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media/image2.wmf" ContentType="image/x-wmf"/>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me" sheetId="1" state="visible" r:id="rId3"/>
    <sheet name="WORLDCUP" sheetId="2" state="visible" r:id="rId4"/>
    <sheet name="ADMIN" sheetId="3" state="visible" r:id="rId5"/>
    <sheet name="Goleadores" sheetId="4" state="visible" r:id="rId6"/>
    <sheet name="CLAS" sheetId="5" state="visible" r:id="rId7"/>
    <sheet name="DailyPrediction" sheetId="6" state="visible" r:id="rId8"/>
    <sheet name="DailyClas" sheetId="7" state="visible" r:id="rId9"/>
    <sheet name="Idiomas" sheetId="8" state="hidden" r:id="rId10"/>
    <sheet name="Stats" sheetId="9" state="visible" r:id="rId11"/>
    <sheet name="Fixture" sheetId="10" state="visible" r:id="rId12"/>
    <sheet name="Credits" sheetId="11" state="hidden" r:id="rId13"/>
    <sheet name="Equipos" sheetId="12" state="hidden" r:id="rId14"/>
    <sheet name="Horarios" sheetId="13" state="hidden" r:id="rId15"/>
    <sheet name="Combinaciones3" sheetId="14" state="hidden" r:id="rId16"/>
    <sheet name="Graf" sheetId="15" state="visible" r:id="rId17"/>
  </sheets>
  <definedNames>
    <definedName function="false" hidden="false" name="FGLocal" vbProcedure="false">WORLDCUP!$AA$4:$AA$97</definedName>
    <definedName function="false" hidden="false" name="FGVisitante" vbProcedure="false">WORLDCUP!$AF$4:$AF$97</definedName>
    <definedName function="false" hidden="false" name="FG_GolesLocal" vbProcedure="false">WORLDCUP!$AC$4:$AC$97</definedName>
    <definedName function="false" hidden="false" name="FG_GolesVisitante" vbProcedure="false">WORLDCUP!$AD$4:$AD$97</definedName>
    <definedName function="false" hidden="false" name="Ganador" vbProcedure="false">WORLDCUP!$D$4:$D$97</definedName>
    <definedName function="false" hidden="false" name="Grafico" vbProcedure="false">Graf!$A$1:$C$11</definedName>
    <definedName function="false" hidden="false" name="Grafico1X2" vbProcedure="false">IF(Stats!$D$34,Grafico,Grafico_vacio)</definedName>
    <definedName function="false" hidden="false" name="Grafico_vacio" vbProcedure="false">Graf!$F$1</definedName>
    <definedName function="false" hidden="false" name="Grafico_range" vbProcedure="false">_xlfn.anchorarray(Stats!$H$8)</definedName>
    <definedName function="false" hidden="false" name="Lista_fechas_rondas" vbProcedure="false">Equipos!$Q$40:INDEX(Equipos!$Q$40:$Q$63,SUMPRODUCT((NOT(ISERROR(Equipos!$Q$40:$Q$63)))*(Equipos!$Q$40:$Q$63&lt;&gt;"")))</definedName>
    <definedName function="false" hidden="false" name="Part1Empate1L" vbProcedure="false">WORLDCUP!$E$4:$E$97</definedName>
    <definedName function="false" hidden="false" name="Part1Empate1V" vbProcedure="false">WORLDCUP!$F$4:$F$97</definedName>
    <definedName function="false" hidden="false" name="Part1Empate2L" vbProcedure="false">WORLDCUP!$H$4:$H$97</definedName>
    <definedName function="false" hidden="false" name="Part1Empate2V" vbProcedure="false">WORLDCUP!$I$4:$I$97</definedName>
    <definedName function="false" hidden="false" name="Part1Empate3L" vbProcedure="false">WORLDCUP!$K$4:$K$97</definedName>
    <definedName function="false" hidden="false" name="Part1Empate3V" vbProcedure="false">WORLDCUP!$L$4:$L$97</definedName>
    <definedName function="false" hidden="false" name="Part2Empate4L" vbProcedure="false">WORLDCUP!$N$4:$N$97</definedName>
    <definedName function="false" hidden="false" name="Part2Empate4V" vbProcedure="false">WORLDCUP!$O$4:$O$97</definedName>
    <definedName function="false" hidden="false" name="Part2Empate5L" vbProcedure="false">WORLDCUP!$Q$4:$Q$97</definedName>
    <definedName function="false" hidden="false" name="Part2Empate5V" vbProcedure="false">WORLDCUP!$R$4:$R$97</definedName>
    <definedName function="false" hidden="false" name="Part2Empate6L" vbProcedure="false">WORLDCUP!$T$4:$T$97</definedName>
    <definedName function="false" hidden="false" name="Part2Empate6V" vbProcedure="false">WORLDCUP!$U$4:$U$97</definedName>
    <definedName function="false" hidden="false" name="Rango_Admin_Clas" vbProcedure="false">INDEX(ADMIN!$S$1:$FQ$5,1,1):INDEX(ADMIN!$S$1:$FQ$5,5,ADMIN!$D$5*3)</definedName>
    <definedName function="false" hidden="false" name="Rango_Admin_Clas_Primera" vbProcedure="false">INDEX(ADMIN!$S$1:$FQ$1,1,1):INDEX(ADMIN!$S$1:$FQ$1,1,ADMIN!$D$5*3)</definedName>
    <definedName function="false" hidden="false" name="Rango_Admin_Clas_Total" vbProcedure="false">INDEX(ADMIN!$S$1:$FQ$300,1,1):INDEX(ADMIN!$S$1:$FQ$300,300,ADMIN!$D$5*3)</definedName>
    <definedName function="false" hidden="false" name="Rango_Admin_DailyClas" vbProcedure="false">INDEX(ADMIN!$S$263:$FQ$267,1,1):INDEX(ADMIN!$S$263:$FQ$267,5,ADMIN!$D$5*3)</definedName>
    <definedName function="false" hidden="false" name="Rango_Admin_DailyClas_Primera" vbProcedure="false">INDEX(ADMIN!$S$263:$FQ$263,1,1):INDEX(ADMIN!$S$263:$FQ$263,1,ADMIN!$D$5*3)</definedName>
    <definedName function="false" hidden="false" name="Rango_Admin_DailyPred" vbProcedure="false">INDEX(ADMIN!$K$5:$FQ$300,1,1):INDEX(ADMIN!$K$5:$FQ$300,296,ADMIN!$D$5*3+8)</definedName>
    <definedName function="false" hidden="false" name="Rango_Admin_DailyPred_Primera" vbProcedure="false">INDEX(ADMIN!$K$5:$FQ$300,1,1):INDEX(ADMIN!$K$5:$FQ$300,1,ADMIN!$D$5*3+8)</definedName>
    <definedName function="false" hidden="false" name="Ver_flag_local" vbProcedure="false">IFERROR(IF(TYPE(Equipos!$M$2)=128,IF(ISNUMBER(SEARCH("Mac",INFO("sistema"))),INDEX(Equipos!$L$2:$L$49,MATCH(WORLDCUP!XFD1,Equipos!$K$2:$K$49,0)),INDEX(Equipos!$M$2:$M$49,MATCH(WORLDCUP!XFD1,Equipos!$K$2:$K$49,0))),""),"")</definedName>
    <definedName function="false" hidden="false" name="Ver_flag_visit" vbProcedure="false">IFERROR(IF(TYPE(Equipos!$M$2)=128,IF(ISNUMBER(SEARCH("Mac",INFO("sistema"))),INDEX(Equipos!$L$2:$L$49,MATCH(WORLDCUP!B1,Equipos!$K$2:$K$49,0)),INDEX(Equipos!$M$2:$M$49,MATCH(WORLDCUP!B1,Equipos!$K$2:$K$49,0))),""),"")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<sst xmlns="http://schemas.openxmlformats.org/spreadsheetml/2006/main" count="11668" uniqueCount="2015">
  <si>
    <t xml:space="preserve">Español</t>
  </si>
  <si>
    <t xml:space="preserve">Admin</t>
  </si>
  <si>
    <t xml:space="preserve">España</t>
  </si>
  <si>
    <t xml:space="preserve">MUNDOPANDA</t>
  </si>
  <si>
    <t xml:space="preserve">Help</t>
  </si>
  <si>
    <t xml:space="preserve"> </t>
  </si>
  <si>
    <t xml:space="preserve">© Miguel Angel Tejero. 2026</t>
  </si>
  <si>
    <t xml:space="preserve">Horarios!$P$3</t>
  </si>
  <si>
    <t xml:space="preserve">WINNER</t>
  </si>
  <si>
    <t xml:space="preserve">Empate1L</t>
  </si>
  <si>
    <t xml:space="preserve">Empate1V</t>
  </si>
  <si>
    <t xml:space="preserve">Empate2L</t>
  </si>
  <si>
    <t xml:space="preserve">Empate2V</t>
  </si>
  <si>
    <t xml:space="preserve">Empate3L</t>
  </si>
  <si>
    <t xml:space="preserve">Empate3V</t>
  </si>
  <si>
    <t xml:space="preserve">Empate4L</t>
  </si>
  <si>
    <t xml:space="preserve">Empate4V</t>
  </si>
  <si>
    <t xml:space="preserve">Empate5L</t>
  </si>
  <si>
    <t xml:space="preserve">Empate5V</t>
  </si>
  <si>
    <t xml:space="preserve">Empate6L</t>
  </si>
  <si>
    <t xml:space="preserve">Empate6V</t>
  </si>
  <si>
    <t xml:space="preserve">No</t>
  </si>
  <si>
    <t xml:space="preserve">Esta esta solo en admin para calculo de fechas en prediccion y clas diaria</t>
  </si>
  <si>
    <t xml:space="preserve">NombreEquipo</t>
  </si>
  <si>
    <t xml:space="preserve">A</t>
  </si>
  <si>
    <t xml:space="preserve">En Grupos por bombo, en terceros por orden alfa</t>
  </si>
  <si>
    <t xml:space="preserve">PosF1</t>
  </si>
  <si>
    <t xml:space="preserve">PosF3</t>
  </si>
  <si>
    <t xml:space="preserve">Participa</t>
  </si>
  <si>
    <t xml:space="preserve">Pos0</t>
  </si>
  <si>
    <t xml:space="preserve">Empate0</t>
  </si>
  <si>
    <t xml:space="preserve">PTS</t>
  </si>
  <si>
    <t xml:space="preserve">Posicion1</t>
  </si>
  <si>
    <t xml:space="preserve">Empate1</t>
  </si>
  <si>
    <t xml:space="preserve">PGPart1</t>
  </si>
  <si>
    <t xml:space="preserve">PEPart1</t>
  </si>
  <si>
    <t xml:space="preserve">PPPart1</t>
  </si>
  <si>
    <t xml:space="preserve">PTSPart1</t>
  </si>
  <si>
    <t xml:space="preserve">Posicion2</t>
  </si>
  <si>
    <t xml:space="preserve">Empate2</t>
  </si>
  <si>
    <t xml:space="preserve">GFPart1</t>
  </si>
  <si>
    <t xml:space="preserve">GCPart1</t>
  </si>
  <si>
    <t xml:space="preserve">DGPArt1</t>
  </si>
  <si>
    <t xml:space="preserve">Posicion3</t>
  </si>
  <si>
    <t xml:space="preserve">Empate3</t>
  </si>
  <si>
    <t xml:space="preserve">Posicion4</t>
  </si>
  <si>
    <t xml:space="preserve">Empate4</t>
  </si>
  <si>
    <t xml:space="preserve">PGPart2</t>
  </si>
  <si>
    <t xml:space="preserve">PEPart2</t>
  </si>
  <si>
    <t xml:space="preserve">PPPart2</t>
  </si>
  <si>
    <t xml:space="preserve">PTSPart2</t>
  </si>
  <si>
    <t xml:space="preserve">Posicion5</t>
  </si>
  <si>
    <t xml:space="preserve">Empate5</t>
  </si>
  <si>
    <t xml:space="preserve">GFPart2</t>
  </si>
  <si>
    <t xml:space="preserve">GCPart2</t>
  </si>
  <si>
    <t xml:space="preserve">DGPArt2</t>
  </si>
  <si>
    <t xml:space="preserve">Posicion6</t>
  </si>
  <si>
    <t xml:space="preserve">Empate6</t>
  </si>
  <si>
    <t xml:space="preserve">Posicion7</t>
  </si>
  <si>
    <t xml:space="preserve">Empate7</t>
  </si>
  <si>
    <t xml:space="preserve">DG</t>
  </si>
  <si>
    <t xml:space="preserve">Posicion8</t>
  </si>
  <si>
    <t xml:space="preserve">Empate8</t>
  </si>
  <si>
    <t xml:space="preserve">GF</t>
  </si>
  <si>
    <t xml:space="preserve">Posicion9</t>
  </si>
  <si>
    <t xml:space="preserve">Empate9</t>
  </si>
  <si>
    <t xml:space="preserve">OrdenAlfa/Bombo</t>
  </si>
  <si>
    <t xml:space="preserve">PosicionF1</t>
  </si>
  <si>
    <t xml:space="preserve">PosicionF2</t>
  </si>
  <si>
    <t xml:space="preserve">Criterio/Fila</t>
  </si>
  <si>
    <t xml:space="preserve">PosicionF3</t>
  </si>
  <si>
    <t xml:space="preserve">POS</t>
  </si>
  <si>
    <t xml:space="preserve">Numero Partidos disputados grupo</t>
  </si>
  <si>
    <t xml:space="preserve">CANT</t>
  </si>
  <si>
    <t xml:space="preserve">CONCAT</t>
  </si>
  <si>
    <t xml:space="preserve">DESEMPATE EN SELECTOR</t>
  </si>
  <si>
    <t xml:space="preserve">POSGRUPO</t>
  </si>
  <si>
    <t xml:space="preserve">PAIS</t>
  </si>
  <si>
    <t xml:space="preserve">1A</t>
  </si>
  <si>
    <t xml:space="preserve">2A</t>
  </si>
  <si>
    <t xml:space="preserve">3A</t>
  </si>
  <si>
    <t xml:space="preserve">4A</t>
  </si>
  <si>
    <t xml:space="preserve">1B</t>
  </si>
  <si>
    <t xml:space="preserve">2B</t>
  </si>
  <si>
    <t xml:space="preserve">B</t>
  </si>
  <si>
    <t xml:space="preserve">3B</t>
  </si>
  <si>
    <t xml:space="preserve">4B</t>
  </si>
  <si>
    <t xml:space="preserve">1C</t>
  </si>
  <si>
    <t xml:space="preserve">2C</t>
  </si>
  <si>
    <t xml:space="preserve">3C</t>
  </si>
  <si>
    <t xml:space="preserve">4C</t>
  </si>
  <si>
    <t xml:space="preserve">1D</t>
  </si>
  <si>
    <t xml:space="preserve">2D</t>
  </si>
  <si>
    <t xml:space="preserve">C</t>
  </si>
  <si>
    <t xml:space="preserve">3D</t>
  </si>
  <si>
    <t xml:space="preserve">4D</t>
  </si>
  <si>
    <t xml:space="preserve">1E</t>
  </si>
  <si>
    <t xml:space="preserve">2E</t>
  </si>
  <si>
    <t xml:space="preserve">3E</t>
  </si>
  <si>
    <t xml:space="preserve">4E</t>
  </si>
  <si>
    <t xml:space="preserve">1F</t>
  </si>
  <si>
    <t xml:space="preserve">2F</t>
  </si>
  <si>
    <t xml:space="preserve">D</t>
  </si>
  <si>
    <t xml:space="preserve">3F</t>
  </si>
  <si>
    <t xml:space="preserve">4F</t>
  </si>
  <si>
    <t xml:space="preserve">1G</t>
  </si>
  <si>
    <t xml:space="preserve">2G</t>
  </si>
  <si>
    <t xml:space="preserve">3G</t>
  </si>
  <si>
    <t xml:space="preserve">4G</t>
  </si>
  <si>
    <t xml:space="preserve">1H</t>
  </si>
  <si>
    <t xml:space="preserve">2H</t>
  </si>
  <si>
    <t xml:space="preserve">E</t>
  </si>
  <si>
    <t xml:space="preserve">3H</t>
  </si>
  <si>
    <t xml:space="preserve">4H</t>
  </si>
  <si>
    <t xml:space="preserve">1I</t>
  </si>
  <si>
    <t xml:space="preserve">2I</t>
  </si>
  <si>
    <t xml:space="preserve">3I</t>
  </si>
  <si>
    <t xml:space="preserve">4I</t>
  </si>
  <si>
    <t xml:space="preserve">1J</t>
  </si>
  <si>
    <t xml:space="preserve">2J</t>
  </si>
  <si>
    <t xml:space="preserve">F</t>
  </si>
  <si>
    <t xml:space="preserve">3J</t>
  </si>
  <si>
    <t xml:space="preserve">4J</t>
  </si>
  <si>
    <t xml:space="preserve">1K</t>
  </si>
  <si>
    <t xml:space="preserve">2K</t>
  </si>
  <si>
    <t xml:space="preserve">3K</t>
  </si>
  <si>
    <t xml:space="preserve">4K</t>
  </si>
  <si>
    <t xml:space="preserve">1L</t>
  </si>
  <si>
    <t xml:space="preserve">2L</t>
  </si>
  <si>
    <t xml:space="preserve">G</t>
  </si>
  <si>
    <t xml:space="preserve">3L</t>
  </si>
  <si>
    <t xml:space="preserve">4L</t>
  </si>
  <si>
    <t xml:space="preserve">OrdenAlfa</t>
  </si>
  <si>
    <t xml:space="preserve">H</t>
  </si>
  <si>
    <t xml:space="preserve">I</t>
  </si>
  <si>
    <t xml:space="preserve">J</t>
  </si>
  <si>
    <t xml:space="preserve">K</t>
  </si>
  <si>
    <t xml:space="preserve">L</t>
  </si>
  <si>
    <t xml:space="preserve">EN 16 y en el 3ºy4º puesto son diferentes</t>
  </si>
  <si>
    <t xml:space="preserve">NO BORRAR ESTO EN 16S</t>
  </si>
  <si>
    <t xml:space="preserve">PARTIDO</t>
  </si>
  <si>
    <t xml:space="preserve">FECHA</t>
  </si>
  <si>
    <t xml:space="preserve">LOCAL</t>
  </si>
  <si>
    <t xml:space="preserve">VISITANTE</t>
  </si>
  <si>
    <t xml:space="preserve">#</t>
  </si>
  <si>
    <t xml:space="preserve">X</t>
  </si>
  <si>
    <t xml:space="preserve">2A-2B</t>
  </si>
  <si>
    <t xml:space="preserve">1/16</t>
  </si>
  <si>
    <t xml:space="preserve">3ABCDF</t>
  </si>
  <si>
    <t xml:space="preserve">TOTAL</t>
  </si>
  <si>
    <t xml:space="preserve">1E-3ABCDF</t>
  </si>
  <si>
    <t xml:space="preserve">Los 8 mejores terceros son…</t>
  </si>
  <si>
    <t xml:space="preserve">GRUPO</t>
  </si>
  <si>
    <t xml:space="preserve">ORDEN</t>
  </si>
  <si>
    <t xml:space="preserve">Por orden alfabetico</t>
  </si>
  <si>
    <t xml:space="preserve">1F-2C</t>
  </si>
  <si>
    <t xml:space="preserve">1C-2F</t>
  </si>
  <si>
    <t xml:space="preserve">3CDFGH</t>
  </si>
  <si>
    <t xml:space="preserve">1I-3CDFGH</t>
  </si>
  <si>
    <t xml:space="preserve">2E-2I</t>
  </si>
  <si>
    <t xml:space="preserve">3CEFHI</t>
  </si>
  <si>
    <t xml:space="preserve">1A-3CEFHI</t>
  </si>
  <si>
    <t xml:space="preserve">3EHIJK</t>
  </si>
  <si>
    <t xml:space="preserve">1L-3EHIJK</t>
  </si>
  <si>
    <t xml:space="preserve">3BEFIJ</t>
  </si>
  <si>
    <t xml:space="preserve">1D-3BEFIJ</t>
  </si>
  <si>
    <t xml:space="preserve">3AEHIJ</t>
  </si>
  <si>
    <t xml:space="preserve">1G-3AEHIJ</t>
  </si>
  <si>
    <t xml:space="preserve">2K-2L</t>
  </si>
  <si>
    <t xml:space="preserve">Corresponde a los grupos…</t>
  </si>
  <si>
    <t xml:space="preserve">1H-2J</t>
  </si>
  <si>
    <t xml:space="preserve">3EFGIJ</t>
  </si>
  <si>
    <t xml:space="preserve">1B-3EFGIJ</t>
  </si>
  <si>
    <t xml:space="preserve">1J-2H</t>
  </si>
  <si>
    <t xml:space="preserve">3DEIJL</t>
  </si>
  <si>
    <t xml:space="preserve">1K-3DEIJL</t>
  </si>
  <si>
    <t xml:space="preserve">2D-2G</t>
  </si>
  <si>
    <t xml:space="preserve">Normal</t>
  </si>
  <si>
    <t xml:space="preserve">W74</t>
  </si>
  <si>
    <t xml:space="preserve">W77</t>
  </si>
  <si>
    <t xml:space="preserve">W74-W77</t>
  </si>
  <si>
    <t xml:space="preserve">1/8</t>
  </si>
  <si>
    <t xml:space="preserve">W73</t>
  </si>
  <si>
    <t xml:space="preserve">W75</t>
  </si>
  <si>
    <t xml:space="preserve">W73-W75</t>
  </si>
  <si>
    <t xml:space="preserve">W76</t>
  </si>
  <si>
    <t xml:space="preserve">W78</t>
  </si>
  <si>
    <t xml:space="preserve">W76-W78</t>
  </si>
  <si>
    <t xml:space="preserve">W79</t>
  </si>
  <si>
    <t xml:space="preserve">W80</t>
  </si>
  <si>
    <t xml:space="preserve">W79-W80</t>
  </si>
  <si>
    <t xml:space="preserve">W83</t>
  </si>
  <si>
    <t xml:space="preserve">W84</t>
  </si>
  <si>
    <t xml:space="preserve">W83-W84</t>
  </si>
  <si>
    <t xml:space="preserve">W81</t>
  </si>
  <si>
    <t xml:space="preserve">W82</t>
  </si>
  <si>
    <t xml:space="preserve">W81-W82</t>
  </si>
  <si>
    <t xml:space="preserve">W86</t>
  </si>
  <si>
    <t xml:space="preserve">W88</t>
  </si>
  <si>
    <t xml:space="preserve">W86-W88</t>
  </si>
  <si>
    <t xml:space="preserve">W85</t>
  </si>
  <si>
    <t xml:space="preserve">W87</t>
  </si>
  <si>
    <t xml:space="preserve">W85-W87</t>
  </si>
  <si>
    <t xml:space="preserve">W89</t>
  </si>
  <si>
    <t xml:space="preserve">W90</t>
  </si>
  <si>
    <t xml:space="preserve">W89-W90</t>
  </si>
  <si>
    <t xml:space="preserve">1/4</t>
  </si>
  <si>
    <t xml:space="preserve">W93</t>
  </si>
  <si>
    <t xml:space="preserve">W94</t>
  </si>
  <si>
    <t xml:space="preserve">W93-W94</t>
  </si>
  <si>
    <t xml:space="preserve">W91</t>
  </si>
  <si>
    <t xml:space="preserve">W92</t>
  </si>
  <si>
    <t xml:space="preserve">W91-W92</t>
  </si>
  <si>
    <t xml:space="preserve">W95</t>
  </si>
  <si>
    <t xml:space="preserve">W96</t>
  </si>
  <si>
    <t xml:space="preserve">W95-W96</t>
  </si>
  <si>
    <t xml:space="preserve">EL 34 y la FINAL van diferentes como cogen los equipos, van directos, sin formulas previas</t>
  </si>
  <si>
    <t xml:space="preserve">LOSERS</t>
  </si>
  <si>
    <t xml:space="preserve">Gol</t>
  </si>
  <si>
    <t xml:space="preserve">W97</t>
  </si>
  <si>
    <t xml:space="preserve">W98</t>
  </si>
  <si>
    <t xml:space="preserve">W97-W98</t>
  </si>
  <si>
    <t xml:space="preserve">1/2</t>
  </si>
  <si>
    <t xml:space="preserve">W99</t>
  </si>
  <si>
    <t xml:space="preserve">W100</t>
  </si>
  <si>
    <t xml:space="preserve">W99-W100</t>
  </si>
  <si>
    <t xml:space="preserve">L101</t>
  </si>
  <si>
    <t xml:space="preserve">L102</t>
  </si>
  <si>
    <t xml:space="preserve">L101-L102</t>
  </si>
  <si>
    <t xml:space="preserve">3-4</t>
  </si>
  <si>
    <t xml:space="preserve">W101</t>
  </si>
  <si>
    <t xml:space="preserve">W102</t>
  </si>
  <si>
    <t xml:space="preserve">W101-W102</t>
  </si>
  <si>
    <t xml:space="preserve">Fixture</t>
  </si>
  <si>
    <t xml:space="preserve">m</t>
  </si>
  <si>
    <t xml:space="preserve">a</t>
  </si>
  <si>
    <t xml:space="preserve">t</t>
  </si>
  <si>
    <t xml:space="preserve">e</t>
  </si>
  <si>
    <t xml:space="preserve">j</t>
  </si>
  <si>
    <t xml:space="preserve">r</t>
  </si>
  <si>
    <t xml:space="preserve">o</t>
  </si>
  <si>
    <t xml:space="preserve">Max puntos partido</t>
  </si>
  <si>
    <t xml:space="preserve">Ref fecha</t>
  </si>
  <si>
    <t xml:space="preserve">Fecha</t>
  </si>
  <si>
    <t xml:space="preserve">Bonus</t>
  </si>
  <si>
    <t xml:space="preserve">GORKA</t>
  </si>
  <si>
    <t xml:space="preserve">NOVE</t>
  </si>
  <si>
    <t xml:space="preserve">SERGIO</t>
  </si>
  <si>
    <t xml:space="preserve">JUANJO</t>
  </si>
  <si>
    <t xml:space="preserve">GARBAN</t>
  </si>
  <si>
    <t xml:space="preserve">JAVI</t>
  </si>
  <si>
    <t xml:space="preserve">LAURA</t>
  </si>
  <si>
    <t xml:space="preserve">JUANMI</t>
  </si>
  <si>
    <t xml:space="preserve">JORGE</t>
  </si>
  <si>
    <t xml:space="preserve">ANDER</t>
  </si>
  <si>
    <t xml:space="preserve">BORJA</t>
  </si>
  <si>
    <t xml:space="preserve">MIKEL</t>
  </si>
  <si>
    <t xml:space="preserve">JON</t>
  </si>
  <si>
    <t xml:space="preserve">GALDER</t>
  </si>
  <si>
    <t xml:space="preserve">ASIER</t>
  </si>
  <si>
    <t xml:space="preserve">PEIO</t>
  </si>
  <si>
    <t xml:space="preserve">GANEKO</t>
  </si>
  <si>
    <t xml:space="preserve">AITOR</t>
  </si>
  <si>
    <t xml:space="preserve">A1</t>
  </si>
  <si>
    <t xml:space="preserve">1|2-1</t>
  </si>
  <si>
    <t xml:space="preserve">1|1-0</t>
  </si>
  <si>
    <t xml:space="preserve">1|2-0</t>
  </si>
  <si>
    <t xml:space="preserve">X|1-1</t>
  </si>
  <si>
    <t xml:space="preserve">2|1-2</t>
  </si>
  <si>
    <t xml:space="preserve">X|2-2</t>
  </si>
  <si>
    <t xml:space="preserve">B1</t>
  </si>
  <si>
    <t xml:space="preserve">2|0-1</t>
  </si>
  <si>
    <t xml:space="preserve">1|3-0</t>
  </si>
  <si>
    <t xml:space="preserve">2|0-3</t>
  </si>
  <si>
    <t xml:space="preserve">2|0-2</t>
  </si>
  <si>
    <t xml:space="preserve">X|0-0</t>
  </si>
  <si>
    <t xml:space="preserve">2|0-5</t>
  </si>
  <si>
    <t xml:space="preserve">2|1-3</t>
  </si>
  <si>
    <t xml:space="preserve">C1</t>
  </si>
  <si>
    <t xml:space="preserve">1|3-2</t>
  </si>
  <si>
    <t xml:space="preserve">D1</t>
  </si>
  <si>
    <t xml:space="preserve">2|0-4</t>
  </si>
  <si>
    <t xml:space="preserve">E1</t>
  </si>
  <si>
    <t xml:space="preserve">1|4-0</t>
  </si>
  <si>
    <t xml:space="preserve">1|5-0</t>
  </si>
  <si>
    <t xml:space="preserve">1|6-0</t>
  </si>
  <si>
    <t xml:space="preserve">1|9-0</t>
  </si>
  <si>
    <t xml:space="preserve">F1</t>
  </si>
  <si>
    <t xml:space="preserve">1|3-1</t>
  </si>
  <si>
    <t xml:space="preserve">G1</t>
  </si>
  <si>
    <t xml:space="preserve">H1</t>
  </si>
  <si>
    <t xml:space="preserve">I1</t>
  </si>
  <si>
    <t xml:space="preserve">J1</t>
  </si>
  <si>
    <t xml:space="preserve">K1</t>
  </si>
  <si>
    <t xml:space="preserve">1|6-1</t>
  </si>
  <si>
    <t xml:space="preserve">L1</t>
  </si>
  <si>
    <t xml:space="preserve">A2</t>
  </si>
  <si>
    <t xml:space="preserve">B2</t>
  </si>
  <si>
    <t xml:space="preserve">C2</t>
  </si>
  <si>
    <t xml:space="preserve">1|5-1</t>
  </si>
  <si>
    <t xml:space="preserve">1|8-0</t>
  </si>
  <si>
    <t xml:space="preserve">D2</t>
  </si>
  <si>
    <t xml:space="preserve">E2</t>
  </si>
  <si>
    <t xml:space="preserve">F2</t>
  </si>
  <si>
    <t xml:space="preserve">X|3-3</t>
  </si>
  <si>
    <t xml:space="preserve">G2</t>
  </si>
  <si>
    <t xml:space="preserve">H2</t>
  </si>
  <si>
    <t xml:space="preserve">I2</t>
  </si>
  <si>
    <t xml:space="preserve">J2</t>
  </si>
  <si>
    <t xml:space="preserve">None</t>
  </si>
  <si>
    <t xml:space="preserve">K2</t>
  </si>
  <si>
    <t xml:space="preserve">L2</t>
  </si>
  <si>
    <t xml:space="preserve">2|1-4</t>
  </si>
  <si>
    <t xml:space="preserve">A3</t>
  </si>
  <si>
    <t xml:space="preserve">B3</t>
  </si>
  <si>
    <t xml:space="preserve">C3</t>
  </si>
  <si>
    <t xml:space="preserve">1|4-1</t>
  </si>
  <si>
    <t xml:space="preserve">D3</t>
  </si>
  <si>
    <t xml:space="preserve">2|2-3</t>
  </si>
  <si>
    <t xml:space="preserve">E3</t>
  </si>
  <si>
    <t xml:space="preserve">2|0-7</t>
  </si>
  <si>
    <t xml:space="preserve">F3</t>
  </si>
  <si>
    <t xml:space="preserve">MAX KO</t>
  </si>
  <si>
    <t xml:space="preserve">G3</t>
  </si>
  <si>
    <t xml:space="preserve">H3</t>
  </si>
  <si>
    <t xml:space="preserve">2|2-4</t>
  </si>
  <si>
    <t xml:space="preserve">I3</t>
  </si>
  <si>
    <t xml:space="preserve">J3</t>
  </si>
  <si>
    <t xml:space="preserve">2|0-6</t>
  </si>
  <si>
    <t xml:space="preserve">K3</t>
  </si>
  <si>
    <t xml:space="preserve">L3</t>
  </si>
  <si>
    <t xml:space="preserve">México</t>
  </si>
  <si>
    <t xml:space="preserve">República Checa</t>
  </si>
  <si>
    <t xml:space="preserve">Corea del Sur</t>
  </si>
  <si>
    <t xml:space="preserve">Sudáfrica</t>
  </si>
  <si>
    <t xml:space="preserve">Bosnia y Herzegovina</t>
  </si>
  <si>
    <t xml:space="preserve">Suiza</t>
  </si>
  <si>
    <t xml:space="preserve">Canadá</t>
  </si>
  <si>
    <t xml:space="preserve">Catar</t>
  </si>
  <si>
    <t xml:space="preserve">Brasil</t>
  </si>
  <si>
    <t xml:space="preserve">Marruecos</t>
  </si>
  <si>
    <t xml:space="preserve">Escocia</t>
  </si>
  <si>
    <t xml:space="preserve">Haití</t>
  </si>
  <si>
    <t xml:space="preserve">Turquía</t>
  </si>
  <si>
    <t xml:space="preserve">Estados Unidos</t>
  </si>
  <si>
    <t xml:space="preserve">Paraguay</t>
  </si>
  <si>
    <t xml:space="preserve">Australia</t>
  </si>
  <si>
    <t xml:space="preserve">Alemania</t>
  </si>
  <si>
    <t xml:space="preserve">Costa de Marfil</t>
  </si>
  <si>
    <t xml:space="preserve">Ecuador</t>
  </si>
  <si>
    <t xml:space="preserve">Curazao</t>
  </si>
  <si>
    <t xml:space="preserve">Países Bajos</t>
  </si>
  <si>
    <t xml:space="preserve">Suecia</t>
  </si>
  <si>
    <t xml:space="preserve">Japón</t>
  </si>
  <si>
    <t xml:space="preserve">Túnez</t>
  </si>
  <si>
    <t xml:space="preserve">Bélgica</t>
  </si>
  <si>
    <t xml:space="preserve">Egipto</t>
  </si>
  <si>
    <t xml:space="preserve">Irán</t>
  </si>
  <si>
    <t xml:space="preserve">Nueva Zelanda</t>
  </si>
  <si>
    <t xml:space="preserve">Uruguay</t>
  </si>
  <si>
    <t xml:space="preserve">Cabo Verde</t>
  </si>
  <si>
    <t xml:space="preserve">Arabia Saudita</t>
  </si>
  <si>
    <t xml:space="preserve">Francia</t>
  </si>
  <si>
    <t xml:space="preserve">Senegal</t>
  </si>
  <si>
    <t xml:space="preserve">Noruega</t>
  </si>
  <si>
    <t xml:space="preserve">Irak</t>
  </si>
  <si>
    <t xml:space="preserve">Argentina</t>
  </si>
  <si>
    <t xml:space="preserve">Austria</t>
  </si>
  <si>
    <t xml:space="preserve">Argelia</t>
  </si>
  <si>
    <t xml:space="preserve">Jordania</t>
  </si>
  <si>
    <t xml:space="preserve">Portugal</t>
  </si>
  <si>
    <t xml:space="preserve">Colombia</t>
  </si>
  <si>
    <t xml:space="preserve">RD Congo</t>
  </si>
  <si>
    <t xml:space="preserve">Uzbekistán</t>
  </si>
  <si>
    <t xml:space="preserve">Inglaterra</t>
  </si>
  <si>
    <t xml:space="preserve">Croacia</t>
  </si>
  <si>
    <t xml:space="preserve">Ghana</t>
  </si>
  <si>
    <t xml:space="preserve">Panamá</t>
  </si>
  <si>
    <t xml:space="preserve">Max: 96</t>
  </si>
  <si>
    <t xml:space="preserve">Gol loinv</t>
  </si>
  <si>
    <t xml:space="preserve">golvisinv</t>
  </si>
  <si>
    <t xml:space="preserve">partidoinv</t>
  </si>
  <si>
    <t xml:space="preserve">signoinv</t>
  </si>
  <si>
    <t xml:space="preserve">resultadoinv</t>
  </si>
  <si>
    <t xml:space="preserve">Max: 272</t>
  </si>
  <si>
    <t xml:space="preserve">COPIAR Y PEGAR FORMULAS A LA DERECHA DESDE EL 1</t>
  </si>
  <si>
    <t xml:space="preserve">Mbappé</t>
  </si>
  <si>
    <t xml:space="preserve">Dembelè</t>
  </si>
  <si>
    <t xml:space="preserve">Messi</t>
  </si>
  <si>
    <t xml:space="preserve">Mbappe</t>
  </si>
  <si>
    <t xml:space="preserve">Romelu Lukaku</t>
  </si>
  <si>
    <t xml:space="preserve">Cristiano Ronaldo</t>
  </si>
  <si>
    <t xml:space="preserve">Julián Alvarez</t>
  </si>
  <si>
    <t xml:space="preserve">Oyarzabal</t>
  </si>
  <si>
    <t xml:space="preserve">Kane</t>
  </si>
  <si>
    <t xml:space="preserve">Lamine Yamal</t>
  </si>
  <si>
    <t xml:space="preserve">Julian Alvarez</t>
  </si>
  <si>
    <t xml:space="preserve">Havertz</t>
  </si>
  <si>
    <t xml:space="preserve">Oliseh</t>
  </si>
  <si>
    <t xml:space="preserve">Woltemade</t>
  </si>
  <si>
    <t xml:space="preserve">Halland</t>
  </si>
  <si>
    <t xml:space="preserve">Dumfries</t>
  </si>
  <si>
    <t xml:space="preserve">Haaland</t>
  </si>
  <si>
    <t xml:space="preserve">Portugal </t>
  </si>
  <si>
    <t xml:space="preserve">DIARIA</t>
  </si>
  <si>
    <t xml:space="preserve">JERQ1</t>
  </si>
  <si>
    <t xml:space="preserve">COL</t>
  </si>
  <si>
    <t xml:space="preserve">JERQ2</t>
  </si>
  <si>
    <t xml:space="preserve">Name</t>
  </si>
  <si>
    <t xml:space="preserve">nombre</t>
  </si>
  <si>
    <t xml:space="preserve">partido1</t>
  </si>
  <si>
    <t xml:space="preserve">partido2</t>
  </si>
  <si>
    <t xml:space="preserve">partido3</t>
  </si>
  <si>
    <t xml:space="preserve">dieciseisavos</t>
  </si>
  <si>
    <t xml:space="preserve">octavos</t>
  </si>
  <si>
    <t xml:space="preserve">cuartos</t>
  </si>
  <si>
    <t xml:space="preserve">semifinales</t>
  </si>
  <si>
    <t xml:space="preserve">final</t>
  </si>
  <si>
    <t xml:space="preserve">goles</t>
  </si>
  <si>
    <t xml:space="preserve">English</t>
  </si>
  <si>
    <t xml:space="preserve">HOJA</t>
  </si>
  <si>
    <t xml:space="preserve">Celda</t>
  </si>
  <si>
    <t xml:space="preserve">Inglés</t>
  </si>
  <si>
    <t xml:space="preserve">Inicio</t>
  </si>
  <si>
    <t xml:space="preserve">G4</t>
  </si>
  <si>
    <t xml:space="preserve">Introducir resultados</t>
  </si>
  <si>
    <t xml:space="preserve">Introduce Results</t>
  </si>
  <si>
    <t xml:space="preserve">L5</t>
  </si>
  <si>
    <t xml:space="preserve">Esta versión es para un maximo de 5 participantes. Puedes descargar versiones para más participantes desde el enlace de abajo</t>
  </si>
  <si>
    <t xml:space="preserve">This version is for a maximum of 5 participants. You can download versions for more participants from the link below</t>
  </si>
  <si>
    <t xml:space="preserve">Predictor Equipos</t>
  </si>
  <si>
    <t xml:space="preserve">Team Predictor</t>
  </si>
  <si>
    <t xml:space="preserve">F12</t>
  </si>
  <si>
    <t xml:space="preserve">Selecciona idioma</t>
  </si>
  <si>
    <t xml:space="preserve">Select languaje</t>
  </si>
  <si>
    <t xml:space="preserve">B7</t>
  </si>
  <si>
    <t xml:space="preserve">XXIII Mundial USA/MEX/CAN 2026</t>
  </si>
  <si>
    <t xml:space="preserve">XXIII World Cup USA/MEX/CAN 2026</t>
  </si>
  <si>
    <t xml:space="preserve">L11</t>
  </si>
  <si>
    <t xml:space="preserve">Versiones para más participantes</t>
  </si>
  <si>
    <t xml:space="preserve">Versions for more participants</t>
  </si>
  <si>
    <t xml:space="preserve">L12</t>
  </si>
  <si>
    <t xml:space="preserve">https://matejero.es/administrador-excel-mundial-2026/</t>
  </si>
  <si>
    <t xml:space="preserve">https://matejero.com/world-cup-excel-administrator-2026/</t>
  </si>
  <si>
    <t xml:space="preserve">Si en la hoja WorldCup no ves las banderas, puedes usar el otro archivo que venia en el .zip</t>
  </si>
  <si>
    <t xml:space="preserve">If you don't see flags in the WorldCup sheet, you can use the other file that came in the .zip file</t>
  </si>
  <si>
    <t xml:space="preserve">Donar</t>
  </si>
  <si>
    <t xml:space="preserve">Donate</t>
  </si>
  <si>
    <t xml:space="preserve">https://matejero.es/faq-porra-mundial-2026-excel/</t>
  </si>
  <si>
    <t xml:space="preserve">https://matejero.com/faq-world-cup-2026-excel-predictor/</t>
  </si>
  <si>
    <t xml:space="preserve">WORLDCUP</t>
  </si>
  <si>
    <t xml:space="preserve">Selecciona horario</t>
  </si>
  <si>
    <t xml:space="preserve">Select timetable</t>
  </si>
  <si>
    <t xml:space="preserve">Date</t>
  </si>
  <si>
    <t xml:space="preserve">Hora</t>
  </si>
  <si>
    <t xml:space="preserve">Hour</t>
  </si>
  <si>
    <t xml:space="preserve">Jor.</t>
  </si>
  <si>
    <t xml:space="preserve">R</t>
  </si>
  <si>
    <t xml:space="preserve">Casa</t>
  </si>
  <si>
    <t xml:space="preserve">Home</t>
  </si>
  <si>
    <t xml:space="preserve">Goal</t>
  </si>
  <si>
    <t xml:space="preserve">N3</t>
  </si>
  <si>
    <t xml:space="preserve">Fuera</t>
  </si>
  <si>
    <t xml:space="preserve">Away</t>
  </si>
  <si>
    <t xml:space="preserve">Q3</t>
  </si>
  <si>
    <t xml:space="preserve">Grupo</t>
  </si>
  <si>
    <t xml:space="preserve">Group</t>
  </si>
  <si>
    <t xml:space="preserve">AB3</t>
  </si>
  <si>
    <t xml:space="preserve">¡EMPATE! Puedes seleccionar el orden de los empatados.</t>
  </si>
  <si>
    <t xml:space="preserve">IT'S A DRAW! Choose the order of the Nations to determine their rankings.</t>
  </si>
  <si>
    <t xml:space="preserve">E53</t>
  </si>
  <si>
    <t xml:space="preserve">Mejores terceros</t>
  </si>
  <si>
    <t xml:space="preserve">Best third-placed</t>
  </si>
  <si>
    <t xml:space="preserve">Dieciseisavos de final</t>
  </si>
  <si>
    <t xml:space="preserve">Round of 32</t>
  </si>
  <si>
    <t xml:space="preserve">E63</t>
  </si>
  <si>
    <t xml:space="preserve">Octavos de final</t>
  </si>
  <si>
    <t xml:space="preserve">Round of 16</t>
  </si>
  <si>
    <t xml:space="preserve">E74</t>
  </si>
  <si>
    <t xml:space="preserve">Cuartos de final</t>
  </si>
  <si>
    <t xml:space="preserve">Quarterfinals</t>
  </si>
  <si>
    <t xml:space="preserve">E80</t>
  </si>
  <si>
    <t xml:space="preserve">Semifinales</t>
  </si>
  <si>
    <t xml:space="preserve">Semifinals</t>
  </si>
  <si>
    <t xml:space="preserve">3º y 4º puesto</t>
  </si>
  <si>
    <t xml:space="preserve">3rd-4th place</t>
  </si>
  <si>
    <t xml:space="preserve">E84</t>
  </si>
  <si>
    <t xml:space="preserve">Final</t>
  </si>
  <si>
    <t xml:space="preserve">I88</t>
  </si>
  <si>
    <t xml:space="preserve">Cuadro de honor</t>
  </si>
  <si>
    <t xml:space="preserve">Honor box</t>
  </si>
  <si>
    <t xml:space="preserve">E89</t>
  </si>
  <si>
    <t xml:space="preserve">Campeón</t>
  </si>
  <si>
    <t xml:space="preserve">Winner</t>
  </si>
  <si>
    <t xml:space="preserve">E90</t>
  </si>
  <si>
    <t xml:space="preserve">Subcampeón</t>
  </si>
  <si>
    <t xml:space="preserve">Runner-up</t>
  </si>
  <si>
    <t xml:space="preserve">3º puesto</t>
  </si>
  <si>
    <t xml:space="preserve">3rd place</t>
  </si>
  <si>
    <t xml:space="preserve">E93</t>
  </si>
  <si>
    <t xml:space="preserve">Bota de Oro  (máximo goleador)</t>
  </si>
  <si>
    <t xml:space="preserve">Golden Boot  (Top Scorer)</t>
  </si>
  <si>
    <t xml:space="preserve">E94</t>
  </si>
  <si>
    <t xml:space="preserve">Bota de Plata (2º máximo goleador)</t>
  </si>
  <si>
    <t xml:space="preserve">Silver Boot  (2nd Top Scorer)</t>
  </si>
  <si>
    <t xml:space="preserve">Bota de Bronce (3º máximo goleador)</t>
  </si>
  <si>
    <t xml:space="preserve">Bronze Boot (3rd Top Scorer)</t>
  </si>
  <si>
    <t xml:space="preserve">Balón de Oro  (mejor jugador)</t>
  </si>
  <si>
    <t xml:space="preserve">Golden Ball (Best Player)</t>
  </si>
  <si>
    <t xml:space="preserve">Balón de Plata (2º mejor jugador)</t>
  </si>
  <si>
    <t xml:space="preserve">Silver Ball (2nd Best Player)</t>
  </si>
  <si>
    <t xml:space="preserve">Balón de Bronce (3º mejor jugador)</t>
  </si>
  <si>
    <t xml:space="preserve">Bronze Ball (3rd Best Player))</t>
  </si>
  <si>
    <t xml:space="preserve">I93</t>
  </si>
  <si>
    <t xml:space="preserve">Escribe el jugador Bota de Oro</t>
  </si>
  <si>
    <t xml:space="preserve">Write the Golden Boot player</t>
  </si>
  <si>
    <t xml:space="preserve">I94</t>
  </si>
  <si>
    <t xml:space="preserve">Escribe el jugador Bota de Plata</t>
  </si>
  <si>
    <t xml:space="preserve">Write the Silver Boot player</t>
  </si>
  <si>
    <t xml:space="preserve">Escribe el jugador Bota de Bronce</t>
  </si>
  <si>
    <t xml:space="preserve">Write the Bronze Boot player</t>
  </si>
  <si>
    <t xml:space="preserve">Escribe el equipo máximo goleador</t>
  </si>
  <si>
    <t xml:space="preserve">Write the Golden Ball player</t>
  </si>
  <si>
    <t xml:space="preserve">Escribe el jugador Balón de Plata</t>
  </si>
  <si>
    <t xml:space="preserve">Write the Silver Ball player</t>
  </si>
  <si>
    <t xml:space="preserve">Escribe el jugador Balón de Bronce</t>
  </si>
  <si>
    <t xml:space="preserve">Write the Bronze Ball player</t>
  </si>
  <si>
    <t xml:space="preserve">E97</t>
  </si>
  <si>
    <t xml:space="preserve">NombreGrupo</t>
  </si>
  <si>
    <t xml:space="preserve">GroupName</t>
  </si>
  <si>
    <t xml:space="preserve">home</t>
  </si>
  <si>
    <t xml:space="preserve">I97</t>
  </si>
  <si>
    <t xml:space="preserve">Escribe el nombre del grupo</t>
  </si>
  <si>
    <t xml:space="preserve">Write the name of the group</t>
  </si>
  <si>
    <t xml:space="preserve">R86</t>
  </si>
  <si>
    <t xml:space="preserve">MUNDIAL EN CURSO</t>
  </si>
  <si>
    <t xml:space="preserve">WORLD CUP IN PROGRESS</t>
  </si>
  <si>
    <t xml:space="preserve">S86</t>
  </si>
  <si>
    <t xml:space="preserve">Todavía hay emoción</t>
  </si>
  <si>
    <t xml:space="preserve">The race is still on</t>
  </si>
  <si>
    <t xml:space="preserve">R87</t>
  </si>
  <si>
    <t xml:space="preserve">MUNDIAL FINALIZADO</t>
  </si>
  <si>
    <t xml:space="preserve">WORLD CUP FINISHED</t>
  </si>
  <si>
    <t xml:space="preserve">S87</t>
  </si>
  <si>
    <t xml:space="preserve">¿Quién habrá ganado?</t>
  </si>
  <si>
    <t xml:space="preserve">Who has won the pool?</t>
  </si>
  <si>
    <t xml:space="preserve">Q5</t>
  </si>
  <si>
    <t xml:space="preserve">Pos</t>
  </si>
  <si>
    <t xml:space="preserve">R5</t>
  </si>
  <si>
    <t xml:space="preserve">Selección</t>
  </si>
  <si>
    <t xml:space="preserve">Nation</t>
  </si>
  <si>
    <t xml:space="preserve">S5</t>
  </si>
  <si>
    <t xml:space="preserve">Pts</t>
  </si>
  <si>
    <t xml:space="preserve">T5</t>
  </si>
  <si>
    <t xml:space="preserve">P</t>
  </si>
  <si>
    <t xml:space="preserve">U5</t>
  </si>
  <si>
    <t xml:space="preserve">W</t>
  </si>
  <si>
    <t xml:space="preserve">V5</t>
  </si>
  <si>
    <t xml:space="preserve">W5</t>
  </si>
  <si>
    <t xml:space="preserve">X5</t>
  </si>
  <si>
    <t xml:space="preserve">Y5</t>
  </si>
  <si>
    <t xml:space="preserve">GC</t>
  </si>
  <si>
    <t xml:space="preserve">Z5</t>
  </si>
  <si>
    <t xml:space="preserve">GD</t>
  </si>
  <si>
    <t xml:space="preserve">R1</t>
  </si>
  <si>
    <t xml:space="preserve">R2</t>
  </si>
  <si>
    <t xml:space="preserve">R3</t>
  </si>
  <si>
    <t xml:space="preserve">Borrar</t>
  </si>
  <si>
    <t xml:space="preserve">Z6</t>
  </si>
  <si>
    <t xml:space="preserve">Instrucciones en video</t>
  </si>
  <si>
    <t xml:space="preserve">Show the best third-placed teams before the group stage ends?</t>
  </si>
  <si>
    <t xml:space="preserve">Sí</t>
  </si>
  <si>
    <t xml:space="preserve">Yes</t>
  </si>
  <si>
    <t xml:space="preserve">Puntos penalizados</t>
  </si>
  <si>
    <t xml:space="preserve">Deducted Points</t>
  </si>
  <si>
    <t xml:space="preserve">Grupos mejores 3ºs: </t>
  </si>
  <si>
    <t xml:space="preserve">Best 3-placed groups: </t>
  </si>
  <si>
    <t xml:space="preserve">La clasificación de los mejores terceros aparece al final de la J1</t>
  </si>
  <si>
    <t xml:space="preserve">The ranking of the best third places appears at the end of J1</t>
  </si>
  <si>
    <t xml:space="preserve">¿Hay equipos penalizados?</t>
  </si>
  <si>
    <t xml:space="preserve">Are there penalized teams?</t>
  </si>
  <si>
    <t xml:space="preserve">No cuenta el partido contra el último</t>
  </si>
  <si>
    <t xml:space="preserve">Matches against the bottom team are excluded.</t>
  </si>
  <si>
    <t xml:space="preserve">Media por partido</t>
  </si>
  <si>
    <t xml:space="preserve">Average per match</t>
  </si>
  <si>
    <t xml:space="preserve">Selecciona criterio:</t>
  </si>
  <si>
    <t xml:space="preserve">Select criteria:</t>
  </si>
  <si>
    <t xml:space="preserve">Credits</t>
  </si>
  <si>
    <t xml:space="preserve">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</si>
  <si>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 xml:space="preserve">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</si>
  <si>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 xml:space="preserve">B14</t>
  </si>
  <si>
    <t xml:space="preserve">Autor:</t>
  </si>
  <si>
    <t xml:space="preserve">Author:</t>
  </si>
  <si>
    <t xml:space="preserve">B15</t>
  </si>
  <si>
    <t xml:space="preserve">Útima versión</t>
  </si>
  <si>
    <t xml:space="preserve">Last version:</t>
  </si>
  <si>
    <t xml:space="preserve">Limitación de responsabilidad:</t>
  </si>
  <si>
    <t xml:space="preserve">Disclaimer:</t>
  </si>
  <si>
    <t xml:space="preserve">PARA DESCARGAR, CLICK EN</t>
  </si>
  <si>
    <t xml:space="preserve">TO DOWNLOAD, CLICK ON</t>
  </si>
  <si>
    <t xml:space="preserve">· Selecciona el idioma en el que quieras hacer la porra y la zona horaria</t>
  </si>
  <si>
    <t xml:space="preserve">· Select the language and time zone</t>
  </si>
  <si>
    <t xml:space="preserve">· Escribe el nombre del grupo de la porra/quiniela</t>
  </si>
  <si>
    <t xml:space="preserve">· Write the pool's group name</t>
  </si>
  <si>
    <t xml:space="preserve">· El archivo de participante lo puedes descargar desde aquí</t>
  </si>
  <si>
    <t xml:space="preserve">· You can download the participant file frome here</t>
  </si>
  <si>
    <t xml:space="preserve">(Antes de empezar el mundial)</t>
  </si>
  <si>
    <t xml:space="preserve">(Before the World Cup starts)</t>
  </si>
  <si>
    <t xml:space="preserve">· Las instrucciones de uso de esta hoja se encuentran en la misma hoja</t>
  </si>
  <si>
    <t xml:space="preserve">· The instructions for use of this sheet are on the same sheet</t>
  </si>
  <si>
    <t xml:space="preserve">· Esta hoja sirve para administrar la porra/quiniela</t>
  </si>
  <si>
    <t xml:space="preserve">· This sheet is used to manage the tournament pool</t>
  </si>
  <si>
    <t xml:space="preserve">· Lo primero, establece la puntuación para cada criterio y comparte la puntuación con los participantes</t>
  </si>
  <si>
    <t xml:space="preserve">· First, set the points for each criterion and share the scoring with the participants</t>
  </si>
  <si>
    <t xml:space="preserve">· Aquí explicamos cada criterio de puntuación</t>
  </si>
  <si>
    <t xml:space="preserve">· Here’s an explanation of each scoring rule</t>
  </si>
  <si>
    <t xml:space="preserve">· Cuando los participantes te envíen su archivo, copia sus pronósticos de la hoja “Pool”, en esta hoja ADMIN</t>
  </si>
  <si>
    <t xml:space="preserve">· Once participants send their file, copy their picks from the 'Pool' tab into this ADMIN tab</t>
  </si>
  <si>
    <t xml:space="preserve">· Cuando tengas todos los pronósticos, selecciona el número de jugadores en la hoja ADMIN</t>
  </si>
  <si>
    <t xml:space="preserve">· Once all picks are in, select the number of players on the ADMIN sheet</t>
  </si>
  <si>
    <t xml:space="preserve">(Una vez ha empezado el mundial)</t>
  </si>
  <si>
    <t xml:space="preserve">(Once the World Cup has started)</t>
  </si>
  <si>
    <t xml:space="preserve">· Cuando empiece el mundial, rellena los cuadros grises con los resultados reales de la fase de grupos</t>
  </si>
  <si>
    <t xml:space="preserve">· When the World Cup begins, fill in the gray boxes with the real group stage results</t>
  </si>
  <si>
    <t xml:space="preserve">· En caso de empate en la posición de un grupo o en los mejores terceros, selcciona el orden de los empatados</t>
  </si>
  <si>
    <t xml:space="preserve">· In case of a tie in the position of a group or in the best third-placed teams, select the order of the drawed nations</t>
  </si>
  <si>
    <t xml:space="preserve">· Las eliminatorias se establecen de forma automática</t>
  </si>
  <si>
    <t xml:space="preserve">· Playoffs are set automatically</t>
  </si>
  <si>
    <t xml:space="preserve">· Rellena los resultados de las fases eliminatorias. En caso de empate, se abren dos celdas a los lados para poner el resultado de los penaltis</t>
  </si>
  <si>
    <t xml:space="preserve">· Fill in the results of the knockout stages. In the event of a tie, two cells are opened on the sides to introduce the result of the penalties</t>
  </si>
  <si>
    <t xml:space="preserve">· Rellenar los mejores jugadores y los máximos goleadores</t>
  </si>
  <si>
    <t xml:space="preserve">· Fill in the best players and top scorers</t>
  </si>
  <si>
    <t xml:space="preserve">· En esta hoja se muestran de un vistazo todos los resultados introducidos en la hoja WORLDCUP, en esta hoja no se rellena nada</t>
  </si>
  <si>
    <t xml:space="preserve">· This sheet shows a view of all the results entered in the WORLDCUP sheet, nothing is filled in on this sheet</t>
  </si>
  <si>
    <t xml:space="preserve">https://matejero.es/download/excel-mundial-2026/</t>
  </si>
  <si>
    <t xml:space="preserve">https://matejero.com/download/excel-world-cup-2026/</t>
  </si>
  <si>
    <t xml:space="preserve">· En esta hoja se puede ver la clasificación general según se vayan introduciendo los resultados de los partidos</t>
  </si>
  <si>
    <t xml:space="preserve">· The overall standings will be updated on this sheet as match results are entered</t>
  </si>
  <si>
    <t xml:space="preserve">· Esta hoja permite filtrar los pronósticos por día de la fase de grupos o por eliminatoria.</t>
  </si>
  <si>
    <t xml:space="preserve">· Use this sheet to filter predictions by group stage day or knockout round</t>
  </si>
  <si>
    <t xml:space="preserve"> · Aquí puedes ver la clasificación del dia/ronda seleccionado en la hoja "DailyPredcition"</t>
  </si>
  <si>
    <t xml:space="preserve">· Here you can see the standings for the day/round selected on the "DailyPrediction" sheet</t>
  </si>
  <si>
    <t xml:space="preserve">Si Irán no participa en el mundial y le sustituye otra selección, selecciona el país sustituto en el desplegable. Si no aparece, elige 'Otro' e ingresa manualmente el nombre (español e inglés), su zona UTC y, opcionalmente, la imagen de su bandera.</t>
  </si>
  <si>
    <t xml:space="preserve">If Iran doesn't participate in the World Cup and is replaced by another team, select the substitute nation from the dropdown menu. If it doesn't appear, choose 'Other' and manually enter the name (Spanish and English), its UTC zone and, optionally, its flag image.</t>
  </si>
  <si>
    <t xml:space="preserve">· En estas hoja podrás ver diferentes estadísticas generales y por partido</t>
  </si>
  <si>
    <t xml:space="preserve">· On this sheet, you can view various overall and per-game statistics.</t>
  </si>
  <si>
    <t xml:space="preserve">· Para verlas correctamente necesitas una versión posterior a excel 2021</t>
  </si>
  <si>
    <t xml:space="preserve">· A version of Excel later than 2021 is required to view these correctly.</t>
  </si>
  <si>
    <t xml:space="preserve">· En esta hoja puedes ver de un vistazo el cuadro del mundial </t>
  </si>
  <si>
    <t xml:space="preserve">· On this sheet, you can see the World Cup bracket at a glance</t>
  </si>
  <si>
    <t xml:space="preserve">Pool</t>
  </si>
  <si>
    <t xml:space="preserve">Para el administrador de la porra</t>
  </si>
  <si>
    <t xml:space="preserve">For the administrator of the pool</t>
  </si>
  <si>
    <t xml:space="preserve">PARTICIPANTE</t>
  </si>
  <si>
    <t xml:space="preserve">PLAYER</t>
  </si>
  <si>
    <t xml:space="preserve">Nombre</t>
  </si>
  <si>
    <t xml:space="preserve">C4</t>
  </si>
  <si>
    <t xml:space="preserve">¡No tocar nada, se rellena solo!</t>
  </si>
  <si>
    <t xml:space="preserve">PLAYER: DO NOT TOUCH, IT'S AUTOMATIC!</t>
  </si>
  <si>
    <t xml:space="preserve">EL ADMINISTRADOR DE LA PORRA SEGUIRÁ LAS INSTRUCCIONES DE AQUÍ ABAJO</t>
  </si>
  <si>
    <t xml:space="preserve">THE POOL ADMINISTRATOR SHOULD FOLLOW THE INSTRUCTIONS BELOW				</t>
  </si>
  <si>
    <r>
      <rPr>
        <sz val="11"/>
        <rFont val="Calibri"/>
        <family val="2"/>
        <charset val="1"/>
      </rPr>
      <t xml:space="preserve">·Si haceis todo el Mundial de golpe, </t>
    </r>
    <r>
      <rPr>
        <b val="true"/>
        <sz val="11"/>
        <rFont val="Calibri"/>
        <family val="2"/>
        <charset val="1"/>
      </rPr>
      <t xml:space="preserve">incluido el predictor</t>
    </r>
    <r>
      <rPr>
        <sz val="11"/>
        <rFont val="Calibri"/>
        <family val="2"/>
        <charset val="1"/>
      </rPr>
      <t xml:space="preserve">, copiar de la </t>
    </r>
    <r>
      <rPr>
        <b val="true"/>
        <sz val="11"/>
        <rFont val="Calibri"/>
        <family val="2"/>
        <charset val="1"/>
      </rPr>
      <t xml:space="preserve">C5 a la C308 </t>
    </r>
    <r>
      <rPr>
        <sz val="11"/>
        <rFont val="Calibri"/>
        <family val="2"/>
        <charset val="1"/>
      </rPr>
      <t xml:space="preserve">y pegar valores en la plantilla de Administrador.</t>
    </r>
  </si>
  <si>
    <t xml:space="preserve">·If you play the whole tournament at once de golpe select from C5 to C308 and paste in the Administrator template.			</t>
  </si>
  <si>
    <t xml:space="preserve">E4</t>
  </si>
  <si>
    <t xml:space="preserve">·Si haceis toda la fase de grupos de golpe y las eliminatorias aparte, copiar primero de la C5 a la C161 y pegar valores en la plantilla de Administrador. Y también copiar y pegar valores de la C253 a la C308. En dieciseisavos seguir las instrucciones de abajo.</t>
  </si>
  <si>
    <t xml:space="preserve">·If you play the whole Group Stage at the begining and later the KO rounds select from C5 to C161 and paste in the Administrator template. Also copy and paste values form C253 to C308. For the round of 32 follow the instructions.</t>
  </si>
  <si>
    <t xml:space="preserve">E5</t>
  </si>
  <si>
    <t xml:space="preserve">·Si haceis jornada a jornada seguir las instrucciones de cada jornada</t>
  </si>
  <si>
    <t xml:space="preserve">·If you play by Rounds, follow de instuctions of every round.</t>
  </si>
  <si>
    <t xml:space="preserve">E6</t>
  </si>
  <si>
    <t xml:space="preserve">·Para la primera jornada copiar de la C5 a la C29 y pega valores en la plantilla de administrador. ¡OJO! COPIAR TAMBIÉN de la C253 a la C308.</t>
  </si>
  <si>
    <t xml:space="preserve">·For the 1st Round copy from C5 to C29 an paste as values in the Administrator Pool. CAUTION. Also copy and paste values form C253 to C308.</t>
  </si>
  <si>
    <t xml:space="preserve">E18</t>
  </si>
  <si>
    <t xml:space="preserve">·Para la segunda jornada copiar de la C30 a la C53 y pega valores en la plantilla de administrador.</t>
  </si>
  <si>
    <t xml:space="preserve">·For the 2nd Round copy from C30 to C53 an paste as values in the Administrator Pool.</t>
  </si>
  <si>
    <t xml:space="preserve">E30</t>
  </si>
  <si>
    <t xml:space="preserve">·Para la tercera jornada copiar de la C54 a la C161 y pega valores en la plantilla de administrador.</t>
  </si>
  <si>
    <t xml:space="preserve">·For the 3rd Round copy from C54 to C161 an paste as values in the Administrator Pool.</t>
  </si>
  <si>
    <t xml:space="preserve">E86</t>
  </si>
  <si>
    <t xml:space="preserve">·Si haceis todas las eliminatorias de golpe, copiar de la C164 a la C252 y pegar valores en la plantilla de Administrador.</t>
  </si>
  <si>
    <t xml:space="preserve">·If you play the KO rounds at once copy from C164 to C252 and paste in the Administrator template.</t>
  </si>
  <si>
    <t xml:space="preserve">E87</t>
  </si>
  <si>
    <t xml:space="preserve">·Si haceis eliminatoria a eliminatoria seguir las instrucciones de cada eliminatoria.</t>
  </si>
  <si>
    <t xml:space="preserve">·If you play de KO phase, round by round, follow the instructions of every KO round.</t>
  </si>
  <si>
    <t xml:space="preserve">E88</t>
  </si>
  <si>
    <t xml:space="preserve">·Para los dieciseisavos copiar de la C164 a la C197 y pega valores en la plantilla de administrador.</t>
  </si>
  <si>
    <t xml:space="preserve">·For de round of 32 matches, copy from C164 to C197 and paste in the administrator template in "Paste Values Round of 32"</t>
  </si>
  <si>
    <t xml:space="preserve">E108</t>
  </si>
  <si>
    <t xml:space="preserve">·Para los octavos de final copiar de la C200 a la C217 y pega valores en la plantilla de administrador.</t>
  </si>
  <si>
    <t xml:space="preserve">·For the round of 16 matches, copy from C200 to C217 and paste in the administrator template in "Paste Values Round of 16"</t>
  </si>
  <si>
    <t xml:space="preserve">·Para los cuartos de final copiar de la C220 a la C229 y pega valores en la plantilla de administrador.</t>
  </si>
  <si>
    <t xml:space="preserve">·For the round of Quarterfinals matches, copy from C220 to C229 and paste in the administrator template in "Paste Values Quarterfinals"</t>
  </si>
  <si>
    <t xml:space="preserve">E120</t>
  </si>
  <si>
    <t xml:space="preserve">·Para las semifinales copiar de la C232 a la C241 y pega valores en la plantilla de administrador.</t>
  </si>
  <si>
    <t xml:space="preserve">·For the round of Semi-Finals matches, copy from C232 to C241 and paste in the administrator template in "Paste Values Semifinals"</t>
  </si>
  <si>
    <t xml:space="preserve">E128</t>
  </si>
  <si>
    <t xml:space="preserve">·Para el 3º y 4º puesto y la Final copiar de la C244 a la C252 y pega valores en la plantilla de administrador.</t>
  </si>
  <si>
    <t xml:space="preserve">·For the Final and 3-4 place matches, copy from C244 to C252 and paste in the administrator template in "Paste Values Final"</t>
  </si>
  <si>
    <t xml:space="preserve">E133</t>
  </si>
  <si>
    <t xml:space="preserve">·Al inicio de la competición si se hace por fases copiar de la C253 a la C308 y pegarla al final del jugador en el archivo de administrador.</t>
  </si>
  <si>
    <t xml:space="preserve">·At the beginning of the competition, if it is done in phases, copy from C253 to C308 and paste it at the end of the player in the administrator file.</t>
  </si>
  <si>
    <t xml:space="preserve">·Copiar de la C261 a la C308 y pegar valores en el administrador donde el Predictor</t>
  </si>
  <si>
    <t xml:space="preserve">·Copy from C261 to C308 and paste it in the administrator template in "Paste Values Predictor"</t>
  </si>
  <si>
    <t xml:space="preserve">D6</t>
  </si>
  <si>
    <t xml:space="preserve">D18</t>
  </si>
  <si>
    <t xml:space="preserve">D30</t>
  </si>
  <si>
    <t xml:space="preserve">B5</t>
  </si>
  <si>
    <t xml:space="preserve">FASE DE GRUPOS</t>
  </si>
  <si>
    <t xml:space="preserve">GROUP STAGE</t>
  </si>
  <si>
    <t xml:space="preserve">B43</t>
  </si>
  <si>
    <t xml:space="preserve">POSICIÓN GRUPOS</t>
  </si>
  <si>
    <t xml:space="preserve">GROUP POSITION</t>
  </si>
  <si>
    <t xml:space="preserve">B69</t>
  </si>
  <si>
    <t xml:space="preserve">CLASIFICADOS PARA DIECISEISAVOS</t>
  </si>
  <si>
    <t xml:space="preserve">QUALIFIED FOR ROUND OF 32</t>
  </si>
  <si>
    <t xml:space="preserve">B87</t>
  </si>
  <si>
    <t xml:space="preserve">ENFRENTAMIENTOS DIECISEISAVOS</t>
  </si>
  <si>
    <t xml:space="preserve">ROUND OF 32</t>
  </si>
  <si>
    <t xml:space="preserve">CLASIFICADOS PARA OCTAVOS</t>
  </si>
  <si>
    <t xml:space="preserve">QUALIFIED FOR ROUND OF 16</t>
  </si>
  <si>
    <t xml:space="preserve">ENFRENTAMIENTOS OCTAVOS</t>
  </si>
  <si>
    <t xml:space="preserve">ROUND OF 16</t>
  </si>
  <si>
    <t xml:space="preserve">B97</t>
  </si>
  <si>
    <t xml:space="preserve">CLASIFICADOS PARA CUARTOS</t>
  </si>
  <si>
    <t xml:space="preserve">QUARTER-FINALISTS</t>
  </si>
  <si>
    <t xml:space="preserve">B107</t>
  </si>
  <si>
    <t xml:space="preserve">ENFRENTAMIENTOS CUARTOS</t>
  </si>
  <si>
    <t xml:space="preserve">QUARTERFINALS</t>
  </si>
  <si>
    <t xml:space="preserve">B113</t>
  </si>
  <si>
    <t xml:space="preserve">CLASIFICADOS PARA SEMIFINALES</t>
  </si>
  <si>
    <t xml:space="preserve">QUALIFIED FOR SEMIFINALS</t>
  </si>
  <si>
    <t xml:space="preserve">B119</t>
  </si>
  <si>
    <t xml:space="preserve">ENFRENTAMIENTOS SEMIFINALES</t>
  </si>
  <si>
    <t xml:space="preserve">SEMIFINALS</t>
  </si>
  <si>
    <t xml:space="preserve">CLASIFICADOS PARA EL 3º y 4º PUESTO</t>
  </si>
  <si>
    <t xml:space="preserve">QUALIFIED FOR 3rd-4th PLACE</t>
  </si>
  <si>
    <t xml:space="preserve">B123</t>
  </si>
  <si>
    <t xml:space="preserve">CLASIFICADOS PARA LA FINAL</t>
  </si>
  <si>
    <t xml:space="preserve">QUALIFIED FOR THE FINAL</t>
  </si>
  <si>
    <t xml:space="preserve">3º-4º puesto</t>
  </si>
  <si>
    <t xml:space="preserve">B127</t>
  </si>
  <si>
    <t xml:space="preserve">ENFRENTAMIENTO FINAL</t>
  </si>
  <si>
    <t xml:space="preserve">FINAL</t>
  </si>
  <si>
    <t xml:space="preserve">B130</t>
  </si>
  <si>
    <t xml:space="preserve">CUADRO DE HONOR</t>
  </si>
  <si>
    <t xml:space="preserve">HONOR BOX</t>
  </si>
  <si>
    <t xml:space="preserve">B44</t>
  </si>
  <si>
    <t xml:space="preserve">1º GRUPO A</t>
  </si>
  <si>
    <t xml:space="preserve">1st GROUP A</t>
  </si>
  <si>
    <t xml:space="preserve">B45</t>
  </si>
  <si>
    <t xml:space="preserve">2º GRUPO A</t>
  </si>
  <si>
    <t xml:space="preserve">2nd GROUP A</t>
  </si>
  <si>
    <t xml:space="preserve">B46</t>
  </si>
  <si>
    <t xml:space="preserve">3º GRUPO A</t>
  </si>
  <si>
    <t xml:space="preserve">3rd GROUP A</t>
  </si>
  <si>
    <t xml:space="preserve">B47</t>
  </si>
  <si>
    <t xml:space="preserve">4º GRUPO A</t>
  </si>
  <si>
    <t xml:space="preserve">4th GROUP A</t>
  </si>
  <si>
    <t xml:space="preserve">B48</t>
  </si>
  <si>
    <t xml:space="preserve">1º GRUPO B</t>
  </si>
  <si>
    <t xml:space="preserve">1st GROUP B</t>
  </si>
  <si>
    <t xml:space="preserve">B49</t>
  </si>
  <si>
    <t xml:space="preserve">2º GRUPO B</t>
  </si>
  <si>
    <t xml:space="preserve">2nd GROUP B</t>
  </si>
  <si>
    <t xml:space="preserve">B50</t>
  </si>
  <si>
    <t xml:space="preserve">3º GRUPO B</t>
  </si>
  <si>
    <t xml:space="preserve">3rd GROUP B</t>
  </si>
  <si>
    <t xml:space="preserve">B51</t>
  </si>
  <si>
    <t xml:space="preserve">4º GRUPO B</t>
  </si>
  <si>
    <t xml:space="preserve">4th GROUP B</t>
  </si>
  <si>
    <t xml:space="preserve">B52</t>
  </si>
  <si>
    <t xml:space="preserve">1º GRUPO C</t>
  </si>
  <si>
    <t xml:space="preserve">1st GROUP C</t>
  </si>
  <si>
    <t xml:space="preserve">B53</t>
  </si>
  <si>
    <t xml:space="preserve">2º GRUPO C</t>
  </si>
  <si>
    <t xml:space="preserve">2nd GROUP C</t>
  </si>
  <si>
    <t xml:space="preserve">B54</t>
  </si>
  <si>
    <t xml:space="preserve">3º GRUPO C</t>
  </si>
  <si>
    <t xml:space="preserve">3rd GROUP C</t>
  </si>
  <si>
    <t xml:space="preserve">B55</t>
  </si>
  <si>
    <t xml:space="preserve">4º GRUPO C</t>
  </si>
  <si>
    <t xml:space="preserve">4th GROUP C</t>
  </si>
  <si>
    <t xml:space="preserve">B56</t>
  </si>
  <si>
    <t xml:space="preserve">1º GRUPO D</t>
  </si>
  <si>
    <t xml:space="preserve">1st GROUP D</t>
  </si>
  <si>
    <t xml:space="preserve">B57</t>
  </si>
  <si>
    <t xml:space="preserve">2º GRUPO D</t>
  </si>
  <si>
    <t xml:space="preserve">2nd GROUP D</t>
  </si>
  <si>
    <t xml:space="preserve">B58</t>
  </si>
  <si>
    <t xml:space="preserve">3º GRUPO D</t>
  </si>
  <si>
    <t xml:space="preserve">3rd GROUP D</t>
  </si>
  <si>
    <t xml:space="preserve">B59</t>
  </si>
  <si>
    <t xml:space="preserve">4º GRUPO D</t>
  </si>
  <si>
    <t xml:space="preserve">4th GROUP D</t>
  </si>
  <si>
    <t xml:space="preserve">B60</t>
  </si>
  <si>
    <t xml:space="preserve">1º GRUPO E</t>
  </si>
  <si>
    <t xml:space="preserve">1st GROUP E</t>
  </si>
  <si>
    <t xml:space="preserve">B61</t>
  </si>
  <si>
    <t xml:space="preserve">2º GRUPO E</t>
  </si>
  <si>
    <t xml:space="preserve">2nd GROUP E</t>
  </si>
  <si>
    <t xml:space="preserve">B62</t>
  </si>
  <si>
    <t xml:space="preserve">3º GRUPO E</t>
  </si>
  <si>
    <t xml:space="preserve">3rd GROUP E</t>
  </si>
  <si>
    <t xml:space="preserve">B63</t>
  </si>
  <si>
    <t xml:space="preserve">4º GRUPO E</t>
  </si>
  <si>
    <t xml:space="preserve">4th GROUP E</t>
  </si>
  <si>
    <t xml:space="preserve">B64</t>
  </si>
  <si>
    <t xml:space="preserve">1º GRUPO F</t>
  </si>
  <si>
    <t xml:space="preserve">1st GROUP F</t>
  </si>
  <si>
    <t xml:space="preserve">B65</t>
  </si>
  <si>
    <t xml:space="preserve">2º GRUPO F</t>
  </si>
  <si>
    <t xml:space="preserve">2nd GROUP F</t>
  </si>
  <si>
    <t xml:space="preserve">B66</t>
  </si>
  <si>
    <t xml:space="preserve">3º GRUPO F</t>
  </si>
  <si>
    <t xml:space="preserve">3rd GROUP F</t>
  </si>
  <si>
    <t xml:space="preserve">B67</t>
  </si>
  <si>
    <t xml:space="preserve">4º GRUPO F</t>
  </si>
  <si>
    <t xml:space="preserve">4th GROUP F</t>
  </si>
  <si>
    <t xml:space="preserve">1º GRUPO G</t>
  </si>
  <si>
    <t xml:space="preserve">1st GROUP G</t>
  </si>
  <si>
    <t xml:space="preserve">2º GRUPO G</t>
  </si>
  <si>
    <t xml:space="preserve">2nd GROUP G</t>
  </si>
  <si>
    <t xml:space="preserve">3º GRUPO G</t>
  </si>
  <si>
    <t xml:space="preserve">3rd GROUP G</t>
  </si>
  <si>
    <t xml:space="preserve">4º GRUPO G</t>
  </si>
  <si>
    <t xml:space="preserve">4th GROUP G</t>
  </si>
  <si>
    <t xml:space="preserve">1º GRUPO H</t>
  </si>
  <si>
    <t xml:space="preserve">1st GROUP H</t>
  </si>
  <si>
    <t xml:space="preserve">2º GRUPO H</t>
  </si>
  <si>
    <t xml:space="preserve">2nd GROUP H</t>
  </si>
  <si>
    <t xml:space="preserve">3º GRUPO H</t>
  </si>
  <si>
    <t xml:space="preserve">3rd GROUP H</t>
  </si>
  <si>
    <t xml:space="preserve">4º GRUPO H</t>
  </si>
  <si>
    <t xml:space="preserve">4th GROUP H</t>
  </si>
  <si>
    <t xml:space="preserve">1º GRUPO I</t>
  </si>
  <si>
    <t xml:space="preserve">1st GROUP I</t>
  </si>
  <si>
    <t xml:space="preserve">2º GRUPO I</t>
  </si>
  <si>
    <t xml:space="preserve">2nd GROUP I</t>
  </si>
  <si>
    <t xml:space="preserve">3º GRUPO I</t>
  </si>
  <si>
    <t xml:space="preserve">3rd GROUP I</t>
  </si>
  <si>
    <t xml:space="preserve">4º GRUPO I</t>
  </si>
  <si>
    <t xml:space="preserve">4th GROUP I</t>
  </si>
  <si>
    <t xml:space="preserve">1º GRUPO J</t>
  </si>
  <si>
    <t xml:space="preserve">1st GROUP J</t>
  </si>
  <si>
    <t xml:space="preserve">2º GRUPO J</t>
  </si>
  <si>
    <t xml:space="preserve">2nd GROUP J</t>
  </si>
  <si>
    <t xml:space="preserve">3º GRUPO J</t>
  </si>
  <si>
    <t xml:space="preserve">3rd GROUP J</t>
  </si>
  <si>
    <t xml:space="preserve">4º GRUPO J</t>
  </si>
  <si>
    <t xml:space="preserve">4th GROUP J</t>
  </si>
  <si>
    <t xml:space="preserve">1º GRUPO K</t>
  </si>
  <si>
    <t xml:space="preserve">1st GROUP K</t>
  </si>
  <si>
    <t xml:space="preserve">2º GRUPO K</t>
  </si>
  <si>
    <t xml:space="preserve">2nd GROUP K</t>
  </si>
  <si>
    <t xml:space="preserve">3º GRUPO K</t>
  </si>
  <si>
    <t xml:space="preserve">3rd GROUP K</t>
  </si>
  <si>
    <t xml:space="preserve">4º GRUPO K</t>
  </si>
  <si>
    <t xml:space="preserve">4th GROUP K</t>
  </si>
  <si>
    <t xml:space="preserve">1º GRUPO L</t>
  </si>
  <si>
    <t xml:space="preserve">1st GROUP L</t>
  </si>
  <si>
    <t xml:space="preserve">2º GRUPO L</t>
  </si>
  <si>
    <t xml:space="preserve">2nd GROUP L</t>
  </si>
  <si>
    <t xml:space="preserve">3º GRUPO L</t>
  </si>
  <si>
    <t xml:space="preserve">3rd GROUP L</t>
  </si>
  <si>
    <t xml:space="preserve">4º GRUPO L</t>
  </si>
  <si>
    <t xml:space="preserve">4th GROUP L</t>
  </si>
  <si>
    <t xml:space="preserve">B70</t>
  </si>
  <si>
    <t xml:space="preserve">Dieciseisavofinalista</t>
  </si>
  <si>
    <t xml:space="preserve">16-Finalist</t>
  </si>
  <si>
    <t xml:space="preserve">Octavofinalista</t>
  </si>
  <si>
    <t xml:space="preserve">8-Finalist</t>
  </si>
  <si>
    <t xml:space="preserve">B98</t>
  </si>
  <si>
    <t xml:space="preserve">Cuartofinalista</t>
  </si>
  <si>
    <t xml:space="preserve">Quarterfinalist</t>
  </si>
  <si>
    <t xml:space="preserve">B114</t>
  </si>
  <si>
    <t xml:space="preserve">Semifinalista</t>
  </si>
  <si>
    <t xml:space="preserve">Semifinalist</t>
  </si>
  <si>
    <t xml:space="preserve">B124</t>
  </si>
  <si>
    <t xml:space="preserve">Finalista</t>
  </si>
  <si>
    <t xml:space="preserve">Finalist</t>
  </si>
  <si>
    <t xml:space="preserve">Nombrar del 1 al 48 (A 1 al 4, B: 5 al 8….</t>
  </si>
  <si>
    <t xml:space="preserve">List</t>
  </si>
  <si>
    <t xml:space="preserve">Equipos</t>
  </si>
  <si>
    <t xml:space="preserve">Germany</t>
  </si>
  <si>
    <t xml:space="preserve">Saudi Arabia</t>
  </si>
  <si>
    <t xml:space="preserve">K4</t>
  </si>
  <si>
    <t xml:space="preserve">Algeria</t>
  </si>
  <si>
    <t xml:space="preserve">K5</t>
  </si>
  <si>
    <t xml:space="preserve">K6</t>
  </si>
  <si>
    <t xml:space="preserve">K7</t>
  </si>
  <si>
    <t xml:space="preserve">A4</t>
  </si>
  <si>
    <t xml:space="preserve">K8</t>
  </si>
  <si>
    <t xml:space="preserve">Belgium</t>
  </si>
  <si>
    <t xml:space="preserve">K9</t>
  </si>
  <si>
    <t xml:space="preserve">J4</t>
  </si>
  <si>
    <t xml:space="preserve">Brazil</t>
  </si>
  <si>
    <t xml:space="preserve">K10</t>
  </si>
  <si>
    <t xml:space="preserve">Cape Verde</t>
  </si>
  <si>
    <t xml:space="preserve">K11</t>
  </si>
  <si>
    <t xml:space="preserve">Canada</t>
  </si>
  <si>
    <t xml:space="preserve">K12</t>
  </si>
  <si>
    <t xml:space="preserve">Qatar</t>
  </si>
  <si>
    <t xml:space="preserve">K13</t>
  </si>
  <si>
    <t xml:space="preserve">K14</t>
  </si>
  <si>
    <t xml:space="preserve">South Korea</t>
  </si>
  <si>
    <t xml:space="preserve">K15</t>
  </si>
  <si>
    <t xml:space="preserve">Ivory Coast</t>
  </si>
  <si>
    <t xml:space="preserve">K16</t>
  </si>
  <si>
    <t xml:space="preserve">Croatia</t>
  </si>
  <si>
    <t xml:space="preserve">K17</t>
  </si>
  <si>
    <t xml:space="preserve">L4</t>
  </si>
  <si>
    <t xml:space="preserve">Curaçao</t>
  </si>
  <si>
    <t xml:space="preserve">K19</t>
  </si>
  <si>
    <t xml:space="preserve">K20</t>
  </si>
  <si>
    <t xml:space="preserve">Egypt</t>
  </si>
  <si>
    <t xml:space="preserve">K21</t>
  </si>
  <si>
    <t xml:space="preserve">B4</t>
  </si>
  <si>
    <t xml:space="preserve">Scotland</t>
  </si>
  <si>
    <t xml:space="preserve">K22</t>
  </si>
  <si>
    <t xml:space="preserve">Spain</t>
  </si>
  <si>
    <t xml:space="preserve">K23</t>
  </si>
  <si>
    <t xml:space="preserve">United States</t>
  </si>
  <si>
    <t xml:space="preserve">K26</t>
  </si>
  <si>
    <t xml:space="preserve">France</t>
  </si>
  <si>
    <t xml:space="preserve">K27</t>
  </si>
  <si>
    <t xml:space="preserve">K28</t>
  </si>
  <si>
    <t xml:space="preserve">Haiti</t>
  </si>
  <si>
    <t xml:space="preserve">K29</t>
  </si>
  <si>
    <t xml:space="preserve">England</t>
  </si>
  <si>
    <t xml:space="preserve">K30</t>
  </si>
  <si>
    <t xml:space="preserve">K33</t>
  </si>
  <si>
    <t xml:space="preserve">D4</t>
  </si>
  <si>
    <t xml:space="preserve">Japan</t>
  </si>
  <si>
    <t xml:space="preserve">K34</t>
  </si>
  <si>
    <t xml:space="preserve">Jordan</t>
  </si>
  <si>
    <t xml:space="preserve">K35</t>
  </si>
  <si>
    <t xml:space="preserve">Morocco</t>
  </si>
  <si>
    <t xml:space="preserve">K36</t>
  </si>
  <si>
    <t xml:space="preserve">Mexico</t>
  </si>
  <si>
    <t xml:space="preserve">K38</t>
  </si>
  <si>
    <t xml:space="preserve">Norway</t>
  </si>
  <si>
    <t xml:space="preserve">K39</t>
  </si>
  <si>
    <t xml:space="preserve">New Zealand</t>
  </si>
  <si>
    <t xml:space="preserve">K40</t>
  </si>
  <si>
    <t xml:space="preserve">Netherlands</t>
  </si>
  <si>
    <t xml:space="preserve">K41</t>
  </si>
  <si>
    <t xml:space="preserve">Panama</t>
  </si>
  <si>
    <t xml:space="preserve">K42</t>
  </si>
  <si>
    <t xml:space="preserve">F4</t>
  </si>
  <si>
    <t xml:space="preserve">K44</t>
  </si>
  <si>
    <t xml:space="preserve">K45</t>
  </si>
  <si>
    <t xml:space="preserve">K46</t>
  </si>
  <si>
    <t xml:space="preserve">South Africa</t>
  </si>
  <si>
    <t xml:space="preserve">K47</t>
  </si>
  <si>
    <t xml:space="preserve">Switzerland</t>
  </si>
  <si>
    <t xml:space="preserve">K48</t>
  </si>
  <si>
    <t xml:space="preserve">Tunisia</t>
  </si>
  <si>
    <t xml:space="preserve">K49</t>
  </si>
  <si>
    <t xml:space="preserve">K50</t>
  </si>
  <si>
    <t xml:space="preserve">Uzbekistan</t>
  </si>
  <si>
    <t xml:space="preserve">K51</t>
  </si>
  <si>
    <t xml:space="preserve">H4</t>
  </si>
  <si>
    <t xml:space="preserve">DR Congo</t>
  </si>
  <si>
    <t xml:space="preserve">K52</t>
  </si>
  <si>
    <t xml:space="preserve">Iraq</t>
  </si>
  <si>
    <t xml:space="preserve">K53</t>
  </si>
  <si>
    <t xml:space="preserve">Bosnia and Herzegovina</t>
  </si>
  <si>
    <t xml:space="preserve">K54</t>
  </si>
  <si>
    <t xml:space="preserve">Sweden</t>
  </si>
  <si>
    <t xml:space="preserve">K55</t>
  </si>
  <si>
    <t xml:space="preserve">I4</t>
  </si>
  <si>
    <t xml:space="preserve">Turkey</t>
  </si>
  <si>
    <t xml:space="preserve">K56</t>
  </si>
  <si>
    <t xml:space="preserve">Czech Republic</t>
  </si>
  <si>
    <t xml:space="preserve">Round Of 16</t>
  </si>
  <si>
    <t xml:space="preserve">3-4 &amp; Final</t>
  </si>
  <si>
    <t xml:space="preserve">PAIS ORGANIZADOR (ESCRIBIR)</t>
  </si>
  <si>
    <t xml:space="preserve">Horarios</t>
  </si>
  <si>
    <t xml:space="preserve">W2</t>
  </si>
  <si>
    <t xml:space="preserve">Predictor</t>
  </si>
  <si>
    <t xml:space="preserve">Fase de grupos</t>
  </si>
  <si>
    <t xml:space="preserve">Group stage</t>
  </si>
  <si>
    <t xml:space="preserve">Pronóstica la ronda</t>
  </si>
  <si>
    <t xml:space="preserve">Predict the round</t>
  </si>
  <si>
    <t xml:space="preserve">Predice la selección</t>
  </si>
  <si>
    <t xml:space="preserve">Predict nation</t>
  </si>
  <si>
    <t xml:space="preserve">Ronda</t>
  </si>
  <si>
    <t xml:space="preserve">Round</t>
  </si>
  <si>
    <t xml:space="preserve">·Selecciona para cada ronda el la selección o selecciones que crees que van a llegar hasta esa ronda.</t>
  </si>
  <si>
    <t xml:space="preserve">·Select for each round the nation or nations that you think will reach that round.</t>
  </si>
  <si>
    <t xml:space="preserve">·Una vez elijas una selección, dejará de aparecer en la lista</t>
  </si>
  <si>
    <t xml:space="preserve">·Once you select a nation, it will no longer appear in the selector.</t>
  </si>
  <si>
    <t xml:space="preserve">·Si has rellenado todos y quieres hacer un cambio, </t>
  </si>
  <si>
    <t xml:space="preserve">·If you've filled everything out and want to make a change,</t>
  </si>
  <si>
    <t xml:space="preserve"> borra las selecciones que quieras cambiar y podrás volver a elegirlas</t>
  </si>
  <si>
    <t xml:space="preserve"> delete the nations you want to change and you can select them again.</t>
  </si>
  <si>
    <t xml:space="preserve">Rellenar antes del comienzo del Mundial</t>
  </si>
  <si>
    <t xml:space="preserve">Complete before World Cup begins</t>
  </si>
  <si>
    <t xml:space="preserve">·Si en tu grupo no vais a usar el predictor, puedes dejarlo sin rellenar</t>
  </si>
  <si>
    <t xml:space="preserve">·If you are not going to use the predictor in your group, you can leave it unfilled</t>
  </si>
  <si>
    <t xml:space="preserve">ADMIN</t>
  </si>
  <si>
    <t xml:space="preserve">Selecciona el Nº de Jugadores</t>
  </si>
  <si>
    <t xml:space="preserve">Select the number of players:</t>
  </si>
  <si>
    <t xml:space="preserve">↓↓ Resultados reales ↓↓</t>
  </si>
  <si>
    <t xml:space="preserve">↓↓ Results ↓↓</t>
  </si>
  <si>
    <t xml:space="preserve">C7</t>
  </si>
  <si>
    <t xml:space="preserve">Regla* (Click para ver la explicación)</t>
  </si>
  <si>
    <t xml:space="preserve">Rule* (Click for explanation)</t>
  </si>
  <si>
    <t xml:space="preserve">https://matejero.es/puntuaciones-excel-mundial-2026/</t>
  </si>
  <si>
    <t xml:space="preserve">https://matejero.com/scoring-system-excel-world-cup-2026/</t>
  </si>
  <si>
    <t xml:space="preserve">D7</t>
  </si>
  <si>
    <t xml:space="preserve">Puntos</t>
  </si>
  <si>
    <t xml:space="preserve">Points</t>
  </si>
  <si>
    <t xml:space="preserve">C8</t>
  </si>
  <si>
    <t xml:space="preserve">FASE DE GRUPOS - Signo 1X2 (local, empate, visitante)</t>
  </si>
  <si>
    <t xml:space="preserve">GROUP STAGE- 1X2 (home, draw, away)</t>
  </si>
  <si>
    <t xml:space="preserve">C9</t>
  </si>
  <si>
    <t xml:space="preserve">FASE DE GRUPOS - Diferencia/Distancia de goles (Con 1X2 acertado)</t>
  </si>
  <si>
    <t xml:space="preserve">GROUP STAGE - Goal Difference (with 1X2 correct)</t>
  </si>
  <si>
    <t xml:space="preserve">C10</t>
  </si>
  <si>
    <t xml:space="preserve">FASE DE GRUPOS - Resultado exacto</t>
  </si>
  <si>
    <t xml:space="preserve">GROUP STAGE - Exact result</t>
  </si>
  <si>
    <t xml:space="preserve">C11</t>
  </si>
  <si>
    <t xml:space="preserve">FASE DE GRUPOS - Posición exacta (1º)</t>
  </si>
  <si>
    <t xml:space="preserve">GROUP STAGE - Exact position  (1º)</t>
  </si>
  <si>
    <t xml:space="preserve">C15</t>
  </si>
  <si>
    <t xml:space="preserve">FASE DE GRUPOS - Posición exacta (2º)</t>
  </si>
  <si>
    <t xml:space="preserve">GROUP STAGE - Exact position  (2º)</t>
  </si>
  <si>
    <t xml:space="preserve">FASE DE GRUPOS - Posición exacta (3º)</t>
  </si>
  <si>
    <t xml:space="preserve">GROUP STAGE - Exact position  (3º)</t>
  </si>
  <si>
    <t xml:space="preserve">C16</t>
  </si>
  <si>
    <t xml:space="preserve">FASE DE GRUPOS - Posición exacta (4º)</t>
  </si>
  <si>
    <t xml:space="preserve">GROUP STAGE - Exact position  (4º)</t>
  </si>
  <si>
    <t xml:space="preserve">C17</t>
  </si>
  <si>
    <t xml:space="preserve">Equipo clasificado para DIECISEISAVOS</t>
  </si>
  <si>
    <t xml:space="preserve">Nation Qualified for ROUND OF 32</t>
  </si>
  <si>
    <t xml:space="preserve">C18</t>
  </si>
  <si>
    <t xml:space="preserve">DIECISEISAVOS - Signo 1X2 (local, empate, visitante)</t>
  </si>
  <si>
    <t xml:space="preserve">ROUND OF 32 - 1X2* (home, draw, away)</t>
  </si>
  <si>
    <t xml:space="preserve">DIECISEISAVOS - Diferencia/Distancia de goles (Con 1X2 acertado)</t>
  </si>
  <si>
    <t xml:space="preserve">ROUND OF 32 - Goal Difference (with 1X2 correct)</t>
  </si>
  <si>
    <t xml:space="preserve">DIECISEISAVOS - Resultado exacto</t>
  </si>
  <si>
    <t xml:space="preserve">ROUND OF 32 - Exact Result</t>
  </si>
  <si>
    <t xml:space="preserve">Equipo clasificado para OCTAVOS</t>
  </si>
  <si>
    <t xml:space="preserve">Nation Qualified for ROUND OF 16</t>
  </si>
  <si>
    <t xml:space="preserve">C19</t>
  </si>
  <si>
    <t xml:space="preserve">OCTAVOS - Signo 1X2  (local, empate, visitante)</t>
  </si>
  <si>
    <t xml:space="preserve">ROUND OF 16- 1X2* (home, draw, away)</t>
  </si>
  <si>
    <t xml:space="preserve">C20</t>
  </si>
  <si>
    <t xml:space="preserve">OCTAVOS -Diferencia/Distancia de goles (Con 1X2 acertado)</t>
  </si>
  <si>
    <t xml:space="preserve">ROUND OF 16 - Goal Difference (with 1X2 correct)</t>
  </si>
  <si>
    <t xml:space="preserve">C21</t>
  </si>
  <si>
    <t xml:space="preserve">OCTAVOS - Resultado exacto</t>
  </si>
  <si>
    <t xml:space="preserve">ROUND OF 16 - Exact Result</t>
  </si>
  <si>
    <t xml:space="preserve">C22</t>
  </si>
  <si>
    <t xml:space="preserve">Equipo clasificado para CUARTOS</t>
  </si>
  <si>
    <t xml:space="preserve">Team Qualified for QUARTERFINALS</t>
  </si>
  <si>
    <t xml:space="preserve">C23</t>
  </si>
  <si>
    <t xml:space="preserve">CUARTOS - Signo 1X2  (local, empate, visitante)</t>
  </si>
  <si>
    <t xml:space="preserve">QUARTERFINALS- 1X2* (home, draw, away)</t>
  </si>
  <si>
    <t xml:space="preserve">C24</t>
  </si>
  <si>
    <t xml:space="preserve">CUARTOS -Diferencia/Distancia de goles (Con 1X2 acertado)</t>
  </si>
  <si>
    <t xml:space="preserve">QUARTERFINALS - Goal Difference (with 1X2 correct)</t>
  </si>
  <si>
    <t xml:space="preserve">C25</t>
  </si>
  <si>
    <t xml:space="preserve">CUARTOS - Resultado exacto</t>
  </si>
  <si>
    <t xml:space="preserve">QUARTERFINALS - Exact Result</t>
  </si>
  <si>
    <t xml:space="preserve">C26</t>
  </si>
  <si>
    <t xml:space="preserve">Equipo clasificado para SEMIFINALES</t>
  </si>
  <si>
    <t xml:space="preserve">Nation Qualified for SEMIFINALS</t>
  </si>
  <si>
    <t xml:space="preserve">C27</t>
  </si>
  <si>
    <t xml:space="preserve">SEMIFINALES - Signo 1X2  (local, empate, visitante)</t>
  </si>
  <si>
    <t xml:space="preserve">SEMIFINALS- 1X2* (home, draw, away)</t>
  </si>
  <si>
    <t xml:space="preserve">SEMIFINALES -Diferencia/Distancia de goles (Con 1X2 acertado)</t>
  </si>
  <si>
    <t xml:space="preserve">SEMIFINALS - Goal Difference (with 1X2 correct)</t>
  </si>
  <si>
    <t xml:space="preserve">C28</t>
  </si>
  <si>
    <t xml:space="preserve">SEMIFINALES - Resultado exacto</t>
  </si>
  <si>
    <t xml:space="preserve">SEMIFINALS - Exact Result</t>
  </si>
  <si>
    <t xml:space="preserve">C29</t>
  </si>
  <si>
    <t xml:space="preserve">Equipo clasificado para 3º y 4º puesto</t>
  </si>
  <si>
    <t xml:space="preserve">Nation Qualified for 3-4 place</t>
  </si>
  <si>
    <t xml:space="preserve">C30</t>
  </si>
  <si>
    <t xml:space="preserve">Equipo clasificado para FINAL</t>
  </si>
  <si>
    <t xml:space="preserve">Nation Qualified for the FINAL</t>
  </si>
  <si>
    <t xml:space="preserve">C31</t>
  </si>
  <si>
    <t xml:space="preserve">3ºy4º PUESTO - Signo 1X2  (local, empate, visitante)</t>
  </si>
  <si>
    <t xml:space="preserve">3-4 place - 1X2* (home, draw, away)</t>
  </si>
  <si>
    <t xml:space="preserve">C32</t>
  </si>
  <si>
    <t xml:space="preserve">3ºy4º PUESTO - Diferencia/Distancia de goles (Con 1X2 acertado)</t>
  </si>
  <si>
    <t xml:space="preserve">3-4 place - Goal Difference (with 1X2 correct)</t>
  </si>
  <si>
    <t xml:space="preserve">C33</t>
  </si>
  <si>
    <t xml:space="preserve">3ºy4º PUESTO - Resultado exacto</t>
  </si>
  <si>
    <t xml:space="preserve">3-4 place - Exact Result</t>
  </si>
  <si>
    <t xml:space="preserve">C34</t>
  </si>
  <si>
    <t xml:space="preserve">FINAL - Signo 1X2  (local, empate, visitante)</t>
  </si>
  <si>
    <t xml:space="preserve">FINAL- 1X2* (home, draw, away)</t>
  </si>
  <si>
    <t xml:space="preserve">H7</t>
  </si>
  <si>
    <t xml:space="preserve">FINAL - Diferencia/Distancia de goles (Con 1X2 acertado)</t>
  </si>
  <si>
    <t xml:space="preserve">FINAL - Goal Difference (with 1X2 correct)</t>
  </si>
  <si>
    <t xml:space="preserve">H45</t>
  </si>
  <si>
    <t xml:space="preserve">FINAL - Resultado exacto</t>
  </si>
  <si>
    <t xml:space="preserve">FINAL - Exact Result</t>
  </si>
  <si>
    <t xml:space="preserve">H71</t>
  </si>
  <si>
    <t xml:space="preserve">Golden Boot (Top Scorer)</t>
  </si>
  <si>
    <t xml:space="preserve">Equipos/ADMIN</t>
  </si>
  <si>
    <t xml:space="preserve">H89</t>
  </si>
  <si>
    <t xml:space="preserve">Silver Boot (2º Top scorer)</t>
  </si>
  <si>
    <t xml:space="preserve">H115</t>
  </si>
  <si>
    <t xml:space="preserve">Bronze Boot (3º Top scorer)</t>
  </si>
  <si>
    <t xml:space="preserve">H99</t>
  </si>
  <si>
    <t xml:space="preserve">Equipo máximo goleador</t>
  </si>
  <si>
    <t xml:space="preserve">Golden Ball  (Best player)</t>
  </si>
  <si>
    <t xml:space="preserve">H109</t>
  </si>
  <si>
    <t xml:space="preserve">Silver Ball (2nd Best player)</t>
  </si>
  <si>
    <t xml:space="preserve">Bronze Ball (3º Best player)</t>
  </si>
  <si>
    <t xml:space="preserve">H121</t>
  </si>
  <si>
    <t xml:space="preserve">Group Stage</t>
  </si>
  <si>
    <t xml:space="preserve">H125</t>
  </si>
  <si>
    <t xml:space="preserve">Posición grupos</t>
  </si>
  <si>
    <t xml:space="preserve">Group Position</t>
  </si>
  <si>
    <t xml:space="preserve">H129</t>
  </si>
  <si>
    <t xml:space="preserve">CLASIFICADOS PARA PLAYOFFS</t>
  </si>
  <si>
    <t xml:space="preserve">QUALIFIED FOR PLAYOFFS</t>
  </si>
  <si>
    <t xml:space="preserve">H132</t>
  </si>
  <si>
    <t xml:space="preserve">CLASIFICADOS PARA OCTAVOS (Desde Fase Liga)</t>
  </si>
  <si>
    <t xml:space="preserve">QUALIFIED FOR ROUND OF 16 (From League Phase)</t>
  </si>
  <si>
    <t xml:space="preserve">H133</t>
  </si>
  <si>
    <t xml:space="preserve">CLASIFICADOS PARA OCTAVOS (DESDE PLAYOFFS)</t>
  </si>
  <si>
    <t xml:space="preserve">QUALIFIED FOR ROUND OF 16 (From Playoffs)</t>
  </si>
  <si>
    <t xml:space="preserve">H134</t>
  </si>
  <si>
    <t xml:space="preserve">Clasificados para Octavos de Final</t>
  </si>
  <si>
    <t xml:space="preserve">Qualified For Round Of 16</t>
  </si>
  <si>
    <t xml:space="preserve">H135</t>
  </si>
  <si>
    <t xml:space="preserve">Enfrentamientos Octavos de Final</t>
  </si>
  <si>
    <t xml:space="preserve">H136</t>
  </si>
  <si>
    <t xml:space="preserve">Clasificados para Cuartos de Final</t>
  </si>
  <si>
    <t xml:space="preserve">Qualified for Quarterfinals</t>
  </si>
  <si>
    <t xml:space="preserve">Quarter-Finalists</t>
  </si>
  <si>
    <t xml:space="preserve">Enfrentamientos Cuartos de Final</t>
  </si>
  <si>
    <t xml:space="preserve">Clasificados para Semifinales</t>
  </si>
  <si>
    <t xml:space="preserve">Qualified For Semifinals</t>
  </si>
  <si>
    <t xml:space="preserve">Enfrentamientos Semifinales</t>
  </si>
  <si>
    <t xml:space="preserve">Clasificados para la Final</t>
  </si>
  <si>
    <t xml:space="preserve">Qualified For The Final</t>
  </si>
  <si>
    <t xml:space="preserve">Partido Final</t>
  </si>
  <si>
    <t xml:space="preserve">Honor Box</t>
  </si>
  <si>
    <t xml:space="preserve">Goleador del torneo</t>
  </si>
  <si>
    <t xml:space="preserve">Top Scorer</t>
  </si>
  <si>
    <t xml:space="preserve">Mejor jugador del torneo</t>
  </si>
  <si>
    <t xml:space="preserve">Best Tournament player</t>
  </si>
  <si>
    <t xml:space="preserve">Pegar Valores Nombre J</t>
  </si>
  <si>
    <t xml:space="preserve">Paste Values Name P</t>
  </si>
  <si>
    <t xml:space="preserve">Pegar Valores (J1)</t>
  </si>
  <si>
    <t xml:space="preserve">Paste Values (R1)</t>
  </si>
  <si>
    <t xml:space="preserve">Pegar Valores (J2)</t>
  </si>
  <si>
    <t xml:space="preserve">Paste Values (R2)</t>
  </si>
  <si>
    <t xml:space="preserve">Pegar Valores (J3)</t>
  </si>
  <si>
    <t xml:space="preserve">Paste Values (R3)</t>
  </si>
  <si>
    <t xml:space="preserve">H51</t>
  </si>
  <si>
    <t xml:space="preserve">Pegar Valores Dieciseisavos</t>
  </si>
  <si>
    <t xml:space="preserve">Paste Values Round of 32'</t>
  </si>
  <si>
    <t xml:space="preserve">H52</t>
  </si>
  <si>
    <t xml:space="preserve">Pegar Valores Octavos</t>
  </si>
  <si>
    <t xml:space="preserve">Paste Values Round of 16'</t>
  </si>
  <si>
    <t xml:space="preserve">H53</t>
  </si>
  <si>
    <t xml:space="preserve">Pegar valores Cuartos</t>
  </si>
  <si>
    <t xml:space="preserve">Paste Values Quarterfinals</t>
  </si>
  <si>
    <t xml:space="preserve">H54</t>
  </si>
  <si>
    <t xml:space="preserve">Pegar valores Semifinales</t>
  </si>
  <si>
    <t xml:space="preserve">Paste Values Semifinals</t>
  </si>
  <si>
    <t xml:space="preserve">H55</t>
  </si>
  <si>
    <t xml:space="preserve">Pegar valores 3º-4º puesto y Final</t>
  </si>
  <si>
    <t xml:space="preserve">Paste Values 3rd-4th place &amp; Final</t>
  </si>
  <si>
    <t xml:space="preserve">H56</t>
  </si>
  <si>
    <t xml:space="preserve">Pegar valores Predictor</t>
  </si>
  <si>
    <t xml:space="preserve">Paste Predictor Values</t>
  </si>
  <si>
    <t xml:space="preserve">Pegar Valores Cuadro de Honor</t>
  </si>
  <si>
    <t xml:space="preserve">Paste Values Honor Box</t>
  </si>
  <si>
    <t xml:space="preserve">H57</t>
  </si>
  <si>
    <t xml:space="preserve">H58</t>
  </si>
  <si>
    <t xml:space="preserve">H59</t>
  </si>
  <si>
    <t xml:space="preserve">H60</t>
  </si>
  <si>
    <t xml:space="preserve">H61</t>
  </si>
  <si>
    <t xml:space="preserve">H62</t>
  </si>
  <si>
    <t xml:space="preserve">H63</t>
  </si>
  <si>
    <t xml:space="preserve">H64</t>
  </si>
  <si>
    <t xml:space="preserve">H65</t>
  </si>
  <si>
    <t xml:space="preserve">H66</t>
  </si>
  <si>
    <t xml:space="preserve">H67</t>
  </si>
  <si>
    <t xml:space="preserve">H68</t>
  </si>
  <si>
    <t xml:space="preserve">H69</t>
  </si>
  <si>
    <t xml:space="preserve">H72</t>
  </si>
  <si>
    <t xml:space="preserve">H100</t>
  </si>
  <si>
    <t xml:space="preserve">H116</t>
  </si>
  <si>
    <t xml:space="preserve">H126</t>
  </si>
  <si>
    <t xml:space="preserve">F8</t>
  </si>
  <si>
    <t xml:space="preserve">F20</t>
  </si>
  <si>
    <t xml:space="preserve">F32</t>
  </si>
  <si>
    <t xml:space="preserve">C36</t>
  </si>
  <si>
    <t xml:space="preserve">C37</t>
  </si>
  <si>
    <t xml:space="preserve">Sistema de puntuación</t>
  </si>
  <si>
    <t xml:space="preserve">Scoring system</t>
  </si>
  <si>
    <t xml:space="preserve">PREDICTOR - Campeón</t>
  </si>
  <si>
    <t xml:space="preserve">PREDICTOR - Winner</t>
  </si>
  <si>
    <t xml:space="preserve">PREDICTOR - Subcampeón</t>
  </si>
  <si>
    <t xml:space="preserve">PREDICTOR - Runner-up</t>
  </si>
  <si>
    <t xml:space="preserve">PREDICTOR- 3º puesto</t>
  </si>
  <si>
    <t xml:space="preserve">PREDICTOR- 3rd place</t>
  </si>
  <si>
    <t xml:space="preserve">PREDICTOR - Semifinales</t>
  </si>
  <si>
    <t xml:space="preserve">PREDICTOR - Semifinals</t>
  </si>
  <si>
    <t xml:space="preserve">PREDICTOR - Cuartos de final</t>
  </si>
  <si>
    <t xml:space="preserve">PREDICTOR - Quartefinals</t>
  </si>
  <si>
    <t xml:space="preserve">PREDICTOR - Octavos de final</t>
  </si>
  <si>
    <t xml:space="preserve">PREDICTOR - Round of 16</t>
  </si>
  <si>
    <t xml:space="preserve">PREDICTOR - Dieciseisavos de final</t>
  </si>
  <si>
    <t xml:space="preserve">PREDICTOR - Round of 32</t>
  </si>
  <si>
    <t xml:space="preserve">PREDICTOR- Fase de Liga</t>
  </si>
  <si>
    <t xml:space="preserve">PREDICTOR - League Phase</t>
  </si>
  <si>
    <t xml:space="preserve">% Ajuste por desvío en Diferencia/Distancia de goles</t>
  </si>
  <si>
    <t xml:space="preserve">% Goal difference/distance desviation adjustment</t>
  </si>
  <si>
    <t xml:space="preserve">**¿Qué es esto y cómo funciona?</t>
  </si>
  <si>
    <t xml:space="preserve">**What it is and how it works?</t>
  </si>
  <si>
    <t xml:space="preserve">https://matejero.es/puntuaciones-excel-mundial-2026/#%C2%BFQue_es_y_como_funciona_el_ajuste_por_desvio_en_diferenciadistancia_de_goles</t>
  </si>
  <si>
    <t xml:space="preserve">https://matejero.com/scoring-system-excel-world-cup-2026/#What_is_the_goal_differencedistance_deviation_adjustment_and_how_does_it_work</t>
  </si>
  <si>
    <t xml:space="preserve">?</t>
  </si>
  <si>
    <t xml:space="preserve">https://matejero.es/puntuaciones-excel-mundial-2026/#%C2%BFQue_es_un_BONUS</t>
  </si>
  <si>
    <t xml:space="preserve">https://matejero.com/scoring-system-excel-world-cup-2026/#What_is_a_BONUS</t>
  </si>
  <si>
    <t xml:space="preserve">Clasificación</t>
  </si>
  <si>
    <t xml:space="preserve">En Objeto</t>
  </si>
  <si>
    <t xml:space="preserve">CLASIFICACIÓN MUNDIAL 2026</t>
  </si>
  <si>
    <t xml:space="preserve">STANDINGS WORLD CUP 2026</t>
  </si>
  <si>
    <t xml:space="preserve">Jugador</t>
  </si>
  <si>
    <t xml:space="preserve">Player</t>
  </si>
  <si>
    <t xml:space="preserve">Puntos Totales</t>
  </si>
  <si>
    <t xml:space="preserve">Total points</t>
  </si>
  <si>
    <t xml:space="preserve">F. Grupos</t>
  </si>
  <si>
    <t xml:space="preserve">Group stage </t>
  </si>
  <si>
    <t xml:space="preserve">Pos. Grupos</t>
  </si>
  <si>
    <t xml:space="preserve">Group pos.</t>
  </si>
  <si>
    <t xml:space="preserve">Equipos 1/16</t>
  </si>
  <si>
    <t xml:space="preserve">R32 Teams</t>
  </si>
  <si>
    <t xml:space="preserve">Partidos 1/16</t>
  </si>
  <si>
    <t xml:space="preserve">R32 Match-ups</t>
  </si>
  <si>
    <t xml:space="preserve">Equipos 1/8</t>
  </si>
  <si>
    <t xml:space="preserve">R16 Teams</t>
  </si>
  <si>
    <t xml:space="preserve">Partidos 1/8</t>
  </si>
  <si>
    <t xml:space="preserve">R16 Match-ups</t>
  </si>
  <si>
    <t xml:space="preserve">Equipos 1/4</t>
  </si>
  <si>
    <t xml:space="preserve">QF Teams</t>
  </si>
  <si>
    <t xml:space="preserve">Partidos 1/4</t>
  </si>
  <si>
    <t xml:space="preserve">QF Match-ups</t>
  </si>
  <si>
    <t xml:space="preserve">Equipos 1/2</t>
  </si>
  <si>
    <t xml:space="preserve">SF Teams</t>
  </si>
  <si>
    <t xml:space="preserve">Partidos 1/2</t>
  </si>
  <si>
    <t xml:space="preserve">SF Match-ups</t>
  </si>
  <si>
    <t xml:space="preserve">Equipos 3-4</t>
  </si>
  <si>
    <t xml:space="preserve">3-4 Teams</t>
  </si>
  <si>
    <t xml:space="preserve">M3</t>
  </si>
  <si>
    <t xml:space="preserve">Equipos Final</t>
  </si>
  <si>
    <t xml:space="preserve">Final Teams</t>
  </si>
  <si>
    <t xml:space="preserve">Partido 3-4</t>
  </si>
  <si>
    <t xml:space="preserve">3-4 Match-up</t>
  </si>
  <si>
    <t xml:space="preserve">Final Match-up</t>
  </si>
  <si>
    <t xml:space="preserve">O3</t>
  </si>
  <si>
    <t xml:space="preserve">Cuadro de Honor </t>
  </si>
  <si>
    <t xml:space="preserve">Honor Box </t>
  </si>
  <si>
    <t xml:space="preserve">Predictor </t>
  </si>
  <si>
    <t xml:space="preserve">Pronostico Diario</t>
  </si>
  <si>
    <t xml:space="preserve">Selecciona día:</t>
  </si>
  <si>
    <t xml:space="preserve">Select day:</t>
  </si>
  <si>
    <t xml:space="preserve">ClasificacionDiaria</t>
  </si>
  <si>
    <t xml:space="preserve">Puntos Día / Eliminatoria</t>
  </si>
  <si>
    <t xml:space="preserve">Points Day / Round</t>
  </si>
  <si>
    <t xml:space="preserve">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</si>
  <si>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</si>
  <si>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</si>
  <si>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</si>
  <si>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</si>
  <si>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</si>
  <si>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</si>
  <si>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</si>
  <si>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</si>
  <si>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 xml:space="preserve">Puntos máximos totales a repartir hoy (Global):</t>
  </si>
  <si>
    <t xml:space="preserve">Total maximum points to be distributed today (Global):</t>
  </si>
  <si>
    <t xml:space="preserve">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</si>
  <si>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</si>
  <si>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</si>
  <si>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</si>
  <si>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</si>
  <si>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</si>
  <si>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</si>
  <si>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</si>
  <si>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</si>
  <si>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</si>
  <si>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 xml:space="preserve">Para que funcionen bien las estadísticas tienes que tener una de las últimas versiones de Excel (2021 en adelante), si no algunas de las funciones pueden dar error. No obstante esta hoja no es necesaria para el correcto funcionamiento de las demás partes del archivo.</t>
  </si>
  <si>
    <t xml:space="preserve">For the statistics to work properly, you need to have one of the latest versions of Excel (2021 onwards). Otherwise, some of the functions may return an error. However, this sheet is not necessary for the correct functioning of the other parts of the file.</t>
  </si>
  <si>
    <t xml:space="preserve">Para que calcule bien las estadísticas, en la hoja ADMIN selecciona el nº de participantes que sois exactamente, si no algunas estádísticas pueden ser incorrectas</t>
  </si>
  <si>
    <t xml:space="preserve">In order for the statistics to work properly, in the ADMIN sheet select the exact number of participants, otherwise some statistics may be incorrect.</t>
  </si>
  <si>
    <t xml:space="preserve">Dia seleccionado en "Daily Prediction"</t>
  </si>
  <si>
    <t xml:space="preserve">Day selected in "Daily Prediction"</t>
  </si>
  <si>
    <t xml:space="preserve">Resultados más pronósticados</t>
  </si>
  <si>
    <t xml:space="preserve">Top picks</t>
  </si>
  <si>
    <t xml:space="preserve">Resultado</t>
  </si>
  <si>
    <t xml:space="preserve">Result</t>
  </si>
  <si>
    <t xml:space="preserve">Nº de veces</t>
  </si>
  <si>
    <t xml:space="preserve">Count</t>
  </si>
  <si>
    <t xml:space="preserve">Selecciona un partido de hoy:↗</t>
  </si>
  <si>
    <t xml:space="preserve">Select a match from today:↗</t>
  </si>
  <si>
    <t xml:space="preserve">(No cuentan los resultados no predichos)*</t>
  </si>
  <si>
    <t xml:space="preserve">(Unpredicted results do not count).*</t>
  </si>
  <si>
    <t xml:space="preserve">*Si alguno de los participantes no ha predicho este resultado, no se cuenta ni en la tabla ni en el gráfico</t>
  </si>
  <si>
    <t xml:space="preserve">*If any of the participants have not predicted this result, it will not be counted in the table or the graph.</t>
  </si>
  <si>
    <t xml:space="preserve">Este gráfico de abajo solo aparece en los partidos de la fase de grupos</t>
  </si>
  <si>
    <t xml:space="preserve">This chart below only appears for matches in the group stage.</t>
  </si>
  <si>
    <t xml:space="preserve">Faltan</t>
  </si>
  <si>
    <t xml:space="preserve">There are</t>
  </si>
  <si>
    <t xml:space="preserve">días para que empiece el Mundial 2026</t>
  </si>
  <si>
    <t xml:space="preserve">days left until the 2026 World Cup starts</t>
  </si>
  <si>
    <t xml:space="preserve">Es el día</t>
  </si>
  <si>
    <t xml:space="preserve">It's World cup Day</t>
  </si>
  <si>
    <t xml:space="preserve">del Mundial 2026</t>
  </si>
  <si>
    <t xml:space="preserve">Quedan</t>
  </si>
  <si>
    <t xml:space="preserve">Only</t>
  </si>
  <si>
    <t xml:space="preserve">días para que acabe el Mundial 2026</t>
  </si>
  <si>
    <t xml:space="preserve">days left until the end of World Cup 2026</t>
  </si>
  <si>
    <t xml:space="preserve">Se han marcado un total de</t>
  </si>
  <si>
    <t xml:space="preserve">A total of</t>
  </si>
  <si>
    <t xml:space="preserve">goles en el Mundial de Clubes sin contar tandas de penalti</t>
  </si>
  <si>
    <t xml:space="preserve">goals have been scored in Club World Cup, not including penalty shootouts.</t>
  </si>
  <si>
    <t xml:space="preserve">Espero que disfrutéis del Excel del Mundial de Clubes</t>
  </si>
  <si>
    <t xml:space="preserve">I hope you enjoy Club World Cup Excel sheet!</t>
  </si>
  <si>
    <t xml:space="preserve">Gráfico solo en fase de grupos</t>
  </si>
  <si>
    <t xml:space="preserve">Group stage chart only</t>
  </si>
  <si>
    <t xml:space="preserve">Original: matejero.es</t>
  </si>
  <si>
    <t xml:space="preserve">Beta</t>
  </si>
  <si>
    <t xml:space="preserve">México-Sudáfrica</t>
  </si>
  <si>
    <t xml:space="preserve">Stat</t>
  </si>
  <si>
    <t xml:space="preserve">%</t>
  </si>
  <si>
    <t xml:space="preserve">Ac</t>
  </si>
  <si>
    <t xml:space="preserve">1/16s</t>
  </si>
  <si>
    <t xml:space="preserve">1/8s</t>
  </si>
  <si>
    <t xml:space="preserve">1/4s</t>
  </si>
  <si>
    <t xml:space="preserve">1/2s</t>
  </si>
  <si>
    <t xml:space="preserve">DIA COMPET</t>
  </si>
  <si>
    <t xml:space="preserve">PUNTOS/DIA</t>
  </si>
  <si>
    <t xml:space="preserve">nuevas (Z)</t>
  </si>
  <si>
    <t xml:space="preserve">nuevas (Y)</t>
  </si>
  <si>
    <t xml:space="preserve">ACIERTO NORMAL OCTAVOS</t>
  </si>
  <si>
    <t xml:space="preserve">ACIERTO AL REVES OCTAVOS</t>
  </si>
  <si>
    <t xml:space="preserve">Ordenado x nº de veces (las 3columnas)</t>
  </si>
  <si>
    <t xml:space="preserve">Selección partido</t>
  </si>
  <si>
    <t xml:space="preserve">1x2</t>
  </si>
  <si>
    <t xml:space="preserve">con filtro</t>
  </si>
  <si>
    <t xml:space="preserve">Sin filtro de "no predicho)</t>
  </si>
  <si>
    <t xml:space="preserve">listado con filtro</t>
  </si>
  <si>
    <t xml:space="preserve">listado sin filtro</t>
  </si>
  <si>
    <t xml:space="preserve">DADOS LA VUELTA</t>
  </si>
  <si>
    <t xml:space="preserve">stats f5 dado la vuelta</t>
  </si>
  <si>
    <t xml:space="preserve">FG</t>
  </si>
  <si>
    <t xml:space="preserve">3º</t>
  </si>
  <si>
    <t xml:space="preserve">2º</t>
  </si>
  <si>
    <t xml:space="preserve">1º</t>
  </si>
  <si>
    <t xml:space="preserve">Miguel Angel Tejero</t>
  </si>
  <si>
    <t xml:space="preserve">matejero.es</t>
  </si>
  <si>
    <t xml:space="preserve">matejero.com</t>
  </si>
  <si>
    <t xml:space="preserve">File</t>
  </si>
  <si>
    <t xml:space="preserve">Excel World Cup 2026</t>
  </si>
  <si>
    <t xml:space="preserve">Excel Champions League 2025-2026</t>
  </si>
  <si>
    <t xml:space="preserve">Excel Liga Española 1ª División 2025-2026</t>
  </si>
  <si>
    <t xml:space="preserve">Excel Liga Española 2ª División 2025-2026</t>
  </si>
  <si>
    <t xml:space="preserve">Excel Premier League 2025-2026</t>
  </si>
  <si>
    <t xml:space="preserve">Excel Libertadores/Sudamericana 2026</t>
  </si>
  <si>
    <t xml:space="preserve">CLAS</t>
  </si>
  <si>
    <t xml:space="preserve">DailyPrediction</t>
  </si>
  <si>
    <t xml:space="preserve">Video►Tutorial</t>
  </si>
  <si>
    <t xml:space="preserve">DailyClas</t>
  </si>
  <si>
    <t xml:space="preserve">Select Nation</t>
  </si>
  <si>
    <t xml:space="preserve">ID</t>
  </si>
  <si>
    <t xml:space="preserve">ESP</t>
  </si>
  <si>
    <t xml:space="preserve">ENG</t>
  </si>
  <si>
    <t xml:space="preserve">Emoji (mac)</t>
  </si>
  <si>
    <t xml:space="preserve">Flag image (Windows)</t>
  </si>
  <si>
    <t xml:space="preserve">Time (UTC)</t>
  </si>
  <si>
    <t xml:space="preserve">Irán/Iran</t>
  </si>
  <si>
    <t xml:space="preserve">Iran</t>
  </si>
  <si>
    <t xml:space="preserve">🇮🇷</t>
  </si>
  <si>
    <t xml:space="preserve">Emiratos Árabes Unidos/United Arab Emirates</t>
  </si>
  <si>
    <t xml:space="preserve">Emiratos Árabes Unidos</t>
  </si>
  <si>
    <t xml:space="preserve">United Arab Emirates</t>
  </si>
  <si>
    <t xml:space="preserve">🇦🇪</t>
  </si>
  <si>
    <t xml:space="preserve">Bolivia/Bolivia</t>
  </si>
  <si>
    <t xml:space="preserve">Bolivia</t>
  </si>
  <si>
    <t xml:space="preserve">🇧🇴</t>
  </si>
  <si>
    <t xml:space="preserve">Surinam/Suriname</t>
  </si>
  <si>
    <t xml:space="preserve">Surinam</t>
  </si>
  <si>
    <t xml:space="preserve">Suriname</t>
  </si>
  <si>
    <t xml:space="preserve">🇸🇷</t>
  </si>
  <si>
    <t xml:space="preserve">Otro/Other</t>
  </si>
  <si>
    <t xml:space="preserve">Select Time (UTC)</t>
  </si>
  <si>
    <t xml:space="preserve">Flag emoji (mac)</t>
  </si>
  <si>
    <t xml:space="preserve">Escribe la selección</t>
  </si>
  <si>
    <t xml:space="preserve">Write the nation</t>
  </si>
  <si>
    <t xml:space="preserve">Num</t>
  </si>
  <si>
    <t xml:space="preserve">Rank</t>
  </si>
  <si>
    <t xml:space="preserve">GRUPOS</t>
  </si>
  <si>
    <t xml:space="preserve">Bandera</t>
  </si>
  <si>
    <t xml:space="preserve">Selecciona fecha</t>
  </si>
  <si>
    <t xml:space="preserve">Referencia</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</si>
  <si>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</si>
  <si>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</si>
  <si>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</si>
  <si>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</si>
  <si>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</si>
  <si>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</si>
  <si>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</si>
  <si>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</si>
  <si>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</si>
  <si>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</si>
  <si>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</si>
  <si>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</si>
  <si>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</si>
  <si>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</si>
  <si>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</si>
  <si>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</si>
  <si>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</si>
  <si>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</si>
  <si>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</si>
  <si>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</si>
  <si>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</si>
  <si>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</si>
  <si>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</si>
  <si>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</si>
  <si>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</si>
  <si>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</si>
  <si>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</si>
  <si>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</si>
  <si>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</si>
  <si>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</si>
  <si>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</si>
  <si>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</si>
  <si>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</si>
  <si>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</si>
  <si>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</si>
  <si>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</si>
  <si>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</si>
  <si>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Lista sin errores</t>
  </si>
  <si>
    <t xml:space="preserve">Validacion de datos</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</si>
  <si>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</si>
  <si>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</si>
  <si>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</si>
  <si>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</si>
  <si>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</si>
  <si>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</si>
  <si>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</si>
  <si>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</si>
  <si>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</si>
  <si>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</si>
  <si>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Escribir el pais en idiomas</t>
  </si>
  <si>
    <t xml:space="preserve">País</t>
  </si>
  <si>
    <t xml:space="preserve">UTC</t>
  </si>
  <si>
    <t xml:space="preserve">en horas</t>
  </si>
  <si>
    <t xml:space="preserve">Se usa en desempates el num</t>
  </si>
  <si>
    <t xml:space="preserve">Organizador:</t>
  </si>
  <si>
    <t xml:space="preserve">UTC (Verano)</t>
  </si>
  <si>
    <t xml:space="preserve">UTC en horas</t>
  </si>
  <si>
    <t xml:space="preserve">Organizador</t>
  </si>
  <si>
    <t xml:space="preserve">Diferencia con organizador</t>
  </si>
  <si>
    <t xml:space="preserve">Dif  en horas</t>
  </si>
  <si>
    <t xml:space="preserve">+/-</t>
  </si>
  <si>
    <t xml:space="preserve">Orden</t>
  </si>
  <si>
    <t xml:space="preserve">GA</t>
  </si>
  <si>
    <t xml:space="preserve">https://www.zeitverschiebung.net/es/country/vn</t>
  </si>
  <si>
    <t xml:space="preserve">GB</t>
  </si>
  <si>
    <t xml:space="preserve">GE</t>
  </si>
  <si>
    <t xml:space="preserve">GG</t>
  </si>
  <si>
    <t xml:space="preserve">UTC -12</t>
  </si>
  <si>
    <t xml:space="preserve">UTC -11</t>
  </si>
  <si>
    <t xml:space="preserve">UTC -10</t>
  </si>
  <si>
    <t xml:space="preserve">UTC -9</t>
  </si>
  <si>
    <t xml:space="preserve">UTC -8</t>
  </si>
  <si>
    <t xml:space="preserve">UTC -7</t>
  </si>
  <si>
    <t xml:space="preserve">UTC -6</t>
  </si>
  <si>
    <t xml:space="preserve">UTC -5</t>
  </si>
  <si>
    <t xml:space="preserve">GH</t>
  </si>
  <si>
    <t xml:space="preserve">UTC -4</t>
  </si>
  <si>
    <t xml:space="preserve">UTC -3:30</t>
  </si>
  <si>
    <t xml:space="preserve">UTC -3</t>
  </si>
  <si>
    <t xml:space="preserve">UTC -2</t>
  </si>
  <si>
    <t xml:space="preserve">UTC -1</t>
  </si>
  <si>
    <t xml:space="preserve">UTC +1</t>
  </si>
  <si>
    <t xml:space="preserve">UTC +2</t>
  </si>
  <si>
    <t xml:space="preserve">GI</t>
  </si>
  <si>
    <t xml:space="preserve">UTC +3</t>
  </si>
  <si>
    <t xml:space="preserve">UTC +3:30</t>
  </si>
  <si>
    <t xml:space="preserve">UTC +4</t>
  </si>
  <si>
    <t xml:space="preserve">UTC +4:30</t>
  </si>
  <si>
    <t xml:space="preserve">UTC +5</t>
  </si>
  <si>
    <t xml:space="preserve">UTC +5:30</t>
  </si>
  <si>
    <t xml:space="preserve">UTC +5:45</t>
  </si>
  <si>
    <t xml:space="preserve">UTC +6</t>
  </si>
  <si>
    <t xml:space="preserve">GJ</t>
  </si>
  <si>
    <t xml:space="preserve">UTC +6:30</t>
  </si>
  <si>
    <t xml:space="preserve">UTC +7</t>
  </si>
  <si>
    <t xml:space="preserve">UTC +8</t>
  </si>
  <si>
    <t xml:space="preserve">UTC +9</t>
  </si>
  <si>
    <t xml:space="preserve">UTC +9:30</t>
  </si>
  <si>
    <t xml:space="preserve">UTC +10</t>
  </si>
  <si>
    <t xml:space="preserve">UTC +10:30</t>
  </si>
  <si>
    <t xml:space="preserve">UTC +11</t>
  </si>
  <si>
    <t xml:space="preserve">GK</t>
  </si>
  <si>
    <t xml:space="preserve">UTC +12</t>
  </si>
  <si>
    <t xml:space="preserve">UTC +12:45</t>
  </si>
  <si>
    <t xml:space="preserve">UTC +13</t>
  </si>
  <si>
    <t xml:space="preserve">UTC +14</t>
  </si>
  <si>
    <t xml:space="preserve">GL</t>
  </si>
  <si>
    <t xml:space="preserve">DIECISEISAVOS</t>
  </si>
  <si>
    <t xml:space="preserve">OCTAVOS</t>
  </si>
  <si>
    <t xml:space="preserve">CUARTOS</t>
  </si>
  <si>
    <t xml:space="preserve">SF</t>
  </si>
  <si>
    <t xml:space="preserve">V/F</t>
  </si>
  <si>
    <t xml:space="preserve">Option</t>
  </si>
  <si>
    <t xml:space="preserve">EFGHIJKL</t>
  </si>
  <si>
    <t xml:space="preserve">DFGHIJKL</t>
  </si>
  <si>
    <t xml:space="preserve">DEGHIJKL</t>
  </si>
  <si>
    <t xml:space="preserve">DEFHIJKL</t>
  </si>
  <si>
    <t xml:space="preserve">DEFGIJKL</t>
  </si>
  <si>
    <t xml:space="preserve">DEFGHJKL</t>
  </si>
  <si>
    <t xml:space="preserve">DEFGHIKL</t>
  </si>
  <si>
    <t xml:space="preserve">DEFGHIJL</t>
  </si>
  <si>
    <t xml:space="preserve">DEFGHIJK</t>
  </si>
  <si>
    <t xml:space="preserve">CFGHIJKL</t>
  </si>
  <si>
    <t xml:space="preserve">CEGHIJKL</t>
  </si>
  <si>
    <t xml:space="preserve">CEFHIJKL</t>
  </si>
  <si>
    <t xml:space="preserve">CEFGIJKL</t>
  </si>
  <si>
    <t xml:space="preserve">CEFGHJKL</t>
  </si>
  <si>
    <t xml:space="preserve">CEFGHIKL</t>
  </si>
  <si>
    <t xml:space="preserve">CEFGHIJL</t>
  </si>
  <si>
    <t xml:space="preserve">CEFGHIJK</t>
  </si>
  <si>
    <t xml:space="preserve">CDGHIJKL</t>
  </si>
  <si>
    <t xml:space="preserve">CDFHIJKL</t>
  </si>
  <si>
    <t xml:space="preserve">CDFGIJKL</t>
  </si>
  <si>
    <t xml:space="preserve">CDFGHJKL</t>
  </si>
  <si>
    <t xml:space="preserve">CDFGHIKL</t>
  </si>
  <si>
    <t xml:space="preserve">CDFGHIJL</t>
  </si>
  <si>
    <t xml:space="preserve">CDFGHIJK</t>
  </si>
  <si>
    <t xml:space="preserve">CDEHIJKL</t>
  </si>
  <si>
    <t xml:space="preserve">CDEGIJKL</t>
  </si>
  <si>
    <t xml:space="preserve">CDEGHJKL</t>
  </si>
  <si>
    <t xml:space="preserve">CDEGHIKL</t>
  </si>
  <si>
    <t xml:space="preserve">CDEGHIJL</t>
  </si>
  <si>
    <t xml:space="preserve">CDEGHIJK</t>
  </si>
  <si>
    <t xml:space="preserve">CDEFIJKL</t>
  </si>
  <si>
    <t xml:space="preserve">CDEFHJKL</t>
  </si>
  <si>
    <t xml:space="preserve">CDEFHIKL</t>
  </si>
  <si>
    <t xml:space="preserve">CDEFHIJL</t>
  </si>
  <si>
    <t xml:space="preserve">CDEFHIJK</t>
  </si>
  <si>
    <t xml:space="preserve">CDEFGJKL</t>
  </si>
  <si>
    <t xml:space="preserve">CDEFGIKL</t>
  </si>
  <si>
    <t xml:space="preserve">CDEFGIJL</t>
  </si>
  <si>
    <t xml:space="preserve">CDEFGIJK</t>
  </si>
  <si>
    <t xml:space="preserve">CDEFGHKL</t>
  </si>
  <si>
    <t xml:space="preserve">CDEFGHJL</t>
  </si>
  <si>
    <t xml:space="preserve">CDEFGHJK</t>
  </si>
  <si>
    <t xml:space="preserve">CDEFGHIL</t>
  </si>
  <si>
    <t xml:space="preserve">CDEFGHIK</t>
  </si>
  <si>
    <t xml:space="preserve">CDEFGHIJ</t>
  </si>
  <si>
    <t xml:space="preserve">BFGHIJKL</t>
  </si>
  <si>
    <t xml:space="preserve">BEGHIJKL</t>
  </si>
  <si>
    <t xml:space="preserve">BEFHIJKL</t>
  </si>
  <si>
    <t xml:space="preserve">BEFGIJKL</t>
  </si>
  <si>
    <t xml:space="preserve">BEFGHJKL</t>
  </si>
  <si>
    <t xml:space="preserve">BEFGHIKL</t>
  </si>
  <si>
    <t xml:space="preserve">BEFGHIJL</t>
  </si>
  <si>
    <t xml:space="preserve">BEFGHIJK</t>
  </si>
  <si>
    <t xml:space="preserve">BDGHIJKL</t>
  </si>
  <si>
    <t xml:space="preserve">BDFHIJKL</t>
  </si>
  <si>
    <t xml:space="preserve">BDFGIJKL</t>
  </si>
  <si>
    <t xml:space="preserve">BDFGHJKL</t>
  </si>
  <si>
    <t xml:space="preserve">BDFGHIKL</t>
  </si>
  <si>
    <t xml:space="preserve">BDFGHIJL</t>
  </si>
  <si>
    <t xml:space="preserve">BDFGHIJK</t>
  </si>
  <si>
    <t xml:space="preserve">BDEHIJKL</t>
  </si>
  <si>
    <t xml:space="preserve">BDEGIJKL</t>
  </si>
  <si>
    <t xml:space="preserve">BDEGHJKL</t>
  </si>
  <si>
    <t xml:space="preserve">BDEGHIKL</t>
  </si>
  <si>
    <t xml:space="preserve">BDEGHIJL</t>
  </si>
  <si>
    <t xml:space="preserve">BDEGHIJK</t>
  </si>
  <si>
    <t xml:space="preserve">BDEFIJKL</t>
  </si>
  <si>
    <t xml:space="preserve">BDEFHJKL</t>
  </si>
  <si>
    <t xml:space="preserve">BDEFHIKL</t>
  </si>
  <si>
    <t xml:space="preserve">BDEFHIJL</t>
  </si>
  <si>
    <t xml:space="preserve">BDEFHIJK</t>
  </si>
  <si>
    <t xml:space="preserve">BDEFGJKL</t>
  </si>
  <si>
    <t xml:space="preserve">BDEFGIKL</t>
  </si>
  <si>
    <t xml:space="preserve">BDEFGIJL</t>
  </si>
  <si>
    <t xml:space="preserve">BDEFGIJK</t>
  </si>
  <si>
    <t xml:space="preserve">BDEFGHKL</t>
  </si>
  <si>
    <t xml:space="preserve">BDEFGHJL</t>
  </si>
  <si>
    <t xml:space="preserve">BDEFGHJK</t>
  </si>
  <si>
    <t xml:space="preserve">BDEFGHIL</t>
  </si>
  <si>
    <t xml:space="preserve">BDEFGHIK</t>
  </si>
  <si>
    <t xml:space="preserve">BDEFGHIJ</t>
  </si>
  <si>
    <t xml:space="preserve">BCGHIJKL</t>
  </si>
  <si>
    <t xml:space="preserve">BCFHIJKL</t>
  </si>
  <si>
    <t xml:space="preserve">BCFGIJKL</t>
  </si>
  <si>
    <t xml:space="preserve">BCFGHJKL</t>
  </si>
  <si>
    <t xml:space="preserve">BCFGHIKL</t>
  </si>
  <si>
    <t xml:space="preserve">BCFGHIJL</t>
  </si>
  <si>
    <t xml:space="preserve">BCFGHIJK</t>
  </si>
  <si>
    <t xml:space="preserve">BCEHIJKL</t>
  </si>
  <si>
    <t xml:space="preserve">BCEGIJKL</t>
  </si>
  <si>
    <t xml:space="preserve">BCEGHJKL</t>
  </si>
  <si>
    <t xml:space="preserve">BCEGHIKL</t>
  </si>
  <si>
    <t xml:space="preserve">BCEGHIJL</t>
  </si>
  <si>
    <t xml:space="preserve">BCEGHIJK</t>
  </si>
  <si>
    <t xml:space="preserve">BCEFIJKL</t>
  </si>
  <si>
    <t xml:space="preserve">BCEFHJKL</t>
  </si>
  <si>
    <t xml:space="preserve">BCEFHIKL</t>
  </si>
  <si>
    <t xml:space="preserve">BCEFHIJL</t>
  </si>
  <si>
    <t xml:space="preserve">BCEFHIJK</t>
  </si>
  <si>
    <t xml:space="preserve">BCEFGJKL</t>
  </si>
  <si>
    <t xml:space="preserve">BCEFGIKL</t>
  </si>
  <si>
    <t xml:space="preserve">BCEFGIJL</t>
  </si>
  <si>
    <t xml:space="preserve">BCEFGIJK</t>
  </si>
  <si>
    <t xml:space="preserve">BCEFGHKL</t>
  </si>
  <si>
    <t xml:space="preserve">BCEFGHJL</t>
  </si>
  <si>
    <t xml:space="preserve">BCEFGHJK</t>
  </si>
  <si>
    <t xml:space="preserve">BCEFGHIL</t>
  </si>
  <si>
    <t xml:space="preserve">BCEFGHIK</t>
  </si>
  <si>
    <t xml:space="preserve">BCEFGHIJ</t>
  </si>
  <si>
    <t xml:space="preserve">BCDHIJKL</t>
  </si>
  <si>
    <t xml:space="preserve">BCDGIJKL</t>
  </si>
  <si>
    <t xml:space="preserve">BCDGHJKL</t>
  </si>
  <si>
    <t xml:space="preserve">BCDGHIKL</t>
  </si>
  <si>
    <t xml:space="preserve">BCDGHIJL</t>
  </si>
  <si>
    <t xml:space="preserve">BCDGHIJK</t>
  </si>
  <si>
    <t xml:space="preserve">BCDFIJKL</t>
  </si>
  <si>
    <t xml:space="preserve">BCDFHJKL</t>
  </si>
  <si>
    <t xml:space="preserve">BCDFHIKL</t>
  </si>
  <si>
    <t xml:space="preserve">BCDFHIJL</t>
  </si>
  <si>
    <t xml:space="preserve">BCDFHIJK</t>
  </si>
  <si>
    <t xml:space="preserve">BCDFGJKL</t>
  </si>
  <si>
    <t xml:space="preserve">BCDFGIKL</t>
  </si>
  <si>
    <t xml:space="preserve">BCDFGIJL</t>
  </si>
  <si>
    <t xml:space="preserve">BCDFGIJK</t>
  </si>
  <si>
    <t xml:space="preserve">BCDFGHKL</t>
  </si>
  <si>
    <t xml:space="preserve">BCDFGHJL</t>
  </si>
  <si>
    <t xml:space="preserve">BCDFGHJK</t>
  </si>
  <si>
    <t xml:space="preserve">BCDFGHIL</t>
  </si>
  <si>
    <t xml:space="preserve">BCDFGHIK</t>
  </si>
  <si>
    <t xml:space="preserve">BCDFGHIJ</t>
  </si>
  <si>
    <t xml:space="preserve">BCDEIJKL</t>
  </si>
  <si>
    <t xml:space="preserve">BCDEHJKL</t>
  </si>
  <si>
    <t xml:space="preserve">BCDEHIKL</t>
  </si>
  <si>
    <t xml:space="preserve">BCDEHIJL</t>
  </si>
  <si>
    <t xml:space="preserve">BCDEHIJK</t>
  </si>
  <si>
    <t xml:space="preserve">BCDEGJKL</t>
  </si>
  <si>
    <t xml:space="preserve">BCDEGIKL</t>
  </si>
  <si>
    <t xml:space="preserve">BCDEGIJL</t>
  </si>
  <si>
    <t xml:space="preserve">BCDEGIJK</t>
  </si>
  <si>
    <t xml:space="preserve">BCDEGHKL</t>
  </si>
  <si>
    <t xml:space="preserve">BCDEGHJL</t>
  </si>
  <si>
    <t xml:space="preserve">BCDEGHJK</t>
  </si>
  <si>
    <t xml:space="preserve">BCDEGHIL</t>
  </si>
  <si>
    <t xml:space="preserve">BCDEGHIK</t>
  </si>
  <si>
    <t xml:space="preserve">BCDEGHIJ</t>
  </si>
  <si>
    <t xml:space="preserve">BCDEFJKL</t>
  </si>
  <si>
    <t xml:space="preserve">BCDEFIKL</t>
  </si>
  <si>
    <t xml:space="preserve">BCDEFIJL</t>
  </si>
  <si>
    <t xml:space="preserve">BCDEFIJK</t>
  </si>
  <si>
    <t xml:space="preserve">BCDEFHKL</t>
  </si>
  <si>
    <t xml:space="preserve">BCDEFHJL</t>
  </si>
  <si>
    <t xml:space="preserve">BCDEFHJK</t>
  </si>
  <si>
    <t xml:space="preserve">BCDEFHIL</t>
  </si>
  <si>
    <t xml:space="preserve">BCDEFHIK</t>
  </si>
  <si>
    <t xml:space="preserve">BCDEFHIJ</t>
  </si>
  <si>
    <t xml:space="preserve">BCDEFGKL</t>
  </si>
  <si>
    <t xml:space="preserve">BCDEFGJL</t>
  </si>
  <si>
    <t xml:space="preserve">BCDEFGJK</t>
  </si>
  <si>
    <t xml:space="preserve">BCDEFGIL</t>
  </si>
  <si>
    <t xml:space="preserve">BCDEFGIK</t>
  </si>
  <si>
    <t xml:space="preserve">BCDEFGIJ</t>
  </si>
  <si>
    <t xml:space="preserve">BCDEFGHL</t>
  </si>
  <si>
    <t xml:space="preserve">BCDEFGHK</t>
  </si>
  <si>
    <t xml:space="preserve">BCDEFGHJ</t>
  </si>
  <si>
    <t xml:space="preserve">BCDEFGHI</t>
  </si>
  <si>
    <t xml:space="preserve">AFGHIJKL</t>
  </si>
  <si>
    <t xml:space="preserve">AEGHIJKL</t>
  </si>
  <si>
    <t xml:space="preserve">AEFHIJKL</t>
  </si>
  <si>
    <t xml:space="preserve">AEFGIJKL</t>
  </si>
  <si>
    <t xml:space="preserve">AEFGHJKL</t>
  </si>
  <si>
    <t xml:space="preserve">AEFGHIKL</t>
  </si>
  <si>
    <t xml:space="preserve">AEFGHIJL</t>
  </si>
  <si>
    <t xml:space="preserve">AEFGHIJK</t>
  </si>
  <si>
    <t xml:space="preserve">ADGHIJKL</t>
  </si>
  <si>
    <t xml:space="preserve">ADFHIJKL</t>
  </si>
  <si>
    <t xml:space="preserve">ADFGIJKL</t>
  </si>
  <si>
    <t xml:space="preserve">ADFGHJKL</t>
  </si>
  <si>
    <t xml:space="preserve">ADFGHIKL</t>
  </si>
  <si>
    <t xml:space="preserve">ADFGHIJL</t>
  </si>
  <si>
    <t xml:space="preserve">ADFGHIJK</t>
  </si>
  <si>
    <t xml:space="preserve">ADEHIJKL</t>
  </si>
  <si>
    <t xml:space="preserve">ADEGIJKL</t>
  </si>
  <si>
    <t xml:space="preserve">ADEGHJKL</t>
  </si>
  <si>
    <t xml:space="preserve">ADEGHIKL</t>
  </si>
  <si>
    <t xml:space="preserve">ADEGHIJL</t>
  </si>
  <si>
    <t xml:space="preserve">ADEGHIJK</t>
  </si>
  <si>
    <t xml:space="preserve">ADEFIJKL</t>
  </si>
  <si>
    <t xml:space="preserve">ADEFHJKL</t>
  </si>
  <si>
    <t xml:space="preserve">ADEFHIKL</t>
  </si>
  <si>
    <t xml:space="preserve">ADEFHIJL</t>
  </si>
  <si>
    <t xml:space="preserve">ADEFHIJK</t>
  </si>
  <si>
    <t xml:space="preserve">ADEFGJKL</t>
  </si>
  <si>
    <t xml:space="preserve">ADEFGIKL</t>
  </si>
  <si>
    <t xml:space="preserve">ADEFGIJL</t>
  </si>
  <si>
    <t xml:space="preserve">ADEFGIJK</t>
  </si>
  <si>
    <t xml:space="preserve">ADEFGHKL</t>
  </si>
  <si>
    <t xml:space="preserve">ADEFGHJL</t>
  </si>
  <si>
    <t xml:space="preserve">ADEFGHJK</t>
  </si>
  <si>
    <t xml:space="preserve">ADEFGHIL</t>
  </si>
  <si>
    <t xml:space="preserve">ADEFGHIK</t>
  </si>
  <si>
    <t xml:space="preserve">ADEFGHIJ</t>
  </si>
  <si>
    <t xml:space="preserve">ACGHIJKL</t>
  </si>
  <si>
    <t xml:space="preserve">ACFHIJKL</t>
  </si>
  <si>
    <t xml:space="preserve">ACFGIJKL</t>
  </si>
  <si>
    <t xml:space="preserve">ACFGHJKL</t>
  </si>
  <si>
    <t xml:space="preserve">ACFGHIKL</t>
  </si>
  <si>
    <t xml:space="preserve">ACFGHIJL</t>
  </si>
  <si>
    <t xml:space="preserve">ACFGHIJK</t>
  </si>
  <si>
    <t xml:space="preserve">ACEHIJKL</t>
  </si>
  <si>
    <t xml:space="preserve">ACEGIJKL</t>
  </si>
  <si>
    <t xml:space="preserve">ACEGHJKL</t>
  </si>
  <si>
    <t xml:space="preserve">ACEGHIKL</t>
  </si>
  <si>
    <t xml:space="preserve">ACEGHIJL</t>
  </si>
  <si>
    <t xml:space="preserve">ACEGHIJK</t>
  </si>
  <si>
    <t xml:space="preserve">ACEFIJKL</t>
  </si>
  <si>
    <t xml:space="preserve">ACEFHJKL</t>
  </si>
  <si>
    <t xml:space="preserve">ACEFHIKL</t>
  </si>
  <si>
    <t xml:space="preserve">ACEFHIJL</t>
  </si>
  <si>
    <t xml:space="preserve">ACEFHIJK</t>
  </si>
  <si>
    <t xml:space="preserve">ACEFGJKL</t>
  </si>
  <si>
    <t xml:space="preserve">ACEFGIKL</t>
  </si>
  <si>
    <t xml:space="preserve">ACEFGIJL</t>
  </si>
  <si>
    <t xml:space="preserve">ACEFGIJK</t>
  </si>
  <si>
    <t xml:space="preserve">ACEFGHKL</t>
  </si>
  <si>
    <t xml:space="preserve">ACEFGHJL</t>
  </si>
  <si>
    <t xml:space="preserve">ACEFGHJK</t>
  </si>
  <si>
    <t xml:space="preserve">ACEFGHIL</t>
  </si>
  <si>
    <t xml:space="preserve">ACEFGHIK</t>
  </si>
  <si>
    <t xml:space="preserve">ACEFGHIJ</t>
  </si>
  <si>
    <t xml:space="preserve">ACDHIJKL</t>
  </si>
  <si>
    <t xml:space="preserve">ACDGIJKL</t>
  </si>
  <si>
    <t xml:space="preserve">ACDGHJKL</t>
  </si>
  <si>
    <t xml:space="preserve">ACDGHIKL</t>
  </si>
  <si>
    <t xml:space="preserve">ACDGHIJL</t>
  </si>
  <si>
    <t xml:space="preserve">ACDGHIJK</t>
  </si>
  <si>
    <t xml:space="preserve">ACDFIJKL</t>
  </si>
  <si>
    <t xml:space="preserve">ACDFHJKL</t>
  </si>
  <si>
    <t xml:space="preserve">ACDFHIKL</t>
  </si>
  <si>
    <t xml:space="preserve">ACDFHIJL</t>
  </si>
  <si>
    <t xml:space="preserve">ACDFHIJK</t>
  </si>
  <si>
    <t xml:space="preserve">ACDFGJKL</t>
  </si>
  <si>
    <t xml:space="preserve">ACDFGIKL</t>
  </si>
  <si>
    <t xml:space="preserve">ACDFGIJL</t>
  </si>
  <si>
    <t xml:space="preserve">ACDFGIJK</t>
  </si>
  <si>
    <t xml:space="preserve">ACDFGHKL</t>
  </si>
  <si>
    <t xml:space="preserve">ACDFGHJL</t>
  </si>
  <si>
    <t xml:space="preserve">ACDFGHJK</t>
  </si>
  <si>
    <t xml:space="preserve">ACDFGHIL</t>
  </si>
  <si>
    <t xml:space="preserve">ACDFGHIK</t>
  </si>
  <si>
    <t xml:space="preserve">ACDFGHIJ</t>
  </si>
  <si>
    <t xml:space="preserve">ACDEIJKL</t>
  </si>
  <si>
    <t xml:space="preserve">ACDEHJKL</t>
  </si>
  <si>
    <t xml:space="preserve">ACDEHIKL</t>
  </si>
  <si>
    <t xml:space="preserve">ACDEHIJL</t>
  </si>
  <si>
    <t xml:space="preserve">ACDEHIJK</t>
  </si>
  <si>
    <t xml:space="preserve">ACDEGJKL</t>
  </si>
  <si>
    <t xml:space="preserve">ACDEGIKL</t>
  </si>
  <si>
    <t xml:space="preserve">ACDEGIJL</t>
  </si>
  <si>
    <t xml:space="preserve">ACDEGIJK</t>
  </si>
  <si>
    <t xml:space="preserve">ACDEGHKL</t>
  </si>
  <si>
    <t xml:space="preserve">ACDEGHJL</t>
  </si>
  <si>
    <t xml:space="preserve">ACDEGHJK</t>
  </si>
  <si>
    <t xml:space="preserve">ACDEGHIL</t>
  </si>
  <si>
    <t xml:space="preserve">ACDEGHIK</t>
  </si>
  <si>
    <t xml:space="preserve">ACDEGHIJ</t>
  </si>
  <si>
    <t xml:space="preserve">ACDEFJKL</t>
  </si>
  <si>
    <t xml:space="preserve">ACDEFIKL</t>
  </si>
  <si>
    <t xml:space="preserve">ACDEFIJL</t>
  </si>
  <si>
    <t xml:space="preserve">ACDEFIJK</t>
  </si>
  <si>
    <t xml:space="preserve">ACDEFHKL</t>
  </si>
  <si>
    <t xml:space="preserve">ACDEFHJL</t>
  </si>
  <si>
    <t xml:space="preserve">ACDEFHJK</t>
  </si>
  <si>
    <t xml:space="preserve">ACDEFHIL</t>
  </si>
  <si>
    <t xml:space="preserve">ACDEFHIK</t>
  </si>
  <si>
    <t xml:space="preserve">ACDEFHIJ</t>
  </si>
  <si>
    <t xml:space="preserve">ACDEFGKL</t>
  </si>
  <si>
    <t xml:space="preserve">ACDEFGJL</t>
  </si>
  <si>
    <t xml:space="preserve">ACDEFGJK</t>
  </si>
  <si>
    <t xml:space="preserve">ACDEFGIL</t>
  </si>
  <si>
    <t xml:space="preserve">ACDEFGIK</t>
  </si>
  <si>
    <t xml:space="preserve">ACDEFGIJ</t>
  </si>
  <si>
    <t xml:space="preserve">ACDEFGHL</t>
  </si>
  <si>
    <t xml:space="preserve">ACDEFGHK</t>
  </si>
  <si>
    <t xml:space="preserve">ACDEFGHJ</t>
  </si>
  <si>
    <t xml:space="preserve">ACDEFGHI</t>
  </si>
  <si>
    <t xml:space="preserve">ABGHIJKL</t>
  </si>
  <si>
    <t xml:space="preserve">ABFHIJKL</t>
  </si>
  <si>
    <t xml:space="preserve">ABFGIJKL</t>
  </si>
  <si>
    <t xml:space="preserve">ABFGHJKL</t>
  </si>
  <si>
    <t xml:space="preserve">ABFGHIKL</t>
  </si>
  <si>
    <t xml:space="preserve">ABFGHIJL</t>
  </si>
  <si>
    <t xml:space="preserve">ABFGHIJK</t>
  </si>
  <si>
    <t xml:space="preserve">ABEHIJKL</t>
  </si>
  <si>
    <t xml:space="preserve">ABEGIJKL</t>
  </si>
  <si>
    <t xml:space="preserve">ABEGHJKL</t>
  </si>
  <si>
    <t xml:space="preserve">ABEGHIKL</t>
  </si>
  <si>
    <t xml:space="preserve">ABEGHIJL</t>
  </si>
  <si>
    <t xml:space="preserve">ABEGHIJK</t>
  </si>
  <si>
    <t xml:space="preserve">ABEFIJKL</t>
  </si>
  <si>
    <t xml:space="preserve">ABEFHJKL</t>
  </si>
  <si>
    <t xml:space="preserve">ABEFHIKL</t>
  </si>
  <si>
    <t xml:space="preserve">ABEFHIJL</t>
  </si>
  <si>
    <t xml:space="preserve">ABEFHIJK</t>
  </si>
  <si>
    <t xml:space="preserve">ABEFGJKL</t>
  </si>
  <si>
    <t xml:space="preserve">ABEFGIKL</t>
  </si>
  <si>
    <t xml:space="preserve">ABEFGIJL</t>
  </si>
  <si>
    <t xml:space="preserve">ABEFGIJK</t>
  </si>
  <si>
    <t xml:space="preserve">ABEFGHKL</t>
  </si>
  <si>
    <t xml:space="preserve">ABEFGHJL</t>
  </si>
  <si>
    <t xml:space="preserve">ABEFGHJK</t>
  </si>
  <si>
    <t xml:space="preserve">ABEFGHIL</t>
  </si>
  <si>
    <t xml:space="preserve">ABEFGHIK</t>
  </si>
  <si>
    <t xml:space="preserve">ABEFGHIJ</t>
  </si>
  <si>
    <t xml:space="preserve">ABDHIJKL</t>
  </si>
  <si>
    <t xml:space="preserve">ABDGIJKL</t>
  </si>
  <si>
    <t xml:space="preserve">ABDGHJKL</t>
  </si>
  <si>
    <t xml:space="preserve">ABDGHIKL</t>
  </si>
  <si>
    <t xml:space="preserve">ABDGHIJL</t>
  </si>
  <si>
    <t xml:space="preserve">ABDGHIJK</t>
  </si>
  <si>
    <t xml:space="preserve">ABDFIJKL</t>
  </si>
  <si>
    <t xml:space="preserve">ABDFHJKL</t>
  </si>
  <si>
    <t xml:space="preserve">ABDFHIKL</t>
  </si>
  <si>
    <t xml:space="preserve">ABDFHIJL</t>
  </si>
  <si>
    <t xml:space="preserve">ABDFHIJK</t>
  </si>
  <si>
    <t xml:space="preserve">ABDFGJKL</t>
  </si>
  <si>
    <t xml:space="preserve">ABDFGIKL</t>
  </si>
  <si>
    <t xml:space="preserve">ABDFGIJL</t>
  </si>
  <si>
    <t xml:space="preserve">ABDFGIJK</t>
  </si>
  <si>
    <t xml:space="preserve">ABDFGHKL</t>
  </si>
  <si>
    <t xml:space="preserve">ABDFGHJL</t>
  </si>
  <si>
    <t xml:space="preserve">ABDFGHJK</t>
  </si>
  <si>
    <t xml:space="preserve">ABDFGHIL</t>
  </si>
  <si>
    <t xml:space="preserve">ABDFGHIK</t>
  </si>
  <si>
    <t xml:space="preserve">ABDFGHIJ</t>
  </si>
  <si>
    <t xml:space="preserve">ABDEIJKL</t>
  </si>
  <si>
    <t xml:space="preserve">ABDEHJKL</t>
  </si>
  <si>
    <t xml:space="preserve">ABDEHIKL</t>
  </si>
  <si>
    <t xml:space="preserve">ABDEHIJL</t>
  </si>
  <si>
    <t xml:space="preserve">ABDEHIJK</t>
  </si>
  <si>
    <t xml:space="preserve">ABDEGJKL</t>
  </si>
  <si>
    <t xml:space="preserve">ABDEGIKL</t>
  </si>
  <si>
    <t xml:space="preserve">ABDEGIJL</t>
  </si>
  <si>
    <t xml:space="preserve">ABDEGIJK</t>
  </si>
  <si>
    <t xml:space="preserve">ABDEGHKL</t>
  </si>
  <si>
    <t xml:space="preserve">ABDEGHJL</t>
  </si>
  <si>
    <t xml:space="preserve">ABDEGHJK</t>
  </si>
  <si>
    <t xml:space="preserve">ABDEGHIL</t>
  </si>
  <si>
    <t xml:space="preserve">ABDEGHIK</t>
  </si>
  <si>
    <t xml:space="preserve">ABDEGHIJ</t>
  </si>
  <si>
    <t xml:space="preserve">ABDEFJKL</t>
  </si>
  <si>
    <t xml:space="preserve">ABDEFIKL</t>
  </si>
  <si>
    <t xml:space="preserve">ABDEFIJL</t>
  </si>
  <si>
    <t xml:space="preserve">ABDEFIJK</t>
  </si>
  <si>
    <t xml:space="preserve">ABDEFHKL</t>
  </si>
  <si>
    <t xml:space="preserve">ABDEFHJL</t>
  </si>
  <si>
    <t xml:space="preserve">ABDEFHJK</t>
  </si>
  <si>
    <t xml:space="preserve">ABDEFHIL</t>
  </si>
  <si>
    <t xml:space="preserve">ABDEFHIK</t>
  </si>
  <si>
    <t xml:space="preserve">ABDEFHIJ</t>
  </si>
  <si>
    <t xml:space="preserve">ABDEFGKL</t>
  </si>
  <si>
    <t xml:space="preserve">ABDEFGJL</t>
  </si>
  <si>
    <t xml:space="preserve">ABDEFGJK</t>
  </si>
  <si>
    <t xml:space="preserve">ABDEFGIL</t>
  </si>
  <si>
    <t xml:space="preserve">ABDEFGIK</t>
  </si>
  <si>
    <t xml:space="preserve">ABDEFGIJ</t>
  </si>
  <si>
    <t xml:space="preserve">ABDEFGHL</t>
  </si>
  <si>
    <t xml:space="preserve">ABDEFGHK</t>
  </si>
  <si>
    <t xml:space="preserve">ABDEFGHJ</t>
  </si>
  <si>
    <t xml:space="preserve">ABDEFGHI</t>
  </si>
  <si>
    <t xml:space="preserve">ABCHIJKL</t>
  </si>
  <si>
    <t xml:space="preserve">ABCGIJKL</t>
  </si>
  <si>
    <t xml:space="preserve">ABCGHJKL</t>
  </si>
  <si>
    <t xml:space="preserve">ABCGHIKL</t>
  </si>
  <si>
    <t xml:space="preserve">ABCGHIJL</t>
  </si>
  <si>
    <t xml:space="preserve">ABCGHIJK</t>
  </si>
  <si>
    <t xml:space="preserve">ABCFIJKL</t>
  </si>
  <si>
    <t xml:space="preserve">ABCFHJKL</t>
  </si>
  <si>
    <t xml:space="preserve">ABCFHIKL</t>
  </si>
  <si>
    <t xml:space="preserve">ABCFHIJL</t>
  </si>
  <si>
    <t xml:space="preserve">ABCFHIJK</t>
  </si>
  <si>
    <t xml:space="preserve">ABCFGJKL</t>
  </si>
  <si>
    <t xml:space="preserve">ABCFGIKL</t>
  </si>
  <si>
    <t xml:space="preserve">ABCFGIJL</t>
  </si>
  <si>
    <t xml:space="preserve">ABCFGIJK</t>
  </si>
  <si>
    <t xml:space="preserve">ABCFGHKL</t>
  </si>
  <si>
    <t xml:space="preserve">ABCFGHJL</t>
  </si>
  <si>
    <t xml:space="preserve">ABCFGHJK</t>
  </si>
  <si>
    <t xml:space="preserve">ABCFGHIL</t>
  </si>
  <si>
    <t xml:space="preserve">ABCFGHIK</t>
  </si>
  <si>
    <t xml:space="preserve">ABCFGHIJ</t>
  </si>
  <si>
    <t xml:space="preserve">ABCEIJKL</t>
  </si>
  <si>
    <t xml:space="preserve">ABCEHJKL</t>
  </si>
  <si>
    <t xml:space="preserve">ABCEHIKL</t>
  </si>
  <si>
    <t xml:space="preserve">ABCEHIJL</t>
  </si>
  <si>
    <t xml:space="preserve">ABCEHIJK</t>
  </si>
  <si>
    <t xml:space="preserve">ABCEGJKL</t>
  </si>
  <si>
    <t xml:space="preserve">ABCEGIKL</t>
  </si>
  <si>
    <t xml:space="preserve">ABCEGIJL</t>
  </si>
  <si>
    <t xml:space="preserve">ABCEGIJK</t>
  </si>
  <si>
    <t xml:space="preserve">ABCEGHKL</t>
  </si>
  <si>
    <t xml:space="preserve">ABCEGHJL</t>
  </si>
  <si>
    <t xml:space="preserve">ABCEGHJK</t>
  </si>
  <si>
    <t xml:space="preserve">ABCEGHIL</t>
  </si>
  <si>
    <t xml:space="preserve">ABCEGHIK</t>
  </si>
  <si>
    <t xml:space="preserve">ABCEGHIJ</t>
  </si>
  <si>
    <t xml:space="preserve">ABCEFJKL</t>
  </si>
  <si>
    <t xml:space="preserve">ABCEFIKL</t>
  </si>
  <si>
    <t xml:space="preserve">ABCEFIJL</t>
  </si>
  <si>
    <t xml:space="preserve">ABCEFIJK</t>
  </si>
  <si>
    <t xml:space="preserve">ABCEFHKL</t>
  </si>
  <si>
    <t xml:space="preserve">ABCEFHJL</t>
  </si>
  <si>
    <t xml:space="preserve">ABCEFHJK</t>
  </si>
  <si>
    <t xml:space="preserve">ABCEFHIL</t>
  </si>
  <si>
    <t xml:space="preserve">ABCEFHIK</t>
  </si>
  <si>
    <t xml:space="preserve">ABCEFHIJ</t>
  </si>
  <si>
    <t xml:space="preserve">ABCEFGKL</t>
  </si>
  <si>
    <t xml:space="preserve">ABCEFGJL</t>
  </si>
  <si>
    <t xml:space="preserve">ABCEFGJK</t>
  </si>
  <si>
    <t xml:space="preserve">ABCEFGIL</t>
  </si>
  <si>
    <t xml:space="preserve">ABCEFGIK</t>
  </si>
  <si>
    <t xml:space="preserve">ABCEFGIJ</t>
  </si>
  <si>
    <t xml:space="preserve">ABCEFGHL</t>
  </si>
  <si>
    <t xml:space="preserve">ABCEFGHK</t>
  </si>
  <si>
    <t xml:space="preserve">ABCEFGHJ</t>
  </si>
  <si>
    <t xml:space="preserve">ABCEFGHI</t>
  </si>
  <si>
    <t xml:space="preserve">ABCDIJKL</t>
  </si>
  <si>
    <t xml:space="preserve">ABCDHJKL</t>
  </si>
  <si>
    <t xml:space="preserve">ABCDHIKL</t>
  </si>
  <si>
    <t xml:space="preserve">ABCDHIJL</t>
  </si>
  <si>
    <t xml:space="preserve">ABCDHIJK</t>
  </si>
  <si>
    <t xml:space="preserve">ABCDGJKL</t>
  </si>
  <si>
    <t xml:space="preserve">ABCDGIKL</t>
  </si>
  <si>
    <t xml:space="preserve">ABCDGIJL</t>
  </si>
  <si>
    <t xml:space="preserve">ABCDGIJK</t>
  </si>
  <si>
    <t xml:space="preserve">ABCDGHKL</t>
  </si>
  <si>
    <t xml:space="preserve">ABCDGHJL</t>
  </si>
  <si>
    <t xml:space="preserve">ABCDGHJK</t>
  </si>
  <si>
    <t xml:space="preserve">ABCDGHIL</t>
  </si>
  <si>
    <t xml:space="preserve">ABCDGHIK</t>
  </si>
  <si>
    <t xml:space="preserve">ABCDGHIJ</t>
  </si>
  <si>
    <t xml:space="preserve">ABCDFJKL</t>
  </si>
  <si>
    <t xml:space="preserve">ABCDFIKL</t>
  </si>
  <si>
    <t xml:space="preserve">ABCDFIJL</t>
  </si>
  <si>
    <t xml:space="preserve">ABCDFIJK</t>
  </si>
  <si>
    <t xml:space="preserve">ABCDFHKL</t>
  </si>
  <si>
    <t xml:space="preserve">ABCDFHJL</t>
  </si>
  <si>
    <t xml:space="preserve">ABCDFHJK</t>
  </si>
  <si>
    <t xml:space="preserve">ABCDFHIL</t>
  </si>
  <si>
    <t xml:space="preserve">ABCDFHIK</t>
  </si>
  <si>
    <t xml:space="preserve">ABCDFHIJ</t>
  </si>
  <si>
    <t xml:space="preserve">ABCDFGKL</t>
  </si>
  <si>
    <t xml:space="preserve">ABCDFGJL</t>
  </si>
  <si>
    <t xml:space="preserve">ABCDFGJK</t>
  </si>
  <si>
    <t xml:space="preserve">ABCDFGIL</t>
  </si>
  <si>
    <t xml:space="preserve">ABCDFGIK</t>
  </si>
  <si>
    <t xml:space="preserve">ABCDFGIJ</t>
  </si>
  <si>
    <t xml:space="preserve">ABCDFGHL</t>
  </si>
  <si>
    <t xml:space="preserve">ABCDFGHK</t>
  </si>
  <si>
    <t xml:space="preserve">ABCDFGHJ</t>
  </si>
  <si>
    <t xml:space="preserve">ABCDFGHI</t>
  </si>
  <si>
    <t xml:space="preserve">ABCDEJKL</t>
  </si>
  <si>
    <t xml:space="preserve">ABCDEIKL</t>
  </si>
  <si>
    <t xml:space="preserve">ABCDEIJL</t>
  </si>
  <si>
    <t xml:space="preserve">ABCDEIJK</t>
  </si>
  <si>
    <t xml:space="preserve">ABCDEHKL</t>
  </si>
  <si>
    <t xml:space="preserve">ABCDEHJL</t>
  </si>
  <si>
    <t xml:space="preserve">ABCDEHJK</t>
  </si>
  <si>
    <t xml:space="preserve">ABCDEHIL</t>
  </si>
  <si>
    <t xml:space="preserve">ABCDEHIK</t>
  </si>
  <si>
    <t xml:space="preserve">ABCDEHIJ</t>
  </si>
  <si>
    <t xml:space="preserve">ABCDEGKL</t>
  </si>
  <si>
    <t xml:space="preserve">ABCDEGJL</t>
  </si>
  <si>
    <t xml:space="preserve">ABCDEGJK</t>
  </si>
  <si>
    <t xml:space="preserve">ABCDEGIL</t>
  </si>
  <si>
    <t xml:space="preserve">ABCDEGIK</t>
  </si>
  <si>
    <t xml:space="preserve">ABCDEGIJ</t>
  </si>
  <si>
    <t xml:space="preserve">ABCDEGHL</t>
  </si>
  <si>
    <t xml:space="preserve">ABCDEGHK</t>
  </si>
  <si>
    <t xml:space="preserve">ABCDEGHJ</t>
  </si>
  <si>
    <t xml:space="preserve">ABCDEGHI</t>
  </si>
  <si>
    <t xml:space="preserve">ABCDEFKL</t>
  </si>
  <si>
    <t xml:space="preserve">ABCDEFJL</t>
  </si>
  <si>
    <t xml:space="preserve">ABCDEFJK</t>
  </si>
  <si>
    <t xml:space="preserve">ABCDEFIL</t>
  </si>
  <si>
    <t xml:space="preserve">ABCDEFIK</t>
  </si>
  <si>
    <t xml:space="preserve">ABCDEFIJ</t>
  </si>
  <si>
    <t xml:space="preserve">ABCDEFHL</t>
  </si>
  <si>
    <t xml:space="preserve">ABCDEFHK</t>
  </si>
  <si>
    <t xml:space="preserve">ABCDEFHJ</t>
  </si>
  <si>
    <t xml:space="preserve">ABCDEFHI</t>
  </si>
  <si>
    <t xml:space="preserve">ABCDEFGL</t>
  </si>
  <si>
    <t xml:space="preserve">ABCDEFGK</t>
  </si>
  <si>
    <t xml:space="preserve">ABCDEFGJ</t>
  </si>
  <si>
    <t xml:space="preserve">ABCDEFGI</t>
  </si>
  <si>
    <t xml:space="preserve">ABCDEFGH</t>
  </si>
</sst>
</file>

<file path=xl/styles.xml><?xml version="1.0" encoding="utf-8"?>
<styleSheet xmlns="http://schemas.openxmlformats.org/spreadsheetml/2006/main">
  <numFmts count="11">
    <numFmt numFmtId="164" formatCode="0.00"/>
    <numFmt numFmtId="165" formatCode="General"/>
    <numFmt numFmtId="166" formatCode="dd/mm/yyyy"/>
    <numFmt numFmtId="167" formatCode=";;;"/>
    <numFmt numFmtId="168" formatCode="h:mm;@"/>
    <numFmt numFmtId="169" formatCode="dd\-mmm"/>
    <numFmt numFmtId="170" formatCode="0\ %"/>
    <numFmt numFmtId="171" formatCode="dd/mm/yyyy\ h:mm"/>
    <numFmt numFmtId="172" formatCode="0.00\ %"/>
    <numFmt numFmtId="173" formatCode="&quot;&quot;;;"/>
    <numFmt numFmtId="174" formatCode="h:mm"/>
  </numFmts>
  <fonts count="106">
    <font>
      <sz val="11"/>
      <color theme="1"/>
      <name val="Calibri"/>
      <family val="2"/>
      <charset val="1"/>
    </font>
    <font>
      <sz val="10"/>
      <name val="Arial"/>
      <family val="0"/>
    </font>
    <font>
      <sz val="10"/>
      <name val="Arial"/>
      <family val="0"/>
    </font>
    <font>
      <sz val="10"/>
      <name val="Arial"/>
      <family val="0"/>
    </font>
    <font>
      <u val="single"/>
      <sz val="11"/>
      <color theme="10"/>
      <name val="Calibri"/>
      <family val="2"/>
      <charset val="1"/>
    </font>
    <font>
      <sz val="12"/>
      <color theme="1"/>
      <name val="Calibri"/>
      <family val="2"/>
      <charset val="1"/>
    </font>
    <font>
      <sz val="11"/>
      <color theme="1"/>
      <name val="Arial"/>
      <family val="2"/>
      <charset val="1"/>
    </font>
    <font>
      <u val="single"/>
      <sz val="11"/>
      <color theme="1"/>
      <name val="Arial"/>
      <family val="2"/>
      <charset val="1"/>
    </font>
    <font>
      <b val="true"/>
      <sz val="26"/>
      <color rgb="FF133461"/>
      <name val="Cambria"/>
      <family val="1"/>
      <charset val="1"/>
    </font>
    <font>
      <u val="single"/>
      <sz val="11"/>
      <color theme="10"/>
      <name val="Arial"/>
      <family val="2"/>
      <charset val="1"/>
    </font>
    <font>
      <sz val="11"/>
      <color rgb="FF1B4066"/>
      <name val="Arial"/>
      <family val="2"/>
      <charset val="1"/>
    </font>
    <font>
      <sz val="14"/>
      <color theme="1" tint="0.2499"/>
      <name val="Arial"/>
      <family val="2"/>
      <charset val="1"/>
    </font>
    <font>
      <sz val="11"/>
      <color theme="0" tint="-0.35"/>
      <name val="Arial"/>
      <family val="2"/>
      <charset val="1"/>
    </font>
    <font>
      <sz val="14"/>
      <color rgb="FF1B4066"/>
      <name val="Arial"/>
      <family val="2"/>
      <charset val="1"/>
    </font>
    <font>
      <sz val="14"/>
      <color rgb="FFEEEEEE"/>
      <name val="Arial"/>
      <family val="2"/>
      <charset val="1"/>
    </font>
    <font>
      <sz val="11"/>
      <name val="Arial"/>
      <family val="2"/>
      <charset val="1"/>
    </font>
    <font>
      <sz val="12"/>
      <name val="Arial"/>
      <family val="2"/>
      <charset val="1"/>
    </font>
    <font>
      <sz val="11"/>
      <color theme="0"/>
      <name val="Arial"/>
      <family val="2"/>
      <charset val="1"/>
    </font>
    <font>
      <sz val="11"/>
      <color rgb="FF828081"/>
      <name val="Arial"/>
      <family val="2"/>
      <charset val="1"/>
    </font>
    <font>
      <sz val="26"/>
      <color rgb="FFFF0000"/>
      <name val="Arial"/>
      <family val="2"/>
      <charset val="1"/>
    </font>
    <font>
      <sz val="48"/>
      <color rgb="FFFF0000"/>
      <name val="Arial"/>
      <family val="2"/>
      <charset val="1"/>
    </font>
    <font>
      <sz val="20"/>
      <color rgb="FFFF0000"/>
      <name val="Arial"/>
      <family val="2"/>
      <charset val="1"/>
    </font>
    <font>
      <sz val="11"/>
      <color rgb="FF1B4066"/>
      <name val="Calibri"/>
      <family val="2"/>
      <charset val="1"/>
    </font>
    <font>
      <sz val="11"/>
      <color rgb="FF003087"/>
      <name val="Arial"/>
      <family val="2"/>
      <charset val="1"/>
    </font>
    <font>
      <sz val="10"/>
      <color rgb="FF828081"/>
      <name val="Arial"/>
      <family val="2"/>
      <charset val="1"/>
    </font>
    <font>
      <sz val="11"/>
      <color rgb="FFEEEEEE"/>
      <name val="Calibri"/>
      <family val="2"/>
      <charset val="1"/>
    </font>
    <font>
      <sz val="11"/>
      <name val="Calibri"/>
      <family val="2"/>
      <charset val="1"/>
    </font>
    <font>
      <b val="true"/>
      <sz val="11"/>
      <name val="Calibri"/>
      <family val="2"/>
      <charset val="1"/>
    </font>
    <font>
      <b val="true"/>
      <sz val="20"/>
      <color rgb="FF133461"/>
      <name val="Cambria"/>
      <family val="1"/>
      <charset val="1"/>
    </font>
    <font>
      <b val="true"/>
      <sz val="11"/>
      <color theme="1"/>
      <name val="Calibri"/>
      <family val="2"/>
      <charset val="1"/>
    </font>
    <font>
      <b val="true"/>
      <sz val="11"/>
      <color rgb="FFEEEEEE"/>
      <name val="Calibri"/>
      <family val="2"/>
      <charset val="1"/>
    </font>
    <font>
      <sz val="11"/>
      <color theme="0"/>
      <name val="Calibri"/>
      <family val="2"/>
      <charset val="1"/>
    </font>
    <font>
      <b val="true"/>
      <sz val="11"/>
      <color rgb="FF1B4066"/>
      <name val="Cambria"/>
      <family val="1"/>
      <charset val="1"/>
    </font>
    <font>
      <b val="true"/>
      <sz val="11"/>
      <color rgb="FF0056A4"/>
      <name val="Calibri"/>
      <family val="2"/>
      <charset val="1"/>
    </font>
    <font>
      <b val="true"/>
      <sz val="11"/>
      <color theme="3"/>
      <name val="Calibri"/>
      <family val="2"/>
      <charset val="1"/>
    </font>
    <font>
      <sz val="8"/>
      <color rgb="FFEEEEEE"/>
      <name val="Calibri"/>
      <family val="2"/>
      <charset val="1"/>
    </font>
    <font>
      <sz val="10"/>
      <color rgb="FF1B4066"/>
      <name val="Calibri"/>
      <family val="2"/>
      <charset val="1"/>
    </font>
    <font>
      <sz val="10"/>
      <color rgb="FF1B4066"/>
      <name val="Arial"/>
      <family val="2"/>
      <charset val="1"/>
    </font>
    <font>
      <b val="true"/>
      <sz val="36"/>
      <color theme="0"/>
      <name val="Calibri"/>
      <family val="2"/>
      <charset val="1"/>
    </font>
    <font>
      <sz val="7"/>
      <color theme="1"/>
      <name val="Calibri"/>
      <family val="2"/>
      <charset val="1"/>
    </font>
    <font>
      <sz val="10"/>
      <color rgb="FFEEEEEE"/>
      <name val="Calibri"/>
      <family val="2"/>
      <charset val="1"/>
    </font>
    <font>
      <sz val="8"/>
      <color rgb="FF1B4066"/>
      <name val="Calibri"/>
      <family val="2"/>
      <charset val="1"/>
    </font>
    <font>
      <sz val="8"/>
      <color rgb="FF0056A3"/>
      <name val="Calibri"/>
      <family val="2"/>
      <charset val="1"/>
    </font>
    <font>
      <b val="true"/>
      <sz val="10"/>
      <color rgb="FF1B4066"/>
      <name val="Cambria"/>
      <family val="1"/>
      <charset val="1"/>
    </font>
    <font>
      <b val="true"/>
      <sz val="10"/>
      <name val="Calibri"/>
      <family val="2"/>
      <charset val="1"/>
    </font>
    <font>
      <b val="true"/>
      <sz val="11"/>
      <color rgb="FF1B4066"/>
      <name val="Calibri"/>
      <family val="2"/>
      <charset val="1"/>
    </font>
    <font>
      <b val="true"/>
      <sz val="8"/>
      <color rgb="FFEEEEEE"/>
      <name val="Calibri"/>
      <family val="2"/>
      <charset val="1"/>
    </font>
    <font>
      <b val="true"/>
      <sz val="10"/>
      <color rgb="FFEEEEEE"/>
      <name val="Calibri"/>
      <family val="2"/>
      <charset val="1"/>
    </font>
    <font>
      <b val="true"/>
      <sz val="10"/>
      <color theme="1" tint="0.2499"/>
      <name val="Calibri"/>
      <family val="2"/>
      <charset val="1"/>
    </font>
    <font>
      <sz val="9"/>
      <name val="Calibri"/>
      <family val="2"/>
      <charset val="1"/>
    </font>
    <font>
      <sz val="10"/>
      <name val="Calibri"/>
      <family val="2"/>
      <charset val="1"/>
    </font>
    <font>
      <sz val="8"/>
      <color theme="0"/>
      <name val="Calibri"/>
      <family val="2"/>
      <charset val="1"/>
    </font>
    <font>
      <b val="true"/>
      <sz val="11"/>
      <color theme="0"/>
      <name val="Calibri"/>
      <family val="2"/>
      <charset val="1"/>
    </font>
    <font>
      <b val="true"/>
      <sz val="7"/>
      <color theme="1"/>
      <name val="Calibri"/>
      <family val="2"/>
      <charset val="1"/>
    </font>
    <font>
      <b val="true"/>
      <sz val="11"/>
      <color theme="1" tint="0.2499"/>
      <name val="Calibri"/>
      <family val="2"/>
      <charset val="1"/>
    </font>
    <font>
      <sz val="8"/>
      <color theme="1" tint="0.2499"/>
      <name val="Calibri"/>
      <family val="2"/>
      <charset val="1"/>
    </font>
    <font>
      <b val="true"/>
      <sz val="10"/>
      <color theme="0"/>
      <name val="Calibri"/>
      <family val="2"/>
      <charset val="1"/>
    </font>
    <font>
      <sz val="11"/>
      <color theme="3"/>
      <name val="Calibri"/>
      <family val="2"/>
      <charset val="1"/>
    </font>
    <font>
      <b val="true"/>
      <sz val="18"/>
      <color theme="0"/>
      <name val="Calibri"/>
      <family val="2"/>
      <charset val="1"/>
    </font>
    <font>
      <b val="true"/>
      <sz val="10"/>
      <color rgb="FF0056A3"/>
      <name val="Calibri"/>
      <family val="2"/>
      <charset val="1"/>
    </font>
    <font>
      <b val="true"/>
      <sz val="11"/>
      <color rgb="FF0056A3"/>
      <name val="Calibri"/>
      <family val="2"/>
      <charset val="1"/>
    </font>
    <font>
      <b val="true"/>
      <sz val="20"/>
      <color theme="0"/>
      <name val="Calibri"/>
      <family val="2"/>
      <charset val="1"/>
    </font>
    <font>
      <b val="true"/>
      <sz val="16"/>
      <color theme="0"/>
      <name val="Calibri"/>
      <family val="2"/>
      <charset val="1"/>
    </font>
    <font>
      <b val="true"/>
      <sz val="14"/>
      <color theme="0"/>
      <name val="Calibri"/>
      <family val="2"/>
      <charset val="1"/>
    </font>
    <font>
      <b val="true"/>
      <sz val="11"/>
      <color theme="1" tint="0.2499"/>
      <name val="Cambria"/>
      <family val="1"/>
      <charset val="1"/>
    </font>
    <font>
      <b val="true"/>
      <sz val="24"/>
      <color theme="0"/>
      <name val="Calibri"/>
      <family val="2"/>
      <charset val="1"/>
    </font>
    <font>
      <sz val="16"/>
      <color theme="0"/>
      <name val="Calibri"/>
      <family val="2"/>
      <charset val="1"/>
    </font>
    <font>
      <sz val="14"/>
      <color rgb="FFEEEEEE"/>
      <name val="Calibri"/>
      <family val="2"/>
      <charset val="1"/>
    </font>
    <font>
      <sz val="11"/>
      <color rgb="FFFF0000"/>
      <name val="Calibri"/>
      <family val="2"/>
      <charset val="1"/>
    </font>
    <font>
      <sz val="11"/>
      <color rgb="FF1B4066"/>
      <name val="Cambria"/>
      <family val="1"/>
      <charset val="1"/>
    </font>
    <font>
      <sz val="11"/>
      <name val="Cambria"/>
      <family val="1"/>
      <charset val="1"/>
    </font>
    <font>
      <sz val="11"/>
      <color rgb="FFEEEEEE"/>
      <name val="Cambria"/>
      <family val="1"/>
      <charset val="1"/>
    </font>
    <font>
      <b val="true"/>
      <sz val="16"/>
      <color rgb="FF1B4066"/>
      <name val="Calibri"/>
      <family val="2"/>
      <charset val="1"/>
    </font>
    <font>
      <b val="true"/>
      <sz val="10"/>
      <color rgb="FF1B4066"/>
      <name val="Calibri"/>
      <family val="2"/>
      <charset val="1"/>
    </font>
    <font>
      <sz val="10"/>
      <color rgb="FFEEEEEE"/>
      <name val="Arial"/>
      <family val="2"/>
      <charset val="1"/>
    </font>
    <font>
      <b val="true"/>
      <sz val="36"/>
      <color rgb="FF1B4066"/>
      <name val="Cambria"/>
      <family val="1"/>
      <charset val="1"/>
    </font>
    <font>
      <sz val="11"/>
      <color theme="2"/>
      <name val="Calibri"/>
      <family val="2"/>
      <charset val="1"/>
    </font>
    <font>
      <b val="true"/>
      <sz val="20"/>
      <color rgb="FF1B4066"/>
      <name val="Cambria"/>
      <family val="1"/>
      <charset val="1"/>
    </font>
    <font>
      <b val="true"/>
      <sz val="11"/>
      <color theme="2"/>
      <name val="Cambria"/>
      <family val="1"/>
      <charset val="1"/>
    </font>
    <font>
      <b val="true"/>
      <sz val="16"/>
      <color rgb="FF1B4066"/>
      <name val="Cambria"/>
      <family val="1"/>
      <charset val="1"/>
    </font>
    <font>
      <sz val="14"/>
      <color rgb="FF1B4066"/>
      <name val="Cambria"/>
      <family val="1"/>
      <charset val="1"/>
    </font>
    <font>
      <sz val="12"/>
      <color rgb="FF1B4066"/>
      <name val="Cambria"/>
      <family val="1"/>
      <charset val="1"/>
    </font>
    <font>
      <b val="true"/>
      <sz val="9"/>
      <color rgb="FF1B4066"/>
      <name val="Cambria"/>
      <family val="1"/>
      <charset val="1"/>
    </font>
    <font>
      <i val="true"/>
      <sz val="9"/>
      <color rgb="FF1B4066"/>
      <name val="Cambria"/>
      <family val="1"/>
      <charset val="1"/>
    </font>
    <font>
      <b val="true"/>
      <sz val="14"/>
      <color rgb="FF1B4066"/>
      <name val="Calibri"/>
      <family val="2"/>
      <charset val="1"/>
    </font>
    <font>
      <b val="true"/>
      <sz val="11"/>
      <color rgb="FFF2F4F6"/>
      <name val="Calibri"/>
      <family val="2"/>
      <charset val="1"/>
    </font>
    <font>
      <b val="true"/>
      <sz val="12"/>
      <color rgb="FF1B4066"/>
      <name val="Calibri"/>
      <family val="2"/>
      <charset val="1"/>
    </font>
    <font>
      <u val="single"/>
      <sz val="11"/>
      <color rgb="FF0000FF"/>
      <name val="Calibri"/>
      <family val="2"/>
      <charset val="1"/>
    </font>
    <font>
      <b val="true"/>
      <sz val="14"/>
      <name val="Calibri"/>
      <family val="2"/>
      <charset val="1"/>
    </font>
    <font>
      <sz val="11"/>
      <name val="Calibri (Cuerpo)"/>
      <family val="0"/>
      <charset val="1"/>
    </font>
    <font>
      <u val="single"/>
      <sz val="11"/>
      <name val="Calibri"/>
      <family val="2"/>
      <charset val="1"/>
    </font>
    <font>
      <sz val="11"/>
      <color rgb="FF0000FF"/>
      <name val="Calibri"/>
      <family val="2"/>
      <charset val="1"/>
    </font>
    <font>
      <b val="true"/>
      <sz val="16"/>
      <color rgb="FF595959"/>
      <name val="Calibri"/>
      <family val="2"/>
    </font>
    <font>
      <sz val="9"/>
      <color rgb="FF404040"/>
      <name val="Calibri"/>
      <family val="2"/>
    </font>
    <font>
      <sz val="9"/>
      <color rgb="FF595959"/>
      <name val="Calibri"/>
      <family val="2"/>
    </font>
    <font>
      <u val="single"/>
      <sz val="11"/>
      <color rgb="FF1B4066"/>
      <name val="Calibri"/>
      <family val="2"/>
      <charset val="1"/>
    </font>
    <font>
      <u val="single"/>
      <sz val="11"/>
      <color theme="3" tint="0.3999"/>
      <name val="Calibri"/>
      <family val="2"/>
      <charset val="1"/>
    </font>
    <font>
      <b val="true"/>
      <sz val="11"/>
      <color rgb="FF58B771"/>
      <name val="Calibri"/>
      <family val="2"/>
      <charset val="1"/>
    </font>
    <font>
      <b val="true"/>
      <sz val="18"/>
      <color theme="0"/>
      <name val="Arial"/>
      <family val="2"/>
      <charset val="1"/>
    </font>
    <font>
      <sz val="14"/>
      <color rgb="FFFF0000"/>
      <name val="Arial"/>
      <family val="2"/>
      <charset val="1"/>
    </font>
    <font>
      <sz val="11"/>
      <color theme="0"/>
      <name val="Calibri (Cuerpo)"/>
      <family val="0"/>
      <charset val="1"/>
    </font>
    <font>
      <sz val="12"/>
      <color theme="0"/>
      <name val="Calibri"/>
      <family val="2"/>
      <charset val="1"/>
    </font>
    <font>
      <b val="true"/>
      <sz val="8"/>
      <name val="Calibri"/>
      <family val="2"/>
      <charset val="1"/>
    </font>
    <font>
      <sz val="8"/>
      <name val="Calibri"/>
      <family val="2"/>
      <charset val="1"/>
    </font>
    <font>
      <b val="true"/>
      <sz val="10"/>
      <color rgb="FF595959"/>
      <name val="Calibri"/>
      <family val="2"/>
    </font>
    <font>
      <b val="true"/>
      <sz val="9"/>
      <color rgb="FFFFFFFF"/>
      <name val="Calibri"/>
      <family val="2"/>
    </font>
  </fonts>
  <fills count="42">
    <fill>
      <patternFill patternType="none"/>
    </fill>
    <fill>
      <patternFill patternType="gray125"/>
    </fill>
    <fill>
      <patternFill patternType="solid">
        <fgColor rgb="FFEEEEEE"/>
        <bgColor rgb="FFF0F1F3"/>
      </patternFill>
    </fill>
    <fill>
      <patternFill patternType="solid">
        <fgColor theme="0"/>
        <bgColor rgb="FFF8F9FA"/>
      </patternFill>
    </fill>
    <fill>
      <patternFill patternType="darkGray">
        <fgColor rgb="FF3F73AF"/>
        <bgColor rgb="FF2E5DA6"/>
      </patternFill>
    </fill>
    <fill>
      <patternFill patternType="solid">
        <fgColor theme="0" tint="-0.25"/>
        <bgColor rgb="FFC0C0C0"/>
      </patternFill>
    </fill>
    <fill>
      <patternFill patternType="solid">
        <fgColor theme="0" tint="-0.05"/>
        <bgColor rgb="FFF0F1F3"/>
      </patternFill>
    </fill>
    <fill>
      <patternFill patternType="solid">
        <fgColor rgb="FFE7E6E6"/>
        <bgColor rgb="FFE9E6E6"/>
      </patternFill>
    </fill>
    <fill>
      <patternFill patternType="solid">
        <fgColor rgb="FFE50009"/>
        <bgColor rgb="FFFF0000"/>
      </patternFill>
    </fill>
    <fill>
      <patternFill patternType="solid">
        <fgColor rgb="FFF9EA76"/>
        <bgColor rgb="FFFCD5B5"/>
      </patternFill>
    </fill>
    <fill>
      <patternFill patternType="solid">
        <fgColor rgb="FF2E5DA6"/>
        <bgColor rgb="FF3F73AF"/>
      </patternFill>
    </fill>
    <fill>
      <patternFill patternType="darkGray">
        <fgColor rgb="FFF97E08"/>
        <bgColor rgb="FFEE7701"/>
      </patternFill>
    </fill>
    <fill>
      <patternFill patternType="darkGray">
        <fgColor rgb="FF007437"/>
        <bgColor rgb="FF0056A3"/>
      </patternFill>
    </fill>
    <fill>
      <patternFill patternType="solid">
        <fgColor rgb="FFB9AFD2"/>
        <bgColor rgb="FFBEBEBE"/>
      </patternFill>
    </fill>
    <fill>
      <patternFill patternType="solid">
        <fgColor rgb="FF6DBBB7"/>
        <bgColor rgb="FF65BBB0"/>
      </patternFill>
    </fill>
    <fill>
      <patternFill patternType="solid">
        <fgColor rgb="FF532C92"/>
        <bgColor rgb="FF404040"/>
      </patternFill>
    </fill>
    <fill>
      <patternFill patternType="solid">
        <fgColor rgb="FFF6AB9E"/>
        <bgColor rgb="FFFAC090"/>
      </patternFill>
    </fill>
    <fill>
      <patternFill patternType="solid">
        <fgColor rgb="FFEA3270"/>
        <bgColor rgb="FFE50009"/>
      </patternFill>
    </fill>
    <fill>
      <patternFill patternType="solid">
        <fgColor rgb="FF8A0013"/>
        <bgColor rgb="FFE50009"/>
      </patternFill>
    </fill>
    <fill>
      <patternFill patternType="solid">
        <fgColor rgb="FFEE7701"/>
        <bgColor rgb="FFF97E08"/>
      </patternFill>
    </fill>
    <fill>
      <patternFill patternType="solid">
        <fgColor rgb="FF65BBB0"/>
        <bgColor rgb="FF6DBBB7"/>
      </patternFill>
    </fill>
    <fill>
      <patternFill patternType="solid">
        <fgColor theme="0" tint="-0.15"/>
        <bgColor rgb="FFD9DCE0"/>
      </patternFill>
    </fill>
    <fill>
      <patternFill patternType="solid">
        <fgColor theme="9" tint="0.5999"/>
        <bgColor rgb="FFFFC7CE"/>
      </patternFill>
    </fill>
    <fill>
      <patternFill patternType="solid">
        <fgColor theme="9" tint="0.3999"/>
        <bgColor rgb="FFF6AB9E"/>
      </patternFill>
    </fill>
    <fill>
      <patternFill patternType="solid">
        <fgColor rgb="FFF2F4F6"/>
        <bgColor rgb="FFF2F2F2"/>
      </patternFill>
    </fill>
    <fill>
      <patternFill patternType="solid">
        <fgColor rgb="FF0D6EFD"/>
        <bgColor rgb="FF0056A3"/>
      </patternFill>
    </fill>
    <fill>
      <patternFill patternType="solid">
        <fgColor rgb="FFFFC7CE"/>
        <bgColor rgb="FFFCD5B5"/>
      </patternFill>
    </fill>
    <fill>
      <patternFill patternType="solid">
        <fgColor theme="9" tint="0.7999"/>
        <bgColor rgb="FFEEECE1"/>
      </patternFill>
    </fill>
    <fill>
      <patternFill patternType="solid">
        <fgColor theme="4" tint="0.7999"/>
        <bgColor rgb="FFDEE2E6"/>
      </patternFill>
    </fill>
    <fill>
      <patternFill patternType="solid">
        <fgColor theme="6" tint="0.7999"/>
        <bgColor rgb="FFEEECE1"/>
      </patternFill>
    </fill>
    <fill>
      <patternFill patternType="solid">
        <fgColor theme="7" tint="0.7999"/>
        <bgColor rgb="FFE7E6E6"/>
      </patternFill>
    </fill>
    <fill>
      <patternFill patternType="solid">
        <fgColor rgb="FFCA7920"/>
        <bgColor rgb="FFEE7701"/>
      </patternFill>
    </fill>
    <fill>
      <patternFill patternType="solid">
        <fgColor rgb="FFC0C0C0"/>
        <bgColor rgb="FFBFBFBF"/>
      </patternFill>
    </fill>
    <fill>
      <patternFill patternType="solid">
        <fgColor rgb="FFEFB810"/>
        <bgColor rgb="FFFAC090"/>
      </patternFill>
    </fill>
    <fill>
      <patternFill patternType="solid">
        <fgColor rgb="FFF8F9FA"/>
        <bgColor rgb="FFF7F8F9"/>
      </patternFill>
    </fill>
    <fill>
      <patternFill patternType="darkGray">
        <fgColor rgb="FFD0ECDC"/>
        <bgColor rgb="FFDEE2E6"/>
      </patternFill>
    </fill>
    <fill>
      <patternFill patternType="solid">
        <fgColor rgb="FFF7F8F9"/>
        <bgColor rgb="FFF8F9FA"/>
      </patternFill>
    </fill>
    <fill>
      <patternFill patternType="solid">
        <fgColor rgb="FFF0F1F3"/>
        <bgColor rgb="FFF2F2F2"/>
      </patternFill>
    </fill>
    <fill>
      <patternFill patternType="solid">
        <fgColor rgb="FF74BA69"/>
        <bgColor rgb="FF65BBB0"/>
      </patternFill>
    </fill>
    <fill>
      <patternFill patternType="solid">
        <fgColor theme="5" tint="0.7999"/>
        <bgColor rgb="FFE6E0EC"/>
      </patternFill>
    </fill>
    <fill>
      <patternFill patternType="solid">
        <fgColor rgb="FFF9EA76"/>
        <bgColor rgb="FFFCD5B5"/>
      </patternFill>
    </fill>
    <fill>
      <patternFill patternType="solid">
        <fgColor rgb="FFF97E08"/>
        <bgColor rgb="FFEE7701"/>
      </patternFill>
    </fill>
  </fills>
  <borders count="172">
    <border diagonalUp="false" diagonalDown="false">
      <left/>
      <right/>
      <top/>
      <bottom/>
      <diagonal/>
    </border>
    <border diagonalUp="false" diagonalDown="false">
      <left style="thin">
        <color rgb="FF3F73AF"/>
      </left>
      <right/>
      <top style="thin">
        <color rgb="FF3F73AF"/>
      </top>
      <bottom/>
      <diagonal/>
    </border>
    <border diagonalUp="false" diagonalDown="false">
      <left/>
      <right style="medium">
        <color rgb="FF224B79"/>
      </right>
      <top style="medium">
        <color theme="0"/>
      </top>
      <bottom style="medium">
        <color rgb="FF224B79"/>
      </bottom>
      <diagonal/>
    </border>
    <border diagonalUp="false" diagonalDown="false">
      <left style="thin">
        <color theme="0"/>
      </left>
      <right/>
      <top style="thin">
        <color theme="0"/>
      </top>
      <bottom style="thin">
        <color theme="0"/>
      </bottom>
      <diagonal/>
    </border>
    <border diagonalUp="false" diagonalDown="false">
      <left style="medium">
        <color theme="0" tint="-0.25"/>
      </left>
      <right/>
      <top style="medium">
        <color theme="0" tint="-0.25"/>
      </top>
      <bottom/>
      <diagonal/>
    </border>
    <border diagonalUp="false" diagonalDown="false">
      <left/>
      <right/>
      <top style="medium">
        <color theme="0" tint="-0.25"/>
      </top>
      <bottom/>
      <diagonal/>
    </border>
    <border diagonalUp="false" diagonalDown="false">
      <left/>
      <right style="medium">
        <color theme="0" tint="-0.25"/>
      </right>
      <top style="medium">
        <color theme="0" tint="-0.25"/>
      </top>
      <bottom/>
      <diagonal/>
    </border>
    <border diagonalUp="false" diagonalDown="false">
      <left style="medium">
        <color theme="0" tint="-0.25"/>
      </left>
      <right/>
      <top/>
      <bottom style="medium">
        <color theme="0" tint="-0.25"/>
      </bottom>
      <diagonal/>
    </border>
    <border diagonalUp="false" diagonalDown="false">
      <left/>
      <right style="thin">
        <color theme="0" tint="-0.25"/>
      </right>
      <top/>
      <bottom/>
      <diagonal/>
    </border>
    <border diagonalUp="false" diagonalDown="false">
      <left/>
      <right style="thin">
        <color theme="0" tint="-0.25"/>
      </right>
      <top/>
      <bottom style="thin">
        <color theme="0" tint="-0.25"/>
      </bottom>
      <diagonal/>
    </border>
    <border diagonalUp="false" diagonalDown="false">
      <left style="thin">
        <color theme="0" tint="-0.25"/>
      </left>
      <right style="thin">
        <color theme="0" tint="-0.25"/>
      </right>
      <top/>
      <bottom style="thin">
        <color theme="0" tint="-0.25"/>
      </bottom>
      <diagonal/>
    </border>
    <border diagonalUp="false" diagonalDown="false">
      <left/>
      <right style="medium">
        <color theme="0" tint="-0.25"/>
      </right>
      <top/>
      <bottom/>
      <diagonal/>
    </border>
    <border diagonalUp="false" diagonalDown="false">
      <left style="medium">
        <color theme="0" tint="-0.25"/>
      </left>
      <right style="medium">
        <color theme="0" tint="-0.25"/>
      </right>
      <top style="medium">
        <color theme="0" tint="-0.25"/>
      </top>
      <bottom/>
      <diagonal/>
    </border>
    <border diagonalUp="false" diagonalDown="false">
      <left style="medium">
        <color theme="0" tint="-0.25"/>
      </left>
      <right/>
      <top/>
      <bottom style="thin">
        <color rgb="FFC8D2BD"/>
      </bottom>
      <diagonal/>
    </border>
    <border diagonalUp="false" diagonalDown="false">
      <left/>
      <right/>
      <top/>
      <bottom style="thin">
        <color rgb="FFC8D2BD"/>
      </bottom>
      <diagonal/>
    </border>
    <border diagonalUp="false" diagonalDown="false">
      <left/>
      <right style="medium">
        <color theme="0" tint="-0.25"/>
      </right>
      <top/>
      <bottom style="thin">
        <color rgb="FFC8D2BD"/>
      </bottom>
      <diagonal/>
    </border>
    <border diagonalUp="false" diagonalDown="false">
      <left style="medium">
        <color rgb="FFBFBFBF"/>
      </left>
      <right/>
      <top style="medium">
        <color rgb="FFBFBFBF"/>
      </top>
      <bottom style="thin">
        <color theme="2"/>
      </bottom>
      <diagonal/>
    </border>
    <border diagonalUp="false" diagonalDown="false">
      <left/>
      <right style="medium">
        <color rgb="FFBFBFBF"/>
      </right>
      <top style="medium">
        <color rgb="FFBFBFBF"/>
      </top>
      <bottom style="thin">
        <color theme="2"/>
      </bottom>
      <diagonal/>
    </border>
    <border diagonalUp="false" diagonalDown="false">
      <left style="medium">
        <color theme="0" tint="-0.25"/>
      </left>
      <right/>
      <top style="thin">
        <color rgb="FFC8D2BD"/>
      </top>
      <bottom/>
      <diagonal/>
    </border>
    <border diagonalUp="false" diagonalDown="false">
      <left/>
      <right/>
      <top style="thin">
        <color rgb="FFC8D2BD"/>
      </top>
      <bottom/>
      <diagonal/>
    </border>
    <border diagonalUp="false" diagonalDown="false">
      <left/>
      <right style="medium">
        <color theme="0" tint="-0.25"/>
      </right>
      <top style="thin">
        <color rgb="FFC8D2BD"/>
      </top>
      <bottom/>
      <diagonal/>
    </border>
    <border diagonalUp="false" diagonalDown="false">
      <left style="medium">
        <color rgb="FFBFBFBF"/>
      </left>
      <right style="thin">
        <color rgb="FFBFBFBF"/>
      </right>
      <top style="thin">
        <color theme="2"/>
      </top>
      <bottom style="thin">
        <color theme="2"/>
      </bottom>
      <diagonal/>
    </border>
    <border diagonalUp="false" diagonalDown="false">
      <left/>
      <right style="medium">
        <color rgb="FFBFBFBF"/>
      </right>
      <top style="thin">
        <color theme="2"/>
      </top>
      <bottom style="thin">
        <color theme="2"/>
      </bottom>
      <diagonal/>
    </border>
    <border diagonalUp="false" diagonalDown="false">
      <left style="medium">
        <color theme="0" tint="-0.25"/>
      </left>
      <right/>
      <top/>
      <bottom/>
      <diagonal/>
    </border>
    <border diagonalUp="false" diagonalDown="false">
      <left/>
      <right/>
      <top/>
      <bottom style="medium">
        <color theme="0" tint="-0.25"/>
      </bottom>
      <diagonal/>
    </border>
    <border diagonalUp="false" diagonalDown="false">
      <left/>
      <right style="thin">
        <color theme="0" tint="-0.25"/>
      </right>
      <top/>
      <bottom style="medium">
        <color theme="0" tint="-0.25"/>
      </bottom>
      <diagonal/>
    </border>
    <border diagonalUp="false" diagonalDown="false">
      <left/>
      <right style="thin">
        <color theme="0" tint="-0.25"/>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right style="medium">
        <color theme="0" tint="-0.25"/>
      </right>
      <top/>
      <bottom style="medium">
        <color theme="0" tint="-0.25"/>
      </bottom>
      <diagonal/>
    </border>
    <border diagonalUp="false" diagonalDown="false">
      <left style="medium">
        <color rgb="FFBFBFBF"/>
      </left>
      <right style="thin">
        <color rgb="FFBFBFBF"/>
      </right>
      <top style="thin">
        <color theme="2"/>
      </top>
      <bottom style="medium">
        <color rgb="FFBFBFBF"/>
      </bottom>
      <diagonal/>
    </border>
    <border diagonalUp="false" diagonalDown="false">
      <left/>
      <right style="medium">
        <color rgb="FFBFBFBF"/>
      </right>
      <top style="thin">
        <color theme="2"/>
      </top>
      <bottom style="medium">
        <color rgb="FFBFBFBF"/>
      </bottom>
      <diagonal/>
    </border>
    <border diagonalUp="false" diagonalDown="false">
      <left style="medium">
        <color rgb="FFA9A9A9"/>
      </left>
      <right/>
      <top style="thin">
        <color rgb="FFC8D2BD"/>
      </top>
      <bottom/>
      <diagonal/>
    </border>
    <border diagonalUp="false" diagonalDown="false">
      <left/>
      <right style="medium">
        <color rgb="FFA9A9A9"/>
      </right>
      <top style="thin">
        <color rgb="FFC8D2BD"/>
      </top>
      <bottom/>
      <diagonal/>
    </border>
    <border diagonalUp="false" diagonalDown="false">
      <left style="medium">
        <color rgb="FFA9A9A9"/>
      </left>
      <right/>
      <top/>
      <bottom/>
      <diagonal/>
    </border>
    <border diagonalUp="false" diagonalDown="false">
      <left/>
      <right style="medium">
        <color rgb="FFA9A9A9"/>
      </right>
      <top/>
      <bottom/>
      <diagonal/>
    </border>
    <border diagonalUp="false" diagonalDown="false">
      <left style="medium">
        <color rgb="FFA9A9A9"/>
      </left>
      <right/>
      <top/>
      <bottom style="medium">
        <color rgb="FFA9A9A9"/>
      </bottom>
      <diagonal/>
    </border>
    <border diagonalUp="false" diagonalDown="false">
      <left/>
      <right/>
      <top/>
      <bottom style="medium">
        <color rgb="FFA9A9A9"/>
      </bottom>
      <diagonal/>
    </border>
    <border diagonalUp="false" diagonalDown="false">
      <left/>
      <right style="medium">
        <color rgb="FFA9A9A9"/>
      </right>
      <top/>
      <bottom style="medium">
        <color rgb="FFA9A9A9"/>
      </bottom>
      <diagonal/>
    </border>
    <border diagonalUp="false" diagonalDown="false">
      <left style="thin">
        <color theme="0"/>
      </left>
      <right/>
      <top/>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style="medium">
        <color theme="0" tint="-0.25"/>
      </left>
      <right style="medium">
        <color theme="0" tint="-0.25"/>
      </right>
      <top/>
      <bottom style="medium">
        <color theme="0" tint="-0.2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op>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style="thin">
        <color theme="0"/>
      </right>
      <top style="thin">
        <color theme="0"/>
      </top>
      <bottom style="medium">
        <color rgb="FFBFBFBF"/>
      </bottom>
      <diagonal/>
    </border>
    <border diagonalUp="false" diagonalDown="false">
      <left/>
      <right style="thin">
        <color theme="0" tint="-0.15"/>
      </right>
      <top/>
      <bottom/>
      <diagonal/>
    </border>
    <border diagonalUp="false" diagonalDown="false">
      <left/>
      <right style="thin">
        <color theme="0" tint="-0.15"/>
      </right>
      <top/>
      <bottom style="medium">
        <color theme="0" tint="-0.25"/>
      </bottom>
      <diagonal/>
    </border>
    <border diagonalUp="false" diagonalDown="false">
      <left style="thin">
        <color theme="0"/>
      </left>
      <right style="thin">
        <color theme="0"/>
      </right>
      <top/>
      <bottom style="thin">
        <color theme="0"/>
      </bottom>
      <diagonal/>
    </border>
    <border diagonalUp="false" diagonalDown="false">
      <left style="thin">
        <color theme="0" tint="-0.15"/>
      </left>
      <right/>
      <top/>
      <bottom style="medium">
        <color rgb="FFBFBFBF"/>
      </bottom>
      <diagonal/>
    </border>
    <border diagonalUp="false" diagonalDown="false">
      <left style="thin">
        <color theme="0"/>
      </left>
      <right style="thin">
        <color theme="0"/>
      </right>
      <top/>
      <bottom style="medium">
        <color rgb="FFBFBFBF"/>
      </bottom>
      <diagonal/>
    </border>
    <border diagonalUp="false" diagonalDown="false">
      <left style="medium">
        <color theme="0"/>
      </left>
      <right style="medium">
        <color theme="0"/>
      </right>
      <top style="medium">
        <color theme="0"/>
      </top>
      <bottom/>
      <diagonal/>
    </border>
    <border diagonalUp="false" diagonalDown="false">
      <left style="medium">
        <color theme="0"/>
      </left>
      <right style="medium">
        <color theme="0"/>
      </right>
      <top/>
      <bottom style="medium">
        <color theme="0"/>
      </bottom>
      <diagonal/>
    </border>
    <border diagonalUp="false" diagonalDown="false">
      <left/>
      <right/>
      <top/>
      <bottom style="medium">
        <color theme="0" tint="-0.15"/>
      </bottom>
      <diagonal/>
    </border>
    <border diagonalUp="false" diagonalDown="false">
      <left style="medium">
        <color rgb="FF1B4066"/>
      </left>
      <right style="medium">
        <color rgb="FF1B4066"/>
      </right>
      <top style="medium">
        <color rgb="FF1B4066"/>
      </top>
      <bottom style="medium">
        <color rgb="FF1B4066"/>
      </bottom>
      <diagonal/>
    </border>
    <border diagonalUp="false" diagonalDown="false">
      <left/>
      <right/>
      <top style="medium">
        <color theme="0" tint="-0.15"/>
      </top>
      <bottom style="medium">
        <color theme="0" tint="-0.15"/>
      </bottom>
      <diagonal/>
    </border>
    <border diagonalUp="false" diagonalDown="false">
      <left/>
      <right style="thin">
        <color rgb="FFE9E6E6"/>
      </right>
      <top/>
      <bottom style="thin">
        <color rgb="FFE9E6E6"/>
      </bottom>
      <diagonal/>
    </border>
    <border diagonalUp="false" diagonalDown="false">
      <left/>
      <right style="thin">
        <color theme="0" tint="-0.15"/>
      </right>
      <top style="thin">
        <color theme="0" tint="-0.15"/>
      </top>
      <bottom style="thin">
        <color theme="0" tint="-0.15"/>
      </bottom>
      <diagonal/>
    </border>
    <border diagonalUp="false" diagonalDown="false">
      <left style="thin">
        <color theme="0" tint="-0.15"/>
      </left>
      <right/>
      <top style="thin">
        <color theme="0" tint="-0.15"/>
      </top>
      <bottom style="thin">
        <color theme="0" tint="-0.15"/>
      </bottom>
      <diagonal/>
    </border>
    <border diagonalUp="false" diagonalDown="false">
      <left/>
      <right style="thin">
        <color rgb="FFBFBFBF"/>
      </right>
      <top style="medium">
        <color theme="0" tint="-0.25"/>
      </top>
      <bottom/>
      <diagonal/>
    </border>
    <border diagonalUp="false" diagonalDown="false">
      <left/>
      <right/>
      <top/>
      <bottom style="thin">
        <color rgb="FFE9E6E6"/>
      </bottom>
      <diagonal/>
    </border>
    <border diagonalUp="false" diagonalDown="false">
      <left style="thin">
        <color rgb="FFBEBEBE"/>
      </left>
      <right/>
      <top/>
      <bottom/>
      <diagonal/>
    </border>
    <border diagonalUp="false" diagonalDown="false">
      <left/>
      <right style="thin">
        <color rgb="FFE9E6E6"/>
      </right>
      <top style="thin">
        <color rgb="FFE9E6E6"/>
      </top>
      <bottom style="thin">
        <color rgb="FFE9E6E6"/>
      </bottom>
      <diagonal/>
    </border>
    <border diagonalUp="false" diagonalDown="false">
      <left style="thin">
        <color rgb="FFBEBEBE"/>
      </left>
      <right/>
      <top/>
      <bottom style="thin">
        <color rgb="FFBFBFBF"/>
      </bottom>
      <diagonal/>
    </border>
    <border diagonalUp="false" diagonalDown="false">
      <left/>
      <right style="thin">
        <color theme="0" tint="-0.15"/>
      </right>
      <top/>
      <bottom style="thin">
        <color theme="0" tint="-0.15"/>
      </bottom>
      <diagonal/>
    </border>
    <border diagonalUp="false" diagonalDown="false">
      <left style="thin">
        <color theme="0" tint="-0.15"/>
      </left>
      <right/>
      <top/>
      <bottom style="thin">
        <color theme="0" tint="-0.15"/>
      </bottom>
      <diagonal/>
    </border>
    <border diagonalUp="false" diagonalDown="false">
      <left/>
      <right style="thin">
        <color rgb="FFE9E6E6"/>
      </right>
      <top style="thin">
        <color rgb="FFE9E6E6"/>
      </top>
      <bottom style="thin">
        <color rgb="FF1B4066"/>
      </bottom>
      <diagonal/>
    </border>
    <border diagonalUp="false" diagonalDown="false">
      <left style="thin">
        <color rgb="FFE9E6E6"/>
      </left>
      <right style="thin">
        <color rgb="FFE9E6E6"/>
      </right>
      <top style="thin">
        <color rgb="FFE9E6E6"/>
      </top>
      <bottom style="thin">
        <color rgb="FF1B4066"/>
      </bottom>
      <diagonal/>
    </border>
    <border diagonalUp="false" diagonalDown="false">
      <left/>
      <right/>
      <top style="thin">
        <color rgb="FFE9E6E6"/>
      </top>
      <bottom style="thin">
        <color rgb="FF1B4066"/>
      </bottom>
      <diagonal/>
    </border>
    <border diagonalUp="false" diagonalDown="false">
      <left/>
      <right style="thin">
        <color theme="0" tint="-0.15"/>
      </right>
      <top style="thin">
        <color theme="0" tint="-0.15"/>
      </top>
      <bottom style="thin">
        <color rgb="FF1B4066"/>
      </bottom>
      <diagonal/>
    </border>
    <border diagonalUp="false" diagonalDown="false">
      <left style="thin">
        <color theme="0" tint="-0.15"/>
      </left>
      <right/>
      <top style="thin">
        <color theme="0" tint="-0.15"/>
      </top>
      <bottom style="thin">
        <color rgb="FF1B4066"/>
      </bottom>
      <diagonal/>
    </border>
    <border diagonalUp="false" diagonalDown="false">
      <left style="thin">
        <color rgb="FF1B4066"/>
      </left>
      <right style="thin">
        <color rgb="FF1B4066"/>
      </right>
      <top style="thin">
        <color rgb="FF1B4066"/>
      </top>
      <bottom style="thin">
        <color rgb="FF1B4066"/>
      </bottom>
      <diagonal/>
    </border>
    <border diagonalUp="false" diagonalDown="false">
      <left style="thin">
        <color rgb="FFBFBFBF"/>
      </left>
      <right/>
      <top style="thin">
        <color rgb="FFBFBFBF"/>
      </top>
      <bottom/>
      <diagonal/>
    </border>
    <border diagonalUp="false" diagonalDown="false">
      <left/>
      <right style="thin">
        <color rgb="FFBFBFBF"/>
      </right>
      <top style="thin">
        <color rgb="FFBFBFBF"/>
      </top>
      <bottom/>
      <diagonal/>
    </border>
    <border diagonalUp="false" diagonalDown="false">
      <left style="thin">
        <color rgb="FFBFBFBF"/>
      </left>
      <right/>
      <top/>
      <bottom/>
      <diagonal/>
    </border>
    <border diagonalUp="false" diagonalDown="false">
      <left style="thin">
        <color rgb="FFBFBFBF"/>
      </left>
      <right/>
      <top/>
      <bottom style="thin">
        <color rgb="FFBFBFBF"/>
      </bottom>
      <diagonal/>
    </border>
    <border diagonalUp="false" diagonalDown="false">
      <left/>
      <right style="thin">
        <color rgb="FFE9E6E6"/>
      </right>
      <top style="thin">
        <color rgb="FFE9E6E6"/>
      </top>
      <bottom/>
      <diagonal/>
    </border>
    <border diagonalUp="false" diagonalDown="false">
      <left/>
      <right/>
      <top style="thin">
        <color rgb="FFE9E6E6"/>
      </top>
      <bottom/>
      <diagonal/>
    </border>
    <border diagonalUp="false" diagonalDown="false">
      <left/>
      <right style="thin">
        <color theme="0" tint="-0.15"/>
      </right>
      <top style="thin">
        <color theme="0" tint="-0.15"/>
      </top>
      <bottom/>
      <diagonal/>
    </border>
    <border diagonalUp="false" diagonalDown="false">
      <left style="thin">
        <color theme="0" tint="-0.15"/>
      </left>
      <right/>
      <top style="thin">
        <color theme="0" tint="-0.15"/>
      </top>
      <bottom/>
      <diagonal/>
    </border>
    <border diagonalUp="false" diagonalDown="false">
      <left/>
      <right/>
      <top/>
      <bottom style="thin">
        <color theme="0" tint="-0.25"/>
      </bottom>
      <diagonal/>
    </border>
    <border diagonalUp="false" diagonalDown="false">
      <left/>
      <right style="thin">
        <color rgb="FFE9E6E6"/>
      </right>
      <top/>
      <bottom/>
      <diagonal/>
    </border>
    <border diagonalUp="false" diagonalDown="false">
      <left style="medium"/>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top style="medium"/>
      <bottom style="medium"/>
      <diagonal/>
    </border>
    <border diagonalUp="false" diagonalDown="false">
      <left style="medium"/>
      <right style="medium"/>
      <top/>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thin"/>
      <top style="thin"/>
      <bottom style="medium"/>
      <diagonal/>
    </border>
    <border diagonalUp="false" diagonalDown="false">
      <left style="thin"/>
      <right/>
      <top style="thin"/>
      <bottom style="medium"/>
      <diagonal/>
    </border>
    <border diagonalUp="false" diagonalDown="false">
      <left style="medium"/>
      <right style="medium"/>
      <top/>
      <bottom style="medium"/>
      <diagonal/>
    </border>
    <border diagonalUp="false" diagonalDown="false">
      <left style="medium">
        <color rgb="FFEEEEEE"/>
      </left>
      <right/>
      <top style="medium">
        <color rgb="FFEEEEEE"/>
      </top>
      <bottom style="medium">
        <color rgb="FFEEEEEE"/>
      </bottom>
      <diagonal/>
    </border>
    <border diagonalUp="false" diagonalDown="false">
      <left/>
      <right/>
      <top style="medium">
        <color rgb="FFEEEEEE"/>
      </top>
      <bottom/>
      <diagonal/>
    </border>
    <border diagonalUp="false" diagonalDown="false">
      <left/>
      <right/>
      <top/>
      <bottom style="thick">
        <color theme="0"/>
      </bottom>
      <diagonal/>
    </border>
    <border diagonalUp="false" diagonalDown="false">
      <left style="medium">
        <color rgb="FFD9DCE0"/>
      </left>
      <right style="medium">
        <color rgb="FFD9DCE0"/>
      </right>
      <top style="medium">
        <color rgb="FFD9DCE0"/>
      </top>
      <bottom style="medium">
        <color rgb="FFD9DCE0"/>
      </bottom>
      <diagonal/>
    </border>
    <border diagonalUp="false" diagonalDown="false">
      <left style="hair">
        <color rgb="FFDEE2E6"/>
      </left>
      <right/>
      <top style="hair">
        <color rgb="FFDEE2E6"/>
      </top>
      <bottom/>
      <diagonal/>
    </border>
    <border diagonalUp="false" diagonalDown="false">
      <left/>
      <right/>
      <top style="hair">
        <color rgb="FFDEE2E6"/>
      </top>
      <bottom/>
      <diagonal/>
    </border>
    <border diagonalUp="false" diagonalDown="false">
      <left/>
      <right style="hair">
        <color rgb="FFDEE2E6"/>
      </right>
      <top style="hair">
        <color rgb="FFDEE2E6"/>
      </top>
      <bottom/>
      <diagonal/>
    </border>
    <border diagonalUp="false" diagonalDown="false">
      <left style="medium">
        <color rgb="FFD9DCE0"/>
      </left>
      <right/>
      <top style="medium">
        <color rgb="FFD9DCE0"/>
      </top>
      <bottom/>
      <diagonal/>
    </border>
    <border diagonalUp="false" diagonalDown="false">
      <left/>
      <right/>
      <top style="medium">
        <color rgb="FFD9DCE0"/>
      </top>
      <bottom style="thin">
        <color rgb="FFF2F2F2"/>
      </bottom>
      <diagonal/>
    </border>
    <border diagonalUp="false" diagonalDown="false">
      <left/>
      <right style="medium">
        <color rgb="FFD9DCE0"/>
      </right>
      <top style="medium">
        <color rgb="FFD9DCE0"/>
      </top>
      <bottom style="thin">
        <color rgb="FFF2F2F2"/>
      </bottom>
      <diagonal/>
    </border>
    <border diagonalUp="false" diagonalDown="false">
      <left style="hair">
        <color rgb="FFDEE2E6"/>
      </left>
      <right/>
      <top/>
      <bottom/>
      <diagonal/>
    </border>
    <border diagonalUp="false" diagonalDown="false">
      <left/>
      <right style="hair">
        <color rgb="FFDEE2E6"/>
      </right>
      <top/>
      <bottom/>
      <diagonal/>
    </border>
    <border diagonalUp="false" diagonalDown="false">
      <left style="medium">
        <color rgb="FFD9DCE0"/>
      </left>
      <right/>
      <top style="thin">
        <color theme="2"/>
      </top>
      <bottom/>
      <diagonal/>
    </border>
    <border diagonalUp="false" diagonalDown="false">
      <left/>
      <right style="medium">
        <color rgb="FFD9DCE0"/>
      </right>
      <top/>
      <bottom/>
      <diagonal/>
    </border>
    <border diagonalUp="false" diagonalDown="false">
      <left style="medium">
        <color rgb="FFD9DCE0"/>
      </left>
      <right/>
      <top/>
      <bottom/>
      <diagonal/>
    </border>
    <border diagonalUp="false" diagonalDown="false">
      <left style="hair">
        <color rgb="FFDEE2E6"/>
      </left>
      <right/>
      <top/>
      <bottom style="hair">
        <color rgb="FFDEE2E6"/>
      </bottom>
      <diagonal/>
    </border>
    <border diagonalUp="false" diagonalDown="false">
      <left/>
      <right/>
      <top/>
      <bottom style="hair">
        <color rgb="FFDEE2E6"/>
      </bottom>
      <diagonal/>
    </border>
    <border diagonalUp="false" diagonalDown="false">
      <left/>
      <right style="hair">
        <color rgb="FFDEE2E6"/>
      </right>
      <top/>
      <bottom style="hair">
        <color rgb="FFDEE2E6"/>
      </bottom>
      <diagonal/>
    </border>
    <border diagonalUp="false" diagonalDown="false">
      <left style="medium">
        <color rgb="FFD9DCE0"/>
      </left>
      <right/>
      <top/>
      <bottom style="medium">
        <color rgb="FFD9DCE0"/>
      </bottom>
      <diagonal/>
    </border>
    <border diagonalUp="false" diagonalDown="false">
      <left/>
      <right/>
      <top/>
      <bottom style="medium">
        <color rgb="FFD9DCE0"/>
      </bottom>
      <diagonal/>
    </border>
    <border diagonalUp="false" diagonalDown="false">
      <left/>
      <right style="medium">
        <color rgb="FFD9DCE0"/>
      </right>
      <top/>
      <bottom style="medium">
        <color rgb="FFD9DCE0"/>
      </bottom>
      <diagonal/>
    </border>
    <border diagonalUp="false" diagonalDown="false">
      <left style="thin">
        <color theme="0" tint="-0.25"/>
      </left>
      <right style="thin">
        <color theme="0" tint="-0.25"/>
      </right>
      <top style="medium">
        <color theme="0" tint="-0.25"/>
      </top>
      <bottom style="thin">
        <color theme="0" tint="-0.25"/>
      </bottom>
      <diagonal/>
    </border>
    <border diagonalUp="false" diagonalDown="false">
      <left style="thin">
        <color theme="0" tint="-0.25"/>
      </left>
      <right/>
      <top style="medium">
        <color theme="0" tint="-0.25"/>
      </top>
      <bottom style="thin">
        <color theme="0" tint="-0.25"/>
      </bottom>
      <diagonal/>
    </border>
    <border diagonalUp="false" diagonalDown="false">
      <left/>
      <right/>
      <top style="medium">
        <color theme="0" tint="-0.25"/>
      </top>
      <bottom style="thin">
        <color theme="0" tint="-0.25"/>
      </bottom>
      <diagonal/>
    </border>
    <border diagonalUp="false" diagonalDown="false">
      <left/>
      <right style="medium">
        <color theme="0" tint="-0.25"/>
      </right>
      <top style="medium">
        <color theme="0" tint="-0.25"/>
      </top>
      <bottom style="thin">
        <color theme="0" tint="-0.2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top/>
      <bottom style="mediumDashed">
        <color theme="0" tint="-0.35"/>
      </bottom>
      <diagonal/>
    </border>
    <border diagonalUp="false" diagonalDown="false">
      <left style="thin">
        <color theme="0" tint="-0.15"/>
      </left>
      <right/>
      <top style="thin">
        <color theme="0" tint="-0.15"/>
      </top>
      <bottom style="thin">
        <color rgb="FFF2F2F2"/>
      </bottom>
      <diagonal/>
    </border>
    <border diagonalUp="false" diagonalDown="false">
      <left/>
      <right/>
      <top style="thin">
        <color theme="0" tint="-0.15"/>
      </top>
      <bottom style="thin">
        <color rgb="FFF2F2F2"/>
      </bottom>
      <diagonal/>
    </border>
    <border diagonalUp="false" diagonalDown="false">
      <left/>
      <right style="thin">
        <color theme="0" tint="-0.15"/>
      </right>
      <top style="thin">
        <color theme="0" tint="-0.15"/>
      </top>
      <bottom style="thin">
        <color rgb="FFF2F2F2"/>
      </bottom>
      <diagonal/>
    </border>
    <border diagonalUp="false" diagonalDown="false">
      <left/>
      <right/>
      <top style="thin">
        <color theme="0" tint="-0.25"/>
      </top>
      <bottom/>
      <diagonal/>
    </border>
    <border diagonalUp="false" diagonalDown="false">
      <left/>
      <right style="medium">
        <color theme="0" tint="-0.25"/>
      </right>
      <top style="thin">
        <color theme="0" tint="-0.25"/>
      </top>
      <bottom/>
      <diagonal/>
    </border>
    <border diagonalUp="false" diagonalDown="false">
      <left style="thin">
        <color theme="0" tint="-0.35"/>
      </left>
      <right style="thin">
        <color theme="0" tint="-0.35"/>
      </right>
      <top/>
      <bottom style="thin">
        <color theme="0" tint="-0.35"/>
      </bottom>
      <diagonal/>
    </border>
    <border diagonalUp="false" diagonalDown="false">
      <left/>
      <right style="mediumDashed">
        <color theme="0" tint="-0.35"/>
      </right>
      <top style="mediumDashed">
        <color theme="0" tint="-0.35"/>
      </top>
      <bottom/>
      <diagonal/>
    </border>
    <border diagonalUp="false" diagonalDown="false">
      <left style="mediumDashed">
        <color theme="0" tint="-0.35"/>
      </left>
      <right style="thin">
        <color theme="0" tint="-0.35"/>
      </right>
      <top/>
      <bottom style="mediumDashed">
        <color theme="0" tint="-0.35"/>
      </bottom>
      <diagonal/>
    </border>
    <border diagonalUp="false" diagonalDown="false">
      <left style="thin">
        <color theme="0" tint="-0.15"/>
      </left>
      <right/>
      <top/>
      <bottom style="thin">
        <color rgb="FFF2F2F2"/>
      </bottom>
      <diagonal/>
    </border>
    <border diagonalUp="false" diagonalDown="false">
      <left/>
      <right/>
      <top/>
      <bottom style="thin">
        <color theme="0" tint="-0.05"/>
      </bottom>
      <diagonal/>
    </border>
    <border diagonalUp="false" diagonalDown="false">
      <left/>
      <right style="thin">
        <color theme="0" tint="-0.15"/>
      </right>
      <top/>
      <bottom style="thin">
        <color theme="0" tint="-0.05"/>
      </bottom>
      <diagonal/>
    </border>
    <border diagonalUp="false" diagonalDown="false">
      <left/>
      <right/>
      <top style="thin">
        <color theme="0" tint="-0.35"/>
      </top>
      <bottom style="thin">
        <color theme="0" tint="-0.35"/>
      </bottom>
      <diagonal/>
    </border>
    <border diagonalUp="false" diagonalDown="false">
      <left/>
      <right style="mediumDashed">
        <color theme="0" tint="-0.35"/>
      </right>
      <top/>
      <bottom/>
      <diagonal/>
    </border>
    <border diagonalUp="false" diagonalDown="false">
      <left style="thin">
        <color theme="0" tint="-0.35"/>
      </left>
      <right style="mediumDashed">
        <color theme="0" tint="-0.35"/>
      </right>
      <top/>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style="mediumDashed">
        <color theme="0" tint="-0.35"/>
      </right>
      <top/>
      <bottom style="mediumDashed">
        <color theme="0" tint="-0.35"/>
      </bottom>
      <diagonal/>
    </border>
    <border diagonalUp="false" diagonalDown="false">
      <left/>
      <right style="medium">
        <color theme="0" tint="-0.25"/>
      </right>
      <top/>
      <bottom style="thin">
        <color theme="0" tint="-0.25"/>
      </bottom>
      <diagonal/>
    </border>
    <border diagonalUp="false" diagonalDown="false">
      <left/>
      <right style="thin">
        <color theme="0" tint="-0.35"/>
      </right>
      <top/>
      <bottom style="thin">
        <color theme="0" tint="-0.35"/>
      </bottom>
      <diagonal/>
    </border>
    <border diagonalUp="false" diagonalDown="false">
      <left/>
      <right style="thin">
        <color theme="0" tint="-0.35"/>
      </right>
      <top/>
      <bottom style="mediumDashed">
        <color theme="0" tint="-0.35"/>
      </bottom>
      <diagonal/>
    </border>
    <border diagonalUp="false" diagonalDown="false">
      <left style="thin">
        <color theme="0" tint="-0.35"/>
      </left>
      <right style="mediumDashed">
        <color theme="0" tint="-0.35"/>
      </right>
      <top style="mediumDashed">
        <color theme="0" tint="-0.35"/>
      </top>
      <bottom/>
      <diagonal/>
    </border>
    <border diagonalUp="false" diagonalDown="false">
      <left style="mediumDashed">
        <color rgb="FFA6A6A6"/>
      </left>
      <right/>
      <top style="mediumDashed">
        <color rgb="FFA6A6A6"/>
      </top>
      <bottom/>
      <diagonal/>
    </border>
    <border diagonalUp="false" diagonalDown="false">
      <left/>
      <right/>
      <top style="mediumDashed">
        <color rgb="FFA6A6A6"/>
      </top>
      <bottom/>
      <diagonal/>
    </border>
    <border diagonalUp="false" diagonalDown="false">
      <left style="mediumDashed">
        <color rgb="FFA6A6A6"/>
      </left>
      <right/>
      <top/>
      <bottom/>
      <diagonal/>
    </border>
    <border diagonalUp="false" diagonalDown="false">
      <left style="mediumDashed">
        <color theme="0" tint="-0.35"/>
      </left>
      <right/>
      <top/>
      <bottom style="mediumDashed">
        <color theme="0" tint="-0.35"/>
      </bottom>
      <diagonal/>
    </border>
    <border diagonalUp="false" diagonalDown="false">
      <left/>
      <right/>
      <top/>
      <bottom style="mediumDashed">
        <color theme="0" tint="-0.35"/>
      </bottom>
      <diagonal/>
    </border>
    <border diagonalUp="false" diagonalDown="false">
      <left/>
      <right style="mediumDashed">
        <color rgb="FFA6A6A6"/>
      </right>
      <top/>
      <bottom style="mediumDashed">
        <color rgb="FFA6A6A6"/>
      </bottom>
      <diagonal/>
    </border>
    <border diagonalUp="false" diagonalDown="false">
      <left/>
      <right/>
      <top/>
      <bottom style="thin">
        <color theme="0" tint="-0.15"/>
      </bottom>
      <diagonal/>
    </border>
    <border diagonalUp="false" diagonalDown="false">
      <left style="thin">
        <color rgb="FF1B4066"/>
      </left>
      <right/>
      <top style="thin">
        <color rgb="FF1B4066"/>
      </top>
      <bottom/>
      <diagonal/>
    </border>
    <border diagonalUp="false" diagonalDown="false">
      <left/>
      <right/>
      <top style="thin">
        <color rgb="FF1B4066"/>
      </top>
      <bottom/>
      <diagonal/>
    </border>
    <border diagonalUp="false" diagonalDown="false">
      <left/>
      <right style="thin">
        <color rgb="FF1B4066"/>
      </right>
      <top style="thin">
        <color rgb="FF1B4066"/>
      </top>
      <bottom/>
      <diagonal/>
    </border>
    <border diagonalUp="false" diagonalDown="false">
      <left style="thin">
        <color rgb="FF1B4066"/>
      </left>
      <right/>
      <top/>
      <bottom/>
      <diagonal/>
    </border>
    <border diagonalUp="false" diagonalDown="false">
      <left/>
      <right style="thin">
        <color rgb="FF1B4066"/>
      </right>
      <top/>
      <bottom/>
      <diagonal/>
    </border>
    <border diagonalUp="false" diagonalDown="false">
      <left style="thin">
        <color rgb="FF1B4066"/>
      </left>
      <right/>
      <top/>
      <bottom style="thin">
        <color rgb="FF1B4066"/>
      </bottom>
      <diagonal/>
    </border>
    <border diagonalUp="false" diagonalDown="false">
      <left/>
      <right/>
      <top/>
      <bottom style="thin">
        <color rgb="FF1B4066"/>
      </bottom>
      <diagonal/>
    </border>
    <border diagonalUp="false" diagonalDown="false">
      <left/>
      <right style="thin">
        <color rgb="FF1B4066"/>
      </right>
      <top/>
      <bottom style="thin">
        <color rgb="FF1B4066"/>
      </bottom>
      <diagonal/>
    </border>
    <border diagonalUp="false" diagonalDown="false">
      <left style="thin">
        <color theme="0" tint="-0.25"/>
      </left>
      <right style="thin">
        <color theme="0" tint="-0.25"/>
      </right>
      <top/>
      <bottom/>
      <diagonal/>
    </border>
    <border diagonalUp="false" diagonalDown="false">
      <left style="thin">
        <color rgb="FF1B4066"/>
      </left>
      <right/>
      <top style="thin">
        <color rgb="FF1B4066"/>
      </top>
      <bottom style="thin">
        <color rgb="FF1B4066"/>
      </bottom>
      <diagonal/>
    </border>
    <border diagonalUp="false" diagonalDown="false">
      <left/>
      <right/>
      <top style="thin">
        <color rgb="FF1B4066"/>
      </top>
      <bottom style="thin">
        <color rgb="FF1B4066"/>
      </bottom>
      <diagonal/>
    </border>
    <border diagonalUp="false" diagonalDown="false">
      <left/>
      <right style="thin">
        <color rgb="FF1B4066"/>
      </right>
      <top style="thin">
        <color rgb="FF1B4066"/>
      </top>
      <bottom style="thin">
        <color rgb="FF1B4066"/>
      </bottom>
      <diagonal/>
    </border>
    <border diagonalUp="false" diagonalDown="false">
      <left style="medium">
        <color theme="0"/>
      </left>
      <right/>
      <top style="medium">
        <color theme="0"/>
      </top>
      <bottom style="medium">
        <color theme="0" tint="-0.5"/>
      </bottom>
      <diagonal/>
    </border>
    <border diagonalUp="false" diagonalDown="false">
      <left style="medium">
        <color theme="0"/>
      </left>
      <right style="medium">
        <color theme="0" tint="-0.5"/>
      </right>
      <top style="medium">
        <color theme="0"/>
      </top>
      <bottom style="medium">
        <color theme="0" tint="-0.5"/>
      </bottom>
      <diagonal/>
    </border>
    <border diagonalUp="false" diagonalDown="false">
      <left style="medium">
        <color theme="3" tint="-0.5"/>
      </left>
      <right style="medium">
        <color theme="3" tint="-0.5"/>
      </right>
      <top style="medium">
        <color theme="3" tint="-0.5"/>
      </top>
      <bottom style="medium">
        <color theme="3" tint="-0.5"/>
      </bottom>
      <diagonal/>
    </border>
    <border diagonalUp="false" diagonalDown="false">
      <left/>
      <right/>
      <top style="thin">
        <color rgb="FFEEEEEE"/>
      </top>
      <bottom/>
      <diagonal/>
    </border>
    <border diagonalUp="false" diagonalDown="false">
      <left style="thin">
        <color rgb="FFF2F4F6"/>
      </left>
      <right/>
      <top/>
      <bottom/>
      <diagonal/>
    </border>
    <border diagonalUp="false" diagonalDown="false">
      <left style="thin">
        <color rgb="FFF2F4F6"/>
      </left>
      <right/>
      <top/>
      <bottom style="thin">
        <color rgb="FFF2F4F6"/>
      </bottom>
      <diagonal/>
    </border>
    <border diagonalUp="false" diagonalDown="false">
      <left/>
      <right/>
      <top/>
      <bottom style="thin">
        <color rgb="FFF2F4F6"/>
      </bottom>
      <diagonal/>
    </border>
  </borders>
  <cellStyleXfs count="3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0" fontId="0"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cellStyleXfs>
  <cellXfs count="818">
    <xf numFmtId="165" fontId="0" fillId="0" borderId="0" xfId="0" applyFont="fals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true">
      <alignment horizontal="general" vertical="bottom" textRotation="0" wrapText="false" indent="0" shrinkToFit="false"/>
      <protection locked="true" hidden="true"/>
    </xf>
    <xf numFmtId="165" fontId="7" fillId="2" borderId="0" xfId="0" applyFont="true" applyBorder="false" applyAlignment="false" applyProtection="true">
      <alignment horizontal="general" vertical="bottom" textRotation="0" wrapText="false" indent="0" shrinkToFit="false"/>
      <protection locked="true" hidden="true"/>
    </xf>
    <xf numFmtId="165" fontId="6" fillId="2" borderId="0" xfId="0" applyFont="true" applyBorder="false" applyAlignment="true" applyProtection="true">
      <alignment horizontal="center" vertical="center" textRotation="0" wrapText="false" indent="0" shrinkToFit="false"/>
      <protection locked="true" hidden="true"/>
    </xf>
    <xf numFmtId="165" fontId="8" fillId="2" borderId="0" xfId="0" applyFont="true" applyBorder="true" applyAlignment="true" applyProtection="true">
      <alignment horizontal="center" vertical="center" textRotation="0" wrapText="false" indent="0" shrinkToFit="false"/>
      <protection locked="true" hidden="true"/>
    </xf>
    <xf numFmtId="165" fontId="9" fillId="2" borderId="0" xfId="20" applyFont="true" applyBorder="true" applyAlignment="true" applyProtection="true">
      <alignment horizontal="general" vertical="bottom" textRotation="0" wrapText="false" indent="0" shrinkToFit="false"/>
      <protection locked="true" hidden="true"/>
    </xf>
    <xf numFmtId="165" fontId="10" fillId="2" borderId="0" xfId="0" applyFont="true" applyBorder="false" applyAlignment="false" applyProtection="true">
      <alignment horizontal="general" vertical="bottom" textRotation="0" wrapText="false" indent="0" shrinkToFit="false"/>
      <protection locked="true" hidden="true"/>
    </xf>
    <xf numFmtId="165" fontId="6" fillId="2" borderId="0" xfId="0" applyFont="true" applyBorder="false" applyAlignment="true" applyProtection="true">
      <alignment horizontal="center" vertical="bottom" textRotation="0" wrapText="false" indent="0" shrinkToFit="false"/>
      <protection locked="true" hidden="true"/>
    </xf>
    <xf numFmtId="165" fontId="11" fillId="2" borderId="0" xfId="0" applyFont="true" applyBorder="false" applyAlignment="true" applyProtection="true">
      <alignment horizontal="center" vertical="bottom" textRotation="0" wrapText="false" indent="0" shrinkToFit="false"/>
      <protection locked="true" hidden="true"/>
    </xf>
    <xf numFmtId="165" fontId="6" fillId="2" borderId="0" xfId="0" applyFont="true" applyBorder="false" applyAlignment="true" applyProtection="true">
      <alignment horizontal="center" vertical="bottom" textRotation="0" wrapText="true" indent="0" shrinkToFit="false"/>
      <protection locked="true" hidden="true"/>
    </xf>
    <xf numFmtId="165" fontId="12" fillId="2" borderId="0" xfId="0" applyFont="true" applyBorder="false" applyAlignment="true" applyProtection="true">
      <alignment horizontal="left" vertical="center" textRotation="0" wrapText="false" indent="0" shrinkToFit="false"/>
      <protection locked="true" hidden="true"/>
    </xf>
    <xf numFmtId="165" fontId="13" fillId="3" borderId="1" xfId="0" applyFont="true" applyBorder="true" applyAlignment="true" applyProtection="true">
      <alignment horizontal="left" vertical="center" textRotation="0" wrapText="false" indent="0" shrinkToFit="false"/>
      <protection locked="false" hidden="true"/>
    </xf>
    <xf numFmtId="165" fontId="14" fillId="4" borderId="2" xfId="0" applyFont="true" applyBorder="true" applyAlignment="true" applyProtection="true">
      <alignment horizontal="center" vertical="center" textRotation="0" wrapText="false" indent="0" shrinkToFit="false"/>
      <protection locked="true" hidden="true"/>
    </xf>
    <xf numFmtId="165" fontId="12" fillId="2" borderId="0" xfId="0" applyFont="true" applyBorder="false" applyAlignment="true" applyProtection="true">
      <alignment horizontal="left" vertical="bottom" textRotation="0" wrapText="false" indent="0" shrinkToFit="false"/>
      <protection locked="true" hidden="true"/>
    </xf>
    <xf numFmtId="165" fontId="15" fillId="2" borderId="0" xfId="0" applyFont="true" applyBorder="false" applyAlignment="false" applyProtection="true">
      <alignment horizontal="general" vertical="bottom" textRotation="0" wrapText="false" indent="0" shrinkToFit="false"/>
      <protection locked="true" hidden="true"/>
    </xf>
    <xf numFmtId="165" fontId="16" fillId="2" borderId="0" xfId="20" applyFont="true" applyBorder="true" applyAlignment="true" applyProtection="true">
      <alignment horizontal="general" vertical="center" textRotation="0" wrapText="true" indent="0" shrinkToFit="false"/>
      <protection locked="true" hidden="true"/>
    </xf>
    <xf numFmtId="165" fontId="16" fillId="2" borderId="0" xfId="20" applyFont="true" applyBorder="true" applyAlignment="true" applyProtection="true">
      <alignment horizontal="general" vertical="center" textRotation="0" wrapText="false" indent="0" shrinkToFit="false"/>
      <protection locked="true" hidden="true"/>
    </xf>
    <xf numFmtId="165" fontId="17" fillId="2" borderId="0" xfId="0" applyFont="true" applyBorder="false" applyAlignment="false" applyProtection="true">
      <alignment horizontal="general" vertical="bottom" textRotation="0" wrapText="false" indent="0" shrinkToFit="false"/>
      <protection locked="true" hidden="true"/>
    </xf>
    <xf numFmtId="165" fontId="18" fillId="2" borderId="0" xfId="20" applyFont="true" applyBorder="true" applyAlignment="true" applyProtection="true">
      <alignment horizontal="center" vertical="center" textRotation="0" wrapText="true" indent="0" shrinkToFit="false"/>
      <protection locked="true" hidden="true"/>
    </xf>
    <xf numFmtId="165" fontId="19" fillId="2" borderId="0" xfId="0" applyFont="true" applyBorder="false" applyAlignment="true" applyProtection="true">
      <alignment horizontal="center" vertical="center" textRotation="0" wrapText="false" indent="0" shrinkToFit="false"/>
      <protection locked="true" hidden="true"/>
    </xf>
    <xf numFmtId="165" fontId="20" fillId="2" borderId="0" xfId="0" applyFont="true" applyBorder="false" applyAlignment="true" applyProtection="true">
      <alignment horizontal="center" vertical="center" textRotation="0" wrapText="false" indent="0" shrinkToFit="false"/>
      <protection locked="true" hidden="true"/>
    </xf>
    <xf numFmtId="165" fontId="21" fillId="2" borderId="0" xfId="0" applyFont="true" applyBorder="false" applyAlignment="true" applyProtection="true">
      <alignment horizontal="center" vertical="center" textRotation="0" wrapText="false" indent="0" shrinkToFit="false"/>
      <protection locked="true" hidden="true"/>
    </xf>
    <xf numFmtId="165" fontId="22" fillId="2" borderId="0" xfId="0" applyFont="true" applyBorder="false" applyAlignment="true" applyProtection="false">
      <alignment horizontal="center" vertical="bottom" textRotation="0" wrapText="false" indent="0" shrinkToFit="false"/>
      <protection locked="true" hidden="false"/>
    </xf>
    <xf numFmtId="165" fontId="18" fillId="2" borderId="0" xfId="20" applyFont="true" applyBorder="true" applyAlignment="true" applyProtection="true">
      <alignment horizontal="left" vertical="center" textRotation="0" wrapText="false" indent="0" shrinkToFit="false"/>
      <protection locked="true" hidden="true"/>
    </xf>
    <xf numFmtId="165" fontId="23" fillId="2" borderId="3" xfId="20" applyFont="true" applyBorder="true" applyAlignment="true" applyProtection="true">
      <alignment horizontal="general" vertical="center" textRotation="0" wrapText="false" indent="0" shrinkToFit="false"/>
      <protection locked="true" hidden="true"/>
    </xf>
    <xf numFmtId="165" fontId="24" fillId="2" borderId="0" xfId="20" applyFont="true" applyBorder="true" applyAlignment="true" applyProtection="true">
      <alignment horizontal="left" vertical="center" textRotation="0" wrapText="true" indent="0" shrinkToFit="false"/>
      <protection locked="true" hidden="true"/>
    </xf>
    <xf numFmtId="165" fontId="15" fillId="2" borderId="0" xfId="0" applyFont="true" applyBorder="false" applyAlignment="true" applyProtection="true">
      <alignment horizontal="center" vertical="center" textRotation="0" wrapText="false" indent="0" shrinkToFit="false"/>
      <protection locked="true" hidden="true"/>
    </xf>
    <xf numFmtId="166" fontId="25" fillId="2" borderId="0" xfId="0" applyFont="true" applyBorder="false" applyAlignment="false" applyProtection="false">
      <alignment horizontal="general" vertical="bottom" textRotation="0" wrapText="false" indent="0" shrinkToFit="false"/>
      <protection locked="true" hidden="false"/>
    </xf>
    <xf numFmtId="165" fontId="22" fillId="2" borderId="0" xfId="0" applyFont="true" applyBorder="fals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true">
      <alignment horizontal="general" vertical="bottom" textRotation="0" wrapText="false" indent="0" shrinkToFit="false"/>
      <protection locked="true" hidden="true"/>
    </xf>
    <xf numFmtId="165" fontId="26" fillId="0"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true" applyProtection="false">
      <alignment horizontal="center" vertical="bottom" textRotation="0" wrapText="false" indent="0" shrinkToFit="false"/>
      <protection locked="true" hidden="false"/>
    </xf>
    <xf numFmtId="165" fontId="25" fillId="0" borderId="0" xfId="0" applyFont="true" applyBorder="false" applyAlignment="true" applyProtection="true">
      <alignment horizontal="center" vertical="bottom" textRotation="0" wrapText="false" indent="0" shrinkToFit="false"/>
      <protection locked="true" hidden="true"/>
    </xf>
    <xf numFmtId="165"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true"/>
    </xf>
    <xf numFmtId="165" fontId="26"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false" applyProtection="true">
      <alignment horizontal="general" vertical="bottom" textRotation="0" wrapText="false" indent="0" shrinkToFit="false"/>
      <protection locked="true" hidden="true"/>
    </xf>
    <xf numFmtId="167" fontId="27" fillId="0" borderId="0" xfId="0" applyFont="true" applyBorder="false" applyAlignment="true" applyProtection="true">
      <alignment horizontal="general" vertical="center" textRotation="0" wrapText="false" indent="0" shrinkToFit="false"/>
      <protection locked="true" hidden="true"/>
    </xf>
    <xf numFmtId="165" fontId="6" fillId="2" borderId="0" xfId="0" applyFont="true" applyBorder="false" applyAlignment="true" applyProtection="false">
      <alignment horizontal="general" vertical="center" textRotation="0" wrapText="false" indent="0" shrinkToFit="false"/>
      <protection locked="true" hidden="false"/>
    </xf>
    <xf numFmtId="165" fontId="28" fillId="2" borderId="0" xfId="0" applyFont="true" applyBorder="true" applyAlignment="true" applyProtection="true">
      <alignment horizontal="center" vertical="center" textRotation="0" wrapText="false" indent="0" shrinkToFit="false"/>
      <protection locked="true" hidden="true"/>
    </xf>
    <xf numFmtId="165" fontId="29" fillId="2" borderId="0" xfId="0" applyFont="true" applyBorder="false" applyAlignment="true" applyProtection="true">
      <alignment horizontal="general" vertical="center" textRotation="0" wrapText="false" indent="0" shrinkToFit="false"/>
      <protection locked="true" hidden="true"/>
    </xf>
    <xf numFmtId="165" fontId="30" fillId="2" borderId="0" xfId="0" applyFont="true" applyBorder="false" applyAlignment="true" applyProtection="true">
      <alignment horizontal="general" vertical="center" textRotation="0" wrapText="false" indent="0" shrinkToFit="false"/>
      <protection locked="true" hidden="true"/>
    </xf>
    <xf numFmtId="167" fontId="26" fillId="0" borderId="0" xfId="0" applyFont="true" applyBorder="false" applyAlignment="true" applyProtection="true">
      <alignment horizontal="general" vertical="center" textRotation="0" wrapText="false" indent="0" shrinkToFit="false"/>
      <protection locked="true" hidden="true"/>
    </xf>
    <xf numFmtId="165" fontId="31" fillId="0" borderId="0" xfId="0" applyFont="true" applyBorder="false" applyAlignment="true" applyProtection="true">
      <alignment horizontal="general" vertical="center" textRotation="0" wrapText="false" indent="0" shrinkToFit="false"/>
      <protection locked="true" hidden="true"/>
    </xf>
    <xf numFmtId="165" fontId="6" fillId="2" borderId="0" xfId="0" applyFont="true" applyBorder="false" applyAlignment="false" applyProtection="false">
      <alignment horizontal="general" vertical="bottom" textRotation="0" wrapText="false" indent="0" shrinkToFit="false"/>
      <protection locked="true" hidden="false"/>
    </xf>
    <xf numFmtId="165" fontId="29" fillId="2" borderId="0" xfId="0" applyFont="true" applyBorder="false" applyAlignment="true" applyProtection="true">
      <alignment horizontal="center" vertical="center" textRotation="0" wrapText="false" indent="0" shrinkToFit="false"/>
      <protection locked="true" hidden="true"/>
    </xf>
    <xf numFmtId="165" fontId="29" fillId="2" borderId="0" xfId="0" applyFont="true" applyBorder="false" applyAlignment="true" applyProtection="false">
      <alignment horizontal="center" vertical="center" textRotation="0" wrapText="false" indent="0" shrinkToFit="false"/>
      <protection locked="true" hidden="false"/>
    </xf>
    <xf numFmtId="165" fontId="29" fillId="2" borderId="0" xfId="0" applyFont="true" applyBorder="false" applyAlignment="false" applyProtection="true">
      <alignment horizontal="general" vertical="bottom" textRotation="0" wrapText="false" indent="0" shrinkToFit="false"/>
      <protection locked="true" hidden="true"/>
    </xf>
    <xf numFmtId="165" fontId="30" fillId="2" borderId="0" xfId="0" applyFont="true" applyBorder="false" applyAlignment="false" applyProtection="true">
      <alignment horizontal="general" vertical="bottom" textRotation="0" wrapText="false" indent="0" shrinkToFit="false"/>
      <protection locked="true" hidden="true"/>
    </xf>
    <xf numFmtId="165" fontId="30" fillId="2" borderId="0" xfId="0" applyFont="true" applyBorder="false" applyAlignment="true" applyProtection="true">
      <alignment horizontal="center" vertical="bottom" textRotation="0" wrapText="false" indent="0" shrinkToFit="false"/>
      <protection locked="true" hidden="true"/>
    </xf>
    <xf numFmtId="165" fontId="29" fillId="2" borderId="0" xfId="0" applyFont="true" applyBorder="false" applyAlignment="true" applyProtection="true">
      <alignment horizontal="left" vertical="bottom" textRotation="0" wrapText="false" indent="0" shrinkToFit="false"/>
      <protection locked="true" hidden="true"/>
    </xf>
    <xf numFmtId="165" fontId="27" fillId="2" borderId="0" xfId="0" applyFont="true" applyBorder="false" applyAlignment="true" applyProtection="true">
      <alignment horizontal="center" vertical="bottom" textRotation="0" wrapText="false" indent="0" shrinkToFit="false"/>
      <protection locked="true" hidden="true"/>
    </xf>
    <xf numFmtId="165" fontId="29" fillId="2"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false" applyProtection="true">
      <alignment horizontal="general" vertical="bottom" textRotation="0" wrapText="false" indent="0" shrinkToFit="false"/>
      <protection locked="true" hidden="true"/>
    </xf>
    <xf numFmtId="167" fontId="26" fillId="0" borderId="0" xfId="0" applyFont="true" applyBorder="false" applyAlignment="true" applyProtection="true">
      <alignment horizontal="general" vertical="bottom" textRotation="0" wrapText="true" indent="0" shrinkToFit="false"/>
      <protection locked="true" hidden="true"/>
    </xf>
    <xf numFmtId="165" fontId="31" fillId="0" borderId="0" xfId="0" applyFont="true" applyBorder="false" applyAlignment="false" applyProtection="true">
      <alignment horizontal="general" vertical="bottom" textRotation="0" wrapText="false" indent="0" shrinkToFit="false"/>
      <protection locked="true" hidden="true"/>
    </xf>
    <xf numFmtId="167" fontId="27" fillId="0" borderId="0" xfId="0" applyFont="true" applyBorder="false" applyAlignment="true" applyProtection="false">
      <alignment horizontal="center" vertical="top" textRotation="0" wrapText="false" indent="0" shrinkToFit="false"/>
      <protection locked="true" hidden="false"/>
    </xf>
    <xf numFmtId="165" fontId="29" fillId="5" borderId="4" xfId="0" applyFont="true" applyBorder="true" applyAlignment="true" applyProtection="false">
      <alignment horizontal="left" vertical="top" textRotation="0" wrapText="false" indent="0" shrinkToFit="false"/>
      <protection locked="true" hidden="false"/>
    </xf>
    <xf numFmtId="165" fontId="32" fillId="5" borderId="5" xfId="0" applyFont="true" applyBorder="true" applyAlignment="true" applyProtection="false">
      <alignment horizontal="center" vertical="top" textRotation="0" wrapText="false" indent="0" shrinkToFit="false"/>
      <protection locked="true" hidden="false"/>
    </xf>
    <xf numFmtId="165" fontId="32" fillId="5" borderId="5" xfId="0" applyFont="true" applyBorder="true" applyAlignment="true" applyProtection="false">
      <alignment horizontal="center" vertical="bottom" textRotation="0" wrapText="false" indent="0" shrinkToFit="false"/>
      <protection locked="true" hidden="false"/>
    </xf>
    <xf numFmtId="165" fontId="32" fillId="5" borderId="5" xfId="0" applyFont="true" applyBorder="true" applyAlignment="true" applyProtection="false">
      <alignment horizontal="right" vertical="bottom" textRotation="0" wrapText="false" indent="0" shrinkToFit="false"/>
      <protection locked="true" hidden="false"/>
    </xf>
    <xf numFmtId="165" fontId="32" fillId="5" borderId="5" xfId="0" applyFont="true" applyBorder="true" applyAlignment="true" applyProtection="false">
      <alignment horizontal="left" vertical="bottom" textRotation="0" wrapText="false" indent="0" shrinkToFit="false"/>
      <protection locked="true" hidden="false"/>
    </xf>
    <xf numFmtId="165" fontId="32" fillId="5" borderId="6" xfId="0" applyFont="true" applyBorder="true" applyAlignment="true" applyProtection="false">
      <alignment horizontal="left" vertical="bottom" textRotation="0" wrapText="false" indent="0" shrinkToFit="false"/>
      <protection locked="true" hidden="false"/>
    </xf>
    <xf numFmtId="165" fontId="33" fillId="2" borderId="0" xfId="0" applyFont="true" applyBorder="false" applyAlignment="false" applyProtection="true">
      <alignment horizontal="general" vertical="bottom" textRotation="0" wrapText="false" indent="0" shrinkToFit="false"/>
      <protection locked="true" hidden="true"/>
    </xf>
    <xf numFmtId="165" fontId="34" fillId="2" borderId="0" xfId="0" applyFont="true" applyBorder="false" applyAlignment="false" applyProtection="true">
      <alignment horizontal="general" vertical="bottom" textRotation="0" wrapText="false" indent="0" shrinkToFit="false"/>
      <protection locked="true" hidden="true"/>
    </xf>
    <xf numFmtId="165" fontId="35" fillId="2" borderId="0" xfId="0" applyFont="true" applyBorder="false" applyAlignment="true" applyProtection="true">
      <alignment horizontal="left" vertical="bottom" textRotation="0" wrapText="false" indent="0" shrinkToFit="false"/>
      <protection locked="true" hidden="true"/>
    </xf>
    <xf numFmtId="165" fontId="34" fillId="2" borderId="0" xfId="0" applyFont="true" applyBorder="false" applyAlignment="true" applyProtection="true">
      <alignment horizontal="center" vertical="bottom" textRotation="0" wrapText="false" indent="0" shrinkToFit="false"/>
      <protection locked="true" hidden="true"/>
    </xf>
    <xf numFmtId="165" fontId="36" fillId="2" borderId="0" xfId="0" applyFont="true" applyBorder="false" applyAlignment="true" applyProtection="true">
      <alignment horizontal="right" vertical="center" textRotation="0" wrapText="false" indent="0" shrinkToFit="false"/>
      <protection locked="true" hidden="true"/>
    </xf>
    <xf numFmtId="165" fontId="37" fillId="3" borderId="1" xfId="0" applyFont="true" applyBorder="true" applyAlignment="true" applyProtection="true">
      <alignment horizontal="center" vertical="center" textRotation="0" wrapText="false" indent="0" shrinkToFit="false"/>
      <protection locked="false" hidden="true"/>
    </xf>
    <xf numFmtId="167" fontId="27" fillId="0" borderId="0" xfId="0" applyFont="true" applyBorder="false" applyAlignment="true" applyProtection="true">
      <alignment horizontal="left" vertical="center" textRotation="0" wrapText="false" indent="0" shrinkToFit="false"/>
      <protection locked="true" hidden="true"/>
    </xf>
    <xf numFmtId="167" fontId="27" fillId="0" borderId="0" xfId="0" applyFont="true" applyBorder="false" applyAlignment="true" applyProtection="true">
      <alignment horizontal="center" vertical="center" textRotation="0" wrapText="false" indent="0" shrinkToFit="false"/>
      <protection locked="true" hidden="true"/>
    </xf>
    <xf numFmtId="166" fontId="38" fillId="5" borderId="7" xfId="0" applyFont="true" applyBorder="true" applyAlignment="true" applyProtection="true">
      <alignment horizontal="center" vertical="center" textRotation="2" wrapText="false" indent="0" shrinkToFit="false"/>
      <protection locked="true" hidden="true"/>
    </xf>
    <xf numFmtId="166" fontId="36" fillId="6" borderId="0" xfId="0" applyFont="true" applyBorder="false" applyAlignment="true" applyProtection="true">
      <alignment horizontal="center" vertical="center" textRotation="0" wrapText="false" indent="0" shrinkToFit="false"/>
      <protection locked="true" hidden="true"/>
    </xf>
    <xf numFmtId="168" fontId="36" fillId="6" borderId="0" xfId="0" applyFont="true" applyBorder="false" applyAlignment="true" applyProtection="true">
      <alignment horizontal="center" vertical="center" textRotation="0" wrapText="false" indent="0" shrinkToFit="false"/>
      <protection locked="true" hidden="true"/>
    </xf>
    <xf numFmtId="166" fontId="36" fillId="6" borderId="8" xfId="0" applyFont="true" applyBorder="true" applyAlignment="true" applyProtection="true">
      <alignment horizontal="center" vertical="center" textRotation="0" wrapText="false" indent="0" shrinkToFit="false"/>
      <protection locked="true" hidden="true"/>
    </xf>
    <xf numFmtId="165" fontId="22" fillId="6" borderId="0" xfId="0" applyFont="true" applyBorder="false" applyAlignment="true" applyProtection="true">
      <alignment horizontal="right" vertical="bottom" textRotation="0" wrapText="false" indent="0" shrinkToFit="false"/>
      <protection locked="true" hidden="true"/>
    </xf>
    <xf numFmtId="165" fontId="22" fillId="6" borderId="8" xfId="0" applyFont="true" applyBorder="true" applyAlignment="true" applyProtection="true">
      <alignment horizontal="center" vertical="center" textRotation="0" wrapText="true" indent="0" shrinkToFit="false"/>
      <protection locked="true" hidden="true"/>
    </xf>
    <xf numFmtId="165" fontId="22" fillId="6" borderId="9" xfId="0" applyFont="true" applyBorder="true" applyAlignment="true" applyProtection="true">
      <alignment horizontal="center" vertical="bottom" textRotation="0" wrapText="false" indent="0" shrinkToFit="false"/>
      <protection locked="false" hidden="false"/>
    </xf>
    <xf numFmtId="165" fontId="22" fillId="6" borderId="10" xfId="0" applyFont="true" applyBorder="true" applyAlignment="true" applyProtection="true">
      <alignment horizontal="center" vertical="bottom" textRotation="0" wrapText="false" indent="0" shrinkToFit="false"/>
      <protection locked="false" hidden="false"/>
    </xf>
    <xf numFmtId="165" fontId="22" fillId="6" borderId="0" xfId="0" applyFont="true" applyBorder="false" applyAlignment="true" applyProtection="true">
      <alignment horizontal="center" vertical="bottom" textRotation="0" wrapText="true" indent="0" shrinkToFit="false"/>
      <protection locked="true" hidden="true"/>
    </xf>
    <xf numFmtId="165" fontId="22" fillId="6" borderId="11" xfId="0" applyFont="true" applyBorder="true" applyAlignment="true" applyProtection="true">
      <alignment horizontal="left" vertical="bottom" textRotation="0" wrapText="false" indent="0" shrinkToFit="false"/>
      <protection locked="true" hidden="true"/>
    </xf>
    <xf numFmtId="165" fontId="39" fillId="2" borderId="0" xfId="0" applyFont="true" applyBorder="false" applyAlignment="true" applyProtection="true">
      <alignment horizontal="center" vertical="center" textRotation="0" wrapText="false" indent="0" shrinkToFit="false"/>
      <protection locked="true" hidden="true"/>
    </xf>
    <xf numFmtId="165" fontId="40" fillId="2" borderId="0" xfId="0" applyFont="true" applyBorder="false" applyAlignment="true" applyProtection="true">
      <alignment horizontal="left" vertical="center" textRotation="0" wrapText="false" indent="0" shrinkToFit="false"/>
      <protection locked="true" hidden="true"/>
    </xf>
    <xf numFmtId="165" fontId="25" fillId="2" borderId="0" xfId="0" applyFont="true" applyBorder="false" applyAlignment="false" applyProtection="true">
      <alignment horizontal="general" vertical="bottom" textRotation="0" wrapText="false" indent="0" shrinkToFit="false"/>
      <protection locked="true" hidden="true"/>
    </xf>
    <xf numFmtId="165" fontId="32" fillId="5" borderId="12" xfId="0" applyFont="true" applyBorder="true" applyAlignment="true" applyProtection="true">
      <alignment horizontal="center" vertical="bottom" textRotation="0" wrapText="false" indent="0" shrinkToFit="false"/>
      <protection locked="true" hidden="true"/>
    </xf>
    <xf numFmtId="165" fontId="41" fillId="2" borderId="0" xfId="0" applyFont="true" applyBorder="false" applyAlignment="true" applyProtection="true">
      <alignment horizontal="general" vertical="center" textRotation="0" wrapText="false" indent="0" shrinkToFit="false"/>
      <protection locked="true" hidden="true"/>
    </xf>
    <xf numFmtId="165" fontId="42" fillId="2" borderId="0" xfId="0" applyFont="true" applyBorder="false" applyAlignment="true" applyProtection="true">
      <alignment horizontal="general" vertical="center" textRotation="0" wrapText="false" indent="0" shrinkToFit="false"/>
      <protection locked="true" hidden="true"/>
    </xf>
    <xf numFmtId="165" fontId="26" fillId="2" borderId="0" xfId="0" applyFont="true" applyBorder="false" applyAlignment="true" applyProtection="false">
      <alignment horizontal="center" vertical="bottom" textRotation="0" wrapText="false" indent="0" shrinkToFit="false"/>
      <protection locked="true" hidden="false"/>
    </xf>
    <xf numFmtId="165" fontId="0" fillId="2" borderId="0" xfId="0" applyFont="false" applyBorder="false" applyAlignment="true" applyProtection="false">
      <alignment horizontal="center" vertical="bottom" textRotation="0" wrapText="false" indent="0" shrinkToFit="false"/>
      <protection locked="true" hidden="false"/>
    </xf>
    <xf numFmtId="167" fontId="26" fillId="0"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left" vertical="center" textRotation="0" wrapText="false" indent="0" shrinkToFit="false"/>
      <protection locked="true" hidden="true"/>
    </xf>
    <xf numFmtId="165" fontId="32" fillId="5" borderId="13" xfId="0" applyFont="true" applyBorder="true" applyAlignment="true" applyProtection="true">
      <alignment horizontal="center" vertical="center" textRotation="0" wrapText="false" indent="0" shrinkToFit="false"/>
      <protection locked="true" hidden="true"/>
    </xf>
    <xf numFmtId="165" fontId="32" fillId="5" borderId="14" xfId="0" applyFont="true" applyBorder="true" applyAlignment="true" applyProtection="true">
      <alignment horizontal="center" vertical="center" textRotation="0" wrapText="false" indent="0" shrinkToFit="false"/>
      <protection locked="true" hidden="true"/>
    </xf>
    <xf numFmtId="165" fontId="32" fillId="5" borderId="14" xfId="0" applyFont="true" applyBorder="true" applyAlignment="true" applyProtection="true">
      <alignment horizontal="left" vertical="center" textRotation="0" wrapText="false" indent="0" shrinkToFit="false"/>
      <protection locked="true" hidden="true"/>
    </xf>
    <xf numFmtId="165" fontId="32" fillId="5" borderId="15" xfId="0" applyFont="true" applyBorder="tru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true">
      <alignment horizontal="general" vertical="center" textRotation="0" wrapText="false" indent="0" shrinkToFit="false"/>
      <protection locked="true" hidden="true"/>
    </xf>
    <xf numFmtId="165" fontId="43" fillId="5" borderId="16" xfId="0" applyFont="true" applyBorder="true" applyAlignment="true" applyProtection="true">
      <alignment horizontal="left" vertical="center" textRotation="0" wrapText="false" indent="0" shrinkToFit="false"/>
      <protection locked="true" hidden="true"/>
    </xf>
    <xf numFmtId="165" fontId="43" fillId="5" borderId="17" xfId="0" applyFont="true" applyBorder="true" applyAlignment="true" applyProtection="true">
      <alignment horizontal="center" vertical="center" textRotation="0" wrapText="false" indent="0" shrinkToFit="false"/>
      <protection locked="true" hidden="true"/>
    </xf>
    <xf numFmtId="167" fontId="44" fillId="0" borderId="0" xfId="0" applyFont="true" applyBorder="false" applyAlignment="true" applyProtection="true">
      <alignment horizontal="center" vertical="center" textRotation="0" wrapText="false" indent="0" shrinkToFit="false"/>
      <protection locked="true" hidden="true"/>
    </xf>
    <xf numFmtId="167" fontId="27" fillId="0" borderId="0" xfId="0" applyFont="true" applyBorder="false" applyAlignment="true" applyProtection="false">
      <alignment horizontal="center" vertical="bottom" textRotation="0" wrapText="false" indent="0" shrinkToFit="false"/>
      <protection locked="true" hidden="false"/>
    </xf>
    <xf numFmtId="167" fontId="27" fillId="0" borderId="0" xfId="0" applyFont="true" applyBorder="false" applyAlignment="true" applyProtection="false">
      <alignment horizontal="center" vertical="bottom" textRotation="0" wrapText="true" indent="0" shrinkToFit="false"/>
      <protection locked="true" hidden="false"/>
    </xf>
    <xf numFmtId="167" fontId="27" fillId="0" borderId="0" xfId="0" applyFont="true" applyBorder="false" applyAlignment="false" applyProtection="true">
      <alignment horizontal="general" vertical="bottom" textRotation="0" wrapText="false" indent="0" shrinkToFit="false"/>
      <protection locked="true" hidden="true"/>
    </xf>
    <xf numFmtId="165" fontId="22" fillId="6" borderId="18" xfId="0" applyFont="true" applyBorder="true" applyAlignment="true" applyProtection="true">
      <alignment horizontal="center" vertical="center" textRotation="0" wrapText="false" indent="0" shrinkToFit="false"/>
      <protection locked="true" hidden="true"/>
    </xf>
    <xf numFmtId="165" fontId="22" fillId="6" borderId="19" xfId="0" applyFont="true" applyBorder="true" applyAlignment="true" applyProtection="true">
      <alignment horizontal="general" vertical="center" textRotation="0" wrapText="true" indent="0" shrinkToFit="false"/>
      <protection locked="true" hidden="true"/>
    </xf>
    <xf numFmtId="165" fontId="22" fillId="6" borderId="19" xfId="0" applyFont="true" applyBorder="true" applyAlignment="true" applyProtection="true">
      <alignment horizontal="left" vertical="center" textRotation="0" wrapText="false" indent="0" shrinkToFit="false"/>
      <protection locked="true" hidden="true"/>
    </xf>
    <xf numFmtId="167" fontId="45" fillId="6" borderId="19" xfId="0" applyFont="true" applyBorder="true" applyAlignment="true" applyProtection="true">
      <alignment horizontal="center" vertical="center" textRotation="0" wrapText="false" indent="0" shrinkToFit="false"/>
      <protection locked="true" hidden="true"/>
    </xf>
    <xf numFmtId="167" fontId="22" fillId="6" borderId="19" xfId="0" applyFont="true" applyBorder="true" applyAlignment="true" applyProtection="true">
      <alignment horizontal="center" vertical="center" textRotation="0" wrapText="false" indent="0" shrinkToFit="false"/>
      <protection locked="true" hidden="true"/>
    </xf>
    <xf numFmtId="167" fontId="22" fillId="6" borderId="20" xfId="0" applyFont="true" applyBorder="true" applyAlignment="true" applyProtection="true">
      <alignment horizontal="center" vertical="center" textRotation="0" wrapText="false" indent="0" shrinkToFit="false"/>
      <protection locked="true" hidden="true"/>
    </xf>
    <xf numFmtId="167" fontId="46"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left" vertical="center" textRotation="0" wrapText="false" indent="0" shrinkToFit="false"/>
      <protection locked="true" hidden="true"/>
    </xf>
    <xf numFmtId="165" fontId="40" fillId="2" borderId="0" xfId="0" applyFont="true" applyBorder="false" applyAlignment="true" applyProtection="true">
      <alignment horizontal="center" vertical="center" textRotation="0" wrapText="false" indent="0" shrinkToFit="false"/>
      <protection locked="false" hidden="true"/>
    </xf>
    <xf numFmtId="165" fontId="48" fillId="2" borderId="0" xfId="0" applyFont="true" applyBorder="false" applyAlignment="true" applyProtection="true">
      <alignment horizontal="center" vertical="center" textRotation="0" wrapText="false" indent="0" shrinkToFit="false"/>
      <protection locked="true" hidden="true"/>
    </xf>
    <xf numFmtId="165" fontId="22" fillId="0" borderId="21" xfId="0" applyFont="true" applyBorder="true" applyAlignment="true" applyProtection="true">
      <alignment horizontal="left" vertical="center" textRotation="0" wrapText="false" indent="0" shrinkToFit="false"/>
      <protection locked="true" hidden="true"/>
    </xf>
    <xf numFmtId="165" fontId="22" fillId="0" borderId="22" xfId="0" applyFont="true" applyBorder="true" applyAlignment="true" applyProtection="true">
      <alignment horizontal="center" vertical="center" textRotation="0" wrapText="false" indent="0" shrinkToFit="false"/>
      <protection locked="false" hidden="true"/>
    </xf>
    <xf numFmtId="167" fontId="49" fillId="0"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center" textRotation="0" wrapText="false" indent="0" shrinkToFit="false"/>
      <protection locked="true" hidden="true"/>
    </xf>
    <xf numFmtId="167" fontId="50" fillId="0" borderId="0" xfId="0" applyFont="true" applyBorder="false" applyAlignment="true" applyProtection="true">
      <alignment horizontal="center" vertical="center" textRotation="0" wrapText="false" indent="0" shrinkToFit="false"/>
      <protection locked="true" hidden="true"/>
    </xf>
    <xf numFmtId="167" fontId="49" fillId="0" borderId="0" xfId="0" applyFont="true" applyBorder="false" applyAlignment="true" applyProtection="true">
      <alignment horizontal="center" vertical="center" textRotation="0" wrapText="false" indent="0" shrinkToFit="false"/>
      <protection locked="true" hidden="true"/>
    </xf>
    <xf numFmtId="167" fontId="26" fillId="0" borderId="0" xfId="0" applyFont="true" applyBorder="false" applyAlignment="false" applyProtection="false">
      <alignment horizontal="general" vertical="bottom" textRotation="0" wrapText="false" indent="0" shrinkToFit="false"/>
      <protection locked="true" hidden="false"/>
    </xf>
    <xf numFmtId="165" fontId="22" fillId="6" borderId="23" xfId="0" applyFont="true" applyBorder="true" applyAlignment="true" applyProtection="true">
      <alignment horizontal="center" vertical="center" textRotation="0" wrapText="false" indent="0" shrinkToFit="false"/>
      <protection locked="true" hidden="true"/>
    </xf>
    <xf numFmtId="165" fontId="22" fillId="6" borderId="0" xfId="0" applyFont="true" applyBorder="false" applyAlignment="true" applyProtection="true">
      <alignment horizontal="general" vertical="center" textRotation="0" wrapText="true" indent="0" shrinkToFit="false"/>
      <protection locked="true" hidden="true"/>
    </xf>
    <xf numFmtId="165" fontId="22" fillId="6" borderId="0" xfId="0" applyFont="true" applyBorder="false" applyAlignment="true" applyProtection="true">
      <alignment horizontal="left" vertical="center" textRotation="0" wrapText="false" indent="0" shrinkToFit="false"/>
      <protection locked="true" hidden="true"/>
    </xf>
    <xf numFmtId="167" fontId="45" fillId="6" borderId="0" xfId="0" applyFont="true" applyBorder="false" applyAlignment="true" applyProtection="true">
      <alignment horizontal="center" vertical="center" textRotation="0" wrapText="false" indent="0" shrinkToFit="false"/>
      <protection locked="true" hidden="true"/>
    </xf>
    <xf numFmtId="167" fontId="22" fillId="6" borderId="0" xfId="0" applyFont="true" applyBorder="false" applyAlignment="true" applyProtection="true">
      <alignment horizontal="center" vertical="center" textRotation="0" wrapText="false" indent="0" shrinkToFit="false"/>
      <protection locked="true" hidden="true"/>
    </xf>
    <xf numFmtId="167" fontId="22" fillId="6" borderId="11" xfId="0" applyFont="true" applyBorder="true" applyAlignment="true" applyProtection="true">
      <alignment horizontal="center" vertical="center" textRotation="0" wrapText="false" indent="0" shrinkToFit="false"/>
      <protection locked="true" hidden="true"/>
    </xf>
    <xf numFmtId="165" fontId="22" fillId="7" borderId="21" xfId="0" applyFont="true" applyBorder="true" applyAlignment="true" applyProtection="true">
      <alignment horizontal="left" vertical="center" textRotation="0" wrapText="false" indent="0" shrinkToFit="false"/>
      <protection locked="true" hidden="true"/>
    </xf>
    <xf numFmtId="165" fontId="22" fillId="7" borderId="22" xfId="0" applyFont="true" applyBorder="true" applyAlignment="true" applyProtection="true">
      <alignment horizontal="center" vertical="center" textRotation="0" wrapText="false" indent="0" shrinkToFit="false"/>
      <protection locked="false" hidden="true"/>
    </xf>
    <xf numFmtId="166" fontId="36" fillId="6" borderId="24" xfId="0" applyFont="true" applyBorder="true" applyAlignment="true" applyProtection="true">
      <alignment horizontal="center" vertical="center" textRotation="0" wrapText="false" indent="0" shrinkToFit="false"/>
      <protection locked="true" hidden="true"/>
    </xf>
    <xf numFmtId="168" fontId="36" fillId="6" borderId="24" xfId="0" applyFont="true" applyBorder="true" applyAlignment="true" applyProtection="true">
      <alignment horizontal="center" vertical="center" textRotation="0" wrapText="false" indent="0" shrinkToFit="false"/>
      <protection locked="true" hidden="true"/>
    </xf>
    <xf numFmtId="166" fontId="36" fillId="6" borderId="25" xfId="0" applyFont="true" applyBorder="true" applyAlignment="true" applyProtection="true">
      <alignment horizontal="center" vertical="center" textRotation="0" wrapText="false" indent="0" shrinkToFit="false"/>
      <protection locked="true" hidden="true"/>
    </xf>
    <xf numFmtId="165" fontId="22" fillId="6" borderId="24" xfId="0" applyFont="true" applyBorder="true" applyAlignment="true" applyProtection="true">
      <alignment horizontal="right" vertical="bottom" textRotation="0" wrapText="false" indent="0" shrinkToFit="false"/>
      <protection locked="true" hidden="true"/>
    </xf>
    <xf numFmtId="165" fontId="22" fillId="6" borderId="25" xfId="0" applyFont="true" applyBorder="true" applyAlignment="true" applyProtection="true">
      <alignment horizontal="center" vertical="center" textRotation="0" wrapText="true" indent="0" shrinkToFit="false"/>
      <protection locked="true" hidden="true"/>
    </xf>
    <xf numFmtId="165" fontId="22" fillId="6" borderId="26" xfId="0" applyFont="true" applyBorder="true" applyAlignment="true" applyProtection="true">
      <alignment horizontal="center" vertical="bottom" textRotation="0" wrapText="false" indent="0" shrinkToFit="false"/>
      <protection locked="false" hidden="false"/>
    </xf>
    <xf numFmtId="165" fontId="22" fillId="6" borderId="27" xfId="0" applyFont="true" applyBorder="true" applyAlignment="true" applyProtection="true">
      <alignment horizontal="center" vertical="bottom" textRotation="0" wrapText="false" indent="0" shrinkToFit="false"/>
      <protection locked="false" hidden="false"/>
    </xf>
    <xf numFmtId="165" fontId="22" fillId="6" borderId="24" xfId="0" applyFont="true" applyBorder="true" applyAlignment="true" applyProtection="true">
      <alignment horizontal="center" vertical="bottom" textRotation="0" wrapText="true" indent="0" shrinkToFit="false"/>
      <protection locked="true" hidden="true"/>
    </xf>
    <xf numFmtId="165" fontId="22" fillId="6" borderId="28" xfId="0" applyFont="true" applyBorder="true" applyAlignment="true" applyProtection="true">
      <alignment horizontal="left" vertical="bottom" textRotation="0" wrapText="false" indent="0" shrinkToFit="false"/>
      <protection locked="true" hidden="true"/>
    </xf>
    <xf numFmtId="165" fontId="22" fillId="6" borderId="7" xfId="0" applyFont="true" applyBorder="true" applyAlignment="true" applyProtection="true">
      <alignment horizontal="center" vertical="center" textRotation="0" wrapText="false" indent="0" shrinkToFit="false"/>
      <protection locked="true" hidden="true"/>
    </xf>
    <xf numFmtId="165" fontId="22" fillId="6" borderId="24" xfId="0" applyFont="true" applyBorder="true" applyAlignment="true" applyProtection="true">
      <alignment horizontal="general" vertical="center" textRotation="0" wrapText="true" indent="0" shrinkToFit="false"/>
      <protection locked="true" hidden="true"/>
    </xf>
    <xf numFmtId="165" fontId="22" fillId="6" borderId="24" xfId="0" applyFont="true" applyBorder="true" applyAlignment="true" applyProtection="true">
      <alignment horizontal="left" vertical="center" textRotation="0" wrapText="false" indent="0" shrinkToFit="false"/>
      <protection locked="true" hidden="true"/>
    </xf>
    <xf numFmtId="167" fontId="45" fillId="6" borderId="24" xfId="0" applyFont="true" applyBorder="true" applyAlignment="true" applyProtection="true">
      <alignment horizontal="center" vertical="center" textRotation="0" wrapText="false" indent="0" shrinkToFit="false"/>
      <protection locked="true" hidden="true"/>
    </xf>
    <xf numFmtId="167" fontId="22" fillId="6" borderId="24" xfId="0" applyFont="true" applyBorder="true" applyAlignment="true" applyProtection="true">
      <alignment horizontal="center" vertical="center" textRotation="0" wrapText="false" indent="0" shrinkToFit="false"/>
      <protection locked="true" hidden="true"/>
    </xf>
    <xf numFmtId="167" fontId="22" fillId="6" borderId="28" xfId="0" applyFont="true" applyBorder="true" applyAlignment="true" applyProtection="true">
      <alignment horizontal="center" vertical="center" textRotation="0" wrapText="false" indent="0" shrinkToFit="false"/>
      <protection locked="true" hidden="true"/>
    </xf>
    <xf numFmtId="165" fontId="22" fillId="7" borderId="29" xfId="0" applyFont="true" applyBorder="true" applyAlignment="true" applyProtection="true">
      <alignment horizontal="left" vertical="center" textRotation="0" wrapText="false" indent="0" shrinkToFit="false"/>
      <protection locked="true" hidden="true"/>
    </xf>
    <xf numFmtId="165" fontId="22" fillId="7" borderId="30" xfId="0" applyFont="true" applyBorder="true" applyAlignment="true" applyProtection="true">
      <alignment horizontal="center" vertical="center" textRotation="0" wrapText="false" indent="0" shrinkToFit="false"/>
      <protection locked="false" hidden="true"/>
    </xf>
    <xf numFmtId="166" fontId="31" fillId="2" borderId="0" xfId="0" applyFont="true" applyBorder="false" applyAlignment="false" applyProtection="true">
      <alignment horizontal="general" vertical="bottom" textRotation="0" wrapText="false" indent="0" shrinkToFit="false"/>
      <protection locked="true" hidden="true"/>
    </xf>
    <xf numFmtId="166" fontId="51" fillId="2" borderId="0" xfId="0" applyFont="true" applyBorder="false" applyAlignment="false" applyProtection="true">
      <alignment horizontal="general" vertical="bottom" textRotation="0" wrapText="false" indent="0" shrinkToFit="false"/>
      <protection locked="true" hidden="true"/>
    </xf>
    <xf numFmtId="166" fontId="31" fillId="2" borderId="0" xfId="0" applyFont="true" applyBorder="false" applyAlignment="true" applyProtection="true">
      <alignment horizontal="center" vertical="center" textRotation="0" wrapText="false" indent="0" shrinkToFit="false"/>
      <protection locked="true" hidden="true"/>
    </xf>
    <xf numFmtId="165" fontId="31" fillId="2" borderId="0" xfId="0" applyFont="true" applyBorder="false" applyAlignment="true" applyProtection="true">
      <alignment horizontal="right" vertical="bottom" textRotation="0" wrapText="false" indent="0" shrinkToFit="false"/>
      <protection locked="true" hidden="true"/>
    </xf>
    <xf numFmtId="165" fontId="31" fillId="2" borderId="0" xfId="0" applyFont="true" applyBorder="false" applyAlignment="true" applyProtection="true">
      <alignment horizontal="center" vertical="bottom" textRotation="0" wrapText="true" indent="0" shrinkToFit="false"/>
      <protection locked="true" hidden="true"/>
    </xf>
    <xf numFmtId="165" fontId="31" fillId="2" borderId="0" xfId="0" applyFont="true" applyBorder="false" applyAlignment="fals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left" vertical="bottom" textRotation="0" wrapText="false" indent="0" shrinkToFit="false"/>
      <protection locked="true" hidden="true"/>
    </xf>
    <xf numFmtId="165" fontId="31" fillId="2" borderId="0" xfId="0" applyFont="true" applyBorder="false" applyAlignment="true" applyProtection="true">
      <alignment horizontal="center" vertical="center" textRotation="0" wrapText="false" indent="0" shrinkToFit="false"/>
      <protection locked="true" hidden="true"/>
    </xf>
    <xf numFmtId="165" fontId="31" fillId="2" borderId="0" xfId="0" applyFont="true" applyBorder="false" applyAlignment="true" applyProtection="true">
      <alignment horizontal="center" vertical="center" textRotation="0" wrapText="true" indent="0" shrinkToFit="false"/>
      <protection locked="true" hidden="true"/>
    </xf>
    <xf numFmtId="165" fontId="52" fillId="2" borderId="0" xfId="0" applyFont="true" applyBorder="false" applyAlignment="true" applyProtection="true">
      <alignment horizontal="center" vertical="center" textRotation="0" wrapText="false" indent="0" shrinkToFit="false"/>
      <protection locked="true" hidden="true"/>
    </xf>
    <xf numFmtId="165" fontId="46"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true" hidden="true"/>
    </xf>
    <xf numFmtId="165" fontId="40" fillId="2" borderId="0" xfId="0" applyFont="true" applyBorder="false" applyAlignment="true" applyProtection="true">
      <alignment horizontal="center" vertical="center" textRotation="0" wrapText="false" indent="0" shrinkToFit="false"/>
      <protection locked="true" hidden="true"/>
    </xf>
    <xf numFmtId="165" fontId="53" fillId="2" borderId="0" xfId="0" applyFont="true" applyBorder="false" applyAlignment="false" applyProtection="true">
      <alignment horizontal="general" vertical="bottom" textRotation="0" wrapText="false" indent="0" shrinkToFit="false"/>
      <protection locked="true" hidden="true"/>
    </xf>
    <xf numFmtId="165" fontId="34" fillId="2" borderId="0" xfId="0" applyFont="true" applyBorder="false" applyAlignment="true" applyProtection="true">
      <alignment horizontal="general" vertical="bottom" textRotation="0" wrapText="true" indent="0" shrinkToFit="false"/>
      <protection locked="true" hidden="true"/>
    </xf>
    <xf numFmtId="165" fontId="46" fillId="2" borderId="0" xfId="0" applyFont="true" applyBorder="false" applyAlignment="true" applyProtection="true">
      <alignment horizontal="center" vertical="bottom" textRotation="0" wrapText="false" indent="0" shrinkToFit="false"/>
      <protection locked="true" hidden="true"/>
    </xf>
    <xf numFmtId="165" fontId="25" fillId="2" borderId="0" xfId="0" applyFont="true" applyBorder="false" applyAlignment="true" applyProtection="true">
      <alignment horizontal="center" vertical="bottom" textRotation="0" wrapText="false" indent="0" shrinkToFit="false"/>
      <protection locked="true" hidden="true"/>
    </xf>
    <xf numFmtId="165" fontId="54" fillId="2" borderId="0" xfId="0" applyFont="true" applyBorder="false" applyAlignment="true" applyProtection="true">
      <alignment horizontal="center" vertical="bottom" textRotation="0" wrapText="false" indent="0" shrinkToFit="false"/>
      <protection locked="true" hidden="true"/>
    </xf>
    <xf numFmtId="166" fontId="38" fillId="8" borderId="7" xfId="0" applyFont="true" applyBorder="true" applyAlignment="true" applyProtection="true">
      <alignment horizontal="center" vertical="center" textRotation="2" wrapText="false" indent="0" shrinkToFit="false"/>
      <protection locked="true" hidden="true"/>
    </xf>
    <xf numFmtId="165" fontId="22" fillId="6" borderId="8" xfId="0" applyFont="true" applyBorder="true" applyAlignment="true" applyProtection="true">
      <alignment horizontal="center" vertical="bottom" textRotation="0" wrapText="true" indent="0" shrinkToFit="false"/>
      <protection locked="true" hidden="true"/>
    </xf>
    <xf numFmtId="165" fontId="35" fillId="2" borderId="0" xfId="0" applyFont="true" applyBorder="false" applyAlignment="true" applyProtection="true">
      <alignment horizontal="general" vertical="center" textRotation="0" wrapText="true" indent="0" shrinkToFit="false"/>
      <protection locked="true" hidden="true"/>
    </xf>
    <xf numFmtId="165" fontId="55" fillId="2" borderId="0" xfId="0" applyFont="true" applyBorder="false" applyAlignment="true" applyProtection="true">
      <alignment horizontal="general" vertical="center" textRotation="0" wrapText="true" indent="0" shrinkToFit="false"/>
      <protection locked="true" hidden="true"/>
    </xf>
    <xf numFmtId="165" fontId="55" fillId="2" borderId="0" xfId="0" applyFont="true" applyBorder="false" applyAlignment="true" applyProtection="true">
      <alignment horizontal="general" vertical="center" textRotation="0" wrapText="false" indent="0" shrinkToFit="false"/>
      <protection locked="true" hidden="true"/>
    </xf>
    <xf numFmtId="165" fontId="22" fillId="6" borderId="31" xfId="0" applyFont="true" applyBorder="true" applyAlignment="true" applyProtection="true">
      <alignment horizontal="center" vertical="center" textRotation="0" wrapText="false" indent="0" shrinkToFit="false"/>
      <protection locked="true" hidden="true"/>
    </xf>
    <xf numFmtId="165" fontId="22" fillId="6" borderId="19" xfId="0" applyFont="true" applyBorder="true" applyAlignment="true" applyProtection="true">
      <alignment horizontal="general" vertical="center" textRotation="0" wrapText="false" indent="0" shrinkToFit="false"/>
      <protection locked="true" hidden="true"/>
    </xf>
    <xf numFmtId="167" fontId="22" fillId="6" borderId="32" xfId="0" applyFont="true" applyBorder="true" applyAlignment="true" applyProtection="true">
      <alignment horizontal="center" vertical="center" textRotation="0" wrapText="false" indent="0" shrinkToFit="false"/>
      <protection locked="true" hidden="true"/>
    </xf>
    <xf numFmtId="165" fontId="22" fillId="6" borderId="33" xfId="0" applyFont="true" applyBorder="true" applyAlignment="true" applyProtection="true">
      <alignment horizontal="center" vertical="center" textRotation="0" wrapText="false" indent="0" shrinkToFit="false"/>
      <protection locked="true" hidden="true"/>
    </xf>
    <xf numFmtId="165" fontId="22" fillId="6" borderId="0" xfId="0" applyFont="true" applyBorder="false" applyAlignment="true" applyProtection="true">
      <alignment horizontal="general" vertical="center" textRotation="0" wrapText="false" indent="0" shrinkToFit="false"/>
      <protection locked="true" hidden="true"/>
    </xf>
    <xf numFmtId="167" fontId="22" fillId="6" borderId="34" xfId="0" applyFont="true" applyBorder="true" applyAlignment="true" applyProtection="true">
      <alignment horizontal="center" vertical="center" textRotation="0" wrapText="false" indent="0" shrinkToFit="false"/>
      <protection locked="true" hidden="true"/>
    </xf>
    <xf numFmtId="165" fontId="22" fillId="6" borderId="25" xfId="0" applyFont="true" applyBorder="true" applyAlignment="true" applyProtection="true">
      <alignment horizontal="center" vertical="bottom" textRotation="0" wrapText="true" indent="0" shrinkToFit="false"/>
      <protection locked="true" hidden="true"/>
    </xf>
    <xf numFmtId="165" fontId="22" fillId="6" borderId="35" xfId="0" applyFont="true" applyBorder="true" applyAlignment="true" applyProtection="true">
      <alignment horizontal="center" vertical="center" textRotation="0" wrapText="false" indent="0" shrinkToFit="false"/>
      <protection locked="true" hidden="true"/>
    </xf>
    <xf numFmtId="165" fontId="22" fillId="6" borderId="36" xfId="0" applyFont="true" applyBorder="true" applyAlignment="true" applyProtection="true">
      <alignment horizontal="general" vertical="center" textRotation="0" wrapText="false" indent="0" shrinkToFit="false"/>
      <protection locked="true" hidden="true"/>
    </xf>
    <xf numFmtId="165" fontId="22" fillId="6" borderId="36" xfId="0" applyFont="true" applyBorder="true" applyAlignment="true" applyProtection="true">
      <alignment horizontal="left" vertical="center" textRotation="0" wrapText="false" indent="0" shrinkToFit="false"/>
      <protection locked="true" hidden="true"/>
    </xf>
    <xf numFmtId="167" fontId="45" fillId="6" borderId="36" xfId="0" applyFont="true" applyBorder="true" applyAlignment="true" applyProtection="true">
      <alignment horizontal="center" vertical="center" textRotation="0" wrapText="false" indent="0" shrinkToFit="false"/>
      <protection locked="true" hidden="true"/>
    </xf>
    <xf numFmtId="167" fontId="22" fillId="6" borderId="36" xfId="0" applyFont="true" applyBorder="true" applyAlignment="true" applyProtection="true">
      <alignment horizontal="center" vertical="center" textRotation="0" wrapText="false" indent="0" shrinkToFit="false"/>
      <protection locked="true" hidden="true"/>
    </xf>
    <xf numFmtId="167" fontId="22" fillId="6" borderId="37" xfId="0" applyFont="true" applyBorder="true" applyAlignment="true" applyProtection="true">
      <alignment horizontal="center" vertical="center" textRotation="0" wrapText="false" indent="0" shrinkToFit="false"/>
      <protection locked="true" hidden="true"/>
    </xf>
    <xf numFmtId="165" fontId="53" fillId="2" borderId="0" xfId="0" applyFont="true" applyBorder="false" applyAlignment="true" applyProtection="true">
      <alignment horizontal="general" vertical="center" textRotation="0" wrapText="false" indent="0" shrinkToFit="false"/>
      <protection locked="true" hidden="true"/>
    </xf>
    <xf numFmtId="166" fontId="38" fillId="9" borderId="7" xfId="0" applyFont="true" applyBorder="true" applyAlignment="true" applyProtection="true">
      <alignment horizontal="center" vertical="center" textRotation="2" wrapText="false" indent="0" shrinkToFit="false"/>
      <protection locked="true" hidden="true"/>
    </xf>
    <xf numFmtId="165" fontId="22" fillId="6" borderId="24" xfId="0" applyFont="true" applyBorder="true" applyAlignment="true" applyProtection="true">
      <alignment horizontal="general" vertical="center" textRotation="0" wrapText="false" indent="0" shrinkToFit="false"/>
      <protection locked="true" hidden="true"/>
    </xf>
    <xf numFmtId="166" fontId="38" fillId="10" borderId="7" xfId="0" applyFont="true" applyBorder="true" applyAlignment="true" applyProtection="true">
      <alignment horizontal="center" vertical="center" textRotation="2" wrapText="false" indent="0" shrinkToFit="false"/>
      <protection locked="true" hidden="true"/>
    </xf>
    <xf numFmtId="166" fontId="38" fillId="11" borderId="7" xfId="0" applyFont="true" applyBorder="true" applyAlignment="true" applyProtection="true">
      <alignment horizontal="center" vertical="center" textRotation="2" wrapText="false" indent="0" shrinkToFit="false"/>
      <protection locked="true" hidden="true"/>
    </xf>
    <xf numFmtId="166" fontId="38" fillId="12" borderId="7" xfId="0" applyFont="true" applyBorder="true" applyAlignment="true" applyProtection="true">
      <alignment horizontal="center" vertical="center" textRotation="2" wrapText="false" indent="0" shrinkToFit="false"/>
      <protection locked="true" hidden="true"/>
    </xf>
    <xf numFmtId="165" fontId="22" fillId="6" borderId="0" xfId="0" applyFont="true" applyBorder="false" applyAlignment="true" applyProtection="true">
      <alignment horizontal="center" vertical="center" textRotation="0" wrapText="false" indent="0" shrinkToFit="false"/>
      <protection locked="true" hidden="true"/>
    </xf>
    <xf numFmtId="165" fontId="22" fillId="6" borderId="24" xfId="0" applyFont="true" applyBorder="true" applyAlignment="true" applyProtection="true">
      <alignment horizontal="center" vertical="center" textRotation="0" wrapText="false" indent="0" shrinkToFit="false"/>
      <protection locked="true" hidden="true"/>
    </xf>
    <xf numFmtId="166" fontId="38" fillId="13" borderId="7" xfId="0" applyFont="true" applyBorder="true" applyAlignment="true" applyProtection="true">
      <alignment horizontal="center" vertical="center" textRotation="2" wrapText="false" indent="0" shrinkToFit="false"/>
      <protection locked="true" hidden="true"/>
    </xf>
    <xf numFmtId="167" fontId="26" fillId="0" borderId="0" xfId="0" applyFont="true" applyBorder="false" applyAlignment="true" applyProtection="true">
      <alignment horizontal="right" vertical="bottom" textRotation="0" wrapText="false" indent="0" shrinkToFit="false"/>
      <protection locked="true" hidden="true"/>
    </xf>
    <xf numFmtId="166" fontId="38" fillId="14" borderId="7" xfId="0" applyFont="true" applyBorder="true" applyAlignment="true" applyProtection="true">
      <alignment horizontal="center" vertical="center" textRotation="2" wrapText="false" indent="0" shrinkToFit="false"/>
      <protection locked="true" hidden="true"/>
    </xf>
    <xf numFmtId="166" fontId="38" fillId="15" borderId="7" xfId="0" applyFont="true" applyBorder="true" applyAlignment="true" applyProtection="true">
      <alignment horizontal="center" vertical="center" textRotation="2" wrapText="false" indent="0" shrinkToFit="false"/>
      <protection locked="true" hidden="true"/>
    </xf>
    <xf numFmtId="166" fontId="38" fillId="16" borderId="7" xfId="0" applyFont="true" applyBorder="true" applyAlignment="true" applyProtection="true">
      <alignment horizontal="center" vertical="center" textRotation="2"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6" fontId="38" fillId="17" borderId="7" xfId="0" applyFont="true" applyBorder="true" applyAlignment="true" applyProtection="true">
      <alignment horizontal="center" vertical="center" textRotation="2" wrapText="false" indent="0" shrinkToFit="false"/>
      <protection locked="true" hidden="true"/>
    </xf>
    <xf numFmtId="165" fontId="32" fillId="5" borderId="5" xfId="0" applyFont="true" applyBorder="true" applyAlignment="true" applyProtection="false">
      <alignment horizontal="left" vertical="top" textRotation="0" wrapText="false" indent="0" shrinkToFit="false"/>
      <protection locked="true" hidden="false"/>
    </xf>
    <xf numFmtId="165" fontId="32" fillId="5" borderId="5" xfId="0" applyFont="true" applyBorder="true" applyAlignment="true" applyProtection="false">
      <alignment horizontal="right" vertical="top" textRotation="0" wrapText="false" indent="0" shrinkToFit="false"/>
      <protection locked="true" hidden="false"/>
    </xf>
    <xf numFmtId="165" fontId="32" fillId="5" borderId="6" xfId="0" applyFont="true" applyBorder="true" applyAlignment="true" applyProtection="false">
      <alignment horizontal="left" vertical="top" textRotation="0" wrapText="false" indent="0" shrinkToFit="false"/>
      <protection locked="true" hidden="false"/>
    </xf>
    <xf numFmtId="166" fontId="38" fillId="18" borderId="7" xfId="0" applyFont="true" applyBorder="true" applyAlignment="true" applyProtection="true">
      <alignment horizontal="center" vertical="center" textRotation="2" wrapText="false" indent="0" shrinkToFit="false"/>
      <protection locked="true" hidden="true"/>
    </xf>
    <xf numFmtId="165" fontId="31" fillId="2" borderId="0" xfId="0" applyFont="true" applyBorder="false" applyAlignment="true" applyProtection="true">
      <alignment horizontal="general" vertical="bottom" textRotation="0" wrapText="true" indent="0" shrinkToFit="false"/>
      <protection locked="true" hidden="true"/>
    </xf>
    <xf numFmtId="165" fontId="56" fillId="2" borderId="0" xfId="0" applyFont="true" applyBorder="false" applyAlignment="true" applyProtection="true">
      <alignment horizontal="center" vertical="center" textRotation="0" wrapText="false" indent="0" shrinkToFit="false"/>
      <protection locked="true" hidden="true"/>
    </xf>
    <xf numFmtId="165" fontId="32" fillId="5" borderId="12" xfId="0" applyFont="true" applyBorder="true" applyAlignment="true" applyProtection="true">
      <alignment horizontal="center" vertical="center" textRotation="0" wrapText="false" indent="0" shrinkToFit="false"/>
      <protection locked="true" hidden="true"/>
    </xf>
    <xf numFmtId="165" fontId="53" fillId="2" borderId="0" xfId="0" applyFont="true" applyBorder="false" applyAlignment="true" applyProtection="true">
      <alignment horizontal="center" vertical="center" textRotation="0" wrapText="false" indent="0" shrinkToFit="false"/>
      <protection locked="true" hidden="true"/>
    </xf>
    <xf numFmtId="165" fontId="57" fillId="2" borderId="0" xfId="0" applyFont="true" applyBorder="false" applyAlignment="false" applyProtection="true">
      <alignment horizontal="general" vertical="bottom" textRotation="0" wrapText="false" indent="0" shrinkToFit="false"/>
      <protection locked="false" hidden="true"/>
    </xf>
    <xf numFmtId="165" fontId="57" fillId="2" borderId="0" xfId="0" applyFont="true" applyBorder="false" applyAlignment="false" applyProtection="true">
      <alignment horizontal="general" vertical="bottom" textRotation="0" wrapText="false" indent="0" shrinkToFit="false"/>
      <protection locked="true" hidden="true"/>
    </xf>
    <xf numFmtId="165" fontId="52" fillId="2" borderId="0" xfId="0" applyFont="true" applyBorder="false" applyAlignment="true" applyProtection="true">
      <alignment horizontal="center" vertical="bottom" textRotation="0" wrapText="false" indent="0" shrinkToFit="false"/>
      <protection locked="true" hidden="true"/>
    </xf>
    <xf numFmtId="165" fontId="52" fillId="0" borderId="0" xfId="0" applyFont="true" applyBorder="false" applyAlignment="false" applyProtection="true">
      <alignment horizontal="general" vertical="bottom" textRotation="0" wrapText="false" indent="0" shrinkToFit="false"/>
      <protection locked="true" hidden="true"/>
    </xf>
    <xf numFmtId="165" fontId="35" fillId="2" borderId="0" xfId="0" applyFont="true" applyBorder="false" applyAlignment="false" applyProtection="true">
      <alignment horizontal="general" vertical="bottom" textRotation="0" wrapText="false" indent="0" shrinkToFit="false"/>
      <protection locked="true" hidden="true"/>
    </xf>
    <xf numFmtId="165" fontId="31" fillId="0" borderId="0" xfId="0" applyFont="true" applyBorder="false" applyAlignment="false" applyProtection="false">
      <alignment horizontal="general" vertical="bottom" textRotation="0" wrapText="false" indent="0" shrinkToFit="false"/>
      <protection locked="true" hidden="false"/>
    </xf>
    <xf numFmtId="166" fontId="58" fillId="19" borderId="7" xfId="0" applyFont="true" applyBorder="true" applyAlignment="true" applyProtection="true">
      <alignment horizontal="center" vertical="center" textRotation="2" wrapText="false" indent="0" shrinkToFit="false"/>
      <protection locked="true" hidden="true"/>
    </xf>
    <xf numFmtId="165" fontId="36" fillId="6" borderId="8" xfId="0" applyFont="true" applyBorder="true" applyAlignment="true" applyProtection="true">
      <alignment horizontal="center" vertical="center" textRotation="0" wrapText="false" indent="0" shrinkToFit="false"/>
      <protection locked="true" hidden="true"/>
    </xf>
    <xf numFmtId="165" fontId="22" fillId="6" borderId="0" xfId="0" applyFont="true" applyBorder="false" applyAlignment="true" applyProtection="true">
      <alignment horizontal="right" vertical="center" textRotation="0" wrapText="false" indent="0" shrinkToFit="false"/>
      <protection locked="true" hidden="true"/>
    </xf>
    <xf numFmtId="165" fontId="22" fillId="6" borderId="0" xfId="0" applyFont="true" applyBorder="false" applyAlignment="true" applyProtection="true">
      <alignment horizontal="center" vertical="bottom" textRotation="0" wrapText="false" indent="0" shrinkToFit="false"/>
      <protection locked="false" hidden="true"/>
    </xf>
    <xf numFmtId="165" fontId="22" fillId="6" borderId="38" xfId="0" applyFont="true" applyBorder="true" applyAlignment="true" applyProtection="true">
      <alignment horizontal="center" vertical="bottom" textRotation="0" wrapText="false" indent="0" shrinkToFit="false"/>
      <protection locked="false" hidden="true"/>
    </xf>
    <xf numFmtId="165" fontId="22" fillId="6" borderId="11" xfId="0" applyFont="true" applyBorder="true" applyAlignment="true" applyProtection="false">
      <alignment horizontal="left" vertical="center" textRotation="0" wrapText="false" indent="0" shrinkToFit="false"/>
      <protection locked="true" hidden="false"/>
    </xf>
    <xf numFmtId="165" fontId="39" fillId="2" borderId="0" xfId="0" applyFont="true" applyBorder="false" applyAlignment="true" applyProtection="false">
      <alignment horizontal="center" vertical="center" textRotation="0" wrapText="false" indent="0" shrinkToFit="false"/>
      <protection locked="true" hidden="false"/>
    </xf>
    <xf numFmtId="165" fontId="31" fillId="2" borderId="0" xfId="0" applyFont="true" applyBorder="false" applyAlignment="true" applyProtection="true">
      <alignment horizontal="center" vertical="bottom" textRotation="0" wrapText="false" indent="0" shrinkToFit="false"/>
      <protection locked="true" hidden="true"/>
    </xf>
    <xf numFmtId="165" fontId="45" fillId="2" borderId="0" xfId="0" applyFont="true" applyBorder="false" applyAlignment="false" applyProtection="true">
      <alignment horizontal="general" vertical="bottom" textRotation="0" wrapText="false" indent="0" shrinkToFit="false"/>
      <protection locked="true" hidden="true"/>
    </xf>
    <xf numFmtId="166" fontId="22" fillId="2" borderId="0" xfId="0" applyFont="true" applyBorder="false" applyAlignment="true" applyProtection="true">
      <alignment horizontal="center" vertical="bottom" textRotation="0" wrapText="false" indent="0" shrinkToFit="false"/>
      <protection locked="true" hidden="true"/>
    </xf>
    <xf numFmtId="165" fontId="22" fillId="6" borderId="39" xfId="0" applyFont="true" applyBorder="true" applyAlignment="true" applyProtection="true">
      <alignment horizontal="center" vertical="bottom" textRotation="0" wrapText="false" indent="0" shrinkToFit="false"/>
      <protection locked="false" hidden="false"/>
    </xf>
    <xf numFmtId="165" fontId="22" fillId="6" borderId="4" xfId="0" applyFont="true" applyBorder="true" applyAlignment="true" applyProtection="true">
      <alignment horizontal="center" vertical="center" textRotation="0" wrapText="false" indent="0" shrinkToFit="false"/>
      <protection locked="true" hidden="true"/>
    </xf>
    <xf numFmtId="165" fontId="22" fillId="6" borderId="5" xfId="0" applyFont="true" applyBorder="true" applyAlignment="true" applyProtection="true">
      <alignment horizontal="general" vertical="center" textRotation="0" wrapText="false" indent="0" shrinkToFit="false"/>
      <protection locked="true" hidden="true"/>
    </xf>
    <xf numFmtId="165" fontId="22" fillId="6" borderId="5" xfId="0" applyFont="true" applyBorder="true" applyAlignment="true" applyProtection="true">
      <alignment horizontal="left" vertical="center" textRotation="0" wrapText="false" indent="0" shrinkToFit="false"/>
      <protection locked="true" hidden="true"/>
    </xf>
    <xf numFmtId="165" fontId="45" fillId="6" borderId="5" xfId="0" applyFont="true" applyBorder="true" applyAlignment="true" applyProtection="true">
      <alignment horizontal="center" vertical="center" textRotation="0" wrapText="false" indent="0" shrinkToFit="false"/>
      <protection locked="true" hidden="true"/>
    </xf>
    <xf numFmtId="165" fontId="22" fillId="6" borderId="5" xfId="0" applyFont="true" applyBorder="true" applyAlignment="true" applyProtection="true">
      <alignment horizontal="center" vertical="center" textRotation="0" wrapText="false" indent="0" shrinkToFit="false"/>
      <protection locked="true" hidden="true"/>
    </xf>
    <xf numFmtId="165" fontId="22" fillId="6" borderId="6" xfId="0" applyFont="true" applyBorder="true" applyAlignment="true" applyProtection="true">
      <alignment horizontal="center" vertical="center" textRotation="0" wrapText="false" indent="0" shrinkToFit="false"/>
      <protection locked="true" hidden="true"/>
    </xf>
    <xf numFmtId="165" fontId="44" fillId="2" borderId="0" xfId="0" applyFont="true" applyBorder="false" applyAlignment="true" applyProtection="true">
      <alignment horizontal="center" vertical="center" textRotation="0" wrapText="false" indent="0" shrinkToFit="false"/>
      <protection locked="true" hidden="true"/>
    </xf>
    <xf numFmtId="167" fontId="26" fillId="0" borderId="0" xfId="0" applyFont="true" applyBorder="false" applyAlignment="true" applyProtection="false">
      <alignment horizontal="right" vertical="bottom" textRotation="0" wrapText="false" indent="0" shrinkToFit="false"/>
      <protection locked="true" hidden="false"/>
    </xf>
    <xf numFmtId="165" fontId="45" fillId="6" borderId="0" xfId="0" applyFont="true" applyBorder="false" applyAlignment="true" applyProtection="true">
      <alignment horizontal="center" vertical="center" textRotation="0" wrapText="false" indent="0" shrinkToFit="false"/>
      <protection locked="true" hidden="true"/>
    </xf>
    <xf numFmtId="165" fontId="22" fillId="6" borderId="11" xfId="0" applyFont="true" applyBorder="true" applyAlignment="true" applyProtection="true">
      <alignment horizontal="center" vertical="center" textRotation="0" wrapText="false" indent="0" shrinkToFit="false"/>
      <protection locked="true" hidden="true"/>
    </xf>
    <xf numFmtId="166" fontId="22" fillId="2" borderId="0" xfId="0" applyFont="true" applyBorder="false" applyAlignment="true" applyProtection="true">
      <alignment horizontal="right" vertical="bottom" textRotation="0" wrapText="false" indent="0" shrinkToFit="false"/>
      <protection locked="true" hidden="true"/>
    </xf>
    <xf numFmtId="166" fontId="22" fillId="2" borderId="0" xfId="0" applyFont="true" applyBorder="false" applyAlignment="true" applyProtection="true">
      <alignment horizontal="left" vertical="bottom" textRotation="0" wrapText="false" indent="0" shrinkToFit="false"/>
      <protection locked="true" hidden="true"/>
    </xf>
    <xf numFmtId="166" fontId="22" fillId="2" borderId="0" xfId="0" applyFont="true" applyBorder="false" applyAlignment="false" applyProtection="true">
      <alignment horizontal="general" vertical="bottom" textRotation="0" wrapText="false" indent="0" shrinkToFit="false"/>
      <protection locked="true" hidden="true"/>
    </xf>
    <xf numFmtId="165" fontId="45" fillId="6" borderId="24" xfId="0" applyFont="true" applyBorder="true" applyAlignment="true" applyProtection="true">
      <alignment horizontal="center" vertical="center" textRotation="0" wrapText="false" indent="0" shrinkToFit="false"/>
      <protection locked="true" hidden="true"/>
    </xf>
    <xf numFmtId="165" fontId="22" fillId="6" borderId="28" xfId="0" applyFont="true" applyBorder="true" applyAlignment="true" applyProtection="true">
      <alignment horizontal="center" vertical="center" textRotation="0" wrapText="false" indent="0" shrinkToFit="false"/>
      <protection locked="true" hidden="true"/>
    </xf>
    <xf numFmtId="165" fontId="59" fillId="2" borderId="0" xfId="0" applyFont="true" applyBorder="fals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center" vertical="bottom" textRotation="0" wrapText="false" indent="0" shrinkToFit="false"/>
      <protection locked="true" hidden="true"/>
    </xf>
    <xf numFmtId="165" fontId="36" fillId="6" borderId="25" xfId="0" applyFont="true" applyBorder="true" applyAlignment="true" applyProtection="true">
      <alignment horizontal="center" vertical="center" textRotation="0" wrapText="false" indent="0" shrinkToFit="false"/>
      <protection locked="true" hidden="true"/>
    </xf>
    <xf numFmtId="165" fontId="22" fillId="6" borderId="24" xfId="0" applyFont="true" applyBorder="true" applyAlignment="true" applyProtection="true">
      <alignment horizontal="right" vertical="center" textRotation="0" wrapText="false" indent="0" shrinkToFit="false"/>
      <protection locked="true" hidden="true"/>
    </xf>
    <xf numFmtId="165" fontId="22" fillId="6" borderId="24" xfId="0" applyFont="true" applyBorder="true" applyAlignment="true" applyProtection="true">
      <alignment horizontal="center" vertical="bottom" textRotation="0" wrapText="false" indent="0" shrinkToFit="false"/>
      <protection locked="false" hidden="true"/>
    </xf>
    <xf numFmtId="165" fontId="22" fillId="6" borderId="28" xfId="0" applyFont="true" applyBorder="true" applyAlignment="true" applyProtection="false">
      <alignment horizontal="left" vertical="center" textRotation="0" wrapText="false" indent="0" shrinkToFit="false"/>
      <protection locked="true" hidden="false"/>
    </xf>
    <xf numFmtId="165" fontId="25" fillId="2" borderId="0" xfId="0" applyFont="true" applyBorder="false" applyAlignment="true" applyProtection="true">
      <alignment horizontal="left" vertical="bottom" textRotation="0" wrapText="false" indent="0" shrinkToFit="false"/>
      <protection locked="false" hidden="false"/>
    </xf>
    <xf numFmtId="165" fontId="0" fillId="2" borderId="0" xfId="0" applyFont="false" applyBorder="false" applyAlignment="false" applyProtection="true">
      <alignment horizontal="general" vertical="bottom" textRotation="0" wrapText="false" indent="0" shrinkToFit="false"/>
      <protection locked="true" hidden="true"/>
    </xf>
    <xf numFmtId="167" fontId="44" fillId="0" borderId="0" xfId="0" applyFont="true" applyBorder="false" applyAlignment="true" applyProtection="true">
      <alignment horizontal="left" vertical="center" textRotation="0" wrapText="false" indent="0" shrinkToFit="false"/>
      <protection locked="true" hidden="true"/>
    </xf>
    <xf numFmtId="167" fontId="27" fillId="0" borderId="0" xfId="0" applyFont="true" applyBorder="false" applyAlignment="true" applyProtection="false">
      <alignment horizontal="center" vertical="center" textRotation="0" wrapText="false" indent="0" shrinkToFit="false"/>
      <protection locked="true" hidden="false"/>
    </xf>
    <xf numFmtId="165" fontId="22"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false" applyBorder="false" applyAlignment="false" applyProtection="false">
      <alignment horizontal="general" vertical="bottom" textRotation="0" wrapText="false" indent="0" shrinkToFit="false"/>
      <protection locked="true" hidden="false"/>
    </xf>
    <xf numFmtId="166" fontId="61" fillId="20" borderId="40" xfId="0" applyFont="true" applyBorder="true" applyAlignment="true" applyProtection="true">
      <alignment horizontal="center" vertical="center" textRotation="0" wrapText="false" indent="0" shrinkToFit="false"/>
      <protection locked="true" hidden="true"/>
    </xf>
    <xf numFmtId="165" fontId="22" fillId="6" borderId="41" xfId="0" applyFont="true" applyBorder="true" applyAlignment="true" applyProtection="true">
      <alignment horizontal="center" vertical="bottom" textRotation="0" wrapText="false" indent="0" shrinkToFit="false"/>
      <protection locked="false" hidden="false"/>
    </xf>
    <xf numFmtId="165" fontId="4" fillId="2" borderId="0" xfId="20" applyFont="true" applyBorder="true" applyAlignment="true" applyProtection="true">
      <alignment horizontal="center" vertical="bottom" textRotation="0" wrapText="false" indent="0" shrinkToFit="false"/>
      <protection locked="true" hidden="true"/>
    </xf>
    <xf numFmtId="165" fontId="22" fillId="6" borderId="42" xfId="0" applyFont="true" applyBorder="true" applyAlignment="true" applyProtection="true">
      <alignment horizontal="center" vertical="bottom" textRotation="0" wrapText="false" indent="0" shrinkToFit="false"/>
      <protection locked="false" hidden="false"/>
    </xf>
    <xf numFmtId="165" fontId="22" fillId="6" borderId="43" xfId="0" applyFont="true" applyBorder="true" applyAlignment="true" applyProtection="true">
      <alignment horizontal="center" vertical="bottom" textRotation="0" wrapText="false" indent="0" shrinkToFit="false"/>
      <protection locked="false" hidden="true"/>
    </xf>
    <xf numFmtId="165" fontId="22" fillId="6" borderId="44" xfId="0" applyFont="true" applyBorder="true" applyAlignment="true" applyProtection="true">
      <alignment horizontal="center" vertical="bottom" textRotation="0" wrapText="false" indent="0" shrinkToFit="false"/>
      <protection locked="false" hidden="false"/>
    </xf>
    <xf numFmtId="165" fontId="22" fillId="6" borderId="45" xfId="0" applyFont="true" applyBorder="true" applyAlignment="true" applyProtection="true">
      <alignment horizontal="center" vertical="bottom" textRotation="0" wrapText="false" indent="0" shrinkToFit="false"/>
      <protection locked="false" hidden="false"/>
    </xf>
    <xf numFmtId="166" fontId="61" fillId="19" borderId="40" xfId="0" applyFont="true" applyBorder="true" applyAlignment="true" applyProtection="true">
      <alignment horizontal="center" vertical="center" textRotation="0" wrapText="false" indent="0" shrinkToFit="false"/>
      <protection locked="true" hidden="true"/>
    </xf>
    <xf numFmtId="165" fontId="36" fillId="6" borderId="46" xfId="0" applyFont="true" applyBorder="true" applyAlignment="true" applyProtection="true">
      <alignment horizontal="center" vertical="center" textRotation="0" wrapText="false" indent="0" shrinkToFit="false"/>
      <protection locked="true" hidden="true"/>
    </xf>
    <xf numFmtId="165" fontId="40" fillId="2" borderId="0" xfId="0" applyFont="true" applyBorder="false" applyAlignment="true" applyProtection="false">
      <alignment horizontal="left" vertical="center" textRotation="0" wrapText="false" indent="0" shrinkToFit="false"/>
      <protection locked="true" hidden="false"/>
    </xf>
    <xf numFmtId="165" fontId="36" fillId="6" borderId="47" xfId="0" applyFont="true" applyBorder="true" applyAlignment="true" applyProtection="true">
      <alignment horizontal="center" vertical="center" textRotation="0" wrapText="false" indent="0" shrinkToFit="false"/>
      <protection locked="true" hidden="true"/>
    </xf>
    <xf numFmtId="165" fontId="53" fillId="2" borderId="0" xfId="0" applyFont="true" applyBorder="false" applyAlignment="true" applyProtection="false">
      <alignment horizontal="center" vertical="center" textRotation="0" wrapText="false" indent="0" shrinkToFit="false"/>
      <protection locked="true" hidden="false"/>
    </xf>
    <xf numFmtId="165" fontId="40" fillId="2" borderId="0" xfId="0" applyFont="true" applyBorder="false" applyAlignment="true" applyProtection="false">
      <alignment horizontal="center" vertical="center" textRotation="0" wrapText="false" indent="0" shrinkToFit="false"/>
      <protection locked="true" hidden="false"/>
    </xf>
    <xf numFmtId="166" fontId="62" fillId="20" borderId="40" xfId="0" applyFont="true" applyBorder="true" applyAlignment="true" applyProtection="true">
      <alignment horizontal="center" vertical="center" textRotation="0" wrapText="false" indent="0" shrinkToFit="false"/>
      <protection locked="true" hidden="true"/>
    </xf>
    <xf numFmtId="165" fontId="22" fillId="6" borderId="48" xfId="0" applyFont="true" applyBorder="true" applyAlignment="true" applyProtection="true">
      <alignment horizontal="center" vertical="bottom" textRotation="0" wrapText="false" indent="0" shrinkToFit="false"/>
      <protection locked="false" hidden="false"/>
    </xf>
    <xf numFmtId="165" fontId="54" fillId="5" borderId="4" xfId="0" applyFont="true" applyBorder="true" applyAlignment="true" applyProtection="false">
      <alignment horizontal="left" vertical="top" textRotation="0" wrapText="false" indent="0" shrinkToFit="false"/>
      <protection locked="true" hidden="false"/>
    </xf>
    <xf numFmtId="166" fontId="63" fillId="19" borderId="40" xfId="0" applyFont="true" applyBorder="true" applyAlignment="true" applyProtection="true">
      <alignment horizontal="center" vertical="center" textRotation="0" wrapText="false" indent="0" shrinkToFit="false"/>
      <protection locked="true" hidden="true"/>
    </xf>
    <xf numFmtId="165" fontId="36" fillId="6" borderId="24" xfId="0" applyFont="true" applyBorder="true" applyAlignment="true" applyProtection="true">
      <alignment horizontal="center" vertical="center" textRotation="0" wrapText="false" indent="0" shrinkToFit="false"/>
      <protection locked="true" hidden="true"/>
    </xf>
    <xf numFmtId="165" fontId="22" fillId="6" borderId="49" xfId="0" applyFont="true" applyBorder="true" applyAlignment="true" applyProtection="true">
      <alignment horizontal="right" vertical="center" textRotation="0" wrapText="false" indent="0" shrinkToFit="false"/>
      <protection locked="true" hidden="true"/>
    </xf>
    <xf numFmtId="165" fontId="22" fillId="6" borderId="24" xfId="0" applyFont="true" applyBorder="true" applyAlignment="true" applyProtection="true">
      <alignment horizontal="center" vertical="center" textRotation="0" wrapText="false" indent="0" shrinkToFit="false"/>
      <protection locked="false" hidden="false"/>
    </xf>
    <xf numFmtId="165" fontId="22" fillId="6" borderId="50" xfId="0" applyFont="true" applyBorder="true" applyAlignment="true" applyProtection="true">
      <alignment horizontal="center" vertical="center" textRotation="0" wrapText="false" indent="0" shrinkToFit="false"/>
      <protection locked="false" hidden="false"/>
    </xf>
    <xf numFmtId="165" fontId="22" fillId="6" borderId="28" xfId="0" applyFont="true" applyBorder="true" applyAlignment="true" applyProtection="false">
      <alignment horizontal="general" vertical="center" textRotation="0" wrapText="false" indent="0" shrinkToFit="false"/>
      <protection locked="true" hidden="false"/>
    </xf>
    <xf numFmtId="166" fontId="62" fillId="19" borderId="40" xfId="0" applyFont="true" applyBorder="tru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false">
      <alignment horizontal="center" vertical="center" textRotation="0" wrapText="false" indent="0" shrinkToFit="false"/>
      <protection locked="true" hidden="false"/>
    </xf>
    <xf numFmtId="165" fontId="27" fillId="0" borderId="0" xfId="0" applyFont="true" applyBorder="false" applyAlignment="true" applyProtection="true">
      <alignment horizontal="center" vertical="center" textRotation="0" wrapText="false" indent="0" shrinkToFit="false"/>
      <protection locked="true" hidden="true"/>
    </xf>
    <xf numFmtId="165" fontId="32" fillId="5" borderId="4" xfId="0" applyFont="true" applyBorder="true" applyAlignment="true" applyProtection="true">
      <alignment horizontal="left" vertical="center" textRotation="0" wrapText="false" indent="0" shrinkToFit="false"/>
      <protection locked="true" hidden="true"/>
    </xf>
    <xf numFmtId="165" fontId="54" fillId="5" borderId="5" xfId="0" applyFont="true" applyBorder="true" applyAlignment="true" applyProtection="false">
      <alignment horizontal="center" vertical="bottom" textRotation="0" wrapText="false" indent="0" shrinkToFit="false"/>
      <protection locked="true" hidden="false"/>
    </xf>
    <xf numFmtId="165" fontId="54" fillId="5" borderId="5" xfId="0" applyFont="true" applyBorder="true" applyAlignment="true" applyProtection="false">
      <alignment horizontal="left" vertical="bottom" textRotation="0" wrapText="false" indent="0" shrinkToFit="false"/>
      <protection locked="true" hidden="false"/>
    </xf>
    <xf numFmtId="165" fontId="54" fillId="5" borderId="6" xfId="0" applyFont="true" applyBorder="true" applyAlignment="true" applyProtection="false">
      <alignment horizontal="left" vertical="bottom" textRotation="0" wrapText="false" indent="0" shrinkToFit="false"/>
      <protection locked="true" hidden="false"/>
    </xf>
    <xf numFmtId="165" fontId="53" fillId="2" borderId="0" xfId="0" applyFont="true" applyBorder="false" applyAlignment="true" applyProtection="true">
      <alignment horizontal="left" vertical="center" textRotation="0" wrapText="false" indent="0" shrinkToFit="false"/>
      <protection locked="true" hidden="true"/>
    </xf>
    <xf numFmtId="165" fontId="30" fillId="2" borderId="0" xfId="0" applyFont="true" applyBorder="false" applyAlignment="true" applyProtection="true">
      <alignment horizontal="center" vertical="center" textRotation="0" wrapText="false" indent="0" shrinkToFit="false"/>
      <protection locked="true" hidden="true"/>
    </xf>
    <xf numFmtId="165" fontId="43" fillId="5" borderId="23" xfId="0" applyFont="true" applyBorder="true" applyAlignment="true" applyProtection="true">
      <alignment horizontal="left" vertical="center" textRotation="0" wrapText="false" indent="0" shrinkToFit="false"/>
      <protection locked="true" hidden="true"/>
    </xf>
    <xf numFmtId="165" fontId="64" fillId="5" borderId="0" xfId="0" applyFont="true" applyBorder="false" applyAlignment="true" applyProtection="true">
      <alignment horizontal="left" vertical="center" textRotation="0" wrapText="false" indent="0" shrinkToFit="false"/>
      <protection locked="true" hidden="true"/>
    </xf>
    <xf numFmtId="165" fontId="54" fillId="5" borderId="0" xfId="0" applyFont="true" applyBorder="false" applyAlignment="true" applyProtection="true">
      <alignment horizontal="left" vertical="center" textRotation="0" wrapText="false" indent="0" shrinkToFit="false"/>
      <protection locked="true" hidden="true"/>
    </xf>
    <xf numFmtId="165" fontId="22" fillId="6" borderId="4" xfId="0" applyFont="true" applyBorder="true" applyAlignment="true" applyProtection="false">
      <alignment horizontal="general" vertical="center" textRotation="0" wrapText="false" indent="0" shrinkToFit="false"/>
      <protection locked="true" hidden="false"/>
    </xf>
    <xf numFmtId="165" fontId="0" fillId="6" borderId="5" xfId="0" applyFont="false" applyBorder="true" applyAlignment="true" applyProtection="false">
      <alignment horizontal="general" vertical="center" textRotation="0" wrapText="false" indent="0" shrinkToFit="false"/>
      <protection locked="true" hidden="false"/>
    </xf>
    <xf numFmtId="165" fontId="0" fillId="6" borderId="6" xfId="0" applyFont="false" applyBorder="true" applyAlignment="true" applyProtection="false">
      <alignment horizontal="general" vertical="center" textRotation="0" wrapText="false" indent="0" shrinkToFit="false"/>
      <protection locked="true" hidden="false"/>
    </xf>
    <xf numFmtId="165" fontId="22" fillId="6" borderId="23" xfId="0" applyFont="true" applyBorder="true" applyAlignment="true" applyProtection="false">
      <alignment horizontal="general" vertical="center" textRotation="0" wrapText="false" indent="0" shrinkToFit="false"/>
      <protection locked="true" hidden="false"/>
    </xf>
    <xf numFmtId="165" fontId="0" fillId="6" borderId="0" xfId="0" applyFont="false" applyBorder="false" applyAlignment="true" applyProtection="false">
      <alignment horizontal="general" vertical="center" textRotation="0" wrapText="false" indent="0" shrinkToFit="false"/>
      <protection locked="true" hidden="false"/>
    </xf>
    <xf numFmtId="165" fontId="0" fillId="6" borderId="11" xfId="0" applyFont="false" applyBorder="true" applyAlignment="true" applyProtection="false">
      <alignment horizontal="general" vertical="center" textRotation="0" wrapText="false" indent="0" shrinkToFit="false"/>
      <protection locked="true" hidden="false"/>
    </xf>
    <xf numFmtId="165" fontId="65" fillId="5" borderId="51" xfId="0" applyFont="true" applyBorder="true" applyAlignment="true" applyProtection="true">
      <alignment horizontal="center" vertical="center" textRotation="0" wrapText="true" indent="0" shrinkToFit="false"/>
      <protection locked="true" hidden="true"/>
    </xf>
    <xf numFmtId="166" fontId="25" fillId="2" borderId="0" xfId="0" applyFont="true" applyBorder="false" applyAlignment="false" applyProtection="true">
      <alignment horizontal="general" vertical="bottom" textRotation="0" wrapText="false" indent="0" shrinkToFit="false"/>
      <protection locked="true" hidden="true"/>
    </xf>
    <xf numFmtId="165" fontId="43" fillId="5" borderId="7" xfId="0" applyFont="true" applyBorder="true" applyAlignment="true" applyProtection="true">
      <alignment horizontal="left" vertical="center" textRotation="0" wrapText="false" indent="0" shrinkToFit="false"/>
      <protection locked="true" hidden="true"/>
    </xf>
    <xf numFmtId="165" fontId="64" fillId="5" borderId="24" xfId="0" applyFont="true" applyBorder="true" applyAlignment="true" applyProtection="true">
      <alignment horizontal="left" vertical="center" textRotation="0" wrapText="false" indent="0" shrinkToFit="false"/>
      <protection locked="true" hidden="true"/>
    </xf>
    <xf numFmtId="165" fontId="54" fillId="5" borderId="24" xfId="0" applyFont="true" applyBorder="true" applyAlignment="true" applyProtection="true">
      <alignment horizontal="left" vertical="center" textRotation="0" wrapText="false" indent="0" shrinkToFit="false"/>
      <protection locked="true" hidden="true"/>
    </xf>
    <xf numFmtId="165" fontId="22" fillId="6" borderId="7" xfId="0" applyFont="true" applyBorder="true" applyAlignment="true" applyProtection="false">
      <alignment horizontal="general" vertical="center" textRotation="0" wrapText="false" indent="0" shrinkToFit="false"/>
      <protection locked="true" hidden="false"/>
    </xf>
    <xf numFmtId="165" fontId="0" fillId="6" borderId="24" xfId="0" applyFont="false" applyBorder="true" applyAlignment="true" applyProtection="false">
      <alignment horizontal="general" vertical="center" textRotation="0" wrapText="false" indent="0" shrinkToFit="false"/>
      <protection locked="true" hidden="false"/>
    </xf>
    <xf numFmtId="165" fontId="0" fillId="6" borderId="28" xfId="0" applyFont="false" applyBorder="true" applyAlignment="true" applyProtection="false">
      <alignment horizontal="general" vertical="center" textRotation="0" wrapText="false" indent="0" shrinkToFit="false"/>
      <protection locked="true" hidden="false"/>
    </xf>
    <xf numFmtId="165" fontId="43" fillId="5" borderId="4" xfId="0" applyFont="true" applyBorder="true" applyAlignment="true" applyProtection="true">
      <alignment horizontal="left" vertical="center" textRotation="0" wrapText="false" indent="0" shrinkToFit="false"/>
      <protection locked="true" hidden="true"/>
    </xf>
    <xf numFmtId="165" fontId="54" fillId="5" borderId="5" xfId="0" applyFont="true" applyBorder="true" applyAlignment="true" applyProtection="true">
      <alignment horizontal="left" vertical="center" textRotation="0" wrapText="false" indent="0" shrinkToFit="false"/>
      <protection locked="true" hidden="true"/>
    </xf>
    <xf numFmtId="165" fontId="54" fillId="5" borderId="6" xfId="0" applyFont="true" applyBorder="true" applyAlignment="true" applyProtection="true">
      <alignment horizontal="left" vertical="center" textRotation="0" wrapText="false" indent="0" shrinkToFit="false"/>
      <protection locked="true" hidden="true"/>
    </xf>
    <xf numFmtId="165" fontId="22" fillId="6" borderId="5" xfId="0" applyFont="true" applyBorder="true" applyAlignment="true" applyProtection="true">
      <alignment horizontal="general" vertical="center" textRotation="0" wrapText="false" indent="0" shrinkToFit="false"/>
      <protection locked="false" hidden="true"/>
    </xf>
    <xf numFmtId="165" fontId="0" fillId="6" borderId="5" xfId="0" applyFont="false" applyBorder="true" applyAlignment="true" applyProtection="true">
      <alignment horizontal="general" vertical="center" textRotation="0" wrapText="false" indent="0" shrinkToFit="false"/>
      <protection locked="false" hidden="true"/>
    </xf>
    <xf numFmtId="165" fontId="0" fillId="6" borderId="6" xfId="0" applyFont="false" applyBorder="true" applyAlignment="true" applyProtection="true">
      <alignment horizontal="general" vertical="center" textRotation="0" wrapText="false" indent="0" shrinkToFit="false"/>
      <protection locked="false" hidden="true"/>
    </xf>
    <xf numFmtId="165" fontId="25" fillId="2" borderId="0" xfId="0" applyFont="true" applyBorder="true" applyAlignment="true" applyProtection="true">
      <alignment horizontal="center" vertical="center" textRotation="0" wrapText="false" indent="0" shrinkToFit="false"/>
      <protection locked="true" hidden="true"/>
    </xf>
    <xf numFmtId="165" fontId="54" fillId="5" borderId="11" xfId="0" applyFont="true" applyBorder="true" applyAlignment="true" applyProtection="true">
      <alignment horizontal="left" vertical="center" textRotation="0" wrapText="false" indent="0" shrinkToFit="false"/>
      <protection locked="true" hidden="true"/>
    </xf>
    <xf numFmtId="165" fontId="22" fillId="6" borderId="0" xfId="0" applyFont="true" applyBorder="false" applyAlignment="true" applyProtection="true">
      <alignment horizontal="general" vertical="center" textRotation="0" wrapText="false" indent="0" shrinkToFit="false"/>
      <protection locked="false" hidden="true"/>
    </xf>
    <xf numFmtId="165" fontId="0" fillId="6" borderId="0" xfId="0" applyFont="false" applyBorder="false" applyAlignment="true" applyProtection="true">
      <alignment horizontal="general" vertical="center" textRotation="0" wrapText="false" indent="0" shrinkToFit="false"/>
      <protection locked="false" hidden="true"/>
    </xf>
    <xf numFmtId="165" fontId="0" fillId="6" borderId="11" xfId="0" applyFont="false" applyBorder="true" applyAlignment="true" applyProtection="true">
      <alignment horizontal="general" vertical="center" textRotation="0" wrapText="false" indent="0" shrinkToFit="false"/>
      <protection locked="false" hidden="true"/>
    </xf>
    <xf numFmtId="165" fontId="30" fillId="2" borderId="0" xfId="0" applyFont="true" applyBorder="true" applyAlignment="true" applyProtection="true">
      <alignment horizontal="center" vertical="center" textRotation="0" wrapText="false" indent="0" shrinkToFit="false"/>
      <protection locked="true" hidden="true"/>
    </xf>
    <xf numFmtId="165" fontId="66" fillId="5" borderId="52" xfId="0" applyFont="true" applyBorder="true" applyAlignment="true" applyProtection="false">
      <alignment horizontal="center" vertical="center" textRotation="0" wrapText="true" indent="0" shrinkToFit="false"/>
      <protection locked="true" hidden="false"/>
    </xf>
    <xf numFmtId="165" fontId="29" fillId="2" borderId="0" xfId="0" applyFont="true" applyBorder="false" applyAlignment="true" applyProtection="true">
      <alignment horizontal="center" vertical="bottom" textRotation="0" wrapText="true" indent="0" shrinkToFit="false"/>
      <protection locked="true" hidden="true"/>
    </xf>
    <xf numFmtId="165" fontId="54" fillId="5" borderId="28" xfId="0" applyFont="true" applyBorder="true" applyAlignment="true" applyProtection="true">
      <alignment horizontal="left" vertical="center" textRotation="0" wrapText="false" indent="0" shrinkToFit="false"/>
      <protection locked="true" hidden="true"/>
    </xf>
    <xf numFmtId="165" fontId="22" fillId="6" borderId="24" xfId="0" applyFont="true" applyBorder="true" applyAlignment="true" applyProtection="true">
      <alignment horizontal="general" vertical="center" textRotation="0" wrapText="false" indent="0" shrinkToFit="false"/>
      <protection locked="false" hidden="true"/>
    </xf>
    <xf numFmtId="165" fontId="0" fillId="6" borderId="24" xfId="0" applyFont="false" applyBorder="true" applyAlignment="true" applyProtection="true">
      <alignment horizontal="general" vertical="center" textRotation="0" wrapText="false" indent="0" shrinkToFit="false"/>
      <protection locked="false" hidden="true"/>
    </xf>
    <xf numFmtId="165" fontId="0" fillId="6" borderId="28" xfId="0" applyFont="false" applyBorder="true" applyAlignment="true" applyProtection="true">
      <alignment horizontal="general" vertical="center" textRotation="0" wrapText="false" indent="0" shrinkToFit="false"/>
      <protection locked="false" hidden="true"/>
    </xf>
    <xf numFmtId="165" fontId="25" fillId="2" borderId="0" xfId="0" applyFont="true" applyBorder="false" applyAlignment="false" applyProtection="false">
      <alignment horizontal="general" vertical="bottom" textRotation="0" wrapText="false" indent="0" shrinkToFit="false"/>
      <protection locked="true" hidden="false"/>
    </xf>
    <xf numFmtId="165" fontId="30" fillId="2" borderId="0" xfId="0" applyFont="true" applyBorder="false" applyAlignment="true" applyProtection="true">
      <alignment horizontal="left" vertical="center" textRotation="0" wrapText="false" indent="0" shrinkToFit="false"/>
      <protection locked="true" hidden="true"/>
    </xf>
    <xf numFmtId="165" fontId="67" fillId="4" borderId="2" xfId="0" applyFont="true" applyBorder="true" applyAlignment="true" applyProtection="true">
      <alignment horizontal="center" vertical="center" textRotation="0" wrapText="false" indent="0" shrinkToFit="false"/>
      <protection locked="false" hidden="true"/>
    </xf>
    <xf numFmtId="165" fontId="0" fillId="2" borderId="0" xfId="0" applyFont="false" applyBorder="false" applyAlignment="true" applyProtection="true">
      <alignment horizontal="general" vertical="center" textRotation="0" wrapText="false" indent="0" shrinkToFit="false"/>
      <protection locked="true" hidden="true"/>
    </xf>
    <xf numFmtId="165" fontId="25" fillId="2" borderId="0" xfId="0" applyFont="true" applyBorder="false" applyAlignment="true" applyProtection="true">
      <alignment horizontal="left" vertical="center" textRotation="0" wrapText="false" indent="0" shrinkToFit="false"/>
      <protection locked="true" hidden="true"/>
    </xf>
    <xf numFmtId="165" fontId="25" fillId="0" borderId="0" xfId="0" applyFont="true" applyBorder="false" applyAlignment="false" applyProtection="true">
      <alignment horizontal="general" vertical="bottom" textRotation="0" wrapText="false" indent="0" shrinkToFit="false"/>
      <protection locked="true" hidden="true"/>
    </xf>
    <xf numFmtId="165" fontId="68" fillId="0" borderId="0" xfId="0" applyFont="true" applyBorder="false" applyAlignment="false" applyProtection="true">
      <alignment horizontal="general" vertical="bottom" textRotation="0" wrapText="false" indent="0" shrinkToFit="false"/>
      <protection locked="true" hidden="true"/>
    </xf>
    <xf numFmtId="165" fontId="26" fillId="0" borderId="0" xfId="0" applyFont="true" applyBorder="false" applyAlignment="true" applyProtection="true">
      <alignment horizontal="center" vertical="bottom" textRotation="0" wrapText="false" indent="0" shrinkToFit="false"/>
      <protection locked="true" hidden="true"/>
    </xf>
    <xf numFmtId="165" fontId="22" fillId="0" borderId="0" xfId="0" applyFont="true" applyBorder="false" applyAlignment="false" applyProtection="true">
      <alignment horizontal="general" vertical="bottom" textRotation="0" wrapText="false" indent="0" shrinkToFit="false"/>
      <protection locked="true" hidden="true"/>
    </xf>
    <xf numFmtId="165" fontId="69" fillId="0" borderId="0" xfId="0" applyFont="true" applyBorder="false" applyAlignment="false" applyProtection="true">
      <alignment horizontal="general" vertical="bottom" textRotation="0" wrapText="false" indent="0" shrinkToFit="false"/>
      <protection locked="true" hidden="true"/>
    </xf>
    <xf numFmtId="165" fontId="22" fillId="0" borderId="0" xfId="0" applyFont="true" applyBorder="false" applyAlignment="true" applyProtection="true">
      <alignment horizontal="general" vertical="center" textRotation="0" wrapText="false" indent="0" shrinkToFit="false"/>
      <protection locked="true" hidden="true"/>
    </xf>
    <xf numFmtId="165" fontId="26" fillId="0" borderId="0" xfId="0" applyFont="true" applyBorder="false" applyAlignment="true" applyProtection="true">
      <alignment horizontal="general" vertical="center" textRotation="0" wrapText="false" indent="0" shrinkToFit="false"/>
      <protection locked="true" hidden="true"/>
    </xf>
    <xf numFmtId="165" fontId="26" fillId="2" borderId="0" xfId="26" applyFont="true" applyBorder="false" applyAlignment="false" applyProtection="true">
      <alignment horizontal="general" vertical="bottom" textRotation="0" wrapText="false" indent="0" shrinkToFit="false"/>
      <protection locked="true" hidden="true"/>
    </xf>
    <xf numFmtId="165" fontId="26" fillId="2" borderId="0" xfId="26" applyFont="true" applyBorder="false" applyAlignment="true" applyProtection="true">
      <alignment horizontal="center" vertical="bottom" textRotation="0" wrapText="false" indent="0" shrinkToFit="false"/>
      <protection locked="true" hidden="true"/>
    </xf>
    <xf numFmtId="165" fontId="70" fillId="2" borderId="0" xfId="26" applyFont="true" applyBorder="false" applyAlignment="false" applyProtection="true">
      <alignment horizontal="general" vertical="bottom" textRotation="0" wrapText="false" indent="0" shrinkToFit="false"/>
      <protection locked="true" hidden="true"/>
    </xf>
    <xf numFmtId="165" fontId="26" fillId="2" borderId="0" xfId="26" applyFont="true" applyBorder="false" applyAlignment="true" applyProtection="true">
      <alignment horizontal="general" vertical="center" textRotation="0" wrapText="true" indent="0" shrinkToFit="false"/>
      <protection locked="true" hidden="true"/>
    </xf>
    <xf numFmtId="165" fontId="26" fillId="2" borderId="0" xfId="26" applyFont="true" applyBorder="false" applyAlignment="true" applyProtection="true">
      <alignment horizontal="general" vertical="center" textRotation="0" wrapText="false" indent="0" shrinkToFit="false"/>
      <protection locked="true" hidden="true"/>
    </xf>
    <xf numFmtId="165" fontId="26" fillId="2" borderId="0" xfId="0" applyFont="true" applyBorder="false" applyAlignment="false" applyProtection="false">
      <alignment horizontal="general" vertical="bottom" textRotation="0" wrapText="false" indent="0" shrinkToFit="false"/>
      <protection locked="true" hidden="false"/>
    </xf>
    <xf numFmtId="165" fontId="22" fillId="2" borderId="0" xfId="26" applyFont="true" applyBorder="false" applyAlignment="false" applyProtection="true">
      <alignment horizontal="general" vertical="bottom" textRotation="0" wrapText="false" indent="0" shrinkToFit="false"/>
      <protection locked="true" hidden="true"/>
    </xf>
    <xf numFmtId="165" fontId="68" fillId="2" borderId="0" xfId="26" applyFont="true" applyBorder="false" applyAlignment="false" applyProtection="true">
      <alignment horizontal="general" vertical="bottom" textRotation="0" wrapText="false" indent="0" shrinkToFit="false"/>
      <protection locked="true" hidden="true"/>
    </xf>
    <xf numFmtId="165" fontId="25" fillId="2" borderId="0" xfId="26" applyFont="true" applyBorder="false" applyAlignment="true" applyProtection="true">
      <alignment horizontal="center" vertical="center" textRotation="0" wrapText="false" indent="0" shrinkToFit="false"/>
      <protection locked="true" hidden="true"/>
    </xf>
    <xf numFmtId="165" fontId="71" fillId="2" borderId="0" xfId="26" applyFont="true" applyBorder="false" applyAlignment="false" applyProtection="true">
      <alignment horizontal="general" vertical="bottom" textRotation="0" wrapText="false" indent="0" shrinkToFit="false"/>
      <protection locked="true" hidden="true"/>
    </xf>
    <xf numFmtId="165" fontId="25" fillId="2" borderId="0" xfId="26" applyFont="true" applyBorder="false" applyAlignment="true" applyProtection="true">
      <alignment horizontal="general" vertical="center" textRotation="0" wrapText="false" indent="0" shrinkToFit="false"/>
      <protection locked="true" hidden="true"/>
    </xf>
    <xf numFmtId="165" fontId="25" fillId="2" borderId="0" xfId="26" applyFont="true" applyBorder="false" applyAlignment="false" applyProtection="true">
      <alignment horizontal="general" vertical="bottom" textRotation="0" wrapText="false" indent="0" shrinkToFit="false"/>
      <protection locked="true" hidden="true"/>
    </xf>
    <xf numFmtId="165" fontId="45" fillId="0" borderId="53" xfId="22" applyFont="true" applyBorder="true" applyAlignment="true" applyProtection="true">
      <alignment horizontal="center" vertical="center" textRotation="0" wrapText="false" indent="0" shrinkToFit="false"/>
      <protection locked="true" hidden="true"/>
    </xf>
    <xf numFmtId="165" fontId="22" fillId="0" borderId="53" xfId="22" applyFont="true" applyBorder="true" applyAlignment="true" applyProtection="true">
      <alignment horizontal="center" vertical="center" textRotation="0" wrapText="false" indent="0" shrinkToFit="false"/>
      <protection locked="true" hidden="true"/>
    </xf>
    <xf numFmtId="165" fontId="72" fillId="2" borderId="0" xfId="26" applyFont="true" applyBorder="false" applyAlignment="true" applyProtection="true">
      <alignment horizontal="center" vertical="center" textRotation="0" wrapText="false" indent="0" shrinkToFit="false"/>
      <protection locked="true" hidden="true"/>
    </xf>
    <xf numFmtId="165" fontId="72" fillId="3" borderId="54" xfId="22" applyFont="true" applyBorder="true" applyAlignment="true" applyProtection="true">
      <alignment horizontal="center" vertical="center" textRotation="0" wrapText="false" indent="0" shrinkToFit="false"/>
      <protection locked="false" hidden="true"/>
    </xf>
    <xf numFmtId="165" fontId="25" fillId="2" borderId="0" xfId="27" applyFont="true" applyBorder="false" applyAlignment="true" applyProtection="true">
      <alignment horizontal="center" vertical="bottom" textRotation="0" wrapText="false" indent="0" shrinkToFit="false"/>
      <protection locked="true" hidden="true"/>
    </xf>
    <xf numFmtId="165" fontId="32" fillId="2" borderId="0" xfId="27" applyFont="true" applyBorder="false" applyAlignment="true" applyProtection="true">
      <alignment horizontal="general" vertical="center" textRotation="0" wrapText="false" indent="0" shrinkToFit="false"/>
      <protection locked="true" hidden="true"/>
    </xf>
    <xf numFmtId="165" fontId="45" fillId="2" borderId="0" xfId="20" applyFont="true" applyBorder="true" applyAlignment="true" applyProtection="true">
      <alignment horizontal="general" vertical="center" textRotation="0" wrapText="false" indent="0" shrinkToFit="false"/>
      <protection locked="false" hidden="true"/>
    </xf>
    <xf numFmtId="165" fontId="32" fillId="2" borderId="0" xfId="26" applyFont="true" applyBorder="false" applyAlignment="true" applyProtection="true">
      <alignment horizontal="general" vertical="center" textRotation="0" wrapText="false" indent="0" shrinkToFit="false"/>
      <protection locked="true" hidden="true"/>
    </xf>
    <xf numFmtId="165" fontId="22" fillId="2" borderId="0" xfId="26" applyFont="true" applyBorder="false" applyAlignment="true" applyProtection="true">
      <alignment horizontal="general" vertical="center" textRotation="0" wrapText="false" indent="0" shrinkToFit="false"/>
      <protection locked="true" hidden="true"/>
    </xf>
    <xf numFmtId="165" fontId="45" fillId="0" borderId="55" xfId="22" applyFont="true" applyBorder="true" applyAlignment="true" applyProtection="true">
      <alignment horizontal="center" vertical="center" textRotation="0" wrapText="false" indent="0" shrinkToFit="false"/>
      <protection locked="false" hidden="true"/>
    </xf>
    <xf numFmtId="165" fontId="22" fillId="0" borderId="55" xfId="22" applyFont="true" applyBorder="true" applyAlignment="true" applyProtection="true">
      <alignment horizontal="center" vertical="center" textRotation="0" wrapText="false" indent="0" shrinkToFit="false"/>
      <protection locked="true" hidden="true"/>
    </xf>
    <xf numFmtId="165" fontId="26" fillId="2" borderId="24" xfId="26" applyFont="true" applyBorder="true" applyAlignment="false" applyProtection="true">
      <alignment horizontal="general" vertical="bottom" textRotation="0" wrapText="false" indent="0" shrinkToFit="false"/>
      <protection locked="true" hidden="true"/>
    </xf>
    <xf numFmtId="166" fontId="25" fillId="2" borderId="0" xfId="27" applyFont="true" applyBorder="false" applyAlignment="true" applyProtection="true">
      <alignment horizontal="center" vertical="bottom" textRotation="0" wrapText="false" indent="0" shrinkToFit="false"/>
      <protection locked="true" hidden="true"/>
    </xf>
    <xf numFmtId="165" fontId="22" fillId="5" borderId="44" xfId="0" applyFont="true" applyBorder="true" applyAlignment="true" applyProtection="true">
      <alignment horizontal="center" vertical="center" textRotation="0" wrapText="false" indent="0" shrinkToFit="false"/>
      <protection locked="false" hidden="true"/>
    </xf>
    <xf numFmtId="165" fontId="32" fillId="21" borderId="0" xfId="0" applyFont="true" applyBorder="false" applyAlignment="true" applyProtection="true">
      <alignment horizontal="center" vertical="center" textRotation="0" wrapText="false" indent="0" shrinkToFit="false"/>
      <protection locked="true" hidden="true"/>
    </xf>
    <xf numFmtId="165" fontId="22" fillId="0" borderId="56" xfId="29" applyFont="true" applyBorder="true" applyAlignment="true" applyProtection="true">
      <alignment horizontal="left" vertical="center" textRotation="0" wrapText="false" indent="0" shrinkToFit="false"/>
      <protection locked="true" hidden="true"/>
    </xf>
    <xf numFmtId="165" fontId="22" fillId="3" borderId="57" xfId="27" applyFont="true" applyBorder="true" applyAlignment="true" applyProtection="true">
      <alignment horizontal="left" vertical="center" textRotation="0" wrapText="false" indent="0" shrinkToFit="false"/>
      <protection locked="false" hidden="true"/>
    </xf>
    <xf numFmtId="165" fontId="22" fillId="3" borderId="58" xfId="27" applyFont="true" applyBorder="true" applyAlignment="true" applyProtection="true">
      <alignment horizontal="general" vertical="center" textRotation="0" wrapText="false" indent="0" shrinkToFit="false"/>
      <protection locked="true" hidden="true"/>
    </xf>
    <xf numFmtId="165" fontId="32" fillId="5" borderId="0" xfId="0" applyFont="true" applyBorder="false" applyAlignment="true" applyProtection="true">
      <alignment horizontal="left" vertical="bottom" textRotation="0" wrapText="false" indent="0" shrinkToFit="false"/>
      <protection locked="false" hidden="true"/>
    </xf>
    <xf numFmtId="165" fontId="32" fillId="5" borderId="59" xfId="0" applyFont="true" applyBorder="true" applyAlignment="true" applyProtection="true">
      <alignment horizontal="center" vertical="top" textRotation="0" wrapText="false" indent="0" shrinkToFit="false"/>
      <protection locked="true" hidden="true"/>
    </xf>
    <xf numFmtId="165" fontId="22" fillId="0" borderId="60" xfId="29" applyFont="true" applyBorder="true" applyAlignment="true" applyProtection="true">
      <alignment horizontal="left" vertical="center" textRotation="0" wrapText="false" indent="0" shrinkToFit="false"/>
      <protection locked="true" hidden="true"/>
    </xf>
    <xf numFmtId="165" fontId="36" fillId="6" borderId="61" xfId="0" applyFont="true" applyBorder="true" applyAlignment="true" applyProtection="true">
      <alignment horizontal="left" vertical="center" textRotation="0" wrapText="false" indent="0" shrinkToFit="false"/>
      <protection locked="true" hidden="true"/>
    </xf>
    <xf numFmtId="165" fontId="22" fillId="6" borderId="8" xfId="0" applyFont="true" applyBorder="true" applyAlignment="true" applyProtection="true">
      <alignment horizontal="center" vertical="center" textRotation="0" wrapText="false" indent="0" shrinkToFit="false"/>
      <protection locked="false" hidden="true"/>
    </xf>
    <xf numFmtId="165" fontId="32" fillId="6" borderId="0" xfId="0" applyFont="true" applyBorder="false" applyAlignment="true" applyProtection="true">
      <alignment horizontal="center" vertical="center" textRotation="0" wrapText="false" indent="0" shrinkToFit="false"/>
      <protection locked="true" hidden="true"/>
    </xf>
    <xf numFmtId="165" fontId="22" fillId="3" borderId="57" xfId="27" applyFont="true" applyBorder="true" applyAlignment="true" applyProtection="true">
      <alignment horizontal="general" vertical="center" textRotation="0" wrapText="false" indent="0" shrinkToFit="false"/>
      <protection locked="false" hidden="true"/>
    </xf>
    <xf numFmtId="165" fontId="36" fillId="0" borderId="61" xfId="0" applyFont="true" applyBorder="true" applyAlignment="true" applyProtection="true">
      <alignment horizontal="left" vertical="center" textRotation="0" wrapText="false" indent="0" shrinkToFit="false"/>
      <protection locked="true" hidden="true"/>
    </xf>
    <xf numFmtId="165" fontId="22" fillId="3" borderId="8" xfId="0" applyFont="true" applyBorder="true" applyAlignment="true" applyProtection="true">
      <alignment horizontal="center" vertical="center" textRotation="0" wrapText="false" indent="0" shrinkToFit="false"/>
      <protection locked="false" hidden="true"/>
    </xf>
    <xf numFmtId="169" fontId="22" fillId="3" borderId="57" xfId="27" applyFont="true" applyBorder="true" applyAlignment="true" applyProtection="true">
      <alignment horizontal="general" vertical="center" textRotation="0" wrapText="false" indent="0" shrinkToFit="false"/>
      <protection locked="false" hidden="true"/>
    </xf>
    <xf numFmtId="165" fontId="22" fillId="0" borderId="62" xfId="29" applyFont="true" applyBorder="true" applyAlignment="true" applyProtection="true">
      <alignment horizontal="left" vertical="center" textRotation="0" wrapText="false" indent="0" shrinkToFit="false"/>
      <protection locked="true" hidden="true"/>
    </xf>
    <xf numFmtId="165" fontId="36" fillId="0" borderId="63" xfId="0" applyFont="true" applyBorder="true" applyAlignment="true" applyProtection="true">
      <alignment horizontal="left" vertical="center" textRotation="0" wrapText="false" indent="0" shrinkToFit="false"/>
      <protection locked="true" hidden="true"/>
    </xf>
    <xf numFmtId="165" fontId="22" fillId="3" borderId="9" xfId="0" applyFont="true" applyBorder="true" applyAlignment="true" applyProtection="true">
      <alignment horizontal="center" vertical="center" textRotation="0" wrapText="false" indent="0" shrinkToFit="false"/>
      <protection locked="false" hidden="true"/>
    </xf>
    <xf numFmtId="165" fontId="22" fillId="3" borderId="64" xfId="27" applyFont="true" applyBorder="true" applyAlignment="true" applyProtection="true">
      <alignment horizontal="general" vertical="center" textRotation="0" wrapText="false" indent="0" shrinkToFit="false"/>
      <protection locked="false" hidden="true"/>
    </xf>
    <xf numFmtId="165" fontId="22" fillId="3" borderId="65" xfId="27" applyFont="true" applyBorder="true" applyAlignment="true" applyProtection="true">
      <alignment horizontal="general" vertical="center" textRotation="0" wrapText="false" indent="0" shrinkToFit="false"/>
      <protection locked="true" hidden="true"/>
    </xf>
    <xf numFmtId="165" fontId="22" fillId="0" borderId="66" xfId="29" applyFont="true" applyBorder="true" applyAlignment="true" applyProtection="true">
      <alignment horizontal="left" vertical="center" textRotation="0" wrapText="false" indent="0" shrinkToFit="false"/>
      <protection locked="true" hidden="true"/>
    </xf>
    <xf numFmtId="165" fontId="22" fillId="0" borderId="67" xfId="29" applyFont="true" applyBorder="true" applyAlignment="true" applyProtection="true">
      <alignment horizontal="left" vertical="center" textRotation="0" wrapText="false" indent="0" shrinkToFit="false"/>
      <protection locked="true" hidden="true"/>
    </xf>
    <xf numFmtId="165" fontId="22" fillId="0" borderId="68" xfId="29" applyFont="true" applyBorder="true" applyAlignment="true" applyProtection="true">
      <alignment horizontal="left" vertical="center" textRotation="0" wrapText="false" indent="0" shrinkToFit="false"/>
      <protection locked="true" hidden="true"/>
    </xf>
    <xf numFmtId="165" fontId="22" fillId="3" borderId="69" xfId="27" applyFont="true" applyBorder="true" applyAlignment="true" applyProtection="true">
      <alignment horizontal="general" vertical="center" textRotation="0" wrapText="false" indent="0" shrinkToFit="false"/>
      <protection locked="false" hidden="true"/>
    </xf>
    <xf numFmtId="165" fontId="22" fillId="3" borderId="70" xfId="27" applyFont="true" applyBorder="true" applyAlignment="true" applyProtection="true">
      <alignment horizontal="general" vertical="center" textRotation="0" wrapText="false" indent="0" shrinkToFit="false"/>
      <protection locked="true" hidden="true"/>
    </xf>
    <xf numFmtId="165" fontId="36" fillId="6" borderId="63" xfId="0" applyFont="true" applyBorder="true" applyAlignment="true" applyProtection="true">
      <alignment horizontal="left" vertical="center" textRotation="0" wrapText="false" indent="0" shrinkToFit="false"/>
      <protection locked="true" hidden="true"/>
    </xf>
    <xf numFmtId="165" fontId="22" fillId="6" borderId="9" xfId="0" applyFont="true" applyBorder="true" applyAlignment="true" applyProtection="true">
      <alignment horizontal="center" vertical="center" textRotation="0" wrapText="false" indent="0" shrinkToFit="false"/>
      <protection locked="false" hidden="true"/>
    </xf>
    <xf numFmtId="165" fontId="68" fillId="2" borderId="0" xfId="0" applyFont="true" applyBorder="false" applyAlignment="false" applyProtection="false">
      <alignment horizontal="general" vertical="bottom" textRotation="0" wrapText="false" indent="0" shrinkToFit="false"/>
      <protection locked="true" hidden="false"/>
    </xf>
    <xf numFmtId="165" fontId="22" fillId="2" borderId="0" xfId="26" applyFont="true" applyBorder="false" applyAlignment="true" applyProtection="true">
      <alignment horizontal="right" vertical="bottom" textRotation="0" wrapText="false" indent="0" shrinkToFit="false"/>
      <protection locked="true" hidden="true"/>
    </xf>
    <xf numFmtId="165" fontId="43" fillId="2" borderId="0" xfId="26" applyFont="true" applyBorder="false" applyAlignment="true" applyProtection="true">
      <alignment horizontal="left" vertical="top" textRotation="0" wrapText="false" indent="0" shrinkToFit="false"/>
      <protection locked="true" hidden="true"/>
    </xf>
    <xf numFmtId="170" fontId="73" fillId="0" borderId="71" xfId="0" applyFont="true" applyBorder="true" applyAlignment="true" applyProtection="true">
      <alignment horizontal="center" vertical="top" textRotation="0" wrapText="false" indent="0" shrinkToFit="false"/>
      <protection locked="false" hidden="true"/>
    </xf>
    <xf numFmtId="165" fontId="74" fillId="4" borderId="2" xfId="0" applyFont="true" applyBorder="true" applyAlignment="true" applyProtection="true">
      <alignment horizontal="center" vertical="center" textRotation="0" wrapText="false" indent="0" shrinkToFit="false"/>
      <protection locked="false" hidden="true"/>
    </xf>
    <xf numFmtId="165" fontId="36" fillId="6" borderId="72" xfId="0" applyFont="true" applyBorder="true" applyAlignment="true" applyProtection="true">
      <alignment horizontal="left" vertical="center" textRotation="0" wrapText="false" indent="0" shrinkToFit="false"/>
      <protection locked="true" hidden="true"/>
    </xf>
    <xf numFmtId="165" fontId="22" fillId="6" borderId="73" xfId="0" applyFont="true" applyBorder="true" applyAlignment="true" applyProtection="true">
      <alignment horizontal="center" vertical="center" textRotation="0" wrapText="false" indent="0" shrinkToFit="false"/>
      <protection locked="true" hidden="true"/>
    </xf>
    <xf numFmtId="165" fontId="36" fillId="0" borderId="74" xfId="0" applyFont="true" applyBorder="true" applyAlignment="true" applyProtection="true">
      <alignment horizontal="left" vertical="center" textRotation="0" wrapText="false" indent="0" shrinkToFit="false"/>
      <protection locked="true" hidden="true"/>
    </xf>
    <xf numFmtId="165" fontId="22" fillId="3" borderId="8" xfId="0" applyFont="true" applyBorder="true" applyAlignment="true" applyProtection="true">
      <alignment horizontal="center" vertical="center" textRotation="0" wrapText="false" indent="0" shrinkToFit="false"/>
      <protection locked="true" hidden="true"/>
    </xf>
    <xf numFmtId="165" fontId="36" fillId="6" borderId="74" xfId="0" applyFont="true" applyBorder="true" applyAlignment="true" applyProtection="true">
      <alignment horizontal="left" vertical="center" textRotation="0" wrapText="false" indent="0" shrinkToFit="false"/>
      <protection locked="true" hidden="true"/>
    </xf>
    <xf numFmtId="165" fontId="22" fillId="6" borderId="8" xfId="0" applyFont="true" applyBorder="true" applyAlignment="true" applyProtection="true">
      <alignment horizontal="center" vertical="center" textRotation="0" wrapText="false" indent="0" shrinkToFit="false"/>
      <protection locked="true" hidden="true"/>
    </xf>
    <xf numFmtId="165" fontId="36" fillId="6" borderId="75" xfId="0" applyFont="true" applyBorder="true" applyAlignment="true" applyProtection="true">
      <alignment horizontal="left" vertical="center" textRotation="0" wrapText="false" indent="0" shrinkToFit="false"/>
      <protection locked="true" hidden="true"/>
    </xf>
    <xf numFmtId="165" fontId="22" fillId="6" borderId="9" xfId="0" applyFont="true" applyBorder="true" applyAlignment="true" applyProtection="true">
      <alignment horizontal="center" vertical="center" textRotation="0" wrapText="false" indent="0" shrinkToFit="false"/>
      <protection locked="true" hidden="true"/>
    </xf>
    <xf numFmtId="165" fontId="36" fillId="0" borderId="75" xfId="0" applyFont="true" applyBorder="true" applyAlignment="true" applyProtection="true">
      <alignment horizontal="left" vertical="center" textRotation="0" wrapText="false" indent="0" shrinkToFit="false"/>
      <protection locked="true" hidden="true"/>
    </xf>
    <xf numFmtId="165" fontId="22" fillId="3" borderId="9" xfId="0" applyFont="true" applyBorder="true" applyAlignment="true" applyProtection="true">
      <alignment horizontal="center" vertical="center" textRotation="0" wrapText="false" indent="0" shrinkToFit="false"/>
      <protection locked="true" hidden="true"/>
    </xf>
    <xf numFmtId="165" fontId="26" fillId="2" borderId="0" xfId="27" applyFont="true" applyBorder="false" applyAlignment="true" applyProtection="true">
      <alignment horizontal="center" vertical="bottom" textRotation="0" wrapText="false" indent="0" shrinkToFit="false"/>
      <protection locked="true" hidden="true"/>
    </xf>
    <xf numFmtId="166" fontId="26" fillId="2" borderId="0" xfId="27" applyFont="true" applyBorder="false" applyAlignment="true" applyProtection="true">
      <alignment horizontal="center" vertical="bottom" textRotation="0" wrapText="false" indent="0" shrinkToFit="false"/>
      <protection locked="true" hidden="true"/>
    </xf>
    <xf numFmtId="165" fontId="22" fillId="0" borderId="76" xfId="29" applyFont="true" applyBorder="true" applyAlignment="true" applyProtection="true">
      <alignment horizontal="left" vertical="center" textRotation="0" wrapText="false" indent="0" shrinkToFit="false"/>
      <protection locked="true" hidden="true"/>
    </xf>
    <xf numFmtId="165" fontId="22" fillId="0" borderId="77" xfId="29" applyFont="true" applyBorder="true" applyAlignment="true" applyProtection="true">
      <alignment horizontal="left" vertical="center" textRotation="0" wrapText="false" indent="0" shrinkToFit="false"/>
      <protection locked="true" hidden="true"/>
    </xf>
    <xf numFmtId="165" fontId="22" fillId="3" borderId="78" xfId="27" applyFont="true" applyBorder="true" applyAlignment="true" applyProtection="true">
      <alignment horizontal="general" vertical="center" textRotation="0" wrapText="false" indent="0" shrinkToFit="false"/>
      <protection locked="false" hidden="true"/>
    </xf>
    <xf numFmtId="165" fontId="22" fillId="3" borderId="79" xfId="27" applyFont="true" applyBorder="true" applyAlignment="true" applyProtection="true">
      <alignment horizontal="general" vertical="center" textRotation="0" wrapText="false" indent="0" shrinkToFit="false"/>
      <protection locked="true" hidden="true"/>
    </xf>
    <xf numFmtId="165" fontId="22" fillId="2" borderId="0" xfId="27" applyFont="true" applyBorder="false" applyAlignment="false" applyProtection="true">
      <alignment horizontal="general" vertical="bottom" textRotation="0" wrapText="false" indent="0" shrinkToFit="false"/>
      <protection locked="true" hidden="true"/>
    </xf>
    <xf numFmtId="165" fontId="69" fillId="2" borderId="0" xfId="27" applyFont="true" applyBorder="false" applyAlignment="false" applyProtection="true">
      <alignment horizontal="general" vertical="bottom" textRotation="0" wrapText="false" indent="0" shrinkToFit="false"/>
      <protection locked="true" hidden="true"/>
    </xf>
    <xf numFmtId="165" fontId="22" fillId="2" borderId="80" xfId="27" applyFont="true" applyBorder="true" applyAlignment="true" applyProtection="true">
      <alignment horizontal="general" vertical="center" textRotation="0" wrapText="false" indent="0" shrinkToFit="false"/>
      <protection locked="true" hidden="true"/>
    </xf>
    <xf numFmtId="165" fontId="22" fillId="2" borderId="80" xfId="27" applyFont="true" applyBorder="true" applyAlignment="false" applyProtection="true">
      <alignment horizontal="general" vertical="bottom" textRotation="0" wrapText="false" indent="0" shrinkToFit="false"/>
      <protection locked="true" hidden="true"/>
    </xf>
    <xf numFmtId="165" fontId="26" fillId="2" borderId="0" xfId="27" applyFont="true" applyBorder="false" applyAlignment="false" applyProtection="true">
      <alignment horizontal="general" vertical="bottom" textRotation="0" wrapText="false" indent="0" shrinkToFit="false"/>
      <protection locked="true" hidden="true"/>
    </xf>
    <xf numFmtId="165" fontId="22" fillId="2" borderId="0" xfId="27" applyFont="true" applyBorder="false" applyAlignment="true" applyProtection="true">
      <alignment horizontal="general" vertical="center" textRotation="0" wrapText="false" indent="0" shrinkToFit="false"/>
      <protection locked="false" hidden="true"/>
    </xf>
    <xf numFmtId="165" fontId="22" fillId="2" borderId="0" xfId="27" applyFont="true" applyBorder="false" applyAlignment="true" applyProtection="true">
      <alignment horizontal="general" vertical="center" textRotation="0" wrapText="false" indent="0" shrinkToFit="false"/>
      <protection locked="true" hidden="true"/>
    </xf>
    <xf numFmtId="165" fontId="25" fillId="2" borderId="0" xfId="27" applyFont="true" applyBorder="false" applyAlignment="false" applyProtection="true">
      <alignment horizontal="general" vertical="bottom" textRotation="0" wrapText="false" indent="0" shrinkToFit="false"/>
      <protection locked="true" hidden="true"/>
    </xf>
    <xf numFmtId="166" fontId="75" fillId="5" borderId="0" xfId="0" applyFont="true" applyBorder="true" applyAlignment="true" applyProtection="true">
      <alignment horizontal="center" vertical="center" textRotation="2" wrapText="false" indent="0" shrinkToFit="false"/>
      <protection locked="true" hidden="true"/>
    </xf>
    <xf numFmtId="165" fontId="75" fillId="21" borderId="0" xfId="0" applyFont="true" applyBorder="true" applyAlignment="true" applyProtection="true">
      <alignment horizontal="center" vertical="center" textRotation="0" wrapText="false" indent="0" shrinkToFit="false"/>
      <protection locked="true" hidden="true"/>
    </xf>
    <xf numFmtId="165" fontId="76" fillId="2" borderId="0" xfId="26" applyFont="true" applyBorder="false" applyAlignment="false" applyProtection="true">
      <alignment horizontal="general" vertical="bottom" textRotation="0" wrapText="false" indent="0" shrinkToFit="false"/>
      <protection locked="true" hidden="true"/>
    </xf>
    <xf numFmtId="165" fontId="76" fillId="2" borderId="0" xfId="26" applyFont="true" applyBorder="false" applyAlignment="true" applyProtection="true">
      <alignment horizontal="center" vertical="bottom" textRotation="0" wrapText="false" indent="0" shrinkToFit="false"/>
      <protection locked="true" hidden="true"/>
    </xf>
    <xf numFmtId="165" fontId="76" fillId="2" borderId="0" xfId="27" applyFont="true" applyBorder="false" applyAlignment="true" applyProtection="true">
      <alignment horizontal="center" vertical="bottom" textRotation="0" wrapText="false" indent="0" shrinkToFit="false"/>
      <protection locked="true" hidden="true"/>
    </xf>
    <xf numFmtId="165" fontId="69" fillId="2" borderId="0" xfId="26" applyFont="true" applyBorder="false" applyAlignment="false" applyProtection="true">
      <alignment horizontal="general" vertical="bottom" textRotation="0" wrapText="false" indent="0" shrinkToFit="false"/>
      <protection locked="true" hidden="true"/>
    </xf>
    <xf numFmtId="165" fontId="22" fillId="2" borderId="80" xfId="26" applyFont="true" applyBorder="true" applyAlignment="true" applyProtection="true">
      <alignment horizontal="general" vertical="center" textRotation="0" wrapText="false" indent="0" shrinkToFit="false"/>
      <protection locked="true" hidden="true"/>
    </xf>
    <xf numFmtId="165" fontId="22" fillId="2" borderId="80" xfId="26" applyFont="true" applyBorder="true" applyAlignment="false" applyProtection="true">
      <alignment horizontal="general" vertical="bottom" textRotation="0" wrapText="false" indent="0" shrinkToFit="false"/>
      <protection locked="true" hidden="true"/>
    </xf>
    <xf numFmtId="165" fontId="22" fillId="2" borderId="0" xfId="26" applyFont="true" applyBorder="false" applyAlignment="true" applyProtection="true">
      <alignment horizontal="general" vertical="center" textRotation="0" wrapText="false" indent="0" shrinkToFit="false"/>
      <protection locked="false" hidden="true"/>
    </xf>
    <xf numFmtId="166" fontId="76" fillId="2" borderId="0" xfId="26" applyFont="true" applyBorder="false" applyAlignment="true" applyProtection="true">
      <alignment horizontal="center" vertical="bottom" textRotation="0" wrapText="false" indent="0" shrinkToFit="false"/>
      <protection locked="true" hidden="true"/>
    </xf>
    <xf numFmtId="166" fontId="77" fillId="5" borderId="0" xfId="0" applyFont="true" applyBorder="true" applyAlignment="true" applyProtection="true">
      <alignment horizontal="center" vertical="center" textRotation="0" wrapText="false" indent="0" shrinkToFit="false"/>
      <protection locked="true" hidden="true"/>
    </xf>
    <xf numFmtId="165" fontId="78" fillId="2" borderId="0" xfId="27" applyFont="true" applyBorder="false" applyAlignment="false" applyProtection="true">
      <alignment horizontal="general" vertical="bottom" textRotation="0" wrapText="false" indent="0" shrinkToFit="false"/>
      <protection locked="true" hidden="true"/>
    </xf>
    <xf numFmtId="165" fontId="22" fillId="2" borderId="0" xfId="26" applyFont="true" applyBorder="false" applyAlignment="true" applyProtection="true">
      <alignment horizontal="general" vertical="center" textRotation="0" wrapText="true" indent="0" shrinkToFit="false"/>
      <protection locked="true" hidden="true"/>
    </xf>
    <xf numFmtId="165" fontId="22" fillId="2" borderId="0" xfId="26" applyFont="true" applyBorder="false" applyAlignment="true" applyProtection="true">
      <alignment horizontal="general" vertical="center" textRotation="0" wrapText="true" indent="0" shrinkToFit="false"/>
      <protection locked="false" hidden="true"/>
    </xf>
    <xf numFmtId="165" fontId="76" fillId="2" borderId="0" xfId="0" applyFont="true" applyBorder="false" applyAlignment="false" applyProtection="false">
      <alignment horizontal="general" vertical="bottom" textRotation="0" wrapText="false" indent="0" shrinkToFit="false"/>
      <protection locked="true" hidden="false"/>
    </xf>
    <xf numFmtId="165" fontId="76" fillId="2" borderId="0" xfId="0" applyFont="true" applyBorder="false" applyAlignment="true" applyProtection="false">
      <alignment horizontal="center" vertical="bottom" textRotation="0" wrapText="false" indent="0" shrinkToFit="false"/>
      <protection locked="true" hidden="false"/>
    </xf>
    <xf numFmtId="166" fontId="76" fillId="2" borderId="0" xfId="27" applyFont="true" applyBorder="false" applyAlignment="true" applyProtection="true">
      <alignment horizontal="center" vertical="bottom" textRotation="0" wrapText="false" indent="0" shrinkToFit="false"/>
      <protection locked="true" hidden="true"/>
    </xf>
    <xf numFmtId="165" fontId="76" fillId="21" borderId="44" xfId="0" applyFont="true" applyBorder="true" applyAlignment="true" applyProtection="true">
      <alignment horizontal="center" vertical="center" textRotation="0" wrapText="false" indent="0" shrinkToFit="false"/>
      <protection locked="false" hidden="true"/>
    </xf>
    <xf numFmtId="165" fontId="22" fillId="3" borderId="46" xfId="27" applyFont="true" applyBorder="true" applyAlignment="true" applyProtection="true">
      <alignment horizontal="general" vertical="center" textRotation="0" wrapText="false" indent="0" shrinkToFit="false"/>
      <protection locked="false" hidden="true"/>
    </xf>
    <xf numFmtId="165" fontId="68" fillId="2" borderId="0" xfId="26" applyFont="true" applyBorder="false" applyAlignment="false" applyProtection="true">
      <alignment horizontal="general" vertical="bottom" textRotation="0" wrapText="false" indent="0" shrinkToFit="false"/>
      <protection locked="false" hidden="true"/>
    </xf>
    <xf numFmtId="166" fontId="79" fillId="5" borderId="0" xfId="0" applyFont="true" applyBorder="true" applyAlignment="true" applyProtection="true">
      <alignment horizontal="center" vertical="center" textRotation="0" wrapText="false" indent="0" shrinkToFit="false"/>
      <protection locked="true" hidden="true"/>
    </xf>
    <xf numFmtId="166" fontId="79" fillId="5" borderId="0" xfId="0" applyFont="true" applyBorder="false" applyAlignment="true" applyProtection="true">
      <alignment horizontal="center" vertical="center" textRotation="0" wrapText="false" indent="0" shrinkToFit="false"/>
      <protection locked="true" hidden="true"/>
    </xf>
    <xf numFmtId="165" fontId="22" fillId="0" borderId="81" xfId="29" applyFont="true" applyBorder="true" applyAlignment="true" applyProtection="true">
      <alignment horizontal="left" vertical="center" textRotation="0" wrapText="false" indent="0" shrinkToFit="false"/>
      <protection locked="true" hidden="true"/>
    </xf>
    <xf numFmtId="165" fontId="26" fillId="2" borderId="0" xfId="27" applyFont="true" applyBorder="false" applyAlignment="true" applyProtection="true">
      <alignment horizontal="general" vertical="bottom" textRotation="0" wrapText="true" indent="0" shrinkToFit="false"/>
      <protection locked="true" hidden="true"/>
    </xf>
    <xf numFmtId="165" fontId="69" fillId="6" borderId="0" xfId="26" applyFont="true" applyBorder="false" applyAlignment="false" applyProtection="true">
      <alignment horizontal="general" vertical="bottom" textRotation="0" wrapText="false" indent="0" shrinkToFit="false"/>
      <protection locked="true" hidden="true"/>
    </xf>
    <xf numFmtId="165" fontId="80" fillId="21" borderId="0" xfId="0" applyFont="true" applyBorder="false" applyAlignment="true" applyProtection="true">
      <alignment horizontal="left" vertical="center" textRotation="0" wrapText="false" indent="0" shrinkToFit="false"/>
      <protection locked="true" hidden="true"/>
    </xf>
    <xf numFmtId="165" fontId="81" fillId="21" borderId="0" xfId="0" applyFont="true" applyBorder="false" applyAlignment="true" applyProtection="true">
      <alignment horizontal="left" vertical="center" textRotation="0" wrapText="false" indent="0" shrinkToFit="false"/>
      <protection locked="true" hidden="true"/>
    </xf>
    <xf numFmtId="165" fontId="80" fillId="5" borderId="0" xfId="0" applyFont="true" applyBorder="false" applyAlignment="true" applyProtection="true">
      <alignment horizontal="left" vertical="center" textRotation="0" wrapText="false" indent="0" shrinkToFit="false"/>
      <protection locked="true" hidden="true"/>
    </xf>
    <xf numFmtId="165" fontId="81" fillId="5" borderId="0" xfId="0" applyFont="true" applyBorder="false" applyAlignment="true" applyProtection="true">
      <alignment horizontal="left" vertical="center" textRotation="0" wrapText="false" indent="0" shrinkToFit="false"/>
      <protection locked="true" hidden="true"/>
    </xf>
    <xf numFmtId="165" fontId="26" fillId="2" borderId="0" xfId="0" applyFont="true" applyBorder="false" applyAlignment="false" applyProtection="true">
      <alignment horizontal="general" vertical="bottom" textRotation="0" wrapText="false" indent="0" shrinkToFit="false"/>
      <protection locked="true" hidden="true"/>
    </xf>
    <xf numFmtId="165" fontId="29" fillId="22" borderId="82" xfId="0" applyFont="true" applyBorder="true" applyAlignment="true" applyProtection="false">
      <alignment horizontal="center" vertical="bottom" textRotation="0" wrapText="false" indent="0" shrinkToFit="false"/>
      <protection locked="true" hidden="false"/>
    </xf>
    <xf numFmtId="165" fontId="29" fillId="22" borderId="83" xfId="0" applyFont="true" applyBorder="true" applyAlignment="true" applyProtection="false">
      <alignment horizontal="center" vertical="bottom" textRotation="0" wrapText="false" indent="0" shrinkToFit="false"/>
      <protection locked="true" hidden="false"/>
    </xf>
    <xf numFmtId="165" fontId="29" fillId="22" borderId="84" xfId="0" applyFont="true" applyBorder="true" applyAlignment="true" applyProtection="false">
      <alignment horizontal="center" vertical="bottom" textRotation="0" wrapText="false" indent="0" shrinkToFit="false"/>
      <protection locked="true" hidden="false"/>
    </xf>
    <xf numFmtId="165" fontId="29" fillId="22" borderId="85" xfId="0" applyFont="true" applyBorder="true" applyAlignment="true" applyProtection="false">
      <alignment horizontal="center" vertical="bottom" textRotation="0" wrapText="false" indent="0" shrinkToFit="false"/>
      <protection locked="true" hidden="false"/>
    </xf>
    <xf numFmtId="165" fontId="29" fillId="22" borderId="82" xfId="0" applyFont="true" applyBorder="true" applyAlignment="true" applyProtection="false">
      <alignment horizontal="left" vertical="bottom" textRotation="0" wrapText="false" indent="0" shrinkToFit="false"/>
      <protection locked="true" hidden="false"/>
    </xf>
    <xf numFmtId="165" fontId="0" fillId="23" borderId="86" xfId="0" applyFont="false" applyBorder="true" applyAlignment="true" applyProtection="false">
      <alignment horizontal="right" vertical="bottom" textRotation="0" wrapText="false" indent="0" shrinkToFit="false"/>
      <protection locked="true" hidden="false"/>
    </xf>
    <xf numFmtId="165" fontId="0" fillId="0" borderId="87" xfId="0" applyFont="false" applyBorder="true" applyAlignment="true" applyProtection="false">
      <alignment horizontal="center" vertical="bottom" textRotation="0" wrapText="false" indent="0" shrinkToFit="false"/>
      <protection locked="true" hidden="false"/>
    </xf>
    <xf numFmtId="165" fontId="0" fillId="0" borderId="88" xfId="0" applyFont="false" applyBorder="true" applyAlignment="true" applyProtection="false">
      <alignment horizontal="center" vertical="bottom" textRotation="0" wrapText="false" indent="0" shrinkToFit="false"/>
      <protection locked="true" hidden="false"/>
    </xf>
    <xf numFmtId="165" fontId="0" fillId="0" borderId="89" xfId="0" applyFont="false" applyBorder="true" applyAlignment="true" applyProtection="false">
      <alignment horizontal="center" vertical="bottom" textRotation="0" wrapText="false" indent="0" shrinkToFit="false"/>
      <protection locked="true" hidden="false"/>
    </xf>
    <xf numFmtId="165" fontId="0" fillId="0" borderId="86" xfId="0" applyFont="false" applyBorder="true" applyAlignment="true" applyProtection="false">
      <alignment horizontal="center" vertical="bottom" textRotation="0" wrapText="false" indent="0" shrinkToFit="false"/>
      <protection locked="true" hidden="false"/>
    </xf>
    <xf numFmtId="165" fontId="0" fillId="23" borderId="86" xfId="0" applyFont="false" applyBorder="true" applyAlignment="true" applyProtection="false">
      <alignment horizontal="left" vertical="bottom" textRotation="0" wrapText="false" indent="0" shrinkToFit="false"/>
      <protection locked="true" hidden="false"/>
    </xf>
    <xf numFmtId="165" fontId="0" fillId="0" borderId="90" xfId="0" applyFont="false" applyBorder="true" applyAlignment="true" applyProtection="false">
      <alignment horizontal="center" vertical="bottom" textRotation="0" wrapText="false" indent="0" shrinkToFit="false"/>
      <protection locked="true" hidden="false"/>
    </xf>
    <xf numFmtId="165" fontId="0" fillId="0" borderId="91" xfId="0" applyFont="false" applyBorder="true" applyAlignment="true" applyProtection="false">
      <alignment horizontal="center" vertical="bottom" textRotation="0" wrapText="false" indent="0" shrinkToFit="false"/>
      <protection locked="true" hidden="false"/>
    </xf>
    <xf numFmtId="165" fontId="0" fillId="0" borderId="92" xfId="0" applyFont="false" applyBorder="true" applyAlignment="true" applyProtection="false">
      <alignment horizontal="center" vertical="bottom" textRotation="0" wrapText="false" indent="0" shrinkToFit="false"/>
      <protection locked="true" hidden="false"/>
    </xf>
    <xf numFmtId="165" fontId="0" fillId="0" borderId="93" xfId="0" applyFont="false" applyBorder="true" applyAlignment="true" applyProtection="false">
      <alignment horizontal="center" vertical="bottom" textRotation="0" wrapText="false" indent="0" shrinkToFit="false"/>
      <protection locked="true" hidden="false"/>
    </xf>
    <xf numFmtId="165" fontId="0" fillId="23" borderId="93" xfId="0" applyFont="false" applyBorder="true" applyAlignment="true" applyProtection="false">
      <alignment horizontal="left" vertical="bottom" textRotation="0" wrapText="false" indent="0" shrinkToFit="false"/>
      <protection locked="true" hidden="false"/>
    </xf>
    <xf numFmtId="165" fontId="0" fillId="23" borderId="93" xfId="0" applyFont="false" applyBorder="true" applyAlignment="true" applyProtection="false">
      <alignment horizontal="right" vertical="bottom" textRotation="0" wrapText="false" indent="0" shrinkToFit="false"/>
      <protection locked="true" hidden="false"/>
    </xf>
    <xf numFmtId="165" fontId="0" fillId="23" borderId="94" xfId="0" applyFont="false" applyBorder="true" applyAlignment="true" applyProtection="false">
      <alignment horizontal="right" vertical="bottom" textRotation="0" wrapText="false" indent="0" shrinkToFit="false"/>
      <protection locked="true" hidden="false"/>
    </xf>
    <xf numFmtId="165" fontId="0" fillId="0" borderId="95" xfId="0" applyFont="false" applyBorder="true" applyAlignment="true" applyProtection="false">
      <alignment horizontal="center" vertical="bottom" textRotation="0" wrapText="false" indent="0" shrinkToFit="false"/>
      <protection locked="true" hidden="false"/>
    </xf>
    <xf numFmtId="165" fontId="0" fillId="0" borderId="96" xfId="0" applyFont="false" applyBorder="true" applyAlignment="true" applyProtection="false">
      <alignment horizontal="center" vertical="bottom" textRotation="0" wrapText="false" indent="0" shrinkToFit="false"/>
      <protection locked="true" hidden="false"/>
    </xf>
    <xf numFmtId="165" fontId="0" fillId="0" borderId="97" xfId="0" applyFont="false" applyBorder="true" applyAlignment="true" applyProtection="false">
      <alignment horizontal="center" vertical="bottom" textRotation="0" wrapText="false" indent="0" shrinkToFit="false"/>
      <protection locked="true" hidden="false"/>
    </xf>
    <xf numFmtId="165" fontId="0" fillId="0" borderId="94" xfId="0" applyFont="false" applyBorder="true" applyAlignment="true" applyProtection="false">
      <alignment horizontal="center" vertical="bottom" textRotation="0" wrapText="false" indent="0" shrinkToFit="false"/>
      <protection locked="true" hidden="false"/>
    </xf>
    <xf numFmtId="165" fontId="0" fillId="23" borderId="94" xfId="0" applyFont="false" applyBorder="true" applyAlignment="true" applyProtection="false">
      <alignment horizontal="left" vertical="bottom" textRotation="0" wrapText="false" indent="0" shrinkToFit="false"/>
      <protection locked="true" hidden="false"/>
    </xf>
    <xf numFmtId="165" fontId="0" fillId="0" borderId="98" xfId="0" applyFont="false" applyBorder="true" applyAlignment="true" applyProtection="false">
      <alignment horizontal="center" vertical="bottom" textRotation="0" wrapText="false" indent="0" shrinkToFit="false"/>
      <protection locked="true" hidden="false"/>
    </xf>
    <xf numFmtId="165" fontId="0" fillId="23" borderId="98" xfId="0" applyFont="false" applyBorder="true" applyAlignment="true" applyProtection="false">
      <alignment horizontal="left" vertical="bottom" textRotation="0" wrapText="false" indent="0" shrinkToFit="false"/>
      <protection locked="true" hidden="false"/>
    </xf>
    <xf numFmtId="165" fontId="68" fillId="2" borderId="0" xfId="0" applyFont="true" applyBorder="false" applyAlignment="false" applyProtection="true">
      <alignment horizontal="general" vertical="bottom" textRotation="0" wrapText="false" indent="0" shrinkToFit="false"/>
      <protection locked="true" hidden="true"/>
    </xf>
    <xf numFmtId="165" fontId="75" fillId="0" borderId="99" xfId="27" applyFont="true" applyBorder="true" applyAlignment="true" applyProtection="true">
      <alignment horizontal="center" vertical="center" textRotation="0" wrapText="false" indent="0" shrinkToFit="false"/>
      <protection locked="true" hidden="true"/>
    </xf>
    <xf numFmtId="165" fontId="0" fillId="2" borderId="100" xfId="0" applyFont="false" applyBorder="true" applyAlignment="false" applyProtection="true">
      <alignment horizontal="general" vertical="bottom" textRotation="0" wrapText="false" indent="0" shrinkToFit="false"/>
      <protection locked="true" hidden="true"/>
    </xf>
    <xf numFmtId="165" fontId="25" fillId="2" borderId="100" xfId="0" applyFont="true" applyBorder="true" applyAlignment="false" applyProtection="true">
      <alignment horizontal="general" vertical="bottom" textRotation="0" wrapText="false" indent="0" shrinkToFit="false"/>
      <protection locked="true" hidden="true"/>
    </xf>
    <xf numFmtId="165" fontId="82" fillId="2" borderId="101" xfId="22" applyFont="true" applyBorder="true" applyAlignment="true" applyProtection="true">
      <alignment horizontal="center" vertical="center" textRotation="0" wrapText="true" indent="0" shrinkToFit="false"/>
      <protection locked="true" hidden="true"/>
    </xf>
    <xf numFmtId="165" fontId="83" fillId="2" borderId="101" xfId="22" applyFont="true" applyBorder="true" applyAlignment="true" applyProtection="true">
      <alignment horizontal="center" vertical="center" textRotation="0" wrapText="true" indent="0" shrinkToFit="false"/>
      <protection locked="true" hidden="true"/>
    </xf>
    <xf numFmtId="165" fontId="32" fillId="2" borderId="101" xfId="22" applyFont="true" applyBorder="true" applyAlignment="true" applyProtection="true">
      <alignment horizontal="center" vertical="center" textRotation="0" wrapText="true" indent="0" shrinkToFit="false"/>
      <protection locked="true" hidden="true"/>
    </xf>
    <xf numFmtId="165" fontId="32" fillId="2" borderId="101" xfId="22" applyFont="true" applyBorder="true" applyAlignment="true" applyProtection="true">
      <alignment horizontal="left" vertical="center" textRotation="0" wrapText="true" indent="0" shrinkToFit="false"/>
      <protection locked="true" hidden="true"/>
    </xf>
    <xf numFmtId="165" fontId="25" fillId="2" borderId="0" xfId="0" applyFont="true" applyBorder="false" applyAlignment="true" applyProtection="true">
      <alignment horizontal="center" vertical="center" textRotation="0" wrapText="false" indent="0" shrinkToFit="false"/>
      <protection locked="true" hidden="true"/>
    </xf>
    <xf numFmtId="165" fontId="72" fillId="2" borderId="0" xfId="0" applyFont="true" applyBorder="false" applyAlignment="true" applyProtection="false">
      <alignment horizontal="center" vertical="center" textRotation="0" wrapText="false" indent="0" shrinkToFit="false"/>
      <protection locked="true" hidden="false"/>
    </xf>
    <xf numFmtId="166" fontId="84" fillId="3" borderId="54" xfId="22" applyFont="true" applyBorder="true" applyAlignment="true" applyProtection="true">
      <alignment horizontal="center" vertical="center" textRotation="0" wrapText="true" indent="0" shrinkToFit="false"/>
      <protection locked="false" hidden="true"/>
    </xf>
    <xf numFmtId="165" fontId="32" fillId="2" borderId="101" xfId="22" applyFont="true" applyBorder="true" applyAlignment="true" applyProtection="true">
      <alignment horizontal="center" vertical="bottom" textRotation="0" wrapText="true" indent="0" shrinkToFit="false"/>
      <protection locked="true" hidden="true"/>
    </xf>
    <xf numFmtId="165" fontId="26" fillId="0" borderId="0" xfId="0" applyFont="true" applyBorder="false" applyAlignment="true" applyProtection="true">
      <alignment horizontal="general" vertical="bottom" textRotation="0" wrapText="true" indent="0" shrinkToFit="false"/>
      <protection locked="true" hidden="true"/>
    </xf>
    <xf numFmtId="165" fontId="85" fillId="2" borderId="0" xfId="0" applyFont="true" applyBorder="false" applyAlignment="true" applyProtection="true">
      <alignment horizontal="left" vertical="bottom" textRotation="0" wrapText="false" indent="0" shrinkToFit="false"/>
      <protection locked="true" hidden="true"/>
    </xf>
    <xf numFmtId="165" fontId="25" fillId="2" borderId="0" xfId="0" applyFont="true" applyBorder="false" applyAlignment="true" applyProtection="true">
      <alignment horizontal="center" vertical="bottom" textRotation="0" wrapText="false" indent="0" shrinkToFit="false"/>
      <protection locked="true" hidden="true"/>
    </xf>
    <xf numFmtId="165" fontId="72" fillId="2" borderId="0" xfId="26" applyFont="true" applyBorder="false" applyAlignment="true" applyProtection="true">
      <alignment horizontal="center" vertical="center" textRotation="0" wrapText="true" indent="0" shrinkToFit="false"/>
      <protection locked="true" hidden="true"/>
    </xf>
    <xf numFmtId="166" fontId="86" fillId="3" borderId="54" xfId="22" applyFont="true" applyBorder="true" applyAlignment="true" applyProtection="true">
      <alignment horizontal="center" vertical="center" textRotation="0" wrapText="true" indent="0" shrinkToFit="false"/>
      <protection locked="true" hidden="true"/>
    </xf>
    <xf numFmtId="165" fontId="30" fillId="2" borderId="0" xfId="0" applyFont="true" applyBorder="false" applyAlignment="true" applyProtection="true">
      <alignment horizontal="right" vertical="bottom" textRotation="0" wrapText="false" indent="0" shrinkToFit="false"/>
      <protection locked="true" hidden="true"/>
    </xf>
    <xf numFmtId="165" fontId="30" fillId="2" borderId="0" xfId="0" applyFont="true" applyBorder="false" applyAlignment="true" applyProtection="true">
      <alignment horizontal="left" vertical="bottom" textRotation="0" wrapText="false" indent="0" shrinkToFit="false"/>
      <protection locked="true" hidden="true"/>
    </xf>
    <xf numFmtId="165" fontId="26" fillId="0" borderId="0" xfId="0" applyFont="true" applyBorder="false" applyAlignment="true" applyProtection="false">
      <alignment horizontal="general" vertical="bottom" textRotation="0" wrapText="true" indent="0" shrinkToFit="false"/>
      <protection locked="true" hidden="false"/>
    </xf>
    <xf numFmtId="166" fontId="26" fillId="0" borderId="0" xfId="0" applyFont="true" applyBorder="false" applyAlignment="true" applyProtection="false">
      <alignment horizontal="general" vertical="bottom" textRotation="0" wrapText="true" indent="0" shrinkToFit="false"/>
      <protection locked="true" hidden="false"/>
    </xf>
    <xf numFmtId="165" fontId="26" fillId="0" borderId="0" xfId="22" applyFont="true" applyBorder="false" applyAlignment="false" applyProtection="false">
      <alignment horizontal="general" vertical="bottom" textRotation="0" wrapText="false" indent="0" shrinkToFit="false"/>
      <protection locked="true" hidden="false"/>
    </xf>
    <xf numFmtId="165" fontId="26" fillId="0" borderId="0" xfId="22" applyFont="true" applyBorder="false" applyAlignment="true" applyProtection="false">
      <alignment horizontal="general" vertical="bottom" textRotation="0" wrapText="true" indent="0" shrinkToFit="false"/>
      <protection locked="true" hidden="false"/>
    </xf>
    <xf numFmtId="165" fontId="26" fillId="0" borderId="0" xfId="0" applyFont="true" applyBorder="false" applyAlignment="true" applyProtection="true">
      <alignment horizontal="general" vertical="center" textRotation="0" wrapText="true" indent="0" shrinkToFit="false"/>
      <protection locked="true" hidden="true"/>
    </xf>
    <xf numFmtId="165" fontId="87" fillId="0" borderId="0" xfId="20" applyFont="true" applyBorder="true" applyAlignment="true" applyProtection="true">
      <alignment horizontal="general" vertical="bottom" textRotation="0" wrapText="true" indent="0" shrinkToFit="false"/>
      <protection locked="true" hidden="false"/>
    </xf>
    <xf numFmtId="165" fontId="88" fillId="0" borderId="0" xfId="0" applyFont="true" applyBorder="false" applyAlignment="true" applyProtection="true">
      <alignment horizontal="general" vertical="center" textRotation="0" wrapText="false" indent="0" shrinkToFit="false"/>
      <protection locked="true" hidden="true"/>
    </xf>
    <xf numFmtId="165" fontId="50" fillId="0" borderId="0" xfId="0" applyFont="true" applyBorder="false" applyAlignment="true" applyProtection="false">
      <alignment horizontal="general" vertical="center" textRotation="0" wrapText="tru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67" fontId="89" fillId="0" borderId="0" xfId="0" applyFont="true" applyBorder="false" applyAlignment="false" applyProtection="false">
      <alignment horizontal="general" vertical="bottom" textRotation="0" wrapText="false" indent="0" shrinkToFit="false"/>
      <protection locked="true" hidden="false"/>
    </xf>
    <xf numFmtId="165" fontId="26" fillId="0" borderId="0" xfId="22" applyFont="true" applyBorder="false" applyAlignment="true" applyProtection="true">
      <alignment horizontal="general" vertical="bottom" textRotation="0" wrapText="true" indent="0" shrinkToFit="false"/>
      <protection locked="true" hidden="true"/>
    </xf>
    <xf numFmtId="165" fontId="90" fillId="0" borderId="0" xfId="20" applyFont="true" applyBorder="true" applyAlignment="true" applyProtection="true">
      <alignment horizontal="general" vertical="bottom" textRotation="0" wrapText="true" indent="0" shrinkToFit="false"/>
      <protection locked="true" hidden="true"/>
    </xf>
    <xf numFmtId="165" fontId="87" fillId="0" borderId="0" xfId="20" applyFont="true" applyBorder="true" applyAlignment="true" applyProtection="true">
      <alignment horizontal="general" vertical="bottom" textRotation="0" wrapText="true" indent="0" shrinkToFit="false"/>
      <protection locked="true" hidden="true"/>
    </xf>
    <xf numFmtId="165" fontId="91" fillId="0" borderId="0" xfId="20" applyFont="true" applyBorder="true" applyAlignment="true" applyProtection="true">
      <alignment horizontal="general" vertical="bottom" textRotation="0" wrapText="true" indent="0" shrinkToFit="false"/>
      <protection locked="true" hidden="true"/>
    </xf>
    <xf numFmtId="165" fontId="26" fillId="0" borderId="0" xfId="0" applyFont="true" applyBorder="false" applyAlignment="true" applyProtection="true">
      <alignment horizontal="general" vertical="bottom" textRotation="0" wrapText="true" indent="0" shrinkToFit="false"/>
      <protection locked="false" hidden="false"/>
    </xf>
    <xf numFmtId="165" fontId="22" fillId="2" borderId="0" xfId="0" applyFont="true" applyBorder="false" applyAlignment="true" applyProtection="false">
      <alignment horizontal="right" vertical="center" textRotation="0" wrapText="false" indent="0" shrinkToFit="false"/>
      <protection locked="true" hidden="false"/>
    </xf>
    <xf numFmtId="166" fontId="73" fillId="2" borderId="0" xfId="0" applyFont="true" applyBorder="false" applyAlignment="true" applyProtection="false">
      <alignment horizontal="left" vertical="center" textRotation="0" wrapText="true" indent="0" shrinkToFit="false"/>
      <protection locked="true" hidden="false"/>
    </xf>
    <xf numFmtId="165" fontId="25" fillId="2" borderId="0" xfId="0" applyFont="true" applyBorder="false" applyAlignment="true" applyProtection="false">
      <alignment horizontal="center" vertical="center" textRotation="0" wrapText="false" indent="0" shrinkToFit="false"/>
      <protection locked="true" hidden="false"/>
    </xf>
    <xf numFmtId="165" fontId="22" fillId="2" borderId="0" xfId="0" applyFont="true" applyBorder="false" applyAlignment="true" applyProtection="false">
      <alignment horizontal="center" vertical="center" textRotation="0" wrapText="false" indent="0" shrinkToFit="false"/>
      <protection locked="true" hidden="false"/>
    </xf>
    <xf numFmtId="166" fontId="45" fillId="3" borderId="54" xfId="22" applyFont="true" applyBorder="true" applyAlignment="true" applyProtection="true">
      <alignment horizontal="center" vertical="center" textRotation="0" wrapText="false" indent="0" shrinkToFit="false"/>
      <protection locked="false" hidden="true"/>
    </xf>
    <xf numFmtId="170" fontId="72" fillId="24" borderId="102" xfId="19" applyFont="true" applyBorder="true" applyAlignment="true" applyProtection="true">
      <alignment horizontal="center" vertical="center" textRotation="0" wrapText="false" indent="0" shrinkToFit="false"/>
      <protection locked="true" hidden="false"/>
    </xf>
    <xf numFmtId="165" fontId="31" fillId="25" borderId="103" xfId="0" applyFont="true" applyBorder="true" applyAlignment="false" applyProtection="false">
      <alignment horizontal="general" vertical="bottom" textRotation="0" wrapText="false" indent="0" shrinkToFit="false"/>
      <protection locked="true" hidden="false"/>
    </xf>
    <xf numFmtId="165" fontId="31" fillId="25" borderId="104" xfId="0" applyFont="true" applyBorder="true" applyAlignment="false" applyProtection="false">
      <alignment horizontal="general" vertical="bottom" textRotation="0" wrapText="false" indent="0" shrinkToFit="false"/>
      <protection locked="true" hidden="false"/>
    </xf>
    <xf numFmtId="165" fontId="31" fillId="25" borderId="105" xfId="0" applyFont="true" applyBorder="true" applyAlignment="false" applyProtection="false">
      <alignment horizontal="general" vertical="bottom" textRotation="0" wrapText="false" indent="0" shrinkToFit="false"/>
      <protection locked="true" hidden="false"/>
    </xf>
    <xf numFmtId="165" fontId="25" fillId="2" borderId="105" xfId="0" applyFont="true" applyBorder="true" applyAlignment="false" applyProtection="false">
      <alignment horizontal="general" vertical="bottom" textRotation="0" wrapText="false" indent="0" shrinkToFit="false"/>
      <protection locked="true" hidden="false"/>
    </xf>
    <xf numFmtId="165" fontId="0" fillId="24" borderId="106" xfId="0" applyFont="false" applyBorder="true" applyAlignment="false" applyProtection="false">
      <alignment horizontal="general" vertical="bottom" textRotation="0" wrapText="false" indent="0" shrinkToFit="false"/>
      <protection locked="true" hidden="false"/>
    </xf>
    <xf numFmtId="165" fontId="73" fillId="26" borderId="107" xfId="0" applyFont="true" applyBorder="true" applyAlignment="true" applyProtection="false">
      <alignment horizontal="center" vertical="bottom" textRotation="0" wrapText="false" indent="0" shrinkToFit="false"/>
      <protection locked="true" hidden="false"/>
    </xf>
    <xf numFmtId="165" fontId="73" fillId="27" borderId="107" xfId="0" applyFont="true" applyBorder="true" applyAlignment="true" applyProtection="false">
      <alignment horizontal="center" vertical="bottom" textRotation="0" wrapText="false" indent="0" shrinkToFit="false"/>
      <protection locked="true" hidden="false"/>
    </xf>
    <xf numFmtId="165" fontId="73" fillId="28" borderId="107" xfId="0" applyFont="true" applyBorder="true" applyAlignment="true" applyProtection="false">
      <alignment horizontal="center" vertical="bottom" textRotation="0" wrapText="false" indent="0" shrinkToFit="false"/>
      <protection locked="true" hidden="false"/>
    </xf>
    <xf numFmtId="165" fontId="73" fillId="29" borderId="107" xfId="0" applyFont="true" applyBorder="true" applyAlignment="true" applyProtection="false">
      <alignment horizontal="center" vertical="bottom" textRotation="0" wrapText="false" indent="0" shrinkToFit="false"/>
      <protection locked="true" hidden="false"/>
    </xf>
    <xf numFmtId="165" fontId="73" fillId="30" borderId="107" xfId="0" applyFont="true" applyBorder="true" applyAlignment="true" applyProtection="false">
      <alignment horizontal="center" vertical="bottom" textRotation="0" wrapText="false" indent="0" shrinkToFit="false"/>
      <protection locked="true" hidden="false"/>
    </xf>
    <xf numFmtId="165" fontId="73" fillId="31" borderId="107" xfId="0" applyFont="true" applyBorder="true" applyAlignment="true" applyProtection="false">
      <alignment horizontal="center" vertical="bottom" textRotation="0" wrapText="false" indent="0" shrinkToFit="false"/>
      <protection locked="true" hidden="false"/>
    </xf>
    <xf numFmtId="165" fontId="73" fillId="32" borderId="107" xfId="0" applyFont="true" applyBorder="true" applyAlignment="true" applyProtection="false">
      <alignment horizontal="center" vertical="bottom" textRotation="0" wrapText="false" indent="0" shrinkToFit="false"/>
      <protection locked="true" hidden="false"/>
    </xf>
    <xf numFmtId="165" fontId="73" fillId="33" borderId="108" xfId="0" applyFont="true" applyBorder="true" applyAlignment="true" applyProtection="false">
      <alignment horizontal="center" vertical="bottom" textRotation="0" wrapText="false" indent="0" shrinkToFit="false"/>
      <protection locked="true" hidden="false"/>
    </xf>
    <xf numFmtId="165" fontId="22" fillId="34" borderId="109" xfId="0" applyFont="true" applyBorder="true" applyAlignment="true" applyProtection="false">
      <alignment horizontal="general" vertical="center" textRotation="0" wrapText="false" indent="0" shrinkToFit="false"/>
      <protection locked="true" hidden="false"/>
    </xf>
    <xf numFmtId="165" fontId="22" fillId="3" borderId="0" xfId="0" applyFont="true" applyBorder="false" applyAlignment="true" applyProtection="false">
      <alignment horizontal="general" vertical="center" textRotation="0" wrapText="false" indent="0" shrinkToFit="false"/>
      <protection locked="true" hidden="false"/>
    </xf>
    <xf numFmtId="172" fontId="22" fillId="35" borderId="110" xfId="19" applyFont="true" applyBorder="true" applyAlignment="true" applyProtection="true">
      <alignment horizontal="general" vertical="center" textRotation="0" wrapText="false" indent="0" shrinkToFit="false"/>
      <protection locked="true" hidden="false"/>
    </xf>
    <xf numFmtId="165" fontId="0" fillId="3" borderId="0" xfId="0" applyFont="false" applyBorder="false" applyAlignment="true" applyProtection="false">
      <alignment horizontal="general" vertical="center" textRotation="0" wrapText="false" indent="0" shrinkToFit="false"/>
      <protection locked="true" hidden="false"/>
    </xf>
    <xf numFmtId="165" fontId="25" fillId="2" borderId="110" xfId="19" applyFont="true" applyBorder="true" applyAlignment="true" applyProtection="true">
      <alignment horizontal="center" vertical="center" textRotation="0" wrapText="false" indent="0" shrinkToFit="false"/>
      <protection locked="true" hidden="false"/>
    </xf>
    <xf numFmtId="165" fontId="22" fillId="36" borderId="111" xfId="0" applyFont="true" applyBorder="true" applyAlignment="true" applyProtection="true">
      <alignment horizontal="left" vertical="center" textRotation="0" wrapText="false" indent="0" shrinkToFit="false"/>
      <protection locked="true" hidden="true"/>
    </xf>
    <xf numFmtId="165" fontId="22" fillId="36" borderId="0" xfId="0" applyFont="true" applyBorder="false" applyAlignment="true" applyProtection="false">
      <alignment horizontal="center" vertical="center" textRotation="0" wrapText="false" indent="0" shrinkToFit="false"/>
      <protection locked="true" hidden="false"/>
    </xf>
    <xf numFmtId="165" fontId="22" fillId="36" borderId="112" xfId="0" applyFont="true" applyBorder="true" applyAlignment="true" applyProtection="false">
      <alignment horizontal="center" vertical="center" textRotation="0" wrapText="false" indent="0" shrinkToFit="false"/>
      <protection locked="true" hidden="false"/>
    </xf>
    <xf numFmtId="165" fontId="22" fillId="24" borderId="109" xfId="0" applyFont="true" applyBorder="true" applyAlignment="true" applyProtection="false">
      <alignment horizontal="general" vertical="center" textRotation="0" wrapText="false" indent="0" shrinkToFit="false"/>
      <protection locked="true" hidden="false"/>
    </xf>
    <xf numFmtId="165" fontId="22" fillId="37" borderId="113" xfId="0" applyFont="true" applyBorder="true" applyAlignment="true" applyProtection="true">
      <alignment horizontal="left" vertical="center" textRotation="0" wrapText="false" indent="0" shrinkToFit="false"/>
      <protection locked="true" hidden="true"/>
    </xf>
    <xf numFmtId="165" fontId="22" fillId="37" borderId="0" xfId="0" applyFont="true" applyBorder="false" applyAlignment="true" applyProtection="false">
      <alignment horizontal="center" vertical="center" textRotation="0" wrapText="false" indent="0" shrinkToFit="false"/>
      <protection locked="true" hidden="false"/>
    </xf>
    <xf numFmtId="165" fontId="22" fillId="37" borderId="112" xfId="0" applyFont="true" applyBorder="true" applyAlignment="true" applyProtection="false">
      <alignment horizontal="center" vertical="center" textRotation="0" wrapText="false" indent="0" shrinkToFit="false"/>
      <protection locked="true" hidden="false"/>
    </xf>
    <xf numFmtId="165" fontId="22" fillId="36" borderId="113" xfId="0" applyFont="true" applyBorder="true" applyAlignment="true" applyProtection="true">
      <alignment horizontal="left" vertical="center" textRotation="0" wrapText="false" indent="0" shrinkToFit="false"/>
      <protection locked="true" hidden="true"/>
    </xf>
    <xf numFmtId="165" fontId="22" fillId="24" borderId="114" xfId="0" applyFont="true" applyBorder="true" applyAlignment="true" applyProtection="false">
      <alignment horizontal="general" vertical="center" textRotation="0" wrapText="false" indent="0" shrinkToFit="false"/>
      <protection locked="true" hidden="false"/>
    </xf>
    <xf numFmtId="164" fontId="22" fillId="3" borderId="115" xfId="0" applyFont="true" applyBorder="true" applyAlignment="true" applyProtection="false">
      <alignment horizontal="general" vertical="center" textRotation="0" wrapText="false" indent="0" shrinkToFit="false"/>
      <protection locked="true" hidden="false"/>
    </xf>
    <xf numFmtId="165" fontId="22" fillId="35" borderId="116" xfId="0" applyFont="true" applyBorder="true" applyAlignment="true" applyProtection="false">
      <alignment horizontal="general" vertical="center" textRotation="0" wrapText="false" indent="0" shrinkToFit="false"/>
      <protection locked="true" hidden="false"/>
    </xf>
    <xf numFmtId="165" fontId="25" fillId="2" borderId="116" xfId="0" applyFont="true" applyBorder="true" applyAlignment="true" applyProtection="false">
      <alignment horizontal="center" vertical="center" textRotation="0" wrapText="false" indent="0" shrinkToFit="false"/>
      <protection locked="true" hidden="false"/>
    </xf>
    <xf numFmtId="165" fontId="22" fillId="2" borderId="109" xfId="0" applyFont="true" applyBorder="true" applyAlignment="true" applyProtection="false">
      <alignment horizontal="general" vertical="center" textRotation="0" wrapText="false" indent="0" shrinkToFit="false"/>
      <protection locked="true" hidden="false"/>
    </xf>
    <xf numFmtId="165" fontId="0" fillId="2" borderId="0" xfId="0" applyFont="false" applyBorder="false" applyAlignment="true" applyProtection="false">
      <alignment horizontal="general" vertical="center" textRotation="0" wrapText="false" indent="0" shrinkToFit="false"/>
      <protection locked="true" hidden="false"/>
    </xf>
    <xf numFmtId="165" fontId="25" fillId="2" borderId="0" xfId="0" applyFont="true" applyBorder="false" applyAlignment="true" applyProtection="false">
      <alignment horizontal="general" vertical="center" textRotation="0" wrapText="false" indent="0" shrinkToFit="false"/>
      <protection locked="true" hidden="false"/>
    </xf>
    <xf numFmtId="165" fontId="22" fillId="2" borderId="114" xfId="0" applyFont="true" applyBorder="true" applyAlignment="true" applyProtection="false">
      <alignment horizontal="general" vertical="center" textRotation="0" wrapText="false" indent="0" shrinkToFit="false"/>
      <protection locked="true" hidden="false"/>
    </xf>
    <xf numFmtId="165" fontId="0" fillId="2" borderId="115" xfId="0" applyFont="false" applyBorder="true" applyAlignment="true" applyProtection="false">
      <alignment horizontal="general" vertical="center" textRotation="0" wrapText="false" indent="0" shrinkToFit="false"/>
      <protection locked="true" hidden="false"/>
    </xf>
    <xf numFmtId="165" fontId="30" fillId="2" borderId="0" xfId="0" applyFont="true" applyBorder="false" applyAlignment="false" applyProtection="false">
      <alignment horizontal="general" vertical="bottom" textRotation="0" wrapText="false" indent="0" shrinkToFit="false"/>
      <protection locked="true" hidden="false"/>
    </xf>
    <xf numFmtId="165" fontId="22" fillId="37" borderId="117" xfId="0" applyFont="true" applyBorder="true" applyAlignment="true" applyProtection="true">
      <alignment horizontal="left" vertical="center" textRotation="0" wrapText="false" indent="0" shrinkToFit="false"/>
      <protection locked="true" hidden="true"/>
    </xf>
    <xf numFmtId="165" fontId="22" fillId="37" borderId="118" xfId="0" applyFont="true" applyBorder="true" applyAlignment="true" applyProtection="false">
      <alignment horizontal="center" vertical="center" textRotation="0" wrapText="false" indent="0" shrinkToFit="false"/>
      <protection locked="true" hidden="false"/>
    </xf>
    <xf numFmtId="165" fontId="22" fillId="37" borderId="119" xfId="0" applyFont="true" applyBorder="true" applyAlignment="true" applyProtection="false">
      <alignment horizontal="center" vertical="center" textRotation="0" wrapText="false" indent="0" shrinkToFit="false"/>
      <protection locked="true" hidden="false"/>
    </xf>
    <xf numFmtId="165" fontId="52" fillId="2" borderId="0" xfId="0" applyFont="true" applyBorder="false" applyAlignment="false" applyProtection="true">
      <alignment horizontal="general" vertical="bottom" textRotation="0" wrapText="false" indent="0" shrinkToFit="false"/>
      <protection locked="true" hidden="true"/>
    </xf>
    <xf numFmtId="169" fontId="29" fillId="2" borderId="0" xfId="0" applyFont="true" applyBorder="false" applyAlignment="false" applyProtection="true">
      <alignment horizontal="general" vertical="bottom" textRotation="0" wrapText="false" indent="0" shrinkToFit="false"/>
      <protection locked="true" hidden="true"/>
    </xf>
    <xf numFmtId="165" fontId="0" fillId="2" borderId="0" xfId="0" applyFont="false" applyBorder="false" applyAlignment="true" applyProtection="true">
      <alignment horizontal="center" vertical="center" textRotation="0" wrapText="false" indent="0" shrinkToFit="false"/>
      <protection locked="true" hidden="true"/>
    </xf>
    <xf numFmtId="165" fontId="52" fillId="38" borderId="4" xfId="0" applyFont="true" applyBorder="true" applyAlignment="true" applyProtection="true">
      <alignment horizontal="center" vertical="center" textRotation="0" wrapText="false" indent="0" shrinkToFit="false"/>
      <protection locked="true" hidden="true"/>
    </xf>
    <xf numFmtId="165" fontId="22" fillId="6" borderId="120" xfId="0" applyFont="true" applyBorder="true" applyAlignment="true" applyProtection="true">
      <alignment horizontal="left" vertical="bottom" textRotation="0" wrapText="false" indent="0" shrinkToFit="false"/>
      <protection locked="true" hidden="true"/>
    </xf>
    <xf numFmtId="165" fontId="22" fillId="6" borderId="120" xfId="0" applyFont="true" applyBorder="true" applyAlignment="true" applyProtection="true">
      <alignment horizontal="center" vertical="bottom" textRotation="0" wrapText="false" indent="0" shrinkToFit="false"/>
      <protection locked="true" hidden="true"/>
    </xf>
    <xf numFmtId="165" fontId="22" fillId="6" borderId="120" xfId="0" applyFont="true" applyBorder="true" applyAlignment="false" applyProtection="true">
      <alignment horizontal="general" vertical="bottom" textRotation="0" wrapText="false" indent="0" shrinkToFit="false"/>
      <protection locked="true" hidden="true"/>
    </xf>
    <xf numFmtId="165" fontId="45" fillId="21" borderId="121" xfId="0" applyFont="true" applyBorder="true" applyAlignment="true" applyProtection="true">
      <alignment horizontal="left" vertical="center" textRotation="0" wrapText="false" indent="0" shrinkToFit="false"/>
      <protection locked="true" hidden="true"/>
    </xf>
    <xf numFmtId="165" fontId="45" fillId="21" borderId="122" xfId="0" applyFont="true" applyBorder="true" applyAlignment="true" applyProtection="true">
      <alignment horizontal="left" vertical="center" textRotation="0" wrapText="false" indent="0" shrinkToFit="false"/>
      <protection locked="true" hidden="true"/>
    </xf>
    <xf numFmtId="165" fontId="45" fillId="21" borderId="122" xfId="0" applyFont="true" applyBorder="true" applyAlignment="true" applyProtection="true">
      <alignment horizontal="center" vertical="center" textRotation="0" wrapText="false" indent="0" shrinkToFit="false"/>
      <protection locked="true" hidden="true"/>
    </xf>
    <xf numFmtId="165" fontId="45" fillId="21" borderId="123" xfId="0" applyFont="true" applyBorder="true" applyAlignment="true" applyProtection="true">
      <alignment horizontal="center" vertical="center" textRotation="0" wrapText="false" indent="0" shrinkToFit="false"/>
      <protection locked="true" hidden="true"/>
    </xf>
    <xf numFmtId="165" fontId="52" fillId="13" borderId="4" xfId="0" applyFont="true" applyBorder="true" applyAlignment="true" applyProtection="true">
      <alignment horizontal="center" vertical="center" textRotation="0" wrapText="false" indent="0" shrinkToFit="false"/>
      <protection locked="true" hidden="true"/>
    </xf>
    <xf numFmtId="165" fontId="22" fillId="2" borderId="0" xfId="0" applyFont="true" applyBorder="false" applyAlignment="true" applyProtection="true">
      <alignment horizontal="center" vertical="bottom" textRotation="0" wrapText="false" indent="0" shrinkToFit="false"/>
      <protection locked="true" hidden="true"/>
    </xf>
    <xf numFmtId="165" fontId="45" fillId="27" borderId="124" xfId="0" applyFont="true" applyBorder="true" applyAlignment="true" applyProtection="true">
      <alignment horizontal="center" vertical="center" textRotation="0" wrapText="false" indent="0" shrinkToFit="false"/>
      <protection locked="true" hidden="true"/>
    </xf>
    <xf numFmtId="165" fontId="22" fillId="27" borderId="124" xfId="0" applyFont="true" applyBorder="true" applyAlignment="true" applyProtection="true">
      <alignment horizontal="center" vertical="center" textRotation="0" wrapText="false" indent="0" shrinkToFit="false"/>
      <protection locked="true" hidden="true"/>
    </xf>
    <xf numFmtId="165" fontId="22" fillId="27" borderId="125" xfId="0" applyFont="true" applyBorder="true" applyAlignment="true" applyProtection="true">
      <alignment horizontal="center" vertical="top" textRotation="0" wrapText="false" indent="0" shrinkToFit="false"/>
      <protection locked="true" hidden="true"/>
    </xf>
    <xf numFmtId="165" fontId="22" fillId="28" borderId="0" xfId="0" applyFont="true" applyBorder="false" applyAlignment="false" applyProtection="true">
      <alignment horizontal="general" vertical="bottom" textRotation="0" wrapText="false" indent="0" shrinkToFit="false"/>
      <protection locked="true" hidden="true"/>
    </xf>
    <xf numFmtId="165" fontId="0" fillId="29" borderId="0" xfId="0" applyFont="false" applyBorder="false" applyAlignment="true" applyProtection="true">
      <alignment horizontal="center" vertical="center" textRotation="0" wrapText="false" indent="0" shrinkToFit="false"/>
      <protection locked="true" hidden="true"/>
    </xf>
    <xf numFmtId="165" fontId="22" fillId="30" borderId="0" xfId="0" applyFont="true" applyBorder="false" applyAlignment="true" applyProtection="true">
      <alignment horizontal="center" vertical="center" textRotation="0" wrapText="false" indent="0" shrinkToFit="false"/>
      <protection locked="true" hidden="true"/>
    </xf>
    <xf numFmtId="165" fontId="0" fillId="39" borderId="0" xfId="0" applyFont="false" applyBorder="false" applyAlignment="true" applyProtection="true">
      <alignment horizontal="center" vertical="center" textRotation="0" wrapText="false" indent="0" shrinkToFit="false"/>
      <protection locked="true" hidden="true"/>
    </xf>
    <xf numFmtId="165" fontId="22" fillId="21" borderId="0" xfId="0" applyFont="true" applyBorder="false" applyAlignment="true" applyProtection="true">
      <alignment horizontal="center" vertical="center" textRotation="0" wrapText="false" indent="0" shrinkToFit="false"/>
      <protection locked="true" hidden="true"/>
    </xf>
    <xf numFmtId="165" fontId="0" fillId="0" borderId="126" xfId="0" applyFont="false" applyBorder="true" applyAlignment="true" applyProtection="true">
      <alignment horizontal="right" vertical="bottom" textRotation="0" wrapText="false" indent="0" shrinkToFit="false"/>
      <protection locked="true" hidden="true"/>
    </xf>
    <xf numFmtId="165" fontId="29" fillId="26" borderId="127" xfId="0" applyFont="true" applyBorder="true" applyAlignment="true" applyProtection="true">
      <alignment horizontal="center" vertical="bottom" textRotation="0" wrapText="false" indent="0" shrinkToFit="false"/>
      <protection locked="true" hidden="true"/>
    </xf>
    <xf numFmtId="165" fontId="29" fillId="27" borderId="127" xfId="0" applyFont="true" applyBorder="true" applyAlignment="true" applyProtection="true">
      <alignment horizontal="center" vertical="bottom" textRotation="0" wrapText="false" indent="0" shrinkToFit="false"/>
      <protection locked="true" hidden="true"/>
    </xf>
    <xf numFmtId="165" fontId="29" fillId="28" borderId="127" xfId="0" applyFont="true" applyBorder="true" applyAlignment="true" applyProtection="true">
      <alignment horizontal="center" vertical="bottom" textRotation="0" wrapText="false" indent="0" shrinkToFit="false"/>
      <protection locked="true" hidden="true"/>
    </xf>
    <xf numFmtId="165" fontId="29" fillId="29" borderId="127" xfId="0" applyFont="true" applyBorder="true" applyAlignment="true" applyProtection="true">
      <alignment horizontal="center" vertical="bottom" textRotation="0" wrapText="false" indent="0" shrinkToFit="false"/>
      <protection locked="true" hidden="true"/>
    </xf>
    <xf numFmtId="165" fontId="29" fillId="30" borderId="127" xfId="0" applyFont="true" applyBorder="true" applyAlignment="true" applyProtection="true">
      <alignment horizontal="center" vertical="bottom" textRotation="0" wrapText="false" indent="0" shrinkToFit="false"/>
      <protection locked="true" hidden="true"/>
    </xf>
    <xf numFmtId="165" fontId="29" fillId="31" borderId="127" xfId="0" applyFont="true" applyBorder="true" applyAlignment="true" applyProtection="true">
      <alignment horizontal="center" vertical="bottom" textRotation="0" wrapText="false" indent="0" shrinkToFit="false"/>
      <protection locked="true" hidden="true"/>
    </xf>
    <xf numFmtId="165" fontId="29" fillId="32" borderId="127" xfId="0" applyFont="true" applyBorder="true" applyAlignment="true" applyProtection="true">
      <alignment horizontal="center" vertical="bottom" textRotation="0" wrapText="false" indent="0" shrinkToFit="false"/>
      <protection locked="true" hidden="true"/>
    </xf>
    <xf numFmtId="165" fontId="29" fillId="33" borderId="128" xfId="0" applyFont="true" applyBorder="true" applyAlignment="true" applyProtection="true">
      <alignment horizontal="center" vertical="bottom" textRotation="0" wrapText="false" indent="0" shrinkToFit="false"/>
      <protection locked="true" hidden="true"/>
    </xf>
    <xf numFmtId="165" fontId="52" fillId="38" borderId="23" xfId="0" applyFont="true" applyBorder="true" applyAlignment="true" applyProtection="true">
      <alignment horizontal="center" vertical="center" textRotation="0" wrapText="false" indent="0" shrinkToFit="false"/>
      <protection locked="true" hidden="true"/>
    </xf>
    <xf numFmtId="165" fontId="22" fillId="6" borderId="39" xfId="0" applyFont="true" applyBorder="true" applyAlignment="true" applyProtection="true">
      <alignment horizontal="left" vertical="bottom" textRotation="0" wrapText="false" indent="0" shrinkToFit="false"/>
      <protection locked="true" hidden="true"/>
    </xf>
    <xf numFmtId="165" fontId="22" fillId="6" borderId="39" xfId="0" applyFont="true" applyBorder="true" applyAlignment="true" applyProtection="true">
      <alignment horizontal="center" vertical="bottom" textRotation="0" wrapText="false" indent="0" shrinkToFit="false"/>
      <protection locked="true" hidden="true"/>
    </xf>
    <xf numFmtId="165" fontId="22" fillId="6" borderId="39" xfId="0" applyFont="true" applyBorder="true" applyAlignment="false" applyProtection="true">
      <alignment horizontal="general" vertical="bottom" textRotation="0" wrapText="false" indent="0" shrinkToFit="false"/>
      <protection locked="true" hidden="true"/>
    </xf>
    <xf numFmtId="165" fontId="22" fillId="6" borderId="72" xfId="0" applyFont="true" applyBorder="true" applyAlignment="false" applyProtection="true">
      <alignment horizontal="general" vertical="bottom" textRotation="0" wrapText="false" indent="0" shrinkToFit="false"/>
      <protection locked="true" hidden="true"/>
    </xf>
    <xf numFmtId="165" fontId="45" fillId="6" borderId="129" xfId="0" applyFont="true" applyBorder="true" applyAlignment="true" applyProtection="true">
      <alignment horizontal="left" vertical="bottom" textRotation="0" wrapText="false" indent="0" shrinkToFit="false"/>
      <protection locked="true" hidden="true"/>
    </xf>
    <xf numFmtId="167" fontId="45" fillId="6" borderId="129" xfId="0" applyFont="true" applyBorder="true" applyAlignment="true" applyProtection="true">
      <alignment horizontal="center" vertical="center" textRotation="0" wrapText="false" indent="0" shrinkToFit="false"/>
      <protection locked="true" hidden="true"/>
    </xf>
    <xf numFmtId="167" fontId="22" fillId="6" borderId="129" xfId="0" applyFont="true" applyBorder="true" applyAlignment="true" applyProtection="true">
      <alignment horizontal="center" vertical="center" textRotation="0" wrapText="false" indent="0" shrinkToFit="false"/>
      <protection locked="true" hidden="true"/>
    </xf>
    <xf numFmtId="165" fontId="22" fillId="6" borderId="130" xfId="0" applyFont="true" applyBorder="true" applyAlignment="true" applyProtection="true">
      <alignment horizontal="center" vertical="center" textRotation="0" wrapText="false" indent="0" shrinkToFit="false"/>
      <protection locked="true" hidden="true"/>
    </xf>
    <xf numFmtId="165" fontId="52" fillId="13" borderId="23" xfId="0" applyFont="true" applyBorder="true" applyAlignment="true" applyProtection="true">
      <alignment horizontal="center" vertical="center" textRotation="0" wrapText="false" indent="0" shrinkToFit="false"/>
      <protection locked="true" hidden="true"/>
    </xf>
    <xf numFmtId="165" fontId="22" fillId="27" borderId="131" xfId="0" applyFont="true" applyBorder="true" applyAlignment="true" applyProtection="true">
      <alignment horizontal="center" vertical="center" textRotation="0" wrapText="false" indent="0" shrinkToFit="false"/>
      <protection locked="true" hidden="true"/>
    </xf>
    <xf numFmtId="165" fontId="22" fillId="27" borderId="132" xfId="0" applyFont="true" applyBorder="true" applyAlignment="true" applyProtection="true">
      <alignment horizontal="center" vertical="center" textRotation="0" wrapText="false" indent="0" shrinkToFit="false"/>
      <protection locked="true" hidden="true"/>
    </xf>
    <xf numFmtId="165" fontId="25" fillId="2" borderId="133" xfId="0" applyFont="true" applyBorder="true" applyAlignment="true" applyProtection="true">
      <alignment horizontal="right" vertical="center" textRotation="0" wrapText="false" indent="0" shrinkToFit="false"/>
      <protection locked="true" hidden="true"/>
    </xf>
    <xf numFmtId="165" fontId="45" fillId="28" borderId="124" xfId="0" applyFont="true" applyBorder="true" applyAlignment="true" applyProtection="true">
      <alignment horizontal="center" vertical="center" textRotation="0" wrapText="false" indent="0" shrinkToFit="false"/>
      <protection locked="true" hidden="true"/>
    </xf>
    <xf numFmtId="165" fontId="22" fillId="28" borderId="124" xfId="0" applyFont="true" applyBorder="true" applyAlignment="true" applyProtection="true">
      <alignment horizontal="center" vertical="center" textRotation="0" wrapText="false" indent="0" shrinkToFit="false"/>
      <protection locked="true" hidden="true"/>
    </xf>
    <xf numFmtId="165" fontId="22" fillId="28" borderId="125" xfId="0" applyFont="true" applyBorder="true" applyAlignment="true" applyProtection="true">
      <alignment horizontal="center" vertical="center" textRotation="0" wrapText="false" indent="0" shrinkToFit="false"/>
      <protection locked="true" hidden="true"/>
    </xf>
    <xf numFmtId="165" fontId="22" fillId="29" borderId="0" xfId="0" applyFont="true" applyBorder="false" applyAlignment="true" applyProtection="true">
      <alignment horizontal="center" vertical="center" textRotation="0" wrapText="false" indent="0" shrinkToFit="false"/>
      <protection locked="true" hidden="true"/>
    </xf>
    <xf numFmtId="165" fontId="22" fillId="39" borderId="0" xfId="0" applyFont="true" applyBorder="false" applyAlignment="true" applyProtection="true">
      <alignment horizontal="center" vertical="center" textRotation="0" wrapText="false" indent="0" shrinkToFit="false"/>
      <protection locked="true" hidden="true"/>
    </xf>
    <xf numFmtId="165" fontId="32" fillId="2" borderId="0" xfId="0" applyFont="true" applyBorder="false" applyAlignment="false" applyProtection="true">
      <alignment horizontal="general" vertical="bottom" textRotation="0" wrapText="false" indent="0" shrinkToFit="false"/>
      <protection locked="true" hidden="true"/>
    </xf>
    <xf numFmtId="165" fontId="0" fillId="0" borderId="134" xfId="0" applyFont="false" applyBorder="true" applyAlignment="true" applyProtection="true">
      <alignment horizontal="right" vertical="bottom" textRotation="0" wrapText="false" indent="0" shrinkToFit="false"/>
      <protection locked="true" hidden="true"/>
    </xf>
    <xf numFmtId="173" fontId="0" fillId="0" borderId="135" xfId="0" applyFont="false" applyBorder="true" applyAlignment="false" applyProtection="true">
      <alignment horizontal="general" vertical="bottom" textRotation="0" wrapText="false" indent="0" shrinkToFit="false"/>
      <protection locked="true" hidden="true"/>
    </xf>
    <xf numFmtId="173" fontId="25" fillId="0" borderId="135" xfId="0" applyFont="true" applyBorder="true" applyAlignment="false" applyProtection="true">
      <alignment horizontal="general" vertical="bottom" textRotation="0" wrapText="false" indent="0" shrinkToFit="false"/>
      <protection locked="true" hidden="true"/>
    </xf>
    <xf numFmtId="173" fontId="31" fillId="0" borderId="135" xfId="0" applyFont="true" applyBorder="true" applyAlignment="false" applyProtection="true">
      <alignment horizontal="general" vertical="bottom" textRotation="0" wrapText="false" indent="0" shrinkToFit="false"/>
      <protection locked="true" hidden="true"/>
    </xf>
    <xf numFmtId="173" fontId="0" fillId="0" borderId="136" xfId="0" applyFont="false" applyBorder="true" applyAlignment="false" applyProtection="true">
      <alignment horizontal="general" vertical="bottom" textRotation="0" wrapText="false" indent="0" shrinkToFit="false"/>
      <protection locked="true" hidden="true"/>
    </xf>
    <xf numFmtId="165" fontId="22" fillId="6" borderId="74" xfId="0" applyFont="true" applyBorder="true" applyAlignment="false" applyProtection="true">
      <alignment horizontal="general" vertical="bottom" textRotation="0" wrapText="false" indent="0" shrinkToFit="false"/>
      <protection locked="true" hidden="true"/>
    </xf>
    <xf numFmtId="165" fontId="45" fillId="6" borderId="0" xfId="0" applyFont="true" applyBorder="false" applyAlignment="true" applyProtection="true">
      <alignment horizontal="left" vertical="bottom" textRotation="0" wrapText="false" indent="0" shrinkToFit="false"/>
      <protection locked="true" hidden="true"/>
    </xf>
    <xf numFmtId="165" fontId="22" fillId="27" borderId="137" xfId="0" applyFont="true" applyBorder="true" applyAlignment="true" applyProtection="true">
      <alignment horizontal="center" vertical="center" textRotation="0" wrapText="false" indent="0" shrinkToFit="false"/>
      <protection locked="true" hidden="true"/>
    </xf>
    <xf numFmtId="165" fontId="22" fillId="27" borderId="138" xfId="0" applyFont="true" applyBorder="true" applyAlignment="true" applyProtection="true">
      <alignment horizontal="center" vertical="center" textRotation="0" wrapText="false" indent="0" shrinkToFit="false"/>
      <protection locked="true" hidden="true"/>
    </xf>
    <xf numFmtId="165" fontId="22" fillId="28" borderId="139" xfId="0" applyFont="true" applyBorder="true" applyAlignment="true" applyProtection="true">
      <alignment horizontal="center" vertical="center" textRotation="0" wrapText="false" indent="0" shrinkToFit="false"/>
      <protection locked="true" hidden="true"/>
    </xf>
    <xf numFmtId="165" fontId="22" fillId="27" borderId="140" xfId="0" applyFont="true" applyBorder="true" applyAlignment="true" applyProtection="true">
      <alignment horizontal="center" vertical="center" textRotation="0" wrapText="false" indent="0" shrinkToFit="false"/>
      <protection locked="true" hidden="true"/>
    </xf>
    <xf numFmtId="165" fontId="22" fillId="27" borderId="141" xfId="0" applyFont="true" applyBorder="true" applyAlignment="true" applyProtection="true">
      <alignment horizontal="center" vertical="top" textRotation="0" wrapText="false" indent="0" shrinkToFit="false"/>
      <protection locked="true" hidden="true"/>
    </xf>
    <xf numFmtId="165" fontId="22" fillId="28" borderId="0" xfId="0" applyFont="true" applyBorder="false" applyAlignment="true" applyProtection="true">
      <alignment horizontal="center" vertical="center" textRotation="0" wrapText="false" indent="0" shrinkToFit="false"/>
      <protection locked="true" hidden="true"/>
    </xf>
    <xf numFmtId="165" fontId="22" fillId="28" borderId="138" xfId="0" applyFont="true" applyBorder="true" applyAlignment="true" applyProtection="true">
      <alignment horizontal="center" vertical="center" textRotation="0" wrapText="false" indent="0" shrinkToFit="false"/>
      <protection locked="true" hidden="true"/>
    </xf>
    <xf numFmtId="165" fontId="45" fillId="6" borderId="80" xfId="0" applyFont="true" applyBorder="true" applyAlignment="true" applyProtection="true">
      <alignment horizontal="left" vertical="bottom" textRotation="0" wrapText="false" indent="0" shrinkToFit="false"/>
      <protection locked="true" hidden="true"/>
    </xf>
    <xf numFmtId="167" fontId="45" fillId="6" borderId="80" xfId="0" applyFont="true" applyBorder="true" applyAlignment="true" applyProtection="true">
      <alignment horizontal="center" vertical="center" textRotation="0" wrapText="false" indent="0" shrinkToFit="false"/>
      <protection locked="true" hidden="true"/>
    </xf>
    <xf numFmtId="167" fontId="22" fillId="6" borderId="80" xfId="0" applyFont="true" applyBorder="true" applyAlignment="true" applyProtection="true">
      <alignment horizontal="center" vertical="center" textRotation="0" wrapText="false" indent="0" shrinkToFit="false"/>
      <protection locked="true" hidden="true"/>
    </xf>
    <xf numFmtId="165" fontId="22" fillId="6" borderId="142" xfId="0" applyFont="true" applyBorder="true" applyAlignment="true" applyProtection="true">
      <alignment horizontal="center" vertical="center" textRotation="0" wrapText="false" indent="0" shrinkToFit="false"/>
      <protection locked="true" hidden="true"/>
    </xf>
    <xf numFmtId="165" fontId="45" fillId="27" borderId="131" xfId="0" applyFont="true" applyBorder="true" applyAlignment="true" applyProtection="true">
      <alignment horizontal="center" vertical="center" textRotation="0" wrapText="false" indent="0" shrinkToFit="false"/>
      <protection locked="true" hidden="true"/>
    </xf>
    <xf numFmtId="165" fontId="22" fillId="27" borderId="143" xfId="0" applyFont="true" applyBorder="true" applyAlignment="true" applyProtection="true">
      <alignment horizontal="center" vertical="center" textRotation="0" wrapText="false" indent="0" shrinkToFit="false"/>
      <protection locked="true" hidden="true"/>
    </xf>
    <xf numFmtId="165" fontId="22" fillId="27" borderId="0" xfId="0" applyFont="true" applyBorder="false" applyAlignment="true" applyProtection="true">
      <alignment horizontal="center" vertical="bottom" textRotation="0" wrapText="false" indent="0" shrinkToFit="false"/>
      <protection locked="true" hidden="true"/>
    </xf>
    <xf numFmtId="165" fontId="45" fillId="29" borderId="124" xfId="0" applyFont="true" applyBorder="true" applyAlignment="true" applyProtection="true">
      <alignment horizontal="center" vertical="center" textRotation="0" wrapText="false" indent="0" shrinkToFit="false"/>
      <protection locked="true" hidden="true"/>
    </xf>
    <xf numFmtId="165" fontId="22" fillId="29" borderId="124" xfId="0" applyFont="true" applyBorder="true" applyAlignment="true" applyProtection="true">
      <alignment horizontal="center" vertical="center" textRotation="0" wrapText="false" indent="0" shrinkToFit="false"/>
      <protection locked="true" hidden="true"/>
    </xf>
    <xf numFmtId="165" fontId="22" fillId="29" borderId="125" xfId="0" applyFont="true" applyBorder="true" applyAlignment="true" applyProtection="true">
      <alignment horizontal="center" vertical="center" textRotation="0" wrapText="false" indent="0" shrinkToFit="false"/>
      <protection locked="true" hidden="true"/>
    </xf>
    <xf numFmtId="165" fontId="52" fillId="38" borderId="7" xfId="0" applyFont="true" applyBorder="true" applyAlignment="true" applyProtection="true">
      <alignment horizontal="center" vertical="center" textRotation="0" wrapText="false" indent="0" shrinkToFit="false"/>
      <protection locked="true" hidden="true"/>
    </xf>
    <xf numFmtId="165" fontId="22" fillId="6" borderId="27" xfId="0" applyFont="true" applyBorder="true" applyAlignment="true" applyProtection="true">
      <alignment horizontal="left" vertical="bottom" textRotation="0" wrapText="false" indent="0" shrinkToFit="false"/>
      <protection locked="true" hidden="true"/>
    </xf>
    <xf numFmtId="165" fontId="22" fillId="6" borderId="27" xfId="0" applyFont="true" applyBorder="true" applyAlignment="true" applyProtection="true">
      <alignment horizontal="center" vertical="bottom" textRotation="0" wrapText="false" indent="0" shrinkToFit="false"/>
      <protection locked="true" hidden="true"/>
    </xf>
    <xf numFmtId="165" fontId="22" fillId="6" borderId="27" xfId="0" applyFont="true" applyBorder="true" applyAlignment="false" applyProtection="true">
      <alignment horizontal="general" vertical="bottom" textRotation="0" wrapText="false" indent="0" shrinkToFit="false"/>
      <protection locked="true" hidden="true"/>
    </xf>
    <xf numFmtId="165" fontId="22" fillId="21" borderId="24" xfId="0" applyFont="true" applyBorder="true" applyAlignment="true" applyProtection="true">
      <alignment horizontal="left" vertical="bottom" textRotation="0" wrapText="false" indent="0" shrinkToFit="false"/>
      <protection locked="true" hidden="true"/>
    </xf>
    <xf numFmtId="165" fontId="22" fillId="21" borderId="24" xfId="0" applyFont="true" applyBorder="true" applyAlignment="false" applyProtection="true">
      <alignment horizontal="general" vertical="bottom" textRotation="0" wrapText="false" indent="0" shrinkToFit="false"/>
      <protection locked="true" hidden="true"/>
    </xf>
    <xf numFmtId="165" fontId="22" fillId="21" borderId="28" xfId="0" applyFont="true" applyBorder="true" applyAlignment="false" applyProtection="true">
      <alignment horizontal="general" vertical="bottom" textRotation="0" wrapText="false" indent="0" shrinkToFit="false"/>
      <protection locked="true" hidden="true"/>
    </xf>
    <xf numFmtId="165" fontId="52" fillId="13" borderId="7" xfId="0" applyFont="true" applyBorder="true" applyAlignment="true" applyProtection="true">
      <alignment horizontal="center" vertical="center" textRotation="0" wrapText="false" indent="0" shrinkToFit="false"/>
      <protection locked="true" hidden="true"/>
    </xf>
    <xf numFmtId="165" fontId="22" fillId="27" borderId="0" xfId="0" applyFont="true" applyBorder="false" applyAlignment="false" applyProtection="true">
      <alignment horizontal="general" vertical="bottom" textRotation="0" wrapText="false" indent="0" shrinkToFit="false"/>
      <protection locked="true" hidden="true"/>
    </xf>
    <xf numFmtId="165" fontId="22" fillId="29" borderId="132" xfId="0" applyFont="true" applyBorder="true" applyAlignment="true" applyProtection="true">
      <alignment horizontal="center" vertical="center" textRotation="0" wrapText="false" indent="0" shrinkToFit="false"/>
      <protection locked="true" hidden="true"/>
    </xf>
    <xf numFmtId="165" fontId="0" fillId="2" borderId="0" xfId="0" applyFont="false" applyBorder="false" applyAlignment="true" applyProtection="true">
      <alignment horizontal="left" vertical="bottom" textRotation="0" wrapText="false" indent="0" shrinkToFit="false"/>
      <protection locked="true" hidden="true"/>
    </xf>
    <xf numFmtId="165" fontId="0" fillId="2" borderId="0" xfId="0" applyFont="false" applyBorder="false" applyAlignment="true" applyProtection="true">
      <alignment horizontal="center" vertical="bottom" textRotation="0" wrapText="false" indent="0" shrinkToFit="false"/>
      <protection locked="true" hidden="true"/>
    </xf>
    <xf numFmtId="165" fontId="22" fillId="27" borderId="125" xfId="0" applyFont="true" applyBorder="true" applyAlignment="true" applyProtection="true">
      <alignment horizontal="center" vertical="center" textRotation="0" wrapText="false" indent="0" shrinkToFit="false"/>
      <protection locked="true" hidden="true"/>
    </xf>
    <xf numFmtId="165" fontId="22" fillId="29" borderId="138" xfId="0" applyFont="true" applyBorder="true" applyAlignment="true" applyProtection="true">
      <alignment horizontal="center" vertical="center" textRotation="0" wrapText="false" indent="0" shrinkToFit="false"/>
      <protection locked="true" hidden="true"/>
    </xf>
    <xf numFmtId="165" fontId="25" fillId="2" borderId="144" xfId="0" applyFont="true" applyBorder="true" applyAlignment="true" applyProtection="true">
      <alignment horizontal="right" vertical="center" textRotation="0" wrapText="false" indent="0" shrinkToFit="false"/>
      <protection locked="true" hidden="true"/>
    </xf>
    <xf numFmtId="165" fontId="22" fillId="28" borderId="141" xfId="0" applyFont="true" applyBorder="true" applyAlignment="true" applyProtection="true">
      <alignment horizontal="center" vertical="center" textRotation="0" wrapText="false" indent="0" shrinkToFit="false"/>
      <protection locked="true" hidden="true"/>
    </xf>
    <xf numFmtId="165" fontId="0" fillId="3" borderId="0" xfId="0" applyFont="false" applyBorder="false" applyAlignment="false" applyProtection="true">
      <alignment horizontal="general" vertical="bottom" textRotation="0" wrapText="false" indent="0" shrinkToFit="false"/>
      <protection locked="true" hidden="true"/>
    </xf>
    <xf numFmtId="165" fontId="52" fillId="8" borderId="4" xfId="0" applyFont="true" applyBorder="true" applyAlignment="true" applyProtection="true">
      <alignment horizontal="center" vertical="center" textRotation="0" wrapText="false" indent="0" shrinkToFit="false"/>
      <protection locked="true" hidden="true"/>
    </xf>
    <xf numFmtId="165" fontId="22" fillId="6" borderId="120" xfId="0" applyFont="true" applyBorder="true" applyAlignment="true" applyProtection="true">
      <alignment horizontal="center" vertical="bottom" textRotation="0" wrapText="false" indent="0" shrinkToFit="false"/>
      <protection locked="true" hidden="true"/>
    </xf>
    <xf numFmtId="165" fontId="52" fillId="14" borderId="4" xfId="0" applyFont="true" applyBorder="true" applyAlignment="true" applyProtection="true">
      <alignment horizontal="center" vertical="center" textRotation="0" wrapText="false" indent="0" shrinkToFit="false"/>
      <protection locked="true" hidden="true"/>
    </xf>
    <xf numFmtId="165" fontId="52" fillId="8" borderId="23" xfId="0" applyFont="true" applyBorder="true" applyAlignment="true" applyProtection="true">
      <alignment horizontal="center" vertical="center" textRotation="0" wrapText="false" indent="0" shrinkToFit="false"/>
      <protection locked="true" hidden="true"/>
    </xf>
    <xf numFmtId="165" fontId="22" fillId="6" borderId="39" xfId="0" applyFont="true" applyBorder="true" applyAlignment="true" applyProtection="true">
      <alignment horizontal="center" vertical="bottom" textRotation="0" wrapText="false" indent="0" shrinkToFit="false"/>
      <protection locked="true" hidden="true"/>
    </xf>
    <xf numFmtId="165" fontId="52" fillId="14" borderId="23" xfId="0" applyFont="true" applyBorder="true" applyAlignment="true" applyProtection="true">
      <alignment horizontal="center" vertical="center" textRotation="0" wrapText="false" indent="0" shrinkToFit="false"/>
      <protection locked="true" hidden="true"/>
    </xf>
    <xf numFmtId="165" fontId="22" fillId="27" borderId="141" xfId="0" applyFont="true" applyBorder="true" applyAlignment="true" applyProtection="true">
      <alignment horizontal="center" vertical="center" textRotation="0" wrapText="false" indent="0" shrinkToFit="false"/>
      <protection locked="true" hidden="true"/>
    </xf>
    <xf numFmtId="165" fontId="22" fillId="27" borderId="0" xfId="0" applyFont="true" applyBorder="false" applyAlignment="true" applyProtection="true">
      <alignment horizontal="center" vertical="center" textRotation="0" wrapText="false" indent="0" shrinkToFit="false"/>
      <protection locked="true" hidden="true"/>
    </xf>
    <xf numFmtId="165" fontId="45" fillId="30" borderId="124" xfId="0" applyFont="true" applyBorder="true" applyAlignment="true" applyProtection="true">
      <alignment horizontal="center" vertical="center" textRotation="0" wrapText="false" indent="0" shrinkToFit="false"/>
      <protection locked="true" hidden="true"/>
    </xf>
    <xf numFmtId="165" fontId="22" fillId="30" borderId="124" xfId="0" applyFont="true" applyBorder="true" applyAlignment="true" applyProtection="true">
      <alignment horizontal="center" vertical="center" textRotation="0" wrapText="false" indent="0" shrinkToFit="false"/>
      <protection locked="true" hidden="true"/>
    </xf>
    <xf numFmtId="165" fontId="22" fillId="30" borderId="125" xfId="0" applyFont="true" applyBorder="true" applyAlignment="true" applyProtection="true">
      <alignment horizontal="center" vertical="center" textRotation="0" wrapText="false" indent="0" shrinkToFit="false"/>
      <protection locked="true" hidden="true"/>
    </xf>
    <xf numFmtId="165" fontId="22" fillId="30" borderId="132" xfId="0" applyFont="true" applyBorder="true" applyAlignment="true" applyProtection="true">
      <alignment horizontal="center" vertical="center" textRotation="0" wrapText="false" indent="0" shrinkToFit="false"/>
      <protection locked="true" hidden="true"/>
    </xf>
    <xf numFmtId="165" fontId="22" fillId="30" borderId="138" xfId="0" applyFont="true" applyBorder="true" applyAlignment="true" applyProtection="true">
      <alignment horizontal="center" vertical="center" textRotation="0" wrapText="false" indent="0" shrinkToFit="false"/>
      <protection locked="true" hidden="true"/>
    </xf>
    <xf numFmtId="165" fontId="52" fillId="8" borderId="7" xfId="0" applyFont="true" applyBorder="true" applyAlignment="true" applyProtection="true">
      <alignment horizontal="center" vertical="center" textRotation="0" wrapText="false" indent="0" shrinkToFit="false"/>
      <protection locked="true" hidden="true"/>
    </xf>
    <xf numFmtId="165" fontId="52" fillId="14" borderId="7" xfId="0" applyFont="true" applyBorder="true" applyAlignment="true" applyProtection="true">
      <alignment horizontal="center" vertical="center" textRotation="0" wrapText="false" indent="0" shrinkToFit="false"/>
      <protection locked="true" hidden="true"/>
    </xf>
    <xf numFmtId="165" fontId="22" fillId="28" borderId="145" xfId="0" applyFont="true" applyBorder="true" applyAlignment="true" applyProtection="true">
      <alignment horizontal="center" vertical="center" textRotation="0" wrapText="false" indent="0" shrinkToFit="false"/>
      <protection locked="true" hidden="true"/>
    </xf>
    <xf numFmtId="165" fontId="32" fillId="2" borderId="0" xfId="0" applyFont="true" applyBorder="true" applyAlignment="true" applyProtection="true">
      <alignment horizontal="center" vertical="bottom" textRotation="0" wrapText="false" indent="0" shrinkToFit="false"/>
      <protection locked="true" hidden="true"/>
    </xf>
    <xf numFmtId="165" fontId="52" fillId="40" borderId="4" xfId="0" applyFont="true" applyBorder="true" applyAlignment="true" applyProtection="true">
      <alignment horizontal="center" vertical="center" textRotation="0" wrapText="false" indent="0" shrinkToFit="false"/>
      <protection locked="true" hidden="true"/>
    </xf>
    <xf numFmtId="165" fontId="52" fillId="15" borderId="4" xfId="0" applyFont="true" applyBorder="true" applyAlignment="true" applyProtection="true">
      <alignment horizontal="center" vertical="center" textRotation="0" wrapText="false" indent="0" shrinkToFit="false"/>
      <protection locked="true" hidden="true"/>
    </xf>
    <xf numFmtId="165" fontId="22" fillId="29" borderId="141" xfId="0" applyFont="true" applyBorder="true" applyAlignment="true" applyProtection="true">
      <alignment horizontal="center" vertical="center" textRotation="0" wrapText="false" indent="0" shrinkToFit="false"/>
      <protection locked="true" hidden="true"/>
    </xf>
    <xf numFmtId="165" fontId="52" fillId="40" borderId="23" xfId="0" applyFont="true" applyBorder="true" applyAlignment="true" applyProtection="true">
      <alignment horizontal="center" vertical="center" textRotation="0" wrapText="false" indent="0" shrinkToFit="false"/>
      <protection locked="true" hidden="true"/>
    </xf>
    <xf numFmtId="165" fontId="52" fillId="15" borderId="23" xfId="0" applyFont="true" applyBorder="true" applyAlignment="true" applyProtection="true">
      <alignment horizontal="center" vertical="center" textRotation="0" wrapText="false" indent="0" shrinkToFit="false"/>
      <protection locked="true" hidden="true"/>
    </xf>
    <xf numFmtId="165" fontId="95" fillId="21" borderId="0" xfId="0" applyFont="true" applyBorder="false" applyAlignment="true" applyProtection="true">
      <alignment horizontal="center" vertical="center" textRotation="0" wrapText="false" indent="0" shrinkToFit="false"/>
      <protection locked="true" hidden="true"/>
    </xf>
    <xf numFmtId="165" fontId="22" fillId="21" borderId="0" xfId="0" applyFont="true" applyBorder="false" applyAlignment="false" applyProtection="true">
      <alignment horizontal="general" vertical="bottom" textRotation="0" wrapText="false" indent="0" shrinkToFit="false"/>
      <protection locked="true" hidden="true"/>
    </xf>
    <xf numFmtId="165" fontId="0" fillId="6" borderId="146" xfId="0" applyFont="false" applyBorder="true" applyAlignment="true" applyProtection="true">
      <alignment horizontal="center" vertical="bottom" textRotation="0" wrapText="false" indent="0" shrinkToFit="false"/>
      <protection locked="true" hidden="true"/>
    </xf>
    <xf numFmtId="165" fontId="0" fillId="6" borderId="147" xfId="0" applyFont="false" applyBorder="true" applyAlignment="true" applyProtection="true">
      <alignment horizontal="center" vertical="bottom" textRotation="0" wrapText="false" indent="0" shrinkToFit="false"/>
      <protection locked="true" hidden="true"/>
    </xf>
    <xf numFmtId="165" fontId="0" fillId="6" borderId="132" xfId="0" applyFont="false" applyBorder="true" applyAlignment="true" applyProtection="true">
      <alignment horizontal="center" vertical="bottom" textRotation="0" wrapText="false" indent="0" shrinkToFit="false"/>
      <protection locked="true" hidden="true"/>
    </xf>
    <xf numFmtId="165" fontId="0" fillId="6" borderId="148" xfId="0" applyFont="false" applyBorder="true" applyAlignment="true" applyProtection="true">
      <alignment horizontal="center" vertical="bottom" textRotation="0" wrapText="false" indent="0" shrinkToFit="false"/>
      <protection locked="true" hidden="true"/>
    </xf>
    <xf numFmtId="165" fontId="22" fillId="6" borderId="0" xfId="0" applyFont="true" applyBorder="false" applyAlignment="true" applyProtection="true">
      <alignment horizontal="center" vertical="bottom" textRotation="0" wrapText="false" indent="0" shrinkToFit="false"/>
      <protection locked="true" hidden="true"/>
    </xf>
    <xf numFmtId="165" fontId="0" fillId="6" borderId="138" xfId="0" applyFont="false" applyBorder="true" applyAlignment="true" applyProtection="true">
      <alignment horizontal="center" vertical="bottom" textRotation="0" wrapText="false" indent="0" shrinkToFit="false"/>
      <protection locked="true" hidden="true"/>
    </xf>
    <xf numFmtId="165" fontId="22" fillId="33" borderId="0" xfId="0" applyFont="true" applyBorder="false" applyAlignment="true" applyProtection="true">
      <alignment horizontal="center" vertical="bottom" textRotation="0" wrapText="false" indent="0" shrinkToFit="false"/>
      <protection locked="true" hidden="true"/>
    </xf>
    <xf numFmtId="165" fontId="52" fillId="40" borderId="7" xfId="0" applyFont="true" applyBorder="true" applyAlignment="true" applyProtection="true">
      <alignment horizontal="center" vertical="center" textRotation="0" wrapText="false" indent="0" shrinkToFit="false"/>
      <protection locked="true" hidden="true"/>
    </xf>
    <xf numFmtId="165" fontId="52" fillId="15" borderId="7" xfId="0" applyFont="true" applyBorder="true" applyAlignment="true" applyProtection="true">
      <alignment horizontal="center" vertical="center" textRotation="0" wrapText="false" indent="0" shrinkToFit="false"/>
      <protection locked="true" hidden="true"/>
    </xf>
    <xf numFmtId="165" fontId="22" fillId="32" borderId="0" xfId="0" applyFont="true" applyBorder="false" applyAlignment="true" applyProtection="true">
      <alignment horizontal="center" vertical="bottom" textRotation="0" wrapText="false" indent="0" shrinkToFit="false"/>
      <protection locked="true" hidden="true"/>
    </xf>
    <xf numFmtId="165" fontId="25" fillId="2" borderId="149" xfId="0" applyFont="true" applyBorder="true" applyAlignment="false" applyProtection="true">
      <alignment horizontal="general" vertical="bottom" textRotation="0" wrapText="false" indent="0" shrinkToFit="false"/>
      <protection locked="true" hidden="true"/>
    </xf>
    <xf numFmtId="165" fontId="22" fillId="39" borderId="150" xfId="0" applyFont="true" applyBorder="true" applyAlignment="true" applyProtection="true">
      <alignment horizontal="center" vertical="center" textRotation="0" wrapText="false" indent="0" shrinkToFit="false"/>
      <protection locked="true" hidden="true"/>
    </xf>
    <xf numFmtId="165" fontId="25" fillId="2" borderId="144" xfId="0" applyFont="true" applyBorder="true" applyAlignment="false" applyProtection="true">
      <alignment horizontal="general" vertical="bottom" textRotation="0" wrapText="false" indent="0" shrinkToFit="false"/>
      <protection locked="true" hidden="true"/>
    </xf>
    <xf numFmtId="165" fontId="45" fillId="21" borderId="124" xfId="0" applyFont="true" applyBorder="true" applyAlignment="true" applyProtection="true">
      <alignment horizontal="center" vertical="center" textRotation="0" wrapText="false" indent="0" shrinkToFit="false"/>
      <protection locked="true" hidden="true"/>
    </xf>
    <xf numFmtId="165" fontId="22" fillId="21" borderId="124" xfId="0" applyFont="true" applyBorder="true" applyAlignment="true" applyProtection="true">
      <alignment horizontal="center" vertical="center" textRotation="0" wrapText="false" indent="0" shrinkToFit="false"/>
      <protection locked="true" hidden="true"/>
    </xf>
    <xf numFmtId="165" fontId="22" fillId="21" borderId="125" xfId="0" applyFont="true" applyBorder="true" applyAlignment="true" applyProtection="true">
      <alignment horizontal="center" vertical="center" textRotation="0" wrapText="false" indent="0" shrinkToFit="false"/>
      <protection locked="true" hidden="true"/>
    </xf>
    <xf numFmtId="165" fontId="25" fillId="2" borderId="150" xfId="0" applyFont="true" applyBorder="true" applyAlignment="false" applyProtection="true">
      <alignment horizontal="general" vertical="bottom" textRotation="0" wrapText="false" indent="0" shrinkToFit="false"/>
      <protection locked="true" hidden="true"/>
    </xf>
    <xf numFmtId="165" fontId="22" fillId="31" borderId="0" xfId="0" applyFont="true" applyBorder="false" applyAlignment="true" applyProtection="true">
      <alignment horizontal="center" vertical="bottom" textRotation="0" wrapText="false" indent="0" shrinkToFit="false"/>
      <protection locked="true" hidden="true"/>
    </xf>
    <xf numFmtId="165" fontId="52" fillId="10" borderId="4" xfId="0" applyFont="true" applyBorder="true" applyAlignment="true" applyProtection="true">
      <alignment horizontal="center" vertical="center" textRotation="0" wrapText="false" indent="0" shrinkToFit="false"/>
      <protection locked="true" hidden="true"/>
    </xf>
    <xf numFmtId="165" fontId="52" fillId="16" borderId="4" xfId="0" applyFont="true" applyBorder="true" applyAlignment="true" applyProtection="true">
      <alignment horizontal="center" vertical="center" textRotation="0" wrapText="false" indent="0" shrinkToFit="false"/>
      <protection locked="true" hidden="true"/>
    </xf>
    <xf numFmtId="165" fontId="52" fillId="10" borderId="23" xfId="0" applyFont="true" applyBorder="true" applyAlignment="true" applyProtection="true">
      <alignment horizontal="center" vertical="center" textRotation="0" wrapText="false" indent="0" shrinkToFit="false"/>
      <protection locked="true" hidden="true"/>
    </xf>
    <xf numFmtId="165" fontId="52" fillId="16" borderId="23" xfId="0" applyFont="true" applyBorder="true" applyAlignment="true" applyProtection="true">
      <alignment horizontal="center" vertical="center" textRotation="0" wrapText="false" indent="0" shrinkToFit="false"/>
      <protection locked="true" hidden="true"/>
    </xf>
    <xf numFmtId="165" fontId="25" fillId="2" borderId="133" xfId="0" applyFont="true" applyBorder="true" applyAlignment="true" applyProtection="true">
      <alignment horizontal="center" vertical="center" textRotation="0" wrapText="false" indent="0" shrinkToFit="false"/>
      <protection locked="true" hidden="true"/>
    </xf>
    <xf numFmtId="165" fontId="45" fillId="39" borderId="124" xfId="0" applyFont="true" applyBorder="true" applyAlignment="true" applyProtection="true">
      <alignment horizontal="center" vertical="center" textRotation="0" wrapText="false" indent="0" shrinkToFit="false"/>
      <protection locked="true" hidden="true"/>
    </xf>
    <xf numFmtId="165" fontId="22" fillId="39" borderId="124" xfId="0" applyFont="true" applyBorder="true" applyAlignment="true" applyProtection="true">
      <alignment horizontal="center" vertical="center" textRotation="0" wrapText="false" indent="0" shrinkToFit="false"/>
      <protection locked="true" hidden="true"/>
    </xf>
    <xf numFmtId="165" fontId="22" fillId="39" borderId="125" xfId="0" applyFont="true" applyBorder="true" applyAlignment="true" applyProtection="true">
      <alignment horizontal="center" vertical="center" textRotation="0" wrapText="false" indent="0" shrinkToFit="false"/>
      <protection locked="true" hidden="true"/>
    </xf>
    <xf numFmtId="165" fontId="22" fillId="21" borderId="150" xfId="0" applyFont="true" applyBorder="true" applyAlignment="true" applyProtection="true">
      <alignment horizontal="center" vertical="center" textRotation="0" wrapText="false" indent="0" shrinkToFit="false"/>
      <protection locked="true" hidden="true"/>
    </xf>
    <xf numFmtId="165" fontId="0" fillId="6" borderId="149" xfId="0" applyFont="false" applyBorder="true" applyAlignment="true" applyProtection="true">
      <alignment horizontal="center" vertical="bottom" textRotation="0" wrapText="false" indent="0" shrinkToFit="false"/>
      <protection locked="true" hidden="true"/>
    </xf>
    <xf numFmtId="165" fontId="0" fillId="6" borderId="150" xfId="0" applyFont="false" applyBorder="true" applyAlignment="true" applyProtection="true">
      <alignment horizontal="center" vertical="bottom" textRotation="0" wrapText="false" indent="0" shrinkToFit="false"/>
      <protection locked="true" hidden="true"/>
    </xf>
    <xf numFmtId="165" fontId="0" fillId="6" borderId="151" xfId="0" applyFont="false" applyBorder="true" applyAlignment="true" applyProtection="true">
      <alignment horizontal="center" vertical="bottom" textRotation="0" wrapText="false" indent="0" shrinkToFit="false"/>
      <protection locked="true" hidden="true"/>
    </xf>
    <xf numFmtId="165" fontId="52" fillId="10" borderId="7" xfId="0" applyFont="true" applyBorder="true" applyAlignment="true" applyProtection="true">
      <alignment horizontal="center" vertical="center" textRotation="0" wrapText="false" indent="0" shrinkToFit="false"/>
      <protection locked="true" hidden="true"/>
    </xf>
    <xf numFmtId="165" fontId="52" fillId="16" borderId="7" xfId="0" applyFont="true" applyBorder="true" applyAlignment="true" applyProtection="true">
      <alignment horizontal="center" vertical="center" textRotation="0" wrapText="false" indent="0" shrinkToFit="false"/>
      <protection locked="true" hidden="true"/>
    </xf>
    <xf numFmtId="165" fontId="52" fillId="11" borderId="4" xfId="0" applyFont="true" applyBorder="true" applyAlignment="true" applyProtection="true">
      <alignment horizontal="center" vertical="center" textRotation="0" wrapText="false" indent="0" shrinkToFit="false"/>
      <protection locked="true" hidden="true"/>
    </xf>
    <xf numFmtId="165" fontId="52" fillId="17" borderId="4" xfId="0" applyFont="true" applyBorder="true" applyAlignment="true" applyProtection="true">
      <alignment horizontal="center" vertical="center" textRotation="0" wrapText="false" indent="0" shrinkToFit="false"/>
      <protection locked="true" hidden="true"/>
    </xf>
    <xf numFmtId="165" fontId="22" fillId="30" borderId="0" xfId="0" applyFont="true" applyBorder="false" applyAlignment="true" applyProtection="true">
      <alignment horizontal="left" vertical="center" textRotation="0" wrapText="false" indent="0" shrinkToFit="false"/>
      <protection locked="true" hidden="true"/>
    </xf>
    <xf numFmtId="165" fontId="52" fillId="11" borderId="23" xfId="0" applyFont="true" applyBorder="true" applyAlignment="true" applyProtection="true">
      <alignment horizontal="center" vertical="center" textRotation="0" wrapText="false" indent="0" shrinkToFit="false"/>
      <protection locked="true" hidden="true"/>
    </xf>
    <xf numFmtId="165" fontId="52" fillId="17" borderId="23" xfId="0" applyFont="true" applyBorder="true" applyAlignment="true" applyProtection="true">
      <alignment horizontal="center" vertical="center" textRotation="0" wrapText="false" indent="0" shrinkToFit="false"/>
      <protection locked="true" hidden="true"/>
    </xf>
    <xf numFmtId="165" fontId="22" fillId="30" borderId="141" xfId="0" applyFont="true" applyBorder="true" applyAlignment="true" applyProtection="true">
      <alignment horizontal="center" vertical="center" textRotation="0" wrapText="false" indent="0" shrinkToFit="false"/>
      <protection locked="true" hidden="true"/>
    </xf>
    <xf numFmtId="165" fontId="52" fillId="11" borderId="7" xfId="0" applyFont="true" applyBorder="true" applyAlignment="true" applyProtection="true">
      <alignment horizontal="center" vertical="center" textRotation="0" wrapText="false" indent="0" shrinkToFit="false"/>
      <protection locked="true" hidden="true"/>
    </xf>
    <xf numFmtId="165" fontId="52" fillId="17" borderId="7" xfId="0" applyFont="true" applyBorder="true" applyAlignment="true" applyProtection="true">
      <alignment horizontal="center" vertical="center" textRotation="0" wrapText="false" indent="0" shrinkToFit="false"/>
      <protection locked="true" hidden="true"/>
    </xf>
    <xf numFmtId="165" fontId="52" fillId="12" borderId="4" xfId="0" applyFont="true" applyBorder="true" applyAlignment="true" applyProtection="true">
      <alignment horizontal="center" vertical="center" textRotation="0" wrapText="false" indent="0" shrinkToFit="false"/>
      <protection locked="true" hidden="true"/>
    </xf>
    <xf numFmtId="165" fontId="52" fillId="18" borderId="4" xfId="0" applyFont="true" applyBorder="true" applyAlignment="true" applyProtection="true">
      <alignment horizontal="center" vertical="center" textRotation="0" wrapText="false" indent="0" shrinkToFit="false"/>
      <protection locked="true" hidden="true"/>
    </xf>
    <xf numFmtId="165" fontId="52" fillId="12" borderId="23" xfId="0" applyFont="true" applyBorder="true" applyAlignment="true" applyProtection="true">
      <alignment horizontal="center" vertical="center" textRotation="0" wrapText="false" indent="0" shrinkToFit="false"/>
      <protection locked="true" hidden="true"/>
    </xf>
    <xf numFmtId="165" fontId="52" fillId="18" borderId="23" xfId="0" applyFont="true" applyBorder="true" applyAlignment="true" applyProtection="true">
      <alignment horizontal="center" vertical="center" textRotation="0" wrapText="false" indent="0" shrinkToFit="false"/>
      <protection locked="true" hidden="true"/>
    </xf>
    <xf numFmtId="165" fontId="52" fillId="12" borderId="7" xfId="0" applyFont="true" applyBorder="true" applyAlignment="true" applyProtection="true">
      <alignment horizontal="center" vertical="center" textRotation="0" wrapText="false" indent="0" shrinkToFit="false"/>
      <protection locked="true" hidden="true"/>
    </xf>
    <xf numFmtId="165" fontId="52" fillId="18" borderId="7" xfId="0" applyFont="true" applyBorder="true" applyAlignment="true" applyProtection="true">
      <alignment horizontal="center" vertical="center" textRotation="0" wrapText="false" indent="0" shrinkToFit="false"/>
      <protection locked="true" hidden="true"/>
    </xf>
    <xf numFmtId="165" fontId="0" fillId="27" borderId="0" xfId="0" applyFont="false" applyBorder="false" applyAlignment="false" applyProtection="true">
      <alignment horizontal="general" vertical="bottom" textRotation="0" wrapText="false" indent="0" shrinkToFit="false"/>
      <protection locked="true" hidden="true"/>
    </xf>
    <xf numFmtId="165" fontId="0" fillId="28" borderId="0" xfId="0" applyFont="false" applyBorder="false" applyAlignment="false" applyProtection="true">
      <alignment horizontal="general" vertical="bottom" textRotation="0" wrapText="false" indent="0" shrinkToFit="false"/>
      <protection locked="true" hidden="true"/>
    </xf>
    <xf numFmtId="165" fontId="0" fillId="21" borderId="0" xfId="0" applyFont="false" applyBorder="false" applyAlignment="true" applyProtection="true">
      <alignment horizontal="center" vertical="center" textRotation="0" wrapText="false" indent="0" shrinkToFit="false"/>
      <protection locked="true" hidden="true"/>
    </xf>
    <xf numFmtId="165" fontId="0" fillId="0" borderId="65" xfId="0" applyFont="false" applyBorder="true" applyAlignment="true" applyProtection="true">
      <alignment horizontal="right" vertical="bottom" textRotation="0" wrapText="false" indent="0" shrinkToFit="false"/>
      <protection locked="true" hidden="true"/>
    </xf>
    <xf numFmtId="173" fontId="0" fillId="0" borderId="152" xfId="0" applyFont="false" applyBorder="true" applyAlignment="false" applyProtection="true">
      <alignment horizontal="general" vertical="bottom" textRotation="0" wrapText="false" indent="0" shrinkToFit="false"/>
      <protection locked="true" hidden="true"/>
    </xf>
    <xf numFmtId="173" fontId="25" fillId="0" borderId="152" xfId="0" applyFont="true" applyBorder="true" applyAlignment="false" applyProtection="true">
      <alignment horizontal="general" vertical="bottom" textRotation="0" wrapText="false" indent="0" shrinkToFit="false"/>
      <protection locked="true" hidden="true"/>
    </xf>
    <xf numFmtId="173" fontId="31" fillId="0" borderId="152" xfId="0" applyFont="true" applyBorder="true" applyAlignment="false" applyProtection="true">
      <alignment horizontal="general" vertical="bottom" textRotation="0" wrapText="false" indent="0" shrinkToFit="false"/>
      <protection locked="true" hidden="true"/>
    </xf>
    <xf numFmtId="173" fontId="0" fillId="0" borderId="64" xfId="0" applyFont="false" applyBorder="true" applyAlignment="false" applyProtection="true">
      <alignment horizontal="general" vertical="bottom" textRotation="0" wrapText="false" indent="0" shrinkToFit="false"/>
      <protection locked="true" hidden="true"/>
    </xf>
    <xf numFmtId="165" fontId="22" fillId="0" borderId="0" xfId="22" applyFont="true" applyBorder="false" applyAlignment="false" applyProtection="true">
      <alignment horizontal="general" vertical="bottom" textRotation="0" wrapText="false" indent="0" shrinkToFit="false"/>
      <protection locked="true" hidden="true"/>
    </xf>
    <xf numFmtId="165" fontId="22" fillId="0" borderId="0" xfId="22" applyFont="true" applyBorder="false" applyAlignment="true" applyProtection="true">
      <alignment horizontal="general" vertical="top" textRotation="0" wrapText="true" indent="0" shrinkToFit="false"/>
      <protection locked="true" hidden="true"/>
    </xf>
    <xf numFmtId="165" fontId="22" fillId="0" borderId="0" xfId="22" applyFont="true" applyBorder="false" applyAlignment="false" applyProtection="false">
      <alignment horizontal="general" vertical="bottom" textRotation="0" wrapText="false" indent="0" shrinkToFit="false"/>
      <protection locked="true" hidden="false"/>
    </xf>
    <xf numFmtId="165" fontId="32" fillId="0" borderId="0" xfId="22" applyFont="true" applyBorder="false" applyAlignment="true" applyProtection="true">
      <alignment horizontal="general" vertical="top" textRotation="0" wrapText="false" indent="0" shrinkToFit="false"/>
      <protection locked="true" hidden="true"/>
    </xf>
    <xf numFmtId="165" fontId="45" fillId="0" borderId="0" xfId="22" applyFont="true" applyBorder="false" applyAlignment="true" applyProtection="true">
      <alignment horizontal="general" vertical="top" textRotation="0" wrapText="false" indent="0" shrinkToFit="false"/>
      <protection locked="true" hidden="true"/>
    </xf>
    <xf numFmtId="165" fontId="22" fillId="0" borderId="0" xfId="22" applyFont="true" applyBorder="false" applyAlignment="true" applyProtection="true">
      <alignment horizontal="general" vertical="top" textRotation="0" wrapText="false" indent="0" shrinkToFit="false"/>
      <protection locked="true" hidden="true"/>
    </xf>
    <xf numFmtId="165" fontId="0" fillId="0" borderId="0" xfId="22" applyFont="true" applyBorder="false" applyAlignment="false" applyProtection="false">
      <alignment horizontal="general" vertical="bottom" textRotation="0" wrapText="false" indent="0" shrinkToFit="false"/>
      <protection locked="true" hidden="false"/>
    </xf>
    <xf numFmtId="165" fontId="31" fillId="0" borderId="0" xfId="22" applyFont="true" applyBorder="false" applyAlignment="false" applyProtection="false">
      <alignment horizontal="general" vertical="bottom" textRotation="0" wrapText="false" indent="0" shrinkToFit="false"/>
      <protection locked="true" hidden="false"/>
    </xf>
    <xf numFmtId="165" fontId="22" fillId="2" borderId="71" xfId="22" applyFont="true" applyBorder="true" applyAlignment="true" applyProtection="true">
      <alignment horizontal="left" vertical="center" textRotation="0" wrapText="true" indent="0" shrinkToFit="false"/>
      <protection locked="true" hidden="true"/>
    </xf>
    <xf numFmtId="165" fontId="22" fillId="2" borderId="153" xfId="22" applyFont="true" applyBorder="true" applyAlignment="true" applyProtection="true">
      <alignment horizontal="general" vertical="center" textRotation="0" wrapText="false" indent="0" shrinkToFit="false"/>
      <protection locked="true" hidden="true"/>
    </xf>
    <xf numFmtId="165" fontId="22" fillId="2" borderId="154" xfId="22" applyFont="true" applyBorder="true" applyAlignment="true" applyProtection="true">
      <alignment horizontal="general" vertical="center" textRotation="0" wrapText="false" indent="0" shrinkToFit="false"/>
      <protection locked="true" hidden="true"/>
    </xf>
    <xf numFmtId="165" fontId="31" fillId="2" borderId="154" xfId="22" applyFont="true" applyBorder="true" applyAlignment="true" applyProtection="true">
      <alignment horizontal="general" vertical="center" textRotation="0" wrapText="false" indent="0" shrinkToFit="false"/>
      <protection locked="true" hidden="true"/>
    </xf>
    <xf numFmtId="165" fontId="31" fillId="2" borderId="155" xfId="22" applyFont="true" applyBorder="true" applyAlignment="true" applyProtection="true">
      <alignment horizontal="general" vertical="center" textRotation="0" wrapText="false" indent="0" shrinkToFit="false"/>
      <protection locked="true" hidden="true"/>
    </xf>
    <xf numFmtId="165" fontId="22" fillId="2" borderId="156" xfId="22" applyFont="true" applyBorder="true" applyAlignment="true" applyProtection="true">
      <alignment horizontal="general" vertical="center" textRotation="0" wrapText="false" indent="0" shrinkToFit="false"/>
      <protection locked="true" hidden="true"/>
    </xf>
    <xf numFmtId="165" fontId="22" fillId="2" borderId="0" xfId="22" applyFont="true" applyBorder="false" applyAlignment="true" applyProtection="true">
      <alignment horizontal="general" vertical="center" textRotation="0" wrapText="false" indent="0" shrinkToFit="false"/>
      <protection locked="true" hidden="true"/>
    </xf>
    <xf numFmtId="165" fontId="31" fillId="2" borderId="0" xfId="22" applyFont="true" applyBorder="false" applyAlignment="true" applyProtection="true">
      <alignment horizontal="general" vertical="center" textRotation="0" wrapText="false" indent="0" shrinkToFit="false"/>
      <protection locked="true" hidden="true"/>
    </xf>
    <xf numFmtId="165" fontId="31" fillId="2" borderId="157" xfId="22" applyFont="true" applyBorder="true" applyAlignment="true" applyProtection="true">
      <alignment horizontal="general" vertical="center" textRotation="0" wrapText="false" indent="0" shrinkToFit="false"/>
      <protection locked="true" hidden="true"/>
    </xf>
    <xf numFmtId="165" fontId="96" fillId="2" borderId="156" xfId="20" applyFont="true" applyBorder="true" applyAlignment="true" applyProtection="true">
      <alignment horizontal="left" vertical="center" textRotation="0" wrapText="false" indent="0" shrinkToFit="false"/>
      <protection locked="true" hidden="true"/>
    </xf>
    <xf numFmtId="165" fontId="22" fillId="2" borderId="158" xfId="22" applyFont="true" applyBorder="true" applyAlignment="true" applyProtection="true">
      <alignment horizontal="general" vertical="center" textRotation="0" wrapText="false" indent="0" shrinkToFit="false"/>
      <protection locked="true" hidden="true"/>
    </xf>
    <xf numFmtId="165" fontId="22" fillId="2" borderId="159" xfId="22" applyFont="true" applyBorder="true" applyAlignment="true" applyProtection="true">
      <alignment horizontal="general" vertical="center" textRotation="0" wrapText="false" indent="0" shrinkToFit="false"/>
      <protection locked="true" hidden="true"/>
    </xf>
    <xf numFmtId="165" fontId="31" fillId="2" borderId="159" xfId="22" applyFont="true" applyBorder="true" applyAlignment="true" applyProtection="true">
      <alignment horizontal="general" vertical="center" textRotation="0" wrapText="false" indent="0" shrinkToFit="false"/>
      <protection locked="true" hidden="true"/>
    </xf>
    <xf numFmtId="165" fontId="31" fillId="2" borderId="160" xfId="22" applyFont="true" applyBorder="true" applyAlignment="true" applyProtection="true">
      <alignment horizontal="general" vertical="center" textRotation="0" wrapText="false" indent="0" shrinkToFit="false"/>
      <protection locked="true" hidden="true"/>
    </xf>
    <xf numFmtId="165" fontId="69" fillId="0" borderId="0" xfId="22" applyFont="true" applyBorder="false" applyAlignment="true" applyProtection="true">
      <alignment horizontal="general" vertical="top" textRotation="0" wrapText="false" indent="0" shrinkToFit="false"/>
      <protection locked="true" hidden="true"/>
    </xf>
    <xf numFmtId="165" fontId="4" fillId="2" borderId="0" xfId="20" applyFont="true" applyBorder="true" applyAlignment="true" applyProtection="true">
      <alignment horizontal="general" vertical="center" textRotation="0" wrapText="false" indent="0" shrinkToFit="false"/>
      <protection locked="true" hidden="true"/>
    </xf>
    <xf numFmtId="165" fontId="22" fillId="0" borderId="0" xfId="22" applyFont="true" applyBorder="false" applyAlignment="true" applyProtection="true">
      <alignment horizontal="general" vertical="center" textRotation="0" wrapText="true" indent="0" shrinkToFit="false"/>
      <protection locked="true" hidden="true"/>
    </xf>
    <xf numFmtId="165" fontId="0" fillId="2" borderId="153" xfId="22" applyFont="true" applyBorder="true" applyAlignment="false" applyProtection="false">
      <alignment horizontal="general" vertical="bottom" textRotation="0" wrapText="false" indent="0" shrinkToFit="false"/>
      <protection locked="true" hidden="false"/>
    </xf>
    <xf numFmtId="165" fontId="0" fillId="2" borderId="154" xfId="22" applyFont="true" applyBorder="true" applyAlignment="false" applyProtection="false">
      <alignment horizontal="general" vertical="bottom" textRotation="0" wrapText="false" indent="0" shrinkToFit="false"/>
      <protection locked="true" hidden="false"/>
    </xf>
    <xf numFmtId="165" fontId="0" fillId="2" borderId="155" xfId="22" applyFont="true" applyBorder="true" applyAlignment="false" applyProtection="false">
      <alignment horizontal="general" vertical="bottom" textRotation="0" wrapText="false" indent="0" shrinkToFit="false"/>
      <protection locked="true" hidden="false"/>
    </xf>
    <xf numFmtId="165" fontId="22" fillId="2" borderId="156" xfId="20" applyFont="true" applyBorder="true" applyAlignment="true" applyProtection="true">
      <alignment horizontal="general" vertical="center" textRotation="0" wrapText="false" indent="0" shrinkToFit="false"/>
      <protection locked="true" hidden="true"/>
    </xf>
    <xf numFmtId="165" fontId="32" fillId="2" borderId="156" xfId="22" applyFont="true" applyBorder="true" applyAlignment="true" applyProtection="true">
      <alignment horizontal="right" vertical="center" textRotation="0" wrapText="false" indent="0" shrinkToFit="false"/>
      <protection locked="true" hidden="true"/>
    </xf>
    <xf numFmtId="165" fontId="22" fillId="2" borderId="0" xfId="20" applyFont="true" applyBorder="true" applyAlignment="true" applyProtection="true">
      <alignment horizontal="general" vertical="center" textRotation="0" wrapText="false" indent="0" shrinkToFit="false"/>
      <protection locked="true" hidden="true"/>
    </xf>
    <xf numFmtId="165" fontId="22" fillId="2" borderId="0" xfId="22" applyFont="true" applyBorder="false" applyAlignment="true" applyProtection="true">
      <alignment horizontal="general" vertical="center" textRotation="0" wrapText="true" indent="0" shrinkToFit="false"/>
      <protection locked="true" hidden="true"/>
    </xf>
    <xf numFmtId="165" fontId="22" fillId="2" borderId="157" xfId="22" applyFont="true" applyBorder="true" applyAlignment="true" applyProtection="true">
      <alignment horizontal="general" vertical="center" textRotation="0" wrapText="true" indent="0" shrinkToFit="false"/>
      <protection locked="true" hidden="true"/>
    </xf>
    <xf numFmtId="165" fontId="32" fillId="2" borderId="156" xfId="22" applyFont="true" applyBorder="true" applyAlignment="true" applyProtection="true">
      <alignment horizontal="right" vertical="top" textRotation="0" wrapText="false" indent="0" shrinkToFit="false"/>
      <protection locked="true" hidden="true"/>
    </xf>
    <xf numFmtId="166" fontId="22" fillId="2" borderId="0" xfId="22" applyFont="true" applyBorder="false" applyAlignment="true" applyProtection="true">
      <alignment horizontal="left" vertical="top" textRotation="0" wrapText="false" indent="0" shrinkToFit="false"/>
      <protection locked="true" hidden="true"/>
    </xf>
    <xf numFmtId="165" fontId="22" fillId="2" borderId="0" xfId="22" applyFont="true" applyBorder="false" applyAlignment="true" applyProtection="true">
      <alignment horizontal="general" vertical="top" textRotation="0" wrapText="false" indent="0" shrinkToFit="false"/>
      <protection locked="true" hidden="true"/>
    </xf>
    <xf numFmtId="165" fontId="22" fillId="2" borderId="0" xfId="22" applyFont="true" applyBorder="false" applyAlignment="true" applyProtection="true">
      <alignment horizontal="general" vertical="top" textRotation="0" wrapText="true" indent="0" shrinkToFit="false"/>
      <protection locked="true" hidden="true"/>
    </xf>
    <xf numFmtId="165" fontId="22" fillId="2" borderId="157" xfId="22" applyFont="true" applyBorder="true" applyAlignment="false" applyProtection="false">
      <alignment horizontal="general" vertical="bottom" textRotation="0" wrapText="false" indent="0" shrinkToFit="false"/>
      <protection locked="true" hidden="false"/>
    </xf>
    <xf numFmtId="165" fontId="22" fillId="2" borderId="158" xfId="22" applyFont="true" applyBorder="true" applyAlignment="false" applyProtection="true">
      <alignment horizontal="general" vertical="bottom" textRotation="0" wrapText="false" indent="0" shrinkToFit="false"/>
      <protection locked="true" hidden="true"/>
    </xf>
    <xf numFmtId="165" fontId="22" fillId="2" borderId="159" xfId="22" applyFont="true" applyBorder="true" applyAlignment="false" applyProtection="true">
      <alignment horizontal="general" vertical="bottom" textRotation="0" wrapText="false" indent="0" shrinkToFit="false"/>
      <protection locked="true" hidden="true"/>
    </xf>
    <xf numFmtId="165" fontId="22" fillId="2" borderId="160" xfId="22" applyFont="true" applyBorder="true" applyAlignment="false" applyProtection="true">
      <alignment horizontal="general" vertical="bottom" textRotation="0" wrapText="false" indent="0" shrinkToFit="false"/>
      <protection locked="true" hidden="true"/>
    </xf>
    <xf numFmtId="165" fontId="22" fillId="0" borderId="0" xfId="20" applyFont="true" applyBorder="true" applyAlignment="true" applyProtection="true">
      <alignment horizontal="general" vertical="bottom" textRotation="0" wrapText="false" indent="0" shrinkToFit="false"/>
      <protection locked="true" hidden="true"/>
    </xf>
    <xf numFmtId="165" fontId="22" fillId="0" borderId="0" xfId="20" applyFont="true" applyBorder="true" applyAlignment="true" applyProtection="true">
      <alignment horizontal="general" vertical="bottom" textRotation="0" wrapText="false" indent="0" shrinkToFit="false"/>
      <protection locked="true" hidden="false"/>
    </xf>
    <xf numFmtId="165" fontId="22" fillId="0" borderId="0" xfId="22" applyFont="true" applyBorder="false" applyAlignment="false" applyProtection="true">
      <alignment horizontal="general" vertical="bottom" textRotation="0" wrapText="false" indent="0" shrinkToFit="false"/>
      <protection locked="false" hidden="true"/>
    </xf>
    <xf numFmtId="165" fontId="22" fillId="2" borderId="153" xfId="22" applyFont="true" applyBorder="true" applyAlignment="true" applyProtection="true">
      <alignment horizontal="right" vertical="bottom" textRotation="0" wrapText="false" indent="0" shrinkToFit="false"/>
      <protection locked="true" hidden="true"/>
    </xf>
    <xf numFmtId="165" fontId="22" fillId="2" borderId="154" xfId="22" applyFont="true" applyBorder="true" applyAlignment="true" applyProtection="true">
      <alignment horizontal="right" vertical="bottom" textRotation="0" wrapText="false" indent="0" shrinkToFit="false"/>
      <protection locked="true" hidden="true"/>
    </xf>
    <xf numFmtId="165" fontId="97" fillId="2" borderId="154" xfId="22" applyFont="true" applyBorder="true" applyAlignment="true" applyProtection="true">
      <alignment horizontal="left" vertical="bottom" textRotation="0" wrapText="false" indent="0" shrinkToFit="false"/>
      <protection locked="true" hidden="true"/>
    </xf>
    <xf numFmtId="165" fontId="22" fillId="2" borderId="154" xfId="22" applyFont="true" applyBorder="true" applyAlignment="true" applyProtection="true">
      <alignment horizontal="left" vertical="bottom" textRotation="0" wrapText="false" indent="0" shrinkToFit="false"/>
      <protection locked="true" hidden="true"/>
    </xf>
    <xf numFmtId="165" fontId="22" fillId="2" borderId="154" xfId="22" applyFont="true" applyBorder="true" applyAlignment="false" applyProtection="false">
      <alignment horizontal="general" vertical="bottom" textRotation="0" wrapText="false" indent="0" shrinkToFit="false"/>
      <protection locked="true" hidden="false"/>
    </xf>
    <xf numFmtId="165" fontId="22" fillId="2" borderId="155" xfId="22" applyFont="true" applyBorder="true" applyAlignment="false" applyProtection="false">
      <alignment horizontal="general" vertical="bottom" textRotation="0" wrapText="false" indent="0" shrinkToFit="false"/>
      <protection locked="true" hidden="false"/>
    </xf>
    <xf numFmtId="165" fontId="0" fillId="2" borderId="156" xfId="22" applyFont="true" applyBorder="true" applyAlignment="false" applyProtection="false">
      <alignment horizontal="general" vertical="bottom" textRotation="0" wrapText="false" indent="0" shrinkToFit="false"/>
      <protection locked="true" hidden="false"/>
    </xf>
    <xf numFmtId="165" fontId="32" fillId="2" borderId="0" xfId="22" applyFont="true" applyBorder="false" applyAlignment="true" applyProtection="true">
      <alignment horizontal="left" vertical="center" textRotation="0" wrapText="false" indent="0" shrinkToFit="false"/>
      <protection locked="true" hidden="true"/>
    </xf>
    <xf numFmtId="165" fontId="32" fillId="2" borderId="0" xfId="22" applyFont="true" applyBorder="false" applyAlignment="true" applyProtection="true">
      <alignment horizontal="center" vertical="center" textRotation="0" wrapText="false" indent="0" shrinkToFit="false"/>
      <protection locked="true" hidden="true"/>
    </xf>
    <xf numFmtId="165" fontId="22" fillId="2" borderId="0" xfId="22" applyFont="true" applyBorder="false" applyAlignment="false" applyProtection="false">
      <alignment horizontal="general" vertical="bottom" textRotation="0" wrapText="false" indent="0" shrinkToFit="false"/>
      <protection locked="true" hidden="false"/>
    </xf>
    <xf numFmtId="165" fontId="22" fillId="0" borderId="0" xfId="22" applyFont="true" applyBorder="false" applyAlignment="true" applyProtection="false">
      <alignment horizontal="general" vertical="center" textRotation="0" wrapText="false" indent="0" shrinkToFit="false"/>
      <protection locked="true" hidden="false"/>
    </xf>
    <xf numFmtId="165" fontId="0" fillId="2" borderId="156" xfId="22" applyFont="true" applyBorder="true" applyAlignment="true" applyProtection="false">
      <alignment horizontal="general" vertical="center" textRotation="0" wrapText="false" indent="0" shrinkToFit="false"/>
      <protection locked="true" hidden="false"/>
    </xf>
    <xf numFmtId="165" fontId="22" fillId="2" borderId="39" xfId="22" applyFont="true" applyBorder="true" applyAlignment="true" applyProtection="true">
      <alignment horizontal="general" vertical="center" textRotation="0" wrapText="false" indent="0" shrinkToFit="false"/>
      <protection locked="true" hidden="true"/>
    </xf>
    <xf numFmtId="165" fontId="22" fillId="2" borderId="161" xfId="22" applyFont="true" applyBorder="true" applyAlignment="true" applyProtection="true">
      <alignment horizontal="general" vertical="center" textRotation="0" wrapText="false" indent="0" shrinkToFit="false"/>
      <protection locked="true" hidden="true"/>
    </xf>
    <xf numFmtId="165" fontId="4" fillId="0" borderId="39" xfId="20" applyFont="true" applyBorder="true" applyAlignment="true" applyProtection="true">
      <alignment horizontal="center" vertical="center" textRotation="0" wrapText="false" indent="0" shrinkToFit="false"/>
      <protection locked="true" hidden="true"/>
    </xf>
    <xf numFmtId="165" fontId="22" fillId="2" borderId="0" xfId="22" applyFont="true" applyBorder="false" applyAlignment="true" applyProtection="false">
      <alignment horizontal="general" vertical="center" textRotation="0" wrapText="false" indent="0" shrinkToFit="false"/>
      <protection locked="true" hidden="false"/>
    </xf>
    <xf numFmtId="165" fontId="22" fillId="2" borderId="157" xfId="22" applyFont="true" applyBorder="true" applyAlignment="true" applyProtection="false">
      <alignment horizontal="general" vertical="center" textRotation="0" wrapText="false" indent="0" shrinkToFit="false"/>
      <protection locked="true" hidden="false"/>
    </xf>
    <xf numFmtId="165" fontId="95" fillId="0" borderId="39" xfId="20" applyFont="true" applyBorder="true" applyAlignment="true" applyProtection="true">
      <alignment horizontal="center" vertical="center" textRotation="0" wrapText="false" indent="0" shrinkToFit="false"/>
      <protection locked="true" hidden="true"/>
    </xf>
    <xf numFmtId="165" fontId="22" fillId="0" borderId="39" xfId="22" applyFont="true" applyBorder="true" applyAlignment="true" applyProtection="true">
      <alignment horizontal="center" vertical="center" textRotation="0" wrapText="false" indent="0" shrinkToFit="false"/>
      <protection locked="true" hidden="true"/>
    </xf>
    <xf numFmtId="165" fontId="32" fillId="0" borderId="0" xfId="22" applyFont="true" applyBorder="false" applyAlignment="false" applyProtection="true">
      <alignment horizontal="general" vertical="bottom" textRotation="0" wrapText="false" indent="0" shrinkToFit="false"/>
      <protection locked="true" hidden="true"/>
    </xf>
    <xf numFmtId="165" fontId="22" fillId="2" borderId="158" xfId="22" applyFont="true" applyBorder="true" applyAlignment="false" applyProtection="false">
      <alignment horizontal="general" vertical="bottom" textRotation="0" wrapText="false" indent="0" shrinkToFit="false"/>
      <protection locked="true" hidden="false"/>
    </xf>
    <xf numFmtId="165" fontId="22" fillId="2" borderId="159" xfId="22" applyFont="true" applyBorder="true" applyAlignment="false" applyProtection="false">
      <alignment horizontal="general" vertical="bottom" textRotation="0" wrapText="false" indent="0" shrinkToFit="false"/>
      <protection locked="true" hidden="false"/>
    </xf>
    <xf numFmtId="165" fontId="22" fillId="2" borderId="160" xfId="22" applyFont="true" applyBorder="true" applyAlignment="false" applyProtection="false">
      <alignment horizontal="general" vertical="bottom" textRotation="0" wrapText="false" indent="0" shrinkToFit="false"/>
      <protection locked="true" hidden="false"/>
    </xf>
    <xf numFmtId="165" fontId="22" fillId="2" borderId="162" xfId="22" applyFont="true" applyBorder="true" applyAlignment="true" applyProtection="true">
      <alignment horizontal="general" vertical="center" textRotation="0" wrapText="false" indent="0" shrinkToFit="false"/>
      <protection locked="true" hidden="true"/>
    </xf>
    <xf numFmtId="165" fontId="22" fillId="2" borderId="163" xfId="22" applyFont="true" applyBorder="true" applyAlignment="true" applyProtection="true">
      <alignment horizontal="general" vertical="center" textRotation="0" wrapText="false" indent="0" shrinkToFit="false"/>
      <protection locked="true" hidden="true"/>
    </xf>
    <xf numFmtId="165" fontId="31" fillId="2" borderId="163" xfId="22" applyFont="true" applyBorder="true" applyAlignment="true" applyProtection="true">
      <alignment horizontal="general" vertical="center" textRotation="0" wrapText="false" indent="0" shrinkToFit="false"/>
      <protection locked="true" hidden="true"/>
    </xf>
    <xf numFmtId="165" fontId="31" fillId="2" borderId="164" xfId="22" applyFont="true" applyBorder="true" applyAlignment="true" applyProtection="true">
      <alignment horizontal="general" vertical="center" textRotation="0" wrapText="false" indent="0" shrinkToFit="false"/>
      <protection locked="true" hidden="true"/>
    </xf>
    <xf numFmtId="165" fontId="0" fillId="3" borderId="0" xfId="22" applyFont="true" applyBorder="false" applyAlignment="false" applyProtection="false">
      <alignment horizontal="general" vertical="bottom" textRotation="0" wrapText="false" indent="0" shrinkToFit="false"/>
      <protection locked="true" hidden="false"/>
    </xf>
    <xf numFmtId="165" fontId="98" fillId="41" borderId="165" xfId="0" applyFont="true" applyBorder="true" applyAlignment="true" applyProtection="true">
      <alignment horizontal="center" vertical="center" textRotation="0" wrapText="false" indent="0" shrinkToFit="false"/>
      <protection locked="false" hidden="true"/>
    </xf>
    <xf numFmtId="165" fontId="99" fillId="21" borderId="166" xfId="0" applyFont="true" applyBorder="true" applyAlignment="true" applyProtection="false">
      <alignment horizontal="center" vertical="center" textRotation="0" wrapText="false" indent="0" shrinkToFit="false"/>
      <protection locked="true" hidden="false"/>
    </xf>
    <xf numFmtId="165" fontId="0" fillId="0" borderId="0" xfId="22" applyFont="true" applyBorder="false" applyAlignment="true" applyProtection="false">
      <alignment horizontal="general" vertical="center" textRotation="0" wrapText="false" indent="0" shrinkToFit="false"/>
      <protection locked="true" hidden="false"/>
    </xf>
    <xf numFmtId="165" fontId="31" fillId="0" borderId="0" xfId="22" applyFont="true" applyBorder="false" applyAlignment="true" applyProtection="false">
      <alignment horizontal="general" vertical="center" textRotation="0" wrapText="false" indent="0" shrinkToFit="false"/>
      <protection locked="true" hidden="false"/>
    </xf>
    <xf numFmtId="165" fontId="22" fillId="2" borderId="158" xfId="0" applyFont="true" applyBorder="true" applyAlignment="false" applyProtection="false">
      <alignment horizontal="general" vertical="bottom" textRotation="0" wrapText="false" indent="0" shrinkToFit="false"/>
      <protection locked="true" hidden="false"/>
    </xf>
    <xf numFmtId="165" fontId="22" fillId="2" borderId="159" xfId="0" applyFont="true" applyBorder="true" applyAlignment="false" applyProtection="false">
      <alignment horizontal="general" vertical="bottom" textRotation="0" wrapText="false" indent="0" shrinkToFit="false"/>
      <protection locked="true" hidden="false"/>
    </xf>
    <xf numFmtId="165" fontId="31" fillId="2" borderId="159" xfId="0" applyFont="true" applyBorder="true" applyAlignment="false" applyProtection="false">
      <alignment horizontal="general" vertical="bottom" textRotation="0" wrapText="false" indent="0" shrinkToFit="false"/>
      <protection locked="true" hidden="false"/>
    </xf>
    <xf numFmtId="165" fontId="31" fillId="2" borderId="160" xfId="0" applyFont="true" applyBorder="true" applyAlignment="false" applyProtection="false">
      <alignment horizontal="general" vertical="bottom" textRotation="0" wrapText="false" indent="0" shrinkToFit="false"/>
      <protection locked="true" hidden="false"/>
    </xf>
    <xf numFmtId="165" fontId="31" fillId="0" borderId="0" xfId="0" applyFont="true" applyBorder="true" applyAlignment="true" applyProtection="true">
      <alignment horizontal="left" vertical="center" textRotation="0" wrapText="true" indent="0" shrinkToFit="false"/>
      <protection locked="true" hidden="true"/>
    </xf>
    <xf numFmtId="165" fontId="31" fillId="0" borderId="0" xfId="0" applyFont="true" applyBorder="false" applyAlignment="false" applyProtection="true">
      <alignment horizontal="general" vertical="bottom" textRotation="0" wrapText="false" indent="0" shrinkToFit="false"/>
      <protection locked="false" hidden="true"/>
    </xf>
    <xf numFmtId="165" fontId="100" fillId="0" borderId="0" xfId="0" applyFont="true" applyBorder="false" applyAlignment="false" applyProtection="true">
      <alignment horizontal="general" vertical="bottom" textRotation="0" wrapText="false" indent="0" shrinkToFit="false"/>
      <protection locked="true" hidden="true"/>
    </xf>
    <xf numFmtId="165" fontId="101" fillId="0" borderId="0" xfId="0" applyFont="true" applyBorder="false" applyAlignment="false" applyProtection="true">
      <alignment horizontal="general" vertical="bottom" textRotation="0" wrapText="false" indent="0" shrinkToFit="false"/>
      <protection locked="true" hidden="true"/>
    </xf>
    <xf numFmtId="165" fontId="31" fillId="0" borderId="0" xfId="0" applyFont="true" applyBorder="false" applyAlignment="true" applyProtection="true">
      <alignment horizontal="left" vertical="center" textRotation="0" wrapText="false" indent="0" shrinkToFit="false"/>
      <protection locked="false" hidden="false"/>
    </xf>
    <xf numFmtId="165" fontId="26" fillId="0" borderId="0" xfId="0" applyFont="true" applyBorder="false" applyAlignment="true" applyProtection="true">
      <alignment horizontal="left" vertical="bottom" textRotation="0" wrapText="false" indent="1" shrinkToFit="false"/>
      <protection locked="true" hidden="true"/>
    </xf>
    <xf numFmtId="165" fontId="27" fillId="0" borderId="0" xfId="0" applyFont="true" applyBorder="false" applyAlignment="false" applyProtection="true">
      <alignment horizontal="general" vertical="bottom" textRotation="0" wrapText="false" indent="0" shrinkToFit="false"/>
      <protection locked="true" hidden="true"/>
    </xf>
    <xf numFmtId="165" fontId="26" fillId="0" borderId="0" xfId="0" applyFont="true" applyBorder="false" applyAlignment="true" applyProtection="false">
      <alignment horizontal="left" vertical="bottom" textRotation="0" wrapText="false" indent="0" shrinkToFit="false"/>
      <protection locked="true" hidden="false"/>
    </xf>
    <xf numFmtId="170" fontId="26" fillId="0" borderId="0" xfId="0" applyFont="true" applyBorder="false" applyAlignment="true" applyProtection="true">
      <alignment horizontal="left" vertical="bottom" textRotation="0" wrapText="false" indent="1" shrinkToFit="false"/>
      <protection locked="true" hidden="true"/>
    </xf>
    <xf numFmtId="165" fontId="26" fillId="0" borderId="0" xfId="0" applyFont="true" applyBorder="false" applyAlignment="true" applyProtection="true">
      <alignment horizontal="left" vertical="bottom" textRotation="0" wrapText="false" indent="0" shrinkToFit="false"/>
      <protection locked="true" hidden="true"/>
    </xf>
    <xf numFmtId="166" fontId="26" fillId="0" borderId="0" xfId="0" applyFont="true" applyBorder="false" applyAlignment="true" applyProtection="true">
      <alignment horizontal="left" vertical="bottom" textRotation="0" wrapText="false" indent="0" shrinkToFit="false"/>
      <protection locked="true" hidden="true"/>
    </xf>
    <xf numFmtId="166" fontId="26" fillId="0" borderId="0" xfId="0" applyFont="true" applyBorder="false" applyAlignment="true" applyProtection="true">
      <alignment horizontal="left" vertical="bottom" textRotation="0" wrapText="false" indent="1" shrinkToFit="false"/>
      <protection locked="true" hidden="true"/>
    </xf>
    <xf numFmtId="165" fontId="26" fillId="0" borderId="0" xfId="0" applyFont="true" applyBorder="false" applyAlignment="true" applyProtection="true">
      <alignment horizontal="left" vertical="center" textRotation="0" wrapText="false" indent="0" shrinkToFit="false"/>
      <protection locked="true" hidden="true"/>
    </xf>
    <xf numFmtId="165" fontId="26" fillId="0" borderId="167" xfId="0" applyFont="true" applyBorder="true" applyAlignment="false" applyProtection="false">
      <alignment horizontal="general" vertical="bottom" textRotation="0" wrapText="false" indent="0" shrinkToFit="false"/>
      <protection locked="true" hidden="false"/>
    </xf>
    <xf numFmtId="174" fontId="26" fillId="0" borderId="167" xfId="0" applyFont="tru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false" applyProtection="false">
      <alignment horizontal="general" vertical="bottom" textRotation="0" wrapText="false" indent="0" shrinkToFit="false"/>
      <protection locked="true" hidden="false"/>
    </xf>
    <xf numFmtId="171" fontId="102" fillId="0" borderId="0" xfId="0" applyFont="true" applyBorder="false" applyAlignment="true" applyProtection="true">
      <alignment horizontal="general" vertical="center" textRotation="0" wrapText="false" indent="0" shrinkToFit="false"/>
      <protection locked="true" hidden="true"/>
    </xf>
    <xf numFmtId="171" fontId="102" fillId="0" borderId="0" xfId="0" applyFont="true" applyBorder="false" applyAlignment="true" applyProtection="true">
      <alignment horizontal="center" vertical="center" textRotation="0" wrapText="false" indent="0" shrinkToFit="false"/>
      <protection locked="true" hidden="true"/>
    </xf>
    <xf numFmtId="169" fontId="26" fillId="0" borderId="0" xfId="0" applyFont="true" applyBorder="false" applyAlignment="false" applyProtection="true">
      <alignment horizontal="general" vertical="bottom" textRotation="0" wrapText="false" indent="0" shrinkToFit="false"/>
      <protection locked="true" hidden="true"/>
    </xf>
    <xf numFmtId="165" fontId="26" fillId="2" borderId="168" xfId="0" applyFont="true" applyBorder="true" applyAlignment="false" applyProtection="false">
      <alignment horizontal="general" vertical="bottom" textRotation="0" wrapText="false" indent="0" shrinkToFit="false"/>
      <protection locked="true" hidden="false"/>
    </xf>
    <xf numFmtId="165" fontId="103" fillId="2" borderId="168" xfId="0" applyFont="true" applyBorder="true" applyAlignment="true" applyProtection="false">
      <alignment horizontal="center" vertical="bottom" textRotation="0" wrapText="false" indent="0" shrinkToFit="false"/>
      <protection locked="true" hidden="false"/>
    </xf>
    <xf numFmtId="165" fontId="26" fillId="2" borderId="169" xfId="0" applyFont="true" applyBorder="true" applyAlignment="false" applyProtection="false">
      <alignment horizontal="general" vertical="bottom" textRotation="0" wrapText="false" indent="0" shrinkToFit="false"/>
      <protection locked="true" hidden="false"/>
    </xf>
    <xf numFmtId="165" fontId="26" fillId="2" borderId="170" xfId="0" applyFont="true" applyBorder="true" applyAlignment="false" applyProtection="false">
      <alignment horizontal="general" vertical="bottom" textRotation="0" wrapText="false" indent="0" shrinkToFit="false"/>
      <protection locked="true" hidden="false"/>
    </xf>
    <xf numFmtId="165" fontId="26" fillId="2" borderId="171" xfId="0" applyFont="true" applyBorder="true" applyAlignment="false" applyProtection="false">
      <alignment horizontal="general" vertical="bottom" textRotation="0" wrapText="false" indent="0" shrinkToFit="false"/>
      <protection locked="true" hidden="false"/>
    </xf>
    <xf numFmtId="165" fontId="26" fillId="0" borderId="0" xfId="22" applyFont="true" applyBorder="false" applyAlignment="true" applyProtection="true">
      <alignment horizontal="general" vertical="center" textRotation="0" wrapText="false" indent="0" shrinkToFit="false"/>
      <protection locked="true" hidden="true"/>
    </xf>
    <xf numFmtId="165" fontId="26" fillId="0" borderId="0" xfId="22" applyFont="true" applyBorder="false" applyAlignment="true" applyProtection="false">
      <alignment horizontal="general" vertical="center" textRotation="0" wrapText="false" indent="0" shrinkToFit="false"/>
      <protection locked="true" hidden="false"/>
    </xf>
    <xf numFmtId="165" fontId="26" fillId="0" borderId="0" xfId="22" applyFont="true" applyBorder="false" applyAlignment="false" applyProtection="true">
      <alignment horizontal="general" vertical="bottom" textRotation="0" wrapText="false" indent="0" shrinkToFit="false"/>
      <protection locked="true" hidden="tru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Hipervínculo 2" xfId="21"/>
    <cellStyle name="Normal 2" xfId="22"/>
    <cellStyle name="Normal 3" xfId="23"/>
    <cellStyle name="Normal 3 2" xfId="24"/>
    <cellStyle name="Normal 3 3" xfId="25"/>
    <cellStyle name="Normal 4" xfId="26"/>
    <cellStyle name="Normal 4 2" xfId="27"/>
    <cellStyle name="Normal 4 3" xfId="28"/>
    <cellStyle name="Normal 5" xfId="29"/>
    <cellStyle name="*unknown*" xfId="20" builtinId="8"/>
  </cellStyles>
  <dxfs count="40">
    <dxf>
      <fill>
        <patternFill patternType="solid">
          <bgColor rgb="FF000000"/>
        </patternFill>
      </fill>
    </dxf>
    <dxf>
      <fill>
        <patternFill patternType="solid">
          <fgColor rgb="FFFFFFFF"/>
          <bgColor rgb="FF000000"/>
        </patternFill>
      </fill>
    </dxf>
    <dxf>
      <font>
        <b val="0"/>
        <i val="0"/>
        <color rgb="FF1B4066"/>
      </font>
      <fill>
        <patternFill>
          <bgColor rgb="FFBFBFBF"/>
        </patternFill>
      </fill>
      <border diagonalUp="false" diagonalDown="false">
        <left style="thin">
          <color theme="0"/>
        </left>
        <right style="thin">
          <color theme="0"/>
        </right>
        <top style="thin">
          <color theme="0"/>
        </top>
        <bottom style="thin">
          <color theme="0"/>
        </bottom>
        <diagonal/>
      </border>
    </dxf>
    <dxf>
      <font>
        <b val="1"/>
        <i val="0"/>
        <color rgb="FF1B4066"/>
      </font>
    </dxf>
    <dxf>
      <font>
        <b val="0"/>
        <i val="0"/>
        <color rgb="FF1B4066"/>
      </font>
      <fill>
        <patternFill>
          <bgColor theme="0" tint="-0.25"/>
        </patternFill>
      </fill>
    </dxf>
    <dxf>
      <font>
        <color rgb="FFEEEEEE"/>
      </font>
      <fill>
        <patternFill>
          <bgColor rgb="FFEEEEEE"/>
        </patternFill>
      </fill>
      <border diagonalUp="false" diagonalDown="false">
        <left/>
        <right/>
        <top/>
        <bottom/>
        <diagonal/>
      </border>
    </dxf>
    <dxf>
      <fill>
        <patternFill>
          <bgColor rgb="FFBEBEBE"/>
        </patternFill>
      </fill>
    </dxf>
    <dxf>
      <fill>
        <patternFill>
          <bgColor theme="0" tint="-0.15"/>
        </patternFill>
      </fill>
      <border diagonalUp="false" diagonalDown="false">
        <left style="thin">
          <color theme="0" tint="-0.05"/>
        </left>
        <right style="thin">
          <color theme="0" tint="-0.05"/>
        </right>
        <top style="thin">
          <color theme="0" tint="-0.05"/>
        </top>
        <bottom style="thin">
          <color theme="0" tint="-0.05"/>
        </bottom>
        <diagonal/>
      </border>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ill>
        <patternFill>
          <bgColor rgb="FFC4D79B"/>
        </patternFill>
      </fill>
    </dxf>
    <dxf>
      <font>
        <b val="0"/>
        <i val="0"/>
        <color rgb="FF1B4066"/>
      </font>
      <fill>
        <patternFill>
          <bgColor theme="0" tint="-0.25"/>
        </patternFill>
      </fill>
    </dxf>
    <dxf>
      <numFmt numFmtId="164" formatCode="0.00"/>
    </dxf>
    <dxf>
      <font>
        <color rgb="FF1B4066"/>
      </font>
    </dxf>
    <dxf>
      <font>
        <color rgb="FF1B4066"/>
      </font>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ont>
        <color rgb="FF006100"/>
      </font>
      <fill>
        <patternFill>
          <bgColor rgb="FFC6EFCE"/>
        </patternFill>
      </fill>
    </dxf>
    <dxf>
      <font>
        <color rgb="FF9C5700"/>
      </font>
      <fill>
        <patternFill>
          <bgColor rgb="FFFFEB9C"/>
        </patternFill>
      </fill>
    </dxf>
    <dxf>
      <font>
        <color rgb="FF1B4066"/>
      </font>
      <fill>
        <patternFill>
          <bgColor theme="0" tint="-0.15"/>
        </patternFill>
      </fill>
    </dxf>
    <dxf>
      <font>
        <color rgb="FF1B4066"/>
      </font>
      <fill>
        <patternFill>
          <bgColor theme="0"/>
        </patternFill>
      </fill>
    </dxf>
    <dxf>
      <font>
        <color rgb="FF1B4066"/>
      </font>
      <fill>
        <patternFill>
          <bgColor theme="0" tint="-0.15"/>
        </patternFill>
      </fill>
    </dxf>
    <dxf>
      <font>
        <color rgb="FF1B4066"/>
      </font>
      <fill>
        <patternFill>
          <bgColor theme="0"/>
        </patternFill>
      </fill>
    </dxf>
    <dxf>
      <font>
        <color rgb="FF1B4066"/>
      </font>
      <fill>
        <patternFill>
          <bgColor theme="0" tint="-0.15"/>
        </patternFill>
      </fill>
    </dxf>
    <dxf>
      <font>
        <color rgb="FF1B4066"/>
      </font>
      <fill>
        <patternFill>
          <bgColor theme="0"/>
        </patternFill>
      </fill>
    </dxf>
    <dxf>
      <fill>
        <patternFill>
          <bgColor theme="9" tint="0.7999"/>
        </patternFill>
      </fill>
    </dxf>
    <dxf>
      <fill>
        <patternFill>
          <bgColor rgb="FF00B050"/>
        </patternFill>
      </fill>
    </dxf>
    <dxf>
      <fill>
        <patternFill>
          <bgColor rgb="FFD1E7DE"/>
        </patternFill>
      </fill>
    </dxf>
    <dxf>
      <font>
        <color rgb="FF1B4066"/>
      </font>
      <fill>
        <patternFill>
          <bgColor theme="0" tint="-0.15"/>
        </patternFill>
      </fill>
    </dxf>
    <dxf>
      <font>
        <color rgb="FF9C0006"/>
      </font>
      <fill>
        <patternFill>
          <bgColor rgb="FFFFC7CE"/>
        </patternFill>
      </fill>
    </dxf>
    <dxf>
      <fill>
        <patternFill>
          <bgColor theme="9" tint="0.7999"/>
        </patternFill>
      </fill>
    </dxf>
    <dxf>
      <fill>
        <patternFill>
          <bgColor theme="4" tint="0.7999"/>
        </patternFill>
      </fill>
    </dxf>
    <dxf>
      <fill>
        <patternFill>
          <bgColor theme="6" tint="0.7999"/>
        </patternFill>
      </fill>
    </dxf>
    <dxf>
      <fill>
        <patternFill>
          <bgColor theme="7" tint="0.7999"/>
        </patternFill>
      </fill>
    </dxf>
    <dxf>
      <fill>
        <patternFill>
          <bgColor rgb="FFCD7F32"/>
        </patternFill>
      </fill>
    </dxf>
    <dxf>
      <fill>
        <patternFill>
          <bgColor rgb="FFC0C0C0"/>
        </patternFill>
      </fill>
    </dxf>
    <dxf>
      <fill>
        <patternFill>
          <bgColor rgb="FFEFB810"/>
        </patternFill>
      </fill>
    </dxf>
    <dxf>
      <font>
        <b val="1"/>
        <i val="0"/>
        <color rgb="FF1B4066"/>
      </font>
    </dxf>
    <dxf>
      <font>
        <color rgb="FF1B4066"/>
      </font>
      <fill>
        <patternFill>
          <bgColor rgb="FFEEEEEE"/>
        </patternFill>
      </fill>
      <border diagonalUp="false" diagonalDown="false">
        <left style="thin">
          <color rgb="FF1B4066"/>
        </left>
        <right style="thin">
          <color rgb="FF1B4066"/>
        </right>
        <top style="thin">
          <color rgb="FF1B4066"/>
        </top>
        <bottom style="thin">
          <color rgb="FF1B4066"/>
        </bottom>
        <diagonal/>
      </border>
    </dxf>
    <dxf>
      <font>
        <color rgb="FF1B4066"/>
      </font>
      <fill>
        <patternFill>
          <bgColor rgb="FFEEEEEE"/>
        </patternFill>
      </fill>
      <border diagonalUp="false" diagonalDown="false">
        <left style="thin">
          <color theme="0"/>
        </left>
        <right style="thin">
          <color theme="0"/>
        </right>
        <top style="thin">
          <color theme="0"/>
        </top>
        <bottom style="thin">
          <color theme="0"/>
        </bottom>
        <diagonal/>
      </border>
    </dxf>
    <dxf>
      <font>
        <color rgb="FF9C0006"/>
      </font>
      <fill>
        <patternFill>
          <bgColor rgb="FFFFC7CE"/>
        </patternFill>
      </fill>
    </dxf>
  </dxfs>
  <colors>
    <indexedColors>
      <rgbColor rgb="FF000000"/>
      <rgbColor rgb="FFFFFFFF"/>
      <rgbColor rgb="FFFF0000"/>
      <rgbColor rgb="FFDEE2E6"/>
      <rgbColor rgb="FF0000FF"/>
      <rgbColor rgb="FFFCD5B5"/>
      <rgbColor rgb="FFE6E0EC"/>
      <rgbColor rgb="FFC8D2BD"/>
      <rgbColor rgb="FF8A0013"/>
      <rgbColor rgb="FF007437"/>
      <rgbColor rgb="FFF2F2F2"/>
      <rgbColor rgb="FFCA7920"/>
      <rgbColor rgb="FFE7E6E6"/>
      <rgbColor rgb="FF2E5DA6"/>
      <rgbColor rgb="FFC0C0C0"/>
      <rgbColor rgb="FF828081"/>
      <rgbColor rgb="FFA9A9A9"/>
      <rgbColor rgb="FFEA3270"/>
      <rgbColor rgb="FFF8F9FA"/>
      <rgbColor rgb="FFDCE6F2"/>
      <rgbColor rgb="FFEEEEEE"/>
      <rgbColor rgb="FFFFC7CE"/>
      <rgbColor rgb="FF0056A3"/>
      <rgbColor rgb="FFD9DCE0"/>
      <rgbColor rgb="FFF7F8F9"/>
      <rgbColor rgb="FFE9E6E6"/>
      <rgbColor rgb="FFFDEADA"/>
      <rgbColor rgb="FFD9D9D9"/>
      <rgbColor rgb="FFEEECE1"/>
      <rgbColor rgb="FFE50009"/>
      <rgbColor rgb="FF224B79"/>
      <rgbColor rgb="FFF0F1F3"/>
      <rgbColor rgb="FF6DBBB7"/>
      <rgbColor rgb="FFF2F4F6"/>
      <rgbColor rgb="FFD0ECDC"/>
      <rgbColor rgb="FFF9EA76"/>
      <rgbColor rgb="FFBFBFBF"/>
      <rgbColor rgb="FFF6AB9E"/>
      <rgbColor rgb="FFB9AFD2"/>
      <rgbColor rgb="FFFAC090"/>
      <rgbColor rgb="FF0D6EFD"/>
      <rgbColor rgb="FF65BBB0"/>
      <rgbColor rgb="FF74BA69"/>
      <rgbColor rgb="FFEFB810"/>
      <rgbColor rgb="FFF97E08"/>
      <rgbColor rgb="FFEE7701"/>
      <rgbColor rgb="FF595959"/>
      <rgbColor rgb="FFA6A6A6"/>
      <rgbColor rgb="FF072955"/>
      <rgbColor rgb="FF3F73AF"/>
      <rgbColor rgb="FFEBF1DE"/>
      <rgbColor rgb="FF1B4066"/>
      <rgbColor rgb="FFF2DCDB"/>
      <rgbColor rgb="FFBEBEBE"/>
      <rgbColor rgb="FF532C9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600" strike="noStrike" u="none">
                <a:solidFill>
                  <a:srgbClr val="595959"/>
                </a:solidFill>
                <a:uFillTx/>
                <a:latin typeface="Calibri"/>
              </a:rPr>
              <a:t>México-Sudáfrica</a:t>
            </a:r>
          </a:p>
        </c:rich>
      </c:tx>
      <c:overlay val="0"/>
      <c:spPr>
        <a:noFill/>
        <a:ln w="0">
          <a:noFill/>
        </a:ln>
      </c:spPr>
    </c:title>
    <c:autoTitleDeleted val="0"/>
    <c:plotArea>
      <c:barChart>
        <c:barDir val="col"/>
        <c:grouping val="clustered"/>
        <c:varyColors val="0"/>
        <c:ser>
          <c:idx val="0"/>
          <c:order val="0"/>
          <c:tx>
            <c:strRef>
              <c:f>Stats!$I$7</c:f>
              <c:strCache>
                <c:ptCount val="1"/>
                <c:pt idx="0">
                  <c:v>Nº de veces</c:v>
                </c:pt>
              </c:strCache>
            </c:strRef>
          </c:tx>
          <c:spPr>
            <a:solidFill>
              <a:srgbClr val="d9dce0"/>
            </a:solidFill>
            <a:ln w="0">
              <a:noFill/>
            </a:ln>
          </c:spPr>
          <c:invertIfNegative val="0"/>
          <c:dLbls>
            <c:numFmt formatCode="General" sourceLinked="1"/>
            <c:txPr>
              <a:bodyPr wrap="square"/>
              <a:lstStyle/>
              <a:p>
                <a:pPr>
                  <a:defRPr b="0" sz="900" strike="noStrike" u="none">
                    <a:solidFill>
                      <a:srgbClr val="404040"/>
                    </a:solidFill>
                    <a:uFillTx/>
                    <a:latin typeface="Calibri"/>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Stats!$H$8:$H$31</c:f>
              <c:strCache>
                <c:ptCount val="24"/>
                <c:pt idx="0">
                  <c:v>Selecciona un partido de hoy:↗</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Stats!$I$8:$I$31</c:f>
              <c:numCache>
                <c:formatCode>General</c:formatCode>
                <c:ptCount val="24"/>
              </c:numCache>
            </c:numRef>
          </c:val>
        </c:ser>
        <c:ser>
          <c:idx val="1"/>
          <c:order val="1"/>
          <c:tx>
            <c:strRef>
              <c:f>Stats!$J$7</c:f>
              <c:strCache>
                <c:ptCount val="1"/>
                <c:pt idx="0">
                  <c:v>Ac</c:v>
                </c:pt>
              </c:strCache>
            </c:strRef>
          </c:tx>
          <c:spPr>
            <a:solidFill>
              <a:srgbClr val="d1e7dd"/>
            </a:solidFill>
            <a:ln w="0">
              <a:noFill/>
            </a:ln>
          </c:spPr>
          <c:invertIfNegative val="0"/>
          <c:dLbls>
            <c:txPr>
              <a:bodyPr wrap="square"/>
              <a:lstStyle/>
              <a:p>
                <a:pPr>
                  <a:defRPr b="0" sz="1000" strike="noStrike" u="non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Stats!$H$8:$H$31</c:f>
              <c:strCache>
                <c:ptCount val="24"/>
                <c:pt idx="0">
                  <c:v>Selecciona un partido de hoy:↗</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Stats!$J$8:$J$31</c:f>
              <c:numCache>
                <c:formatCode>General</c:formatCode>
                <c:ptCount val="24"/>
                <c:pt idx="0">
                  <c:v>0</c:v>
                </c:pt>
              </c:numCache>
            </c:numRef>
          </c:val>
        </c:ser>
        <c:ser>
          <c:idx val="2"/>
          <c:order val="2"/>
          <c:tx>
            <c:strRef>
              <c:f>Stats!$K$7</c:f>
              <c:strCache>
                <c:ptCount val="1"/>
                <c:pt idx="0">
                  <c:v/>
                </c:pt>
              </c:strCache>
            </c:strRef>
          </c:tx>
          <c:spPr>
            <a:solidFill>
              <a:srgbClr val="ffe9db"/>
            </a:solidFill>
            <a:ln w="0">
              <a:noFill/>
            </a:ln>
          </c:spPr>
          <c:invertIfNegative val="0"/>
          <c:dLbls>
            <c:txPr>
              <a:bodyPr wrap="square"/>
              <a:lstStyle/>
              <a:p>
                <a:pPr>
                  <a:defRPr b="0" sz="1000" strike="noStrike" u="non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Stats!$H$8:$H$31</c:f>
              <c:strCache>
                <c:ptCount val="24"/>
                <c:pt idx="0">
                  <c:v>Selecciona un partido de hoy:↗</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Stats!$K$8:$K$31</c:f>
              <c:numCache>
                <c:formatCode>General</c:formatCode>
                <c:ptCount val="24"/>
                <c:pt idx="0">
                  <c:v>0</c:v>
                </c:pt>
              </c:numCache>
            </c:numRef>
          </c:val>
        </c:ser>
        <c:gapWidth val="227"/>
        <c:overlap val="100"/>
        <c:axId val="76626962"/>
        <c:axId val="97817788"/>
      </c:barChart>
      <c:catAx>
        <c:axId val="76626962"/>
        <c:scaling>
          <c:orientation val="minMax"/>
        </c:scaling>
        <c:delete val="0"/>
        <c:axPos val="b"/>
        <c:numFmt formatCode="General" sourceLinked="0"/>
        <c:majorTickMark val="none"/>
        <c:minorTickMark val="none"/>
        <c:tickLblPos val="nextTo"/>
        <c:spPr>
          <a:ln w="9360">
            <a:solidFill>
              <a:srgbClr val="d9d9d9"/>
            </a:solidFill>
            <a:round/>
          </a:ln>
        </c:spPr>
        <c:txPr>
          <a:bodyPr rot="-2700000"/>
          <a:lstStyle/>
          <a:p>
            <a:pPr>
              <a:defRPr b="0" sz="900" strike="noStrike" u="none">
                <a:solidFill>
                  <a:srgbClr val="595959"/>
                </a:solidFill>
                <a:uFillTx/>
                <a:latin typeface="Calibri"/>
              </a:defRPr>
            </a:pPr>
          </a:p>
        </c:txPr>
        <c:crossAx val="97817788"/>
        <c:crosses val="autoZero"/>
        <c:auto val="1"/>
        <c:lblAlgn val="ctr"/>
        <c:lblOffset val="100"/>
        <c:noMultiLvlLbl val="0"/>
      </c:catAx>
      <c:valAx>
        <c:axId val="97817788"/>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b="0" sz="900" strike="noStrike" u="none">
                <a:solidFill>
                  <a:srgbClr val="595959"/>
                </a:solidFill>
                <a:uFillTx/>
                <a:latin typeface="Calibri"/>
              </a:defRPr>
            </a:pPr>
          </a:p>
        </c:txPr>
        <c:crossAx val="76626962"/>
        <c:crosses val="autoZero"/>
        <c:crossBetween val="between"/>
      </c:valAx>
      <c:spPr>
        <a:noFill/>
        <a:ln w="0">
          <a:noFill/>
        </a:ln>
      </c:spPr>
    </c:plotArea>
    <c:plotVisOnly val="1"/>
    <c:dispBlanksAs val="gap"/>
  </c:chart>
  <c:spPr>
    <a:solidFill>
      <a:srgbClr val="eeeeee"/>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000" spc="51" strike="noStrike" u="none">
                <a:solidFill>
                  <a:srgbClr val="595959"/>
                </a:solidFill>
                <a:uFillTx/>
                <a:latin typeface="Calibri"/>
              </a:rPr>
              <a:t>México-Sudáfrica</a:t>
            </a:r>
          </a:p>
        </c:rich>
      </c:tx>
      <c:overlay val="0"/>
      <c:spPr>
        <a:noFill/>
        <a:ln w="0">
          <a:noFill/>
        </a:ln>
      </c:spPr>
    </c:title>
    <c:autoTitleDeleted val="0"/>
    <c:plotArea>
      <c:pieChart>
        <c:varyColors val="1"/>
        <c:ser>
          <c:idx val="0"/>
          <c:order val="0"/>
          <c:spPr>
            <a:solidFill>
              <a:srgbClr val="c0504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b="1" sz="900" strike="noStrike" u="none">
                      <a:solidFill>
                        <a:srgbClr val="ffffff"/>
                      </a:solidFill>
                      <a:uFillTx/>
                      <a:latin typeface="Calibri"/>
                    </a:defRPr>
                  </a:pPr>
                </a:p>
              </c:txPr>
              <c:dLblPos val="inEnd"/>
              <c:showLegendKey val="0"/>
              <c:showVal val="0"/>
              <c:showCatName val="0"/>
              <c:showSerName val="0"/>
              <c:showPercent val="1"/>
              <c:separator>
</c:separator>
            </c:dLbl>
            <c:dLbl>
              <c:idx val="1"/>
              <c:txPr>
                <a:bodyPr wrap="square"/>
                <a:lstStyle/>
                <a:p>
                  <a:pPr>
                    <a:defRPr b="1" sz="900" strike="noStrike" u="none">
                      <a:solidFill>
                        <a:srgbClr val="ffffff"/>
                      </a:solidFill>
                      <a:uFillTx/>
                      <a:latin typeface="Calibri"/>
                    </a:defRPr>
                  </a:pPr>
                </a:p>
              </c:txPr>
              <c:dLblPos val="inEnd"/>
              <c:showLegendKey val="0"/>
              <c:showVal val="0"/>
              <c:showCatName val="0"/>
              <c:showSerName val="0"/>
              <c:showPercent val="1"/>
              <c:separator>
</c:separator>
            </c:dLbl>
            <c:dLbl>
              <c:idx val="2"/>
              <c:txPr>
                <a:bodyPr wrap="square"/>
                <a:lstStyle/>
                <a:p>
                  <a:pPr>
                    <a:defRPr b="1" sz="900" strike="noStrike" u="none">
                      <a:solidFill>
                        <a:srgbClr val="ffffff"/>
                      </a:solidFill>
                      <a:uFillTx/>
                      <a:latin typeface="Calibri"/>
                    </a:defRPr>
                  </a:pPr>
                </a:p>
              </c:txPr>
              <c:dLblPos val="inEnd"/>
              <c:showLegendKey val="0"/>
              <c:showVal val="0"/>
              <c:showCatName val="0"/>
              <c:showSerName val="0"/>
              <c:showPercent val="1"/>
              <c:separator>
</c:separator>
            </c:dLbl>
            <c:txPr>
              <a:bodyPr wrap="square"/>
              <a:lstStyle/>
              <a:p>
                <a:pPr>
                  <a:defRPr b="1" sz="900" strike="noStrike" u="none">
                    <a:solidFill>
                      <a:srgbClr val="ffffff"/>
                    </a:solidFill>
                    <a:uFillTx/>
                    <a:latin typeface="Calibri"/>
                  </a:defRPr>
                </a:pPr>
              </a:p>
            </c:txPr>
            <c:dLblPos val="inEnd"/>
            <c:showLegendKey val="0"/>
            <c:showVal val="0"/>
            <c:showCatName val="0"/>
            <c:showSerName val="0"/>
            <c:showPercent val="1"/>
            <c:separator>
</c:separator>
            <c:showLeaderLines val="1"/>
            <c:leaderLines>
              <c:spPr>
                <a:ln w="9360">
                  <a:solidFill>
                    <a:srgbClr val="a6a6a6"/>
                  </a:solidFill>
                </a:ln>
              </c:spPr>
            </c:leaderLines>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b="0" sz="900" strike="noStrike" u="none">
              <a:solidFill>
                <a:srgbClr val="595959"/>
              </a:solidFill>
              <a:uFillTx/>
              <a:latin typeface="Calibri"/>
            </a:defRPr>
          </a:pPr>
        </a:p>
      </c:txPr>
    </c:legend>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2.wmf"/>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584280</xdr:colOff>
      <xdr:row>4</xdr:row>
      <xdr:rowOff>0</xdr:rowOff>
    </xdr:from>
    <xdr:to>
      <xdr:col>7</xdr:col>
      <xdr:colOff>139320</xdr:colOff>
      <xdr:row>13</xdr:row>
      <xdr:rowOff>88560</xdr:rowOff>
    </xdr:to>
    <xdr:pic>
      <xdr:nvPicPr>
        <xdr:cNvPr id="0" name="Imagen 19" descr=""/>
        <xdr:cNvPicPr/>
      </xdr:nvPicPr>
      <xdr:blipFill>
        <a:blip r:embed="rId1"/>
        <a:stretch/>
      </xdr:blipFill>
      <xdr:spPr>
        <a:xfrm>
          <a:off x="4339800" y="1009800"/>
          <a:ext cx="1085400" cy="25840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17</xdr:row>
      <xdr:rowOff>158760</xdr:rowOff>
    </xdr:from>
    <xdr:to>
      <xdr:col>6</xdr:col>
      <xdr:colOff>145800</xdr:colOff>
      <xdr:row>31</xdr:row>
      <xdr:rowOff>44280</xdr:rowOff>
    </xdr:to>
    <xdr:graphicFrame>
      <xdr:nvGraphicFramePr>
        <xdr:cNvPr id="1" name="Gráfico 8"/>
        <xdr:cNvGraphicFramePr/>
      </xdr:nvGraphicFramePr>
      <xdr:xfrm>
        <a:off x="161280" y="3406680"/>
        <a:ext cx="5210640" cy="2552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771480</xdr:colOff>
      <xdr:row>35</xdr:row>
      <xdr:rowOff>171360</xdr:rowOff>
    </xdr:from>
    <xdr:to>
      <xdr:col>4</xdr:col>
      <xdr:colOff>533520</xdr:colOff>
      <xdr:row>51</xdr:row>
      <xdr:rowOff>57240</xdr:rowOff>
    </xdr:to>
    <xdr:pic>
      <xdr:nvPicPr>
        <xdr:cNvPr id="2" name="Imagen 7" descr=""/>
        <xdr:cNvPicPr/>
      </xdr:nvPicPr>
      <xdr:blipFill>
        <a:blip r:embed="rId2"/>
        <a:srcRect l="3372" t="0" r="0" b="0"/>
        <a:stretch/>
      </xdr:blipFill>
      <xdr:spPr>
        <a:xfrm>
          <a:off x="932760" y="6848280"/>
          <a:ext cx="3014640" cy="2934000"/>
        </a:xfrm>
        <a:prstGeom prst="rect">
          <a:avLst/>
        </a:prstGeom>
        <a:solidFill>
          <a:srgbClr val="eeeeee"/>
        </a:solid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50760</xdr:rowOff>
    </xdr:from>
    <xdr:to>
      <xdr:col>3</xdr:col>
      <xdr:colOff>50400</xdr:colOff>
      <xdr:row>11</xdr:row>
      <xdr:rowOff>88200</xdr:rowOff>
    </xdr:to>
    <xdr:graphicFrame>
      <xdr:nvGraphicFramePr>
        <xdr:cNvPr id="3" name="Gráfico 1"/>
        <xdr:cNvGraphicFramePr/>
      </xdr:nvGraphicFramePr>
      <xdr:xfrm>
        <a:off x="63360" y="50760"/>
        <a:ext cx="2402640" cy="2133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_Equipos" displayName="T_Equipos" ref="A1:D49" headerRowCount="1" totalsRowCount="0" totalsRowShown="0">
  <tableColumns count="4">
    <tableColumn id="1" name="Num"/>
    <tableColumn id="2" name="NombreEquipo"/>
    <tableColumn id="3" name="Grupo"/>
    <tableColumn id="4" name="Rank"/>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hyperlink" Target="https://matejero.es/download/excel-mundial-2026/" TargetMode="External"/><Relationship Id="rId2" Type="http://schemas.openxmlformats.org/officeDocument/2006/relationships/hyperlink" Target="https://matejero.com/scoring-system-excel-world-cup-2026/" TargetMode="External"/><Relationship Id="rId3" Type="http://schemas.openxmlformats.org/officeDocument/2006/relationships/hyperlink" Target="https://matejero.es/puntuaciones-excel-mundial-2026/" TargetMode="External"/><Relationship Id="rId4" Type="http://schemas.openxmlformats.org/officeDocument/2006/relationships/hyperlink" Target="https://matejero.com/scoring-system-excel-world-cup-2026/" TargetMode="External"/><Relationship Id="rId5" Type="http://schemas.openxmlformats.org/officeDocument/2006/relationships/hyperlink" Target="https://matejero.es/puntuaciones-excel-mundial-2026/" TargetMode="External"/><Relationship Id="rId6" Type="http://schemas.openxmlformats.org/officeDocument/2006/relationships/hyperlink" Target="https://matejero.com/scoring-system-excel-world-cup-2026/" TargetMode="Externa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www.linkedin.com/in/matejero" TargetMode="External"/><Relationship Id="rId2" Type="http://schemas.openxmlformats.org/officeDocument/2006/relationships/hyperlink" Target="https://www.matejero.es/" TargetMode="External"/><Relationship Id="rId3" Type="http://schemas.openxmlformats.org/officeDocument/2006/relationships/hyperlink" Target="https://www.matejero.com/" TargetMode="External"/><Relationship Id="rId4" Type="http://schemas.openxmlformats.org/officeDocument/2006/relationships/hyperlink" Target="https://matejero.es/download/excel-mundial-2026/" TargetMode="External"/><Relationship Id="rId5" Type="http://schemas.openxmlformats.org/officeDocument/2006/relationships/hyperlink" Target="https://matejero.com/download/excel-world-cup-2026" TargetMode="External"/><Relationship Id="rId6" Type="http://schemas.openxmlformats.org/officeDocument/2006/relationships/hyperlink" Target="https://matejero.es/excel-champions-league/" TargetMode="External"/><Relationship Id="rId7" Type="http://schemas.openxmlformats.org/officeDocument/2006/relationships/hyperlink" Target="https://matejero.com/excel-champions-league/" TargetMode="External"/><Relationship Id="rId8" Type="http://schemas.openxmlformats.org/officeDocument/2006/relationships/hyperlink" Target="https://matejero.es/calendario-excel-liga/" TargetMode="External"/><Relationship Id="rId9" Type="http://schemas.openxmlformats.org/officeDocument/2006/relationships/hyperlink" Target="https://matejero.es/calendario-excel-liga/" TargetMode="External"/><Relationship Id="rId10" Type="http://schemas.openxmlformats.org/officeDocument/2006/relationships/hyperlink" Target="https://matejero.com/premier-league-excel-schedule/" TargetMode="External"/><Relationship Id="rId11" Type="http://schemas.openxmlformats.org/officeDocument/2006/relationships/hyperlink" Target="https://matejero.es/excel-copa-libertadores/" TargetMode="External"/><Relationship Id="rId12" Type="http://schemas.openxmlformats.org/officeDocument/2006/relationships/hyperlink" Target="https://youtu.be/D-oCnWDX9us" TargetMode="External"/>
</Relationships>
</file>

<file path=xl/worksheets/_rels/sheet12.xml.rels><?xml version="1.0" encoding="UTF-8"?>
<Relationships xmlns="http://schemas.openxmlformats.org/package/2006/relationships"><Relationship Id="rId1" Type="http://schemas.openxmlformats.org/officeDocument/2006/relationships/table" Target="../tables/table1.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7" activeCellId="0" sqref="E17"/>
    </sheetView>
  </sheetViews>
  <sheetFormatPr defaultColWidth="10.859375" defaultRowHeight="15" customHeight="true" zeroHeight="false" outlineLevelRow="0" outlineLevelCol="0"/>
  <cols>
    <col collapsed="false" customWidth="true" hidden="false" outlineLevel="0" max="1" min="1" style="0" width="3.86"/>
    <col collapsed="false" customWidth="true" hidden="false" outlineLevel="0" max="2" min="2" style="0" width="6.85"/>
    <col collapsed="false" customWidth="true" hidden="false" outlineLevel="0" max="3" min="3" style="0" width="25.85"/>
    <col collapsed="false" customWidth="true" hidden="false" outlineLevel="0" max="4" min="4" style="0" width="5.86"/>
    <col collapsed="false" customWidth="true" hidden="false" outlineLevel="0" max="10" min="10" style="0" width="5.86"/>
    <col collapsed="false" customWidth="true" hidden="false" outlineLevel="0" max="11" min="11" style="0" width="29.14"/>
    <col collapsed="false" customWidth="true" hidden="false" outlineLevel="0" max="12" min="12" style="0" width="15.85"/>
    <col collapsed="false" customWidth="true" hidden="false" outlineLevel="0" max="13" min="13" style="0" width="10.42"/>
    <col collapsed="false" customWidth="true" hidden="false" outlineLevel="0" max="16" min="16" style="0" width="12.15"/>
    <col collapsed="false" customWidth="true" hidden="false" outlineLevel="0" max="17" min="17" style="0" width="6.14"/>
  </cols>
  <sheetData>
    <row r="1" customFormat="false" ht="15" hidden="false" customHeight="false" outlineLevel="0" collapsed="false">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customFormat="false" ht="15" hidden="false" customHeight="false" outlineLevel="0" collapsed="false">
      <c r="A2" s="1"/>
      <c r="B2" s="1"/>
      <c r="C2" s="2"/>
      <c r="D2" s="1"/>
      <c r="E2" s="3"/>
      <c r="F2" s="3"/>
      <c r="G2" s="3"/>
      <c r="H2" s="3"/>
      <c r="I2" s="3"/>
      <c r="J2" s="3"/>
      <c r="K2" s="3"/>
      <c r="L2" s="1"/>
      <c r="M2" s="1"/>
      <c r="N2" s="1"/>
      <c r="O2" s="1"/>
      <c r="P2" s="1"/>
      <c r="Q2" s="1"/>
      <c r="R2" s="1"/>
      <c r="S2" s="1"/>
      <c r="T2" s="1"/>
      <c r="U2" s="1"/>
      <c r="V2" s="1"/>
      <c r="W2" s="1"/>
      <c r="X2" s="1"/>
      <c r="Y2" s="1"/>
      <c r="Z2" s="1"/>
      <c r="AA2" s="1"/>
      <c r="AB2" s="1"/>
      <c r="AC2" s="1"/>
      <c r="AD2" s="1"/>
      <c r="AE2" s="1"/>
    </row>
    <row r="3" customFormat="false" ht="34.5" hidden="false" customHeight="true" outlineLevel="0" collapsed="false">
      <c r="A3" s="1"/>
      <c r="B3" s="4" t="str">
        <f aca="false">Idiomas!D8</f>
        <v>XXIII Mundial USA/MEX/CAN 2026</v>
      </c>
      <c r="C3" s="4"/>
      <c r="D3" s="4"/>
      <c r="E3" s="4"/>
      <c r="F3" s="4"/>
      <c r="G3" s="4"/>
      <c r="H3" s="4"/>
      <c r="I3" s="4"/>
      <c r="J3" s="4"/>
      <c r="K3" s="4"/>
      <c r="L3" s="4"/>
      <c r="M3" s="1"/>
      <c r="N3" s="1"/>
      <c r="O3" s="1"/>
      <c r="P3" s="1"/>
      <c r="Q3" s="1"/>
      <c r="R3" s="1"/>
      <c r="S3" s="1"/>
      <c r="T3" s="1"/>
      <c r="U3" s="1"/>
      <c r="V3" s="1"/>
      <c r="W3" s="1"/>
      <c r="X3" s="1"/>
      <c r="Y3" s="1"/>
      <c r="Z3" s="1"/>
      <c r="AA3" s="1"/>
      <c r="AB3" s="1"/>
      <c r="AC3" s="1"/>
      <c r="AD3" s="1"/>
      <c r="AE3" s="1"/>
    </row>
    <row r="4" customFormat="false" ht="15" hidden="false" customHeight="true" outlineLevel="0" collapsed="false">
      <c r="A4" s="1"/>
      <c r="B4" s="1"/>
      <c r="C4" s="1"/>
      <c r="D4" s="1"/>
      <c r="E4" s="3"/>
      <c r="F4" s="3"/>
      <c r="G4" s="3"/>
      <c r="H4" s="3"/>
      <c r="I4" s="3"/>
      <c r="J4" s="3"/>
      <c r="K4" s="3"/>
      <c r="L4" s="5"/>
      <c r="M4" s="1"/>
      <c r="N4" s="1"/>
      <c r="O4" s="1"/>
      <c r="P4" s="1"/>
      <c r="Q4" s="1"/>
      <c r="R4" s="1"/>
      <c r="S4" s="1"/>
      <c r="T4" s="1"/>
      <c r="U4" s="1"/>
      <c r="V4" s="1"/>
      <c r="W4" s="1"/>
      <c r="X4" s="1"/>
      <c r="Y4" s="1"/>
      <c r="Z4" s="1"/>
      <c r="AA4" s="1"/>
      <c r="AB4" s="1"/>
      <c r="AC4" s="1"/>
      <c r="AD4" s="1"/>
      <c r="AE4" s="1"/>
    </row>
    <row r="5" customFormat="false" ht="19.5" hidden="false" customHeight="true" outlineLevel="0" collapsed="false">
      <c r="A5" s="1"/>
      <c r="B5" s="1"/>
      <c r="C5" s="6"/>
      <c r="D5" s="1"/>
      <c r="E5" s="7"/>
      <c r="F5" s="7"/>
      <c r="G5" s="7"/>
      <c r="H5" s="7"/>
      <c r="I5" s="7"/>
      <c r="J5" s="7"/>
      <c r="K5" s="7"/>
      <c r="L5" s="8"/>
      <c r="M5" s="9"/>
      <c r="N5" s="9"/>
      <c r="O5" s="9"/>
      <c r="P5" s="1"/>
      <c r="Q5" s="1"/>
      <c r="R5" s="1"/>
      <c r="S5" s="1"/>
      <c r="T5" s="1"/>
      <c r="U5" s="1"/>
      <c r="V5" s="1"/>
      <c r="W5" s="1"/>
      <c r="X5" s="1"/>
      <c r="Y5" s="1"/>
      <c r="Z5" s="1"/>
      <c r="AA5" s="1"/>
      <c r="AB5" s="1"/>
      <c r="AC5" s="1"/>
      <c r="AD5" s="1"/>
      <c r="AE5" s="1"/>
    </row>
    <row r="6" customFormat="false" ht="24.75" hidden="false" customHeight="true" outlineLevel="0" collapsed="false">
      <c r="A6" s="1"/>
      <c r="B6" s="10"/>
      <c r="C6" s="11" t="s">
        <v>0</v>
      </c>
      <c r="D6" s="1"/>
      <c r="E6" s="3"/>
      <c r="F6" s="3"/>
      <c r="G6" s="3"/>
      <c r="H6" s="3"/>
      <c r="I6" s="3"/>
      <c r="J6" s="3"/>
      <c r="K6" s="12" t="s">
        <v>1</v>
      </c>
      <c r="L6" s="1"/>
      <c r="M6" s="1"/>
      <c r="N6" s="1"/>
      <c r="O6" s="1"/>
      <c r="P6" s="1"/>
      <c r="Q6" s="1"/>
      <c r="R6" s="1"/>
      <c r="S6" s="1"/>
      <c r="T6" s="1"/>
      <c r="U6" s="1"/>
      <c r="V6" s="1"/>
      <c r="W6" s="1"/>
      <c r="X6" s="1"/>
      <c r="Y6" s="1"/>
      <c r="Z6" s="1"/>
      <c r="AA6" s="1"/>
      <c r="AB6" s="1"/>
      <c r="AC6" s="1"/>
      <c r="AD6" s="1"/>
      <c r="AE6" s="1"/>
    </row>
    <row r="7" customFormat="false" ht="19.5" hidden="false" customHeight="true" outlineLevel="0" collapsed="false">
      <c r="A7" s="1"/>
      <c r="B7" s="13"/>
      <c r="C7" s="6" t="str">
        <f aca="false">"🕒 "&amp;Idiomas!D15</f>
        <v>🕒 Selecciona horario</v>
      </c>
      <c r="D7" s="1"/>
      <c r="E7" s="3"/>
      <c r="F7" s="3"/>
      <c r="G7" s="3"/>
      <c r="H7" s="3"/>
      <c r="I7" s="3"/>
      <c r="J7" s="3"/>
      <c r="K7" s="3"/>
      <c r="L7" s="1"/>
      <c r="M7" s="1"/>
      <c r="N7" s="1"/>
      <c r="O7" s="1"/>
      <c r="P7" s="1"/>
      <c r="Q7" s="1"/>
      <c r="R7" s="1"/>
      <c r="S7" s="1"/>
      <c r="T7" s="1"/>
      <c r="U7" s="1"/>
      <c r="V7" s="1"/>
      <c r="W7" s="1"/>
      <c r="X7" s="1"/>
      <c r="Y7" s="1"/>
      <c r="Z7" s="1"/>
      <c r="AA7" s="1"/>
      <c r="AB7" s="1"/>
      <c r="AC7" s="1"/>
      <c r="AD7" s="1"/>
      <c r="AE7" s="1"/>
    </row>
    <row r="8" customFormat="false" ht="24.75" hidden="false" customHeight="true" outlineLevel="0" collapsed="false">
      <c r="A8" s="1"/>
      <c r="B8" s="10"/>
      <c r="C8" s="11" t="s">
        <v>2</v>
      </c>
      <c r="D8" s="1"/>
      <c r="E8" s="3"/>
      <c r="F8" s="3"/>
      <c r="G8" s="3"/>
      <c r="H8" s="3"/>
      <c r="I8" s="3"/>
      <c r="J8" s="3"/>
      <c r="K8" s="12" t="str">
        <f aca="false">Idiomas!D4</f>
        <v>Introducir resultados</v>
      </c>
      <c r="L8" s="1"/>
      <c r="M8" s="1"/>
      <c r="N8" s="1"/>
      <c r="O8" s="1"/>
      <c r="P8" s="1"/>
      <c r="Q8" s="1"/>
      <c r="R8" s="1"/>
      <c r="S8" s="1"/>
      <c r="T8" s="1"/>
      <c r="U8" s="1"/>
      <c r="V8" s="1"/>
      <c r="W8" s="1"/>
      <c r="X8" s="1"/>
      <c r="Y8" s="1"/>
      <c r="Z8" s="1"/>
      <c r="AA8" s="1"/>
      <c r="AB8" s="1"/>
      <c r="AC8" s="1"/>
      <c r="AD8" s="1"/>
      <c r="AE8" s="1"/>
    </row>
    <row r="9" customFormat="false" ht="19.5" hidden="false" customHeight="true" outlineLevel="0" collapsed="false">
      <c r="A9" s="1"/>
      <c r="B9" s="13"/>
      <c r="C9" s="6" t="str">
        <f aca="false">"✍️ "&amp;Idiomas!D48</f>
        <v>✍️ Escribe el nombre del grupo</v>
      </c>
      <c r="D9" s="1"/>
      <c r="E9" s="3"/>
      <c r="F9" s="3"/>
      <c r="G9" s="3"/>
      <c r="H9" s="3"/>
      <c r="I9" s="3"/>
      <c r="J9" s="3"/>
      <c r="K9" s="3"/>
      <c r="L9" s="1"/>
      <c r="M9" s="1"/>
      <c r="N9" s="1"/>
      <c r="O9" s="1"/>
      <c r="P9" s="1"/>
      <c r="Q9" s="1"/>
      <c r="R9" s="1"/>
      <c r="S9" s="1"/>
      <c r="T9" s="1"/>
      <c r="U9" s="1"/>
      <c r="V9" s="1"/>
      <c r="W9" s="1"/>
      <c r="X9" s="1"/>
      <c r="Y9" s="1"/>
      <c r="Z9" s="1"/>
      <c r="AA9" s="1"/>
      <c r="AB9" s="1"/>
      <c r="AC9" s="1"/>
      <c r="AD9" s="1"/>
      <c r="AE9" s="1"/>
    </row>
    <row r="10" customFormat="false" ht="24.75" hidden="false" customHeight="true" outlineLevel="0" collapsed="false">
      <c r="A10" s="1"/>
      <c r="B10" s="10"/>
      <c r="C10" s="11" t="s">
        <v>3</v>
      </c>
      <c r="D10" s="1"/>
      <c r="E10" s="3"/>
      <c r="F10" s="3"/>
      <c r="G10" s="3"/>
      <c r="H10" s="3"/>
      <c r="I10" s="3"/>
      <c r="J10" s="3"/>
      <c r="K10" s="12" t="s">
        <v>4</v>
      </c>
      <c r="L10" s="1"/>
      <c r="M10" s="1"/>
      <c r="N10" s="1"/>
      <c r="O10" s="1"/>
      <c r="P10" s="1"/>
      <c r="Q10" s="1"/>
      <c r="R10" s="1"/>
      <c r="S10" s="1"/>
      <c r="T10" s="1"/>
      <c r="U10" s="1"/>
      <c r="V10" s="1"/>
      <c r="W10" s="1"/>
      <c r="X10" s="1"/>
      <c r="Y10" s="1"/>
      <c r="Z10" s="1"/>
      <c r="AA10" s="1"/>
      <c r="AB10" s="1"/>
      <c r="AC10" s="1"/>
      <c r="AD10" s="1"/>
      <c r="AE10" s="1"/>
    </row>
    <row r="11" customFormat="false" ht="19.5" hidden="false" customHeight="true" outlineLevel="0" collapsed="false">
      <c r="A11" s="1"/>
      <c r="B11" s="1"/>
      <c r="C11" s="1"/>
      <c r="D11" s="1"/>
      <c r="E11" s="3"/>
      <c r="F11" s="3"/>
      <c r="G11" s="3"/>
      <c r="H11" s="3"/>
      <c r="I11" s="3"/>
      <c r="J11" s="3"/>
      <c r="K11" s="3"/>
      <c r="L11" s="1"/>
      <c r="M11" s="1"/>
      <c r="N11" s="1"/>
      <c r="O11" s="1"/>
      <c r="P11" s="1"/>
      <c r="Q11" s="1"/>
      <c r="R11" s="1"/>
      <c r="S11" s="1"/>
      <c r="T11" s="1"/>
      <c r="U11" s="1"/>
      <c r="V11" s="1"/>
      <c r="W11" s="1"/>
      <c r="X11" s="1"/>
      <c r="Y11" s="1"/>
      <c r="Z11" s="1"/>
      <c r="AA11" s="1"/>
      <c r="AB11" s="1"/>
      <c r="AC11" s="1"/>
      <c r="AD11" s="1"/>
      <c r="AE11" s="1"/>
    </row>
    <row r="12" customFormat="false" ht="24.75" hidden="false" customHeight="true" outlineLevel="0" collapsed="false">
      <c r="A12" s="1"/>
      <c r="B12" s="1"/>
      <c r="C12" s="1"/>
      <c r="D12" s="1"/>
      <c r="E12" s="3"/>
      <c r="F12" s="3"/>
      <c r="G12" s="3"/>
      <c r="H12" s="3"/>
      <c r="I12" s="3"/>
      <c r="J12" s="3"/>
      <c r="K12" s="12" t="str">
        <f aca="false">HYPERLINK(Idiomas!D302,Idiomas!D431)</f>
        <v>Sistema de puntuación</v>
      </c>
      <c r="L12" s="14"/>
      <c r="M12" s="1"/>
      <c r="N12" s="1"/>
      <c r="O12" s="1"/>
      <c r="P12" s="1"/>
      <c r="Q12" s="1"/>
      <c r="R12" s="1"/>
      <c r="S12" s="1"/>
      <c r="T12" s="1"/>
      <c r="U12" s="1"/>
      <c r="V12" s="1"/>
      <c r="W12" s="1"/>
      <c r="X12" s="1"/>
      <c r="Y12" s="1"/>
      <c r="Z12" s="1"/>
      <c r="AA12" s="1"/>
      <c r="AB12" s="1"/>
      <c r="AC12" s="1"/>
      <c r="AD12" s="1"/>
      <c r="AE12" s="1"/>
    </row>
    <row r="13" customFormat="false" ht="19.5" hidden="false" customHeight="true" outlineLevel="0" collapsed="false">
      <c r="A13" s="1"/>
      <c r="B13" s="1"/>
      <c r="C13" s="15"/>
      <c r="D13" s="1"/>
      <c r="E13" s="3"/>
      <c r="F13" s="3"/>
      <c r="G13" s="3"/>
      <c r="H13" s="3"/>
      <c r="I13" s="3"/>
      <c r="J13" s="3"/>
      <c r="K13" s="3"/>
      <c r="L13" s="1"/>
      <c r="M13" s="1"/>
      <c r="N13" s="1"/>
      <c r="O13" s="1"/>
      <c r="P13" s="1"/>
      <c r="Q13" s="1"/>
      <c r="R13" s="1"/>
      <c r="S13" s="1"/>
      <c r="T13" s="1"/>
      <c r="U13" s="1"/>
      <c r="V13" s="1"/>
      <c r="W13" s="1"/>
      <c r="X13" s="1"/>
      <c r="Y13" s="1"/>
      <c r="Z13" s="1"/>
      <c r="AA13" s="1"/>
      <c r="AB13" s="1"/>
      <c r="AC13" s="1"/>
      <c r="AD13" s="1"/>
      <c r="AE13" s="1"/>
    </row>
    <row r="14" customFormat="false" ht="24.75" hidden="false" customHeight="true" outlineLevel="0" collapsed="false">
      <c r="A14" s="1"/>
      <c r="B14" s="16"/>
      <c r="C14" s="16"/>
      <c r="D14" s="1"/>
      <c r="E14" s="3"/>
      <c r="F14" s="3"/>
      <c r="G14" s="3"/>
      <c r="H14" s="3"/>
      <c r="I14" s="3"/>
      <c r="J14" s="3"/>
      <c r="K14" s="12" t="str">
        <f aca="false">HYPERLINK(Idiomas!D13,"FAQ")</f>
        <v>FAQ</v>
      </c>
      <c r="L14" s="17"/>
      <c r="M14" s="1"/>
      <c r="N14" s="1"/>
      <c r="O14" s="1"/>
      <c r="P14" s="1"/>
      <c r="Q14" s="1"/>
      <c r="R14" s="1"/>
      <c r="S14" s="1"/>
      <c r="T14" s="1"/>
      <c r="U14" s="1"/>
      <c r="V14" s="1"/>
      <c r="W14" s="1"/>
      <c r="X14" s="1"/>
      <c r="Y14" s="1"/>
      <c r="Z14" s="1"/>
      <c r="AA14" s="1"/>
      <c r="AB14" s="1"/>
      <c r="AC14" s="1"/>
      <c r="AD14" s="1"/>
      <c r="AE14" s="1"/>
    </row>
    <row r="15" customFormat="false" ht="15" hidden="false" customHeight="true" outlineLevel="0" collapsed="false">
      <c r="A15" s="1"/>
      <c r="B15" s="16"/>
      <c r="C15" s="16"/>
      <c r="D15" s="1"/>
      <c r="E15" s="3"/>
      <c r="F15" s="3"/>
      <c r="G15" s="3"/>
      <c r="H15" s="3"/>
      <c r="I15" s="3"/>
      <c r="J15" s="3"/>
      <c r="K15" s="3"/>
      <c r="L15" s="14"/>
      <c r="M15" s="1"/>
      <c r="N15" s="1"/>
      <c r="O15" s="1"/>
      <c r="P15" s="1"/>
      <c r="Q15" s="1"/>
      <c r="R15" s="1"/>
      <c r="S15" s="1"/>
      <c r="T15" s="1"/>
      <c r="U15" s="1"/>
      <c r="V15" s="1"/>
      <c r="W15" s="1"/>
      <c r="X15" s="1"/>
      <c r="Y15" s="1"/>
      <c r="Z15" s="1"/>
      <c r="AA15" s="1"/>
      <c r="AB15" s="1"/>
      <c r="AC15" s="1"/>
      <c r="AD15" s="1"/>
      <c r="AE15" s="1"/>
    </row>
    <row r="16" customFormat="false" ht="39.75" hidden="false" customHeight="true" outlineLevel="0" collapsed="false">
      <c r="A16" s="1"/>
      <c r="B16" s="1"/>
      <c r="C16" s="1"/>
      <c r="D16" s="1"/>
      <c r="E16" s="18"/>
      <c r="F16" s="18"/>
      <c r="G16" s="18"/>
      <c r="H16" s="18"/>
      <c r="I16" s="18"/>
      <c r="J16" s="3"/>
      <c r="K16" s="1"/>
      <c r="L16" s="1"/>
      <c r="M16" s="1"/>
      <c r="N16" s="1"/>
      <c r="O16" s="1"/>
      <c r="P16" s="1"/>
      <c r="Q16" s="1"/>
      <c r="R16" s="1"/>
      <c r="S16" s="1"/>
      <c r="T16" s="1"/>
      <c r="U16" s="1"/>
      <c r="V16" s="1"/>
      <c r="W16" s="1"/>
      <c r="X16" s="1"/>
      <c r="Y16" s="1"/>
      <c r="Z16" s="1"/>
      <c r="AA16" s="1"/>
      <c r="AB16" s="1"/>
      <c r="AC16" s="1"/>
      <c r="AD16" s="1"/>
      <c r="AE16" s="1"/>
    </row>
    <row r="17" customFormat="false" ht="39.75" hidden="false" customHeight="true" outlineLevel="0" collapsed="false">
      <c r="A17" s="1"/>
      <c r="B17" s="1"/>
      <c r="C17" s="1"/>
      <c r="D17" s="1"/>
      <c r="E17" s="18"/>
      <c r="F17" s="18"/>
      <c r="G17" s="18"/>
      <c r="H17" s="18"/>
      <c r="I17" s="18"/>
      <c r="J17" s="3"/>
      <c r="K17" s="1"/>
      <c r="L17" s="19"/>
      <c r="M17" s="1"/>
      <c r="N17" s="20"/>
      <c r="O17" s="21"/>
      <c r="P17" s="1"/>
      <c r="Q17" s="1"/>
      <c r="R17" s="1"/>
      <c r="S17" s="1"/>
      <c r="T17" s="1"/>
      <c r="U17" s="1"/>
      <c r="V17" s="1"/>
      <c r="W17" s="1"/>
      <c r="X17" s="1"/>
      <c r="Y17" s="1"/>
      <c r="Z17" s="1"/>
      <c r="AA17" s="1"/>
      <c r="AB17" s="1"/>
      <c r="AC17" s="1"/>
      <c r="AD17" s="1"/>
      <c r="AE17" s="1"/>
    </row>
    <row r="18" customFormat="false" ht="15" hidden="false" customHeight="true" outlineLevel="0" collapsed="false">
      <c r="A18" s="1"/>
      <c r="B18" s="1"/>
      <c r="C18" s="1"/>
      <c r="D18" s="1"/>
      <c r="E18" s="3"/>
      <c r="F18" s="3"/>
      <c r="G18" s="3"/>
      <c r="H18" s="3"/>
      <c r="I18" s="3"/>
      <c r="J18" s="3"/>
      <c r="K18" s="1"/>
      <c r="L18" s="1"/>
      <c r="M18" s="1"/>
      <c r="N18" s="1"/>
      <c r="O18" s="1"/>
      <c r="P18" s="1"/>
      <c r="Q18" s="1"/>
      <c r="R18" s="1"/>
      <c r="S18" s="1"/>
      <c r="T18" s="1"/>
      <c r="U18" s="1"/>
      <c r="V18" s="1"/>
      <c r="W18" s="1"/>
      <c r="X18" s="1"/>
      <c r="Y18" s="1"/>
      <c r="Z18" s="1"/>
      <c r="AA18" s="1"/>
      <c r="AB18" s="1"/>
      <c r="AC18" s="1"/>
      <c r="AD18" s="1"/>
      <c r="AE18" s="1"/>
    </row>
    <row r="19" customFormat="false" ht="15" hidden="false" customHeight="false" outlineLevel="0" collapsed="false">
      <c r="A19" s="1"/>
      <c r="B19" s="1"/>
      <c r="C19" s="1"/>
      <c r="D19" s="1"/>
      <c r="E19" s="1"/>
      <c r="F19" s="3"/>
      <c r="G19" s="22" t="str">
        <f aca="false">IFERROR(IF(E41&lt;E42,Idiomas!D505,IF(AND(E41&gt;=E42,E41&lt;=E43),Idiomas!D507,""))&amp;" "&amp;IF(E41&lt;E42,DATEDIF(E41,E42,"D"),IF(E41=E42,1,IF(AND(E41&gt;E42,E41&lt;=E43),DATEDIF(E42,E41,"D")+1,IF(E41&gt;E43,"",""))))&amp;" "&amp;IF(E41&lt;E42,Idiomas!D506,IF(AND(E41&gt;=E42,E41&lt;=E43),Idiomas!D508,"")),"")</f>
        <v>Es el día 5 del Mundial 2026</v>
      </c>
      <c r="H19" s="3"/>
      <c r="I19" s="3"/>
      <c r="J19" s="3"/>
      <c r="K19" s="1"/>
      <c r="L19" s="1"/>
      <c r="M19" s="1"/>
      <c r="N19" s="1"/>
      <c r="O19" s="1"/>
      <c r="P19" s="1"/>
      <c r="Q19" s="1"/>
      <c r="R19" s="1"/>
      <c r="S19" s="1"/>
      <c r="T19" s="1"/>
      <c r="U19" s="1"/>
      <c r="V19" s="1"/>
      <c r="W19" s="1"/>
      <c r="X19" s="1"/>
      <c r="Y19" s="1"/>
      <c r="Z19" s="1"/>
      <c r="AA19" s="1"/>
      <c r="AB19" s="1"/>
      <c r="AC19" s="1"/>
      <c r="AD19" s="1"/>
      <c r="AE19" s="1"/>
    </row>
    <row r="20" customFormat="false" ht="15" hidden="false" customHeight="false" outlineLevel="0" collapsed="false">
      <c r="A20" s="1"/>
      <c r="B20" s="1" t="s">
        <v>5</v>
      </c>
      <c r="C20" s="1"/>
      <c r="D20" s="1"/>
      <c r="E20" s="3"/>
      <c r="F20" s="3"/>
      <c r="G20" s="22" t="str">
        <f aca="false">IFERROR(IF(E41&lt;E42,"",IF(AND(E41&gt;=E42,E41&lt;=E43),Idiomas!D509,IF(E41&gt;E43,"",)))&amp;" "&amp;IF(E41&lt;E42,"",IF(AND(E41&gt;=E42,E41&lt;=E43),DATEDIF(E41,E43,"D"),IF(E41&gt;E43,"",)))&amp;" "&amp;IF(E41&lt;E42,"",IF(AND(E41&gt;=E42,E41&lt;=E43),Idiomas!D510,IF(E41&gt;E43,"",))),"")</f>
        <v>Quedan 34 días para que acabe el Mundial 2026</v>
      </c>
      <c r="H20" s="3"/>
      <c r="I20" s="3"/>
      <c r="J20" s="3"/>
      <c r="K20" s="1"/>
      <c r="L20" s="1"/>
      <c r="M20" s="1"/>
      <c r="N20" s="1"/>
      <c r="O20" s="1"/>
      <c r="P20" s="1"/>
      <c r="Q20" s="1"/>
      <c r="R20" s="1"/>
      <c r="S20" s="1"/>
      <c r="T20" s="1"/>
      <c r="U20" s="1"/>
      <c r="V20" s="1"/>
      <c r="W20" s="1"/>
      <c r="X20" s="1"/>
      <c r="Y20" s="1"/>
      <c r="Z20" s="1"/>
      <c r="AA20" s="1"/>
      <c r="AB20" s="1"/>
      <c r="AC20" s="1"/>
      <c r="AD20" s="1"/>
      <c r="AE20" s="1"/>
    </row>
    <row r="21" customFormat="false" ht="15" hidden="false" customHeight="true" outlineLevel="0" collapsed="false">
      <c r="A21" s="1"/>
      <c r="B21" s="1" t="s">
        <v>5</v>
      </c>
      <c r="C21" s="1"/>
      <c r="D21" s="1"/>
      <c r="E21" s="23"/>
      <c r="F21" s="23"/>
      <c r="G21" s="23"/>
      <c r="H21" s="23"/>
      <c r="I21" s="23"/>
      <c r="J21" s="3"/>
      <c r="K21" s="3"/>
      <c r="L21" s="1"/>
      <c r="M21" s="1"/>
      <c r="N21" s="1"/>
      <c r="O21" s="14"/>
      <c r="P21" s="1"/>
      <c r="Q21" s="1"/>
      <c r="R21" s="1"/>
      <c r="S21" s="1"/>
      <c r="T21" s="1"/>
      <c r="U21" s="1"/>
      <c r="V21" s="1"/>
      <c r="W21" s="1"/>
      <c r="X21" s="1"/>
      <c r="Y21" s="1"/>
      <c r="Z21" s="1"/>
      <c r="AA21" s="1"/>
      <c r="AB21" s="1"/>
      <c r="AC21" s="1"/>
      <c r="AD21" s="1"/>
      <c r="AE21" s="1"/>
    </row>
    <row r="22" customFormat="false" ht="30.75" hidden="false" customHeight="true" outlineLevel="0" collapsed="false">
      <c r="A22" s="1"/>
      <c r="B22" s="1" t="s">
        <v>5</v>
      </c>
      <c r="C22" s="1"/>
      <c r="D22" s="1"/>
      <c r="E22" s="23"/>
      <c r="F22" s="23"/>
      <c r="G22" s="23"/>
      <c r="H22" s="23"/>
      <c r="I22" s="23"/>
      <c r="J22" s="3"/>
      <c r="K22" s="3"/>
      <c r="L22" s="1"/>
      <c r="M22" s="1"/>
      <c r="N22" s="1"/>
      <c r="O22" s="14"/>
      <c r="P22" s="1"/>
      <c r="Q22" s="1"/>
      <c r="R22" s="1"/>
      <c r="S22" s="1"/>
      <c r="T22" s="1"/>
      <c r="U22" s="1"/>
      <c r="V22" s="1"/>
      <c r="W22" s="1"/>
      <c r="X22" s="1"/>
      <c r="Y22" s="1"/>
      <c r="Z22" s="1"/>
      <c r="AA22" s="1"/>
      <c r="AB22" s="1"/>
      <c r="AC22" s="1"/>
      <c r="AD22" s="1"/>
      <c r="AE22" s="1"/>
    </row>
    <row r="23" customFormat="false" ht="19.5" hidden="false" customHeight="true" outlineLevel="0" collapsed="false">
      <c r="A23" s="1"/>
      <c r="B23" s="1" t="s">
        <v>5</v>
      </c>
      <c r="C23" s="1"/>
      <c r="D23" s="1"/>
      <c r="E23" s="3"/>
      <c r="F23" s="3"/>
      <c r="G23" s="3"/>
      <c r="H23" s="3"/>
      <c r="I23" s="3"/>
      <c r="J23" s="3"/>
      <c r="K23" s="24" t="s">
        <v>6</v>
      </c>
      <c r="L23" s="1"/>
      <c r="M23" s="1"/>
      <c r="N23" s="14"/>
      <c r="O23" s="14"/>
      <c r="P23" s="1"/>
      <c r="Q23" s="1"/>
      <c r="R23" s="1"/>
      <c r="S23" s="1"/>
      <c r="T23" s="1"/>
      <c r="U23" s="1"/>
      <c r="V23" s="1"/>
      <c r="W23" s="1"/>
      <c r="X23" s="1"/>
      <c r="Y23" s="1"/>
      <c r="Z23" s="1"/>
      <c r="AA23" s="1"/>
      <c r="AB23" s="1"/>
      <c r="AC23" s="1"/>
      <c r="AD23" s="1"/>
      <c r="AE23" s="1"/>
    </row>
    <row r="24" customFormat="false" ht="30" hidden="false" customHeight="true" outlineLevel="0" collapsed="false">
      <c r="A24" s="1"/>
      <c r="B24" s="25"/>
      <c r="C24" s="25"/>
      <c r="D24" s="1"/>
      <c r="E24" s="3"/>
      <c r="F24" s="3"/>
      <c r="G24" s="3"/>
      <c r="H24" s="26"/>
      <c r="I24" s="26"/>
      <c r="J24" s="3"/>
      <c r="K24" s="26"/>
      <c r="L24" s="14"/>
      <c r="M24" s="14"/>
      <c r="N24" s="14"/>
      <c r="O24" s="14"/>
      <c r="P24" s="1"/>
      <c r="Q24" s="1"/>
      <c r="R24" s="1"/>
      <c r="S24" s="1"/>
      <c r="T24" s="1"/>
      <c r="U24" s="1"/>
      <c r="V24" s="1"/>
      <c r="W24" s="1"/>
      <c r="X24" s="1"/>
      <c r="Y24" s="1"/>
      <c r="Z24" s="1"/>
      <c r="AA24" s="1"/>
      <c r="AB24" s="1"/>
      <c r="AC24" s="1"/>
      <c r="AD24" s="1"/>
      <c r="AE24" s="1"/>
    </row>
    <row r="25" customFormat="false" ht="15" hidden="false" customHeight="false" outlineLevel="0" collapsed="false">
      <c r="A25" s="1"/>
      <c r="B25" s="1"/>
      <c r="C25" s="1"/>
      <c r="D25" s="1"/>
      <c r="E25" s="3"/>
      <c r="F25" s="3"/>
      <c r="G25" s="3"/>
      <c r="H25" s="26"/>
      <c r="I25" s="26"/>
      <c r="J25" s="3"/>
      <c r="K25" s="26"/>
      <c r="L25" s="14"/>
      <c r="M25" s="14"/>
      <c r="N25" s="14"/>
      <c r="O25" s="14"/>
      <c r="P25" s="1"/>
      <c r="Q25" s="1"/>
      <c r="R25" s="1"/>
      <c r="S25" s="1"/>
      <c r="T25" s="1"/>
      <c r="U25" s="1"/>
      <c r="V25" s="1"/>
      <c r="W25" s="1"/>
      <c r="X25" s="1"/>
      <c r="Y25" s="1"/>
      <c r="Z25" s="1"/>
      <c r="AA25" s="1"/>
      <c r="AB25" s="1"/>
      <c r="AC25" s="1"/>
      <c r="AD25" s="1"/>
      <c r="AE25" s="1"/>
    </row>
    <row r="26" customFormat="false" ht="15" hidden="false" customHeight="false" outlineLevel="0" collapsed="false">
      <c r="A26" s="1"/>
      <c r="B26" s="1"/>
      <c r="C26" s="1"/>
      <c r="D26" s="1"/>
      <c r="E26" s="1"/>
      <c r="F26" s="1"/>
      <c r="G26" s="1"/>
      <c r="H26" s="1"/>
      <c r="I26" s="1"/>
      <c r="J26" s="3"/>
      <c r="K26" s="1"/>
      <c r="L26" s="1"/>
      <c r="M26" s="1"/>
      <c r="N26" s="1"/>
      <c r="O26" s="1"/>
      <c r="P26" s="1"/>
      <c r="Q26" s="1"/>
      <c r="R26" s="1"/>
      <c r="S26" s="1"/>
      <c r="T26" s="1"/>
      <c r="U26" s="1"/>
      <c r="V26" s="1"/>
      <c r="W26" s="1"/>
      <c r="X26" s="1"/>
      <c r="Y26" s="1"/>
      <c r="Z26" s="1"/>
      <c r="AA26" s="1"/>
      <c r="AB26" s="1"/>
      <c r="AC26" s="1"/>
      <c r="AD26" s="1"/>
      <c r="AE26" s="1"/>
    </row>
    <row r="27" customFormat="false" ht="15" hidden="false" customHeight="false" outlineLevel="0" collapsed="false">
      <c r="A27" s="1"/>
      <c r="B27" s="1"/>
      <c r="C27" s="1"/>
      <c r="D27" s="1"/>
      <c r="E27" s="1"/>
      <c r="F27" s="1"/>
      <c r="G27" s="1"/>
      <c r="H27" s="1"/>
      <c r="I27" s="1"/>
      <c r="J27" s="3"/>
      <c r="K27" s="1"/>
      <c r="L27" s="1"/>
      <c r="M27" s="1"/>
      <c r="N27" s="1"/>
      <c r="O27" s="1"/>
      <c r="P27" s="1"/>
      <c r="Q27" s="1"/>
      <c r="R27" s="1"/>
      <c r="S27" s="1"/>
      <c r="T27" s="1"/>
      <c r="U27" s="1"/>
      <c r="V27" s="1"/>
      <c r="W27" s="1"/>
      <c r="X27" s="1"/>
      <c r="Y27" s="1"/>
      <c r="Z27" s="1"/>
      <c r="AA27" s="1"/>
      <c r="AB27" s="1"/>
      <c r="AC27" s="1"/>
      <c r="AD27" s="1"/>
      <c r="AE27" s="1"/>
    </row>
    <row r="28" customFormat="false" ht="15" hidden="false" customHeight="false" outlineLevel="0" collapsed="false">
      <c r="A28" s="1"/>
      <c r="B28" s="1"/>
      <c r="C28" s="1"/>
      <c r="D28" s="1"/>
      <c r="E28" s="1"/>
      <c r="F28" s="1"/>
      <c r="G28" s="1"/>
      <c r="H28" s="1"/>
      <c r="I28" s="1"/>
      <c r="J28" s="3"/>
      <c r="K28" s="1"/>
      <c r="L28" s="1"/>
      <c r="M28" s="1"/>
      <c r="N28" s="1"/>
      <c r="O28" s="1"/>
      <c r="P28" s="1"/>
      <c r="Q28" s="1"/>
      <c r="R28" s="1"/>
      <c r="S28" s="1"/>
      <c r="T28" s="1"/>
      <c r="U28" s="1"/>
      <c r="V28" s="1"/>
      <c r="W28" s="1"/>
      <c r="X28" s="1"/>
      <c r="Y28" s="1"/>
      <c r="Z28" s="1"/>
      <c r="AA28" s="1"/>
      <c r="AB28" s="1"/>
      <c r="AC28" s="1"/>
      <c r="AD28" s="1"/>
      <c r="AE28" s="1"/>
    </row>
    <row r="29" customFormat="false" ht="15" hidden="false" customHeight="fals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row>
    <row r="30" customFormat="false" ht="15" hidden="false" customHeight="fals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row>
    <row r="31" customFormat="false" ht="15" hidden="false" customHeight="fals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row>
    <row r="32" customFormat="false" ht="15" hidden="false" customHeight="fals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customFormat="false" ht="15" hidden="false" customHeight="fals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row>
    <row r="34" customFormat="false" ht="15" hidden="false" customHeight="fals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row>
    <row r="35" customFormat="false" ht="15" hidden="false" customHeight="fals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row>
    <row r="36" customFormat="false" ht="15" hidden="false" customHeight="fals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row>
    <row r="37" customFormat="false" ht="15" hidden="false" customHeight="fals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row>
    <row r="38" customFormat="false" ht="15" hidden="false" customHeight="fals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row>
    <row r="39" customFormat="false" ht="15" hidden="false" customHeight="fals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row>
    <row r="40" customFormat="false" ht="15" hidden="false" customHeight="fals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row>
    <row r="41" customFormat="false" ht="15" hidden="false" customHeight="false" outlineLevel="0" collapsed="false">
      <c r="A41" s="1"/>
      <c r="B41" s="1"/>
      <c r="C41" s="1"/>
      <c r="D41" s="1"/>
      <c r="E41" s="27" t="n">
        <f aca="true">TODAY()</f>
        <v>46188</v>
      </c>
      <c r="F41" s="1"/>
      <c r="G41" s="1"/>
      <c r="H41" s="1"/>
      <c r="I41" s="1"/>
      <c r="J41" s="1"/>
      <c r="K41" s="1"/>
      <c r="L41" s="1"/>
      <c r="M41" s="1"/>
      <c r="N41" s="1"/>
      <c r="O41" s="1"/>
      <c r="P41" s="1"/>
      <c r="Q41" s="1"/>
      <c r="R41" s="1"/>
      <c r="S41" s="1"/>
      <c r="T41" s="1"/>
      <c r="U41" s="1"/>
      <c r="V41" s="1"/>
      <c r="W41" s="1"/>
      <c r="X41" s="1"/>
      <c r="Y41" s="1"/>
      <c r="Z41" s="1"/>
      <c r="AA41" s="1"/>
      <c r="AB41" s="1"/>
      <c r="AC41" s="1"/>
      <c r="AD41" s="1"/>
      <c r="AE41" s="1"/>
    </row>
    <row r="42" customFormat="false" ht="15" hidden="false" customHeight="false" outlineLevel="0" collapsed="false">
      <c r="A42" s="1"/>
      <c r="B42" s="1"/>
      <c r="C42" s="1"/>
      <c r="D42" s="1"/>
      <c r="E42" s="27" t="n">
        <f aca="false">INT(Horarios!C4)</f>
        <v>46184</v>
      </c>
      <c r="F42" s="28"/>
      <c r="G42" s="1"/>
      <c r="H42" s="1"/>
      <c r="I42" s="1"/>
      <c r="J42" s="1"/>
      <c r="K42" s="1"/>
      <c r="L42" s="1"/>
      <c r="M42" s="1"/>
      <c r="N42" s="1"/>
      <c r="O42" s="1"/>
      <c r="P42" s="1"/>
      <c r="Q42" s="1"/>
      <c r="R42" s="1"/>
      <c r="S42" s="1"/>
      <c r="T42" s="1"/>
      <c r="U42" s="1"/>
      <c r="V42" s="1"/>
      <c r="W42" s="1"/>
      <c r="X42" s="1"/>
      <c r="Y42" s="1"/>
      <c r="Z42" s="1"/>
      <c r="AA42" s="1"/>
      <c r="AB42" s="1"/>
      <c r="AC42" s="1"/>
      <c r="AD42" s="1"/>
      <c r="AE42" s="1"/>
    </row>
    <row r="43" customFormat="false" ht="15" hidden="false" customHeight="false" outlineLevel="0" collapsed="false">
      <c r="A43" s="1"/>
      <c r="B43" s="1"/>
      <c r="C43" s="1"/>
      <c r="D43" s="1"/>
      <c r="E43" s="27" t="n">
        <f aca="false">INT(Horarios!C147)</f>
        <v>46222</v>
      </c>
      <c r="F43" s="28"/>
      <c r="G43" s="1"/>
      <c r="H43" s="1"/>
      <c r="I43" s="1"/>
      <c r="J43" s="1"/>
      <c r="K43" s="1"/>
      <c r="L43" s="1"/>
      <c r="M43" s="1"/>
      <c r="N43" s="1"/>
      <c r="O43" s="1"/>
      <c r="P43" s="1"/>
      <c r="Q43" s="1"/>
      <c r="R43" s="1"/>
      <c r="S43" s="1"/>
      <c r="T43" s="1"/>
      <c r="U43" s="1"/>
      <c r="V43" s="1"/>
      <c r="W43" s="1"/>
      <c r="X43" s="1"/>
      <c r="Y43" s="1"/>
      <c r="Z43" s="1"/>
      <c r="AA43" s="1"/>
      <c r="AB43" s="1"/>
      <c r="AC43" s="1"/>
      <c r="AD43" s="1"/>
      <c r="AE43" s="1"/>
    </row>
    <row r="44" customFormat="false" ht="15" hidden="false" customHeight="fals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row>
    <row r="45" customFormat="false" ht="15" hidden="false" customHeight="fals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row>
    <row r="46" customFormat="false" ht="15" hidden="false" customHeight="fals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row>
    <row r="47" customFormat="false" ht="15" hidden="false" customHeight="fals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row>
    <row r="48" customFormat="false" ht="15" hidden="false" customHeight="fals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row>
    <row r="49" customFormat="false" ht="15" hidden="false" customHeight="fals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row>
    <row r="50" customFormat="false" ht="15" hidden="false" customHeight="fals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row>
  </sheetData>
  <mergeCells count="4">
    <mergeCell ref="B3:L3"/>
    <mergeCell ref="E16:I16"/>
    <mergeCell ref="E17:I17"/>
    <mergeCell ref="B24:C24"/>
  </mergeCells>
  <dataValidations count="2">
    <dataValidation allowBlank="true" errorStyle="stop" operator="between" showDropDown="false" showErrorMessage="true" showInputMessage="true" sqref="C6" type="list">
      <formula1>Idiomas!$A$2:$A$3</formula1>
      <formula2>0</formula2>
    </dataValidation>
    <dataValidation allowBlank="true" errorStyle="stop" operator="between" showDropDown="false" showErrorMessage="true" showInputMessage="true" sqref="C8" type="list">
      <formula1>Horarios!$Q$3:$Q$86</formula1>
      <formula2>0</formula2>
    </dataValidation>
  </dataValidations>
  <hyperlinks>
    <hyperlink ref="K6" location="ADMIN!D5" display="Admin"/>
    <hyperlink ref="K8" location="WORLDCUP!AC4" display="#WORLDCUP.AC4"/>
    <hyperlink ref="K10" location="Credits!L1" display="Hel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W192"/>
  <sheetViews>
    <sheetView showFormulas="false" showGridLines="true" showRowColHeaders="true" showZeros="true" rightToLeft="false" tabSelected="true" showOutlineSymbols="true" defaultGridColor="true" view="normal" topLeftCell="V1" colorId="64" zoomScale="100" zoomScaleNormal="100" zoomScalePageLayoutView="100" workbookViewId="0">
      <selection pane="topLeft" activeCell="AD45" activeCellId="0" sqref="AD45"/>
    </sheetView>
  </sheetViews>
  <sheetFormatPr defaultColWidth="10.859375" defaultRowHeight="15" customHeight="true" zeroHeight="false" outlineLevelRow="0" outlineLevelCol="0"/>
  <cols>
    <col collapsed="false" customWidth="false" hidden="true" outlineLevel="0" max="2" min="1" style="29" width="10.85"/>
    <col collapsed="false" customWidth="true" hidden="true" outlineLevel="0" max="3" min="3" style="30" width="2.15"/>
    <col collapsed="false" customWidth="true" hidden="true" outlineLevel="0" max="10" min="4" style="30" width="8.86"/>
    <col collapsed="false" customWidth="true" hidden="true" outlineLevel="0" max="11" min="11" style="30" width="12.86"/>
    <col collapsed="false" customWidth="true" hidden="true" outlineLevel="0" max="21" min="12" style="30" width="8.86"/>
    <col collapsed="false" customWidth="true" hidden="false" outlineLevel="0" max="22" min="22" style="0" width="3.42"/>
    <col collapsed="false" customWidth="true" hidden="false" outlineLevel="0" max="23" min="23" style="0" width="6.71"/>
    <col collapsed="false" customWidth="true" hidden="false" outlineLevel="0" max="24" min="24" style="0" width="12.86"/>
    <col collapsed="false" customWidth="true" hidden="false" outlineLevel="0" max="25" min="25" style="0" width="6.85"/>
    <col collapsed="false" customWidth="true" hidden="false" outlineLevel="0" max="26" min="26" style="0" width="4.71"/>
    <col collapsed="false" customWidth="true" hidden="false" outlineLevel="0" max="27" min="27" style="0" width="20.85"/>
    <col collapsed="false" customWidth="true" hidden="false" outlineLevel="0" max="28" min="28" style="0" width="3.86"/>
    <col collapsed="false" customWidth="true" hidden="false" outlineLevel="0" max="30" min="29" style="0" width="5.29"/>
    <col collapsed="false" customWidth="true" hidden="false" outlineLevel="0" max="31" min="31" style="0" width="3.86"/>
    <col collapsed="false" customWidth="true" hidden="false" outlineLevel="0" max="32" min="32" style="0" width="20.85"/>
    <col collapsed="false" customWidth="true" hidden="false" outlineLevel="0" max="33" min="33" style="0" width="3.42"/>
    <col collapsed="false" customWidth="true" hidden="false" outlineLevel="0" max="34" min="34" style="31" width="3.86"/>
    <col collapsed="false" customWidth="true" hidden="false" outlineLevel="0" max="35" min="35" style="31" width="3.29"/>
    <col collapsed="false" customWidth="true" hidden="false" outlineLevel="0" max="36" min="36" style="0" width="4.29"/>
    <col collapsed="false" customWidth="true" hidden="false" outlineLevel="0" max="37" min="37" style="0" width="3.29"/>
    <col collapsed="false" customWidth="true" hidden="false" outlineLevel="0" max="38" min="38" style="0" width="20.85"/>
    <col collapsed="false" customWidth="true" hidden="false" outlineLevel="0" max="39" min="39" style="0" width="5.86"/>
    <col collapsed="false" customWidth="true" hidden="false" outlineLevel="0" max="43" min="40" style="0" width="4.29"/>
    <col collapsed="false" customWidth="true" hidden="false" outlineLevel="0" max="45" min="44" style="0" width="5.42"/>
    <col collapsed="false" customWidth="true" hidden="false" outlineLevel="0" max="46" min="46" style="0" width="6"/>
    <col collapsed="false" customWidth="true" hidden="false" outlineLevel="0" max="47" min="47" style="32" width="3.29"/>
    <col collapsed="false" customWidth="true" hidden="false" outlineLevel="0" max="48" min="48" style="33" width="18.42"/>
    <col collapsed="false" customWidth="true" hidden="false" outlineLevel="0" max="49" min="49" style="34" width="3.42"/>
    <col collapsed="false" customWidth="true" hidden="false" outlineLevel="0" max="50" min="50" style="35" width="3.42"/>
    <col collapsed="false" customWidth="true" hidden="false" outlineLevel="0" max="51" min="51" style="36" width="17"/>
    <col collapsed="false" customWidth="true" hidden="false" outlineLevel="0" max="52" min="52" style="34" width="15.85"/>
    <col collapsed="false" customWidth="true" hidden="false" outlineLevel="0" max="53" min="53" style="0" width="3"/>
    <col collapsed="false" customWidth="false" hidden="true" outlineLevel="0" max="54" min="54" style="29" width="10.85"/>
    <col collapsed="false" customWidth="true" hidden="true" outlineLevel="0" max="55" min="55" style="29" width="6"/>
    <col collapsed="false" customWidth="true" hidden="true" outlineLevel="0" max="56" min="56" style="29" width="17"/>
    <col collapsed="false" customWidth="true" hidden="true" outlineLevel="0" max="57" min="57" style="29" width="3.42"/>
    <col collapsed="false" customWidth="true" hidden="true" outlineLevel="0" max="58" min="58" style="29" width="2.15"/>
    <col collapsed="false" customWidth="true" hidden="true" outlineLevel="0" max="59" min="59" style="29" width="7.86"/>
    <col collapsed="false" customWidth="true" hidden="true" outlineLevel="0" max="61" min="60" style="29" width="2.15"/>
    <col collapsed="false" customWidth="true" hidden="true" outlineLevel="0" max="63" min="62" style="29" width="4.14"/>
    <col collapsed="false" customWidth="true" hidden="true" outlineLevel="0" max="64" min="64" style="29" width="3.29"/>
    <col collapsed="false" customWidth="true" hidden="true" outlineLevel="0" max="66" min="65" style="29" width="5.71"/>
    <col collapsed="false" customWidth="true" hidden="true" outlineLevel="0" max="67" min="67" style="29" width="7"/>
    <col collapsed="false" customWidth="true" hidden="true" outlineLevel="0" max="68" min="68" style="29" width="4.29"/>
    <col collapsed="false" customWidth="true" hidden="true" outlineLevel="0" max="69" min="69" style="29" width="7.15"/>
    <col collapsed="false" customWidth="true" hidden="true" outlineLevel="0" max="71" min="70" style="29" width="7.29"/>
    <col collapsed="false" customWidth="true" hidden="true" outlineLevel="0" max="100" min="72" style="29" width="8"/>
    <col collapsed="false" customWidth="true" hidden="true" outlineLevel="0" max="101" min="101" style="29" width="4.14"/>
    <col collapsed="false" customWidth="true" hidden="true" outlineLevel="0" max="102" min="102" style="29" width="7.29"/>
    <col collapsed="false" customWidth="false" hidden="true" outlineLevel="0" max="103" min="103" style="29" width="10.85"/>
    <col collapsed="false" customWidth="true" hidden="true" outlineLevel="0" max="104" min="104" style="29" width="3.15"/>
    <col collapsed="false" customWidth="true" hidden="true" outlineLevel="0" max="105" min="105" style="29" width="8.71"/>
    <col collapsed="false" customWidth="true" hidden="true" outlineLevel="0" max="106" min="106" style="29" width="8"/>
    <col collapsed="false" customWidth="true" hidden="true" outlineLevel="0" max="107" min="107" style="29" width="15.85"/>
    <col collapsed="false" customWidth="false" hidden="true" outlineLevel="0" max="108" min="108" style="29" width="10.85"/>
    <col collapsed="false" customWidth="true" hidden="true" outlineLevel="0" max="109" min="109" style="29" width="2.71"/>
    <col collapsed="false" customWidth="false" hidden="true" outlineLevel="0" max="126" min="110" style="29" width="10.85"/>
    <col collapsed="false" customWidth="false" hidden="true" outlineLevel="0" max="127" min="127" style="37" width="10.85"/>
    <col collapsed="false" customWidth="false" hidden="true" outlineLevel="0" max="16384" min="128" style="0" width="10.85"/>
  </cols>
  <sheetData>
    <row r="1" customFormat="false" ht="30" hidden="false" customHeight="true" outlineLevel="0" collapsed="false">
      <c r="A1" s="38"/>
      <c r="B1" s="38"/>
      <c r="C1" s="38"/>
      <c r="D1" s="38"/>
      <c r="E1" s="38"/>
      <c r="F1" s="38"/>
      <c r="G1" s="38"/>
      <c r="H1" s="38"/>
      <c r="I1" s="38"/>
      <c r="J1" s="38"/>
      <c r="K1" s="38"/>
      <c r="L1" s="38"/>
      <c r="M1" s="38"/>
      <c r="N1" s="38"/>
      <c r="O1" s="38"/>
      <c r="P1" s="38"/>
      <c r="Q1" s="38"/>
      <c r="R1" s="38"/>
      <c r="S1" s="38"/>
      <c r="T1" s="38"/>
      <c r="U1" s="38"/>
      <c r="V1" s="39"/>
      <c r="W1" s="40" t="str">
        <f aca="false">Idiomas!D8</f>
        <v>XXIII Mundial USA/MEX/CAN 2026</v>
      </c>
      <c r="X1" s="40"/>
      <c r="Y1" s="40"/>
      <c r="Z1" s="40"/>
      <c r="AA1" s="40"/>
      <c r="AB1" s="40"/>
      <c r="AC1" s="40"/>
      <c r="AD1" s="40"/>
      <c r="AE1" s="40"/>
      <c r="AF1" s="40"/>
      <c r="AG1" s="41"/>
      <c r="AH1" s="42"/>
      <c r="AI1" s="42"/>
      <c r="AJ1" s="41"/>
      <c r="AK1" s="41"/>
      <c r="AL1" s="41"/>
      <c r="AM1" s="41"/>
      <c r="AN1" s="41"/>
      <c r="AO1" s="41"/>
      <c r="AP1" s="41"/>
      <c r="AQ1" s="41"/>
      <c r="AR1" s="41"/>
      <c r="AS1" s="41"/>
      <c r="AT1" s="41"/>
      <c r="AU1" s="42"/>
      <c r="AV1" s="41"/>
      <c r="AW1" s="41"/>
      <c r="AX1" s="41"/>
      <c r="AY1" s="41"/>
      <c r="AZ1" s="41"/>
      <c r="BA1" s="41"/>
      <c r="BB1" s="43"/>
      <c r="BC1" s="43"/>
      <c r="BD1" s="43"/>
      <c r="BE1" s="43"/>
      <c r="BF1" s="43"/>
      <c r="BG1" s="43"/>
      <c r="BH1" s="43"/>
      <c r="BI1" s="43"/>
      <c r="BJ1" s="43"/>
      <c r="BK1" s="43"/>
      <c r="BL1" s="43"/>
      <c r="BM1" s="43"/>
      <c r="BN1" s="43"/>
      <c r="BO1" s="43"/>
      <c r="BP1" s="43"/>
      <c r="BQ1" s="43"/>
      <c r="BR1" s="43"/>
      <c r="BS1" s="43"/>
      <c r="BT1" s="43"/>
      <c r="BU1" s="43"/>
      <c r="BV1" s="43"/>
      <c r="BW1" s="43"/>
      <c r="BX1" s="43"/>
      <c r="BY1" s="43"/>
      <c r="BZ1" s="43"/>
      <c r="CA1" s="43"/>
      <c r="CB1" s="43"/>
      <c r="CC1" s="43"/>
      <c r="CD1" s="43"/>
      <c r="CE1" s="43"/>
      <c r="CF1" s="43"/>
      <c r="CG1" s="43"/>
      <c r="CH1" s="43"/>
      <c r="CI1" s="43"/>
      <c r="CJ1" s="43"/>
      <c r="CK1" s="43"/>
      <c r="CL1" s="43"/>
      <c r="CM1" s="43"/>
      <c r="CN1" s="43"/>
      <c r="CO1" s="43"/>
      <c r="CP1" s="43"/>
      <c r="CQ1" s="43"/>
      <c r="CR1" s="43"/>
      <c r="CS1" s="43"/>
      <c r="CT1" s="43"/>
      <c r="CU1" s="43"/>
      <c r="CV1" s="43"/>
      <c r="CW1" s="43"/>
      <c r="CX1" s="43"/>
      <c r="CY1" s="43"/>
      <c r="CZ1" s="43"/>
      <c r="DA1" s="43"/>
      <c r="DB1" s="43"/>
      <c r="DC1" s="43"/>
      <c r="DD1" s="43"/>
      <c r="DE1" s="43"/>
      <c r="DF1" s="43"/>
      <c r="DG1" s="43"/>
      <c r="DH1" s="43"/>
      <c r="DI1" s="43"/>
      <c r="DJ1" s="43"/>
      <c r="DK1" s="43"/>
      <c r="DL1" s="43"/>
      <c r="DM1" s="43"/>
      <c r="DN1" s="43" t="s">
        <v>7</v>
      </c>
      <c r="DO1" s="43"/>
      <c r="DP1" s="43"/>
      <c r="DQ1" s="43"/>
      <c r="DR1" s="43"/>
      <c r="DS1" s="43"/>
      <c r="DT1" s="43"/>
      <c r="DU1" s="43"/>
      <c r="DV1" s="43"/>
      <c r="DW1" s="44"/>
    </row>
    <row r="2" customFormat="false" ht="9.75" hidden="false" customHeight="true" outlineLevel="0" collapsed="false">
      <c r="A2" s="38"/>
      <c r="B2" s="38"/>
      <c r="C2" s="38"/>
      <c r="D2" s="38"/>
      <c r="E2" s="38"/>
      <c r="F2" s="38"/>
      <c r="G2" s="38"/>
      <c r="H2" s="38"/>
      <c r="I2" s="38"/>
      <c r="J2" s="38"/>
      <c r="K2" s="38"/>
      <c r="L2" s="38"/>
      <c r="M2" s="38"/>
      <c r="N2" s="38"/>
      <c r="O2" s="38"/>
      <c r="P2" s="38"/>
      <c r="Q2" s="38"/>
      <c r="R2" s="38"/>
      <c r="S2" s="38"/>
      <c r="T2" s="38"/>
      <c r="U2" s="38"/>
      <c r="V2" s="45"/>
      <c r="W2" s="46"/>
      <c r="X2" s="46"/>
      <c r="Y2" s="41"/>
      <c r="Z2" s="46"/>
      <c r="AA2" s="47"/>
      <c r="AB2" s="46"/>
      <c r="AC2" s="47"/>
      <c r="AD2" s="47"/>
      <c r="AE2" s="47"/>
      <c r="AF2" s="47"/>
      <c r="AG2" s="48"/>
      <c r="AH2" s="49"/>
      <c r="AI2" s="49"/>
      <c r="AJ2" s="48"/>
      <c r="AK2" s="48"/>
      <c r="AL2" s="48"/>
      <c r="AM2" s="48"/>
      <c r="AN2" s="48"/>
      <c r="AO2" s="48"/>
      <c r="AP2" s="48"/>
      <c r="AQ2" s="48"/>
      <c r="AR2" s="48"/>
      <c r="AS2" s="48"/>
      <c r="AT2" s="48"/>
      <c r="AU2" s="50"/>
      <c r="AV2" s="50"/>
      <c r="AW2" s="51"/>
      <c r="AX2" s="51"/>
      <c r="AY2" s="52"/>
      <c r="AZ2" s="53"/>
      <c r="BA2" s="48"/>
      <c r="BB2" s="54"/>
      <c r="BC2" s="54"/>
      <c r="BD2" s="54"/>
      <c r="BE2" s="54"/>
      <c r="BF2" s="54"/>
      <c r="BG2" s="54"/>
      <c r="BH2" s="54"/>
      <c r="BI2" s="54"/>
      <c r="BJ2" s="54"/>
      <c r="BK2" s="54"/>
      <c r="BL2" s="54"/>
      <c r="BM2" s="54"/>
      <c r="BN2" s="54"/>
      <c r="BO2" s="54"/>
      <c r="BP2" s="54"/>
      <c r="BQ2" s="54"/>
      <c r="BR2" s="54"/>
      <c r="BS2" s="54"/>
      <c r="BT2" s="54"/>
      <c r="BU2" s="54"/>
      <c r="BV2" s="54"/>
      <c r="BW2" s="54"/>
      <c r="BX2" s="54"/>
      <c r="BY2" s="54"/>
      <c r="BZ2" s="54"/>
      <c r="CA2" s="54"/>
      <c r="CB2" s="54"/>
      <c r="CC2" s="54"/>
      <c r="CD2" s="54"/>
      <c r="CE2" s="54"/>
      <c r="CF2" s="54"/>
      <c r="CG2" s="54"/>
      <c r="CH2" s="54"/>
      <c r="CI2" s="54"/>
      <c r="CJ2" s="54"/>
      <c r="CK2" s="54"/>
      <c r="CL2" s="54"/>
      <c r="CM2" s="54"/>
      <c r="CN2" s="54"/>
      <c r="CO2" s="54"/>
      <c r="CP2" s="54"/>
      <c r="CQ2" s="54"/>
      <c r="CR2" s="54"/>
      <c r="CS2" s="54"/>
      <c r="CT2" s="54"/>
      <c r="CU2" s="54"/>
      <c r="CV2" s="54"/>
      <c r="CW2" s="54"/>
      <c r="CX2" s="54"/>
      <c r="CY2" s="54"/>
      <c r="CZ2" s="54"/>
      <c r="DA2" s="54"/>
      <c r="DB2" s="54"/>
      <c r="DC2" s="55"/>
      <c r="DD2" s="54"/>
      <c r="DE2" s="54"/>
      <c r="DF2" s="54"/>
      <c r="DG2" s="54"/>
      <c r="DH2" s="54"/>
      <c r="DI2" s="54"/>
      <c r="DJ2" s="54"/>
      <c r="DK2" s="54"/>
      <c r="DL2" s="54"/>
      <c r="DM2" s="54"/>
      <c r="DN2" s="54"/>
      <c r="DO2" s="54"/>
      <c r="DP2" s="54"/>
      <c r="DQ2" s="54"/>
      <c r="DR2" s="54"/>
      <c r="DS2" s="54"/>
      <c r="DT2" s="54"/>
      <c r="DU2" s="54"/>
      <c r="DV2" s="54"/>
      <c r="DW2" s="56"/>
    </row>
    <row r="3" customFormat="false" ht="15" hidden="false" customHeight="false" outlineLevel="0" collapsed="false">
      <c r="A3" s="38"/>
      <c r="B3" s="38"/>
      <c r="C3" s="38"/>
      <c r="D3" s="38" t="s">
        <v>8</v>
      </c>
      <c r="E3" s="57" t="s">
        <v>9</v>
      </c>
      <c r="F3" s="57" t="s">
        <v>10</v>
      </c>
      <c r="G3" s="38"/>
      <c r="H3" s="57" t="s">
        <v>11</v>
      </c>
      <c r="I3" s="57" t="s">
        <v>12</v>
      </c>
      <c r="J3" s="38"/>
      <c r="K3" s="57" t="s">
        <v>13</v>
      </c>
      <c r="L3" s="57" t="s">
        <v>14</v>
      </c>
      <c r="M3" s="57"/>
      <c r="N3" s="57" t="s">
        <v>15</v>
      </c>
      <c r="O3" s="57" t="s">
        <v>16</v>
      </c>
      <c r="P3" s="38"/>
      <c r="Q3" s="57" t="s">
        <v>17</v>
      </c>
      <c r="R3" s="57" t="s">
        <v>18</v>
      </c>
      <c r="S3" s="38"/>
      <c r="T3" s="57" t="s">
        <v>19</v>
      </c>
      <c r="U3" s="57" t="s">
        <v>20</v>
      </c>
      <c r="V3" s="45"/>
      <c r="W3" s="58"/>
      <c r="X3" s="59" t="str">
        <f aca="false">Idiomas!D16</f>
        <v>Fecha</v>
      </c>
      <c r="Y3" s="59" t="str">
        <f aca="false">Idiomas!D17</f>
        <v>Hora</v>
      </c>
      <c r="Z3" s="60" t="str">
        <f aca="false">Idiomas!D18</f>
        <v>Jor.</v>
      </c>
      <c r="AA3" s="61" t="str">
        <f aca="false">Idiomas!D19</f>
        <v>Casa</v>
      </c>
      <c r="AB3" s="62"/>
      <c r="AC3" s="60" t="str">
        <f aca="false">Idiomas!D20</f>
        <v>Gol</v>
      </c>
      <c r="AD3" s="60" t="str">
        <f aca="false">Idiomas!D20</f>
        <v>Gol</v>
      </c>
      <c r="AE3" s="62"/>
      <c r="AF3" s="63" t="str">
        <f aca="false">Idiomas!D21</f>
        <v>Fuera</v>
      </c>
      <c r="AG3" s="48"/>
      <c r="AH3" s="49"/>
      <c r="AI3" s="49"/>
      <c r="AJ3" s="49" t="str">
        <f aca="false">Idiomas!D22</f>
        <v>Grupo</v>
      </c>
      <c r="AK3" s="64"/>
      <c r="AL3" s="65"/>
      <c r="AM3" s="65"/>
      <c r="AN3" s="65"/>
      <c r="AO3" s="65"/>
      <c r="AP3" s="65"/>
      <c r="AQ3" s="65"/>
      <c r="AR3" s="65"/>
      <c r="AS3" s="65"/>
      <c r="AT3" s="65"/>
      <c r="AU3" s="50"/>
      <c r="AV3" s="66" t="str">
        <f aca="false">Idiomas!D23</f>
        <v>¡EMPATE! Puedes seleccionar el orden de los empatados.</v>
      </c>
      <c r="AW3" s="67"/>
      <c r="AX3" s="67"/>
      <c r="AY3" s="68" t="str">
        <f aca="false">Idiomas!D74</f>
        <v>¿Hay equipos penalizados?</v>
      </c>
      <c r="AZ3" s="69" t="s">
        <v>21</v>
      </c>
      <c r="BA3" s="48"/>
      <c r="BB3" s="54"/>
      <c r="BC3" s="54"/>
      <c r="BD3" s="54"/>
      <c r="BE3" s="54"/>
      <c r="BF3" s="54"/>
      <c r="BG3" s="54"/>
      <c r="BH3" s="54"/>
      <c r="BI3" s="54"/>
      <c r="BJ3" s="54"/>
      <c r="BK3" s="54"/>
      <c r="BL3" s="54"/>
      <c r="BM3" s="54"/>
      <c r="BN3" s="54"/>
      <c r="BO3" s="54"/>
      <c r="BP3" s="54"/>
      <c r="BQ3" s="54"/>
      <c r="BR3" s="54"/>
      <c r="BS3" s="54"/>
      <c r="BT3" s="54"/>
      <c r="BU3" s="54"/>
      <c r="BV3" s="54"/>
      <c r="BW3" s="54"/>
      <c r="BX3" s="54"/>
      <c r="BY3" s="54"/>
      <c r="BZ3" s="54"/>
      <c r="CA3" s="54"/>
      <c r="CB3" s="54"/>
      <c r="CC3" s="54"/>
      <c r="CD3" s="54"/>
      <c r="CE3" s="54"/>
      <c r="CF3" s="54"/>
      <c r="CG3" s="54"/>
      <c r="CH3" s="54"/>
      <c r="CI3" s="54"/>
      <c r="CJ3" s="54"/>
      <c r="CK3" s="54"/>
      <c r="CL3" s="54"/>
      <c r="CM3" s="54"/>
      <c r="CN3" s="54"/>
      <c r="CO3" s="54"/>
      <c r="CP3" s="54"/>
      <c r="CQ3" s="54"/>
      <c r="CR3" s="54"/>
      <c r="CS3" s="54"/>
      <c r="CT3" s="54"/>
      <c r="CU3" s="54"/>
      <c r="CV3" s="54"/>
      <c r="CW3" s="54"/>
      <c r="CX3" s="54"/>
      <c r="CY3" s="54"/>
      <c r="CZ3" s="54"/>
      <c r="DA3" s="54"/>
      <c r="DB3" s="54"/>
      <c r="DC3" s="54"/>
      <c r="DD3" s="54"/>
      <c r="DE3" s="54"/>
      <c r="DF3" s="54"/>
      <c r="DG3" s="54"/>
      <c r="DH3" s="54"/>
      <c r="DI3" s="54"/>
      <c r="DJ3" s="54"/>
      <c r="DK3" s="54"/>
      <c r="DL3" s="54"/>
      <c r="DM3" s="54"/>
      <c r="DN3" s="54"/>
      <c r="DO3" s="54"/>
      <c r="DP3" s="54"/>
      <c r="DQ3" s="54"/>
      <c r="DR3" s="54"/>
      <c r="DS3" s="54"/>
      <c r="DT3" s="54" t="s">
        <v>22</v>
      </c>
      <c r="DU3" s="54"/>
      <c r="DV3" s="54"/>
      <c r="DW3" s="56"/>
    </row>
    <row r="4" customFormat="false" ht="15" hidden="false" customHeight="true" outlineLevel="0" collapsed="false">
      <c r="A4" s="70" t="s">
        <v>23</v>
      </c>
      <c r="B4" s="71" t="s">
        <v>24</v>
      </c>
      <c r="C4" s="43" t="n">
        <f aca="false">COUNTIF(Equipos!$C$2:$C$49,WORLDCUP!B4)</f>
        <v>4</v>
      </c>
      <c r="D4" s="54" t="str">
        <f aca="false">IF(OR(AC4="",AD4=""),"Pendiente",IF(AC4&gt;AD4,"Local",IF(AC4&lt;AD4,"Visitante","Empate")))</f>
        <v>Local</v>
      </c>
      <c r="E4" s="54" t="str">
        <f aca="false">IF(D4="Pendiente","-",INDEX($BT$6:$BT$53,MATCH($AA4,$BD$6:$BD$53,0)))</f>
        <v>P.1 (2)</v>
      </c>
      <c r="F4" s="54" t="str">
        <f aca="false">IF(D4="Pendiente","-",INDEX($BT$6:$BT$53,MATCH($AF4,$BD$6:$BD$53,0)))</f>
        <v>P.3 (2)</v>
      </c>
      <c r="G4" s="54"/>
      <c r="H4" s="54" t="str">
        <f aca="false">IF(D4="Pendiente","-",INDEX($BZ$6:$BZ$53,MATCH($AA4,$BD$6:$BD$53,0)))</f>
        <v>P.1 (2)</v>
      </c>
      <c r="I4" s="54" t="str">
        <f aca="false">IF(D4="Pendiente","-",INDEX($BZ$6:$BZ$53,MATCH($AF4,$BD$6:$BD$53,0)))</f>
        <v>P.3 (2)</v>
      </c>
      <c r="J4" s="54"/>
      <c r="K4" s="54" t="str">
        <f aca="false">IF(D4="Pendiente","-",INDEX($CE$6:$CE$53,MATCH($AA4,$BD$6:$BD$53,0)))</f>
        <v>P.1 (2)</v>
      </c>
      <c r="L4" s="54" t="str">
        <f aca="false">IF(D4="Pendiente","-",INDEX($CE$6:$CE$53,MATCH($AF4,$BD$6:$BD$53,0)))</f>
        <v>P.3 (2)</v>
      </c>
      <c r="M4" s="54"/>
      <c r="N4" s="54" t="str">
        <f aca="false">IF(D4="Pendiente","-",INDEX($CH$6:$CH$53,MATCH($AA4,$BD$6:$BD$53,0)))</f>
        <v>P.1 (2)</v>
      </c>
      <c r="O4" s="54" t="str">
        <f aca="false">IF(D4="Pendiente","-",INDEX($CH$6:$CH$53,MATCH($AF4,$BD$6:$BD$53,0)))</f>
        <v>P.3 (2)</v>
      </c>
      <c r="P4" s="54"/>
      <c r="Q4" s="54" t="str">
        <f aca="false">IF(D4="Pendiente","-",INDEX($CN$6:$CN$53,MATCH($AA4,$BD$6:$BD$53,0)))</f>
        <v>P.1 (2)</v>
      </c>
      <c r="R4" s="54" t="str">
        <f aca="false">IF(D4="Pendiente","-",INDEX($CN$6:$CN$53,MATCH($AF4,$BD$6:$BD$53,0)))</f>
        <v>P.3 (2)</v>
      </c>
      <c r="S4" s="54"/>
      <c r="T4" s="54" t="str">
        <f aca="false">IF(D4="Pendiente","-",INDEX($CS$6:$CS$53,MATCH($AA4,$BD$6:$BD$53,0)))</f>
        <v>P.1 (2)</v>
      </c>
      <c r="U4" s="54" t="str">
        <f aca="false">IF(D4="Pendiente","-",INDEX($CS$6:$CS$53,MATCH($AF4,$BD$6:$BD$53,0)))</f>
        <v>P.3 (2)</v>
      </c>
      <c r="V4" s="45"/>
      <c r="W4" s="72" t="s">
        <v>24</v>
      </c>
      <c r="X4" s="73" t="n">
        <f aca="false">Horarios!C4</f>
        <v>46184.875</v>
      </c>
      <c r="Y4" s="74" t="n">
        <f aca="false">Horarios!C4</f>
        <v>46184.875</v>
      </c>
      <c r="Z4" s="75" t="str">
        <f aca="false">Idiomas!D63</f>
        <v>J1</v>
      </c>
      <c r="AA4" s="76" t="str">
        <f aca="false">+A5</f>
        <v>México</v>
      </c>
      <c r="AB4" s="77" t="str">
        <f aca="true" t="array" ref="AB4:AB4">Ver_flag_local</f>
        <v/>
      </c>
      <c r="AC4" s="78" t="n">
        <v>2</v>
      </c>
      <c r="AD4" s="79" t="n">
        <v>0</v>
      </c>
      <c r="AE4" s="80" t="str">
        <f aca="true" t="array" ref="AE4:AE4">Ver_flag_visit</f>
        <v/>
      </c>
      <c r="AF4" s="81" t="str">
        <f aca="false">A6</f>
        <v>Sudáfrica</v>
      </c>
      <c r="AG4" s="82" t="n">
        <f aca="false">IF(NOT(OR(ISBLANK(AC4),ISBLANK(AD4))),1,0)</f>
        <v>1</v>
      </c>
      <c r="AH4" s="83" t="n">
        <v>1</v>
      </c>
      <c r="AI4" s="84"/>
      <c r="AJ4" s="85" t="str">
        <f aca="false">CONCATENATE(AJ3," ",B4)</f>
        <v>Grupo A</v>
      </c>
      <c r="AK4" s="85"/>
      <c r="AL4" s="85"/>
      <c r="AM4" s="85"/>
      <c r="AN4" s="85"/>
      <c r="AO4" s="85"/>
      <c r="AP4" s="85"/>
      <c r="AQ4" s="85"/>
      <c r="AR4" s="85"/>
      <c r="AS4" s="85"/>
      <c r="AT4" s="85"/>
      <c r="AU4" s="50"/>
      <c r="AV4" s="86" t="str">
        <f aca="false">IF(AU5&gt;0,$AV$3,"")</f>
        <v/>
      </c>
      <c r="AW4" s="87"/>
      <c r="AX4" s="87"/>
      <c r="AY4" s="88"/>
      <c r="AZ4" s="89"/>
      <c r="BA4" s="48"/>
      <c r="BB4" s="54"/>
      <c r="BC4" s="54"/>
      <c r="BD4" s="54"/>
      <c r="BE4" s="54"/>
      <c r="BF4" s="54"/>
      <c r="BG4" s="54"/>
      <c r="BH4" s="54"/>
      <c r="BI4" s="54"/>
      <c r="BJ4" s="54"/>
      <c r="BK4" s="54"/>
      <c r="BL4" s="54"/>
      <c r="BM4" s="54"/>
      <c r="BN4" s="54"/>
      <c r="BO4" s="54"/>
      <c r="BP4" s="54"/>
      <c r="BQ4" s="54"/>
      <c r="BR4" s="54"/>
      <c r="BS4" s="54"/>
      <c r="BT4" s="54"/>
      <c r="BU4" s="54"/>
      <c r="BV4" s="54"/>
      <c r="BW4" s="54"/>
      <c r="BX4" s="54"/>
      <c r="BY4" s="54"/>
      <c r="BZ4" s="54"/>
      <c r="CA4" s="54"/>
      <c r="CB4" s="54"/>
      <c r="CC4" s="54"/>
      <c r="CD4" s="54"/>
      <c r="CE4" s="54"/>
      <c r="CF4" s="54"/>
      <c r="CG4" s="54"/>
      <c r="CH4" s="54"/>
      <c r="CI4" s="54"/>
      <c r="CJ4" s="54"/>
      <c r="CK4" s="54"/>
      <c r="CL4" s="54"/>
      <c r="CM4" s="54"/>
      <c r="CN4" s="54"/>
      <c r="CO4" s="54"/>
      <c r="CP4" s="54"/>
      <c r="CQ4" s="54"/>
      <c r="CR4" s="54"/>
      <c r="CS4" s="54"/>
      <c r="CT4" s="54"/>
      <c r="CU4" s="54"/>
      <c r="CV4" s="54"/>
      <c r="CW4" s="54"/>
      <c r="CX4" s="54"/>
      <c r="CY4" s="90"/>
      <c r="CZ4" s="54"/>
      <c r="DA4" s="54"/>
      <c r="DB4" s="54"/>
      <c r="DC4" s="54" t="s">
        <v>25</v>
      </c>
      <c r="DD4" s="54"/>
      <c r="DE4" s="54"/>
      <c r="DF4" s="54"/>
      <c r="DG4" s="54"/>
      <c r="DH4" s="54"/>
      <c r="DI4" s="54"/>
      <c r="DJ4" s="54"/>
      <c r="DK4" s="54"/>
      <c r="DL4" s="54"/>
      <c r="DM4" s="54"/>
      <c r="DN4" s="54"/>
      <c r="DO4" s="54"/>
      <c r="DP4" s="54"/>
      <c r="DQ4" s="54"/>
      <c r="DR4" s="54"/>
      <c r="DS4" s="54"/>
      <c r="DT4" s="54" t="str">
        <f aca="false">AA4&amp;"-"&amp;AF4</f>
        <v>México-Sudáfrica</v>
      </c>
      <c r="DU4" s="54"/>
      <c r="DV4" s="54"/>
      <c r="DW4" s="56"/>
    </row>
    <row r="5" customFormat="false" ht="16.5" hidden="false" customHeight="true" outlineLevel="0" collapsed="false">
      <c r="A5" s="91" t="str">
        <f aca="false">+Equipos!B2</f>
        <v>México</v>
      </c>
      <c r="B5" s="71"/>
      <c r="C5" s="71"/>
      <c r="D5" s="54" t="str">
        <f aca="false">IF(OR(AC5="",AD5=""),"Pendiente",IF(AC5&gt;AD5,"Local",IF(AC5&lt;AD5,"Visitante","Empate")))</f>
        <v>Local</v>
      </c>
      <c r="E5" s="54" t="str">
        <f aca="false">IF(D5="Pendiente","-",INDEX($BT$6:$BT$53,MATCH($AA5,$BD$6:$BD$53,0)))</f>
        <v>P.1 (2)</v>
      </c>
      <c r="F5" s="54" t="str">
        <f aca="false">IF(D5="Pendiente","-",INDEX($BT$6:$BT$53,MATCH($AF5,$BD$6:$BD$53,0)))</f>
        <v>P.3 (2)</v>
      </c>
      <c r="G5" s="54"/>
      <c r="H5" s="54" t="str">
        <f aca="false">IF(D5="Pendiente","-",INDEX($BZ$6:$BZ$53,MATCH($AA5,$BD$6:$BD$53,0)))</f>
        <v>P.1 (2)</v>
      </c>
      <c r="I5" s="54" t="str">
        <f aca="false">IF(D5="Pendiente","-",INDEX($BZ$6:$BZ$53,MATCH($AF5,$BD$6:$BD$53,0)))</f>
        <v>P.3 (2)</v>
      </c>
      <c r="J5" s="54"/>
      <c r="K5" s="54" t="str">
        <f aca="false">IF(D5="Pendiente","-",INDEX($CE$6:$CE$53,MATCH($AA5,$BD$6:$BD$53,0)))</f>
        <v>P.1 (2)</v>
      </c>
      <c r="L5" s="54" t="str">
        <f aca="false">IF(D5="Pendiente","-",INDEX($CE$6:$CE$53,MATCH($AF5,$BD$6:$BD$53,0)))</f>
        <v>P.3 (2)</v>
      </c>
      <c r="M5" s="54"/>
      <c r="N5" s="54" t="str">
        <f aca="false">IF(D5="Pendiente","-",INDEX($CH$6:$CH$53,MATCH($AA5,$BD$6:$BD$53,0)))</f>
        <v>P.1 (2)</v>
      </c>
      <c r="O5" s="54" t="str">
        <f aca="false">IF(D5="Pendiente","-",INDEX($CH$6:$CH$53,MATCH($AF5,$BD$6:$BD$53,0)))</f>
        <v>P.3 (2)</v>
      </c>
      <c r="P5" s="54"/>
      <c r="Q5" s="54" t="str">
        <f aca="false">IF(D5="Pendiente","-",INDEX($CN$6:$CN$53,MATCH($AA5,$BD$6:$BD$53,0)))</f>
        <v>P.1 (2)</v>
      </c>
      <c r="R5" s="54" t="str">
        <f aca="false">IF(D5="Pendiente","-",INDEX($CN$6:$CN$53,MATCH($AF5,$BD$6:$BD$53,0)))</f>
        <v>P.3 (2)</v>
      </c>
      <c r="S5" s="54"/>
      <c r="T5" s="54" t="str">
        <f aca="false">IF(D5="Pendiente","-",INDEX($CS$6:$CS$53,MATCH($AA5,$BD$6:$BD$53,0)))</f>
        <v>P.1 (2)</v>
      </c>
      <c r="U5" s="54" t="str">
        <f aca="false">IF(D5="Pendiente","-",INDEX($CS$6:$CS$53,MATCH($AF5,$BD$6:$BD$53,0)))</f>
        <v>P.3 (2)</v>
      </c>
      <c r="V5" s="45"/>
      <c r="W5" s="72"/>
      <c r="X5" s="73" t="n">
        <f aca="false">Horarios!C5</f>
        <v>46185.1666666667</v>
      </c>
      <c r="Y5" s="74" t="n">
        <f aca="false">Horarios!C5</f>
        <v>46185.1666666667</v>
      </c>
      <c r="Z5" s="75" t="str">
        <f aca="false">$Z$4</f>
        <v>J1</v>
      </c>
      <c r="AA5" s="76" t="str">
        <f aca="false">A7</f>
        <v>Corea del Sur</v>
      </c>
      <c r="AB5" s="77" t="str">
        <f aca="true" t="array" ref="AB5:AB5">Ver_flag_local</f>
        <v/>
      </c>
      <c r="AC5" s="78" t="n">
        <v>2</v>
      </c>
      <c r="AD5" s="79" t="n">
        <v>1</v>
      </c>
      <c r="AE5" s="80" t="str">
        <f aca="true" t="array" ref="AE5:AE5">Ver_flag_visit</f>
        <v/>
      </c>
      <c r="AF5" s="81" t="str">
        <f aca="false">A8</f>
        <v>República Checa</v>
      </c>
      <c r="AG5" s="82" t="n">
        <f aca="false">IF(NOT(OR(ISBLANK(AC5),ISBLANK(AD5))),1,0)</f>
        <v>1</v>
      </c>
      <c r="AH5" s="83" t="n">
        <v>2</v>
      </c>
      <c r="AI5" s="84"/>
      <c r="AJ5" s="92" t="str">
        <f aca="false">Idiomas!D53</f>
        <v>Pos</v>
      </c>
      <c r="AK5" s="93"/>
      <c r="AL5" s="94" t="str">
        <f aca="false">Idiomas!D54</f>
        <v>Selección</v>
      </c>
      <c r="AM5" s="93" t="str">
        <f aca="false">Idiomas!D55</f>
        <v>Pts</v>
      </c>
      <c r="AN5" s="93" t="str">
        <f aca="false">Idiomas!D56</f>
        <v>J</v>
      </c>
      <c r="AO5" s="93" t="str">
        <f aca="false">Idiomas!D57</f>
        <v>G</v>
      </c>
      <c r="AP5" s="93" t="str">
        <f aca="false">Idiomas!D58</f>
        <v>E</v>
      </c>
      <c r="AQ5" s="93" t="str">
        <f aca="false">Idiomas!D59</f>
        <v>P</v>
      </c>
      <c r="AR5" s="93" t="str">
        <f aca="false">Idiomas!D60</f>
        <v>GF</v>
      </c>
      <c r="AS5" s="93" t="str">
        <f aca="false">Idiomas!D61</f>
        <v>GC</v>
      </c>
      <c r="AT5" s="95" t="str">
        <f aca="false">Idiomas!D62</f>
        <v>DG</v>
      </c>
      <c r="AU5" s="50" t="n">
        <f aca="false">COUNTIF(AU6:AU9,"&gt;1")</f>
        <v>0</v>
      </c>
      <c r="AV5" s="96"/>
      <c r="AW5" s="87"/>
      <c r="AX5" s="87"/>
      <c r="AY5" s="97" t="str">
        <f aca="false">AL5</f>
        <v>Selección</v>
      </c>
      <c r="AZ5" s="98" t="str">
        <f aca="false">+Idiomas!$D$69</f>
        <v>Puntos penalizados</v>
      </c>
      <c r="BA5" s="48"/>
      <c r="BB5" s="54"/>
      <c r="BC5" s="71" t="str">
        <f aca="false">Idiomas!D22</f>
        <v>Grupo</v>
      </c>
      <c r="BD5" s="71" t="str">
        <f aca="false">Idiomas!D54</f>
        <v>Selección</v>
      </c>
      <c r="BE5" s="71" t="str">
        <f aca="false">+AM5</f>
        <v>Pts</v>
      </c>
      <c r="BF5" s="71" t="str">
        <f aca="false">+AN5</f>
        <v>J</v>
      </c>
      <c r="BG5" s="71" t="str">
        <f aca="false">+AO5</f>
        <v>G</v>
      </c>
      <c r="BH5" s="71" t="str">
        <f aca="false">+AP5</f>
        <v>E</v>
      </c>
      <c r="BI5" s="71" t="str">
        <f aca="false">+AQ5</f>
        <v>P</v>
      </c>
      <c r="BJ5" s="71" t="str">
        <f aca="false">+AR5</f>
        <v>GF</v>
      </c>
      <c r="BK5" s="71" t="str">
        <f aca="false">+AS5</f>
        <v>GC</v>
      </c>
      <c r="BL5" s="71" t="str">
        <f aca="false">+AT5</f>
        <v>DG</v>
      </c>
      <c r="BM5" s="71" t="s">
        <v>26</v>
      </c>
      <c r="BN5" s="71" t="s">
        <v>27</v>
      </c>
      <c r="BO5" s="99" t="s">
        <v>28</v>
      </c>
      <c r="BP5" s="99" t="s">
        <v>29</v>
      </c>
      <c r="BQ5" s="99" t="s">
        <v>30</v>
      </c>
      <c r="BR5" s="99" t="s">
        <v>31</v>
      </c>
      <c r="BS5" s="99" t="s">
        <v>32</v>
      </c>
      <c r="BT5" s="99" t="s">
        <v>33</v>
      </c>
      <c r="BU5" s="71" t="s">
        <v>34</v>
      </c>
      <c r="BV5" s="71" t="s">
        <v>35</v>
      </c>
      <c r="BW5" s="71" t="s">
        <v>36</v>
      </c>
      <c r="BX5" s="71" t="s">
        <v>37</v>
      </c>
      <c r="BY5" s="71" t="s">
        <v>38</v>
      </c>
      <c r="BZ5" s="99" t="s">
        <v>39</v>
      </c>
      <c r="CA5" s="99" t="s">
        <v>40</v>
      </c>
      <c r="CB5" s="99" t="s">
        <v>41</v>
      </c>
      <c r="CC5" s="99" t="s">
        <v>42</v>
      </c>
      <c r="CD5" s="99" t="s">
        <v>43</v>
      </c>
      <c r="CE5" s="99" t="s">
        <v>44</v>
      </c>
      <c r="CF5" s="71" t="s">
        <v>40</v>
      </c>
      <c r="CG5" s="71" t="s">
        <v>45</v>
      </c>
      <c r="CH5" s="99" t="s">
        <v>46</v>
      </c>
      <c r="CI5" s="71" t="s">
        <v>47</v>
      </c>
      <c r="CJ5" s="71" t="s">
        <v>48</v>
      </c>
      <c r="CK5" s="71" t="s">
        <v>49</v>
      </c>
      <c r="CL5" s="71" t="s">
        <v>50</v>
      </c>
      <c r="CM5" s="71" t="s">
        <v>51</v>
      </c>
      <c r="CN5" s="99" t="s">
        <v>52</v>
      </c>
      <c r="CO5" s="99" t="s">
        <v>53</v>
      </c>
      <c r="CP5" s="99" t="s">
        <v>54</v>
      </c>
      <c r="CQ5" s="99" t="s">
        <v>55</v>
      </c>
      <c r="CR5" s="99" t="s">
        <v>56</v>
      </c>
      <c r="CS5" s="99" t="s">
        <v>57</v>
      </c>
      <c r="CT5" s="71" t="s">
        <v>53</v>
      </c>
      <c r="CU5" s="71" t="s">
        <v>58</v>
      </c>
      <c r="CV5" s="99" t="s">
        <v>59</v>
      </c>
      <c r="CW5" s="99" t="s">
        <v>60</v>
      </c>
      <c r="CX5" s="99" t="s">
        <v>61</v>
      </c>
      <c r="CY5" s="99" t="s">
        <v>62</v>
      </c>
      <c r="CZ5" s="99" t="s">
        <v>63</v>
      </c>
      <c r="DA5" s="99" t="s">
        <v>64</v>
      </c>
      <c r="DB5" s="99" t="s">
        <v>65</v>
      </c>
      <c r="DC5" s="100" t="s">
        <v>66</v>
      </c>
      <c r="DD5" s="100" t="s">
        <v>67</v>
      </c>
      <c r="DE5" s="101"/>
      <c r="DF5" s="100" t="s">
        <v>68</v>
      </c>
      <c r="DG5" s="100" t="s">
        <v>69</v>
      </c>
      <c r="DH5" s="100" t="s">
        <v>70</v>
      </c>
      <c r="DI5" s="54"/>
      <c r="DJ5" s="102" t="s">
        <v>71</v>
      </c>
      <c r="DK5" s="102" t="s">
        <v>72</v>
      </c>
      <c r="DL5" s="102" t="s">
        <v>73</v>
      </c>
      <c r="DM5" s="102" t="s">
        <v>74</v>
      </c>
      <c r="DN5" s="102" t="s">
        <v>75</v>
      </c>
      <c r="DO5" s="102"/>
      <c r="DP5" s="102" t="s">
        <v>76</v>
      </c>
      <c r="DQ5" s="102" t="s">
        <v>77</v>
      </c>
      <c r="DR5" s="54"/>
      <c r="DS5" s="54"/>
      <c r="DT5" s="54" t="str">
        <f aca="false">AA5&amp;"-"&amp;AF5</f>
        <v>Corea del Sur-República Checa</v>
      </c>
      <c r="DU5" s="54"/>
      <c r="DV5" s="54"/>
      <c r="DW5" s="56"/>
    </row>
    <row r="6" customFormat="false" ht="16.5" hidden="false" customHeight="true" outlineLevel="0" collapsed="false">
      <c r="A6" s="91" t="str">
        <f aca="false">+Equipos!B3</f>
        <v>Sudáfrica</v>
      </c>
      <c r="B6" s="71"/>
      <c r="C6" s="102"/>
      <c r="D6" s="54" t="str">
        <f aca="false">IF(OR(AC6="",AD6=""),"Pendiente",IF(AC6&gt;AD6,"Local",IF(AC6&lt;AD6,"Visitante","Empate")))</f>
        <v>Pendiente</v>
      </c>
      <c r="E6" s="54" t="str">
        <f aca="false">IF(D6="Pendiente","-",INDEX($BT$6:$BT$53,MATCH($AA6,$BD$6:$BD$53,0)))</f>
        <v>-</v>
      </c>
      <c r="F6" s="54" t="str">
        <f aca="false">IF(D6="Pendiente","-",INDEX($BT$6:$BT$53,MATCH($AF6,$BD$6:$BD$53,0)))</f>
        <v>-</v>
      </c>
      <c r="G6" s="54"/>
      <c r="H6" s="54" t="str">
        <f aca="false">IF(D6="Pendiente","-",INDEX($BZ$6:$BZ$53,MATCH($AA6,$BD$6:$BD$53,0)))</f>
        <v>-</v>
      </c>
      <c r="I6" s="54" t="str">
        <f aca="false">IF(D6="Pendiente","-",INDEX($BZ$6:$BZ$53,MATCH($AF6,$BD$6:$BD$53,0)))</f>
        <v>-</v>
      </c>
      <c r="J6" s="54"/>
      <c r="K6" s="54" t="str">
        <f aca="false">IF(D6="Pendiente","-",INDEX($CE$6:$CE$53,MATCH($AA6,$BD$6:$BD$53,0)))</f>
        <v>-</v>
      </c>
      <c r="L6" s="54" t="str">
        <f aca="false">IF(D6="Pendiente","-",INDEX($CE$6:$CE$53,MATCH($AF6,$BD$6:$BD$53,0)))</f>
        <v>-</v>
      </c>
      <c r="M6" s="54"/>
      <c r="N6" s="54" t="str">
        <f aca="false">IF(D6="Pendiente","-",INDEX($CH$6:$CH$53,MATCH($AA6,$BD$6:$BD$53,0)))</f>
        <v>-</v>
      </c>
      <c r="O6" s="54" t="str">
        <f aca="false">IF(D6="Pendiente","-",INDEX($CH$6:$CH$53,MATCH($AF6,$BD$6:$BD$53,0)))</f>
        <v>-</v>
      </c>
      <c r="P6" s="54"/>
      <c r="Q6" s="54" t="str">
        <f aca="false">IF(D6="Pendiente","-",INDEX($CN$6:$CN$53,MATCH($AA6,$BD$6:$BD$53,0)))</f>
        <v>-</v>
      </c>
      <c r="R6" s="54" t="str">
        <f aca="false">IF(D6="Pendiente","-",INDEX($CN$6:$CN$53,MATCH($AF6,$BD$6:$BD$53,0)))</f>
        <v>-</v>
      </c>
      <c r="S6" s="54"/>
      <c r="T6" s="54" t="str">
        <f aca="false">IF(D6="Pendiente","-",INDEX($CS$6:$CS$53,MATCH($AA6,$BD$6:$BD$53,0)))</f>
        <v>-</v>
      </c>
      <c r="U6" s="54" t="str">
        <f aca="false">IF(D6="Pendiente","-",INDEX($CS$6:$CS$53,MATCH($AF6,$BD$6:$BD$53,0)))</f>
        <v>-</v>
      </c>
      <c r="V6" s="45"/>
      <c r="W6" s="72"/>
      <c r="X6" s="73" t="n">
        <f aca="false">Horarios!C6</f>
        <v>46191.75</v>
      </c>
      <c r="Y6" s="74" t="n">
        <f aca="false">Horarios!C6</f>
        <v>46191.75</v>
      </c>
      <c r="Z6" s="75" t="str">
        <f aca="false">Idiomas!D64</f>
        <v>J2</v>
      </c>
      <c r="AA6" s="76" t="str">
        <f aca="false">A8</f>
        <v>República Checa</v>
      </c>
      <c r="AB6" s="77" t="str">
        <f aca="true" t="array" ref="AB6:AB6">Ver_flag_local</f>
        <v/>
      </c>
      <c r="AC6" s="78"/>
      <c r="AD6" s="79"/>
      <c r="AE6" s="80" t="str">
        <f aca="true" t="array" ref="AE6:AE6">Ver_flag_visit</f>
        <v/>
      </c>
      <c r="AF6" s="81" t="str">
        <f aca="false">A6</f>
        <v>Sudáfrica</v>
      </c>
      <c r="AG6" s="82" t="n">
        <f aca="false">IF(NOT(OR(ISBLANK(AC6),ISBLANK(AD6))),1,0)</f>
        <v>0</v>
      </c>
      <c r="AH6" s="83" t="n">
        <v>25</v>
      </c>
      <c r="AI6" s="84" t="str">
        <f aca="false">AJ6&amp;$B$4</f>
        <v>1A</v>
      </c>
      <c r="AJ6" s="103" t="n">
        <v>1</v>
      </c>
      <c r="AK6" s="104" t="str">
        <f aca="true" t="array" ref="AK6:AK6">Ver_flag_visit</f>
        <v/>
      </c>
      <c r="AL6" s="105" t="str">
        <f aca="false">IFERROR(INDEX($BD$6:$BD$53,MATCH(AI6,$BN$6:$BN$53,0)),"")</f>
        <v>México</v>
      </c>
      <c r="AM6" s="106" t="n">
        <f aca="false">INDEX($BE$6:$BN$53,MATCH($AL6,$BD$6:$BD$53,0),MATCH(AM$5,$BE$5:$BN$5,0))</f>
        <v>3</v>
      </c>
      <c r="AN6" s="107" t="n">
        <f aca="false">INDEX($BE$6:$BN$53,MATCH($AL6,$BD$6:$BD$53,0),MATCH(AN$5,$BE$5:$BN$5,0))</f>
        <v>1</v>
      </c>
      <c r="AO6" s="107" t="n">
        <f aca="false">INDEX($BE$6:$BN$53,MATCH($AL6,$BD$6:$BD$53,0),MATCH(AO$5,$BE$5:$BN$5,0))</f>
        <v>1</v>
      </c>
      <c r="AP6" s="107" t="n">
        <f aca="false">INDEX($BE$6:$BN$53,MATCH($AL6,$BD$6:$BD$53,0),MATCH(AP$5,$BE$5:$BN$5,0))</f>
        <v>0</v>
      </c>
      <c r="AQ6" s="107" t="n">
        <f aca="false">INDEX($BE$6:$BN$53,MATCH($AL6,$BD$6:$BD$53,0),MATCH(AQ$5,$BE$5:$BN$5,0))</f>
        <v>0</v>
      </c>
      <c r="AR6" s="107" t="n">
        <f aca="false">INDEX($BE$6:$BN$53,MATCH($AL6,$BD$6:$BD$53,0),MATCH(AR$5,$BE$5:$BN$5,0))</f>
        <v>2</v>
      </c>
      <c r="AS6" s="107" t="n">
        <f aca="false">INDEX($BE$6:$BN$53,MATCH($AL6,$BD$6:$BD$53,0),MATCH(AS$5,$BE$5:$BN$5,0))</f>
        <v>0</v>
      </c>
      <c r="AT6" s="108" t="n">
        <f aca="false">INDEX($BE$6:$BN$53,MATCH($AL6,$BD$6:$BD$53,0),MATCH(AT$5,$BE$5:$BN$5,0))</f>
        <v>2</v>
      </c>
      <c r="AU6" s="109" t="n">
        <f aca="false">INDEX($DL$6:$DL$53,MATCH(AI6,$DP$6:$DP$53,0))</f>
        <v>1</v>
      </c>
      <c r="AV6" s="110" t="str">
        <f aca="false">INDEX($BD$6:$BD$53,MATCH(AI6,$BM$6:$BM$53,0))</f>
        <v>México</v>
      </c>
      <c r="AW6" s="111" t="n">
        <v>1</v>
      </c>
      <c r="AX6" s="112"/>
      <c r="AY6" s="113" t="str">
        <f aca="false">+A5</f>
        <v>México</v>
      </c>
      <c r="AZ6" s="114"/>
      <c r="BA6" s="48"/>
      <c r="BB6" s="54"/>
      <c r="BC6" s="115" t="str">
        <f aca="false">+INDEX(T_Equipos[Grupo],MATCH(WORLDCUP!BD6,T_Equipos[NombreEquipo],0))</f>
        <v>A</v>
      </c>
      <c r="BD6" s="54" t="str">
        <f aca="false">+Equipos!B2</f>
        <v>México</v>
      </c>
      <c r="BE6" s="116" t="n">
        <f aca="false">+BG6*3+BH6+IF($AZ$3="no",0,INDEX($AZ$6:$AZ$97,MATCH(BD6,$AY$6:$AY$97,0)))</f>
        <v>3</v>
      </c>
      <c r="BF6" s="116" t="n">
        <f aca="false">+BG6+BH6+BI6</f>
        <v>1</v>
      </c>
      <c r="BG6" s="116" t="n">
        <f aca="false">+COUNTIFS(FGLocal,BD6,Ganador,"Local")+COUNTIFS(FGVisitante,BD6,Ganador,"Visitante")</f>
        <v>1</v>
      </c>
      <c r="BH6" s="116" t="n">
        <f aca="false">+COUNTIFS(FGLocal,BD6,Ganador,"Empate")+COUNTIFS(FGVisitante,BD6,Ganador,"Empate")</f>
        <v>0</v>
      </c>
      <c r="BI6" s="116" t="n">
        <f aca="false">+COUNTIFS(FGVisitante,BD6,Ganador,"Local")+COUNTIFS(FGLocal,BD6,Ganador,"Visitante")</f>
        <v>0</v>
      </c>
      <c r="BJ6" s="116" t="n">
        <f aca="false">+SUMIFS(FG_GolesLocal,FGLocal,BD6,Ganador,"&lt;&gt;"&amp;"Pendiente",FG_GolesLocal,"&lt;&gt;"&amp;"",FG_GolesVisitante,"&lt;&gt;"&amp;"")+SUMIFS(FG_GolesVisitante,FGVisitante,BD6,Ganador,"&lt;&gt;"&amp;"Pendiente",FG_GolesLocal,"&lt;&gt;"&amp;"",FG_GolesVisitante,"&lt;&gt;"&amp;"")</f>
        <v>2</v>
      </c>
      <c r="BK6" s="116" t="n">
        <f aca="false">+SUMIFS(FG_GolesLocal,FGVisitante,BD6,Ganador,"&lt;&gt;"&amp;"Pendiente",FG_GolesLocal,"&lt;&gt;"&amp;"",FG_GolesVisitante,"&lt;&gt;"&amp;"")+SUMIFS(FG_GolesVisitante,FGLocal,BD6,Ganador,"&lt;&gt;"&amp;"Pendiente",FG_GolesLocal,"&lt;&gt;"&amp;"",FG_GolesVisitante,"&lt;&gt;"&amp;"")</f>
        <v>0</v>
      </c>
      <c r="BL6" s="116" t="n">
        <f aca="false">+BJ6-BK6</f>
        <v>2</v>
      </c>
      <c r="BM6" s="116" t="str">
        <f aca="false">DD6&amp;BC6</f>
        <v>1A</v>
      </c>
      <c r="BN6" s="116" t="str">
        <f aca="false">DH6&amp;BC6</f>
        <v>1A</v>
      </c>
      <c r="BO6" s="117" t="n">
        <f aca="false">IF(AND($AJ$99=144,BF6&gt;=1),1,0)</f>
        <v>0</v>
      </c>
      <c r="BP6" s="117" t="n">
        <f aca="false">COUNTIFS($BO$6:$BO$53,"&gt;"&amp;BO6,$BC$6:$BC$53,INDEX(T_Equipos[Grupo],MATCH(BD6,T_Equipos[NombreEquipo],0)))+1</f>
        <v>1</v>
      </c>
      <c r="BQ6" s="117" t="str">
        <f aca="false">IF(COUNTIFS($BP$6:$BP$53,BP6,$BC$6:$BC$53,INDEX(T_Equipos[Grupo],MATCH(BD6,T_Equipos[NombreEquipo],0)))=1,"-","P."&amp;BP6&amp;" ("&amp;COUNTIFS($BP$6:$BP$53,BP6,$BC$6:$BC$53,INDEX(T_Equipos[Grupo],MATCH(BD6,T_Equipos[NombreEquipo],0)))&amp;")")</f>
        <v>P.1 (4)</v>
      </c>
      <c r="BR6" s="117" t="n">
        <f aca="false">IF($BQ6="-","-",BE6)</f>
        <v>3</v>
      </c>
      <c r="BS6" s="117" t="n">
        <f aca="false">BP6+COUNTIFS($BQ$6:$BQ$53,BQ6,$BR$6:BR$53,"&gt;"&amp;BR6,$BC$6:$BC$53,INDEX(T_Equipos[Grupo],MATCH(BD6,T_Equipos[NombreEquipo],0)))</f>
        <v>1</v>
      </c>
      <c r="BT6" s="117" t="str">
        <f aca="false">IF(COUNTIFS($BS$6:$BS$53,BS6,$BC$6:$BC$53,INDEX(T_Equipos[Grupo],MATCH(BD6,T_Equipos[NombreEquipo],0)))=1,"-","P."&amp;BS6&amp;" ("&amp;COUNTIFS($BS$6:$BS$53,BS6,$BC$6:$BC$53,INDEX(T_Equipos[Grupo],MATCH(BD6,T_Equipos[NombreEquipo],0)))&amp;")")</f>
        <v>P.1 (2)</v>
      </c>
      <c r="BU6" s="118" t="n">
        <f aca="false">IF($BT6="-","-",COUNTIFS(FGLocal,$BD6,Ganador,"Local",Part1Empate1V,$BT6)+COUNTIFS(FGVisitante,$BD6,Ganador,"Visitante",Part1Empate1L,$BT6))</f>
        <v>0</v>
      </c>
      <c r="BV6" s="118" t="n">
        <f aca="false">IF($BT6="-","-",COUNTIFS(FGLocal,$BD6,Ganador,"Empate",Part1Empate1V,$BT6)+COUNTIFS(FGVisitante,$BD6,Ganador,"Empate",Part1Empate1L,$BT6))</f>
        <v>0</v>
      </c>
      <c r="BW6" s="118" t="n">
        <f aca="false">IF($BT6="-","-",COUNTIFS(FGLocal,$BD6,Ganador,"Visitante",Part1Empate1V,$BT6)+COUNTIFS(FGVisitante,$BD6,Ganador,"Local",Part1Empate1L,$BT6))</f>
        <v>0</v>
      </c>
      <c r="BX6" s="118" t="n">
        <f aca="false">IF($BT6="-","-",BU6*3+BV6)</f>
        <v>0</v>
      </c>
      <c r="BY6" s="118" t="n">
        <f aca="false">BS6+COUNTIFS($BT$6:$BT$53,BT6,$BX$6:BX$53,"&gt;"&amp;BX6,$BC$6:$BC$53,INDEX(T_Equipos[Grupo],MATCH(BD6,T_Equipos[NombreEquipo],0)))</f>
        <v>1</v>
      </c>
      <c r="BZ6" s="117" t="str">
        <f aca="false">IF(COUNTIFS($BY$6:$BY$53,BY6,$BC$6:$BC$53,INDEX(T_Equipos[Grupo],MATCH(BD6,T_Equipos[NombreEquipo],0)))=1,"-","P."&amp;BY6&amp;" ("&amp;COUNTIFS($BY$6:$BY$53,BY6,$BC$6:$BC$53,INDEX(T_Equipos[Grupo],MATCH(BD6,T_Equipos[NombreEquipo],0)))&amp;")")</f>
        <v>P.1 (2)</v>
      </c>
      <c r="CA6" s="118" t="n">
        <f aca="false">IF($BZ6="-","-",SUMIFS(FG_GolesLocal,FGLocal,$BD6,Part1Empate2V,$BZ6)+SUMIFS(FG_GolesVisitante,FGVisitante,$BD6,Part1Empate2L,$BZ6))</f>
        <v>0</v>
      </c>
      <c r="CB6" s="118" t="n">
        <f aca="false">IF($BZ6="-","-",SUMIFS(FG_GolesVisitante,FGLocal,$BD6,Part1Empate2V,$BZ6)+SUMIFS(FG_GolesLocal,FGVisitante,$BD6,Part1Empate2L,$BZ6))</f>
        <v>0</v>
      </c>
      <c r="CC6" s="118" t="n">
        <f aca="false">IF($BZ6="-","-",CA6-CB6)</f>
        <v>0</v>
      </c>
      <c r="CD6" s="118" t="n">
        <f aca="false">BY6+COUNTIFS($BZ$6:$BZ$53,BZ6,$CC$6:CC$53,"&gt;"&amp;CC6,$BC$6:$BC$53,INDEX(T_Equipos[Grupo],MATCH(BD6,T_Equipos[NombreEquipo],0)))</f>
        <v>1</v>
      </c>
      <c r="CE6" s="117" t="str">
        <f aca="false">IF(COUNTIFS($CD$6:$CD$53,CD6,$BC$6:$BC$53,INDEX(T_Equipos[Grupo],MATCH(BD6,T_Equipos[NombreEquipo],0)))=1,"-","P."&amp;CD6&amp;" ("&amp;COUNTIFS($CD$6:$CD$53,CD6,$BC$6:$BC$53,INDEX(T_Equipos[Grupo],MATCH(BD6,T_Equipos[NombreEquipo],0)))&amp;")")</f>
        <v>P.1 (2)</v>
      </c>
      <c r="CF6" s="118" t="n">
        <f aca="false">IF($CE6="-","-",SUMIFS(FG_GolesLocal,FGLocal,$BD6,Part1Empate3V,$CE6)+SUMIFS(FG_GolesVisitante,FGVisitante,$BD6,Part1Empate3L,$CE6))</f>
        <v>0</v>
      </c>
      <c r="CG6" s="118" t="n">
        <f aca="false">CD6+COUNTIFS($CE$6:$CE$53,CE6,$CF$6:CF$53,"&gt;"&amp;CF6,$BC$6:$BC$53,INDEX(T_Equipos[Grupo],MATCH(BD6,T_Equipos[NombreEquipo],0)))</f>
        <v>1</v>
      </c>
      <c r="CH6" s="117" t="str">
        <f aca="false">IF(COUNTIFS($CG$6:$CG$53,CG6,$BC$6:$BC$53,INDEX(T_Equipos[Grupo],MATCH(BD6,T_Equipos[NombreEquipo],0)))=1,"-","P."&amp;CG6&amp;" ("&amp;COUNTIFS($CG$6:$CG$53,CG6,$BC$6:$BC$53,INDEX(T_Equipos[Grupo],MATCH(BD6,T_Equipos[NombreEquipo],0)))&amp;")")</f>
        <v>P.1 (2)</v>
      </c>
      <c r="CI6" s="118" t="n">
        <f aca="false">IF($CH6="-","-",COUNTIFS(FGLocal,$BD6,Ganador,"Local",Part2Empate4V,$CH6)+COUNTIFS(FGVisitante,$BD6,Ganador,"Visitante",Part2Empate4L,$CH6))</f>
        <v>0</v>
      </c>
      <c r="CJ6" s="118" t="n">
        <f aca="false">IF($CH6="-","-",COUNTIFS(FGLocal,$BD6,Ganador,"Empate",Part2Empate4V,$CH6)+COUNTIFS(FGVisitante,$BD6,Ganador,"Empate",Part2Empate4L,$CH6))</f>
        <v>0</v>
      </c>
      <c r="CK6" s="118" t="n">
        <f aca="false">IF($CH6="-","-",COUNTIFS(FGLocal,$BD6,Ganador,"Visitante",Part2Empate4V,$CH6)+COUNTIFS(FGVisitante,$BD6,Ganador,"Local",Part2Empate4L,$CH6))</f>
        <v>0</v>
      </c>
      <c r="CL6" s="118" t="n">
        <f aca="false">IF($CH6="-","-",CI6*3+CJ6)</f>
        <v>0</v>
      </c>
      <c r="CM6" s="118" t="n">
        <f aca="false">CG6+COUNTIFS($CH$6:$CH$53,CH6,$CL$6:CL$53,"&gt;"&amp;CL6,$BC$6:$BC$53,INDEX(T_Equipos[Grupo],MATCH(BD6,T_Equipos[NombreEquipo],0)))</f>
        <v>1</v>
      </c>
      <c r="CN6" s="117" t="str">
        <f aca="false">IF(COUNTIFS($CM$6:$CM$53,CM6,$BC$6:$BC$53,INDEX(T_Equipos[Grupo],MATCH(BD6,T_Equipos[NombreEquipo],0)))=1,"-","P."&amp;CM6&amp;" ("&amp;COUNTIFS($CM$6:$CM$53,CM6,$BC$6:$BC$53,INDEX(T_Equipos[Grupo],MATCH(BD6,T_Equipos[NombreEquipo],0)))&amp;")")</f>
        <v>P.1 (2)</v>
      </c>
      <c r="CO6" s="118" t="n">
        <f aca="false">IF($CN6="-","-",SUMIFS(FG_GolesLocal,FGLocal,$BD6,Part2Empate5V,$CN6)+SUMIFS(FG_GolesVisitante,FGVisitante,$BD6,Part2Empate5L,$CN6))</f>
        <v>0</v>
      </c>
      <c r="CP6" s="118" t="n">
        <f aca="false">IF($CN6="-","-",SUMIFS(FG_GolesVisitante,FGLocal,$BD6,Part2Empate5V,$CN6)+SUMIFS(FG_GolesLocal,FGVisitante,$BD6,Part2Empate5L,$CN6))</f>
        <v>0</v>
      </c>
      <c r="CQ6" s="118" t="n">
        <f aca="false">IF($CN6="-","-",CO6-CP6)</f>
        <v>0</v>
      </c>
      <c r="CR6" s="118" t="n">
        <f aca="false">CM6+COUNTIFS($CN$6:$CN$53,CN6,$CQ$6:CQ$53,"&gt;"&amp;CQ6,$BC$6:$BC$53,INDEX(T_Equipos[Grupo],MATCH(BD6,T_Equipos[NombreEquipo],0)))</f>
        <v>1</v>
      </c>
      <c r="CS6" s="117" t="str">
        <f aca="false">IF(COUNTIFS($CR$6:$CR$53,CR6,$BC$6:$BC$53,INDEX(T_Equipos[Grupo],MATCH(BD6,T_Equipos[NombreEquipo],0)))=1,"-","P."&amp;CR6&amp;" ("&amp;COUNTIFS($CR$6:$CR$53,CR6,$BC$6:$BC$53,INDEX(T_Equipos[Grupo],MATCH(BD6,T_Equipos[NombreEquipo],0)))&amp;")")</f>
        <v>P.1 (2)</v>
      </c>
      <c r="CT6" s="118" t="n">
        <f aca="false">IF($CS6="-","-",SUMIFS(FG_GolesLocal,FGLocal,$BD6,Part2Empate6V,$CS6)+SUMIFS(FG_GolesVisitante,FGVisitante,$BD6,Part2Empate6L,$CS6))</f>
        <v>0</v>
      </c>
      <c r="CU6" s="118" t="n">
        <f aca="false">CR6+COUNTIFS($CS$6:$CS$53,CS6,$CT$6:CT$53,"&gt;"&amp;CT6,$BC$6:$BC$53,INDEX(T_Equipos[Grupo],MATCH(BD6,T_Equipos[NombreEquipo],0)))</f>
        <v>1</v>
      </c>
      <c r="CV6" s="117" t="str">
        <f aca="false">IF(COUNTIFS($CU$6:$CU$53,CU6,$BC$6:$BC$53,INDEX(T_Equipos[Grupo],MATCH(BD6,T_Equipos[NombreEquipo],0)))=1,"-","P."&amp;CU6&amp;" ("&amp;COUNTIFS($CU$6:$CU$53,CU6,$BC$6:$BC$53,INDEX(T_Equipos[Grupo],MATCH(BD6,T_Equipos[NombreEquipo],0)))&amp;")")</f>
        <v>P.1 (2)</v>
      </c>
      <c r="CW6" s="117" t="n">
        <f aca="false">IF(CV6="-","-",BL6)</f>
        <v>2</v>
      </c>
      <c r="CX6" s="117" t="n">
        <f aca="false">CU6+COUNTIFS($CV$6:$CV$53,CV6,$CW$6:CW$53,"&gt;"&amp;CW6,$BC$6:$BC$53,INDEX(T_Equipos[Grupo],MATCH(BD6,T_Equipos[NombreEquipo],0)))</f>
        <v>1</v>
      </c>
      <c r="CY6" s="117" t="str">
        <f aca="false">IF(COUNTIFS($CX$6:$CX$53,CX6,$BC$6:$BC$53,INDEX(T_Equipos[Grupo],MATCH(BD6,T_Equipos[NombreEquipo],0)))=1,"-","P."&amp;CX6&amp;" ("&amp;COUNTIFS($CX$6:$CX$53,CX6,$BC$6:$BC$53,INDEX(T_Equipos[Grupo],MATCH(BD6,T_Equipos[NombreEquipo],0)))&amp;")")</f>
        <v>-</v>
      </c>
      <c r="CZ6" s="117" t="str">
        <f aca="false">IF(CY6="-","-",BJ6)</f>
        <v>-</v>
      </c>
      <c r="DA6" s="118" t="n">
        <f aca="false">CX6+COUNTIFS($CY$6:$CY$53,CY6,$CZ$6:CZ$53,"&gt;"&amp;CZ6,$BC$6:$BC$53,INDEX(T_Equipos[Grupo],MATCH(BD6,T_Equipos[NombreEquipo],0)))</f>
        <v>1</v>
      </c>
      <c r="DB6" s="117" t="str">
        <f aca="false">IF(COUNTIFS($DA$6:$DA$53,DA6,$BC$6:$BC$53,INDEX(T_Equipos[Grupo],MATCH(BD6,T_Equipos[NombreEquipo],0)))=1,"-","P."&amp;DA6&amp;" ("&amp;COUNTIFS($DA$6:$DA$53,DA6,$BC$6:$BC$53,INDEX(T_Equipos[Grupo],MATCH(BD6,T_Equipos[NombreEquipo],0)))&amp;")")</f>
        <v>-</v>
      </c>
      <c r="DC6" s="115" t="str">
        <f aca="false">IF(DB6="-","-",COUNTIFS(T_Equipos[Rank],"&lt;"&amp;INDEX(T_Equipos[Rank],MATCH(BD6,T_Equipos[NombreEquipo],0)),$BC$6:$BC$53,INDEX(T_Equipos[Grupo],MATCH(BD6,T_Equipos[NombreEquipo],0)))+1)</f>
        <v>-</v>
      </c>
      <c r="DD6" s="115" t="n">
        <f aca="false">DA6+COUNTIFS($DB$6:$DB$53,DB6,$DC$6:DC$53,"&lt;"&amp;DC6,$BC$6:$BC$53,INDEX(T_Equipos[Grupo],MATCH(BD6,T_Equipos[NombreEquipo],0)))</f>
        <v>1</v>
      </c>
      <c r="DE6" s="115"/>
      <c r="DF6" s="115" t="n">
        <f aca="false">IF(OR(INDEX($AW$6:$AW$97,MATCH($BD6,$AV$6:$AV$97,0))="",DB6="-"),DD6,INDEX($AW$6:$AW$97,MATCH($BD6,$AV$6:$AV$97,0))+DD6/1000)</f>
        <v>1</v>
      </c>
      <c r="DG6" s="115" t="str">
        <f aca="false">IF(DB6="-","-",COUNTIFS(DF$6:DF$53,"&lt;"&amp;DF6,$BC$6:$BC$53,INDEX(T_Equipos[Grupo],MATCH(BD6,T_Equipos[NombreEquipo],0))))</f>
        <v>-</v>
      </c>
      <c r="DH6" s="115" t="n">
        <f aca="false">DA6+COUNTIFS(DB$6:DB$53,DB6,DG$6:DG$53,"&lt;"&amp;DG6,$BC$6:$BC$53,INDEX(T_Equipos[Grupo],MATCH(BD6,T_Equipos[NombreEquipo],0)))</f>
        <v>1</v>
      </c>
      <c r="DI6" s="54"/>
      <c r="DJ6" s="54" t="n">
        <f aca="false">INDEX($DA$6:$DA$53,MATCH($DQ6,$BD$6:$BD$53,0))</f>
        <v>1</v>
      </c>
      <c r="DK6" s="54" t="n">
        <f aca="false">+SUMIF($BC$6:$BC$53,BC6,$BF$6:$BF$53)</f>
        <v>4</v>
      </c>
      <c r="DL6" s="54" t="n">
        <f aca="false">IF(OR(DK6=12,$AJ$99=144),COUNTIFS($DJ$6:$DJ$53,DJ6,$BC$6:$BC$53,BC6),1)</f>
        <v>1</v>
      </c>
      <c r="DM6" s="119" t="str">
        <f aca="false">DJ6&amp;"."&amp;DL6</f>
        <v>1.1</v>
      </c>
      <c r="DN6" s="54" t="n">
        <f aca="true" t="array" ref="DN6:DN6">OFFSET(Horarios!$P$3,DJ6-1,0,DL6,1)</f>
        <v>1</v>
      </c>
      <c r="DO6" s="54"/>
      <c r="DP6" s="54" t="s">
        <v>78</v>
      </c>
      <c r="DQ6" s="54" t="str">
        <f aca="false">INDEX($BD$6:$BD$53,MATCH(DP6,$BM$6:$BM$53,0))</f>
        <v>México</v>
      </c>
      <c r="DR6" s="54"/>
      <c r="DS6" s="54"/>
      <c r="DT6" s="54" t="str">
        <f aca="false">AA6&amp;"-"&amp;AF6</f>
        <v>República Checa-Sudáfrica</v>
      </c>
      <c r="DU6" s="54"/>
      <c r="DV6" s="54"/>
      <c r="DW6" s="56"/>
    </row>
    <row r="7" customFormat="false" ht="16.5" hidden="false" customHeight="true" outlineLevel="0" collapsed="false">
      <c r="A7" s="91" t="str">
        <f aca="false">+Equipos!B4</f>
        <v>Corea del Sur</v>
      </c>
      <c r="B7" s="71"/>
      <c r="C7" s="54"/>
      <c r="D7" s="54" t="str">
        <f aca="false">IF(OR(AC7="",AD7=""),"Pendiente",IF(AC7&gt;AD7,"Local",IF(AC7&lt;AD7,"Visitante","Empate")))</f>
        <v>Pendiente</v>
      </c>
      <c r="E7" s="54" t="str">
        <f aca="false">IF(D7="Pendiente","-",INDEX($BT$6:$BT$53,MATCH($AA7,$BD$6:$BD$53,0)))</f>
        <v>-</v>
      </c>
      <c r="F7" s="54" t="str">
        <f aca="false">IF(D7="Pendiente","-",INDEX($BT$6:$BT$53,MATCH($AF7,$BD$6:$BD$53,0)))</f>
        <v>-</v>
      </c>
      <c r="G7" s="54"/>
      <c r="H7" s="54" t="str">
        <f aca="false">IF(D7="Pendiente","-",INDEX($BZ$6:$BZ$53,MATCH($AA7,$BD$6:$BD$53,0)))</f>
        <v>-</v>
      </c>
      <c r="I7" s="54" t="str">
        <f aca="false">IF(D7="Pendiente","-",INDEX($BZ$6:$BZ$53,MATCH($AF7,$BD$6:$BD$53,0)))</f>
        <v>-</v>
      </c>
      <c r="J7" s="54"/>
      <c r="K7" s="54" t="str">
        <f aca="false">IF(D7="Pendiente","-",INDEX($CE$6:$CE$53,MATCH($AA7,$BD$6:$BD$53,0)))</f>
        <v>-</v>
      </c>
      <c r="L7" s="54" t="str">
        <f aca="false">IF(D7="Pendiente","-",INDEX($CE$6:$CE$53,MATCH($AF7,$BD$6:$BD$53,0)))</f>
        <v>-</v>
      </c>
      <c r="M7" s="54"/>
      <c r="N7" s="54" t="str">
        <f aca="false">IF(D7="Pendiente","-",INDEX($CH$6:$CH$53,MATCH($AA7,$BD$6:$BD$53,0)))</f>
        <v>-</v>
      </c>
      <c r="O7" s="54" t="str">
        <f aca="false">IF(D7="Pendiente","-",INDEX($CH$6:$CH$53,MATCH($AF7,$BD$6:$BD$53,0)))</f>
        <v>-</v>
      </c>
      <c r="P7" s="54"/>
      <c r="Q7" s="54" t="str">
        <f aca="false">IF(D7="Pendiente","-",INDEX($CN$6:$CN$53,MATCH($AA7,$BD$6:$BD$53,0)))</f>
        <v>-</v>
      </c>
      <c r="R7" s="54" t="str">
        <f aca="false">IF(D7="Pendiente","-",INDEX($CN$6:$CN$53,MATCH($AF7,$BD$6:$BD$53,0)))</f>
        <v>-</v>
      </c>
      <c r="S7" s="54"/>
      <c r="T7" s="54" t="str">
        <f aca="false">IF(D7="Pendiente","-",INDEX($CS$6:$CS$53,MATCH($AA7,$BD$6:$BD$53,0)))</f>
        <v>-</v>
      </c>
      <c r="U7" s="54" t="str">
        <f aca="false">IF(D7="Pendiente","-",INDEX($CS$6:$CS$53,MATCH($AF7,$BD$6:$BD$53,0)))</f>
        <v>-</v>
      </c>
      <c r="V7" s="45"/>
      <c r="W7" s="72"/>
      <c r="X7" s="73" t="n">
        <f aca="false">Horarios!C7</f>
        <v>46192.125</v>
      </c>
      <c r="Y7" s="74" t="n">
        <f aca="false">Horarios!C7</f>
        <v>46192.125</v>
      </c>
      <c r="Z7" s="75" t="str">
        <f aca="false">$Z$6</f>
        <v>J2</v>
      </c>
      <c r="AA7" s="76" t="str">
        <f aca="false">A5</f>
        <v>México</v>
      </c>
      <c r="AB7" s="77" t="str">
        <f aca="true" t="array" ref="AB7:AB7">Ver_flag_local</f>
        <v/>
      </c>
      <c r="AC7" s="78"/>
      <c r="AD7" s="79"/>
      <c r="AE7" s="80" t="str">
        <f aca="true" t="array" ref="AE7:AE7">Ver_flag_visit</f>
        <v/>
      </c>
      <c r="AF7" s="81" t="str">
        <f aca="false">A7</f>
        <v>Corea del Sur</v>
      </c>
      <c r="AG7" s="82" t="n">
        <f aca="false">IF(NOT(OR(ISBLANK(AC7),ISBLANK(AD7))),1,0)</f>
        <v>0</v>
      </c>
      <c r="AH7" s="83" t="n">
        <v>28</v>
      </c>
      <c r="AI7" s="84" t="str">
        <f aca="false">AJ7&amp;$B$4</f>
        <v>2A</v>
      </c>
      <c r="AJ7" s="120" t="n">
        <v>2</v>
      </c>
      <c r="AK7" s="121" t="str">
        <f aca="true" t="array" ref="AK7:AK7">Ver_flag_visit</f>
        <v/>
      </c>
      <c r="AL7" s="122" t="str">
        <f aca="false">IFERROR(INDEX($BD$6:$BD$53,MATCH(AI7,$BN$6:$BN$53,0)),"")</f>
        <v>Corea del Sur</v>
      </c>
      <c r="AM7" s="123" t="n">
        <f aca="false">INDEX($BE$6:$BN$53,MATCH($AL7,$BD$6:$BD$53,0),MATCH(AM$5,$BE$5:$BN$5,0))</f>
        <v>3</v>
      </c>
      <c r="AN7" s="124" t="n">
        <f aca="false">INDEX($BE$6:$BN$53,MATCH($AL7,$BD$6:$BD$53,0),MATCH(AN$5,$BE$5:$BN$5,0))</f>
        <v>1</v>
      </c>
      <c r="AO7" s="124" t="n">
        <f aca="false">INDEX($BE$6:$BN$53,MATCH($AL7,$BD$6:$BD$53,0),MATCH(AO$5,$BE$5:$BN$5,0))</f>
        <v>1</v>
      </c>
      <c r="AP7" s="124" t="n">
        <f aca="false">INDEX($BE$6:$BN$53,MATCH($AL7,$BD$6:$BD$53,0),MATCH(AP$5,$BE$5:$BN$5,0))</f>
        <v>0</v>
      </c>
      <c r="AQ7" s="124" t="n">
        <f aca="false">INDEX($BE$6:$BN$53,MATCH($AL7,$BD$6:$BD$53,0),MATCH(AQ$5,$BE$5:$BN$5,0))</f>
        <v>0</v>
      </c>
      <c r="AR7" s="124" t="n">
        <f aca="false">INDEX($BE$6:$BN$53,MATCH($AL7,$BD$6:$BD$53,0),MATCH(AR$5,$BE$5:$BN$5,0))</f>
        <v>2</v>
      </c>
      <c r="AS7" s="124" t="n">
        <f aca="false">INDEX($BE$6:$BN$53,MATCH($AL7,$BD$6:$BD$53,0),MATCH(AS$5,$BE$5:$BN$5,0))</f>
        <v>1</v>
      </c>
      <c r="AT7" s="125" t="n">
        <f aca="false">INDEX($BE$6:$BN$53,MATCH($AL7,$BD$6:$BD$53,0),MATCH(AT$5,$BE$5:$BN$5,0))</f>
        <v>1</v>
      </c>
      <c r="AU7" s="109" t="n">
        <f aca="false">INDEX($DL$6:$DL$53,MATCH(AI7,$DP$6:$DP$53,0))</f>
        <v>1</v>
      </c>
      <c r="AV7" s="110" t="str">
        <f aca="false">INDEX($BD$6:$BD$53,MATCH(AI7,$BM$6:$BM$53,0))</f>
        <v>Corea del Sur</v>
      </c>
      <c r="AW7" s="111" t="n">
        <v>2</v>
      </c>
      <c r="AX7" s="112"/>
      <c r="AY7" s="126" t="str">
        <f aca="false">+A6</f>
        <v>Sudáfrica</v>
      </c>
      <c r="AZ7" s="127"/>
      <c r="BA7" s="48"/>
      <c r="BB7" s="54"/>
      <c r="BC7" s="115" t="str">
        <f aca="false">+INDEX(T_Equipos[Grupo],MATCH(WORLDCUP!BD7,T_Equipos[NombreEquipo],0))</f>
        <v>A</v>
      </c>
      <c r="BD7" s="54" t="str">
        <f aca="false">+Equipos!B3</f>
        <v>Sudáfrica</v>
      </c>
      <c r="BE7" s="116" t="n">
        <f aca="false">+BG7*3+BH7+IF($AZ$3="no",0,INDEX($AZ$6:$AZ$97,MATCH(BD7,$AY$6:$AY$97,0)))</f>
        <v>0</v>
      </c>
      <c r="BF7" s="116" t="n">
        <f aca="false">+BG7+BH7+BI7</f>
        <v>1</v>
      </c>
      <c r="BG7" s="116" t="n">
        <f aca="false">+COUNTIFS(FGLocal,BD7,Ganador,"Local")+COUNTIFS(FGVisitante,BD7,Ganador,"Visitante")</f>
        <v>0</v>
      </c>
      <c r="BH7" s="116" t="n">
        <f aca="false">+COUNTIFS(FGLocal,BD7,Ganador,"Empate")+COUNTIFS(FGVisitante,BD7,Ganador,"Empate")</f>
        <v>0</v>
      </c>
      <c r="BI7" s="116" t="n">
        <f aca="false">+COUNTIFS(FGVisitante,BD7,Ganador,"Local")+COUNTIFS(FGLocal,BD7,Ganador,"Visitante")</f>
        <v>1</v>
      </c>
      <c r="BJ7" s="116" t="n">
        <f aca="false">+SUMIFS(FG_GolesLocal,FGLocal,BD7,Ganador,"&lt;&gt;"&amp;"Pendiente",FG_GolesLocal,"&lt;&gt;"&amp;"",FG_GolesVisitante,"&lt;&gt;"&amp;"")+SUMIFS(FG_GolesVisitante,FGVisitante,BD7,Ganador,"&lt;&gt;"&amp;"Pendiente",FG_GolesLocal,"&lt;&gt;"&amp;"",FG_GolesVisitante,"&lt;&gt;"&amp;"")</f>
        <v>0</v>
      </c>
      <c r="BK7" s="116" t="n">
        <f aca="false">+SUMIFS(FG_GolesLocal,FGVisitante,BD7,Ganador,"&lt;&gt;"&amp;"Pendiente",FG_GolesLocal,"&lt;&gt;"&amp;"",FG_GolesVisitante,"&lt;&gt;"&amp;"")+SUMIFS(FG_GolesVisitante,FGLocal,BD7,Ganador,"&lt;&gt;"&amp;"Pendiente",FG_GolesLocal,"&lt;&gt;"&amp;"",FG_GolesVisitante,"&lt;&gt;"&amp;"")</f>
        <v>2</v>
      </c>
      <c r="BL7" s="116" t="n">
        <f aca="false">+BJ7-BK7</f>
        <v>-2</v>
      </c>
      <c r="BM7" s="116" t="str">
        <f aca="false">DD7&amp;BC7</f>
        <v>4A</v>
      </c>
      <c r="BN7" s="116" t="str">
        <f aca="false">DH7&amp;BC7</f>
        <v>4A</v>
      </c>
      <c r="BO7" s="117" t="n">
        <f aca="false">IF(AND($AJ$99=144,BF7&gt;=1),1,0)</f>
        <v>0</v>
      </c>
      <c r="BP7" s="117" t="n">
        <f aca="false">COUNTIFS($BO$6:$BO$53,"&gt;"&amp;BO7,$BC$6:$BC$53,INDEX(T_Equipos[Grupo],MATCH(BD7,T_Equipos[NombreEquipo],0)))+1</f>
        <v>1</v>
      </c>
      <c r="BQ7" s="117" t="str">
        <f aca="false">IF(COUNTIFS($BP$6:$BP$53,BP7,$BC$6:$BC$53,INDEX(T_Equipos[Grupo],MATCH(BD7,T_Equipos[NombreEquipo],0)))=1,"-","P."&amp;BP7&amp;" ("&amp;COUNTIFS($BP$6:$BP$53,BP7,$BC$6:$BC$53,INDEX(T_Equipos[Grupo],MATCH(BD7,T_Equipos[NombreEquipo],0)))&amp;")")</f>
        <v>P.1 (4)</v>
      </c>
      <c r="BR7" s="117" t="n">
        <f aca="false">IF($BQ7="-","-",BE7)</f>
        <v>0</v>
      </c>
      <c r="BS7" s="117" t="n">
        <f aca="false">BP7+COUNTIFS($BQ$6:$BQ$53,BQ7,$BR$6:BR$53,"&gt;"&amp;BR7,$BC$6:$BC$53,INDEX(T_Equipos[Grupo],MATCH(BD7,T_Equipos[NombreEquipo],0)))</f>
        <v>3</v>
      </c>
      <c r="BT7" s="117" t="str">
        <f aca="false">IF(COUNTIFS($BS$6:$BS$53,BS7,$BC$6:$BC$53,INDEX(T_Equipos[Grupo],MATCH(BD7,T_Equipos[NombreEquipo],0)))=1,"-","P."&amp;BS7&amp;" ("&amp;COUNTIFS($BS$6:$BS$53,BS7,$BC$6:$BC$53,INDEX(T_Equipos[Grupo],MATCH(BD7,T_Equipos[NombreEquipo],0)))&amp;")")</f>
        <v>P.3 (2)</v>
      </c>
      <c r="BU7" s="118" t="n">
        <f aca="false">IF($BT7="-","-",COUNTIFS(FGLocal,$BD7,Ganador,"Local",Part1Empate1V,$BT7)+COUNTIFS(FGVisitante,$BD7,Ganador,"Visitante",Part1Empate1L,$BT7))</f>
        <v>0</v>
      </c>
      <c r="BV7" s="118" t="n">
        <f aca="false">IF($BT7="-","-",COUNTIFS(FGLocal,$BD7,Ganador,"Empate",Part1Empate1V,$BT7)+COUNTIFS(FGVisitante,$BD7,Ganador,"Empate",Part1Empate1L,$BT7))</f>
        <v>0</v>
      </c>
      <c r="BW7" s="118" t="n">
        <f aca="false">IF($BT7="-","-",COUNTIFS(FGLocal,$BD7,Ganador,"Visitante",Part1Empate1V,$BT7)+COUNTIFS(FGVisitante,$BD7,Ganador,"Local",Part1Empate1L,$BT7))</f>
        <v>0</v>
      </c>
      <c r="BX7" s="118" t="n">
        <f aca="false">IF($BT7="-","-",BU7*3+BV7)</f>
        <v>0</v>
      </c>
      <c r="BY7" s="118" t="n">
        <f aca="false">BS7+COUNTIFS($BT$6:$BT$53,BT7,$BX$6:BX$53,"&gt;"&amp;BX7,$BC$6:$BC$53,INDEX(T_Equipos[Grupo],MATCH(BD7,T_Equipos[NombreEquipo],0)))</f>
        <v>3</v>
      </c>
      <c r="BZ7" s="117" t="str">
        <f aca="false">IF(COUNTIFS($BY$6:$BY$53,BY7,$BC$6:$BC$53,INDEX(T_Equipos[Grupo],MATCH(BD7,T_Equipos[NombreEquipo],0)))=1,"-","P."&amp;BY7&amp;" ("&amp;COUNTIFS($BY$6:$BY$53,BY7,$BC$6:$BC$53,INDEX(T_Equipos[Grupo],MATCH(BD7,T_Equipos[NombreEquipo],0)))&amp;")")</f>
        <v>P.3 (2)</v>
      </c>
      <c r="CA7" s="118" t="n">
        <f aca="false">IF($BZ7="-","-",SUMIFS(FG_GolesLocal,FGLocal,$BD7,Part1Empate2V,$BZ7)+SUMIFS(FG_GolesVisitante,FGVisitante,$BD7,Part1Empate2L,$BZ7))</f>
        <v>0</v>
      </c>
      <c r="CB7" s="118" t="n">
        <f aca="false">IF($BZ7="-","-",SUMIFS(FG_GolesVisitante,FGLocal,$BD7,Part1Empate2V,$BZ7)+SUMIFS(FG_GolesLocal,FGVisitante,$BD7,Part1Empate2L,$BZ7))</f>
        <v>0</v>
      </c>
      <c r="CC7" s="118" t="n">
        <f aca="false">IF($BZ7="-","-",CA7-CB7)</f>
        <v>0</v>
      </c>
      <c r="CD7" s="118" t="n">
        <f aca="false">BY7+COUNTIFS($BZ$6:$BZ$53,BZ7,$CC$6:CC$53,"&gt;"&amp;CC7,$BC$6:$BC$53,INDEX(T_Equipos[Grupo],MATCH(BD7,T_Equipos[NombreEquipo],0)))</f>
        <v>3</v>
      </c>
      <c r="CE7" s="117" t="str">
        <f aca="false">IF(COUNTIFS($CD$6:$CD$53,CD7,$BC$6:$BC$53,INDEX(T_Equipos[Grupo],MATCH(BD7,T_Equipos[NombreEquipo],0)))=1,"-","P."&amp;CD7&amp;" ("&amp;COUNTIFS($CD$6:$CD$53,CD7,$BC$6:$BC$53,INDEX(T_Equipos[Grupo],MATCH(BD7,T_Equipos[NombreEquipo],0)))&amp;")")</f>
        <v>P.3 (2)</v>
      </c>
      <c r="CF7" s="118" t="n">
        <f aca="false">IF($CE7="-","-",SUMIFS(FG_GolesLocal,FGLocal,$BD7,Part1Empate3V,$CE7)+SUMIFS(FG_GolesVisitante,FGVisitante,$BD7,Part1Empate3L,$CE7))</f>
        <v>0</v>
      </c>
      <c r="CG7" s="118" t="n">
        <f aca="false">CD7+COUNTIFS($CE$6:$CE$53,CE7,$CF$6:CF$53,"&gt;"&amp;CF7,$BC$6:$BC$53,INDEX(T_Equipos[Grupo],MATCH(BD7,T_Equipos[NombreEquipo],0)))</f>
        <v>3</v>
      </c>
      <c r="CH7" s="117" t="str">
        <f aca="false">IF(COUNTIFS($CG$6:$CG$53,CG7,$BC$6:$BC$53,INDEX(T_Equipos[Grupo],MATCH(BD7,T_Equipos[NombreEquipo],0)))=1,"-","P."&amp;CG7&amp;" ("&amp;COUNTIFS($CG$6:$CG$53,CG7,$BC$6:$BC$53,INDEX(T_Equipos[Grupo],MATCH(BD7,T_Equipos[NombreEquipo],0)))&amp;")")</f>
        <v>P.3 (2)</v>
      </c>
      <c r="CI7" s="118" t="n">
        <f aca="false">IF($CH7="-","-",COUNTIFS(FGLocal,$BD7,Ganador,"Local",Part2Empate4V,$CH7)+COUNTIFS(FGVisitante,$BD7,Ganador,"Visitante",Part2Empate4L,$CH7))</f>
        <v>0</v>
      </c>
      <c r="CJ7" s="118" t="n">
        <f aca="false">IF($CH7="-","-",COUNTIFS(FGLocal,$BD7,Ganador,"Empate",Part2Empate4V,$CH7)+COUNTIFS(FGVisitante,$BD7,Ganador,"Empate",Part2Empate4L,$CH7))</f>
        <v>0</v>
      </c>
      <c r="CK7" s="118" t="n">
        <f aca="false">IF($CH7="-","-",COUNTIFS(FGLocal,$BD7,Ganador,"Visitante",Part2Empate4V,$CH7)+COUNTIFS(FGVisitante,$BD7,Ganador,"Local",Part2Empate4L,$CH7))</f>
        <v>0</v>
      </c>
      <c r="CL7" s="118" t="n">
        <f aca="false">IF($CH7="-","-",CI7*3+CJ7)</f>
        <v>0</v>
      </c>
      <c r="CM7" s="118" t="n">
        <f aca="false">CG7+COUNTIFS($CH$6:$CH$53,CH7,$CL$6:CL$53,"&gt;"&amp;CL7,$BC$6:$BC$53,INDEX(T_Equipos[Grupo],MATCH(BD7,T_Equipos[NombreEquipo],0)))</f>
        <v>3</v>
      </c>
      <c r="CN7" s="117" t="str">
        <f aca="false">IF(COUNTIFS($CM$6:$CM$53,CM7,$BC$6:$BC$53,INDEX(T_Equipos[Grupo],MATCH(BD7,T_Equipos[NombreEquipo],0)))=1,"-","P."&amp;CM7&amp;" ("&amp;COUNTIFS($CM$6:$CM$53,CM7,$BC$6:$BC$53,INDEX(T_Equipos[Grupo],MATCH(BD7,T_Equipos[NombreEquipo],0)))&amp;")")</f>
        <v>P.3 (2)</v>
      </c>
      <c r="CO7" s="118" t="n">
        <f aca="false">IF($CN7="-","-",SUMIFS(FG_GolesLocal,FGLocal,$BD7,Part2Empate5V,$CN7)+SUMIFS(FG_GolesVisitante,FGVisitante,$BD7,Part2Empate5L,$CN7))</f>
        <v>0</v>
      </c>
      <c r="CP7" s="118" t="n">
        <f aca="false">IF($CN7="-","-",SUMIFS(FG_GolesVisitante,FGLocal,$BD7,Part2Empate5V,$CN7)+SUMIFS(FG_GolesLocal,FGVisitante,$BD7,Part2Empate5L,$CN7))</f>
        <v>0</v>
      </c>
      <c r="CQ7" s="118" t="n">
        <f aca="false">IF($CN7="-","-",CO7-CP7)</f>
        <v>0</v>
      </c>
      <c r="CR7" s="118" t="n">
        <f aca="false">CM7+COUNTIFS($CN$6:$CN$53,CN7,$CQ$6:CQ$53,"&gt;"&amp;CQ7,$BC$6:$BC$53,INDEX(T_Equipos[Grupo],MATCH(BD7,T_Equipos[NombreEquipo],0)))</f>
        <v>3</v>
      </c>
      <c r="CS7" s="117" t="str">
        <f aca="false">IF(COUNTIFS($CR$6:$CR$53,CR7,$BC$6:$BC$53,INDEX(T_Equipos[Grupo],MATCH(BD7,T_Equipos[NombreEquipo],0)))=1,"-","P."&amp;CR7&amp;" ("&amp;COUNTIFS($CR$6:$CR$53,CR7,$BC$6:$BC$53,INDEX(T_Equipos[Grupo],MATCH(BD7,T_Equipos[NombreEquipo],0)))&amp;")")</f>
        <v>P.3 (2)</v>
      </c>
      <c r="CT7" s="118" t="n">
        <f aca="false">IF($CS7="-","-",SUMIFS(FG_GolesLocal,FGLocal,$BD7,Part2Empate6V,$CS7)+SUMIFS(FG_GolesVisitante,FGVisitante,$BD7,Part2Empate6L,$CS7))</f>
        <v>0</v>
      </c>
      <c r="CU7" s="118" t="n">
        <f aca="false">CR7+COUNTIFS($CS$6:$CS$53,CS7,$CT$6:CT$53,"&gt;"&amp;CT7,$BC$6:$BC$53,INDEX(T_Equipos[Grupo],MATCH(BD7,T_Equipos[NombreEquipo],0)))</f>
        <v>3</v>
      </c>
      <c r="CV7" s="117" t="str">
        <f aca="false">IF(COUNTIFS($CU$6:$CU$53,CU7,$BC$6:$BC$53,INDEX(T_Equipos[Grupo],MATCH(BD7,T_Equipos[NombreEquipo],0)))=1,"-","P."&amp;CU7&amp;" ("&amp;COUNTIFS($CU$6:$CU$53,CU7,$BC$6:$BC$53,INDEX(T_Equipos[Grupo],MATCH(BD7,T_Equipos[NombreEquipo],0)))&amp;")")</f>
        <v>P.3 (2)</v>
      </c>
      <c r="CW7" s="117" t="n">
        <f aca="false">IF(CV7="-","-",BL7)</f>
        <v>-2</v>
      </c>
      <c r="CX7" s="117" t="n">
        <f aca="false">CU7+COUNTIFS($CV$6:$CV$53,CV7,$CW$6:CW$53,"&gt;"&amp;CW7,$BC$6:$BC$53,INDEX(T_Equipos[Grupo],MATCH(BD7,T_Equipos[NombreEquipo],0)))</f>
        <v>4</v>
      </c>
      <c r="CY7" s="117" t="str">
        <f aca="false">IF(COUNTIFS($CX$6:$CX$53,CX7,$BC$6:$BC$53,INDEX(T_Equipos[Grupo],MATCH(BD7,T_Equipos[NombreEquipo],0)))=1,"-","P."&amp;CX7&amp;" ("&amp;COUNTIFS($CX$6:$CX$53,CX7,$BC$6:$BC$53,INDEX(T_Equipos[Grupo],MATCH(BD7,T_Equipos[NombreEquipo],0)))&amp;")")</f>
        <v>-</v>
      </c>
      <c r="CZ7" s="117" t="str">
        <f aca="false">IF(CY7="-","-",BJ7)</f>
        <v>-</v>
      </c>
      <c r="DA7" s="118" t="n">
        <f aca="false">CX7+COUNTIFS($CY$6:$CY$53,CY7,$CZ$6:CZ$53,"&gt;"&amp;CZ7,$BC$6:$BC$53,INDEX(T_Equipos[Grupo],MATCH(BD7,T_Equipos[NombreEquipo],0)))</f>
        <v>4</v>
      </c>
      <c r="DB7" s="117" t="str">
        <f aca="false">IF(COUNTIFS($DA$6:$DA$53,DA7,$BC$6:$BC$53,INDEX(T_Equipos[Grupo],MATCH(BD7,T_Equipos[NombreEquipo],0)))=1,"-","P."&amp;DA7&amp;" ("&amp;COUNTIFS($DA$6:$DA$53,DA7,$BC$6:$BC$53,INDEX(T_Equipos[Grupo],MATCH(BD7,T_Equipos[NombreEquipo],0)))&amp;")")</f>
        <v>-</v>
      </c>
      <c r="DC7" s="115" t="str">
        <f aca="false">IF(DB7="-","-",COUNTIFS(T_Equipos[Rank],"&lt;"&amp;INDEX(T_Equipos[Rank],MATCH(BD7,T_Equipos[NombreEquipo],0)),$BC$6:$BC$53,INDEX(T_Equipos[Grupo],MATCH(BD7,T_Equipos[NombreEquipo],0)))+1)</f>
        <v>-</v>
      </c>
      <c r="DD7" s="115" t="n">
        <f aca="false">DA7+COUNTIFS($DB$6:$DB$53,DB7,$DC$6:DC$53,"&lt;"&amp;DC7,$BC$6:$BC$53,INDEX(T_Equipos[Grupo],MATCH(BD7,T_Equipos[NombreEquipo],0)))</f>
        <v>4</v>
      </c>
      <c r="DE7" s="115"/>
      <c r="DF7" s="115" t="n">
        <f aca="false">IF(OR(INDEX($AW$6:$AW$97,MATCH($BD7,$AV$6:$AV$97,0))="",DB7="-"),DD7,INDEX($AW$6:$AW$97,MATCH($BD7,$AV$6:$AV$97,0))+DD7/1000)</f>
        <v>4</v>
      </c>
      <c r="DG7" s="115" t="str">
        <f aca="false">IF(DB7="-","-",COUNTIFS(DF$6:DF$53,"&lt;"&amp;DF7,$BC$6:$BC$53,INDEX(T_Equipos[Grupo],MATCH(BD7,T_Equipos[NombreEquipo],0))))</f>
        <v>-</v>
      </c>
      <c r="DH7" s="115" t="n">
        <f aca="false">DA7+COUNTIFS(DB$6:DB$53,DB7,DG$6:DG$53,"&lt;"&amp;DG7,$BC$6:$BC$53,INDEX(T_Equipos[Grupo],MATCH(BD7,T_Equipos[NombreEquipo],0)))</f>
        <v>4</v>
      </c>
      <c r="DI7" s="54"/>
      <c r="DJ7" s="54" t="n">
        <f aca="false">INDEX($DA$6:$DA$53,MATCH($DQ7,$BD$6:$BD$53,0))</f>
        <v>2</v>
      </c>
      <c r="DK7" s="54" t="n">
        <f aca="false">+SUMIF($BC$6:$BC$53,BC7,$BF$6:$BF$53)</f>
        <v>4</v>
      </c>
      <c r="DL7" s="54" t="n">
        <f aca="false">IF(OR(DK7=12,$AJ$99=144),COUNTIFS($DJ$6:$DJ$53,DJ7,$BC$6:$BC$53,BC7),1)</f>
        <v>1</v>
      </c>
      <c r="DM7" s="119" t="str">
        <f aca="false">DJ7&amp;"."&amp;DL7</f>
        <v>2.1</v>
      </c>
      <c r="DN7" s="54" t="n">
        <f aca="true" t="array" ref="DN7:DN7">OFFSET(Horarios!$P$3,DJ7-1,0,DL7,1)</f>
        <v>2</v>
      </c>
      <c r="DO7" s="54"/>
      <c r="DP7" s="54" t="s">
        <v>79</v>
      </c>
      <c r="DQ7" s="54" t="str">
        <f aca="false">INDEX($BD$6:$BD$53,MATCH(DP7,$BM$6:$BM$53,0))</f>
        <v>Corea del Sur</v>
      </c>
      <c r="DR7" s="54"/>
      <c r="DS7" s="54"/>
      <c r="DT7" s="54" t="str">
        <f aca="false">AA7&amp;"-"&amp;AF7</f>
        <v>México-Corea del Sur</v>
      </c>
      <c r="DU7" s="54"/>
      <c r="DV7" s="54"/>
      <c r="DW7" s="56"/>
    </row>
    <row r="8" customFormat="false" ht="16.5" hidden="false" customHeight="true" outlineLevel="0" collapsed="false">
      <c r="A8" s="91" t="str">
        <f aca="false">+Equipos!B5</f>
        <v>República Checa</v>
      </c>
      <c r="B8" s="71"/>
      <c r="C8" s="54"/>
      <c r="D8" s="54" t="str">
        <f aca="false">IF(OR(AC8="",AD8=""),"Pendiente",IF(AC8&gt;AD8,"Local",IF(AC8&lt;AD8,"Visitante","Empate")))</f>
        <v>Pendiente</v>
      </c>
      <c r="E8" s="54" t="str">
        <f aca="false">IF(D8="Pendiente","-",INDEX($BT$6:$BT$53,MATCH($AA8,$BD$6:$BD$53,0)))</f>
        <v>-</v>
      </c>
      <c r="F8" s="54" t="str">
        <f aca="false">IF(D8="Pendiente","-",INDEX($BT$6:$BT$53,MATCH($AF8,$BD$6:$BD$53,0)))</f>
        <v>-</v>
      </c>
      <c r="G8" s="54"/>
      <c r="H8" s="54" t="str">
        <f aca="false">IF(D8="Pendiente","-",INDEX($BZ$6:$BZ$53,MATCH($AA8,$BD$6:$BD$53,0)))</f>
        <v>-</v>
      </c>
      <c r="I8" s="54" t="str">
        <f aca="false">IF(D8="Pendiente","-",INDEX($BZ$6:$BZ$53,MATCH($AF8,$BD$6:$BD$53,0)))</f>
        <v>-</v>
      </c>
      <c r="J8" s="54"/>
      <c r="K8" s="54" t="str">
        <f aca="false">IF(D8="Pendiente","-",INDEX($CE$6:$CE$53,MATCH($AA8,$BD$6:$BD$53,0)))</f>
        <v>-</v>
      </c>
      <c r="L8" s="54" t="str">
        <f aca="false">IF(D8="Pendiente","-",INDEX($CE$6:$CE$53,MATCH($AF8,$BD$6:$BD$53,0)))</f>
        <v>-</v>
      </c>
      <c r="M8" s="54"/>
      <c r="N8" s="54" t="str">
        <f aca="false">IF(D8="Pendiente","-",INDEX($CH$6:$CH$53,MATCH($AA8,$BD$6:$BD$53,0)))</f>
        <v>-</v>
      </c>
      <c r="O8" s="54" t="str">
        <f aca="false">IF(D8="Pendiente","-",INDEX($CH$6:$CH$53,MATCH($AF8,$BD$6:$BD$53,0)))</f>
        <v>-</v>
      </c>
      <c r="P8" s="54"/>
      <c r="Q8" s="54" t="str">
        <f aca="false">IF(D8="Pendiente","-",INDEX($CN$6:$CN$53,MATCH($AA8,$BD$6:$BD$53,0)))</f>
        <v>-</v>
      </c>
      <c r="R8" s="54" t="str">
        <f aca="false">IF(D8="Pendiente","-",INDEX($CN$6:$CN$53,MATCH($AF8,$BD$6:$BD$53,0)))</f>
        <v>-</v>
      </c>
      <c r="S8" s="54"/>
      <c r="T8" s="54" t="str">
        <f aca="false">IF(D8="Pendiente","-",INDEX($CS$6:$CS$53,MATCH($AA8,$BD$6:$BD$53,0)))</f>
        <v>-</v>
      </c>
      <c r="U8" s="54" t="str">
        <f aca="false">IF(D8="Pendiente","-",INDEX($CS$6:$CS$53,MATCH($AF8,$BD$6:$BD$53,0)))</f>
        <v>-</v>
      </c>
      <c r="V8" s="45"/>
      <c r="W8" s="72"/>
      <c r="X8" s="73" t="n">
        <f aca="false">Horarios!C8</f>
        <v>46198.125</v>
      </c>
      <c r="Y8" s="74" t="n">
        <f aca="false">Horarios!C8</f>
        <v>46198.125</v>
      </c>
      <c r="Z8" s="75" t="str">
        <f aca="false">Idiomas!D65</f>
        <v>J3</v>
      </c>
      <c r="AA8" s="76" t="str">
        <f aca="false">A8</f>
        <v>República Checa</v>
      </c>
      <c r="AB8" s="77" t="str">
        <f aca="true" t="array" ref="AB8:AB8">Ver_flag_local</f>
        <v/>
      </c>
      <c r="AC8" s="78"/>
      <c r="AD8" s="79"/>
      <c r="AE8" s="80" t="str">
        <f aca="true" t="array" ref="AE8:AE8">Ver_flag_visit</f>
        <v/>
      </c>
      <c r="AF8" s="81" t="str">
        <f aca="false">A5</f>
        <v>México</v>
      </c>
      <c r="AG8" s="82" t="n">
        <f aca="false">IF(NOT(OR(ISBLANK(AC8),ISBLANK(AD8))),1,0)</f>
        <v>0</v>
      </c>
      <c r="AH8" s="83" t="n">
        <v>53</v>
      </c>
      <c r="AI8" s="84" t="str">
        <f aca="false">AJ8&amp;$B$4</f>
        <v>3A</v>
      </c>
      <c r="AJ8" s="120" t="n">
        <v>3</v>
      </c>
      <c r="AK8" s="121" t="str">
        <f aca="true" t="array" ref="AK8:AK8">Ver_flag_visit</f>
        <v/>
      </c>
      <c r="AL8" s="122" t="str">
        <f aca="false">IFERROR(INDEX($BD$6:$BD$53,MATCH(AI8,$BN$6:$BN$53,0)),"")</f>
        <v>República Checa</v>
      </c>
      <c r="AM8" s="123" t="n">
        <f aca="false">INDEX($BE$6:$BN$53,MATCH($AL8,$BD$6:$BD$53,0),MATCH(AM$5,$BE$5:$BN$5,0))</f>
        <v>0</v>
      </c>
      <c r="AN8" s="124" t="n">
        <f aca="false">INDEX($BE$6:$BN$53,MATCH($AL8,$BD$6:$BD$53,0),MATCH(AN$5,$BE$5:$BN$5,0))</f>
        <v>1</v>
      </c>
      <c r="AO8" s="124" t="n">
        <f aca="false">INDEX($BE$6:$BN$53,MATCH($AL8,$BD$6:$BD$53,0),MATCH(AO$5,$BE$5:$BN$5,0))</f>
        <v>0</v>
      </c>
      <c r="AP8" s="124" t="n">
        <f aca="false">INDEX($BE$6:$BN$53,MATCH($AL8,$BD$6:$BD$53,0),MATCH(AP$5,$BE$5:$BN$5,0))</f>
        <v>0</v>
      </c>
      <c r="AQ8" s="124" t="n">
        <f aca="false">INDEX($BE$6:$BN$53,MATCH($AL8,$BD$6:$BD$53,0),MATCH(AQ$5,$BE$5:$BN$5,0))</f>
        <v>1</v>
      </c>
      <c r="AR8" s="124" t="n">
        <f aca="false">INDEX($BE$6:$BN$53,MATCH($AL8,$BD$6:$BD$53,0),MATCH(AR$5,$BE$5:$BN$5,0))</f>
        <v>1</v>
      </c>
      <c r="AS8" s="124" t="n">
        <f aca="false">INDEX($BE$6:$BN$53,MATCH($AL8,$BD$6:$BD$53,0),MATCH(AS$5,$BE$5:$BN$5,0))</f>
        <v>2</v>
      </c>
      <c r="AT8" s="125" t="n">
        <f aca="false">INDEX($BE$6:$BN$53,MATCH($AL8,$BD$6:$BD$53,0),MATCH(AT$5,$BE$5:$BN$5,0))</f>
        <v>-1</v>
      </c>
      <c r="AU8" s="109" t="n">
        <f aca="false">INDEX($DL$6:$DL$53,MATCH(AI8,$DP$6:$DP$53,0))</f>
        <v>1</v>
      </c>
      <c r="AV8" s="110" t="str">
        <f aca="false">INDEX($BD$6:$BD$53,MATCH(AI8,$BM$6:$BM$53,0))</f>
        <v>República Checa</v>
      </c>
      <c r="AW8" s="111" t="n">
        <v>3</v>
      </c>
      <c r="AX8" s="112"/>
      <c r="AY8" s="113" t="str">
        <f aca="false">+A7</f>
        <v>Corea del Sur</v>
      </c>
      <c r="AZ8" s="114"/>
      <c r="BA8" s="48"/>
      <c r="BB8" s="54"/>
      <c r="BC8" s="115" t="str">
        <f aca="false">+INDEX(T_Equipos[Grupo],MATCH(WORLDCUP!BD8,T_Equipos[NombreEquipo],0))</f>
        <v>A</v>
      </c>
      <c r="BD8" s="54" t="str">
        <f aca="false">+Equipos!B4</f>
        <v>Corea del Sur</v>
      </c>
      <c r="BE8" s="116" t="n">
        <f aca="false">+BG8*3+BH8+IF($AZ$3="no",0,INDEX($AZ$6:$AZ$97,MATCH(BD8,$AY$6:$AY$97,0)))</f>
        <v>3</v>
      </c>
      <c r="BF8" s="116" t="n">
        <f aca="false">+BG8+BH8+BI8</f>
        <v>1</v>
      </c>
      <c r="BG8" s="116" t="n">
        <f aca="false">+COUNTIFS(FGLocal,BD8,Ganador,"Local")+COUNTIFS(FGVisitante,BD8,Ganador,"Visitante")</f>
        <v>1</v>
      </c>
      <c r="BH8" s="116" t="n">
        <f aca="false">+COUNTIFS(FGLocal,BD8,Ganador,"Empate")+COUNTIFS(FGVisitante,BD8,Ganador,"Empate")</f>
        <v>0</v>
      </c>
      <c r="BI8" s="116" t="n">
        <f aca="false">+COUNTIFS(FGVisitante,BD8,Ganador,"Local")+COUNTIFS(FGLocal,BD8,Ganador,"Visitante")</f>
        <v>0</v>
      </c>
      <c r="BJ8" s="116" t="n">
        <f aca="false">+SUMIFS(FG_GolesLocal,FGLocal,BD8,Ganador,"&lt;&gt;"&amp;"Pendiente",FG_GolesLocal,"&lt;&gt;"&amp;"",FG_GolesVisitante,"&lt;&gt;"&amp;"")+SUMIFS(FG_GolesVisitante,FGVisitante,BD8,Ganador,"&lt;&gt;"&amp;"Pendiente",FG_GolesLocal,"&lt;&gt;"&amp;"",FG_GolesVisitante,"&lt;&gt;"&amp;"")</f>
        <v>2</v>
      </c>
      <c r="BK8" s="116" t="n">
        <f aca="false">+SUMIFS(FG_GolesLocal,FGVisitante,BD8,Ganador,"&lt;&gt;"&amp;"Pendiente",FG_GolesLocal,"&lt;&gt;"&amp;"",FG_GolesVisitante,"&lt;&gt;"&amp;"")+SUMIFS(FG_GolesVisitante,FGLocal,BD8,Ganador,"&lt;&gt;"&amp;"Pendiente",FG_GolesLocal,"&lt;&gt;"&amp;"",FG_GolesVisitante,"&lt;&gt;"&amp;"")</f>
        <v>1</v>
      </c>
      <c r="BL8" s="116" t="n">
        <f aca="false">+BJ8-BK8</f>
        <v>1</v>
      </c>
      <c r="BM8" s="116" t="str">
        <f aca="false">DD8&amp;BC8</f>
        <v>2A</v>
      </c>
      <c r="BN8" s="116" t="str">
        <f aca="false">DH8&amp;BC8</f>
        <v>2A</v>
      </c>
      <c r="BO8" s="117" t="n">
        <f aca="false">IF(AND($AJ$99=144,BF8&gt;=1),1,0)</f>
        <v>0</v>
      </c>
      <c r="BP8" s="117" t="n">
        <f aca="false">COUNTIFS($BO$6:$BO$53,"&gt;"&amp;BO8,$BC$6:$BC$53,INDEX(T_Equipos[Grupo],MATCH(BD8,T_Equipos[NombreEquipo],0)))+1</f>
        <v>1</v>
      </c>
      <c r="BQ8" s="117" t="str">
        <f aca="false">IF(COUNTIFS($BP$6:$BP$53,BP8,$BC$6:$BC$53,INDEX(T_Equipos[Grupo],MATCH(BD8,T_Equipos[NombreEquipo],0)))=1,"-","P."&amp;BP8&amp;" ("&amp;COUNTIFS($BP$6:$BP$53,BP8,$BC$6:$BC$53,INDEX(T_Equipos[Grupo],MATCH(BD8,T_Equipos[NombreEquipo],0)))&amp;")")</f>
        <v>P.1 (4)</v>
      </c>
      <c r="BR8" s="117" t="n">
        <f aca="false">IF($BQ8="-","-",BE8)</f>
        <v>3</v>
      </c>
      <c r="BS8" s="117" t="n">
        <f aca="false">BP8+COUNTIFS($BQ$6:$BQ$53,BQ8,$BR$6:BR$53,"&gt;"&amp;BR8,$BC$6:$BC$53,INDEX(T_Equipos[Grupo],MATCH(BD8,T_Equipos[NombreEquipo],0)))</f>
        <v>1</v>
      </c>
      <c r="BT8" s="117" t="str">
        <f aca="false">IF(COUNTIFS($BS$6:$BS$53,BS8,$BC$6:$BC$53,INDEX(T_Equipos[Grupo],MATCH(BD8,T_Equipos[NombreEquipo],0)))=1,"-","P."&amp;BS8&amp;" ("&amp;COUNTIFS($BS$6:$BS$53,BS8,$BC$6:$BC$53,INDEX(T_Equipos[Grupo],MATCH(BD8,T_Equipos[NombreEquipo],0)))&amp;")")</f>
        <v>P.1 (2)</v>
      </c>
      <c r="BU8" s="118" t="n">
        <f aca="false">IF($BT8="-","-",COUNTIFS(FGLocal,$BD8,Ganador,"Local",Part1Empate1V,$BT8)+COUNTIFS(FGVisitante,$BD8,Ganador,"Visitante",Part1Empate1L,$BT8))</f>
        <v>0</v>
      </c>
      <c r="BV8" s="118" t="n">
        <f aca="false">IF($BT8="-","-",COUNTIFS(FGLocal,$BD8,Ganador,"Empate",Part1Empate1V,$BT8)+COUNTIFS(FGVisitante,$BD8,Ganador,"Empate",Part1Empate1L,$BT8))</f>
        <v>0</v>
      </c>
      <c r="BW8" s="118" t="n">
        <f aca="false">IF($BT8="-","-",COUNTIFS(FGLocal,$BD8,Ganador,"Visitante",Part1Empate1V,$BT8)+COUNTIFS(FGVisitante,$BD8,Ganador,"Local",Part1Empate1L,$BT8))</f>
        <v>0</v>
      </c>
      <c r="BX8" s="118" t="n">
        <f aca="false">IF($BT8="-","-",BU8*3+BV8)</f>
        <v>0</v>
      </c>
      <c r="BY8" s="118" t="n">
        <f aca="false">BS8+COUNTIFS($BT$6:$BT$53,BT8,$BX$6:BX$53,"&gt;"&amp;BX8,$BC$6:$BC$53,INDEX(T_Equipos[Grupo],MATCH(BD8,T_Equipos[NombreEquipo],0)))</f>
        <v>1</v>
      </c>
      <c r="BZ8" s="117" t="str">
        <f aca="false">IF(COUNTIFS($BY$6:$BY$53,BY8,$BC$6:$BC$53,INDEX(T_Equipos[Grupo],MATCH(BD8,T_Equipos[NombreEquipo],0)))=1,"-","P."&amp;BY8&amp;" ("&amp;COUNTIFS($BY$6:$BY$53,BY8,$BC$6:$BC$53,INDEX(T_Equipos[Grupo],MATCH(BD8,T_Equipos[NombreEquipo],0)))&amp;")")</f>
        <v>P.1 (2)</v>
      </c>
      <c r="CA8" s="118" t="n">
        <f aca="false">IF($BZ8="-","-",SUMIFS(FG_GolesLocal,FGLocal,$BD8,Part1Empate2V,$BZ8)+SUMIFS(FG_GolesVisitante,FGVisitante,$BD8,Part1Empate2L,$BZ8))</f>
        <v>0</v>
      </c>
      <c r="CB8" s="118" t="n">
        <f aca="false">IF($BZ8="-","-",SUMIFS(FG_GolesVisitante,FGLocal,$BD8,Part1Empate2V,$BZ8)+SUMIFS(FG_GolesLocal,FGVisitante,$BD8,Part1Empate2L,$BZ8))</f>
        <v>0</v>
      </c>
      <c r="CC8" s="118" t="n">
        <f aca="false">IF($BZ8="-","-",CA8-CB8)</f>
        <v>0</v>
      </c>
      <c r="CD8" s="118" t="n">
        <f aca="false">BY8+COUNTIFS($BZ$6:$BZ$53,BZ8,$CC$6:CC$53,"&gt;"&amp;CC8,$BC$6:$BC$53,INDEX(T_Equipos[Grupo],MATCH(BD8,T_Equipos[NombreEquipo],0)))</f>
        <v>1</v>
      </c>
      <c r="CE8" s="117" t="str">
        <f aca="false">IF(COUNTIFS($CD$6:$CD$53,CD8,$BC$6:$BC$53,INDEX(T_Equipos[Grupo],MATCH(BD8,T_Equipos[NombreEquipo],0)))=1,"-","P."&amp;CD8&amp;" ("&amp;COUNTIFS($CD$6:$CD$53,CD8,$BC$6:$BC$53,INDEX(T_Equipos[Grupo],MATCH(BD8,T_Equipos[NombreEquipo],0)))&amp;")")</f>
        <v>P.1 (2)</v>
      </c>
      <c r="CF8" s="118" t="n">
        <f aca="false">IF($CE8="-","-",SUMIFS(FG_GolesLocal,FGLocal,$BD8,Part1Empate3V,$CE8)+SUMIFS(FG_GolesVisitante,FGVisitante,$BD8,Part1Empate3L,$CE8))</f>
        <v>0</v>
      </c>
      <c r="CG8" s="118" t="n">
        <f aca="false">CD8+COUNTIFS($CE$6:$CE$53,CE8,$CF$6:CF$53,"&gt;"&amp;CF8,$BC$6:$BC$53,INDEX(T_Equipos[Grupo],MATCH(BD8,T_Equipos[NombreEquipo],0)))</f>
        <v>1</v>
      </c>
      <c r="CH8" s="117" t="str">
        <f aca="false">IF(COUNTIFS($CG$6:$CG$53,CG8,$BC$6:$BC$53,INDEX(T_Equipos[Grupo],MATCH(BD8,T_Equipos[NombreEquipo],0)))=1,"-","P."&amp;CG8&amp;" ("&amp;COUNTIFS($CG$6:$CG$53,CG8,$BC$6:$BC$53,INDEX(T_Equipos[Grupo],MATCH(BD8,T_Equipos[NombreEquipo],0)))&amp;")")</f>
        <v>P.1 (2)</v>
      </c>
      <c r="CI8" s="118" t="n">
        <f aca="false">IF($CH8="-","-",COUNTIFS(FGLocal,$BD8,Ganador,"Local",Part2Empate4V,$CH8)+COUNTIFS(FGVisitante,$BD8,Ganador,"Visitante",Part2Empate4L,$CH8))</f>
        <v>0</v>
      </c>
      <c r="CJ8" s="118" t="n">
        <f aca="false">IF($CH8="-","-",COUNTIFS(FGLocal,$BD8,Ganador,"Empate",Part2Empate4V,$CH8)+COUNTIFS(FGVisitante,$BD8,Ganador,"Empate",Part2Empate4L,$CH8))</f>
        <v>0</v>
      </c>
      <c r="CK8" s="118" t="n">
        <f aca="false">IF($CH8="-","-",COUNTIFS(FGLocal,$BD8,Ganador,"Visitante",Part2Empate4V,$CH8)+COUNTIFS(FGVisitante,$BD8,Ganador,"Local",Part2Empate4L,$CH8))</f>
        <v>0</v>
      </c>
      <c r="CL8" s="118" t="n">
        <f aca="false">IF($CH8="-","-",CI8*3+CJ8)</f>
        <v>0</v>
      </c>
      <c r="CM8" s="118" t="n">
        <f aca="false">CG8+COUNTIFS($CH$6:$CH$53,CH8,$CL$6:CL$53,"&gt;"&amp;CL8,$BC$6:$BC$53,INDEX(T_Equipos[Grupo],MATCH(BD8,T_Equipos[NombreEquipo],0)))</f>
        <v>1</v>
      </c>
      <c r="CN8" s="117" t="str">
        <f aca="false">IF(COUNTIFS($CM$6:$CM$53,CM8,$BC$6:$BC$53,INDEX(T_Equipos[Grupo],MATCH(BD8,T_Equipos[NombreEquipo],0)))=1,"-","P."&amp;CM8&amp;" ("&amp;COUNTIFS($CM$6:$CM$53,CM8,$BC$6:$BC$53,INDEX(T_Equipos[Grupo],MATCH(BD8,T_Equipos[NombreEquipo],0)))&amp;")")</f>
        <v>P.1 (2)</v>
      </c>
      <c r="CO8" s="118" t="n">
        <f aca="false">IF($CN8="-","-",SUMIFS(FG_GolesLocal,FGLocal,$BD8,Part2Empate5V,$CN8)+SUMIFS(FG_GolesVisitante,FGVisitante,$BD8,Part2Empate5L,$CN8))</f>
        <v>0</v>
      </c>
      <c r="CP8" s="118" t="n">
        <f aca="false">IF($CN8="-","-",SUMIFS(FG_GolesVisitante,FGLocal,$BD8,Part2Empate5V,$CN8)+SUMIFS(FG_GolesLocal,FGVisitante,$BD8,Part2Empate5L,$CN8))</f>
        <v>0</v>
      </c>
      <c r="CQ8" s="118" t="n">
        <f aca="false">IF($CN8="-","-",CO8-CP8)</f>
        <v>0</v>
      </c>
      <c r="CR8" s="118" t="n">
        <f aca="false">CM8+COUNTIFS($CN$6:$CN$53,CN8,$CQ$6:CQ$53,"&gt;"&amp;CQ8,$BC$6:$BC$53,INDEX(T_Equipos[Grupo],MATCH(BD8,T_Equipos[NombreEquipo],0)))</f>
        <v>1</v>
      </c>
      <c r="CS8" s="117" t="str">
        <f aca="false">IF(COUNTIFS($CR$6:$CR$53,CR8,$BC$6:$BC$53,INDEX(T_Equipos[Grupo],MATCH(BD8,T_Equipos[NombreEquipo],0)))=1,"-","P."&amp;CR8&amp;" ("&amp;COUNTIFS($CR$6:$CR$53,CR8,$BC$6:$BC$53,INDEX(T_Equipos[Grupo],MATCH(BD8,T_Equipos[NombreEquipo],0)))&amp;")")</f>
        <v>P.1 (2)</v>
      </c>
      <c r="CT8" s="118" t="n">
        <f aca="false">IF($CS8="-","-",SUMIFS(FG_GolesLocal,FGLocal,$BD8,Part2Empate6V,$CS8)+SUMIFS(FG_GolesVisitante,FGVisitante,$BD8,Part2Empate6L,$CS8))</f>
        <v>0</v>
      </c>
      <c r="CU8" s="118" t="n">
        <f aca="false">CR8+COUNTIFS($CS$6:$CS$53,CS8,$CT$6:CT$53,"&gt;"&amp;CT8,$BC$6:$BC$53,INDEX(T_Equipos[Grupo],MATCH(BD8,T_Equipos[NombreEquipo],0)))</f>
        <v>1</v>
      </c>
      <c r="CV8" s="117" t="str">
        <f aca="false">IF(COUNTIFS($CU$6:$CU$53,CU8,$BC$6:$BC$53,INDEX(T_Equipos[Grupo],MATCH(BD8,T_Equipos[NombreEquipo],0)))=1,"-","P."&amp;CU8&amp;" ("&amp;COUNTIFS($CU$6:$CU$53,CU8,$BC$6:$BC$53,INDEX(T_Equipos[Grupo],MATCH(BD8,T_Equipos[NombreEquipo],0)))&amp;")")</f>
        <v>P.1 (2)</v>
      </c>
      <c r="CW8" s="117" t="n">
        <f aca="false">IF(CV8="-","-",BL8)</f>
        <v>1</v>
      </c>
      <c r="CX8" s="117" t="n">
        <f aca="false">CU8+COUNTIFS($CV$6:$CV$53,CV8,$CW$6:CW$53,"&gt;"&amp;CW8,$BC$6:$BC$53,INDEX(T_Equipos[Grupo],MATCH(BD8,T_Equipos[NombreEquipo],0)))</f>
        <v>2</v>
      </c>
      <c r="CY8" s="117" t="str">
        <f aca="false">IF(COUNTIFS($CX$6:$CX$53,CX8,$BC$6:$BC$53,INDEX(T_Equipos[Grupo],MATCH(BD8,T_Equipos[NombreEquipo],0)))=1,"-","P."&amp;CX8&amp;" ("&amp;COUNTIFS($CX$6:$CX$53,CX8,$BC$6:$BC$53,INDEX(T_Equipos[Grupo],MATCH(BD8,T_Equipos[NombreEquipo],0)))&amp;")")</f>
        <v>-</v>
      </c>
      <c r="CZ8" s="117" t="str">
        <f aca="false">IF(CY8="-","-",BJ8)</f>
        <v>-</v>
      </c>
      <c r="DA8" s="118" t="n">
        <f aca="false">CX8+COUNTIFS($CY$6:$CY$53,CY8,$CZ$6:CZ$53,"&gt;"&amp;CZ8,$BC$6:$BC$53,INDEX(T_Equipos[Grupo],MATCH(BD8,T_Equipos[NombreEquipo],0)))</f>
        <v>2</v>
      </c>
      <c r="DB8" s="117" t="str">
        <f aca="false">IF(COUNTIFS($DA$6:$DA$53,DA8,$BC$6:$BC$53,INDEX(T_Equipos[Grupo],MATCH(BD8,T_Equipos[NombreEquipo],0)))=1,"-","P."&amp;DA8&amp;" ("&amp;COUNTIFS($DA$6:$DA$53,DA8,$BC$6:$BC$53,INDEX(T_Equipos[Grupo],MATCH(BD8,T_Equipos[NombreEquipo],0)))&amp;")")</f>
        <v>-</v>
      </c>
      <c r="DC8" s="115" t="str">
        <f aca="false">IF(DB8="-","-",COUNTIFS(T_Equipos[Rank],"&lt;"&amp;INDEX(T_Equipos[Rank],MATCH(BD8,T_Equipos[NombreEquipo],0)),$BC$6:$BC$53,INDEX(T_Equipos[Grupo],MATCH(BD8,T_Equipos[NombreEquipo],0)))+1)</f>
        <v>-</v>
      </c>
      <c r="DD8" s="115" t="n">
        <f aca="false">DA8+COUNTIFS($DB$6:$DB$53,DB8,$DC$6:DC$53,"&lt;"&amp;DC8,$BC$6:$BC$53,INDEX(T_Equipos[Grupo],MATCH(BD8,T_Equipos[NombreEquipo],0)))</f>
        <v>2</v>
      </c>
      <c r="DE8" s="115"/>
      <c r="DF8" s="115" t="n">
        <f aca="false">IF(OR(INDEX($AW$6:$AW$97,MATCH($BD8,$AV$6:$AV$97,0))="",DB8="-"),DD8,INDEX($AW$6:$AW$97,MATCH($BD8,$AV$6:$AV$97,0))+DD8/1000)</f>
        <v>2</v>
      </c>
      <c r="DG8" s="115" t="str">
        <f aca="false">IF(DB8="-","-",COUNTIFS(DF$6:DF$53,"&lt;"&amp;DF8,$BC$6:$BC$53,INDEX(T_Equipos[Grupo],MATCH(BD8,T_Equipos[NombreEquipo],0))))</f>
        <v>-</v>
      </c>
      <c r="DH8" s="115" t="n">
        <f aca="false">DA8+COUNTIFS(DB$6:DB$53,DB8,DG$6:DG$53,"&lt;"&amp;DG8,$BC$6:$BC$53,INDEX(T_Equipos[Grupo],MATCH(BD8,T_Equipos[NombreEquipo],0)))</f>
        <v>2</v>
      </c>
      <c r="DI8" s="54"/>
      <c r="DJ8" s="54" t="n">
        <f aca="false">INDEX($DA$6:$DA$53,MATCH($DQ8,$BD$6:$BD$53,0))</f>
        <v>3</v>
      </c>
      <c r="DK8" s="54" t="n">
        <f aca="false">+SUMIF($BC$6:$BC$53,BC8,$BF$6:$BF$53)</f>
        <v>4</v>
      </c>
      <c r="DL8" s="54" t="n">
        <f aca="false">IF(OR(DK8=12,$AJ$99=144),COUNTIFS($DJ$6:$DJ$53,DJ8,$BC$6:$BC$53,BC8),1)</f>
        <v>1</v>
      </c>
      <c r="DM8" s="119" t="str">
        <f aca="false">DJ8&amp;"."&amp;DL8</f>
        <v>3.1</v>
      </c>
      <c r="DN8" s="54" t="n">
        <f aca="true" t="array" ref="DN8:DN8">OFFSET(Horarios!$P$3,DJ8-1,0,DL8,1)</f>
        <v>3</v>
      </c>
      <c r="DO8" s="54"/>
      <c r="DP8" s="54" t="s">
        <v>80</v>
      </c>
      <c r="DQ8" s="54" t="str">
        <f aca="false">INDEX($BD$6:$BD$53,MATCH(DP8,$BM$6:$BM$53,0))</f>
        <v>República Checa</v>
      </c>
      <c r="DR8" s="54"/>
      <c r="DS8" s="54"/>
      <c r="DT8" s="54" t="str">
        <f aca="false">AA8&amp;"-"&amp;AF8</f>
        <v>República Checa-México</v>
      </c>
      <c r="DU8" s="54"/>
      <c r="DV8" s="54"/>
      <c r="DW8" s="56"/>
    </row>
    <row r="9" customFormat="false" ht="18" hidden="false" customHeight="true" outlineLevel="0" collapsed="false">
      <c r="A9" s="38"/>
      <c r="B9" s="71"/>
      <c r="C9" s="38"/>
      <c r="D9" s="54" t="str">
        <f aca="false">IF(OR(AC9="",AD9=""),"Pendiente",IF(AC9&gt;AD9,"Local",IF(AC9&lt;AD9,"Visitante","Empate")))</f>
        <v>Pendiente</v>
      </c>
      <c r="E9" s="54" t="str">
        <f aca="false">IF(D9="Pendiente","-",INDEX($BT$6:$BT$53,MATCH($AA9,$BD$6:$BD$53,0)))</f>
        <v>-</v>
      </c>
      <c r="F9" s="54" t="str">
        <f aca="false">IF(D9="Pendiente","-",INDEX($BT$6:$BT$53,MATCH($AF9,$BD$6:$BD$53,0)))</f>
        <v>-</v>
      </c>
      <c r="G9" s="54"/>
      <c r="H9" s="54" t="str">
        <f aca="false">IF(D9="Pendiente","-",INDEX($BZ$6:$BZ$53,MATCH($AA9,$BD$6:$BD$53,0)))</f>
        <v>-</v>
      </c>
      <c r="I9" s="54" t="str">
        <f aca="false">IF(D9="Pendiente","-",INDEX($BZ$6:$BZ$53,MATCH($AF9,$BD$6:$BD$53,0)))</f>
        <v>-</v>
      </c>
      <c r="J9" s="54"/>
      <c r="K9" s="54" t="str">
        <f aca="false">IF(D9="Pendiente","-",INDEX($CE$6:$CE$53,MATCH($AA9,$BD$6:$BD$53,0)))</f>
        <v>-</v>
      </c>
      <c r="L9" s="54" t="str">
        <f aca="false">IF(D9="Pendiente","-",INDEX($CE$6:$CE$53,MATCH($AF9,$BD$6:$BD$53,0)))</f>
        <v>-</v>
      </c>
      <c r="M9" s="54"/>
      <c r="N9" s="54" t="str">
        <f aca="false">IF(D9="Pendiente","-",INDEX($CH$6:$CH$53,MATCH($AA9,$BD$6:$BD$53,0)))</f>
        <v>-</v>
      </c>
      <c r="O9" s="54" t="str">
        <f aca="false">IF(D9="Pendiente","-",INDEX($CH$6:$CH$53,MATCH($AF9,$BD$6:$BD$53,0)))</f>
        <v>-</v>
      </c>
      <c r="P9" s="54"/>
      <c r="Q9" s="54" t="str">
        <f aca="false">IF(D9="Pendiente","-",INDEX($CN$6:$CN$53,MATCH($AA9,$BD$6:$BD$53,0)))</f>
        <v>-</v>
      </c>
      <c r="R9" s="54" t="str">
        <f aca="false">IF(D9="Pendiente","-",INDEX($CN$6:$CN$53,MATCH($AF9,$BD$6:$BD$53,0)))</f>
        <v>-</v>
      </c>
      <c r="S9" s="54"/>
      <c r="T9" s="54" t="str">
        <f aca="false">IF(D9="Pendiente","-",INDEX($CS$6:$CS$53,MATCH($AA9,$BD$6:$BD$53,0)))</f>
        <v>-</v>
      </c>
      <c r="U9" s="54" t="str">
        <f aca="false">IF(D9="Pendiente","-",INDEX($CS$6:$CS$53,MATCH($AF9,$BD$6:$BD$53,0)))</f>
        <v>-</v>
      </c>
      <c r="V9" s="45"/>
      <c r="W9" s="72"/>
      <c r="X9" s="128" t="n">
        <f aca="false">Horarios!C9</f>
        <v>46198.125</v>
      </c>
      <c r="Y9" s="129" t="n">
        <f aca="false">Horarios!C9</f>
        <v>46198.125</v>
      </c>
      <c r="Z9" s="130" t="str">
        <f aca="false">$Z$8</f>
        <v>J3</v>
      </c>
      <c r="AA9" s="131" t="str">
        <f aca="false">A6</f>
        <v>Sudáfrica</v>
      </c>
      <c r="AB9" s="132" t="str">
        <f aca="true" t="array" ref="AB9:AB9">Ver_flag_local</f>
        <v/>
      </c>
      <c r="AC9" s="133"/>
      <c r="AD9" s="134"/>
      <c r="AE9" s="135" t="str">
        <f aca="true" t="array" ref="AE9:AE9">Ver_flag_visit</f>
        <v/>
      </c>
      <c r="AF9" s="136" t="str">
        <f aca="false">A7</f>
        <v>Corea del Sur</v>
      </c>
      <c r="AG9" s="82" t="n">
        <f aca="false">IF(NOT(OR(ISBLANK(AC9),ISBLANK(AD9))),1,0)</f>
        <v>0</v>
      </c>
      <c r="AH9" s="83" t="n">
        <v>54</v>
      </c>
      <c r="AI9" s="84" t="str">
        <f aca="false">AJ9&amp;$B$4</f>
        <v>4A</v>
      </c>
      <c r="AJ9" s="137" t="n">
        <v>4</v>
      </c>
      <c r="AK9" s="138" t="str">
        <f aca="true" t="array" ref="AK9:AK9">Ver_flag_visit</f>
        <v/>
      </c>
      <c r="AL9" s="139" t="str">
        <f aca="false">IFERROR(INDEX($BD$6:$BD$53,MATCH(AI9,$BN$6:$BN$53,0)),"")</f>
        <v>Sudáfrica</v>
      </c>
      <c r="AM9" s="140" t="n">
        <f aca="false">INDEX($BE$6:$BN$53,MATCH($AL9,$BD$6:$BD$53,0),MATCH(AM$5,$BE$5:$BN$5,0))</f>
        <v>0</v>
      </c>
      <c r="AN9" s="141" t="n">
        <f aca="false">INDEX($BE$6:$BN$53,MATCH($AL9,$BD$6:$BD$53,0),MATCH(AN$5,$BE$5:$BN$5,0))</f>
        <v>1</v>
      </c>
      <c r="AO9" s="141" t="n">
        <f aca="false">INDEX($BE$6:$BN$53,MATCH($AL9,$BD$6:$BD$53,0),MATCH(AO$5,$BE$5:$BN$5,0))</f>
        <v>0</v>
      </c>
      <c r="AP9" s="141" t="n">
        <f aca="false">INDEX($BE$6:$BN$53,MATCH($AL9,$BD$6:$BD$53,0),MATCH(AP$5,$BE$5:$BN$5,0))</f>
        <v>0</v>
      </c>
      <c r="AQ9" s="141" t="n">
        <f aca="false">INDEX($BE$6:$BN$53,MATCH($AL9,$BD$6:$BD$53,0),MATCH(AQ$5,$BE$5:$BN$5,0))</f>
        <v>1</v>
      </c>
      <c r="AR9" s="141" t="n">
        <f aca="false">INDEX($BE$6:$BN$53,MATCH($AL9,$BD$6:$BD$53,0),MATCH(AR$5,$BE$5:$BN$5,0))</f>
        <v>0</v>
      </c>
      <c r="AS9" s="141" t="n">
        <f aca="false">INDEX($BE$6:$BN$53,MATCH($AL9,$BD$6:$BD$53,0),MATCH(AS$5,$BE$5:$BN$5,0))</f>
        <v>2</v>
      </c>
      <c r="AT9" s="142" t="n">
        <f aca="false">INDEX($BE$6:$BN$53,MATCH($AL9,$BD$6:$BD$53,0),MATCH(AT$5,$BE$5:$BN$5,0))</f>
        <v>-2</v>
      </c>
      <c r="AU9" s="109" t="n">
        <f aca="false">INDEX($DL$6:$DL$53,MATCH(AI9,$DP$6:$DP$53,0))</f>
        <v>1</v>
      </c>
      <c r="AV9" s="110" t="str">
        <f aca="false">INDEX($BD$6:$BD$53,MATCH(AI9,$BM$6:$BM$53,0))</f>
        <v>Sudáfrica</v>
      </c>
      <c r="AW9" s="111" t="n">
        <v>4</v>
      </c>
      <c r="AX9" s="112"/>
      <c r="AY9" s="143" t="str">
        <f aca="false">+A8</f>
        <v>República Checa</v>
      </c>
      <c r="AZ9" s="144"/>
      <c r="BA9" s="48"/>
      <c r="BB9" s="54"/>
      <c r="BC9" s="115" t="str">
        <f aca="false">+INDEX(T_Equipos[Grupo],MATCH(WORLDCUP!BD9,T_Equipos[NombreEquipo],0))</f>
        <v>A</v>
      </c>
      <c r="BD9" s="54" t="str">
        <f aca="false">+Equipos!B5</f>
        <v>República Checa</v>
      </c>
      <c r="BE9" s="116" t="n">
        <f aca="false">+BG9*3+BH9+IF($AZ$3="no",0,INDEX($AZ$6:$AZ$97,MATCH(BD9,$AY$6:$AY$97,0)))</f>
        <v>0</v>
      </c>
      <c r="BF9" s="116" t="n">
        <f aca="false">+BG9+BH9+BI9</f>
        <v>1</v>
      </c>
      <c r="BG9" s="116" t="n">
        <f aca="false">+COUNTIFS(FGLocal,BD9,Ganador,"Local")+COUNTIFS(FGVisitante,BD9,Ganador,"Visitante")</f>
        <v>0</v>
      </c>
      <c r="BH9" s="116" t="n">
        <f aca="false">+COUNTIFS(FGLocal,BD9,Ganador,"Empate")+COUNTIFS(FGVisitante,BD9,Ganador,"Empate")</f>
        <v>0</v>
      </c>
      <c r="BI9" s="116" t="n">
        <f aca="false">+COUNTIFS(FGVisitante,BD9,Ganador,"Local")+COUNTIFS(FGLocal,BD9,Ganador,"Visitante")</f>
        <v>1</v>
      </c>
      <c r="BJ9" s="116" t="n">
        <f aca="false">+SUMIFS(FG_GolesLocal,FGLocal,BD9,Ganador,"&lt;&gt;"&amp;"Pendiente",FG_GolesLocal,"&lt;&gt;"&amp;"",FG_GolesVisitante,"&lt;&gt;"&amp;"")+SUMIFS(FG_GolesVisitante,FGVisitante,BD9,Ganador,"&lt;&gt;"&amp;"Pendiente",FG_GolesLocal,"&lt;&gt;"&amp;"",FG_GolesVisitante,"&lt;&gt;"&amp;"")</f>
        <v>1</v>
      </c>
      <c r="BK9" s="116" t="n">
        <f aca="false">+SUMIFS(FG_GolesLocal,FGVisitante,BD9,Ganador,"&lt;&gt;"&amp;"Pendiente",FG_GolesLocal,"&lt;&gt;"&amp;"",FG_GolesVisitante,"&lt;&gt;"&amp;"")+SUMIFS(FG_GolesVisitante,FGLocal,BD9,Ganador,"&lt;&gt;"&amp;"Pendiente",FG_GolesLocal,"&lt;&gt;"&amp;"",FG_GolesVisitante,"&lt;&gt;"&amp;"")</f>
        <v>2</v>
      </c>
      <c r="BL9" s="116" t="n">
        <f aca="false">+BJ9-BK9</f>
        <v>-1</v>
      </c>
      <c r="BM9" s="116" t="str">
        <f aca="false">DD9&amp;BC9</f>
        <v>3A</v>
      </c>
      <c r="BN9" s="116" t="str">
        <f aca="false">DH9&amp;BC9</f>
        <v>3A</v>
      </c>
      <c r="BO9" s="117" t="n">
        <f aca="false">IF(AND($AJ$99=144,BF9&gt;=1),1,0)</f>
        <v>0</v>
      </c>
      <c r="BP9" s="117" t="n">
        <f aca="false">COUNTIFS($BO$6:$BO$53,"&gt;"&amp;BO9,$BC$6:$BC$53,INDEX(T_Equipos[Grupo],MATCH(BD9,T_Equipos[NombreEquipo],0)))+1</f>
        <v>1</v>
      </c>
      <c r="BQ9" s="117" t="str">
        <f aca="false">IF(COUNTIFS($BP$6:$BP$53,BP9,$BC$6:$BC$53,INDEX(T_Equipos[Grupo],MATCH(BD9,T_Equipos[NombreEquipo],0)))=1,"-","P."&amp;BP9&amp;" ("&amp;COUNTIFS($BP$6:$BP$53,BP9,$BC$6:$BC$53,INDEX(T_Equipos[Grupo],MATCH(BD9,T_Equipos[NombreEquipo],0)))&amp;")")</f>
        <v>P.1 (4)</v>
      </c>
      <c r="BR9" s="117" t="n">
        <f aca="false">IF($BQ9="-","-",BE9)</f>
        <v>0</v>
      </c>
      <c r="BS9" s="117" t="n">
        <f aca="false">BP9+COUNTIFS($BQ$6:$BQ$53,BQ9,$BR$6:BR$53,"&gt;"&amp;BR9,$BC$6:$BC$53,INDEX(T_Equipos[Grupo],MATCH(BD9,T_Equipos[NombreEquipo],0)))</f>
        <v>3</v>
      </c>
      <c r="BT9" s="117" t="str">
        <f aca="false">IF(COUNTIFS($BS$6:$BS$53,BS9,$BC$6:$BC$53,INDEX(T_Equipos[Grupo],MATCH(BD9,T_Equipos[NombreEquipo],0)))=1,"-","P."&amp;BS9&amp;" ("&amp;COUNTIFS($BS$6:$BS$53,BS9,$BC$6:$BC$53,INDEX(T_Equipos[Grupo],MATCH(BD9,T_Equipos[NombreEquipo],0)))&amp;")")</f>
        <v>P.3 (2)</v>
      </c>
      <c r="BU9" s="118" t="n">
        <f aca="false">IF($BT9="-","-",COUNTIFS(FGLocal,$BD9,Ganador,"Local",Part1Empate1V,$BT9)+COUNTIFS(FGVisitante,$BD9,Ganador,"Visitante",Part1Empate1L,$BT9))</f>
        <v>0</v>
      </c>
      <c r="BV9" s="118" t="n">
        <f aca="false">IF($BT9="-","-",COUNTIFS(FGLocal,$BD9,Ganador,"Empate",Part1Empate1V,$BT9)+COUNTIFS(FGVisitante,$BD9,Ganador,"Empate",Part1Empate1L,$BT9))</f>
        <v>0</v>
      </c>
      <c r="BW9" s="118" t="n">
        <f aca="false">IF($BT9="-","-",COUNTIFS(FGLocal,$BD9,Ganador,"Visitante",Part1Empate1V,$BT9)+COUNTIFS(FGVisitante,$BD9,Ganador,"Local",Part1Empate1L,$BT9))</f>
        <v>0</v>
      </c>
      <c r="BX9" s="118" t="n">
        <f aca="false">IF($BT9="-","-",BU9*3+BV9)</f>
        <v>0</v>
      </c>
      <c r="BY9" s="118" t="n">
        <f aca="false">BS9+COUNTIFS($BT$6:$BT$53,BT9,$BX$6:BX$53,"&gt;"&amp;BX9,$BC$6:$BC$53,INDEX(T_Equipos[Grupo],MATCH(BD9,T_Equipos[NombreEquipo],0)))</f>
        <v>3</v>
      </c>
      <c r="BZ9" s="117" t="str">
        <f aca="false">IF(COUNTIFS($BY$6:$BY$53,BY9,$BC$6:$BC$53,INDEX(T_Equipos[Grupo],MATCH(BD9,T_Equipos[NombreEquipo],0)))=1,"-","P."&amp;BY9&amp;" ("&amp;COUNTIFS($BY$6:$BY$53,BY9,$BC$6:$BC$53,INDEX(T_Equipos[Grupo],MATCH(BD9,T_Equipos[NombreEquipo],0)))&amp;")")</f>
        <v>P.3 (2)</v>
      </c>
      <c r="CA9" s="118" t="n">
        <f aca="false">IF($BZ9="-","-",SUMIFS(FG_GolesLocal,FGLocal,$BD9,Part1Empate2V,$BZ9)+SUMIFS(FG_GolesVisitante,FGVisitante,$BD9,Part1Empate2L,$BZ9))</f>
        <v>0</v>
      </c>
      <c r="CB9" s="118" t="n">
        <f aca="false">IF($BZ9="-","-",SUMIFS(FG_GolesVisitante,FGLocal,$BD9,Part1Empate2V,$BZ9)+SUMIFS(FG_GolesLocal,FGVisitante,$BD9,Part1Empate2L,$BZ9))</f>
        <v>0</v>
      </c>
      <c r="CC9" s="118" t="n">
        <f aca="false">IF($BZ9="-","-",CA9-CB9)</f>
        <v>0</v>
      </c>
      <c r="CD9" s="118" t="n">
        <f aca="false">BY9+COUNTIFS($BZ$6:$BZ$53,BZ9,$CC$6:CC$53,"&gt;"&amp;CC9,$BC$6:$BC$53,INDEX(T_Equipos[Grupo],MATCH(BD9,T_Equipos[NombreEquipo],0)))</f>
        <v>3</v>
      </c>
      <c r="CE9" s="117" t="str">
        <f aca="false">IF(COUNTIFS($CD$6:$CD$53,CD9,$BC$6:$BC$53,INDEX(T_Equipos[Grupo],MATCH(BD9,T_Equipos[NombreEquipo],0)))=1,"-","P."&amp;CD9&amp;" ("&amp;COUNTIFS($CD$6:$CD$53,CD9,$BC$6:$BC$53,INDEX(T_Equipos[Grupo],MATCH(BD9,T_Equipos[NombreEquipo],0)))&amp;")")</f>
        <v>P.3 (2)</v>
      </c>
      <c r="CF9" s="118" t="n">
        <f aca="false">IF($CE9="-","-",SUMIFS(FG_GolesLocal,FGLocal,$BD9,Part1Empate3V,$CE9)+SUMIFS(FG_GolesVisitante,FGVisitante,$BD9,Part1Empate3L,$CE9))</f>
        <v>0</v>
      </c>
      <c r="CG9" s="118" t="n">
        <f aca="false">CD9+COUNTIFS($CE$6:$CE$53,CE9,$CF$6:CF$53,"&gt;"&amp;CF9,$BC$6:$BC$53,INDEX(T_Equipos[Grupo],MATCH(BD9,T_Equipos[NombreEquipo],0)))</f>
        <v>3</v>
      </c>
      <c r="CH9" s="117" t="str">
        <f aca="false">IF(COUNTIFS($CG$6:$CG$53,CG9,$BC$6:$BC$53,INDEX(T_Equipos[Grupo],MATCH(BD9,T_Equipos[NombreEquipo],0)))=1,"-","P."&amp;CG9&amp;" ("&amp;COUNTIFS($CG$6:$CG$53,CG9,$BC$6:$BC$53,INDEX(T_Equipos[Grupo],MATCH(BD9,T_Equipos[NombreEquipo],0)))&amp;")")</f>
        <v>P.3 (2)</v>
      </c>
      <c r="CI9" s="118" t="n">
        <f aca="false">IF($CH9="-","-",COUNTIFS(FGLocal,$BD9,Ganador,"Local",Part2Empate4V,$CH9)+COUNTIFS(FGVisitante,$BD9,Ganador,"Visitante",Part2Empate4L,$CH9))</f>
        <v>0</v>
      </c>
      <c r="CJ9" s="118" t="n">
        <f aca="false">IF($CH9="-","-",COUNTIFS(FGLocal,$BD9,Ganador,"Empate",Part2Empate4V,$CH9)+COUNTIFS(FGVisitante,$BD9,Ganador,"Empate",Part2Empate4L,$CH9))</f>
        <v>0</v>
      </c>
      <c r="CK9" s="118" t="n">
        <f aca="false">IF($CH9="-","-",COUNTIFS(FGLocal,$BD9,Ganador,"Visitante",Part2Empate4V,$CH9)+COUNTIFS(FGVisitante,$BD9,Ganador,"Local",Part2Empate4L,$CH9))</f>
        <v>0</v>
      </c>
      <c r="CL9" s="118" t="n">
        <f aca="false">IF($CH9="-","-",CI9*3+CJ9)</f>
        <v>0</v>
      </c>
      <c r="CM9" s="118" t="n">
        <f aca="false">CG9+COUNTIFS($CH$6:$CH$53,CH9,$CL$6:CL$53,"&gt;"&amp;CL9,$BC$6:$BC$53,INDEX(T_Equipos[Grupo],MATCH(BD9,T_Equipos[NombreEquipo],0)))</f>
        <v>3</v>
      </c>
      <c r="CN9" s="117" t="str">
        <f aca="false">IF(COUNTIFS($CM$6:$CM$53,CM9,$BC$6:$BC$53,INDEX(T_Equipos[Grupo],MATCH(BD9,T_Equipos[NombreEquipo],0)))=1,"-","P."&amp;CM9&amp;" ("&amp;COUNTIFS($CM$6:$CM$53,CM9,$BC$6:$BC$53,INDEX(T_Equipos[Grupo],MATCH(BD9,T_Equipos[NombreEquipo],0)))&amp;")")</f>
        <v>P.3 (2)</v>
      </c>
      <c r="CO9" s="118" t="n">
        <f aca="false">IF($CN9="-","-",SUMIFS(FG_GolesLocal,FGLocal,$BD9,Part2Empate5V,$CN9)+SUMIFS(FG_GolesVisitante,FGVisitante,$BD9,Part2Empate5L,$CN9))</f>
        <v>0</v>
      </c>
      <c r="CP9" s="118" t="n">
        <f aca="false">IF($CN9="-","-",SUMIFS(FG_GolesVisitante,FGLocal,$BD9,Part2Empate5V,$CN9)+SUMIFS(FG_GolesLocal,FGVisitante,$BD9,Part2Empate5L,$CN9))</f>
        <v>0</v>
      </c>
      <c r="CQ9" s="118" t="n">
        <f aca="false">IF($CN9="-","-",CO9-CP9)</f>
        <v>0</v>
      </c>
      <c r="CR9" s="118" t="n">
        <f aca="false">CM9+COUNTIFS($CN$6:$CN$53,CN9,$CQ$6:CQ$53,"&gt;"&amp;CQ9,$BC$6:$BC$53,INDEX(T_Equipos[Grupo],MATCH(BD9,T_Equipos[NombreEquipo],0)))</f>
        <v>3</v>
      </c>
      <c r="CS9" s="117" t="str">
        <f aca="false">IF(COUNTIFS($CR$6:$CR$53,CR9,$BC$6:$BC$53,INDEX(T_Equipos[Grupo],MATCH(BD9,T_Equipos[NombreEquipo],0)))=1,"-","P."&amp;CR9&amp;" ("&amp;COUNTIFS($CR$6:$CR$53,CR9,$BC$6:$BC$53,INDEX(T_Equipos[Grupo],MATCH(BD9,T_Equipos[NombreEquipo],0)))&amp;")")</f>
        <v>P.3 (2)</v>
      </c>
      <c r="CT9" s="118" t="n">
        <f aca="false">IF($CS9="-","-",SUMIFS(FG_GolesLocal,FGLocal,$BD9,Part2Empate6V,$CS9)+SUMIFS(FG_GolesVisitante,FGVisitante,$BD9,Part2Empate6L,$CS9))</f>
        <v>0</v>
      </c>
      <c r="CU9" s="118" t="n">
        <f aca="false">CR9+COUNTIFS($CS$6:$CS$53,CS9,$CT$6:CT$53,"&gt;"&amp;CT9,$BC$6:$BC$53,INDEX(T_Equipos[Grupo],MATCH(BD9,T_Equipos[NombreEquipo],0)))</f>
        <v>3</v>
      </c>
      <c r="CV9" s="117" t="str">
        <f aca="false">IF(COUNTIFS($CU$6:$CU$53,CU9,$BC$6:$BC$53,INDEX(T_Equipos[Grupo],MATCH(BD9,T_Equipos[NombreEquipo],0)))=1,"-","P."&amp;CU9&amp;" ("&amp;COUNTIFS($CU$6:$CU$53,CU9,$BC$6:$BC$53,INDEX(T_Equipos[Grupo],MATCH(BD9,T_Equipos[NombreEquipo],0)))&amp;")")</f>
        <v>P.3 (2)</v>
      </c>
      <c r="CW9" s="117" t="n">
        <f aca="false">IF(CV9="-","-",BL9)</f>
        <v>-1</v>
      </c>
      <c r="CX9" s="117" t="n">
        <f aca="false">CU9+COUNTIFS($CV$6:$CV$53,CV9,$CW$6:CW$53,"&gt;"&amp;CW9,$BC$6:$BC$53,INDEX(T_Equipos[Grupo],MATCH(BD9,T_Equipos[NombreEquipo],0)))</f>
        <v>3</v>
      </c>
      <c r="CY9" s="117" t="str">
        <f aca="false">IF(COUNTIFS($CX$6:$CX$53,CX9,$BC$6:$BC$53,INDEX(T_Equipos[Grupo],MATCH(BD9,T_Equipos[NombreEquipo],0)))=1,"-","P."&amp;CX9&amp;" ("&amp;COUNTIFS($CX$6:$CX$53,CX9,$BC$6:$BC$53,INDEX(T_Equipos[Grupo],MATCH(BD9,T_Equipos[NombreEquipo],0)))&amp;")")</f>
        <v>-</v>
      </c>
      <c r="CZ9" s="117" t="str">
        <f aca="false">IF(CY9="-","-",BJ9)</f>
        <v>-</v>
      </c>
      <c r="DA9" s="118" t="n">
        <f aca="false">CX9+COUNTIFS($CY$6:$CY$53,CY9,$CZ$6:CZ$53,"&gt;"&amp;CZ9,$BC$6:$BC$53,INDEX(T_Equipos[Grupo],MATCH(BD9,T_Equipos[NombreEquipo],0)))</f>
        <v>3</v>
      </c>
      <c r="DB9" s="117" t="str">
        <f aca="false">IF(COUNTIFS($DA$6:$DA$53,DA9,$BC$6:$BC$53,INDEX(T_Equipos[Grupo],MATCH(BD9,T_Equipos[NombreEquipo],0)))=1,"-","P."&amp;DA9&amp;" ("&amp;COUNTIFS($DA$6:$DA$53,DA9,$BC$6:$BC$53,INDEX(T_Equipos[Grupo],MATCH(BD9,T_Equipos[NombreEquipo],0)))&amp;")")</f>
        <v>-</v>
      </c>
      <c r="DC9" s="115" t="str">
        <f aca="false">IF(DB9="-","-",COUNTIFS(T_Equipos[Rank],"&lt;"&amp;INDEX(T_Equipos[Rank],MATCH(BD9,T_Equipos[NombreEquipo],0)),$BC$6:$BC$53,INDEX(T_Equipos[Grupo],MATCH(BD9,T_Equipos[NombreEquipo],0)))+1)</f>
        <v>-</v>
      </c>
      <c r="DD9" s="115" t="n">
        <f aca="false">DA9+COUNTIFS($DB$6:$DB$53,DB9,$DC$6:DC$53,"&lt;"&amp;DC9,$BC$6:$BC$53,INDEX(T_Equipos[Grupo],MATCH(BD9,T_Equipos[NombreEquipo],0)))</f>
        <v>3</v>
      </c>
      <c r="DE9" s="115"/>
      <c r="DF9" s="115" t="n">
        <f aca="false">IF(OR(INDEX($AW$6:$AW$97,MATCH($BD9,$AV$6:$AV$97,0))="",DB9="-"),DD9,INDEX($AW$6:$AW$97,MATCH($BD9,$AV$6:$AV$97,0))+DD9/1000)</f>
        <v>3</v>
      </c>
      <c r="DG9" s="115" t="str">
        <f aca="false">IF(DB9="-","-",COUNTIFS(DF$6:DF$53,"&lt;"&amp;DF9,$BC$6:$BC$53,INDEX(T_Equipos[Grupo],MATCH(BD9,T_Equipos[NombreEquipo],0))))</f>
        <v>-</v>
      </c>
      <c r="DH9" s="115" t="n">
        <f aca="false">DA9+COUNTIFS(DB$6:DB$53,DB9,DG$6:DG$53,"&lt;"&amp;DG9,$BC$6:$BC$53,INDEX(T_Equipos[Grupo],MATCH(BD9,T_Equipos[NombreEquipo],0)))</f>
        <v>3</v>
      </c>
      <c r="DI9" s="54"/>
      <c r="DJ9" s="54" t="n">
        <f aca="false">INDEX($DA$6:$DA$53,MATCH($DQ9,$BD$6:$BD$53,0))</f>
        <v>4</v>
      </c>
      <c r="DK9" s="54" t="n">
        <f aca="false">+SUMIF($BC$6:$BC$53,BC9,$BF$6:$BF$53)</f>
        <v>4</v>
      </c>
      <c r="DL9" s="54" t="n">
        <f aca="false">IF(OR(DK9=12,$AJ$99=144),COUNTIFS($DJ$6:$DJ$53,DJ9,$BC$6:$BC$53,BC9),1)</f>
        <v>1</v>
      </c>
      <c r="DM9" s="119" t="str">
        <f aca="false">DJ9&amp;"."&amp;DL9</f>
        <v>4.1</v>
      </c>
      <c r="DN9" s="54" t="n">
        <f aca="true" t="array" ref="DN9:DN9">OFFSET(Horarios!$P$3,DJ9-1,0,DL9,1)</f>
        <v>4</v>
      </c>
      <c r="DO9" s="54"/>
      <c r="DP9" s="54" t="s">
        <v>81</v>
      </c>
      <c r="DQ9" s="54" t="str">
        <f aca="false">INDEX($BD$6:$BD$53,MATCH(DP9,$BM$6:$BM$53,0))</f>
        <v>Sudáfrica</v>
      </c>
      <c r="DR9" s="54"/>
      <c r="DS9" s="54"/>
      <c r="DT9" s="54" t="str">
        <f aca="false">AA9&amp;"-"&amp;AF9</f>
        <v>Sudáfrica-Corea del Sur</v>
      </c>
      <c r="DU9" s="54"/>
      <c r="DV9" s="54"/>
      <c r="DW9" s="56"/>
    </row>
    <row r="10" customFormat="false" ht="15" hidden="false" customHeight="true" outlineLevel="0" collapsed="false">
      <c r="A10" s="38"/>
      <c r="B10" s="71"/>
      <c r="C10" s="38"/>
      <c r="D10" s="54"/>
      <c r="E10" s="54"/>
      <c r="F10" s="54"/>
      <c r="G10" s="54"/>
      <c r="H10" s="54"/>
      <c r="I10" s="54"/>
      <c r="J10" s="54"/>
      <c r="K10" s="54"/>
      <c r="L10" s="54"/>
      <c r="M10" s="54"/>
      <c r="N10" s="54"/>
      <c r="O10" s="54"/>
      <c r="P10" s="54"/>
      <c r="Q10" s="54"/>
      <c r="R10" s="54"/>
      <c r="S10" s="54"/>
      <c r="T10" s="54"/>
      <c r="U10" s="54"/>
      <c r="V10" s="45"/>
      <c r="W10" s="145"/>
      <c r="X10" s="146"/>
      <c r="Y10" s="145"/>
      <c r="Z10" s="147"/>
      <c r="AA10" s="148"/>
      <c r="AB10" s="149"/>
      <c r="AC10" s="150"/>
      <c r="AD10" s="150"/>
      <c r="AE10" s="149"/>
      <c r="AF10" s="151"/>
      <c r="AG10" s="82"/>
      <c r="AH10" s="83"/>
      <c r="AI10" s="84"/>
      <c r="AJ10" s="152"/>
      <c r="AK10" s="153"/>
      <c r="AL10" s="65"/>
      <c r="AM10" s="154"/>
      <c r="AN10" s="152"/>
      <c r="AO10" s="152"/>
      <c r="AP10" s="152"/>
      <c r="AQ10" s="152"/>
      <c r="AR10" s="152"/>
      <c r="AS10" s="152"/>
      <c r="AT10" s="152"/>
      <c r="AU10" s="155"/>
      <c r="AV10" s="156"/>
      <c r="AW10" s="157"/>
      <c r="AX10" s="112"/>
      <c r="AY10" s="145"/>
      <c r="AZ10" s="146"/>
      <c r="BA10" s="48"/>
      <c r="BB10" s="54"/>
      <c r="BC10" s="115" t="str">
        <f aca="false">+INDEX(T_Equipos[Grupo],MATCH(WORLDCUP!BD10,T_Equipos[NombreEquipo],0))</f>
        <v>B</v>
      </c>
      <c r="BD10" s="54" t="str">
        <f aca="false">+Equipos!B6</f>
        <v>Canadá</v>
      </c>
      <c r="BE10" s="116" t="n">
        <f aca="false">+BG10*3+BH10+IF($AZ$3="no",0,INDEX($AZ$6:$AZ$97,MATCH(BD10,$AY$6:$AY$97,0)))</f>
        <v>1</v>
      </c>
      <c r="BF10" s="116" t="n">
        <f aca="false">+BG10+BH10+BI10</f>
        <v>1</v>
      </c>
      <c r="BG10" s="116" t="n">
        <f aca="false">+COUNTIFS(FGLocal,BD10,Ganador,"Local")+COUNTIFS(FGVisitante,BD10,Ganador,"Visitante")</f>
        <v>0</v>
      </c>
      <c r="BH10" s="116" t="n">
        <f aca="false">+COUNTIFS(FGLocal,BD10,Ganador,"Empate")+COUNTIFS(FGVisitante,BD10,Ganador,"Empate")</f>
        <v>1</v>
      </c>
      <c r="BI10" s="116" t="n">
        <f aca="false">+COUNTIFS(FGVisitante,BD10,Ganador,"Local")+COUNTIFS(FGLocal,BD10,Ganador,"Visitante")</f>
        <v>0</v>
      </c>
      <c r="BJ10" s="116" t="n">
        <f aca="false">+SUMIFS(FG_GolesLocal,FGLocal,BD10,Ganador,"&lt;&gt;"&amp;"Pendiente",FG_GolesLocal,"&lt;&gt;"&amp;"",FG_GolesVisitante,"&lt;&gt;"&amp;"")+SUMIFS(FG_GolesVisitante,FGVisitante,BD10,Ganador,"&lt;&gt;"&amp;"Pendiente",FG_GolesLocal,"&lt;&gt;"&amp;"",FG_GolesVisitante,"&lt;&gt;"&amp;"")</f>
        <v>1</v>
      </c>
      <c r="BK10" s="116" t="n">
        <f aca="false">+SUMIFS(FG_GolesLocal,FGVisitante,BD10,Ganador,"&lt;&gt;"&amp;"Pendiente",FG_GolesLocal,"&lt;&gt;"&amp;"",FG_GolesVisitante,"&lt;&gt;"&amp;"")+SUMIFS(FG_GolesVisitante,FGLocal,BD10,Ganador,"&lt;&gt;"&amp;"Pendiente",FG_GolesLocal,"&lt;&gt;"&amp;"",FG_GolesVisitante,"&lt;&gt;"&amp;"")</f>
        <v>1</v>
      </c>
      <c r="BL10" s="116" t="n">
        <f aca="false">+BJ10-BK10</f>
        <v>0</v>
      </c>
      <c r="BM10" s="116" t="str">
        <f aca="false">DD10&amp;BC10</f>
        <v>1B</v>
      </c>
      <c r="BN10" s="116" t="str">
        <f aca="false">DH10&amp;BC10</f>
        <v>1B</v>
      </c>
      <c r="BO10" s="118" t="n">
        <f aca="false">IF(AND($AJ$99=144,BF10&gt;=1),1,0)</f>
        <v>0</v>
      </c>
      <c r="BP10" s="117" t="n">
        <f aca="false">COUNTIFS($BO$6:$BO$53,"&gt;"&amp;BO10,$BC$6:$BC$53,INDEX(T_Equipos[Grupo],MATCH(BD10,T_Equipos[NombreEquipo],0)))+1</f>
        <v>1</v>
      </c>
      <c r="BQ10" s="117" t="str">
        <f aca="false">IF(COUNTIFS($BP$6:$BP$53,BP10,$BC$6:$BC$53,INDEX(T_Equipos[Grupo],MATCH(BD10,T_Equipos[NombreEquipo],0)))=1,"-","P."&amp;BP10&amp;" ("&amp;COUNTIFS($BP$6:$BP$53,BP10,$BC$6:$BC$53,INDEX(T_Equipos[Grupo],MATCH(BD10,T_Equipos[NombreEquipo],0)))&amp;")")</f>
        <v>P.1 (4)</v>
      </c>
      <c r="BR10" s="118" t="n">
        <f aca="false">IF($BQ10="-","-",BE10)</f>
        <v>1</v>
      </c>
      <c r="BS10" s="117" t="n">
        <f aca="false">BP10+COUNTIFS($BQ$6:$BQ$53,BQ10,$BR$6:BR$53,"&gt;"&amp;BR10,$BC$6:$BC$53,INDEX(T_Equipos[Grupo],MATCH(BD10,T_Equipos[NombreEquipo],0)))</f>
        <v>1</v>
      </c>
      <c r="BT10" s="117" t="str">
        <f aca="false">IF(COUNTIFS($BS$6:$BS$53,BS10,$BC$6:$BC$53,INDEX(T_Equipos[Grupo],MATCH(BD10,T_Equipos[NombreEquipo],0)))=1,"-","P."&amp;BS10&amp;" ("&amp;COUNTIFS($BS$6:$BS$53,BS10,$BC$6:$BC$53,INDEX(T_Equipos[Grupo],MATCH(BD10,T_Equipos[NombreEquipo],0)))&amp;")")</f>
        <v>P.1 (4)</v>
      </c>
      <c r="BU10" s="118" t="n">
        <f aca="false">IF($BT10="-","-",COUNTIFS(FGLocal,$BD10,Ganador,"Local",Part1Empate1V,$BT10)+COUNTIFS(FGVisitante,$BD10,Ganador,"Visitante",Part1Empate1L,$BT10))</f>
        <v>0</v>
      </c>
      <c r="BV10" s="118" t="n">
        <f aca="false">IF($BT10="-","-",COUNTIFS(FGLocal,$BD10,Ganador,"Empate",Part1Empate1V,$BT10)+COUNTIFS(FGVisitante,$BD10,Ganador,"Empate",Part1Empate1L,$BT10))</f>
        <v>1</v>
      </c>
      <c r="BW10" s="118" t="n">
        <f aca="false">IF($BT10="-","-",COUNTIFS(FGLocal,$BD10,Ganador,"Visitante",Part1Empate1V,$BT10)+COUNTIFS(FGVisitante,$BD10,Ganador,"Local",Part1Empate1L,$BT10))</f>
        <v>0</v>
      </c>
      <c r="BX10" s="118" t="n">
        <f aca="false">IF($BT10="-","-",BU10*3+BV10)</f>
        <v>1</v>
      </c>
      <c r="BY10" s="118" t="n">
        <f aca="false">BS10+COUNTIFS($BT$6:$BT$53,BT10,$BX$6:BX$53,"&gt;"&amp;BX10,$BC$6:$BC$53,INDEX(T_Equipos[Grupo],MATCH(BD10,T_Equipos[NombreEquipo],0)))</f>
        <v>1</v>
      </c>
      <c r="BZ10" s="117" t="str">
        <f aca="false">IF(COUNTIFS($BY$6:$BY$53,BY10,$BC$6:$BC$53,INDEX(T_Equipos[Grupo],MATCH(BD10,T_Equipos[NombreEquipo],0)))=1,"-","P."&amp;BY10&amp;" ("&amp;COUNTIFS($BY$6:$BY$53,BY10,$BC$6:$BC$53,INDEX(T_Equipos[Grupo],MATCH(BD10,T_Equipos[NombreEquipo],0)))&amp;")")</f>
        <v>P.1 (4)</v>
      </c>
      <c r="CA10" s="118" t="n">
        <f aca="false">IF($BZ10="-","-",SUMIFS(FG_GolesLocal,FGLocal,$BD10,Part1Empate2V,$BZ10)+SUMIFS(FG_GolesVisitante,FGVisitante,$BD10,Part1Empate2L,$BZ10))</f>
        <v>1</v>
      </c>
      <c r="CB10" s="118" t="n">
        <f aca="false">IF($BZ10="-","-",SUMIFS(FG_GolesVisitante,FGLocal,$BD10,Part1Empate2V,$BZ10)+SUMIFS(FG_GolesLocal,FGVisitante,$BD10,Part1Empate2L,$BZ10))</f>
        <v>1</v>
      </c>
      <c r="CC10" s="118" t="n">
        <f aca="false">IF($BZ10="-","-",CA10-CB10)</f>
        <v>0</v>
      </c>
      <c r="CD10" s="118" t="n">
        <f aca="false">BY10+COUNTIFS($BZ$6:$BZ$53,BZ10,$CC$6:CC$53,"&gt;"&amp;CC10,$BC$6:$BC$53,INDEX(T_Equipos[Grupo],MATCH(BD10,T_Equipos[NombreEquipo],0)))</f>
        <v>1</v>
      </c>
      <c r="CE10" s="117" t="str">
        <f aca="false">IF(COUNTIFS($CD$6:$CD$53,CD10,$BC$6:$BC$53,INDEX(T_Equipos[Grupo],MATCH(BD10,T_Equipos[NombreEquipo],0)))=1,"-","P."&amp;CD10&amp;" ("&amp;COUNTIFS($CD$6:$CD$53,CD10,$BC$6:$BC$53,INDEX(T_Equipos[Grupo],MATCH(BD10,T_Equipos[NombreEquipo],0)))&amp;")")</f>
        <v>P.1 (4)</v>
      </c>
      <c r="CF10" s="118" t="n">
        <f aca="false">IF($CE10="-","-",SUMIFS(FG_GolesLocal,FGLocal,$BD10,Part1Empate3V,$CE10)+SUMIFS(FG_GolesVisitante,FGVisitante,$BD10,Part1Empate3L,$CE10))</f>
        <v>1</v>
      </c>
      <c r="CG10" s="118" t="n">
        <f aca="false">CD10+COUNTIFS($CE$6:$CE$53,CE10,$CF$6:CF$53,"&gt;"&amp;CF10,$BC$6:$BC$53,INDEX(T_Equipos[Grupo],MATCH(BD10,T_Equipos[NombreEquipo],0)))</f>
        <v>1</v>
      </c>
      <c r="CH10" s="117" t="str">
        <f aca="false">IF(COUNTIFS($CG$6:$CG$53,CG10,$BC$6:$BC$53,INDEX(T_Equipos[Grupo],MATCH(BD10,T_Equipos[NombreEquipo],0)))=1,"-","P."&amp;CG10&amp;" ("&amp;COUNTIFS($CG$6:$CG$53,CG10,$BC$6:$BC$53,INDEX(T_Equipos[Grupo],MATCH(BD10,T_Equipos[NombreEquipo],0)))&amp;")")</f>
        <v>P.1 (4)</v>
      </c>
      <c r="CI10" s="118" t="n">
        <f aca="false">IF($CH10="-","-",COUNTIFS(FGLocal,$BD10,Ganador,"Local",Part2Empate4V,$CH10)+COUNTIFS(FGVisitante,$BD10,Ganador,"Visitante",Part2Empate4L,$CH10))</f>
        <v>0</v>
      </c>
      <c r="CJ10" s="118" t="n">
        <f aca="false">IF($CH10="-","-",COUNTIFS(FGLocal,$BD10,Ganador,"Empate",Part2Empate4V,$CH10)+COUNTIFS(FGVisitante,$BD10,Ganador,"Empate",Part2Empate4L,$CH10))</f>
        <v>1</v>
      </c>
      <c r="CK10" s="118" t="n">
        <f aca="false">IF($CH10="-","-",COUNTIFS(FGLocal,$BD10,Ganador,"Visitante",Part2Empate4V,$CH10)+COUNTIFS(FGVisitante,$BD10,Ganador,"Local",Part2Empate4L,$CH10))</f>
        <v>0</v>
      </c>
      <c r="CL10" s="118" t="n">
        <f aca="false">IF($CH10="-","-",CI10*3+CJ10)</f>
        <v>1</v>
      </c>
      <c r="CM10" s="118" t="n">
        <f aca="false">CG10+COUNTIFS($CH$6:$CH$53,CH10,$CL$6:CL$53,"&gt;"&amp;CL10,$BC$6:$BC$53,INDEX(T_Equipos[Grupo],MATCH(BD10,T_Equipos[NombreEquipo],0)))</f>
        <v>1</v>
      </c>
      <c r="CN10" s="117" t="str">
        <f aca="false">IF(COUNTIFS($CM$6:$CM$53,CM10,$BC$6:$BC$53,INDEX(T_Equipos[Grupo],MATCH(BD10,T_Equipos[NombreEquipo],0)))=1,"-","P."&amp;CM10&amp;" ("&amp;COUNTIFS($CM$6:$CM$53,CM10,$BC$6:$BC$53,INDEX(T_Equipos[Grupo],MATCH(BD10,T_Equipos[NombreEquipo],0)))&amp;")")</f>
        <v>P.1 (4)</v>
      </c>
      <c r="CO10" s="118" t="n">
        <f aca="false">IF($CN10="-","-",SUMIFS(FG_GolesLocal,FGLocal,$BD10,Part2Empate5V,$CN10)+SUMIFS(FG_GolesVisitante,FGVisitante,$BD10,Part2Empate5L,$CN10))</f>
        <v>1</v>
      </c>
      <c r="CP10" s="118" t="n">
        <f aca="false">IF($CN10="-","-",SUMIFS(FG_GolesVisitante,FGLocal,$BD10,Part2Empate5V,$CN10)+SUMIFS(FG_GolesLocal,FGVisitante,$BD10,Part2Empate5L,$CN10))</f>
        <v>1</v>
      </c>
      <c r="CQ10" s="118" t="n">
        <f aca="false">IF($CN10="-","-",CO10-CP10)</f>
        <v>0</v>
      </c>
      <c r="CR10" s="118" t="n">
        <f aca="false">CM10+COUNTIFS($CN$6:$CN$53,CN10,$CQ$6:CQ$53,"&gt;"&amp;CQ10,$BC$6:$BC$53,INDEX(T_Equipos[Grupo],MATCH(BD10,T_Equipos[NombreEquipo],0)))</f>
        <v>1</v>
      </c>
      <c r="CS10" s="117" t="str">
        <f aca="false">IF(COUNTIFS($CR$6:$CR$53,CR10,$BC$6:$BC$53,INDEX(T_Equipos[Grupo],MATCH(BD10,T_Equipos[NombreEquipo],0)))=1,"-","P."&amp;CR10&amp;" ("&amp;COUNTIFS($CR$6:$CR$53,CR10,$BC$6:$BC$53,INDEX(T_Equipos[Grupo],MATCH(BD10,T_Equipos[NombreEquipo],0)))&amp;")")</f>
        <v>P.1 (4)</v>
      </c>
      <c r="CT10" s="118" t="n">
        <f aca="false">IF($CS10="-","-",SUMIFS(FG_GolesLocal,FGLocal,$BD10,Part2Empate6V,$CS10)+SUMIFS(FG_GolesVisitante,FGVisitante,$BD10,Part2Empate6L,$CS10))</f>
        <v>1</v>
      </c>
      <c r="CU10" s="118" t="n">
        <f aca="false">CR10+COUNTIFS($CS$6:$CS$53,CS10,$CT$6:CT$53,"&gt;"&amp;CT10,$BC$6:$BC$53,INDEX(T_Equipos[Grupo],MATCH(BD10,T_Equipos[NombreEquipo],0)))</f>
        <v>1</v>
      </c>
      <c r="CV10" s="117" t="str">
        <f aca="false">IF(COUNTIFS($CU$6:$CU$53,CU10,$BC$6:$BC$53,INDEX(T_Equipos[Grupo],MATCH(BD10,T_Equipos[NombreEquipo],0)))=1,"-","P."&amp;CU10&amp;" ("&amp;COUNTIFS($CU$6:$CU$53,CU10,$BC$6:$BC$53,INDEX(T_Equipos[Grupo],MATCH(BD10,T_Equipos[NombreEquipo],0)))&amp;")")</f>
        <v>P.1 (4)</v>
      </c>
      <c r="CW10" s="117" t="n">
        <f aca="false">IF(CV10="-","-",BL10)</f>
        <v>0</v>
      </c>
      <c r="CX10" s="117" t="n">
        <f aca="false">CU10+COUNTIFS($CV$6:$CV$53,CV10,$CW$6:CW$53,"&gt;"&amp;CW10,$BC$6:$BC$53,INDEX(T_Equipos[Grupo],MATCH(BD10,T_Equipos[NombreEquipo],0)))</f>
        <v>1</v>
      </c>
      <c r="CY10" s="117" t="str">
        <f aca="false">IF(COUNTIFS($CX$6:$CX$53,CX10,$BC$6:$BC$53,INDEX(T_Equipos[Grupo],MATCH(BD10,T_Equipos[NombreEquipo],0)))=1,"-","P."&amp;CX10&amp;" ("&amp;COUNTIFS($CX$6:$CX$53,CX10,$BC$6:$BC$53,INDEX(T_Equipos[Grupo],MATCH(BD10,T_Equipos[NombreEquipo],0)))&amp;")")</f>
        <v>P.1 (4)</v>
      </c>
      <c r="CZ10" s="117" t="n">
        <f aca="false">IF(CY10="-","-",BJ10)</f>
        <v>1</v>
      </c>
      <c r="DA10" s="118" t="n">
        <f aca="false">CX10+COUNTIFS($CY$6:$CY$53,CY10,$CZ$6:CZ$53,"&gt;"&amp;CZ10,$BC$6:$BC$53,INDEX(T_Equipos[Grupo],MATCH(BD10,T_Equipos[NombreEquipo],0)))</f>
        <v>1</v>
      </c>
      <c r="DB10" s="117" t="str">
        <f aca="false">IF(COUNTIFS($DA$6:$DA$53,DA10,$BC$6:$BC$53,INDEX(T_Equipos[Grupo],MATCH(BD10,T_Equipos[NombreEquipo],0)))=1,"-","P."&amp;DA10&amp;" ("&amp;COUNTIFS($DA$6:$DA$53,DA10,$BC$6:$BC$53,INDEX(T_Equipos[Grupo],MATCH(BD10,T_Equipos[NombreEquipo],0)))&amp;")")</f>
        <v>P.1 (4)</v>
      </c>
      <c r="DC10" s="115" t="n">
        <f aca="false">IF(DB10="-","-",COUNTIFS(T_Equipos[Rank],"&lt;"&amp;INDEX(T_Equipos[Rank],MATCH(BD10,T_Equipos[NombreEquipo],0)),$BC$6:$BC$53,INDEX(T_Equipos[Grupo],MATCH(BD10,T_Equipos[NombreEquipo],0)))+1)</f>
        <v>1</v>
      </c>
      <c r="DD10" s="115" t="n">
        <f aca="false">DA10+COUNTIFS($DB$6:$DB$53,DB10,$DC$6:DC$53,"&lt;"&amp;DC10,$BC$6:$BC$53,INDEX(T_Equipos[Grupo],MATCH(BD10,T_Equipos[NombreEquipo],0)))</f>
        <v>1</v>
      </c>
      <c r="DE10" s="115"/>
      <c r="DF10" s="115" t="n">
        <f aca="false">IF(OR(INDEX($AW$6:$AW$97,MATCH($BD10,$AV$6:$AV$97,0))="",DB10="-"),DD10,INDEX($AW$6:$AW$97,MATCH($BD10,$AV$6:$AV$97,0))+DD10/1000)</f>
        <v>1</v>
      </c>
      <c r="DG10" s="115" t="n">
        <f aca="false">IF(DB10="-","-",COUNTIFS(DF$6:DF$53,"&lt;"&amp;DF10,$BC$6:$BC$53,INDEX(T_Equipos[Grupo],MATCH(BD10,T_Equipos[NombreEquipo],0))))</f>
        <v>0</v>
      </c>
      <c r="DH10" s="115" t="n">
        <f aca="false">DA10+COUNTIFS(DB$6:DB$53,DB10,DG$6:DG$53,"&lt;"&amp;DG10,$BC$6:$BC$53,INDEX(T_Equipos[Grupo],MATCH(BD10,T_Equipos[NombreEquipo],0)))</f>
        <v>1</v>
      </c>
      <c r="DI10" s="54"/>
      <c r="DJ10" s="54" t="n">
        <f aca="false">INDEX($DA$6:$DA$53,MATCH($DQ10,$BD$6:$BD$53,0))</f>
        <v>1</v>
      </c>
      <c r="DK10" s="54" t="n">
        <f aca="false">+SUMIF($BC$6:$BC$53,BC10,$BF$6:$BF$53)</f>
        <v>4</v>
      </c>
      <c r="DL10" s="54" t="n">
        <f aca="false">IF(OR(DK10=12,$AJ$99=144),COUNTIFS($DJ$6:$DJ$53,DJ10,$BC$6:$BC$53,BC10),1)</f>
        <v>1</v>
      </c>
      <c r="DM10" s="119" t="str">
        <f aca="false">DJ10&amp;"."&amp;DL10</f>
        <v>1.1</v>
      </c>
      <c r="DN10" s="54" t="n">
        <f aca="true" t="array" ref="DN10:DN10">OFFSET(Horarios!$P$3,DJ10-1,0,DL10,1)</f>
        <v>1</v>
      </c>
      <c r="DO10" s="54"/>
      <c r="DP10" s="54" t="s">
        <v>82</v>
      </c>
      <c r="DQ10" s="54" t="str">
        <f aca="false">INDEX($BD$6:$BD$53,MATCH(DP10,$BM$6:$BM$53,0))</f>
        <v>Canadá</v>
      </c>
      <c r="DR10" s="54"/>
      <c r="DS10" s="54"/>
      <c r="DT10" s="54" t="str">
        <f aca="false">AA10&amp;"-"&amp;AF10</f>
        <v>-</v>
      </c>
      <c r="DU10" s="54"/>
      <c r="DV10" s="54"/>
      <c r="DW10" s="56"/>
    </row>
    <row r="11" customFormat="false" ht="15.75" hidden="false" customHeight="true" outlineLevel="0" collapsed="false">
      <c r="A11" s="38"/>
      <c r="B11" s="71"/>
      <c r="C11" s="38"/>
      <c r="D11" s="38"/>
      <c r="E11" s="38"/>
      <c r="F11" s="38"/>
      <c r="G11" s="38"/>
      <c r="H11" s="38"/>
      <c r="I11" s="38"/>
      <c r="J11" s="38"/>
      <c r="K11" s="38"/>
      <c r="L11" s="38"/>
      <c r="M11" s="38"/>
      <c r="N11" s="54"/>
      <c r="O11" s="54"/>
      <c r="P11" s="54"/>
      <c r="Q11" s="54"/>
      <c r="R11" s="54"/>
      <c r="S11" s="54"/>
      <c r="T11" s="54"/>
      <c r="U11" s="54"/>
      <c r="V11" s="45"/>
      <c r="W11" s="58"/>
      <c r="X11" s="59" t="str">
        <f aca="false">X3</f>
        <v>Fecha</v>
      </c>
      <c r="Y11" s="59" t="str">
        <f aca="false">Y3</f>
        <v>Hora</v>
      </c>
      <c r="Z11" s="60" t="str">
        <f aca="false">Z3</f>
        <v>Jor.</v>
      </c>
      <c r="AA11" s="61" t="str">
        <f aca="false">AA3</f>
        <v>Casa</v>
      </c>
      <c r="AB11" s="60"/>
      <c r="AC11" s="60" t="str">
        <f aca="false">AC3</f>
        <v>Gol</v>
      </c>
      <c r="AD11" s="60" t="str">
        <f aca="false">AD3</f>
        <v>Gol</v>
      </c>
      <c r="AE11" s="60"/>
      <c r="AF11" s="63" t="str">
        <f aca="false">AF3</f>
        <v>Fuera</v>
      </c>
      <c r="AG11" s="158"/>
      <c r="AH11" s="83"/>
      <c r="AI11" s="49"/>
      <c r="AJ11" s="65"/>
      <c r="AK11" s="159"/>
      <c r="AL11" s="65"/>
      <c r="AM11" s="65"/>
      <c r="AN11" s="65"/>
      <c r="AO11" s="65"/>
      <c r="AP11" s="65"/>
      <c r="AQ11" s="65"/>
      <c r="AR11" s="65"/>
      <c r="AS11" s="65"/>
      <c r="AT11" s="65"/>
      <c r="AU11" s="160"/>
      <c r="AV11" s="50"/>
      <c r="AW11" s="161"/>
      <c r="AX11" s="162"/>
      <c r="AY11" s="145"/>
      <c r="AZ11" s="146"/>
      <c r="BA11" s="48"/>
      <c r="BB11" s="54"/>
      <c r="BC11" s="115" t="str">
        <f aca="false">+INDEX(T_Equipos[Grupo],MATCH(WORLDCUP!BD11,T_Equipos[NombreEquipo],0))</f>
        <v>B</v>
      </c>
      <c r="BD11" s="54" t="str">
        <f aca="false">+Equipos!B7</f>
        <v>Bosnia y Herzegovina</v>
      </c>
      <c r="BE11" s="116" t="n">
        <f aca="false">+BG11*3+BH11+IF($AZ$3="no",0,INDEX($AZ$6:$AZ$97,MATCH(BD11,$AY$6:$AY$97,0)))</f>
        <v>1</v>
      </c>
      <c r="BF11" s="116" t="n">
        <f aca="false">+BG11+BH11+BI11</f>
        <v>1</v>
      </c>
      <c r="BG11" s="116" t="n">
        <f aca="false">+COUNTIFS(FGLocal,BD11,Ganador,"Local")+COUNTIFS(FGVisitante,BD11,Ganador,"Visitante")</f>
        <v>0</v>
      </c>
      <c r="BH11" s="116" t="n">
        <f aca="false">+COUNTIFS(FGLocal,BD11,Ganador,"Empate")+COUNTIFS(FGVisitante,BD11,Ganador,"Empate")</f>
        <v>1</v>
      </c>
      <c r="BI11" s="116" t="n">
        <f aca="false">+COUNTIFS(FGVisitante,BD11,Ganador,"Local")+COUNTIFS(FGLocal,BD11,Ganador,"Visitante")</f>
        <v>0</v>
      </c>
      <c r="BJ11" s="116" t="n">
        <f aca="false">+SUMIFS(FG_GolesLocal,FGLocal,BD11,Ganador,"&lt;&gt;"&amp;"Pendiente",FG_GolesLocal,"&lt;&gt;"&amp;"",FG_GolesVisitante,"&lt;&gt;"&amp;"")+SUMIFS(FG_GolesVisitante,FGVisitante,BD11,Ganador,"&lt;&gt;"&amp;"Pendiente",FG_GolesLocal,"&lt;&gt;"&amp;"",FG_GolesVisitante,"&lt;&gt;"&amp;"")</f>
        <v>1</v>
      </c>
      <c r="BK11" s="116" t="n">
        <f aca="false">+SUMIFS(FG_GolesLocal,FGVisitante,BD11,Ganador,"&lt;&gt;"&amp;"Pendiente",FG_GolesLocal,"&lt;&gt;"&amp;"",FG_GolesVisitante,"&lt;&gt;"&amp;"")+SUMIFS(FG_GolesVisitante,FGLocal,BD11,Ganador,"&lt;&gt;"&amp;"Pendiente",FG_GolesLocal,"&lt;&gt;"&amp;"",FG_GolesVisitante,"&lt;&gt;"&amp;"")</f>
        <v>1</v>
      </c>
      <c r="BL11" s="116" t="n">
        <f aca="false">+BJ11-BK11</f>
        <v>0</v>
      </c>
      <c r="BM11" s="116" t="str">
        <f aca="false">DD11&amp;BC11</f>
        <v>2B</v>
      </c>
      <c r="BN11" s="116" t="str">
        <f aca="false">DH11&amp;BC11</f>
        <v>2B</v>
      </c>
      <c r="BO11" s="118" t="n">
        <f aca="false">IF(AND($AJ$99=144,BF11&gt;=1),1,0)</f>
        <v>0</v>
      </c>
      <c r="BP11" s="117" t="n">
        <f aca="false">COUNTIFS($BO$6:$BO$53,"&gt;"&amp;BO11,$BC$6:$BC$53,INDEX(T_Equipos[Grupo],MATCH(BD11,T_Equipos[NombreEquipo],0)))+1</f>
        <v>1</v>
      </c>
      <c r="BQ11" s="117" t="str">
        <f aca="false">IF(COUNTIFS($BP$6:$BP$53,BP11,$BC$6:$BC$53,INDEX(T_Equipos[Grupo],MATCH(BD11,T_Equipos[NombreEquipo],0)))=1,"-","P."&amp;BP11&amp;" ("&amp;COUNTIFS($BP$6:$BP$53,BP11,$BC$6:$BC$53,INDEX(T_Equipos[Grupo],MATCH(BD11,T_Equipos[NombreEquipo],0)))&amp;")")</f>
        <v>P.1 (4)</v>
      </c>
      <c r="BR11" s="118" t="n">
        <f aca="false">IF($BQ11="-","-",BE11)</f>
        <v>1</v>
      </c>
      <c r="BS11" s="117" t="n">
        <f aca="false">BP11+COUNTIFS($BQ$6:$BQ$53,BQ11,$BR$6:BR$53,"&gt;"&amp;BR11,$BC$6:$BC$53,INDEX(T_Equipos[Grupo],MATCH(BD11,T_Equipos[NombreEquipo],0)))</f>
        <v>1</v>
      </c>
      <c r="BT11" s="117" t="str">
        <f aca="false">IF(COUNTIFS($BS$6:$BS$53,BS11,$BC$6:$BC$53,INDEX(T_Equipos[Grupo],MATCH(BD11,T_Equipos[NombreEquipo],0)))=1,"-","P."&amp;BS11&amp;" ("&amp;COUNTIFS($BS$6:$BS$53,BS11,$BC$6:$BC$53,INDEX(T_Equipos[Grupo],MATCH(BD11,T_Equipos[NombreEquipo],0)))&amp;")")</f>
        <v>P.1 (4)</v>
      </c>
      <c r="BU11" s="118" t="n">
        <f aca="false">IF($BT11="-","-",COUNTIFS(FGLocal,$BD11,Ganador,"Local",Part1Empate1V,$BT11)+COUNTIFS(FGVisitante,$BD11,Ganador,"Visitante",Part1Empate1L,$BT11))</f>
        <v>0</v>
      </c>
      <c r="BV11" s="118" t="n">
        <f aca="false">IF($BT11="-","-",COUNTIFS(FGLocal,$BD11,Ganador,"Empate",Part1Empate1V,$BT11)+COUNTIFS(FGVisitante,$BD11,Ganador,"Empate",Part1Empate1L,$BT11))</f>
        <v>1</v>
      </c>
      <c r="BW11" s="118" t="n">
        <f aca="false">IF($BT11="-","-",COUNTIFS(FGLocal,$BD11,Ganador,"Visitante",Part1Empate1V,$BT11)+COUNTIFS(FGVisitante,$BD11,Ganador,"Local",Part1Empate1L,$BT11))</f>
        <v>0</v>
      </c>
      <c r="BX11" s="118" t="n">
        <f aca="false">IF($BT11="-","-",BU11*3+BV11)</f>
        <v>1</v>
      </c>
      <c r="BY11" s="118" t="n">
        <f aca="false">BS11+COUNTIFS($BT$6:$BT$53,BT11,$BX$6:BX$53,"&gt;"&amp;BX11,$BC$6:$BC$53,INDEX(T_Equipos[Grupo],MATCH(BD11,T_Equipos[NombreEquipo],0)))</f>
        <v>1</v>
      </c>
      <c r="BZ11" s="117" t="str">
        <f aca="false">IF(COUNTIFS($BY$6:$BY$53,BY11,$BC$6:$BC$53,INDEX(T_Equipos[Grupo],MATCH(BD11,T_Equipos[NombreEquipo],0)))=1,"-","P."&amp;BY11&amp;" ("&amp;COUNTIFS($BY$6:$BY$53,BY11,$BC$6:$BC$53,INDEX(T_Equipos[Grupo],MATCH(BD11,T_Equipos[NombreEquipo],0)))&amp;")")</f>
        <v>P.1 (4)</v>
      </c>
      <c r="CA11" s="118" t="n">
        <f aca="false">IF($BZ11="-","-",SUMIFS(FG_GolesLocal,FGLocal,$BD11,Part1Empate2V,$BZ11)+SUMIFS(FG_GolesVisitante,FGVisitante,$BD11,Part1Empate2L,$BZ11))</f>
        <v>1</v>
      </c>
      <c r="CB11" s="118" t="n">
        <f aca="false">IF($BZ11="-","-",SUMIFS(FG_GolesVisitante,FGLocal,$BD11,Part1Empate2V,$BZ11)+SUMIFS(FG_GolesLocal,FGVisitante,$BD11,Part1Empate2L,$BZ11))</f>
        <v>1</v>
      </c>
      <c r="CC11" s="118" t="n">
        <f aca="false">IF($BZ11="-","-",CA11-CB11)</f>
        <v>0</v>
      </c>
      <c r="CD11" s="118" t="n">
        <f aca="false">BY11+COUNTIFS($BZ$6:$BZ$53,BZ11,$CC$6:CC$53,"&gt;"&amp;CC11,$BC$6:$BC$53,INDEX(T_Equipos[Grupo],MATCH(BD11,T_Equipos[NombreEquipo],0)))</f>
        <v>1</v>
      </c>
      <c r="CE11" s="117" t="str">
        <f aca="false">IF(COUNTIFS($CD$6:$CD$53,CD11,$BC$6:$BC$53,INDEX(T_Equipos[Grupo],MATCH(BD11,T_Equipos[NombreEquipo],0)))=1,"-","P."&amp;CD11&amp;" ("&amp;COUNTIFS($CD$6:$CD$53,CD11,$BC$6:$BC$53,INDEX(T_Equipos[Grupo],MATCH(BD11,T_Equipos[NombreEquipo],0)))&amp;")")</f>
        <v>P.1 (4)</v>
      </c>
      <c r="CF11" s="118" t="n">
        <f aca="false">IF($CE11="-","-",SUMIFS(FG_GolesLocal,FGLocal,$BD11,Part1Empate3V,$CE11)+SUMIFS(FG_GolesVisitante,FGVisitante,$BD11,Part1Empate3L,$CE11))</f>
        <v>1</v>
      </c>
      <c r="CG11" s="118" t="n">
        <f aca="false">CD11+COUNTIFS($CE$6:$CE$53,CE11,$CF$6:CF$53,"&gt;"&amp;CF11,$BC$6:$BC$53,INDEX(T_Equipos[Grupo],MATCH(BD11,T_Equipos[NombreEquipo],0)))</f>
        <v>1</v>
      </c>
      <c r="CH11" s="117" t="str">
        <f aca="false">IF(COUNTIFS($CG$6:$CG$53,CG11,$BC$6:$BC$53,INDEX(T_Equipos[Grupo],MATCH(BD11,T_Equipos[NombreEquipo],0)))=1,"-","P."&amp;CG11&amp;" ("&amp;COUNTIFS($CG$6:$CG$53,CG11,$BC$6:$BC$53,INDEX(T_Equipos[Grupo],MATCH(BD11,T_Equipos[NombreEquipo],0)))&amp;")")</f>
        <v>P.1 (4)</v>
      </c>
      <c r="CI11" s="118" t="n">
        <f aca="false">IF($CH11="-","-",COUNTIFS(FGLocal,$BD11,Ganador,"Local",Part2Empate4V,$CH11)+COUNTIFS(FGVisitante,$BD11,Ganador,"Visitante",Part2Empate4L,$CH11))</f>
        <v>0</v>
      </c>
      <c r="CJ11" s="118" t="n">
        <f aca="false">IF($CH11="-","-",COUNTIFS(FGLocal,$BD11,Ganador,"Empate",Part2Empate4V,$CH11)+COUNTIFS(FGVisitante,$BD11,Ganador,"Empate",Part2Empate4L,$CH11))</f>
        <v>1</v>
      </c>
      <c r="CK11" s="118" t="n">
        <f aca="false">IF($CH11="-","-",COUNTIFS(FGLocal,$BD11,Ganador,"Visitante",Part2Empate4V,$CH11)+COUNTIFS(FGVisitante,$BD11,Ganador,"Local",Part2Empate4L,$CH11))</f>
        <v>0</v>
      </c>
      <c r="CL11" s="118" t="n">
        <f aca="false">IF($CH11="-","-",CI11*3+CJ11)</f>
        <v>1</v>
      </c>
      <c r="CM11" s="118" t="n">
        <f aca="false">CG11+COUNTIFS($CH$6:$CH$53,CH11,$CL$6:CL$53,"&gt;"&amp;CL11,$BC$6:$BC$53,INDEX(T_Equipos[Grupo],MATCH(BD11,T_Equipos[NombreEquipo],0)))</f>
        <v>1</v>
      </c>
      <c r="CN11" s="117" t="str">
        <f aca="false">IF(COUNTIFS($CM$6:$CM$53,CM11,$BC$6:$BC$53,INDEX(T_Equipos[Grupo],MATCH(BD11,T_Equipos[NombreEquipo],0)))=1,"-","P."&amp;CM11&amp;" ("&amp;COUNTIFS($CM$6:$CM$53,CM11,$BC$6:$BC$53,INDEX(T_Equipos[Grupo],MATCH(BD11,T_Equipos[NombreEquipo],0)))&amp;")")</f>
        <v>P.1 (4)</v>
      </c>
      <c r="CO11" s="118" t="n">
        <f aca="false">IF($CN11="-","-",SUMIFS(FG_GolesLocal,FGLocal,$BD11,Part2Empate5V,$CN11)+SUMIFS(FG_GolesVisitante,FGVisitante,$BD11,Part2Empate5L,$CN11))</f>
        <v>1</v>
      </c>
      <c r="CP11" s="118" t="n">
        <f aca="false">IF($CN11="-","-",SUMIFS(FG_GolesVisitante,FGLocal,$BD11,Part2Empate5V,$CN11)+SUMIFS(FG_GolesLocal,FGVisitante,$BD11,Part2Empate5L,$CN11))</f>
        <v>1</v>
      </c>
      <c r="CQ11" s="118" t="n">
        <f aca="false">IF($CN11="-","-",CO11-CP11)</f>
        <v>0</v>
      </c>
      <c r="CR11" s="118" t="n">
        <f aca="false">CM11+COUNTIFS($CN$6:$CN$53,CN11,$CQ$6:CQ$53,"&gt;"&amp;CQ11,$BC$6:$BC$53,INDEX(T_Equipos[Grupo],MATCH(BD11,T_Equipos[NombreEquipo],0)))</f>
        <v>1</v>
      </c>
      <c r="CS11" s="117" t="str">
        <f aca="false">IF(COUNTIFS($CR$6:$CR$53,CR11,$BC$6:$BC$53,INDEX(T_Equipos[Grupo],MATCH(BD11,T_Equipos[NombreEquipo],0)))=1,"-","P."&amp;CR11&amp;" ("&amp;COUNTIFS($CR$6:$CR$53,CR11,$BC$6:$BC$53,INDEX(T_Equipos[Grupo],MATCH(BD11,T_Equipos[NombreEquipo],0)))&amp;")")</f>
        <v>P.1 (4)</v>
      </c>
      <c r="CT11" s="118" t="n">
        <f aca="false">IF($CS11="-","-",SUMIFS(FG_GolesLocal,FGLocal,$BD11,Part2Empate6V,$CS11)+SUMIFS(FG_GolesVisitante,FGVisitante,$BD11,Part2Empate6L,$CS11))</f>
        <v>1</v>
      </c>
      <c r="CU11" s="118" t="n">
        <f aca="false">CR11+COUNTIFS($CS$6:$CS$53,CS11,$CT$6:CT$53,"&gt;"&amp;CT11,$BC$6:$BC$53,INDEX(T_Equipos[Grupo],MATCH(BD11,T_Equipos[NombreEquipo],0)))</f>
        <v>1</v>
      </c>
      <c r="CV11" s="117" t="str">
        <f aca="false">IF(COUNTIFS($CU$6:$CU$53,CU11,$BC$6:$BC$53,INDEX(T_Equipos[Grupo],MATCH(BD11,T_Equipos[NombreEquipo],0)))=1,"-","P."&amp;CU11&amp;" ("&amp;COUNTIFS($CU$6:$CU$53,CU11,$BC$6:$BC$53,INDEX(T_Equipos[Grupo],MATCH(BD11,T_Equipos[NombreEquipo],0)))&amp;")")</f>
        <v>P.1 (4)</v>
      </c>
      <c r="CW11" s="117" t="n">
        <f aca="false">IF(CV11="-","-",BL11)</f>
        <v>0</v>
      </c>
      <c r="CX11" s="117" t="n">
        <f aca="false">CU11+COUNTIFS($CV$6:$CV$53,CV11,$CW$6:CW$53,"&gt;"&amp;CW11,$BC$6:$BC$53,INDEX(T_Equipos[Grupo],MATCH(BD11,T_Equipos[NombreEquipo],0)))</f>
        <v>1</v>
      </c>
      <c r="CY11" s="117" t="str">
        <f aca="false">IF(COUNTIFS($CX$6:$CX$53,CX11,$BC$6:$BC$53,INDEX(T_Equipos[Grupo],MATCH(BD11,T_Equipos[NombreEquipo],0)))=1,"-","P."&amp;CX11&amp;" ("&amp;COUNTIFS($CX$6:$CX$53,CX11,$BC$6:$BC$53,INDEX(T_Equipos[Grupo],MATCH(BD11,T_Equipos[NombreEquipo],0)))&amp;")")</f>
        <v>P.1 (4)</v>
      </c>
      <c r="CZ11" s="117" t="n">
        <f aca="false">IF(CY11="-","-",BJ11)</f>
        <v>1</v>
      </c>
      <c r="DA11" s="118" t="n">
        <f aca="false">CX11+COUNTIFS($CY$6:$CY$53,CY11,$CZ$6:CZ$53,"&gt;"&amp;CZ11,$BC$6:$BC$53,INDEX(T_Equipos[Grupo],MATCH(BD11,T_Equipos[NombreEquipo],0)))</f>
        <v>1</v>
      </c>
      <c r="DB11" s="117" t="str">
        <f aca="false">IF(COUNTIFS($DA$6:$DA$53,DA11,$BC$6:$BC$53,INDEX(T_Equipos[Grupo],MATCH(BD11,T_Equipos[NombreEquipo],0)))=1,"-","P."&amp;DA11&amp;" ("&amp;COUNTIFS($DA$6:$DA$53,DA11,$BC$6:$BC$53,INDEX(T_Equipos[Grupo],MATCH(BD11,T_Equipos[NombreEquipo],0)))&amp;")")</f>
        <v>P.1 (4)</v>
      </c>
      <c r="DC11" s="115" t="n">
        <f aca="false">IF(DB11="-","-",COUNTIFS(T_Equipos[Rank],"&lt;"&amp;INDEX(T_Equipos[Rank],MATCH(BD11,T_Equipos[NombreEquipo],0)),$BC$6:$BC$53,INDEX(T_Equipos[Grupo],MATCH(BD11,T_Equipos[NombreEquipo],0)))+1)</f>
        <v>2</v>
      </c>
      <c r="DD11" s="115" t="n">
        <f aca="false">DA11+COUNTIFS($DB$6:$DB$53,DB11,$DC$6:DC$53,"&lt;"&amp;DC11,$BC$6:$BC$53,INDEX(T_Equipos[Grupo],MATCH(BD11,T_Equipos[NombreEquipo],0)))</f>
        <v>2</v>
      </c>
      <c r="DE11" s="115"/>
      <c r="DF11" s="115" t="n">
        <f aca="false">IF(OR(INDEX($AW$6:$AW$97,MATCH($BD11,$AV$6:$AV$97,0))="",DB11="-"),DD11,INDEX($AW$6:$AW$97,MATCH($BD11,$AV$6:$AV$97,0))+DD11/1000)</f>
        <v>2</v>
      </c>
      <c r="DG11" s="115" t="n">
        <f aca="false">IF(DB11="-","-",COUNTIFS(DF$6:DF$53,"&lt;"&amp;DF11,$BC$6:$BC$53,INDEX(T_Equipos[Grupo],MATCH(BD11,T_Equipos[NombreEquipo],0))))</f>
        <v>1</v>
      </c>
      <c r="DH11" s="115" t="n">
        <f aca="false">DA11+COUNTIFS(DB$6:DB$53,DB11,DG$6:DG$53,"&lt;"&amp;DG11,$BC$6:$BC$53,INDEX(T_Equipos[Grupo],MATCH(BD11,T_Equipos[NombreEquipo],0)))</f>
        <v>2</v>
      </c>
      <c r="DI11" s="54"/>
      <c r="DJ11" s="54" t="n">
        <f aca="false">INDEX($DA$6:$DA$53,MATCH($DQ11,$BD$6:$BD$53,0))</f>
        <v>1</v>
      </c>
      <c r="DK11" s="54" t="n">
        <f aca="false">+SUMIF($BC$6:$BC$53,BC11,$BF$6:$BF$53)</f>
        <v>4</v>
      </c>
      <c r="DL11" s="54" t="n">
        <f aca="false">IF(OR(DK11=12,$AJ$99=144),COUNTIFS($DJ$6:$DJ$53,DJ11,$BC$6:$BC$53,BC11),1)</f>
        <v>1</v>
      </c>
      <c r="DM11" s="119" t="str">
        <f aca="false">DJ11&amp;"."&amp;DL11</f>
        <v>1.1</v>
      </c>
      <c r="DN11" s="54" t="n">
        <f aca="true" t="array" ref="DN11:DN11">OFFSET(Horarios!$P$3,DJ11-1,0,DL11,1)</f>
        <v>1</v>
      </c>
      <c r="DO11" s="54"/>
      <c r="DP11" s="54" t="s">
        <v>83</v>
      </c>
      <c r="DQ11" s="54" t="str">
        <f aca="false">INDEX($BD$6:$BD$53,MATCH(DP11,$BM$6:$BM$53,0))</f>
        <v>Bosnia y Herzegovina</v>
      </c>
      <c r="DR11" s="54"/>
      <c r="DS11" s="54"/>
      <c r="DT11" s="54" t="str">
        <f aca="false">AA11&amp;"-"&amp;AF11</f>
        <v>Casa-Fuera</v>
      </c>
      <c r="DU11" s="54"/>
      <c r="DV11" s="54"/>
      <c r="DW11" s="56"/>
    </row>
    <row r="12" customFormat="false" ht="15" hidden="false" customHeight="true" outlineLevel="0" collapsed="false">
      <c r="A12" s="70" t="s">
        <v>23</v>
      </c>
      <c r="B12" s="71" t="s">
        <v>84</v>
      </c>
      <c r="C12" s="43" t="n">
        <f aca="false">COUNTIF(Equipos!$C$2:$C$49,WORLDCUP!B12)</f>
        <v>4</v>
      </c>
      <c r="D12" s="54" t="str">
        <f aca="false">IF(OR(AC12="",AD12=""),"Pendiente",IF(AC12&gt;AD12,"Local",IF(AC12&lt;AD12,"Visitante","Empate")))</f>
        <v>Empate</v>
      </c>
      <c r="E12" s="54" t="str">
        <f aca="false">IF(D12="Pendiente","-",INDEX($BT$6:$BT$53,MATCH($AA12,$BD$6:$BD$53,0)))</f>
        <v>P.1 (4)</v>
      </c>
      <c r="F12" s="54" t="str">
        <f aca="false">IF(D12="Pendiente","-",INDEX($BT$6:$BT$53,MATCH($AF12,$BD$6:$BD$53,0)))</f>
        <v>P.1 (4)</v>
      </c>
      <c r="G12" s="54"/>
      <c r="H12" s="54" t="str">
        <f aca="false">IF(D12="Pendiente","-",INDEX($BZ$6:$BZ$53,MATCH($AA12,$BD$6:$BD$53,0)))</f>
        <v>P.1 (4)</v>
      </c>
      <c r="I12" s="54" t="str">
        <f aca="false">IF(D12="Pendiente","-",INDEX($BZ$6:$BZ$53,MATCH($AF12,$BD$6:$BD$53,0)))</f>
        <v>P.1 (4)</v>
      </c>
      <c r="J12" s="54"/>
      <c r="K12" s="54" t="str">
        <f aca="false">IF(D12="Pendiente","-",INDEX($CE$6:$CE$53,MATCH($AA12,$BD$6:$BD$53,0)))</f>
        <v>P.1 (4)</v>
      </c>
      <c r="L12" s="54" t="str">
        <f aca="false">IF(D12="Pendiente","-",INDEX($CE$6:$CE$53,MATCH($AF12,$BD$6:$BD$53,0)))</f>
        <v>P.1 (4)</v>
      </c>
      <c r="M12" s="54"/>
      <c r="N12" s="54" t="str">
        <f aca="false">IF(D12="Pendiente","-",INDEX($CH$6:$CH$53,MATCH($AA12,$BD$6:$BD$53,0)))</f>
        <v>P.1 (4)</v>
      </c>
      <c r="O12" s="54" t="str">
        <f aca="false">IF(D12="Pendiente","-",INDEX($CH$6:$CH$53,MATCH($AF12,$BD$6:$BD$53,0)))</f>
        <v>P.1 (4)</v>
      </c>
      <c r="P12" s="54"/>
      <c r="Q12" s="54" t="str">
        <f aca="false">IF(D12="Pendiente","-",INDEX($CN$6:$CN$53,MATCH($AA12,$BD$6:$BD$53,0)))</f>
        <v>P.1 (4)</v>
      </c>
      <c r="R12" s="54" t="str">
        <f aca="false">IF(D12="Pendiente","-",INDEX($CN$6:$CN$53,MATCH($AF12,$BD$6:$BD$53,0)))</f>
        <v>P.1 (4)</v>
      </c>
      <c r="S12" s="54"/>
      <c r="T12" s="54" t="str">
        <f aca="false">IF(D12="Pendiente","-",INDEX($CS$6:$CS$53,MATCH($AA12,$BD$6:$BD$53,0)))</f>
        <v>P.1 (4)</v>
      </c>
      <c r="U12" s="54" t="str">
        <f aca="false">IF(D12="Pendiente","-",INDEX($CS$6:$CS$53,MATCH($AF12,$BD$6:$BD$53,0)))</f>
        <v>P.1 (4)</v>
      </c>
      <c r="V12" s="45"/>
      <c r="W12" s="163" t="s">
        <v>84</v>
      </c>
      <c r="X12" s="73" t="n">
        <f aca="false">Horarios!C12</f>
        <v>46185.875</v>
      </c>
      <c r="Y12" s="74" t="n">
        <f aca="false">Horarios!C12</f>
        <v>46185.875</v>
      </c>
      <c r="Z12" s="75" t="str">
        <f aca="false">$Z$4</f>
        <v>J1</v>
      </c>
      <c r="AA12" s="76" t="str">
        <f aca="false">A13</f>
        <v>Canadá</v>
      </c>
      <c r="AB12" s="164" t="str">
        <f aca="true" t="array" ref="AB12:AB12">Ver_flag_local</f>
        <v/>
      </c>
      <c r="AC12" s="78" t="n">
        <v>1</v>
      </c>
      <c r="AD12" s="79" t="n">
        <v>1</v>
      </c>
      <c r="AE12" s="80" t="str">
        <f aca="true" t="array" ref="AE12:AE12">Ver_flag_visit</f>
        <v/>
      </c>
      <c r="AF12" s="81" t="str">
        <f aca="false">A14</f>
        <v>Bosnia y Herzegovina</v>
      </c>
      <c r="AG12" s="82" t="n">
        <f aca="false">IF(NOT(OR(ISBLANK(AC12),ISBLANK(AD12))),1,0)</f>
        <v>1</v>
      </c>
      <c r="AH12" s="83" t="n">
        <v>3</v>
      </c>
      <c r="AI12" s="84"/>
      <c r="AJ12" s="85" t="str">
        <f aca="false">CONCATENATE(AJ3," ",B12)</f>
        <v>Grupo B</v>
      </c>
      <c r="AK12" s="85"/>
      <c r="AL12" s="85"/>
      <c r="AM12" s="85"/>
      <c r="AN12" s="85"/>
      <c r="AO12" s="85"/>
      <c r="AP12" s="85"/>
      <c r="AQ12" s="85"/>
      <c r="AR12" s="85"/>
      <c r="AS12" s="85"/>
      <c r="AT12" s="85"/>
      <c r="AU12" s="160"/>
      <c r="AV12" s="86" t="str">
        <f aca="false">IF(AU13&gt;0,$AV$3,"")</f>
        <v/>
      </c>
      <c r="AW12" s="165"/>
      <c r="AX12" s="166"/>
      <c r="AY12" s="145"/>
      <c r="AZ12" s="146"/>
      <c r="BA12" s="48"/>
      <c r="BB12" s="54"/>
      <c r="BC12" s="115" t="str">
        <f aca="false">+INDEX(T_Equipos[Grupo],MATCH(WORLDCUP!BD12,T_Equipos[NombreEquipo],0))</f>
        <v>B</v>
      </c>
      <c r="BD12" s="54" t="str">
        <f aca="false">+Equipos!B8</f>
        <v>Catar</v>
      </c>
      <c r="BE12" s="116" t="n">
        <f aca="false">+BG12*3+BH12+IF($AZ$3="no",0,INDEX($AZ$6:$AZ$97,MATCH(BD12,$AY$6:$AY$97,0)))</f>
        <v>1</v>
      </c>
      <c r="BF12" s="116" t="n">
        <f aca="false">+BG12+BH12+BI12</f>
        <v>1</v>
      </c>
      <c r="BG12" s="116" t="n">
        <f aca="false">+COUNTIFS(FGLocal,BD12,Ganador,"Local")+COUNTIFS(FGVisitante,BD12,Ganador,"Visitante")</f>
        <v>0</v>
      </c>
      <c r="BH12" s="116" t="n">
        <f aca="false">+COUNTIFS(FGLocal,BD12,Ganador,"Empate")+COUNTIFS(FGVisitante,BD12,Ganador,"Empate")</f>
        <v>1</v>
      </c>
      <c r="BI12" s="116" t="n">
        <f aca="false">+COUNTIFS(FGVisitante,BD12,Ganador,"Local")+COUNTIFS(FGLocal,BD12,Ganador,"Visitante")</f>
        <v>0</v>
      </c>
      <c r="BJ12" s="116" t="n">
        <f aca="false">+SUMIFS(FG_GolesLocal,FGLocal,BD12,Ganador,"&lt;&gt;"&amp;"Pendiente",FG_GolesLocal,"&lt;&gt;"&amp;"",FG_GolesVisitante,"&lt;&gt;"&amp;"")+SUMIFS(FG_GolesVisitante,FGVisitante,BD12,Ganador,"&lt;&gt;"&amp;"Pendiente",FG_GolesLocal,"&lt;&gt;"&amp;"",FG_GolesVisitante,"&lt;&gt;"&amp;"")</f>
        <v>1</v>
      </c>
      <c r="BK12" s="116" t="n">
        <f aca="false">+SUMIFS(FG_GolesLocal,FGVisitante,BD12,Ganador,"&lt;&gt;"&amp;"Pendiente",FG_GolesLocal,"&lt;&gt;"&amp;"",FG_GolesVisitante,"&lt;&gt;"&amp;"")+SUMIFS(FG_GolesVisitante,FGLocal,BD12,Ganador,"&lt;&gt;"&amp;"Pendiente",FG_GolesLocal,"&lt;&gt;"&amp;"",FG_GolesVisitante,"&lt;&gt;"&amp;"")</f>
        <v>1</v>
      </c>
      <c r="BL12" s="116" t="n">
        <f aca="false">+BJ12-BK12</f>
        <v>0</v>
      </c>
      <c r="BM12" s="116" t="str">
        <f aca="false">DD12&amp;BC12</f>
        <v>3B</v>
      </c>
      <c r="BN12" s="116" t="str">
        <f aca="false">DH12&amp;BC12</f>
        <v>3B</v>
      </c>
      <c r="BO12" s="118" t="n">
        <f aca="false">IF(AND($AJ$99=144,BF12&gt;=1),1,0)</f>
        <v>0</v>
      </c>
      <c r="BP12" s="117" t="n">
        <f aca="false">COUNTIFS($BO$6:$BO$53,"&gt;"&amp;BO12,$BC$6:$BC$53,INDEX(T_Equipos[Grupo],MATCH(BD12,T_Equipos[NombreEquipo],0)))+1</f>
        <v>1</v>
      </c>
      <c r="BQ12" s="117" t="str">
        <f aca="false">IF(COUNTIFS($BP$6:$BP$53,BP12,$BC$6:$BC$53,INDEX(T_Equipos[Grupo],MATCH(BD12,T_Equipos[NombreEquipo],0)))=1,"-","P."&amp;BP12&amp;" ("&amp;COUNTIFS($BP$6:$BP$53,BP12,$BC$6:$BC$53,INDEX(T_Equipos[Grupo],MATCH(BD12,T_Equipos[NombreEquipo],0)))&amp;")")</f>
        <v>P.1 (4)</v>
      </c>
      <c r="BR12" s="118" t="n">
        <f aca="false">IF($BQ12="-","-",BE12)</f>
        <v>1</v>
      </c>
      <c r="BS12" s="117" t="n">
        <f aca="false">BP12+COUNTIFS($BQ$6:$BQ$53,BQ12,$BR$6:BR$53,"&gt;"&amp;BR12,$BC$6:$BC$53,INDEX(T_Equipos[Grupo],MATCH(BD12,T_Equipos[NombreEquipo],0)))</f>
        <v>1</v>
      </c>
      <c r="BT12" s="117" t="str">
        <f aca="false">IF(COUNTIFS($BS$6:$BS$53,BS12,$BC$6:$BC$53,INDEX(T_Equipos[Grupo],MATCH(BD12,T_Equipos[NombreEquipo],0)))=1,"-","P."&amp;BS12&amp;" ("&amp;COUNTIFS($BS$6:$BS$53,BS12,$BC$6:$BC$53,INDEX(T_Equipos[Grupo],MATCH(BD12,T_Equipos[NombreEquipo],0)))&amp;")")</f>
        <v>P.1 (4)</v>
      </c>
      <c r="BU12" s="118" t="n">
        <f aca="false">IF($BT12="-","-",COUNTIFS(FGLocal,$BD12,Ganador,"Local",Part1Empate1V,$BT12)+COUNTIFS(FGVisitante,$BD12,Ganador,"Visitante",Part1Empate1L,$BT12))</f>
        <v>0</v>
      </c>
      <c r="BV12" s="118" t="n">
        <f aca="false">IF($BT12="-","-",COUNTIFS(FGLocal,$BD12,Ganador,"Empate",Part1Empate1V,$BT12)+COUNTIFS(FGVisitante,$BD12,Ganador,"Empate",Part1Empate1L,$BT12))</f>
        <v>1</v>
      </c>
      <c r="BW12" s="118" t="n">
        <f aca="false">IF($BT12="-","-",COUNTIFS(FGLocal,$BD12,Ganador,"Visitante",Part1Empate1V,$BT12)+COUNTIFS(FGVisitante,$BD12,Ganador,"Local",Part1Empate1L,$BT12))</f>
        <v>0</v>
      </c>
      <c r="BX12" s="118" t="n">
        <f aca="false">IF($BT12="-","-",BU12*3+BV12)</f>
        <v>1</v>
      </c>
      <c r="BY12" s="118" t="n">
        <f aca="false">BS12+COUNTIFS($BT$6:$BT$53,BT12,$BX$6:BX$53,"&gt;"&amp;BX12,$BC$6:$BC$53,INDEX(T_Equipos[Grupo],MATCH(BD12,T_Equipos[NombreEquipo],0)))</f>
        <v>1</v>
      </c>
      <c r="BZ12" s="117" t="str">
        <f aca="false">IF(COUNTIFS($BY$6:$BY$53,BY12,$BC$6:$BC$53,INDEX(T_Equipos[Grupo],MATCH(BD12,T_Equipos[NombreEquipo],0)))=1,"-","P."&amp;BY12&amp;" ("&amp;COUNTIFS($BY$6:$BY$53,BY12,$BC$6:$BC$53,INDEX(T_Equipos[Grupo],MATCH(BD12,T_Equipos[NombreEquipo],0)))&amp;")")</f>
        <v>P.1 (4)</v>
      </c>
      <c r="CA12" s="118" t="n">
        <f aca="false">IF($BZ12="-","-",SUMIFS(FG_GolesLocal,FGLocal,$BD12,Part1Empate2V,$BZ12)+SUMIFS(FG_GolesVisitante,FGVisitante,$BD12,Part1Empate2L,$BZ12))</f>
        <v>1</v>
      </c>
      <c r="CB12" s="118" t="n">
        <f aca="false">IF($BZ12="-","-",SUMIFS(FG_GolesVisitante,FGLocal,$BD12,Part1Empate2V,$BZ12)+SUMIFS(FG_GolesLocal,FGVisitante,$BD12,Part1Empate2L,$BZ12))</f>
        <v>1</v>
      </c>
      <c r="CC12" s="118" t="n">
        <f aca="false">IF($BZ12="-","-",CA12-CB12)</f>
        <v>0</v>
      </c>
      <c r="CD12" s="118" t="n">
        <f aca="false">BY12+COUNTIFS($BZ$6:$BZ$53,BZ12,$CC$6:CC$53,"&gt;"&amp;CC12,$BC$6:$BC$53,INDEX(T_Equipos[Grupo],MATCH(BD12,T_Equipos[NombreEquipo],0)))</f>
        <v>1</v>
      </c>
      <c r="CE12" s="117" t="str">
        <f aca="false">IF(COUNTIFS($CD$6:$CD$53,CD12,$BC$6:$BC$53,INDEX(T_Equipos[Grupo],MATCH(BD12,T_Equipos[NombreEquipo],0)))=1,"-","P."&amp;CD12&amp;" ("&amp;COUNTIFS($CD$6:$CD$53,CD12,$BC$6:$BC$53,INDEX(T_Equipos[Grupo],MATCH(BD12,T_Equipos[NombreEquipo],0)))&amp;")")</f>
        <v>P.1 (4)</v>
      </c>
      <c r="CF12" s="118" t="n">
        <f aca="false">IF($CE12="-","-",SUMIFS(FG_GolesLocal,FGLocal,$BD12,Part1Empate3V,$CE12)+SUMIFS(FG_GolesVisitante,FGVisitante,$BD12,Part1Empate3L,$CE12))</f>
        <v>1</v>
      </c>
      <c r="CG12" s="118" t="n">
        <f aca="false">CD12+COUNTIFS($CE$6:$CE$53,CE12,$CF$6:CF$53,"&gt;"&amp;CF12,$BC$6:$BC$53,INDEX(T_Equipos[Grupo],MATCH(BD12,T_Equipos[NombreEquipo],0)))</f>
        <v>1</v>
      </c>
      <c r="CH12" s="117" t="str">
        <f aca="false">IF(COUNTIFS($CG$6:$CG$53,CG12,$BC$6:$BC$53,INDEX(T_Equipos[Grupo],MATCH(BD12,T_Equipos[NombreEquipo],0)))=1,"-","P."&amp;CG12&amp;" ("&amp;COUNTIFS($CG$6:$CG$53,CG12,$BC$6:$BC$53,INDEX(T_Equipos[Grupo],MATCH(BD12,T_Equipos[NombreEquipo],0)))&amp;")")</f>
        <v>P.1 (4)</v>
      </c>
      <c r="CI12" s="118" t="n">
        <f aca="false">IF($CH12="-","-",COUNTIFS(FGLocal,$BD12,Ganador,"Local",Part2Empate4V,$CH12)+COUNTIFS(FGVisitante,$BD12,Ganador,"Visitante",Part2Empate4L,$CH12))</f>
        <v>0</v>
      </c>
      <c r="CJ12" s="118" t="n">
        <f aca="false">IF($CH12="-","-",COUNTIFS(FGLocal,$BD12,Ganador,"Empate",Part2Empate4V,$CH12)+COUNTIFS(FGVisitante,$BD12,Ganador,"Empate",Part2Empate4L,$CH12))</f>
        <v>1</v>
      </c>
      <c r="CK12" s="118" t="n">
        <f aca="false">IF($CH12="-","-",COUNTIFS(FGLocal,$BD12,Ganador,"Visitante",Part2Empate4V,$CH12)+COUNTIFS(FGVisitante,$BD12,Ganador,"Local",Part2Empate4L,$CH12))</f>
        <v>0</v>
      </c>
      <c r="CL12" s="118" t="n">
        <f aca="false">IF($CH12="-","-",CI12*3+CJ12)</f>
        <v>1</v>
      </c>
      <c r="CM12" s="118" t="n">
        <f aca="false">CG12+COUNTIFS($CH$6:$CH$53,CH12,$CL$6:CL$53,"&gt;"&amp;CL12,$BC$6:$BC$53,INDEX(T_Equipos[Grupo],MATCH(BD12,T_Equipos[NombreEquipo],0)))</f>
        <v>1</v>
      </c>
      <c r="CN12" s="117" t="str">
        <f aca="false">IF(COUNTIFS($CM$6:$CM$53,CM12,$BC$6:$BC$53,INDEX(T_Equipos[Grupo],MATCH(BD12,T_Equipos[NombreEquipo],0)))=1,"-","P."&amp;CM12&amp;" ("&amp;COUNTIFS($CM$6:$CM$53,CM12,$BC$6:$BC$53,INDEX(T_Equipos[Grupo],MATCH(BD12,T_Equipos[NombreEquipo],0)))&amp;")")</f>
        <v>P.1 (4)</v>
      </c>
      <c r="CO12" s="118" t="n">
        <f aca="false">IF($CN12="-","-",SUMIFS(FG_GolesLocal,FGLocal,$BD12,Part2Empate5V,$CN12)+SUMIFS(FG_GolesVisitante,FGVisitante,$BD12,Part2Empate5L,$CN12))</f>
        <v>1</v>
      </c>
      <c r="CP12" s="118" t="n">
        <f aca="false">IF($CN12="-","-",SUMIFS(FG_GolesVisitante,FGLocal,$BD12,Part2Empate5V,$CN12)+SUMIFS(FG_GolesLocal,FGVisitante,$BD12,Part2Empate5L,$CN12))</f>
        <v>1</v>
      </c>
      <c r="CQ12" s="118" t="n">
        <f aca="false">IF($CN12="-","-",CO12-CP12)</f>
        <v>0</v>
      </c>
      <c r="CR12" s="118" t="n">
        <f aca="false">CM12+COUNTIFS($CN$6:$CN$53,CN12,$CQ$6:CQ$53,"&gt;"&amp;CQ12,$BC$6:$BC$53,INDEX(T_Equipos[Grupo],MATCH(BD12,T_Equipos[NombreEquipo],0)))</f>
        <v>1</v>
      </c>
      <c r="CS12" s="117" t="str">
        <f aca="false">IF(COUNTIFS($CR$6:$CR$53,CR12,$BC$6:$BC$53,INDEX(T_Equipos[Grupo],MATCH(BD12,T_Equipos[NombreEquipo],0)))=1,"-","P."&amp;CR12&amp;" ("&amp;COUNTIFS($CR$6:$CR$53,CR12,$BC$6:$BC$53,INDEX(T_Equipos[Grupo],MATCH(BD12,T_Equipos[NombreEquipo],0)))&amp;")")</f>
        <v>P.1 (4)</v>
      </c>
      <c r="CT12" s="118" t="n">
        <f aca="false">IF($CS12="-","-",SUMIFS(FG_GolesLocal,FGLocal,$BD12,Part2Empate6V,$CS12)+SUMIFS(FG_GolesVisitante,FGVisitante,$BD12,Part2Empate6L,$CS12))</f>
        <v>1</v>
      </c>
      <c r="CU12" s="118" t="n">
        <f aca="false">CR12+COUNTIFS($CS$6:$CS$53,CS12,$CT$6:CT$53,"&gt;"&amp;CT12,$BC$6:$BC$53,INDEX(T_Equipos[Grupo],MATCH(BD12,T_Equipos[NombreEquipo],0)))</f>
        <v>1</v>
      </c>
      <c r="CV12" s="117" t="str">
        <f aca="false">IF(COUNTIFS($CU$6:$CU$53,CU12,$BC$6:$BC$53,INDEX(T_Equipos[Grupo],MATCH(BD12,T_Equipos[NombreEquipo],0)))=1,"-","P."&amp;CU12&amp;" ("&amp;COUNTIFS($CU$6:$CU$53,CU12,$BC$6:$BC$53,INDEX(T_Equipos[Grupo],MATCH(BD12,T_Equipos[NombreEquipo],0)))&amp;")")</f>
        <v>P.1 (4)</v>
      </c>
      <c r="CW12" s="117" t="n">
        <f aca="false">IF(CV12="-","-",BL12)</f>
        <v>0</v>
      </c>
      <c r="CX12" s="117" t="n">
        <f aca="false">CU12+COUNTIFS($CV$6:$CV$53,CV12,$CW$6:CW$53,"&gt;"&amp;CW12,$BC$6:$BC$53,INDEX(T_Equipos[Grupo],MATCH(BD12,T_Equipos[NombreEquipo],0)))</f>
        <v>1</v>
      </c>
      <c r="CY12" s="117" t="str">
        <f aca="false">IF(COUNTIFS($CX$6:$CX$53,CX12,$BC$6:$BC$53,INDEX(T_Equipos[Grupo],MATCH(BD12,T_Equipos[NombreEquipo],0)))=1,"-","P."&amp;CX12&amp;" ("&amp;COUNTIFS($CX$6:$CX$53,CX12,$BC$6:$BC$53,INDEX(T_Equipos[Grupo],MATCH(BD12,T_Equipos[NombreEquipo],0)))&amp;")")</f>
        <v>P.1 (4)</v>
      </c>
      <c r="CZ12" s="117" t="n">
        <f aca="false">IF(CY12="-","-",BJ12)</f>
        <v>1</v>
      </c>
      <c r="DA12" s="118" t="n">
        <f aca="false">CX12+COUNTIFS($CY$6:$CY$53,CY12,$CZ$6:CZ$53,"&gt;"&amp;CZ12,$BC$6:$BC$53,INDEX(T_Equipos[Grupo],MATCH(BD12,T_Equipos[NombreEquipo],0)))</f>
        <v>1</v>
      </c>
      <c r="DB12" s="117" t="str">
        <f aca="false">IF(COUNTIFS($DA$6:$DA$53,DA12,$BC$6:$BC$53,INDEX(T_Equipos[Grupo],MATCH(BD12,T_Equipos[NombreEquipo],0)))=1,"-","P."&amp;DA12&amp;" ("&amp;COUNTIFS($DA$6:$DA$53,DA12,$BC$6:$BC$53,INDEX(T_Equipos[Grupo],MATCH(BD12,T_Equipos[NombreEquipo],0)))&amp;")")</f>
        <v>P.1 (4)</v>
      </c>
      <c r="DC12" s="115" t="n">
        <f aca="false">IF(DB12="-","-",COUNTIFS(T_Equipos[Rank],"&lt;"&amp;INDEX(T_Equipos[Rank],MATCH(BD12,T_Equipos[NombreEquipo],0)),$BC$6:$BC$53,INDEX(T_Equipos[Grupo],MATCH(BD12,T_Equipos[NombreEquipo],0)))+1)</f>
        <v>3</v>
      </c>
      <c r="DD12" s="115" t="n">
        <f aca="false">DA12+COUNTIFS($DB$6:$DB$53,DB12,$DC$6:DC$53,"&lt;"&amp;DC12,$BC$6:$BC$53,INDEX(T_Equipos[Grupo],MATCH(BD12,T_Equipos[NombreEquipo],0)))</f>
        <v>3</v>
      </c>
      <c r="DE12" s="115"/>
      <c r="DF12" s="115" t="n">
        <f aca="false">IF(OR(INDEX($AW$6:$AW$97,MATCH($BD12,$AV$6:$AV$97,0))="",DB12="-"),DD12,INDEX($AW$6:$AW$97,MATCH($BD12,$AV$6:$AV$97,0))+DD12/1000)</f>
        <v>3</v>
      </c>
      <c r="DG12" s="115" t="n">
        <f aca="false">IF(DB12="-","-",COUNTIFS(DF$6:DF$53,"&lt;"&amp;DF12,$BC$6:$BC$53,INDEX(T_Equipos[Grupo],MATCH(BD12,T_Equipos[NombreEquipo],0))))</f>
        <v>2</v>
      </c>
      <c r="DH12" s="115" t="n">
        <f aca="false">DA12+COUNTIFS(DB$6:DB$53,DB12,DG$6:DG$53,"&lt;"&amp;DG12,$BC$6:$BC$53,INDEX(T_Equipos[Grupo],MATCH(BD12,T_Equipos[NombreEquipo],0)))</f>
        <v>3</v>
      </c>
      <c r="DI12" s="54"/>
      <c r="DJ12" s="54" t="n">
        <f aca="false">INDEX($DA$6:$DA$53,MATCH($DQ12,$BD$6:$BD$53,0))</f>
        <v>1</v>
      </c>
      <c r="DK12" s="54" t="n">
        <f aca="false">+SUMIF($BC$6:$BC$53,BC12,$BF$6:$BF$53)</f>
        <v>4</v>
      </c>
      <c r="DL12" s="54" t="n">
        <f aca="false">IF(OR(DK12=12,$AJ$99=144),COUNTIFS($DJ$6:$DJ$53,DJ12,$BC$6:$BC$53,BC12),1)</f>
        <v>1</v>
      </c>
      <c r="DM12" s="119" t="str">
        <f aca="false">DJ12&amp;"."&amp;DL12</f>
        <v>1.1</v>
      </c>
      <c r="DN12" s="54" t="n">
        <f aca="true" t="array" ref="DN12:DN12">OFFSET(Horarios!$P$3,DJ12-1,0,DL12,1)</f>
        <v>1</v>
      </c>
      <c r="DO12" s="54"/>
      <c r="DP12" s="54" t="s">
        <v>85</v>
      </c>
      <c r="DQ12" s="54" t="str">
        <f aca="false">INDEX($BD$6:$BD$53,MATCH(DP12,$BM$6:$BM$53,0))</f>
        <v>Catar</v>
      </c>
      <c r="DR12" s="54"/>
      <c r="DS12" s="54"/>
      <c r="DT12" s="54" t="str">
        <f aca="false">AA12&amp;"-"&amp;AF12</f>
        <v>Canadá-Bosnia y Herzegovina</v>
      </c>
      <c r="DU12" s="54"/>
      <c r="DV12" s="54"/>
      <c r="DW12" s="56"/>
    </row>
    <row r="13" customFormat="false" ht="15.75" hidden="false" customHeight="true" outlineLevel="0" collapsed="false">
      <c r="A13" s="91" t="str">
        <f aca="false">+Equipos!B6</f>
        <v>Canadá</v>
      </c>
      <c r="B13" s="71"/>
      <c r="C13" s="71"/>
      <c r="D13" s="54" t="str">
        <f aca="false">IF(OR(AC13="",AD13=""),"Pendiente",IF(AC13&gt;AD13,"Local",IF(AC13&lt;AD13,"Visitante","Empate")))</f>
        <v>Empate</v>
      </c>
      <c r="E13" s="54" t="str">
        <f aca="false">IF(D13="Pendiente","-",INDEX($BT$6:$BT$53,MATCH($AA13,$BD$6:$BD$53,0)))</f>
        <v>P.1 (4)</v>
      </c>
      <c r="F13" s="54" t="str">
        <f aca="false">IF(D13="Pendiente","-",INDEX($BT$6:$BT$53,MATCH($AF13,$BD$6:$BD$53,0)))</f>
        <v>P.1 (4)</v>
      </c>
      <c r="G13" s="54"/>
      <c r="H13" s="54" t="str">
        <f aca="false">IF(D13="Pendiente","-",INDEX($BZ$6:$BZ$53,MATCH($AA13,$BD$6:$BD$53,0)))</f>
        <v>P.1 (4)</v>
      </c>
      <c r="I13" s="54" t="str">
        <f aca="false">IF(D13="Pendiente","-",INDEX($BZ$6:$BZ$53,MATCH($AF13,$BD$6:$BD$53,0)))</f>
        <v>P.1 (4)</v>
      </c>
      <c r="J13" s="54"/>
      <c r="K13" s="54" t="str">
        <f aca="false">IF(D13="Pendiente","-",INDEX($CE$6:$CE$53,MATCH($AA13,$BD$6:$BD$53,0)))</f>
        <v>P.1 (4)</v>
      </c>
      <c r="L13" s="54" t="str">
        <f aca="false">IF(D13="Pendiente","-",INDEX($CE$6:$CE$53,MATCH($AF13,$BD$6:$BD$53,0)))</f>
        <v>P.1 (4)</v>
      </c>
      <c r="M13" s="54"/>
      <c r="N13" s="54" t="str">
        <f aca="false">IF(D13="Pendiente","-",INDEX($CH$6:$CH$53,MATCH($AA13,$BD$6:$BD$53,0)))</f>
        <v>P.1 (4)</v>
      </c>
      <c r="O13" s="54" t="str">
        <f aca="false">IF(D13="Pendiente","-",INDEX($CH$6:$CH$53,MATCH($AF13,$BD$6:$BD$53,0)))</f>
        <v>P.1 (4)</v>
      </c>
      <c r="P13" s="54"/>
      <c r="Q13" s="54" t="str">
        <f aca="false">IF(D13="Pendiente","-",INDEX($CN$6:$CN$53,MATCH($AA13,$BD$6:$BD$53,0)))</f>
        <v>P.1 (4)</v>
      </c>
      <c r="R13" s="54" t="str">
        <f aca="false">IF(D13="Pendiente","-",INDEX($CN$6:$CN$53,MATCH($AF13,$BD$6:$BD$53,0)))</f>
        <v>P.1 (4)</v>
      </c>
      <c r="S13" s="54"/>
      <c r="T13" s="54" t="str">
        <f aca="false">IF(D13="Pendiente","-",INDEX($CS$6:$CS$53,MATCH($AA13,$BD$6:$BD$53,0)))</f>
        <v>P.1 (4)</v>
      </c>
      <c r="U13" s="54" t="str">
        <f aca="false">IF(D13="Pendiente","-",INDEX($CS$6:$CS$53,MATCH($AF13,$BD$6:$BD$53,0)))</f>
        <v>P.1 (4)</v>
      </c>
      <c r="V13" s="45"/>
      <c r="W13" s="163"/>
      <c r="X13" s="73" t="n">
        <f aca="false">Horarios!C13</f>
        <v>46186.875</v>
      </c>
      <c r="Y13" s="74" t="n">
        <f aca="false">Horarios!C13</f>
        <v>46186.875</v>
      </c>
      <c r="Z13" s="75" t="str">
        <f aca="false">$Z$4</f>
        <v>J1</v>
      </c>
      <c r="AA13" s="76" t="str">
        <f aca="false">A15</f>
        <v>Catar</v>
      </c>
      <c r="AB13" s="164" t="str">
        <f aca="true" t="array" ref="AB13:AB13">Ver_flag_local</f>
        <v/>
      </c>
      <c r="AC13" s="78" t="n">
        <v>1</v>
      </c>
      <c r="AD13" s="79" t="n">
        <v>1</v>
      </c>
      <c r="AE13" s="80" t="str">
        <f aca="true" t="array" ref="AE13:AE13">Ver_flag_visit</f>
        <v/>
      </c>
      <c r="AF13" s="81" t="str">
        <f aca="false">A16</f>
        <v>Suiza</v>
      </c>
      <c r="AG13" s="82" t="n">
        <f aca="false">IF(NOT(OR(ISBLANK(AC13),ISBLANK(AD13))),1,0)</f>
        <v>1</v>
      </c>
      <c r="AH13" s="83" t="n">
        <v>8</v>
      </c>
      <c r="AI13" s="84"/>
      <c r="AJ13" s="92" t="str">
        <f aca="false">AJ5</f>
        <v>Pos</v>
      </c>
      <c r="AK13" s="93"/>
      <c r="AL13" s="94" t="str">
        <f aca="false">AL5</f>
        <v>Selección</v>
      </c>
      <c r="AM13" s="93" t="str">
        <f aca="false">AM5</f>
        <v>Pts</v>
      </c>
      <c r="AN13" s="93" t="str">
        <f aca="false">AN5</f>
        <v>J</v>
      </c>
      <c r="AO13" s="93" t="str">
        <f aca="false">AO5</f>
        <v>G</v>
      </c>
      <c r="AP13" s="93" t="str">
        <f aca="false">AP5</f>
        <v>E</v>
      </c>
      <c r="AQ13" s="93" t="str">
        <f aca="false">AQ5</f>
        <v>P</v>
      </c>
      <c r="AR13" s="93" t="str">
        <f aca="false">AR5</f>
        <v>GF</v>
      </c>
      <c r="AS13" s="93" t="str">
        <f aca="false">AS5</f>
        <v>GC</v>
      </c>
      <c r="AT13" s="95" t="str">
        <f aca="false">AT5</f>
        <v>DG</v>
      </c>
      <c r="AU13" s="160" t="n">
        <f aca="false">COUNTIF(AU14:AU17,"&gt;1")</f>
        <v>0</v>
      </c>
      <c r="AV13" s="96"/>
      <c r="AW13" s="96"/>
      <c r="AX13" s="167"/>
      <c r="AY13" s="97" t="str">
        <f aca="false">AL13</f>
        <v>Selección</v>
      </c>
      <c r="AZ13" s="98" t="str">
        <f aca="false">+Idiomas!$D$69</f>
        <v>Puntos penalizados</v>
      </c>
      <c r="BA13" s="48"/>
      <c r="BB13" s="54"/>
      <c r="BC13" s="115" t="str">
        <f aca="false">+INDEX(T_Equipos[Grupo],MATCH(WORLDCUP!BD13,T_Equipos[NombreEquipo],0))</f>
        <v>B</v>
      </c>
      <c r="BD13" s="54" t="str">
        <f aca="false">+Equipos!B9</f>
        <v>Suiza</v>
      </c>
      <c r="BE13" s="116" t="n">
        <f aca="false">+BG13*3+BH13+IF($AZ$3="no",0,INDEX($AZ$6:$AZ$97,MATCH(BD13,$AY$6:$AY$97,0)))</f>
        <v>1</v>
      </c>
      <c r="BF13" s="116" t="n">
        <f aca="false">+BG13+BH13+BI13</f>
        <v>1</v>
      </c>
      <c r="BG13" s="116" t="n">
        <f aca="false">+COUNTIFS(FGLocal,BD13,Ganador,"Local")+COUNTIFS(FGVisitante,BD13,Ganador,"Visitante")</f>
        <v>0</v>
      </c>
      <c r="BH13" s="116" t="n">
        <f aca="false">+COUNTIFS(FGLocal,BD13,Ganador,"Empate")+COUNTIFS(FGVisitante,BD13,Ganador,"Empate")</f>
        <v>1</v>
      </c>
      <c r="BI13" s="116" t="n">
        <f aca="false">+COUNTIFS(FGVisitante,BD13,Ganador,"Local")+COUNTIFS(FGLocal,BD13,Ganador,"Visitante")</f>
        <v>0</v>
      </c>
      <c r="BJ13" s="116" t="n">
        <f aca="false">+SUMIFS(FG_GolesLocal,FGLocal,BD13,Ganador,"&lt;&gt;"&amp;"Pendiente",FG_GolesLocal,"&lt;&gt;"&amp;"",FG_GolesVisitante,"&lt;&gt;"&amp;"")+SUMIFS(FG_GolesVisitante,FGVisitante,BD13,Ganador,"&lt;&gt;"&amp;"Pendiente",FG_GolesLocal,"&lt;&gt;"&amp;"",FG_GolesVisitante,"&lt;&gt;"&amp;"")</f>
        <v>1</v>
      </c>
      <c r="BK13" s="116" t="n">
        <f aca="false">+SUMIFS(FG_GolesLocal,FGVisitante,BD13,Ganador,"&lt;&gt;"&amp;"Pendiente",FG_GolesLocal,"&lt;&gt;"&amp;"",FG_GolesVisitante,"&lt;&gt;"&amp;"")+SUMIFS(FG_GolesVisitante,FGLocal,BD13,Ganador,"&lt;&gt;"&amp;"Pendiente",FG_GolesLocal,"&lt;&gt;"&amp;"",FG_GolesVisitante,"&lt;&gt;"&amp;"")</f>
        <v>1</v>
      </c>
      <c r="BL13" s="116" t="n">
        <f aca="false">+BJ13-BK13</f>
        <v>0</v>
      </c>
      <c r="BM13" s="116" t="str">
        <f aca="false">DD13&amp;BC13</f>
        <v>4B</v>
      </c>
      <c r="BN13" s="116" t="str">
        <f aca="false">DH13&amp;BC13</f>
        <v>4B</v>
      </c>
      <c r="BO13" s="118" t="n">
        <f aca="false">IF(AND($AJ$99=144,BF13&gt;=1),1,0)</f>
        <v>0</v>
      </c>
      <c r="BP13" s="117" t="n">
        <f aca="false">COUNTIFS($BO$6:$BO$53,"&gt;"&amp;BO13,$BC$6:$BC$53,INDEX(T_Equipos[Grupo],MATCH(BD13,T_Equipos[NombreEquipo],0)))+1</f>
        <v>1</v>
      </c>
      <c r="BQ13" s="117" t="str">
        <f aca="false">IF(COUNTIFS($BP$6:$BP$53,BP13,$BC$6:$BC$53,INDEX(T_Equipos[Grupo],MATCH(BD13,T_Equipos[NombreEquipo],0)))=1,"-","P."&amp;BP13&amp;" ("&amp;COUNTIFS($BP$6:$BP$53,BP13,$BC$6:$BC$53,INDEX(T_Equipos[Grupo],MATCH(BD13,T_Equipos[NombreEquipo],0)))&amp;")")</f>
        <v>P.1 (4)</v>
      </c>
      <c r="BR13" s="118" t="n">
        <f aca="false">IF($BQ13="-","-",BE13)</f>
        <v>1</v>
      </c>
      <c r="BS13" s="117" t="n">
        <f aca="false">BP13+COUNTIFS($BQ$6:$BQ$53,BQ13,$BR$6:BR$53,"&gt;"&amp;BR13,$BC$6:$BC$53,INDEX(T_Equipos[Grupo],MATCH(BD13,T_Equipos[NombreEquipo],0)))</f>
        <v>1</v>
      </c>
      <c r="BT13" s="117" t="str">
        <f aca="false">IF(COUNTIFS($BS$6:$BS$53,BS13,$BC$6:$BC$53,INDEX(T_Equipos[Grupo],MATCH(BD13,T_Equipos[NombreEquipo],0)))=1,"-","P."&amp;BS13&amp;" ("&amp;COUNTIFS($BS$6:$BS$53,BS13,$BC$6:$BC$53,INDEX(T_Equipos[Grupo],MATCH(BD13,T_Equipos[NombreEquipo],0)))&amp;")")</f>
        <v>P.1 (4)</v>
      </c>
      <c r="BU13" s="118" t="n">
        <f aca="false">IF($BT13="-","-",COUNTIFS(FGLocal,$BD13,Ganador,"Local",Part1Empate1V,$BT13)+COUNTIFS(FGVisitante,$BD13,Ganador,"Visitante",Part1Empate1L,$BT13))</f>
        <v>0</v>
      </c>
      <c r="BV13" s="118" t="n">
        <f aca="false">IF($BT13="-","-",COUNTIFS(FGLocal,$BD13,Ganador,"Empate",Part1Empate1V,$BT13)+COUNTIFS(FGVisitante,$BD13,Ganador,"Empate",Part1Empate1L,$BT13))</f>
        <v>1</v>
      </c>
      <c r="BW13" s="118" t="n">
        <f aca="false">IF($BT13="-","-",COUNTIFS(FGLocal,$BD13,Ganador,"Visitante",Part1Empate1V,$BT13)+COUNTIFS(FGVisitante,$BD13,Ganador,"Local",Part1Empate1L,$BT13))</f>
        <v>0</v>
      </c>
      <c r="BX13" s="118" t="n">
        <f aca="false">IF($BT13="-","-",BU13*3+BV13)</f>
        <v>1</v>
      </c>
      <c r="BY13" s="118" t="n">
        <f aca="false">BS13+COUNTIFS($BT$6:$BT$53,BT13,$BX$6:BX$53,"&gt;"&amp;BX13,$BC$6:$BC$53,INDEX(T_Equipos[Grupo],MATCH(BD13,T_Equipos[NombreEquipo],0)))</f>
        <v>1</v>
      </c>
      <c r="BZ13" s="117" t="str">
        <f aca="false">IF(COUNTIFS($BY$6:$BY$53,BY13,$BC$6:$BC$53,INDEX(T_Equipos[Grupo],MATCH(BD13,T_Equipos[NombreEquipo],0)))=1,"-","P."&amp;BY13&amp;" ("&amp;COUNTIFS($BY$6:$BY$53,BY13,$BC$6:$BC$53,INDEX(T_Equipos[Grupo],MATCH(BD13,T_Equipos[NombreEquipo],0)))&amp;")")</f>
        <v>P.1 (4)</v>
      </c>
      <c r="CA13" s="118" t="n">
        <f aca="false">IF($BZ13="-","-",SUMIFS(FG_GolesLocal,FGLocal,$BD13,Part1Empate2V,$BZ13)+SUMIFS(FG_GolesVisitante,FGVisitante,$BD13,Part1Empate2L,$BZ13))</f>
        <v>1</v>
      </c>
      <c r="CB13" s="118" t="n">
        <f aca="false">IF($BZ13="-","-",SUMIFS(FG_GolesVisitante,FGLocal,$BD13,Part1Empate2V,$BZ13)+SUMIFS(FG_GolesLocal,FGVisitante,$BD13,Part1Empate2L,$BZ13))</f>
        <v>1</v>
      </c>
      <c r="CC13" s="118" t="n">
        <f aca="false">IF($BZ13="-","-",CA13-CB13)</f>
        <v>0</v>
      </c>
      <c r="CD13" s="118" t="n">
        <f aca="false">BY13+COUNTIFS($BZ$6:$BZ$53,BZ13,$CC$6:CC$53,"&gt;"&amp;CC13,$BC$6:$BC$53,INDEX(T_Equipos[Grupo],MATCH(BD13,T_Equipos[NombreEquipo],0)))</f>
        <v>1</v>
      </c>
      <c r="CE13" s="117" t="str">
        <f aca="false">IF(COUNTIFS($CD$6:$CD$53,CD13,$BC$6:$BC$53,INDEX(T_Equipos[Grupo],MATCH(BD13,T_Equipos[NombreEquipo],0)))=1,"-","P."&amp;CD13&amp;" ("&amp;COUNTIFS($CD$6:$CD$53,CD13,$BC$6:$BC$53,INDEX(T_Equipos[Grupo],MATCH(BD13,T_Equipos[NombreEquipo],0)))&amp;")")</f>
        <v>P.1 (4)</v>
      </c>
      <c r="CF13" s="118" t="n">
        <f aca="false">IF($CE13="-","-",SUMIFS(FG_GolesLocal,FGLocal,$BD13,Part1Empate3V,$CE13)+SUMIFS(FG_GolesVisitante,FGVisitante,$BD13,Part1Empate3L,$CE13))</f>
        <v>1</v>
      </c>
      <c r="CG13" s="118" t="n">
        <f aca="false">CD13+COUNTIFS($CE$6:$CE$53,CE13,$CF$6:CF$53,"&gt;"&amp;CF13,$BC$6:$BC$53,INDEX(T_Equipos[Grupo],MATCH(BD13,T_Equipos[NombreEquipo],0)))</f>
        <v>1</v>
      </c>
      <c r="CH13" s="117" t="str">
        <f aca="false">IF(COUNTIFS($CG$6:$CG$53,CG13,$BC$6:$BC$53,INDEX(T_Equipos[Grupo],MATCH(BD13,T_Equipos[NombreEquipo],0)))=1,"-","P."&amp;CG13&amp;" ("&amp;COUNTIFS($CG$6:$CG$53,CG13,$BC$6:$BC$53,INDEX(T_Equipos[Grupo],MATCH(BD13,T_Equipos[NombreEquipo],0)))&amp;")")</f>
        <v>P.1 (4)</v>
      </c>
      <c r="CI13" s="118" t="n">
        <f aca="false">IF($CH13="-","-",COUNTIFS(FGLocal,$BD13,Ganador,"Local",Part2Empate4V,$CH13)+COUNTIFS(FGVisitante,$BD13,Ganador,"Visitante",Part2Empate4L,$CH13))</f>
        <v>0</v>
      </c>
      <c r="CJ13" s="118" t="n">
        <f aca="false">IF($CH13="-","-",COUNTIFS(FGLocal,$BD13,Ganador,"Empate",Part2Empate4V,$CH13)+COUNTIFS(FGVisitante,$BD13,Ganador,"Empate",Part2Empate4L,$CH13))</f>
        <v>1</v>
      </c>
      <c r="CK13" s="118" t="n">
        <f aca="false">IF($CH13="-","-",COUNTIFS(FGLocal,$BD13,Ganador,"Visitante",Part2Empate4V,$CH13)+COUNTIFS(FGVisitante,$BD13,Ganador,"Local",Part2Empate4L,$CH13))</f>
        <v>0</v>
      </c>
      <c r="CL13" s="118" t="n">
        <f aca="false">IF($CH13="-","-",CI13*3+CJ13)</f>
        <v>1</v>
      </c>
      <c r="CM13" s="118" t="n">
        <f aca="false">CG13+COUNTIFS($CH$6:$CH$53,CH13,$CL$6:CL$53,"&gt;"&amp;CL13,$BC$6:$BC$53,INDEX(T_Equipos[Grupo],MATCH(BD13,T_Equipos[NombreEquipo],0)))</f>
        <v>1</v>
      </c>
      <c r="CN13" s="117" t="str">
        <f aca="false">IF(COUNTIFS($CM$6:$CM$53,CM13,$BC$6:$BC$53,INDEX(T_Equipos[Grupo],MATCH(BD13,T_Equipos[NombreEquipo],0)))=1,"-","P."&amp;CM13&amp;" ("&amp;COUNTIFS($CM$6:$CM$53,CM13,$BC$6:$BC$53,INDEX(T_Equipos[Grupo],MATCH(BD13,T_Equipos[NombreEquipo],0)))&amp;")")</f>
        <v>P.1 (4)</v>
      </c>
      <c r="CO13" s="118" t="n">
        <f aca="false">IF($CN13="-","-",SUMIFS(FG_GolesLocal,FGLocal,$BD13,Part2Empate5V,$CN13)+SUMIFS(FG_GolesVisitante,FGVisitante,$BD13,Part2Empate5L,$CN13))</f>
        <v>1</v>
      </c>
      <c r="CP13" s="118" t="n">
        <f aca="false">IF($CN13="-","-",SUMIFS(FG_GolesVisitante,FGLocal,$BD13,Part2Empate5V,$CN13)+SUMIFS(FG_GolesLocal,FGVisitante,$BD13,Part2Empate5L,$CN13))</f>
        <v>1</v>
      </c>
      <c r="CQ13" s="118" t="n">
        <f aca="false">IF($CN13="-","-",CO13-CP13)</f>
        <v>0</v>
      </c>
      <c r="CR13" s="118" t="n">
        <f aca="false">CM13+COUNTIFS($CN$6:$CN$53,CN13,$CQ$6:CQ$53,"&gt;"&amp;CQ13,$BC$6:$BC$53,INDEX(T_Equipos[Grupo],MATCH(BD13,T_Equipos[NombreEquipo],0)))</f>
        <v>1</v>
      </c>
      <c r="CS13" s="117" t="str">
        <f aca="false">IF(COUNTIFS($CR$6:$CR$53,CR13,$BC$6:$BC$53,INDEX(T_Equipos[Grupo],MATCH(BD13,T_Equipos[NombreEquipo],0)))=1,"-","P."&amp;CR13&amp;" ("&amp;COUNTIFS($CR$6:$CR$53,CR13,$BC$6:$BC$53,INDEX(T_Equipos[Grupo],MATCH(BD13,T_Equipos[NombreEquipo],0)))&amp;")")</f>
        <v>P.1 (4)</v>
      </c>
      <c r="CT13" s="118" t="n">
        <f aca="false">IF($CS13="-","-",SUMIFS(FG_GolesLocal,FGLocal,$BD13,Part2Empate6V,$CS13)+SUMIFS(FG_GolesVisitante,FGVisitante,$BD13,Part2Empate6L,$CS13))</f>
        <v>1</v>
      </c>
      <c r="CU13" s="118" t="n">
        <f aca="false">CR13+COUNTIFS($CS$6:$CS$53,CS13,$CT$6:CT$53,"&gt;"&amp;CT13,$BC$6:$BC$53,INDEX(T_Equipos[Grupo],MATCH(BD13,T_Equipos[NombreEquipo],0)))</f>
        <v>1</v>
      </c>
      <c r="CV13" s="117" t="str">
        <f aca="false">IF(COUNTIFS($CU$6:$CU$53,CU13,$BC$6:$BC$53,INDEX(T_Equipos[Grupo],MATCH(BD13,T_Equipos[NombreEquipo],0)))=1,"-","P."&amp;CU13&amp;" ("&amp;COUNTIFS($CU$6:$CU$53,CU13,$BC$6:$BC$53,INDEX(T_Equipos[Grupo],MATCH(BD13,T_Equipos[NombreEquipo],0)))&amp;")")</f>
        <v>P.1 (4)</v>
      </c>
      <c r="CW13" s="117" t="n">
        <f aca="false">IF(CV13="-","-",BL13)</f>
        <v>0</v>
      </c>
      <c r="CX13" s="117" t="n">
        <f aca="false">CU13+COUNTIFS($CV$6:$CV$53,CV13,$CW$6:CW$53,"&gt;"&amp;CW13,$BC$6:$BC$53,INDEX(T_Equipos[Grupo],MATCH(BD13,T_Equipos[NombreEquipo],0)))</f>
        <v>1</v>
      </c>
      <c r="CY13" s="117" t="str">
        <f aca="false">IF(COUNTIFS($CX$6:$CX$53,CX13,$BC$6:$BC$53,INDEX(T_Equipos[Grupo],MATCH(BD13,T_Equipos[NombreEquipo],0)))=1,"-","P."&amp;CX13&amp;" ("&amp;COUNTIFS($CX$6:$CX$53,CX13,$BC$6:$BC$53,INDEX(T_Equipos[Grupo],MATCH(BD13,T_Equipos[NombreEquipo],0)))&amp;")")</f>
        <v>P.1 (4)</v>
      </c>
      <c r="CZ13" s="117" t="n">
        <f aca="false">IF(CY13="-","-",BJ13)</f>
        <v>1</v>
      </c>
      <c r="DA13" s="118" t="n">
        <f aca="false">CX13+COUNTIFS($CY$6:$CY$53,CY13,$CZ$6:CZ$53,"&gt;"&amp;CZ13,$BC$6:$BC$53,INDEX(T_Equipos[Grupo],MATCH(BD13,T_Equipos[NombreEquipo],0)))</f>
        <v>1</v>
      </c>
      <c r="DB13" s="117" t="str">
        <f aca="false">IF(COUNTIFS($DA$6:$DA$53,DA13,$BC$6:$BC$53,INDEX(T_Equipos[Grupo],MATCH(BD13,T_Equipos[NombreEquipo],0)))=1,"-","P."&amp;DA13&amp;" ("&amp;COUNTIFS($DA$6:$DA$53,DA13,$BC$6:$BC$53,INDEX(T_Equipos[Grupo],MATCH(BD13,T_Equipos[NombreEquipo],0)))&amp;")")</f>
        <v>P.1 (4)</v>
      </c>
      <c r="DC13" s="115" t="n">
        <f aca="false">IF(DB13="-","-",COUNTIFS(T_Equipos[Rank],"&lt;"&amp;INDEX(T_Equipos[Rank],MATCH(BD13,T_Equipos[NombreEquipo],0)),$BC$6:$BC$53,INDEX(T_Equipos[Grupo],MATCH(BD13,T_Equipos[NombreEquipo],0)))+1)</f>
        <v>4</v>
      </c>
      <c r="DD13" s="115" t="n">
        <f aca="false">DA13+COUNTIFS($DB$6:$DB$53,DB13,$DC$6:DC$53,"&lt;"&amp;DC13,$BC$6:$BC$53,INDEX(T_Equipos[Grupo],MATCH(BD13,T_Equipos[NombreEquipo],0)))</f>
        <v>4</v>
      </c>
      <c r="DE13" s="115"/>
      <c r="DF13" s="115" t="n">
        <f aca="false">IF(OR(INDEX($AW$6:$AW$97,MATCH($BD13,$AV$6:$AV$97,0))="",DB13="-"),DD13,INDEX($AW$6:$AW$97,MATCH($BD13,$AV$6:$AV$97,0))+DD13/1000)</f>
        <v>4</v>
      </c>
      <c r="DG13" s="115" t="n">
        <f aca="false">IF(DB13="-","-",COUNTIFS(DF$6:DF$53,"&lt;"&amp;DF13,$BC$6:$BC$53,INDEX(T_Equipos[Grupo],MATCH(BD13,T_Equipos[NombreEquipo],0))))</f>
        <v>3</v>
      </c>
      <c r="DH13" s="115" t="n">
        <f aca="false">DA13+COUNTIFS(DB$6:DB$53,DB13,DG$6:DG$53,"&lt;"&amp;DG13,$BC$6:$BC$53,INDEX(T_Equipos[Grupo],MATCH(BD13,T_Equipos[NombreEquipo],0)))</f>
        <v>4</v>
      </c>
      <c r="DI13" s="54"/>
      <c r="DJ13" s="54" t="n">
        <f aca="false">INDEX($DA$6:$DA$53,MATCH($DQ13,$BD$6:$BD$53,0))</f>
        <v>1</v>
      </c>
      <c r="DK13" s="54" t="n">
        <f aca="false">+SUMIF($BC$6:$BC$53,BC13,$BF$6:$BF$53)</f>
        <v>4</v>
      </c>
      <c r="DL13" s="54" t="n">
        <f aca="false">IF(OR(DK13=12,$AJ$99=144),COUNTIFS($DJ$6:$DJ$53,DJ13,$BC$6:$BC$53,BC13),1)</f>
        <v>1</v>
      </c>
      <c r="DM13" s="119" t="str">
        <f aca="false">DJ13&amp;"."&amp;DL13</f>
        <v>1.1</v>
      </c>
      <c r="DN13" s="54" t="n">
        <f aca="true" t="array" ref="DN13:DN13">OFFSET(Horarios!$P$3,DJ13-1,0,DL13,1)</f>
        <v>1</v>
      </c>
      <c r="DO13" s="54"/>
      <c r="DP13" s="54" t="s">
        <v>86</v>
      </c>
      <c r="DQ13" s="54" t="str">
        <f aca="false">INDEX($BD$6:$BD$53,MATCH(DP13,$BM$6:$BM$53,0))</f>
        <v>Suiza</v>
      </c>
      <c r="DR13" s="54"/>
      <c r="DS13" s="54"/>
      <c r="DT13" s="54" t="str">
        <f aca="false">AA13&amp;"-"&amp;AF13</f>
        <v>Catar-Suiza</v>
      </c>
      <c r="DU13" s="54"/>
      <c r="DV13" s="54"/>
      <c r="DW13" s="56"/>
    </row>
    <row r="14" customFormat="false" ht="16.5" hidden="false" customHeight="true" outlineLevel="0" collapsed="false">
      <c r="A14" s="91" t="str">
        <f aca="false">+Equipos!B7</f>
        <v>Bosnia y Herzegovina</v>
      </c>
      <c r="B14" s="71"/>
      <c r="C14" s="102"/>
      <c r="D14" s="54" t="str">
        <f aca="false">IF(OR(AC14="",AD14=""),"Pendiente",IF(AC14&gt;AD14,"Local",IF(AC14&lt;AD14,"Visitante","Empate")))</f>
        <v>Pendiente</v>
      </c>
      <c r="E14" s="54" t="str">
        <f aca="false">IF(D14="Pendiente","-",INDEX($BT$6:$BT$53,MATCH($AA14,$BD$6:$BD$53,0)))</f>
        <v>-</v>
      </c>
      <c r="F14" s="54" t="str">
        <f aca="false">IF(D14="Pendiente","-",INDEX($BT$6:$BT$53,MATCH($AF14,$BD$6:$BD$53,0)))</f>
        <v>-</v>
      </c>
      <c r="G14" s="54"/>
      <c r="H14" s="54" t="str">
        <f aca="false">IF(D14="Pendiente","-",INDEX($BZ$6:$BZ$53,MATCH($AA14,$BD$6:$BD$53,0)))</f>
        <v>-</v>
      </c>
      <c r="I14" s="54" t="str">
        <f aca="false">IF(D14="Pendiente","-",INDEX($BZ$6:$BZ$53,MATCH($AF14,$BD$6:$BD$53,0)))</f>
        <v>-</v>
      </c>
      <c r="J14" s="54"/>
      <c r="K14" s="54" t="str">
        <f aca="false">IF(D14="Pendiente","-",INDEX($CE$6:$CE$53,MATCH($AA14,$BD$6:$BD$53,0)))</f>
        <v>-</v>
      </c>
      <c r="L14" s="54" t="str">
        <f aca="false">IF(D14="Pendiente","-",INDEX($CE$6:$CE$53,MATCH($AF14,$BD$6:$BD$53,0)))</f>
        <v>-</v>
      </c>
      <c r="M14" s="54"/>
      <c r="N14" s="54" t="str">
        <f aca="false">IF(D14="Pendiente","-",INDEX($CH$6:$CH$53,MATCH($AA14,$BD$6:$BD$53,0)))</f>
        <v>-</v>
      </c>
      <c r="O14" s="54" t="str">
        <f aca="false">IF(D14="Pendiente","-",INDEX($CH$6:$CH$53,MATCH($AF14,$BD$6:$BD$53,0)))</f>
        <v>-</v>
      </c>
      <c r="P14" s="54"/>
      <c r="Q14" s="54" t="str">
        <f aca="false">IF(D14="Pendiente","-",INDEX($CN$6:$CN$53,MATCH($AA14,$BD$6:$BD$53,0)))</f>
        <v>-</v>
      </c>
      <c r="R14" s="54" t="str">
        <f aca="false">IF(D14="Pendiente","-",INDEX($CN$6:$CN$53,MATCH($AF14,$BD$6:$BD$53,0)))</f>
        <v>-</v>
      </c>
      <c r="S14" s="54"/>
      <c r="T14" s="54" t="str">
        <f aca="false">IF(D14="Pendiente","-",INDEX($CS$6:$CS$53,MATCH($AA14,$BD$6:$BD$53,0)))</f>
        <v>-</v>
      </c>
      <c r="U14" s="54" t="str">
        <f aca="false">IF(D14="Pendiente","-",INDEX($CS$6:$CS$53,MATCH($AF14,$BD$6:$BD$53,0)))</f>
        <v>-</v>
      </c>
      <c r="V14" s="45"/>
      <c r="W14" s="163"/>
      <c r="X14" s="73" t="n">
        <f aca="false">Horarios!C14</f>
        <v>46191.875</v>
      </c>
      <c r="Y14" s="74" t="n">
        <f aca="false">Horarios!C14</f>
        <v>46191.875</v>
      </c>
      <c r="Z14" s="75" t="str">
        <f aca="false">$Z$6</f>
        <v>J2</v>
      </c>
      <c r="AA14" s="76" t="str">
        <f aca="false">A16</f>
        <v>Suiza</v>
      </c>
      <c r="AB14" s="164" t="str">
        <f aca="true" t="array" ref="AB14:AB14">Ver_flag_local</f>
        <v/>
      </c>
      <c r="AC14" s="78"/>
      <c r="AD14" s="79"/>
      <c r="AE14" s="80" t="str">
        <f aca="true" t="array" ref="AE14:AE14">Ver_flag_visit</f>
        <v/>
      </c>
      <c r="AF14" s="81" t="str">
        <f aca="false">A14</f>
        <v>Bosnia y Herzegovina</v>
      </c>
      <c r="AG14" s="82" t="n">
        <f aca="false">IF(NOT(OR(ISBLANK(AC14),ISBLANK(AD14))),1,0)</f>
        <v>0</v>
      </c>
      <c r="AH14" s="83" t="n">
        <v>26</v>
      </c>
      <c r="AI14" s="84" t="str">
        <f aca="false">AJ14&amp;$B$12</f>
        <v>1B</v>
      </c>
      <c r="AJ14" s="168" t="n">
        <v>1</v>
      </c>
      <c r="AK14" s="169" t="str">
        <f aca="true" t="array" ref="AK14:AK14">Ver_flag_visit</f>
        <v/>
      </c>
      <c r="AL14" s="105" t="str">
        <f aca="false">IFERROR(INDEX($BD$6:$BD$53,MATCH(AI14,$BN$6:$BN$53,0)),"")</f>
        <v>Canadá</v>
      </c>
      <c r="AM14" s="106" t="n">
        <f aca="false">INDEX($BE$6:$BN$53,MATCH($AL14,$BD$6:$BD$53,0),MATCH(AM$5,$BE$5:$BN$5,0))</f>
        <v>1</v>
      </c>
      <c r="AN14" s="107" t="n">
        <f aca="false">INDEX($BE$6:$BN$53,MATCH($AL14,$BD$6:$BD$53,0),MATCH(AN$5,$BE$5:$BN$5,0))</f>
        <v>1</v>
      </c>
      <c r="AO14" s="107" t="n">
        <f aca="false">INDEX($BE$6:$BN$53,MATCH($AL14,$BD$6:$BD$53,0),MATCH(AO$5,$BE$5:$BN$5,0))</f>
        <v>0</v>
      </c>
      <c r="AP14" s="107" t="n">
        <f aca="false">INDEX($BE$6:$BN$53,MATCH($AL14,$BD$6:$BD$53,0),MATCH(AP$5,$BE$5:$BN$5,0))</f>
        <v>1</v>
      </c>
      <c r="AQ14" s="107" t="n">
        <f aca="false">INDEX($BE$6:$BN$53,MATCH($AL14,$BD$6:$BD$53,0),MATCH(AQ$5,$BE$5:$BN$5,0))</f>
        <v>0</v>
      </c>
      <c r="AR14" s="107" t="n">
        <f aca="false">INDEX($BE$6:$BN$53,MATCH($AL14,$BD$6:$BD$53,0),MATCH(AR$5,$BE$5:$BN$5,0))</f>
        <v>1</v>
      </c>
      <c r="AS14" s="107" t="n">
        <f aca="false">INDEX($BE$6:$BN$53,MATCH($AL14,$BD$6:$BD$53,0),MATCH(AS$5,$BE$5:$BN$5,0))</f>
        <v>1</v>
      </c>
      <c r="AT14" s="170" t="n">
        <f aca="false">INDEX($BE$6:$BN$53,MATCH($AL14,$BD$6:$BD$53,0),MATCH(AT$5,$BE$5:$BN$5,0))</f>
        <v>0</v>
      </c>
      <c r="AU14" s="109" t="n">
        <f aca="false">INDEX($DL$6:$DL$53,MATCH(AI14,$DP$6:$DP$53,0))</f>
        <v>1</v>
      </c>
      <c r="AV14" s="110" t="str">
        <f aca="false">INDEX($BD$6:$BD$53,MATCH(AI14,$BM$6:$BM$53,0))</f>
        <v>Canadá</v>
      </c>
      <c r="AW14" s="111"/>
      <c r="AX14" s="112"/>
      <c r="AY14" s="113" t="str">
        <f aca="false">+A13</f>
        <v>Canadá</v>
      </c>
      <c r="AZ14" s="114"/>
      <c r="BA14" s="48"/>
      <c r="BB14" s="54"/>
      <c r="BC14" s="115" t="str">
        <f aca="false">+INDEX(T_Equipos[Grupo],MATCH(WORLDCUP!BD14,T_Equipos[NombreEquipo],0))</f>
        <v>C</v>
      </c>
      <c r="BD14" s="54" t="str">
        <f aca="false">+Equipos!B10</f>
        <v>Brasil</v>
      </c>
      <c r="BE14" s="116" t="n">
        <f aca="false">+BG14*3+BH14+IF($AZ$3="no",0,INDEX($AZ$6:$AZ$97,MATCH(BD14,$AY$6:$AY$97,0)))</f>
        <v>1</v>
      </c>
      <c r="BF14" s="116" t="n">
        <f aca="false">+BG14+BH14+BI14</f>
        <v>1</v>
      </c>
      <c r="BG14" s="116" t="n">
        <f aca="false">+COUNTIFS(FGLocal,BD14,Ganador,"Local")+COUNTIFS(FGVisitante,BD14,Ganador,"Visitante")</f>
        <v>0</v>
      </c>
      <c r="BH14" s="116" t="n">
        <f aca="false">+COUNTIFS(FGLocal,BD14,Ganador,"Empate")+COUNTIFS(FGVisitante,BD14,Ganador,"Empate")</f>
        <v>1</v>
      </c>
      <c r="BI14" s="116" t="n">
        <f aca="false">+COUNTIFS(FGVisitante,BD14,Ganador,"Local")+COUNTIFS(FGLocal,BD14,Ganador,"Visitante")</f>
        <v>0</v>
      </c>
      <c r="BJ14" s="116" t="n">
        <f aca="false">+SUMIFS(FG_GolesLocal,FGLocal,BD14,Ganador,"&lt;&gt;"&amp;"Pendiente",FG_GolesLocal,"&lt;&gt;"&amp;"",FG_GolesVisitante,"&lt;&gt;"&amp;"")+SUMIFS(FG_GolesVisitante,FGVisitante,BD14,Ganador,"&lt;&gt;"&amp;"Pendiente",FG_GolesLocal,"&lt;&gt;"&amp;"",FG_GolesVisitante,"&lt;&gt;"&amp;"")</f>
        <v>1</v>
      </c>
      <c r="BK14" s="116" t="n">
        <f aca="false">+SUMIFS(FG_GolesLocal,FGVisitante,BD14,Ganador,"&lt;&gt;"&amp;"Pendiente",FG_GolesLocal,"&lt;&gt;"&amp;"",FG_GolesVisitante,"&lt;&gt;"&amp;"")+SUMIFS(FG_GolesVisitante,FGLocal,BD14,Ganador,"&lt;&gt;"&amp;"Pendiente",FG_GolesLocal,"&lt;&gt;"&amp;"",FG_GolesVisitante,"&lt;&gt;"&amp;"")</f>
        <v>1</v>
      </c>
      <c r="BL14" s="116" t="n">
        <f aca="false">+BJ14-BK14</f>
        <v>0</v>
      </c>
      <c r="BM14" s="116" t="str">
        <f aca="false">DD14&amp;BC14</f>
        <v>2C</v>
      </c>
      <c r="BN14" s="116" t="str">
        <f aca="false">DH14&amp;BC14</f>
        <v>2C</v>
      </c>
      <c r="BO14" s="117" t="n">
        <f aca="false">IF(AND($AJ$99=144,BF14&gt;=1),1,0)</f>
        <v>0</v>
      </c>
      <c r="BP14" s="117" t="n">
        <f aca="false">COUNTIFS($BO$6:$BO$53,"&gt;"&amp;BO14,$BC$6:$BC$53,INDEX(T_Equipos[Grupo],MATCH(BD14,T_Equipos[NombreEquipo],0)))+1</f>
        <v>1</v>
      </c>
      <c r="BQ14" s="117" t="str">
        <f aca="false">IF(COUNTIFS($BP$6:$BP$53,BP14,$BC$6:$BC$53,INDEX(T_Equipos[Grupo],MATCH(BD14,T_Equipos[NombreEquipo],0)))=1,"-","P."&amp;BP14&amp;" ("&amp;COUNTIFS($BP$6:$BP$53,BP14,$BC$6:$BC$53,INDEX(T_Equipos[Grupo],MATCH(BD14,T_Equipos[NombreEquipo],0)))&amp;")")</f>
        <v>P.1 (4)</v>
      </c>
      <c r="BR14" s="117" t="n">
        <f aca="false">IF($BQ14="-","-",BE14)</f>
        <v>1</v>
      </c>
      <c r="BS14" s="117" t="n">
        <f aca="false">BP14+COUNTIFS($BQ$6:$BQ$53,BQ14,$BR$6:BR$53,"&gt;"&amp;BR14,$BC$6:$BC$53,INDEX(T_Equipos[Grupo],MATCH(BD14,T_Equipos[NombreEquipo],0)))</f>
        <v>2</v>
      </c>
      <c r="BT14" s="117" t="str">
        <f aca="false">IF(COUNTIFS($BS$6:$BS$53,BS14,$BC$6:$BC$53,INDEX(T_Equipos[Grupo],MATCH(BD14,T_Equipos[NombreEquipo],0)))=1,"-","P."&amp;BS14&amp;" ("&amp;COUNTIFS($BS$6:$BS$53,BS14,$BC$6:$BC$53,INDEX(T_Equipos[Grupo],MATCH(BD14,T_Equipos[NombreEquipo],0)))&amp;")")</f>
        <v>P.2 (2)</v>
      </c>
      <c r="BU14" s="118" t="n">
        <f aca="false">IF($BT14="-","-",COUNTIFS(FGLocal,$BD14,Ganador,"Local",Part1Empate1V,$BT14)+COUNTIFS(FGVisitante,$BD14,Ganador,"Visitante",Part1Empate1L,$BT14))</f>
        <v>0</v>
      </c>
      <c r="BV14" s="118" t="n">
        <f aca="false">IF($BT14="-","-",COUNTIFS(FGLocal,$BD14,Ganador,"Empate",Part1Empate1V,$BT14)+COUNTIFS(FGVisitante,$BD14,Ganador,"Empate",Part1Empate1L,$BT14))</f>
        <v>1</v>
      </c>
      <c r="BW14" s="118" t="n">
        <f aca="false">IF($BT14="-","-",COUNTIFS(FGLocal,$BD14,Ganador,"Visitante",Part1Empate1V,$BT14)+COUNTIFS(FGVisitante,$BD14,Ganador,"Local",Part1Empate1L,$BT14))</f>
        <v>0</v>
      </c>
      <c r="BX14" s="118" t="n">
        <f aca="false">IF($BT14="-","-",BU14*3+BV14)</f>
        <v>1</v>
      </c>
      <c r="BY14" s="118" t="n">
        <f aca="false">BS14+COUNTIFS($BT$6:$BT$53,BT14,$BX$6:BX$53,"&gt;"&amp;BX14,$BC$6:$BC$53,INDEX(T_Equipos[Grupo],MATCH(BD14,T_Equipos[NombreEquipo],0)))</f>
        <v>2</v>
      </c>
      <c r="BZ14" s="117" t="str">
        <f aca="false">IF(COUNTIFS($BY$6:$BY$53,BY14,$BC$6:$BC$53,INDEX(T_Equipos[Grupo],MATCH(BD14,T_Equipos[NombreEquipo],0)))=1,"-","P."&amp;BY14&amp;" ("&amp;COUNTIFS($BY$6:$BY$53,BY14,$BC$6:$BC$53,INDEX(T_Equipos[Grupo],MATCH(BD14,T_Equipos[NombreEquipo],0)))&amp;")")</f>
        <v>P.2 (2)</v>
      </c>
      <c r="CA14" s="118" t="n">
        <f aca="false">IF($BZ14="-","-",SUMIFS(FG_GolesLocal,FGLocal,$BD14,Part1Empate2V,$BZ14)+SUMIFS(FG_GolesVisitante,FGVisitante,$BD14,Part1Empate2L,$BZ14))</f>
        <v>1</v>
      </c>
      <c r="CB14" s="118" t="n">
        <f aca="false">IF($BZ14="-","-",SUMIFS(FG_GolesVisitante,FGLocal,$BD14,Part1Empate2V,$BZ14)+SUMIFS(FG_GolesLocal,FGVisitante,$BD14,Part1Empate2L,$BZ14))</f>
        <v>1</v>
      </c>
      <c r="CC14" s="118" t="n">
        <f aca="false">IF($BZ14="-","-",CA14-CB14)</f>
        <v>0</v>
      </c>
      <c r="CD14" s="118" t="n">
        <f aca="false">BY14+COUNTIFS($BZ$6:$BZ$53,BZ14,$CC$6:CC$53,"&gt;"&amp;CC14,$BC$6:$BC$53,INDEX(T_Equipos[Grupo],MATCH(BD14,T_Equipos[NombreEquipo],0)))</f>
        <v>2</v>
      </c>
      <c r="CE14" s="117" t="str">
        <f aca="false">IF(COUNTIFS($CD$6:$CD$53,CD14,$BC$6:$BC$53,INDEX(T_Equipos[Grupo],MATCH(BD14,T_Equipos[NombreEquipo],0)))=1,"-","P."&amp;CD14&amp;" ("&amp;COUNTIFS($CD$6:$CD$53,CD14,$BC$6:$BC$53,INDEX(T_Equipos[Grupo],MATCH(BD14,T_Equipos[NombreEquipo],0)))&amp;")")</f>
        <v>P.2 (2)</v>
      </c>
      <c r="CF14" s="118" t="n">
        <f aca="false">IF($CE14="-","-",SUMIFS(FG_GolesLocal,FGLocal,$BD14,Part1Empate3V,$CE14)+SUMIFS(FG_GolesVisitante,FGVisitante,$BD14,Part1Empate3L,$CE14))</f>
        <v>1</v>
      </c>
      <c r="CG14" s="118" t="n">
        <f aca="false">CD14+COUNTIFS($CE$6:$CE$53,CE14,$CF$6:CF$53,"&gt;"&amp;CF14,$BC$6:$BC$53,INDEX(T_Equipos[Grupo],MATCH(BD14,T_Equipos[NombreEquipo],0)))</f>
        <v>2</v>
      </c>
      <c r="CH14" s="117" t="str">
        <f aca="false">IF(COUNTIFS($CG$6:$CG$53,CG14,$BC$6:$BC$53,INDEX(T_Equipos[Grupo],MATCH(BD14,T_Equipos[NombreEquipo],0)))=1,"-","P."&amp;CG14&amp;" ("&amp;COUNTIFS($CG$6:$CG$53,CG14,$BC$6:$BC$53,INDEX(T_Equipos[Grupo],MATCH(BD14,T_Equipos[NombreEquipo],0)))&amp;")")</f>
        <v>P.2 (2)</v>
      </c>
      <c r="CI14" s="118" t="n">
        <f aca="false">IF($CH14="-","-",COUNTIFS(FGLocal,$BD14,Ganador,"Local",Part2Empate4V,$CH14)+COUNTIFS(FGVisitante,$BD14,Ganador,"Visitante",Part2Empate4L,$CH14))</f>
        <v>0</v>
      </c>
      <c r="CJ14" s="118" t="n">
        <f aca="false">IF($CH14="-","-",COUNTIFS(FGLocal,$BD14,Ganador,"Empate",Part2Empate4V,$CH14)+COUNTIFS(FGVisitante,$BD14,Ganador,"Empate",Part2Empate4L,$CH14))</f>
        <v>1</v>
      </c>
      <c r="CK14" s="118" t="n">
        <f aca="false">IF($CH14="-","-",COUNTIFS(FGLocal,$BD14,Ganador,"Visitante",Part2Empate4V,$CH14)+COUNTIFS(FGVisitante,$BD14,Ganador,"Local",Part2Empate4L,$CH14))</f>
        <v>0</v>
      </c>
      <c r="CL14" s="118" t="n">
        <f aca="false">IF($CH14="-","-",CI14*3+CJ14)</f>
        <v>1</v>
      </c>
      <c r="CM14" s="118" t="n">
        <f aca="false">CG14+COUNTIFS($CH$6:$CH$53,CH14,$CL$6:CL$53,"&gt;"&amp;CL14,$BC$6:$BC$53,INDEX(T_Equipos[Grupo],MATCH(BD14,T_Equipos[NombreEquipo],0)))</f>
        <v>2</v>
      </c>
      <c r="CN14" s="117" t="str">
        <f aca="false">IF(COUNTIFS($CM$6:$CM$53,CM14,$BC$6:$BC$53,INDEX(T_Equipos[Grupo],MATCH(BD14,T_Equipos[NombreEquipo],0)))=1,"-","P."&amp;CM14&amp;" ("&amp;COUNTIFS($CM$6:$CM$53,CM14,$BC$6:$BC$53,INDEX(T_Equipos[Grupo],MATCH(BD14,T_Equipos[NombreEquipo],0)))&amp;")")</f>
        <v>P.2 (2)</v>
      </c>
      <c r="CO14" s="118" t="n">
        <f aca="false">IF($CN14="-","-",SUMIFS(FG_GolesLocal,FGLocal,$BD14,Part2Empate5V,$CN14)+SUMIFS(FG_GolesVisitante,FGVisitante,$BD14,Part2Empate5L,$CN14))</f>
        <v>1</v>
      </c>
      <c r="CP14" s="118" t="n">
        <f aca="false">IF($CN14="-","-",SUMIFS(FG_GolesVisitante,FGLocal,$BD14,Part2Empate5V,$CN14)+SUMIFS(FG_GolesLocal,FGVisitante,$BD14,Part2Empate5L,$CN14))</f>
        <v>1</v>
      </c>
      <c r="CQ14" s="118" t="n">
        <f aca="false">IF($CN14="-","-",CO14-CP14)</f>
        <v>0</v>
      </c>
      <c r="CR14" s="118" t="n">
        <f aca="false">CM14+COUNTIFS($CN$6:$CN$53,CN14,$CQ$6:CQ$53,"&gt;"&amp;CQ14,$BC$6:$BC$53,INDEX(T_Equipos[Grupo],MATCH(BD14,T_Equipos[NombreEquipo],0)))</f>
        <v>2</v>
      </c>
      <c r="CS14" s="117" t="str">
        <f aca="false">IF(COUNTIFS($CR$6:$CR$53,CR14,$BC$6:$BC$53,INDEX(T_Equipos[Grupo],MATCH(BD14,T_Equipos[NombreEquipo],0)))=1,"-","P."&amp;CR14&amp;" ("&amp;COUNTIFS($CR$6:$CR$53,CR14,$BC$6:$BC$53,INDEX(T_Equipos[Grupo],MATCH(BD14,T_Equipos[NombreEquipo],0)))&amp;")")</f>
        <v>P.2 (2)</v>
      </c>
      <c r="CT14" s="118" t="n">
        <f aca="false">IF($CS14="-","-",SUMIFS(FG_GolesLocal,FGLocal,$BD14,Part2Empate6V,$CS14)+SUMIFS(FG_GolesVisitante,FGVisitante,$BD14,Part2Empate6L,$CS14))</f>
        <v>1</v>
      </c>
      <c r="CU14" s="118" t="n">
        <f aca="false">CR14+COUNTIFS($CS$6:$CS$53,CS14,$CT$6:CT$53,"&gt;"&amp;CT14,$BC$6:$BC$53,INDEX(T_Equipos[Grupo],MATCH(BD14,T_Equipos[NombreEquipo],0)))</f>
        <v>2</v>
      </c>
      <c r="CV14" s="117" t="str">
        <f aca="false">IF(COUNTIFS($CU$6:$CU$53,CU14,$BC$6:$BC$53,INDEX(T_Equipos[Grupo],MATCH(BD14,T_Equipos[NombreEquipo],0)))=1,"-","P."&amp;CU14&amp;" ("&amp;COUNTIFS($CU$6:$CU$53,CU14,$BC$6:$BC$53,INDEX(T_Equipos[Grupo],MATCH(BD14,T_Equipos[NombreEquipo],0)))&amp;")")</f>
        <v>P.2 (2)</v>
      </c>
      <c r="CW14" s="117" t="n">
        <f aca="false">IF(CV14="-","-",BL14)</f>
        <v>0</v>
      </c>
      <c r="CX14" s="117" t="n">
        <f aca="false">CU14+COUNTIFS($CV$6:$CV$53,CV14,$CW$6:CW$53,"&gt;"&amp;CW14,$BC$6:$BC$53,INDEX(T_Equipos[Grupo],MATCH(BD14,T_Equipos[NombreEquipo],0)))</f>
        <v>2</v>
      </c>
      <c r="CY14" s="117" t="str">
        <f aca="false">IF(COUNTIFS($CX$6:$CX$53,CX14,$BC$6:$BC$53,INDEX(T_Equipos[Grupo],MATCH(BD14,T_Equipos[NombreEquipo],0)))=1,"-","P."&amp;CX14&amp;" ("&amp;COUNTIFS($CX$6:$CX$53,CX14,$BC$6:$BC$53,INDEX(T_Equipos[Grupo],MATCH(BD14,T_Equipos[NombreEquipo],0)))&amp;")")</f>
        <v>P.2 (2)</v>
      </c>
      <c r="CZ14" s="117" t="n">
        <f aca="false">IF(CY14="-","-",BJ14)</f>
        <v>1</v>
      </c>
      <c r="DA14" s="118" t="n">
        <f aca="false">CX14+COUNTIFS($CY$6:$CY$53,CY14,$CZ$6:CZ$53,"&gt;"&amp;CZ14,$BC$6:$BC$53,INDEX(T_Equipos[Grupo],MATCH(BD14,T_Equipos[NombreEquipo],0)))</f>
        <v>2</v>
      </c>
      <c r="DB14" s="117" t="str">
        <f aca="false">IF(COUNTIFS($DA$6:$DA$53,DA14,$BC$6:$BC$53,INDEX(T_Equipos[Grupo],MATCH(BD14,T_Equipos[NombreEquipo],0)))=1,"-","P."&amp;DA14&amp;" ("&amp;COUNTIFS($DA$6:$DA$53,DA14,$BC$6:$BC$53,INDEX(T_Equipos[Grupo],MATCH(BD14,T_Equipos[NombreEquipo],0)))&amp;")")</f>
        <v>P.2 (2)</v>
      </c>
      <c r="DC14" s="115" t="n">
        <f aca="false">IF(DB14="-","-",COUNTIFS(T_Equipos[Rank],"&lt;"&amp;INDEX(T_Equipos[Rank],MATCH(BD14,T_Equipos[NombreEquipo],0)),$BC$6:$BC$53,INDEX(T_Equipos[Grupo],MATCH(BD14,T_Equipos[NombreEquipo],0)))+1)</f>
        <v>1</v>
      </c>
      <c r="DD14" s="115" t="n">
        <f aca="false">DA14+COUNTIFS($DB$6:$DB$53,DB14,$DC$6:DC$53,"&lt;"&amp;DC14,$BC$6:$BC$53,INDEX(T_Equipos[Grupo],MATCH(BD14,T_Equipos[NombreEquipo],0)))</f>
        <v>2</v>
      </c>
      <c r="DE14" s="115"/>
      <c r="DF14" s="115" t="n">
        <f aca="false">IF(OR(INDEX($AW$6:$AW$97,MATCH($BD14,$AV$6:$AV$97,0))="",DB14="-"),DD14,INDEX($AW$6:$AW$97,MATCH($BD14,$AV$6:$AV$97,0))+DD14/1000)</f>
        <v>2</v>
      </c>
      <c r="DG14" s="115" t="n">
        <f aca="false">IF(DB14="-","-",COUNTIFS(DF$6:DF$53,"&lt;"&amp;DF14,$BC$6:$BC$53,INDEX(T_Equipos[Grupo],MATCH(BD14,T_Equipos[NombreEquipo],0))))</f>
        <v>1</v>
      </c>
      <c r="DH14" s="115" t="n">
        <f aca="false">DA14+COUNTIFS(DB$6:DB$53,DB14,DG$6:DG$53,"&lt;"&amp;DG14,$BC$6:$BC$53,INDEX(T_Equipos[Grupo],MATCH(BD14,T_Equipos[NombreEquipo],0)))</f>
        <v>2</v>
      </c>
      <c r="DI14" s="54"/>
      <c r="DJ14" s="54" t="n">
        <f aca="false">INDEX($DA$6:$DA$53,MATCH($DQ14,$BD$6:$BD$53,0))</f>
        <v>1</v>
      </c>
      <c r="DK14" s="54" t="n">
        <f aca="false">+SUMIF($BC$6:$BC$53,BC14,$BF$6:$BF$53)</f>
        <v>4</v>
      </c>
      <c r="DL14" s="54" t="n">
        <f aca="false">IF(OR(DK14=12,$AJ$99=144),COUNTIFS($DJ$6:$DJ$53,DJ14,$BC$6:$BC$53,BC14),1)</f>
        <v>1</v>
      </c>
      <c r="DM14" s="119" t="str">
        <f aca="false">DJ14&amp;"."&amp;DL14</f>
        <v>1.1</v>
      </c>
      <c r="DN14" s="54" t="n">
        <f aca="true" t="array" ref="DN14:DN14">OFFSET(Horarios!$P$3,DJ14-1,0,DL14,1)</f>
        <v>1</v>
      </c>
      <c r="DO14" s="54"/>
      <c r="DP14" s="54" t="s">
        <v>87</v>
      </c>
      <c r="DQ14" s="54" t="str">
        <f aca="false">INDEX($BD$6:$BD$53,MATCH(DP14,$BM$6:$BM$53,0))</f>
        <v>Escocia</v>
      </c>
      <c r="DR14" s="54"/>
      <c r="DS14" s="54"/>
      <c r="DT14" s="54" t="str">
        <f aca="false">AA14&amp;"-"&amp;AF14</f>
        <v>Suiza-Bosnia y Herzegovina</v>
      </c>
      <c r="DU14" s="54"/>
      <c r="DV14" s="54"/>
      <c r="DW14" s="56"/>
    </row>
    <row r="15" customFormat="false" ht="15" hidden="false" customHeight="false" outlineLevel="0" collapsed="false">
      <c r="A15" s="91" t="str">
        <f aca="false">+Equipos!B8</f>
        <v>Catar</v>
      </c>
      <c r="B15" s="71"/>
      <c r="C15" s="54"/>
      <c r="D15" s="54" t="str">
        <f aca="false">IF(OR(AC15="",AD15=""),"Pendiente",IF(AC15&gt;AD15,"Local",IF(AC15&lt;AD15,"Visitante","Empate")))</f>
        <v>Pendiente</v>
      </c>
      <c r="E15" s="54" t="str">
        <f aca="false">IF(D15="Pendiente","-",INDEX($BT$6:$BT$53,MATCH($AA15,$BD$6:$BD$53,0)))</f>
        <v>-</v>
      </c>
      <c r="F15" s="54" t="str">
        <f aca="false">IF(D15="Pendiente","-",INDEX($BT$6:$BT$53,MATCH($AF15,$BD$6:$BD$53,0)))</f>
        <v>-</v>
      </c>
      <c r="G15" s="54"/>
      <c r="H15" s="54" t="str">
        <f aca="false">IF(D15="Pendiente","-",INDEX($BZ$6:$BZ$53,MATCH($AA15,$BD$6:$BD$53,0)))</f>
        <v>-</v>
      </c>
      <c r="I15" s="54" t="str">
        <f aca="false">IF(D15="Pendiente","-",INDEX($BZ$6:$BZ$53,MATCH($AF15,$BD$6:$BD$53,0)))</f>
        <v>-</v>
      </c>
      <c r="J15" s="54"/>
      <c r="K15" s="54" t="str">
        <f aca="false">IF(D15="Pendiente","-",INDEX($CE$6:$CE$53,MATCH($AA15,$BD$6:$BD$53,0)))</f>
        <v>-</v>
      </c>
      <c r="L15" s="54" t="str">
        <f aca="false">IF(D15="Pendiente","-",INDEX($CE$6:$CE$53,MATCH($AF15,$BD$6:$BD$53,0)))</f>
        <v>-</v>
      </c>
      <c r="M15" s="54"/>
      <c r="N15" s="54" t="str">
        <f aca="false">IF(D15="Pendiente","-",INDEX($CH$6:$CH$53,MATCH($AA15,$BD$6:$BD$53,0)))</f>
        <v>-</v>
      </c>
      <c r="O15" s="54" t="str">
        <f aca="false">IF(D15="Pendiente","-",INDEX($CH$6:$CH$53,MATCH($AF15,$BD$6:$BD$53,0)))</f>
        <v>-</v>
      </c>
      <c r="P15" s="54"/>
      <c r="Q15" s="54" t="str">
        <f aca="false">IF(D15="Pendiente","-",INDEX($CN$6:$CN$53,MATCH($AA15,$BD$6:$BD$53,0)))</f>
        <v>-</v>
      </c>
      <c r="R15" s="54" t="str">
        <f aca="false">IF(D15="Pendiente","-",INDEX($CN$6:$CN$53,MATCH($AF15,$BD$6:$BD$53,0)))</f>
        <v>-</v>
      </c>
      <c r="S15" s="54"/>
      <c r="T15" s="54" t="str">
        <f aca="false">IF(D15="Pendiente","-",INDEX($CS$6:$CS$53,MATCH($AA15,$BD$6:$BD$53,0)))</f>
        <v>-</v>
      </c>
      <c r="U15" s="54" t="str">
        <f aca="false">IF(D15="Pendiente","-",INDEX($CS$6:$CS$53,MATCH($AF15,$BD$6:$BD$53,0)))</f>
        <v>-</v>
      </c>
      <c r="V15" s="45"/>
      <c r="W15" s="163"/>
      <c r="X15" s="73" t="n">
        <f aca="false">Horarios!C15</f>
        <v>46192</v>
      </c>
      <c r="Y15" s="74" t="n">
        <f aca="false">Horarios!C15</f>
        <v>46192</v>
      </c>
      <c r="Z15" s="75" t="str">
        <f aca="false">$Z$6</f>
        <v>J2</v>
      </c>
      <c r="AA15" s="76" t="str">
        <f aca="false">A13</f>
        <v>Canadá</v>
      </c>
      <c r="AB15" s="164" t="str">
        <f aca="true" t="array" ref="AB15:AB15">Ver_flag_local</f>
        <v/>
      </c>
      <c r="AC15" s="78"/>
      <c r="AD15" s="79"/>
      <c r="AE15" s="80" t="str">
        <f aca="true" t="array" ref="AE15:AE15">Ver_flag_visit</f>
        <v/>
      </c>
      <c r="AF15" s="81" t="str">
        <f aca="false">A15</f>
        <v>Catar</v>
      </c>
      <c r="AG15" s="82" t="n">
        <f aca="false">IF(NOT(OR(ISBLANK(AC15),ISBLANK(AD15))),1,0)</f>
        <v>0</v>
      </c>
      <c r="AH15" s="83" t="n">
        <v>27</v>
      </c>
      <c r="AI15" s="84" t="str">
        <f aca="false">AJ15&amp;$B$12</f>
        <v>2B</v>
      </c>
      <c r="AJ15" s="171" t="n">
        <v>2</v>
      </c>
      <c r="AK15" s="172" t="str">
        <f aca="true" t="array" ref="AK15:AK15">Ver_flag_visit</f>
        <v/>
      </c>
      <c r="AL15" s="122" t="str">
        <f aca="false">IFERROR(INDEX($BD$6:$BD$53,MATCH(AI15,$BN$6:$BN$53,0)),"")</f>
        <v>Bosnia y Herzegovina</v>
      </c>
      <c r="AM15" s="123" t="n">
        <f aca="false">INDEX($BE$6:$BN$53,MATCH($AL15,$BD$6:$BD$53,0),MATCH(AM$5,$BE$5:$BN$5,0))</f>
        <v>1</v>
      </c>
      <c r="AN15" s="124" t="n">
        <f aca="false">INDEX($BE$6:$BN$53,MATCH($AL15,$BD$6:$BD$53,0),MATCH(AN$5,$BE$5:$BN$5,0))</f>
        <v>1</v>
      </c>
      <c r="AO15" s="124" t="n">
        <f aca="false">INDEX($BE$6:$BN$53,MATCH($AL15,$BD$6:$BD$53,0),MATCH(AO$5,$BE$5:$BN$5,0))</f>
        <v>0</v>
      </c>
      <c r="AP15" s="124" t="n">
        <f aca="false">INDEX($BE$6:$BN$53,MATCH($AL15,$BD$6:$BD$53,0),MATCH(AP$5,$BE$5:$BN$5,0))</f>
        <v>1</v>
      </c>
      <c r="AQ15" s="124" t="n">
        <f aca="false">INDEX($BE$6:$BN$53,MATCH($AL15,$BD$6:$BD$53,0),MATCH(AQ$5,$BE$5:$BN$5,0))</f>
        <v>0</v>
      </c>
      <c r="AR15" s="124" t="n">
        <f aca="false">INDEX($BE$6:$BN$53,MATCH($AL15,$BD$6:$BD$53,0),MATCH(AR$5,$BE$5:$BN$5,0))</f>
        <v>1</v>
      </c>
      <c r="AS15" s="124" t="n">
        <f aca="false">INDEX($BE$6:$BN$53,MATCH($AL15,$BD$6:$BD$53,0),MATCH(AS$5,$BE$5:$BN$5,0))</f>
        <v>1</v>
      </c>
      <c r="AT15" s="173" t="n">
        <f aca="false">INDEX($BE$6:$BN$53,MATCH($AL15,$BD$6:$BD$53,0),MATCH(AT$5,$BE$5:$BN$5,0))</f>
        <v>0</v>
      </c>
      <c r="AU15" s="109" t="n">
        <f aca="false">INDEX($DL$6:$DL$53,MATCH(AI15,$DP$6:$DP$53,0))</f>
        <v>1</v>
      </c>
      <c r="AV15" s="110" t="str">
        <f aca="false">INDEX($BD$6:$BD$53,MATCH(AI15,$BM$6:$BM$53,0))</f>
        <v>Bosnia y Herzegovina</v>
      </c>
      <c r="AW15" s="111"/>
      <c r="AX15" s="112"/>
      <c r="AY15" s="126" t="str">
        <f aca="false">+A14</f>
        <v>Bosnia y Herzegovina</v>
      </c>
      <c r="AZ15" s="127"/>
      <c r="BA15" s="48"/>
      <c r="BB15" s="54"/>
      <c r="BC15" s="115" t="str">
        <f aca="false">+INDEX(T_Equipos[Grupo],MATCH(WORLDCUP!BD15,T_Equipos[NombreEquipo],0))</f>
        <v>C</v>
      </c>
      <c r="BD15" s="54" t="str">
        <f aca="false">+Equipos!B11</f>
        <v>Marruecos</v>
      </c>
      <c r="BE15" s="116" t="n">
        <f aca="false">+BG15*3+BH15+IF($AZ$3="no",0,INDEX($AZ$6:$AZ$97,MATCH(BD15,$AY$6:$AY$97,0)))</f>
        <v>1</v>
      </c>
      <c r="BF15" s="116" t="n">
        <f aca="false">+BG15+BH15+BI15</f>
        <v>1</v>
      </c>
      <c r="BG15" s="116" t="n">
        <f aca="false">+COUNTIFS(FGLocal,BD15,Ganador,"Local")+COUNTIFS(FGVisitante,BD15,Ganador,"Visitante")</f>
        <v>0</v>
      </c>
      <c r="BH15" s="116" t="n">
        <f aca="false">+COUNTIFS(FGLocal,BD15,Ganador,"Empate")+COUNTIFS(FGVisitante,BD15,Ganador,"Empate")</f>
        <v>1</v>
      </c>
      <c r="BI15" s="116" t="n">
        <f aca="false">+COUNTIFS(FGVisitante,BD15,Ganador,"Local")+COUNTIFS(FGLocal,BD15,Ganador,"Visitante")</f>
        <v>0</v>
      </c>
      <c r="BJ15" s="116" t="n">
        <f aca="false">+SUMIFS(FG_GolesLocal,FGLocal,BD15,Ganador,"&lt;&gt;"&amp;"Pendiente",FG_GolesLocal,"&lt;&gt;"&amp;"",FG_GolesVisitante,"&lt;&gt;"&amp;"")+SUMIFS(FG_GolesVisitante,FGVisitante,BD15,Ganador,"&lt;&gt;"&amp;"Pendiente",FG_GolesLocal,"&lt;&gt;"&amp;"",FG_GolesVisitante,"&lt;&gt;"&amp;"")</f>
        <v>1</v>
      </c>
      <c r="BK15" s="116" t="n">
        <f aca="false">+SUMIFS(FG_GolesLocal,FGVisitante,BD15,Ganador,"&lt;&gt;"&amp;"Pendiente",FG_GolesLocal,"&lt;&gt;"&amp;"",FG_GolesVisitante,"&lt;&gt;"&amp;"")+SUMIFS(FG_GolesVisitante,FGLocal,BD15,Ganador,"&lt;&gt;"&amp;"Pendiente",FG_GolesLocal,"&lt;&gt;"&amp;"",FG_GolesVisitante,"&lt;&gt;"&amp;"")</f>
        <v>1</v>
      </c>
      <c r="BL15" s="116" t="n">
        <f aca="false">+BJ15-BK15</f>
        <v>0</v>
      </c>
      <c r="BM15" s="116" t="str">
        <f aca="false">DD15&amp;BC15</f>
        <v>3C</v>
      </c>
      <c r="BN15" s="116" t="str">
        <f aca="false">DH15&amp;BC15</f>
        <v>3C</v>
      </c>
      <c r="BO15" s="117" t="n">
        <f aca="false">IF(AND($AJ$99=144,BF15&gt;=1),1,0)</f>
        <v>0</v>
      </c>
      <c r="BP15" s="117" t="n">
        <f aca="false">COUNTIFS($BO$6:$BO$53,"&gt;"&amp;BO15,$BC$6:$BC$53,INDEX(T_Equipos[Grupo],MATCH(BD15,T_Equipos[NombreEquipo],0)))+1</f>
        <v>1</v>
      </c>
      <c r="BQ15" s="117" t="str">
        <f aca="false">IF(COUNTIFS($BP$6:$BP$53,BP15,$BC$6:$BC$53,INDEX(T_Equipos[Grupo],MATCH(BD15,T_Equipos[NombreEquipo],0)))=1,"-","P."&amp;BP15&amp;" ("&amp;COUNTIFS($BP$6:$BP$53,BP15,$BC$6:$BC$53,INDEX(T_Equipos[Grupo],MATCH(BD15,T_Equipos[NombreEquipo],0)))&amp;")")</f>
        <v>P.1 (4)</v>
      </c>
      <c r="BR15" s="117" t="n">
        <f aca="false">IF($BQ15="-","-",BE15)</f>
        <v>1</v>
      </c>
      <c r="BS15" s="117" t="n">
        <f aca="false">BP15+COUNTIFS($BQ$6:$BQ$53,BQ15,$BR$6:BR$53,"&gt;"&amp;BR15,$BC$6:$BC$53,INDEX(T_Equipos[Grupo],MATCH(BD15,T_Equipos[NombreEquipo],0)))</f>
        <v>2</v>
      </c>
      <c r="BT15" s="117" t="str">
        <f aca="false">IF(COUNTIFS($BS$6:$BS$53,BS15,$BC$6:$BC$53,INDEX(T_Equipos[Grupo],MATCH(BD15,T_Equipos[NombreEquipo],0)))=1,"-","P."&amp;BS15&amp;" ("&amp;COUNTIFS($BS$6:$BS$53,BS15,$BC$6:$BC$53,INDEX(T_Equipos[Grupo],MATCH(BD15,T_Equipos[NombreEquipo],0)))&amp;")")</f>
        <v>P.2 (2)</v>
      </c>
      <c r="BU15" s="118" t="n">
        <f aca="false">IF($BT15="-","-",COUNTIFS(FGLocal,$BD15,Ganador,"Local",Part1Empate1V,$BT15)+COUNTIFS(FGVisitante,$BD15,Ganador,"Visitante",Part1Empate1L,$BT15))</f>
        <v>0</v>
      </c>
      <c r="BV15" s="118" t="n">
        <f aca="false">IF($BT15="-","-",COUNTIFS(FGLocal,$BD15,Ganador,"Empate",Part1Empate1V,$BT15)+COUNTIFS(FGVisitante,$BD15,Ganador,"Empate",Part1Empate1L,$BT15))</f>
        <v>1</v>
      </c>
      <c r="BW15" s="118" t="n">
        <f aca="false">IF($BT15="-","-",COUNTIFS(FGLocal,$BD15,Ganador,"Visitante",Part1Empate1V,$BT15)+COUNTIFS(FGVisitante,$BD15,Ganador,"Local",Part1Empate1L,$BT15))</f>
        <v>0</v>
      </c>
      <c r="BX15" s="118" t="n">
        <f aca="false">IF($BT15="-","-",BU15*3+BV15)</f>
        <v>1</v>
      </c>
      <c r="BY15" s="118" t="n">
        <f aca="false">BS15+COUNTIFS($BT$6:$BT$53,BT15,$BX$6:BX$53,"&gt;"&amp;BX15,$BC$6:$BC$53,INDEX(T_Equipos[Grupo],MATCH(BD15,T_Equipos[NombreEquipo],0)))</f>
        <v>2</v>
      </c>
      <c r="BZ15" s="117" t="str">
        <f aca="false">IF(COUNTIFS($BY$6:$BY$53,BY15,$BC$6:$BC$53,INDEX(T_Equipos[Grupo],MATCH(BD15,T_Equipos[NombreEquipo],0)))=1,"-","P."&amp;BY15&amp;" ("&amp;COUNTIFS($BY$6:$BY$53,BY15,$BC$6:$BC$53,INDEX(T_Equipos[Grupo],MATCH(BD15,T_Equipos[NombreEquipo],0)))&amp;")")</f>
        <v>P.2 (2)</v>
      </c>
      <c r="CA15" s="118" t="n">
        <f aca="false">IF($BZ15="-","-",SUMIFS(FG_GolesLocal,FGLocal,$BD15,Part1Empate2V,$BZ15)+SUMIFS(FG_GolesVisitante,FGVisitante,$BD15,Part1Empate2L,$BZ15))</f>
        <v>1</v>
      </c>
      <c r="CB15" s="118" t="n">
        <f aca="false">IF($BZ15="-","-",SUMIFS(FG_GolesVisitante,FGLocal,$BD15,Part1Empate2V,$BZ15)+SUMIFS(FG_GolesLocal,FGVisitante,$BD15,Part1Empate2L,$BZ15))</f>
        <v>1</v>
      </c>
      <c r="CC15" s="118" t="n">
        <f aca="false">IF($BZ15="-","-",CA15-CB15)</f>
        <v>0</v>
      </c>
      <c r="CD15" s="118" t="n">
        <f aca="false">BY15+COUNTIFS($BZ$6:$BZ$53,BZ15,$CC$6:CC$53,"&gt;"&amp;CC15,$BC$6:$BC$53,INDEX(T_Equipos[Grupo],MATCH(BD15,T_Equipos[NombreEquipo],0)))</f>
        <v>2</v>
      </c>
      <c r="CE15" s="117" t="str">
        <f aca="false">IF(COUNTIFS($CD$6:$CD$53,CD15,$BC$6:$BC$53,INDEX(T_Equipos[Grupo],MATCH(BD15,T_Equipos[NombreEquipo],0)))=1,"-","P."&amp;CD15&amp;" ("&amp;COUNTIFS($CD$6:$CD$53,CD15,$BC$6:$BC$53,INDEX(T_Equipos[Grupo],MATCH(BD15,T_Equipos[NombreEquipo],0)))&amp;")")</f>
        <v>P.2 (2)</v>
      </c>
      <c r="CF15" s="118" t="n">
        <f aca="false">IF($CE15="-","-",SUMIFS(FG_GolesLocal,FGLocal,$BD15,Part1Empate3V,$CE15)+SUMIFS(FG_GolesVisitante,FGVisitante,$BD15,Part1Empate3L,$CE15))</f>
        <v>1</v>
      </c>
      <c r="CG15" s="118" t="n">
        <f aca="false">CD15+COUNTIFS($CE$6:$CE$53,CE15,$CF$6:CF$53,"&gt;"&amp;CF15,$BC$6:$BC$53,INDEX(T_Equipos[Grupo],MATCH(BD15,T_Equipos[NombreEquipo],0)))</f>
        <v>2</v>
      </c>
      <c r="CH15" s="117" t="str">
        <f aca="false">IF(COUNTIFS($CG$6:$CG$53,CG15,$BC$6:$BC$53,INDEX(T_Equipos[Grupo],MATCH(BD15,T_Equipos[NombreEquipo],0)))=1,"-","P."&amp;CG15&amp;" ("&amp;COUNTIFS($CG$6:$CG$53,CG15,$BC$6:$BC$53,INDEX(T_Equipos[Grupo],MATCH(BD15,T_Equipos[NombreEquipo],0)))&amp;")")</f>
        <v>P.2 (2)</v>
      </c>
      <c r="CI15" s="118" t="n">
        <f aca="false">IF($CH15="-","-",COUNTIFS(FGLocal,$BD15,Ganador,"Local",Part2Empate4V,$CH15)+COUNTIFS(FGVisitante,$BD15,Ganador,"Visitante",Part2Empate4L,$CH15))</f>
        <v>0</v>
      </c>
      <c r="CJ15" s="118" t="n">
        <f aca="false">IF($CH15="-","-",COUNTIFS(FGLocal,$BD15,Ganador,"Empate",Part2Empate4V,$CH15)+COUNTIFS(FGVisitante,$BD15,Ganador,"Empate",Part2Empate4L,$CH15))</f>
        <v>1</v>
      </c>
      <c r="CK15" s="118" t="n">
        <f aca="false">IF($CH15="-","-",COUNTIFS(FGLocal,$BD15,Ganador,"Visitante",Part2Empate4V,$CH15)+COUNTIFS(FGVisitante,$BD15,Ganador,"Local",Part2Empate4L,$CH15))</f>
        <v>0</v>
      </c>
      <c r="CL15" s="118" t="n">
        <f aca="false">IF($CH15="-","-",CI15*3+CJ15)</f>
        <v>1</v>
      </c>
      <c r="CM15" s="118" t="n">
        <f aca="false">CG15+COUNTIFS($CH$6:$CH$53,CH15,$CL$6:CL$53,"&gt;"&amp;CL15,$BC$6:$BC$53,INDEX(T_Equipos[Grupo],MATCH(BD15,T_Equipos[NombreEquipo],0)))</f>
        <v>2</v>
      </c>
      <c r="CN15" s="117" t="str">
        <f aca="false">IF(COUNTIFS($CM$6:$CM$53,CM15,$BC$6:$BC$53,INDEX(T_Equipos[Grupo],MATCH(BD15,T_Equipos[NombreEquipo],0)))=1,"-","P."&amp;CM15&amp;" ("&amp;COUNTIFS($CM$6:$CM$53,CM15,$BC$6:$BC$53,INDEX(T_Equipos[Grupo],MATCH(BD15,T_Equipos[NombreEquipo],0)))&amp;")")</f>
        <v>P.2 (2)</v>
      </c>
      <c r="CO15" s="118" t="n">
        <f aca="false">IF($CN15="-","-",SUMIFS(FG_GolesLocal,FGLocal,$BD15,Part2Empate5V,$CN15)+SUMIFS(FG_GolesVisitante,FGVisitante,$BD15,Part2Empate5L,$CN15))</f>
        <v>1</v>
      </c>
      <c r="CP15" s="118" t="n">
        <f aca="false">IF($CN15="-","-",SUMIFS(FG_GolesVisitante,FGLocal,$BD15,Part2Empate5V,$CN15)+SUMIFS(FG_GolesLocal,FGVisitante,$BD15,Part2Empate5L,$CN15))</f>
        <v>1</v>
      </c>
      <c r="CQ15" s="118" t="n">
        <f aca="false">IF($CN15="-","-",CO15-CP15)</f>
        <v>0</v>
      </c>
      <c r="CR15" s="118" t="n">
        <f aca="false">CM15+COUNTIFS($CN$6:$CN$53,CN15,$CQ$6:CQ$53,"&gt;"&amp;CQ15,$BC$6:$BC$53,INDEX(T_Equipos[Grupo],MATCH(BD15,T_Equipos[NombreEquipo],0)))</f>
        <v>2</v>
      </c>
      <c r="CS15" s="117" t="str">
        <f aca="false">IF(COUNTIFS($CR$6:$CR$53,CR15,$BC$6:$BC$53,INDEX(T_Equipos[Grupo],MATCH(BD15,T_Equipos[NombreEquipo],0)))=1,"-","P."&amp;CR15&amp;" ("&amp;COUNTIFS($CR$6:$CR$53,CR15,$BC$6:$BC$53,INDEX(T_Equipos[Grupo],MATCH(BD15,T_Equipos[NombreEquipo],0)))&amp;")")</f>
        <v>P.2 (2)</v>
      </c>
      <c r="CT15" s="118" t="n">
        <f aca="false">IF($CS15="-","-",SUMIFS(FG_GolesLocal,FGLocal,$BD15,Part2Empate6V,$CS15)+SUMIFS(FG_GolesVisitante,FGVisitante,$BD15,Part2Empate6L,$CS15))</f>
        <v>1</v>
      </c>
      <c r="CU15" s="118" t="n">
        <f aca="false">CR15+COUNTIFS($CS$6:$CS$53,CS15,$CT$6:CT$53,"&gt;"&amp;CT15,$BC$6:$BC$53,INDEX(T_Equipos[Grupo],MATCH(BD15,T_Equipos[NombreEquipo],0)))</f>
        <v>2</v>
      </c>
      <c r="CV15" s="117" t="str">
        <f aca="false">IF(COUNTIFS($CU$6:$CU$53,CU15,$BC$6:$BC$53,INDEX(T_Equipos[Grupo],MATCH(BD15,T_Equipos[NombreEquipo],0)))=1,"-","P."&amp;CU15&amp;" ("&amp;COUNTIFS($CU$6:$CU$53,CU15,$BC$6:$BC$53,INDEX(T_Equipos[Grupo],MATCH(BD15,T_Equipos[NombreEquipo],0)))&amp;")")</f>
        <v>P.2 (2)</v>
      </c>
      <c r="CW15" s="117" t="n">
        <f aca="false">IF(CV15="-","-",BL15)</f>
        <v>0</v>
      </c>
      <c r="CX15" s="117" t="n">
        <f aca="false">CU15+COUNTIFS($CV$6:$CV$53,CV15,$CW$6:CW$53,"&gt;"&amp;CW15,$BC$6:$BC$53,INDEX(T_Equipos[Grupo],MATCH(BD15,T_Equipos[NombreEquipo],0)))</f>
        <v>2</v>
      </c>
      <c r="CY15" s="117" t="str">
        <f aca="false">IF(COUNTIFS($CX$6:$CX$53,CX15,$BC$6:$BC$53,INDEX(T_Equipos[Grupo],MATCH(BD15,T_Equipos[NombreEquipo],0)))=1,"-","P."&amp;CX15&amp;" ("&amp;COUNTIFS($CX$6:$CX$53,CX15,$BC$6:$BC$53,INDEX(T_Equipos[Grupo],MATCH(BD15,T_Equipos[NombreEquipo],0)))&amp;")")</f>
        <v>P.2 (2)</v>
      </c>
      <c r="CZ15" s="117" t="n">
        <f aca="false">IF(CY15="-","-",BJ15)</f>
        <v>1</v>
      </c>
      <c r="DA15" s="118" t="n">
        <f aca="false">CX15+COUNTIFS($CY$6:$CY$53,CY15,$CZ$6:CZ$53,"&gt;"&amp;CZ15,$BC$6:$BC$53,INDEX(T_Equipos[Grupo],MATCH(BD15,T_Equipos[NombreEquipo],0)))</f>
        <v>2</v>
      </c>
      <c r="DB15" s="117" t="str">
        <f aca="false">IF(COUNTIFS($DA$6:$DA$53,DA15,$BC$6:$BC$53,INDEX(T_Equipos[Grupo],MATCH(BD15,T_Equipos[NombreEquipo],0)))=1,"-","P."&amp;DA15&amp;" ("&amp;COUNTIFS($DA$6:$DA$53,DA15,$BC$6:$BC$53,INDEX(T_Equipos[Grupo],MATCH(BD15,T_Equipos[NombreEquipo],0)))&amp;")")</f>
        <v>P.2 (2)</v>
      </c>
      <c r="DC15" s="115" t="n">
        <f aca="false">IF(DB15="-","-",COUNTIFS(T_Equipos[Rank],"&lt;"&amp;INDEX(T_Equipos[Rank],MATCH(BD15,T_Equipos[NombreEquipo],0)),$BC$6:$BC$53,INDEX(T_Equipos[Grupo],MATCH(BD15,T_Equipos[NombreEquipo],0)))+1)</f>
        <v>2</v>
      </c>
      <c r="DD15" s="115" t="n">
        <f aca="false">DA15+COUNTIFS($DB$6:$DB$53,DB15,$DC$6:DC$53,"&lt;"&amp;DC15,$BC$6:$BC$53,INDEX(T_Equipos[Grupo],MATCH(BD15,T_Equipos[NombreEquipo],0)))</f>
        <v>3</v>
      </c>
      <c r="DE15" s="115"/>
      <c r="DF15" s="115" t="n">
        <f aca="false">IF(OR(INDEX($AW$6:$AW$97,MATCH($BD15,$AV$6:$AV$97,0))="",DB15="-"),DD15,INDEX($AW$6:$AW$97,MATCH($BD15,$AV$6:$AV$97,0))+DD15/1000)</f>
        <v>3</v>
      </c>
      <c r="DG15" s="115" t="n">
        <f aca="false">IF(DB15="-","-",COUNTIFS(DF$6:DF$53,"&lt;"&amp;DF15,$BC$6:$BC$53,INDEX(T_Equipos[Grupo],MATCH(BD15,T_Equipos[NombreEquipo],0))))</f>
        <v>2</v>
      </c>
      <c r="DH15" s="115" t="n">
        <f aca="false">DA15+COUNTIFS(DB$6:DB$53,DB15,DG$6:DG$53,"&lt;"&amp;DG15,$BC$6:$BC$53,INDEX(T_Equipos[Grupo],MATCH(BD15,T_Equipos[NombreEquipo],0)))</f>
        <v>3</v>
      </c>
      <c r="DI15" s="54"/>
      <c r="DJ15" s="54" t="n">
        <f aca="false">INDEX($DA$6:$DA$53,MATCH($DQ15,$BD$6:$BD$53,0))</f>
        <v>2</v>
      </c>
      <c r="DK15" s="54" t="n">
        <f aca="false">+SUMIF($BC$6:$BC$53,BC15,$BF$6:$BF$53)</f>
        <v>4</v>
      </c>
      <c r="DL15" s="54" t="n">
        <f aca="false">IF(OR(DK15=12,$AJ$99=144),COUNTIFS($DJ$6:$DJ$53,DJ15,$BC$6:$BC$53,BC15),1)</f>
        <v>1</v>
      </c>
      <c r="DM15" s="119" t="str">
        <f aca="false">DJ15&amp;"."&amp;DL15</f>
        <v>2.1</v>
      </c>
      <c r="DN15" s="54" t="n">
        <f aca="true" t="array" ref="DN15:DN15">OFFSET(Horarios!$P$3,DJ15-1,0,DL15,1)</f>
        <v>2</v>
      </c>
      <c r="DO15" s="54"/>
      <c r="DP15" s="54" t="s">
        <v>88</v>
      </c>
      <c r="DQ15" s="54" t="str">
        <f aca="false">INDEX($BD$6:$BD$53,MATCH(DP15,$BM$6:$BM$53,0))</f>
        <v>Brasil</v>
      </c>
      <c r="DR15" s="54"/>
      <c r="DS15" s="54"/>
      <c r="DT15" s="54" t="str">
        <f aca="false">AA15&amp;"-"&amp;AF15</f>
        <v>Canadá-Catar</v>
      </c>
      <c r="DU15" s="54"/>
      <c r="DV15" s="54"/>
      <c r="DW15" s="56"/>
    </row>
    <row r="16" customFormat="false" ht="15" hidden="false" customHeight="false" outlineLevel="0" collapsed="false">
      <c r="A16" s="91" t="str">
        <f aca="false">+Equipos!B9</f>
        <v>Suiza</v>
      </c>
      <c r="B16" s="71"/>
      <c r="C16" s="54"/>
      <c r="D16" s="54" t="str">
        <f aca="false">IF(OR(AC16="",AD16=""),"Pendiente",IF(AC16&gt;AD16,"Local",IF(AC16&lt;AD16,"Visitante","Empate")))</f>
        <v>Pendiente</v>
      </c>
      <c r="E16" s="54" t="str">
        <f aca="false">IF(D16="Pendiente","-",INDEX($BT$6:$BT$53,MATCH($AA16,$BD$6:$BD$53,0)))</f>
        <v>-</v>
      </c>
      <c r="F16" s="54" t="str">
        <f aca="false">IF(D16="Pendiente","-",INDEX($BT$6:$BT$53,MATCH($AF16,$BD$6:$BD$53,0)))</f>
        <v>-</v>
      </c>
      <c r="G16" s="54"/>
      <c r="H16" s="54" t="str">
        <f aca="false">IF(D16="Pendiente","-",INDEX($BZ$6:$BZ$53,MATCH($AA16,$BD$6:$BD$53,0)))</f>
        <v>-</v>
      </c>
      <c r="I16" s="54" t="str">
        <f aca="false">IF(D16="Pendiente","-",INDEX($BZ$6:$BZ$53,MATCH($AF16,$BD$6:$BD$53,0)))</f>
        <v>-</v>
      </c>
      <c r="J16" s="54"/>
      <c r="K16" s="54" t="str">
        <f aca="false">IF(D16="Pendiente","-",INDEX($CE$6:$CE$53,MATCH($AA16,$BD$6:$BD$53,0)))</f>
        <v>-</v>
      </c>
      <c r="L16" s="54" t="str">
        <f aca="false">IF(D16="Pendiente","-",INDEX($CE$6:$CE$53,MATCH($AF16,$BD$6:$BD$53,0)))</f>
        <v>-</v>
      </c>
      <c r="M16" s="54"/>
      <c r="N16" s="54" t="str">
        <f aca="false">IF(D16="Pendiente","-",INDEX($CH$6:$CH$53,MATCH($AA16,$BD$6:$BD$53,0)))</f>
        <v>-</v>
      </c>
      <c r="O16" s="54" t="str">
        <f aca="false">IF(D16="Pendiente","-",INDEX($CH$6:$CH$53,MATCH($AF16,$BD$6:$BD$53,0)))</f>
        <v>-</v>
      </c>
      <c r="P16" s="54"/>
      <c r="Q16" s="54" t="str">
        <f aca="false">IF(D16="Pendiente","-",INDEX($CN$6:$CN$53,MATCH($AA16,$BD$6:$BD$53,0)))</f>
        <v>-</v>
      </c>
      <c r="R16" s="54" t="str">
        <f aca="false">IF(D16="Pendiente","-",INDEX($CN$6:$CN$53,MATCH($AF16,$BD$6:$BD$53,0)))</f>
        <v>-</v>
      </c>
      <c r="S16" s="54"/>
      <c r="T16" s="54" t="str">
        <f aca="false">IF(D16="Pendiente","-",INDEX($CS$6:$CS$53,MATCH($AA16,$BD$6:$BD$53,0)))</f>
        <v>-</v>
      </c>
      <c r="U16" s="54" t="str">
        <f aca="false">IF(D16="Pendiente","-",INDEX($CS$6:$CS$53,MATCH($AF16,$BD$6:$BD$53,0)))</f>
        <v>-</v>
      </c>
      <c r="V16" s="45"/>
      <c r="W16" s="163"/>
      <c r="X16" s="73" t="n">
        <f aca="false">Horarios!C16</f>
        <v>46197.875</v>
      </c>
      <c r="Y16" s="74" t="n">
        <f aca="false">Horarios!C16</f>
        <v>46197.875</v>
      </c>
      <c r="Z16" s="75" t="str">
        <f aca="false">$Z$8</f>
        <v>J3</v>
      </c>
      <c r="AA16" s="76" t="str">
        <f aca="false">A16</f>
        <v>Suiza</v>
      </c>
      <c r="AB16" s="164" t="str">
        <f aca="true" t="array" ref="AB16:AB16">Ver_flag_local</f>
        <v/>
      </c>
      <c r="AC16" s="78"/>
      <c r="AD16" s="79"/>
      <c r="AE16" s="80" t="str">
        <f aca="true" t="array" ref="AE16:AE16">Ver_flag_visit</f>
        <v/>
      </c>
      <c r="AF16" s="81" t="str">
        <f aca="false">A13</f>
        <v>Canadá</v>
      </c>
      <c r="AG16" s="82" t="n">
        <f aca="false">IF(NOT(OR(ISBLANK(AC16),ISBLANK(AD16))),1,0)</f>
        <v>0</v>
      </c>
      <c r="AH16" s="83" t="n">
        <v>51</v>
      </c>
      <c r="AI16" s="84" t="str">
        <f aca="false">AJ16&amp;$B$12</f>
        <v>3B</v>
      </c>
      <c r="AJ16" s="171" t="n">
        <v>3</v>
      </c>
      <c r="AK16" s="172" t="str">
        <f aca="true" t="array" ref="AK16:AK16">Ver_flag_visit</f>
        <v/>
      </c>
      <c r="AL16" s="122" t="str">
        <f aca="false">IFERROR(INDEX($BD$6:$BD$53,MATCH(AI16,$BN$6:$BN$53,0)),"")</f>
        <v>Catar</v>
      </c>
      <c r="AM16" s="123" t="n">
        <f aca="false">INDEX($BE$6:$BN$53,MATCH($AL16,$BD$6:$BD$53,0),MATCH(AM$5,$BE$5:$BN$5,0))</f>
        <v>1</v>
      </c>
      <c r="AN16" s="124" t="n">
        <f aca="false">INDEX($BE$6:$BN$53,MATCH($AL16,$BD$6:$BD$53,0),MATCH(AN$5,$BE$5:$BN$5,0))</f>
        <v>1</v>
      </c>
      <c r="AO16" s="124" t="n">
        <f aca="false">INDEX($BE$6:$BN$53,MATCH($AL16,$BD$6:$BD$53,0),MATCH(AO$5,$BE$5:$BN$5,0))</f>
        <v>0</v>
      </c>
      <c r="AP16" s="124" t="n">
        <f aca="false">INDEX($BE$6:$BN$53,MATCH($AL16,$BD$6:$BD$53,0),MATCH(AP$5,$BE$5:$BN$5,0))</f>
        <v>1</v>
      </c>
      <c r="AQ16" s="124" t="n">
        <f aca="false">INDEX($BE$6:$BN$53,MATCH($AL16,$BD$6:$BD$53,0),MATCH(AQ$5,$BE$5:$BN$5,0))</f>
        <v>0</v>
      </c>
      <c r="AR16" s="124" t="n">
        <f aca="false">INDEX($BE$6:$BN$53,MATCH($AL16,$BD$6:$BD$53,0),MATCH(AR$5,$BE$5:$BN$5,0))</f>
        <v>1</v>
      </c>
      <c r="AS16" s="124" t="n">
        <f aca="false">INDEX($BE$6:$BN$53,MATCH($AL16,$BD$6:$BD$53,0),MATCH(AS$5,$BE$5:$BN$5,0))</f>
        <v>1</v>
      </c>
      <c r="AT16" s="173" t="n">
        <f aca="false">INDEX($BE$6:$BN$53,MATCH($AL16,$BD$6:$BD$53,0),MATCH(AT$5,$BE$5:$BN$5,0))</f>
        <v>0</v>
      </c>
      <c r="AU16" s="109" t="n">
        <f aca="false">INDEX($DL$6:$DL$53,MATCH(AI16,$DP$6:$DP$53,0))</f>
        <v>1</v>
      </c>
      <c r="AV16" s="110" t="str">
        <f aca="false">INDEX($BD$6:$BD$53,MATCH(AI16,$BM$6:$BM$53,0))</f>
        <v>Catar</v>
      </c>
      <c r="AW16" s="111"/>
      <c r="AX16" s="112"/>
      <c r="AY16" s="113" t="str">
        <f aca="false">+A15</f>
        <v>Catar</v>
      </c>
      <c r="AZ16" s="114"/>
      <c r="BA16" s="48"/>
      <c r="BB16" s="54"/>
      <c r="BC16" s="115" t="str">
        <f aca="false">+INDEX(T_Equipos[Grupo],MATCH(WORLDCUP!BD16,T_Equipos[NombreEquipo],0))</f>
        <v>C</v>
      </c>
      <c r="BD16" s="54" t="str">
        <f aca="false">+Equipos!B12</f>
        <v>Haití</v>
      </c>
      <c r="BE16" s="116" t="n">
        <f aca="false">+BG16*3+BH16+IF($AZ$3="no",0,INDEX($AZ$6:$AZ$97,MATCH(BD16,$AY$6:$AY$97,0)))</f>
        <v>0</v>
      </c>
      <c r="BF16" s="116" t="n">
        <f aca="false">+BG16+BH16+BI16</f>
        <v>1</v>
      </c>
      <c r="BG16" s="116" t="n">
        <f aca="false">+COUNTIFS(FGLocal,BD16,Ganador,"Local")+COUNTIFS(FGVisitante,BD16,Ganador,"Visitante")</f>
        <v>0</v>
      </c>
      <c r="BH16" s="116" t="n">
        <f aca="false">+COUNTIFS(FGLocal,BD16,Ganador,"Empate")+COUNTIFS(FGVisitante,BD16,Ganador,"Empate")</f>
        <v>0</v>
      </c>
      <c r="BI16" s="116" t="n">
        <f aca="false">+COUNTIFS(FGVisitante,BD16,Ganador,"Local")+COUNTIFS(FGLocal,BD16,Ganador,"Visitante")</f>
        <v>1</v>
      </c>
      <c r="BJ16" s="116" t="n">
        <f aca="false">+SUMIFS(FG_GolesLocal,FGLocal,BD16,Ganador,"&lt;&gt;"&amp;"Pendiente",FG_GolesLocal,"&lt;&gt;"&amp;"",FG_GolesVisitante,"&lt;&gt;"&amp;"")+SUMIFS(FG_GolesVisitante,FGVisitante,BD16,Ganador,"&lt;&gt;"&amp;"Pendiente",FG_GolesLocal,"&lt;&gt;"&amp;"",FG_GolesVisitante,"&lt;&gt;"&amp;"")</f>
        <v>0</v>
      </c>
      <c r="BK16" s="116" t="n">
        <f aca="false">+SUMIFS(FG_GolesLocal,FGVisitante,BD16,Ganador,"&lt;&gt;"&amp;"Pendiente",FG_GolesLocal,"&lt;&gt;"&amp;"",FG_GolesVisitante,"&lt;&gt;"&amp;"")+SUMIFS(FG_GolesVisitante,FGLocal,BD16,Ganador,"&lt;&gt;"&amp;"Pendiente",FG_GolesLocal,"&lt;&gt;"&amp;"",FG_GolesVisitante,"&lt;&gt;"&amp;"")</f>
        <v>1</v>
      </c>
      <c r="BL16" s="116" t="n">
        <f aca="false">+BJ16-BK16</f>
        <v>-1</v>
      </c>
      <c r="BM16" s="116" t="str">
        <f aca="false">DD16&amp;BC16</f>
        <v>4C</v>
      </c>
      <c r="BN16" s="116" t="str">
        <f aca="false">DH16&amp;BC16</f>
        <v>4C</v>
      </c>
      <c r="BO16" s="117" t="n">
        <f aca="false">IF(AND($AJ$99=144,BF16&gt;=1),1,0)</f>
        <v>0</v>
      </c>
      <c r="BP16" s="117" t="n">
        <f aca="false">COUNTIFS($BO$6:$BO$53,"&gt;"&amp;BO16,$BC$6:$BC$53,INDEX(T_Equipos[Grupo],MATCH(BD16,T_Equipos[NombreEquipo],0)))+1</f>
        <v>1</v>
      </c>
      <c r="BQ16" s="117" t="str">
        <f aca="false">IF(COUNTIFS($BP$6:$BP$53,BP16,$BC$6:$BC$53,INDEX(T_Equipos[Grupo],MATCH(BD16,T_Equipos[NombreEquipo],0)))=1,"-","P."&amp;BP16&amp;" ("&amp;COUNTIFS($BP$6:$BP$53,BP16,$BC$6:$BC$53,INDEX(T_Equipos[Grupo],MATCH(BD16,T_Equipos[NombreEquipo],0)))&amp;")")</f>
        <v>P.1 (4)</v>
      </c>
      <c r="BR16" s="117" t="n">
        <f aca="false">IF($BQ16="-","-",BE16)</f>
        <v>0</v>
      </c>
      <c r="BS16" s="117" t="n">
        <f aca="false">BP16+COUNTIFS($BQ$6:$BQ$53,BQ16,$BR$6:BR$53,"&gt;"&amp;BR16,$BC$6:$BC$53,INDEX(T_Equipos[Grupo],MATCH(BD16,T_Equipos[NombreEquipo],0)))</f>
        <v>4</v>
      </c>
      <c r="BT16" s="117" t="str">
        <f aca="false">IF(COUNTIFS($BS$6:$BS$53,BS16,$BC$6:$BC$53,INDEX(T_Equipos[Grupo],MATCH(BD16,T_Equipos[NombreEquipo],0)))=1,"-","P."&amp;BS16&amp;" ("&amp;COUNTIFS($BS$6:$BS$53,BS16,$BC$6:$BC$53,INDEX(T_Equipos[Grupo],MATCH(BD16,T_Equipos[NombreEquipo],0)))&amp;")")</f>
        <v>-</v>
      </c>
      <c r="BU16" s="118" t="str">
        <f aca="false">IF($BT16="-","-",COUNTIFS(FGLocal,$BD16,Ganador,"Local",Part1Empate1V,$BT16)+COUNTIFS(FGVisitante,$BD16,Ganador,"Visitante",Part1Empate1L,$BT16))</f>
        <v>-</v>
      </c>
      <c r="BV16" s="118" t="str">
        <f aca="false">IF($BT16="-","-",COUNTIFS(FGLocal,$BD16,Ganador,"Empate",Part1Empate1V,$BT16)+COUNTIFS(FGVisitante,$BD16,Ganador,"Empate",Part1Empate1L,$BT16))</f>
        <v>-</v>
      </c>
      <c r="BW16" s="118" t="str">
        <f aca="false">IF($BT16="-","-",COUNTIFS(FGLocal,$BD16,Ganador,"Visitante",Part1Empate1V,$BT16)+COUNTIFS(FGVisitante,$BD16,Ganador,"Local",Part1Empate1L,$BT16))</f>
        <v>-</v>
      </c>
      <c r="BX16" s="118" t="str">
        <f aca="false">IF($BT16="-","-",BU16*3+BV16)</f>
        <v>-</v>
      </c>
      <c r="BY16" s="118" t="n">
        <f aca="false">BS16+COUNTIFS($BT$6:$BT$53,BT16,$BX$6:BX$53,"&gt;"&amp;BX16,$BC$6:$BC$53,INDEX(T_Equipos[Grupo],MATCH(BD16,T_Equipos[NombreEquipo],0)))</f>
        <v>4</v>
      </c>
      <c r="BZ16" s="117" t="str">
        <f aca="false">IF(COUNTIFS($BY$6:$BY$53,BY16,$BC$6:$BC$53,INDEX(T_Equipos[Grupo],MATCH(BD16,T_Equipos[NombreEquipo],0)))=1,"-","P."&amp;BY16&amp;" ("&amp;COUNTIFS($BY$6:$BY$53,BY16,$BC$6:$BC$53,INDEX(T_Equipos[Grupo],MATCH(BD16,T_Equipos[NombreEquipo],0)))&amp;")")</f>
        <v>-</v>
      </c>
      <c r="CA16" s="118" t="str">
        <f aca="false">IF($BZ16="-","-",SUMIFS(FG_GolesLocal,FGLocal,$BD16,Part1Empate2V,$BZ16)+SUMIFS(FG_GolesVisitante,FGVisitante,$BD16,Part1Empate2L,$BZ16))</f>
        <v>-</v>
      </c>
      <c r="CB16" s="118" t="str">
        <f aca="false">IF($BZ16="-","-",SUMIFS(FG_GolesVisitante,FGLocal,$BD16,Part1Empate2V,$BZ16)+SUMIFS(FG_GolesLocal,FGVisitante,$BD16,Part1Empate2L,$BZ16))</f>
        <v>-</v>
      </c>
      <c r="CC16" s="118" t="str">
        <f aca="false">IF($BZ16="-","-",CA16-CB16)</f>
        <v>-</v>
      </c>
      <c r="CD16" s="118" t="n">
        <f aca="false">BY16+COUNTIFS($BZ$6:$BZ$53,BZ16,$CC$6:CC$53,"&gt;"&amp;CC16,$BC$6:$BC$53,INDEX(T_Equipos[Grupo],MATCH(BD16,T_Equipos[NombreEquipo],0)))</f>
        <v>4</v>
      </c>
      <c r="CE16" s="117" t="str">
        <f aca="false">IF(COUNTIFS($CD$6:$CD$53,CD16,$BC$6:$BC$53,INDEX(T_Equipos[Grupo],MATCH(BD16,T_Equipos[NombreEquipo],0)))=1,"-","P."&amp;CD16&amp;" ("&amp;COUNTIFS($CD$6:$CD$53,CD16,$BC$6:$BC$53,INDEX(T_Equipos[Grupo],MATCH(BD16,T_Equipos[NombreEquipo],0)))&amp;")")</f>
        <v>-</v>
      </c>
      <c r="CF16" s="118" t="str">
        <f aca="false">IF($CE16="-","-",SUMIFS(FG_GolesLocal,FGLocal,$BD16,Part1Empate3V,$CE16)+SUMIFS(FG_GolesVisitante,FGVisitante,$BD16,Part1Empate3L,$CE16))</f>
        <v>-</v>
      </c>
      <c r="CG16" s="118" t="n">
        <f aca="false">CD16+COUNTIFS($CE$6:$CE$53,CE16,$CF$6:CF$53,"&gt;"&amp;CF16,$BC$6:$BC$53,INDEX(T_Equipos[Grupo],MATCH(BD16,T_Equipos[NombreEquipo],0)))</f>
        <v>4</v>
      </c>
      <c r="CH16" s="117" t="str">
        <f aca="false">IF(COUNTIFS($CG$6:$CG$53,CG16,$BC$6:$BC$53,INDEX(T_Equipos[Grupo],MATCH(BD16,T_Equipos[NombreEquipo],0)))=1,"-","P."&amp;CG16&amp;" ("&amp;COUNTIFS($CG$6:$CG$53,CG16,$BC$6:$BC$53,INDEX(T_Equipos[Grupo],MATCH(BD16,T_Equipos[NombreEquipo],0)))&amp;")")</f>
        <v>-</v>
      </c>
      <c r="CI16" s="118" t="str">
        <f aca="false">IF($CH16="-","-",COUNTIFS(FGLocal,$BD16,Ganador,"Local",Part2Empate4V,$CH16)+COUNTIFS(FGVisitante,$BD16,Ganador,"Visitante",Part2Empate4L,$CH16))</f>
        <v>-</v>
      </c>
      <c r="CJ16" s="118" t="str">
        <f aca="false">IF($CH16="-","-",COUNTIFS(FGLocal,$BD16,Ganador,"Empate",Part2Empate4V,$CH16)+COUNTIFS(FGVisitante,$BD16,Ganador,"Empate",Part2Empate4L,$CH16))</f>
        <v>-</v>
      </c>
      <c r="CK16" s="118" t="str">
        <f aca="false">IF($CH16="-","-",COUNTIFS(FGLocal,$BD16,Ganador,"Visitante",Part2Empate4V,$CH16)+COUNTIFS(FGVisitante,$BD16,Ganador,"Local",Part2Empate4L,$CH16))</f>
        <v>-</v>
      </c>
      <c r="CL16" s="118" t="str">
        <f aca="false">IF($CH16="-","-",CI16*3+CJ16)</f>
        <v>-</v>
      </c>
      <c r="CM16" s="118" t="n">
        <f aca="false">CG16+COUNTIFS($CH$6:$CH$53,CH16,$CL$6:CL$53,"&gt;"&amp;CL16,$BC$6:$BC$53,INDEX(T_Equipos[Grupo],MATCH(BD16,T_Equipos[NombreEquipo],0)))</f>
        <v>4</v>
      </c>
      <c r="CN16" s="117" t="str">
        <f aca="false">IF(COUNTIFS($CM$6:$CM$53,CM16,$BC$6:$BC$53,INDEX(T_Equipos[Grupo],MATCH(BD16,T_Equipos[NombreEquipo],0)))=1,"-","P."&amp;CM16&amp;" ("&amp;COUNTIFS($CM$6:$CM$53,CM16,$BC$6:$BC$53,INDEX(T_Equipos[Grupo],MATCH(BD16,T_Equipos[NombreEquipo],0)))&amp;")")</f>
        <v>-</v>
      </c>
      <c r="CO16" s="118" t="str">
        <f aca="false">IF($CN16="-","-",SUMIFS(FG_GolesLocal,FGLocal,$BD16,Part2Empate5V,$CN16)+SUMIFS(FG_GolesVisitante,FGVisitante,$BD16,Part2Empate5L,$CN16))</f>
        <v>-</v>
      </c>
      <c r="CP16" s="118" t="str">
        <f aca="false">IF($CN16="-","-",SUMIFS(FG_GolesVisitante,FGLocal,$BD16,Part2Empate5V,$CN16)+SUMIFS(FG_GolesLocal,FGVisitante,$BD16,Part2Empate5L,$CN16))</f>
        <v>-</v>
      </c>
      <c r="CQ16" s="118" t="str">
        <f aca="false">IF($CN16="-","-",CO16-CP16)</f>
        <v>-</v>
      </c>
      <c r="CR16" s="118" t="n">
        <f aca="false">CM16+COUNTIFS($CN$6:$CN$53,CN16,$CQ$6:CQ$53,"&gt;"&amp;CQ16,$BC$6:$BC$53,INDEX(T_Equipos[Grupo],MATCH(BD16,T_Equipos[NombreEquipo],0)))</f>
        <v>4</v>
      </c>
      <c r="CS16" s="117" t="str">
        <f aca="false">IF(COUNTIFS($CR$6:$CR$53,CR16,$BC$6:$BC$53,INDEX(T_Equipos[Grupo],MATCH(BD16,T_Equipos[NombreEquipo],0)))=1,"-","P."&amp;CR16&amp;" ("&amp;COUNTIFS($CR$6:$CR$53,CR16,$BC$6:$BC$53,INDEX(T_Equipos[Grupo],MATCH(BD16,T_Equipos[NombreEquipo],0)))&amp;")")</f>
        <v>-</v>
      </c>
      <c r="CT16" s="118" t="str">
        <f aca="false">IF($CS16="-","-",SUMIFS(FG_GolesLocal,FGLocal,$BD16,Part2Empate6V,$CS16)+SUMIFS(FG_GolesVisitante,FGVisitante,$BD16,Part2Empate6L,$CS16))</f>
        <v>-</v>
      </c>
      <c r="CU16" s="118" t="n">
        <f aca="false">CR16+COUNTIFS($CS$6:$CS$53,CS16,$CT$6:CT$53,"&gt;"&amp;CT16,$BC$6:$BC$53,INDEX(T_Equipos[Grupo],MATCH(BD16,T_Equipos[NombreEquipo],0)))</f>
        <v>4</v>
      </c>
      <c r="CV16" s="117" t="str">
        <f aca="false">IF(COUNTIFS($CU$6:$CU$53,CU16,$BC$6:$BC$53,INDEX(T_Equipos[Grupo],MATCH(BD16,T_Equipos[NombreEquipo],0)))=1,"-","P."&amp;CU16&amp;" ("&amp;COUNTIFS($CU$6:$CU$53,CU16,$BC$6:$BC$53,INDEX(T_Equipos[Grupo],MATCH(BD16,T_Equipos[NombreEquipo],0)))&amp;")")</f>
        <v>-</v>
      </c>
      <c r="CW16" s="117" t="str">
        <f aca="false">IF(CV16="-","-",BL16)</f>
        <v>-</v>
      </c>
      <c r="CX16" s="117" t="n">
        <f aca="false">CU16+COUNTIFS($CV$6:$CV$53,CV16,$CW$6:CW$53,"&gt;"&amp;CW16,$BC$6:$BC$53,INDEX(T_Equipos[Grupo],MATCH(BD16,T_Equipos[NombreEquipo],0)))</f>
        <v>4</v>
      </c>
      <c r="CY16" s="117" t="str">
        <f aca="false">IF(COUNTIFS($CX$6:$CX$53,CX16,$BC$6:$BC$53,INDEX(T_Equipos[Grupo],MATCH(BD16,T_Equipos[NombreEquipo],0)))=1,"-","P."&amp;CX16&amp;" ("&amp;COUNTIFS($CX$6:$CX$53,CX16,$BC$6:$BC$53,INDEX(T_Equipos[Grupo],MATCH(BD16,T_Equipos[NombreEquipo],0)))&amp;")")</f>
        <v>-</v>
      </c>
      <c r="CZ16" s="117" t="str">
        <f aca="false">IF(CY16="-","-",BJ16)</f>
        <v>-</v>
      </c>
      <c r="DA16" s="118" t="n">
        <f aca="false">CX16+COUNTIFS($CY$6:$CY$53,CY16,$CZ$6:CZ$53,"&gt;"&amp;CZ16,$BC$6:$BC$53,INDEX(T_Equipos[Grupo],MATCH(BD16,T_Equipos[NombreEquipo],0)))</f>
        <v>4</v>
      </c>
      <c r="DB16" s="117" t="str">
        <f aca="false">IF(COUNTIFS($DA$6:$DA$53,DA16,$BC$6:$BC$53,INDEX(T_Equipos[Grupo],MATCH(BD16,T_Equipos[NombreEquipo],0)))=1,"-","P."&amp;DA16&amp;" ("&amp;COUNTIFS($DA$6:$DA$53,DA16,$BC$6:$BC$53,INDEX(T_Equipos[Grupo],MATCH(BD16,T_Equipos[NombreEquipo],0)))&amp;")")</f>
        <v>-</v>
      </c>
      <c r="DC16" s="115" t="str">
        <f aca="false">IF(DB16="-","-",COUNTIFS(T_Equipos[Rank],"&lt;"&amp;INDEX(T_Equipos[Rank],MATCH(BD16,T_Equipos[NombreEquipo],0)),$BC$6:$BC$53,INDEX(T_Equipos[Grupo],MATCH(BD16,T_Equipos[NombreEquipo],0)))+1)</f>
        <v>-</v>
      </c>
      <c r="DD16" s="115" t="n">
        <f aca="false">DA16+COUNTIFS($DB$6:$DB$53,DB16,$DC$6:DC$53,"&lt;"&amp;DC16,$BC$6:$BC$53,INDEX(T_Equipos[Grupo],MATCH(BD16,T_Equipos[NombreEquipo],0)))</f>
        <v>4</v>
      </c>
      <c r="DE16" s="115"/>
      <c r="DF16" s="115" t="n">
        <f aca="false">IF(OR(INDEX($AW$6:$AW$97,MATCH($BD16,$AV$6:$AV$97,0))="",DB16="-"),DD16,INDEX($AW$6:$AW$97,MATCH($BD16,$AV$6:$AV$97,0))+DD16/1000)</f>
        <v>4</v>
      </c>
      <c r="DG16" s="115" t="str">
        <f aca="false">IF(DB16="-","-",COUNTIFS(DF$6:DF$53,"&lt;"&amp;DF16,$BC$6:$BC$53,INDEX(T_Equipos[Grupo],MATCH(BD16,T_Equipos[NombreEquipo],0))))</f>
        <v>-</v>
      </c>
      <c r="DH16" s="115" t="n">
        <f aca="false">DA16+COUNTIFS(DB$6:DB$53,DB16,DG$6:DG$53,"&lt;"&amp;DG16,$BC$6:$BC$53,INDEX(T_Equipos[Grupo],MATCH(BD16,T_Equipos[NombreEquipo],0)))</f>
        <v>4</v>
      </c>
      <c r="DI16" s="54"/>
      <c r="DJ16" s="54" t="n">
        <f aca="false">INDEX($DA$6:$DA$53,MATCH($DQ16,$BD$6:$BD$53,0))</f>
        <v>2</v>
      </c>
      <c r="DK16" s="54" t="n">
        <f aca="false">+SUMIF($BC$6:$BC$53,BC16,$BF$6:$BF$53)</f>
        <v>4</v>
      </c>
      <c r="DL16" s="54" t="n">
        <f aca="false">IF(OR(DK16=12,$AJ$99=144),COUNTIFS($DJ$6:$DJ$53,DJ16,$BC$6:$BC$53,BC16),1)</f>
        <v>1</v>
      </c>
      <c r="DM16" s="119" t="str">
        <f aca="false">DJ16&amp;"."&amp;DL16</f>
        <v>2.1</v>
      </c>
      <c r="DN16" s="54" t="n">
        <f aca="true" t="array" ref="DN16:DN16">OFFSET(Horarios!$P$3,DJ16-1,0,DL16,1)</f>
        <v>2</v>
      </c>
      <c r="DO16" s="54"/>
      <c r="DP16" s="54" t="s">
        <v>89</v>
      </c>
      <c r="DQ16" s="54" t="str">
        <f aca="false">INDEX($BD$6:$BD$53,MATCH(DP16,$BM$6:$BM$53,0))</f>
        <v>Marruecos</v>
      </c>
      <c r="DR16" s="54"/>
      <c r="DS16" s="54"/>
      <c r="DT16" s="54" t="str">
        <f aca="false">AA16&amp;"-"&amp;AF16</f>
        <v>Suiza-Canadá</v>
      </c>
      <c r="DU16" s="54"/>
      <c r="DV16" s="54"/>
      <c r="DW16" s="56"/>
    </row>
    <row r="17" customFormat="false" ht="15" hidden="false" customHeight="false" outlineLevel="0" collapsed="false">
      <c r="A17" s="38"/>
      <c r="B17" s="71"/>
      <c r="C17" s="38"/>
      <c r="D17" s="54" t="str">
        <f aca="false">IF(OR(AC17="",AD17=""),"Pendiente",IF(AC17&gt;AD17,"Local",IF(AC17&lt;AD17,"Visitante","Empate")))</f>
        <v>Pendiente</v>
      </c>
      <c r="E17" s="54" t="str">
        <f aca="false">IF(D17="Pendiente","-",INDEX($BT$6:$BT$53,MATCH($AA17,$BD$6:$BD$53,0)))</f>
        <v>-</v>
      </c>
      <c r="F17" s="54" t="str">
        <f aca="false">IF(D17="Pendiente","-",INDEX($BT$6:$BT$53,MATCH($AF17,$BD$6:$BD$53,0)))</f>
        <v>-</v>
      </c>
      <c r="G17" s="54"/>
      <c r="H17" s="54" t="str">
        <f aca="false">IF(D17="Pendiente","-",INDEX($BZ$6:$BZ$53,MATCH($AA17,$BD$6:$BD$53,0)))</f>
        <v>-</v>
      </c>
      <c r="I17" s="54" t="str">
        <f aca="false">IF(D17="Pendiente","-",INDEX($BZ$6:$BZ$53,MATCH($AF17,$BD$6:$BD$53,0)))</f>
        <v>-</v>
      </c>
      <c r="J17" s="54"/>
      <c r="K17" s="54" t="str">
        <f aca="false">IF(D17="Pendiente","-",INDEX($CE$6:$CE$53,MATCH($AA17,$BD$6:$BD$53,0)))</f>
        <v>-</v>
      </c>
      <c r="L17" s="54" t="str">
        <f aca="false">IF(D17="Pendiente","-",INDEX($CE$6:$CE$53,MATCH($AF17,$BD$6:$BD$53,0)))</f>
        <v>-</v>
      </c>
      <c r="M17" s="54"/>
      <c r="N17" s="54" t="str">
        <f aca="false">IF(D17="Pendiente","-",INDEX($CH$6:$CH$53,MATCH($AA17,$BD$6:$BD$53,0)))</f>
        <v>-</v>
      </c>
      <c r="O17" s="54" t="str">
        <f aca="false">IF(D17="Pendiente","-",INDEX($CH$6:$CH$53,MATCH($AF17,$BD$6:$BD$53,0)))</f>
        <v>-</v>
      </c>
      <c r="P17" s="54"/>
      <c r="Q17" s="54" t="str">
        <f aca="false">IF(D17="Pendiente","-",INDEX($CN$6:$CN$53,MATCH($AA17,$BD$6:$BD$53,0)))</f>
        <v>-</v>
      </c>
      <c r="R17" s="54" t="str">
        <f aca="false">IF(D17="Pendiente","-",INDEX($CN$6:$CN$53,MATCH($AF17,$BD$6:$BD$53,0)))</f>
        <v>-</v>
      </c>
      <c r="S17" s="54"/>
      <c r="T17" s="54" t="str">
        <f aca="false">IF(D17="Pendiente","-",INDEX($CS$6:$CS$53,MATCH($AA17,$BD$6:$BD$53,0)))</f>
        <v>-</v>
      </c>
      <c r="U17" s="54" t="str">
        <f aca="false">IF(D17="Pendiente","-",INDEX($CS$6:$CS$53,MATCH($AF17,$BD$6:$BD$53,0)))</f>
        <v>-</v>
      </c>
      <c r="V17" s="45"/>
      <c r="W17" s="163"/>
      <c r="X17" s="128" t="n">
        <f aca="false">Horarios!C17</f>
        <v>46197.875</v>
      </c>
      <c r="Y17" s="129" t="n">
        <f aca="false">Horarios!C17</f>
        <v>46197.875</v>
      </c>
      <c r="Z17" s="130" t="str">
        <f aca="false">$Z$8</f>
        <v>J3</v>
      </c>
      <c r="AA17" s="131" t="str">
        <f aca="false">A14</f>
        <v>Bosnia y Herzegovina</v>
      </c>
      <c r="AB17" s="174" t="str">
        <f aca="true" t="array" ref="AB17:AB17">Ver_flag_local</f>
        <v/>
      </c>
      <c r="AC17" s="133"/>
      <c r="AD17" s="134"/>
      <c r="AE17" s="135" t="str">
        <f aca="true" t="array" ref="AE17:AE17">Ver_flag_visit</f>
        <v/>
      </c>
      <c r="AF17" s="136" t="str">
        <f aca="false">A15</f>
        <v>Catar</v>
      </c>
      <c r="AG17" s="82" t="n">
        <f aca="false">IF(NOT(OR(ISBLANK(AC17),ISBLANK(AD17))),1,0)</f>
        <v>0</v>
      </c>
      <c r="AH17" s="83" t="n">
        <v>52</v>
      </c>
      <c r="AI17" s="84" t="str">
        <f aca="false">AJ17&amp;$B$12</f>
        <v>4B</v>
      </c>
      <c r="AJ17" s="175" t="n">
        <v>4</v>
      </c>
      <c r="AK17" s="176" t="str">
        <f aca="true" t="array" ref="AK17:AK17">Ver_flag_visit</f>
        <v/>
      </c>
      <c r="AL17" s="177" t="str">
        <f aca="false">IFERROR(INDEX($BD$6:$BD$53,MATCH(AI17,$BN$6:$BN$53,0)),"")</f>
        <v>Suiza</v>
      </c>
      <c r="AM17" s="178" t="n">
        <f aca="false">INDEX($BE$6:$BN$53,MATCH($AL17,$BD$6:$BD$53,0),MATCH(AM$5,$BE$5:$BN$5,0))</f>
        <v>1</v>
      </c>
      <c r="AN17" s="179" t="n">
        <f aca="false">INDEX($BE$6:$BN$53,MATCH($AL17,$BD$6:$BD$53,0),MATCH(AN$5,$BE$5:$BN$5,0))</f>
        <v>1</v>
      </c>
      <c r="AO17" s="179" t="n">
        <f aca="false">INDEX($BE$6:$BN$53,MATCH($AL17,$BD$6:$BD$53,0),MATCH(AO$5,$BE$5:$BN$5,0))</f>
        <v>0</v>
      </c>
      <c r="AP17" s="179" t="n">
        <f aca="false">INDEX($BE$6:$BN$53,MATCH($AL17,$BD$6:$BD$53,0),MATCH(AP$5,$BE$5:$BN$5,0))</f>
        <v>1</v>
      </c>
      <c r="AQ17" s="179" t="n">
        <f aca="false">INDEX($BE$6:$BN$53,MATCH($AL17,$BD$6:$BD$53,0),MATCH(AQ$5,$BE$5:$BN$5,0))</f>
        <v>0</v>
      </c>
      <c r="AR17" s="179" t="n">
        <f aca="false">INDEX($BE$6:$BN$53,MATCH($AL17,$BD$6:$BD$53,0),MATCH(AR$5,$BE$5:$BN$5,0))</f>
        <v>1</v>
      </c>
      <c r="AS17" s="179" t="n">
        <f aca="false">INDEX($BE$6:$BN$53,MATCH($AL17,$BD$6:$BD$53,0),MATCH(AS$5,$BE$5:$BN$5,0))</f>
        <v>1</v>
      </c>
      <c r="AT17" s="180" t="n">
        <f aca="false">INDEX($BE$6:$BN$53,MATCH($AL17,$BD$6:$BD$53,0),MATCH(AT$5,$BE$5:$BN$5,0))</f>
        <v>0</v>
      </c>
      <c r="AU17" s="109" t="n">
        <f aca="false">INDEX($DL$6:$DL$53,MATCH(AI17,$DP$6:$DP$53,0))</f>
        <v>1</v>
      </c>
      <c r="AV17" s="110" t="str">
        <f aca="false">INDEX($BD$6:$BD$53,MATCH(AI17,$BM$6:$BM$53,0))</f>
        <v>Suiza</v>
      </c>
      <c r="AW17" s="111"/>
      <c r="AX17" s="112"/>
      <c r="AY17" s="143" t="str">
        <f aca="false">+A16</f>
        <v>Suiza</v>
      </c>
      <c r="AZ17" s="144"/>
      <c r="BA17" s="48"/>
      <c r="BB17" s="54"/>
      <c r="BC17" s="115" t="str">
        <f aca="false">+INDEX(T_Equipos[Grupo],MATCH(WORLDCUP!BD17,T_Equipos[NombreEquipo],0))</f>
        <v>C</v>
      </c>
      <c r="BD17" s="54" t="str">
        <f aca="false">+Equipos!B13</f>
        <v>Escocia</v>
      </c>
      <c r="BE17" s="116" t="n">
        <f aca="false">+BG17*3+BH17+IF($AZ$3="no",0,INDEX($AZ$6:$AZ$97,MATCH(BD17,$AY$6:$AY$97,0)))</f>
        <v>3</v>
      </c>
      <c r="BF17" s="116" t="n">
        <f aca="false">+BG17+BH17+BI17</f>
        <v>1</v>
      </c>
      <c r="BG17" s="116" t="n">
        <f aca="false">+COUNTIFS(FGLocal,BD17,Ganador,"Local")+COUNTIFS(FGVisitante,BD17,Ganador,"Visitante")</f>
        <v>1</v>
      </c>
      <c r="BH17" s="116" t="n">
        <f aca="false">+COUNTIFS(FGLocal,BD17,Ganador,"Empate")+COUNTIFS(FGVisitante,BD17,Ganador,"Empate")</f>
        <v>0</v>
      </c>
      <c r="BI17" s="116" t="n">
        <f aca="false">+COUNTIFS(FGVisitante,BD17,Ganador,"Local")+COUNTIFS(FGLocal,BD17,Ganador,"Visitante")</f>
        <v>0</v>
      </c>
      <c r="BJ17" s="116" t="n">
        <f aca="false">+SUMIFS(FG_GolesLocal,FGLocal,BD17,Ganador,"&lt;&gt;"&amp;"Pendiente",FG_GolesLocal,"&lt;&gt;"&amp;"",FG_GolesVisitante,"&lt;&gt;"&amp;"")+SUMIFS(FG_GolesVisitante,FGVisitante,BD17,Ganador,"&lt;&gt;"&amp;"Pendiente",FG_GolesLocal,"&lt;&gt;"&amp;"",FG_GolesVisitante,"&lt;&gt;"&amp;"")</f>
        <v>1</v>
      </c>
      <c r="BK17" s="116" t="n">
        <f aca="false">+SUMIFS(FG_GolesLocal,FGVisitante,BD17,Ganador,"&lt;&gt;"&amp;"Pendiente",FG_GolesLocal,"&lt;&gt;"&amp;"",FG_GolesVisitante,"&lt;&gt;"&amp;"")+SUMIFS(FG_GolesVisitante,FGLocal,BD17,Ganador,"&lt;&gt;"&amp;"Pendiente",FG_GolesLocal,"&lt;&gt;"&amp;"",FG_GolesVisitante,"&lt;&gt;"&amp;"")</f>
        <v>0</v>
      </c>
      <c r="BL17" s="116" t="n">
        <f aca="false">+BJ17-BK17</f>
        <v>1</v>
      </c>
      <c r="BM17" s="116" t="str">
        <f aca="false">DD17&amp;BC17</f>
        <v>1C</v>
      </c>
      <c r="BN17" s="116" t="str">
        <f aca="false">DH17&amp;BC17</f>
        <v>1C</v>
      </c>
      <c r="BO17" s="117" t="n">
        <f aca="false">IF(AND($AJ$99=144,BF17&gt;=1),1,0)</f>
        <v>0</v>
      </c>
      <c r="BP17" s="117" t="n">
        <f aca="false">COUNTIFS($BO$6:$BO$53,"&gt;"&amp;BO17,$BC$6:$BC$53,INDEX(T_Equipos[Grupo],MATCH(BD17,T_Equipos[NombreEquipo],0)))+1</f>
        <v>1</v>
      </c>
      <c r="BQ17" s="117" t="str">
        <f aca="false">IF(COUNTIFS($BP$6:$BP$53,BP17,$BC$6:$BC$53,INDEX(T_Equipos[Grupo],MATCH(BD17,T_Equipos[NombreEquipo],0)))=1,"-","P."&amp;BP17&amp;" ("&amp;COUNTIFS($BP$6:$BP$53,BP17,$BC$6:$BC$53,INDEX(T_Equipos[Grupo],MATCH(BD17,T_Equipos[NombreEquipo],0)))&amp;")")</f>
        <v>P.1 (4)</v>
      </c>
      <c r="BR17" s="117" t="n">
        <f aca="false">IF($BQ17="-","-",BE17)</f>
        <v>3</v>
      </c>
      <c r="BS17" s="117" t="n">
        <f aca="false">BP17+COUNTIFS($BQ$6:$BQ$53,BQ17,$BR$6:BR$53,"&gt;"&amp;BR17,$BC$6:$BC$53,INDEX(T_Equipos[Grupo],MATCH(BD17,T_Equipos[NombreEquipo],0)))</f>
        <v>1</v>
      </c>
      <c r="BT17" s="117" t="str">
        <f aca="false">IF(COUNTIFS($BS$6:$BS$53,BS17,$BC$6:$BC$53,INDEX(T_Equipos[Grupo],MATCH(BD17,T_Equipos[NombreEquipo],0)))=1,"-","P."&amp;BS17&amp;" ("&amp;COUNTIFS($BS$6:$BS$53,BS17,$BC$6:$BC$53,INDEX(T_Equipos[Grupo],MATCH(BD17,T_Equipos[NombreEquipo],0)))&amp;")")</f>
        <v>-</v>
      </c>
      <c r="BU17" s="118" t="str">
        <f aca="false">IF($BT17="-","-",COUNTIFS(FGLocal,$BD17,Ganador,"Local",Part1Empate1V,$BT17)+COUNTIFS(FGVisitante,$BD17,Ganador,"Visitante",Part1Empate1L,$BT17))</f>
        <v>-</v>
      </c>
      <c r="BV17" s="118" t="str">
        <f aca="false">IF($BT17="-","-",COUNTIFS(FGLocal,$BD17,Ganador,"Empate",Part1Empate1V,$BT17)+COUNTIFS(FGVisitante,$BD17,Ganador,"Empate",Part1Empate1L,$BT17))</f>
        <v>-</v>
      </c>
      <c r="BW17" s="118" t="str">
        <f aca="false">IF($BT17="-","-",COUNTIFS(FGLocal,$BD17,Ganador,"Visitante",Part1Empate1V,$BT17)+COUNTIFS(FGVisitante,$BD17,Ganador,"Local",Part1Empate1L,$BT17))</f>
        <v>-</v>
      </c>
      <c r="BX17" s="118" t="str">
        <f aca="false">IF($BT17="-","-",BU17*3+BV17)</f>
        <v>-</v>
      </c>
      <c r="BY17" s="118" t="n">
        <f aca="false">BS17+COUNTIFS($BT$6:$BT$53,BT17,$BX$6:BX$53,"&gt;"&amp;BX17,$BC$6:$BC$53,INDEX(T_Equipos[Grupo],MATCH(BD17,T_Equipos[NombreEquipo],0)))</f>
        <v>1</v>
      </c>
      <c r="BZ17" s="117" t="str">
        <f aca="false">IF(COUNTIFS($BY$6:$BY$53,BY17,$BC$6:$BC$53,INDEX(T_Equipos[Grupo],MATCH(BD17,T_Equipos[NombreEquipo],0)))=1,"-","P."&amp;BY17&amp;" ("&amp;COUNTIFS($BY$6:$BY$53,BY17,$BC$6:$BC$53,INDEX(T_Equipos[Grupo],MATCH(BD17,T_Equipos[NombreEquipo],0)))&amp;")")</f>
        <v>-</v>
      </c>
      <c r="CA17" s="118" t="str">
        <f aca="false">IF($BZ17="-","-",SUMIFS(FG_GolesLocal,FGLocal,$BD17,Part1Empate2V,$BZ17)+SUMIFS(FG_GolesVisitante,FGVisitante,$BD17,Part1Empate2L,$BZ17))</f>
        <v>-</v>
      </c>
      <c r="CB17" s="118" t="str">
        <f aca="false">IF($BZ17="-","-",SUMIFS(FG_GolesVisitante,FGLocal,$BD17,Part1Empate2V,$BZ17)+SUMIFS(FG_GolesLocal,FGVisitante,$BD17,Part1Empate2L,$BZ17))</f>
        <v>-</v>
      </c>
      <c r="CC17" s="118" t="str">
        <f aca="false">IF($BZ17="-","-",CA17-CB17)</f>
        <v>-</v>
      </c>
      <c r="CD17" s="118" t="n">
        <f aca="false">BY17+COUNTIFS($BZ$6:$BZ$53,BZ17,$CC$6:CC$53,"&gt;"&amp;CC17,$BC$6:$BC$53,INDEX(T_Equipos[Grupo],MATCH(BD17,T_Equipos[NombreEquipo],0)))</f>
        <v>1</v>
      </c>
      <c r="CE17" s="117" t="str">
        <f aca="false">IF(COUNTIFS($CD$6:$CD$53,CD17,$BC$6:$BC$53,INDEX(T_Equipos[Grupo],MATCH(BD17,T_Equipos[NombreEquipo],0)))=1,"-","P."&amp;CD17&amp;" ("&amp;COUNTIFS($CD$6:$CD$53,CD17,$BC$6:$BC$53,INDEX(T_Equipos[Grupo],MATCH(BD17,T_Equipos[NombreEquipo],0)))&amp;")")</f>
        <v>-</v>
      </c>
      <c r="CF17" s="118" t="str">
        <f aca="false">IF($CE17="-","-",SUMIFS(FG_GolesLocal,FGLocal,$BD17,Part1Empate3V,$CE17)+SUMIFS(FG_GolesVisitante,FGVisitante,$BD17,Part1Empate3L,$CE17))</f>
        <v>-</v>
      </c>
      <c r="CG17" s="118" t="n">
        <f aca="false">CD17+COUNTIFS($CE$6:$CE$53,CE17,$CF$6:CF$53,"&gt;"&amp;CF17,$BC$6:$BC$53,INDEX(T_Equipos[Grupo],MATCH(BD17,T_Equipos[NombreEquipo],0)))</f>
        <v>1</v>
      </c>
      <c r="CH17" s="117" t="str">
        <f aca="false">IF(COUNTIFS($CG$6:$CG$53,CG17,$BC$6:$BC$53,INDEX(T_Equipos[Grupo],MATCH(BD17,T_Equipos[NombreEquipo],0)))=1,"-","P."&amp;CG17&amp;" ("&amp;COUNTIFS($CG$6:$CG$53,CG17,$BC$6:$BC$53,INDEX(T_Equipos[Grupo],MATCH(BD17,T_Equipos[NombreEquipo],0)))&amp;")")</f>
        <v>-</v>
      </c>
      <c r="CI17" s="118" t="str">
        <f aca="false">IF($CH17="-","-",COUNTIFS(FGLocal,$BD17,Ganador,"Local",Part2Empate4V,$CH17)+COUNTIFS(FGVisitante,$BD17,Ganador,"Visitante",Part2Empate4L,$CH17))</f>
        <v>-</v>
      </c>
      <c r="CJ17" s="118" t="str">
        <f aca="false">IF($CH17="-","-",COUNTIFS(FGLocal,$BD17,Ganador,"Empate",Part2Empate4V,$CH17)+COUNTIFS(FGVisitante,$BD17,Ganador,"Empate",Part2Empate4L,$CH17))</f>
        <v>-</v>
      </c>
      <c r="CK17" s="118" t="str">
        <f aca="false">IF($CH17="-","-",COUNTIFS(FGLocal,$BD17,Ganador,"Visitante",Part2Empate4V,$CH17)+COUNTIFS(FGVisitante,$BD17,Ganador,"Local",Part2Empate4L,$CH17))</f>
        <v>-</v>
      </c>
      <c r="CL17" s="118" t="str">
        <f aca="false">IF($CH17="-","-",CI17*3+CJ17)</f>
        <v>-</v>
      </c>
      <c r="CM17" s="118" t="n">
        <f aca="false">CG17+COUNTIFS($CH$6:$CH$53,CH17,$CL$6:CL$53,"&gt;"&amp;CL17,$BC$6:$BC$53,INDEX(T_Equipos[Grupo],MATCH(BD17,T_Equipos[NombreEquipo],0)))</f>
        <v>1</v>
      </c>
      <c r="CN17" s="117" t="str">
        <f aca="false">IF(COUNTIFS($CM$6:$CM$53,CM17,$BC$6:$BC$53,INDEX(T_Equipos[Grupo],MATCH(BD17,T_Equipos[NombreEquipo],0)))=1,"-","P."&amp;CM17&amp;" ("&amp;COUNTIFS($CM$6:$CM$53,CM17,$BC$6:$BC$53,INDEX(T_Equipos[Grupo],MATCH(BD17,T_Equipos[NombreEquipo],0)))&amp;")")</f>
        <v>-</v>
      </c>
      <c r="CO17" s="118" t="str">
        <f aca="false">IF($CN17="-","-",SUMIFS(FG_GolesLocal,FGLocal,$BD17,Part2Empate5V,$CN17)+SUMIFS(FG_GolesVisitante,FGVisitante,$BD17,Part2Empate5L,$CN17))</f>
        <v>-</v>
      </c>
      <c r="CP17" s="118" t="str">
        <f aca="false">IF($CN17="-","-",SUMIFS(FG_GolesVisitante,FGLocal,$BD17,Part2Empate5V,$CN17)+SUMIFS(FG_GolesLocal,FGVisitante,$BD17,Part2Empate5L,$CN17))</f>
        <v>-</v>
      </c>
      <c r="CQ17" s="118" t="str">
        <f aca="false">IF($CN17="-","-",CO17-CP17)</f>
        <v>-</v>
      </c>
      <c r="CR17" s="118" t="n">
        <f aca="false">CM17+COUNTIFS($CN$6:$CN$53,CN17,$CQ$6:CQ$53,"&gt;"&amp;CQ17,$BC$6:$BC$53,INDEX(T_Equipos[Grupo],MATCH(BD17,T_Equipos[NombreEquipo],0)))</f>
        <v>1</v>
      </c>
      <c r="CS17" s="117" t="str">
        <f aca="false">IF(COUNTIFS($CR$6:$CR$53,CR17,$BC$6:$BC$53,INDEX(T_Equipos[Grupo],MATCH(BD17,T_Equipos[NombreEquipo],0)))=1,"-","P."&amp;CR17&amp;" ("&amp;COUNTIFS($CR$6:$CR$53,CR17,$BC$6:$BC$53,INDEX(T_Equipos[Grupo],MATCH(BD17,T_Equipos[NombreEquipo],0)))&amp;")")</f>
        <v>-</v>
      </c>
      <c r="CT17" s="118" t="str">
        <f aca="false">IF($CS17="-","-",SUMIFS(FG_GolesLocal,FGLocal,$BD17,Part2Empate6V,$CS17)+SUMIFS(FG_GolesVisitante,FGVisitante,$BD17,Part2Empate6L,$CS17))</f>
        <v>-</v>
      </c>
      <c r="CU17" s="118" t="n">
        <f aca="false">CR17+COUNTIFS($CS$6:$CS$53,CS17,$CT$6:CT$53,"&gt;"&amp;CT17,$BC$6:$BC$53,INDEX(T_Equipos[Grupo],MATCH(BD17,T_Equipos[NombreEquipo],0)))</f>
        <v>1</v>
      </c>
      <c r="CV17" s="117" t="str">
        <f aca="false">IF(COUNTIFS($CU$6:$CU$53,CU17,$BC$6:$BC$53,INDEX(T_Equipos[Grupo],MATCH(BD17,T_Equipos[NombreEquipo],0)))=1,"-","P."&amp;CU17&amp;" ("&amp;COUNTIFS($CU$6:$CU$53,CU17,$BC$6:$BC$53,INDEX(T_Equipos[Grupo],MATCH(BD17,T_Equipos[NombreEquipo],0)))&amp;")")</f>
        <v>-</v>
      </c>
      <c r="CW17" s="117" t="str">
        <f aca="false">IF(CV17="-","-",BL17)</f>
        <v>-</v>
      </c>
      <c r="CX17" s="117" t="n">
        <f aca="false">CU17+COUNTIFS($CV$6:$CV$53,CV17,$CW$6:CW$53,"&gt;"&amp;CW17,$BC$6:$BC$53,INDEX(T_Equipos[Grupo],MATCH(BD17,T_Equipos[NombreEquipo],0)))</f>
        <v>1</v>
      </c>
      <c r="CY17" s="117" t="str">
        <f aca="false">IF(COUNTIFS($CX$6:$CX$53,CX17,$BC$6:$BC$53,INDEX(T_Equipos[Grupo],MATCH(BD17,T_Equipos[NombreEquipo],0)))=1,"-","P."&amp;CX17&amp;" ("&amp;COUNTIFS($CX$6:$CX$53,CX17,$BC$6:$BC$53,INDEX(T_Equipos[Grupo],MATCH(BD17,T_Equipos[NombreEquipo],0)))&amp;")")</f>
        <v>-</v>
      </c>
      <c r="CZ17" s="117" t="str">
        <f aca="false">IF(CY17="-","-",BJ17)</f>
        <v>-</v>
      </c>
      <c r="DA17" s="118" t="n">
        <f aca="false">CX17+COUNTIFS($CY$6:$CY$53,CY17,$CZ$6:CZ$53,"&gt;"&amp;CZ17,$BC$6:$BC$53,INDEX(T_Equipos[Grupo],MATCH(BD17,T_Equipos[NombreEquipo],0)))</f>
        <v>1</v>
      </c>
      <c r="DB17" s="117" t="str">
        <f aca="false">IF(COUNTIFS($DA$6:$DA$53,DA17,$BC$6:$BC$53,INDEX(T_Equipos[Grupo],MATCH(BD17,T_Equipos[NombreEquipo],0)))=1,"-","P."&amp;DA17&amp;" ("&amp;COUNTIFS($DA$6:$DA$53,DA17,$BC$6:$BC$53,INDEX(T_Equipos[Grupo],MATCH(BD17,T_Equipos[NombreEquipo],0)))&amp;")")</f>
        <v>-</v>
      </c>
      <c r="DC17" s="115" t="str">
        <f aca="false">IF(DB17="-","-",COUNTIFS(T_Equipos[Rank],"&lt;"&amp;INDEX(T_Equipos[Rank],MATCH(BD17,T_Equipos[NombreEquipo],0)),$BC$6:$BC$53,INDEX(T_Equipos[Grupo],MATCH(BD17,T_Equipos[NombreEquipo],0)))+1)</f>
        <v>-</v>
      </c>
      <c r="DD17" s="115" t="n">
        <f aca="false">DA17+COUNTIFS($DB$6:$DB$53,DB17,$DC$6:DC$53,"&lt;"&amp;DC17,$BC$6:$BC$53,INDEX(T_Equipos[Grupo],MATCH(BD17,T_Equipos[NombreEquipo],0)))</f>
        <v>1</v>
      </c>
      <c r="DE17" s="115"/>
      <c r="DF17" s="115" t="n">
        <f aca="false">IF(OR(INDEX($AW$6:$AW$97,MATCH($BD17,$AV$6:$AV$97,0))="",DB17="-"),DD17,INDEX($AW$6:$AW$97,MATCH($BD17,$AV$6:$AV$97,0))+DD17/1000)</f>
        <v>1</v>
      </c>
      <c r="DG17" s="115" t="str">
        <f aca="false">IF(DB17="-","-",COUNTIFS(DF$6:DF$53,"&lt;"&amp;DF17,$BC$6:$BC$53,INDEX(T_Equipos[Grupo],MATCH(BD17,T_Equipos[NombreEquipo],0))))</f>
        <v>-</v>
      </c>
      <c r="DH17" s="115" t="n">
        <f aca="false">DA17+COUNTIFS(DB$6:DB$53,DB17,DG$6:DG$53,"&lt;"&amp;DG17,$BC$6:$BC$53,INDEX(T_Equipos[Grupo],MATCH(BD17,T_Equipos[NombreEquipo],0)))</f>
        <v>1</v>
      </c>
      <c r="DI17" s="54"/>
      <c r="DJ17" s="54" t="n">
        <f aca="false">INDEX($DA$6:$DA$53,MATCH($DQ17,$BD$6:$BD$53,0))</f>
        <v>4</v>
      </c>
      <c r="DK17" s="54" t="n">
        <f aca="false">+SUMIF($BC$6:$BC$53,BC17,$BF$6:$BF$53)</f>
        <v>4</v>
      </c>
      <c r="DL17" s="54" t="n">
        <f aca="false">IF(OR(DK17=12,$AJ$99=144),COUNTIFS($DJ$6:$DJ$53,DJ17,$BC$6:$BC$53,BC17),1)</f>
        <v>1</v>
      </c>
      <c r="DM17" s="119" t="str">
        <f aca="false">DJ17&amp;"."&amp;DL17</f>
        <v>4.1</v>
      </c>
      <c r="DN17" s="54" t="n">
        <f aca="true" t="array" ref="DN17:DN17">OFFSET(Horarios!$P$3,DJ17-1,0,DL17,1)</f>
        <v>4</v>
      </c>
      <c r="DO17" s="54"/>
      <c r="DP17" s="54" t="s">
        <v>90</v>
      </c>
      <c r="DQ17" s="54" t="str">
        <f aca="false">INDEX($BD$6:$BD$53,MATCH(DP17,$BM$6:$BM$53,0))</f>
        <v>Haití</v>
      </c>
      <c r="DR17" s="54"/>
      <c r="DS17" s="54"/>
      <c r="DT17" s="54" t="str">
        <f aca="false">AA17&amp;"-"&amp;AF17</f>
        <v>Bosnia y Herzegovina-Catar</v>
      </c>
      <c r="DU17" s="54"/>
      <c r="DV17" s="54"/>
      <c r="DW17" s="56"/>
    </row>
    <row r="18" customFormat="false" ht="15" hidden="false" customHeight="false" outlineLevel="0" collapsed="false">
      <c r="A18" s="38"/>
      <c r="B18" s="71"/>
      <c r="C18" s="38"/>
      <c r="D18" s="54"/>
      <c r="E18" s="54"/>
      <c r="F18" s="54"/>
      <c r="G18" s="54"/>
      <c r="H18" s="54"/>
      <c r="I18" s="54"/>
      <c r="J18" s="54"/>
      <c r="K18" s="54"/>
      <c r="L18" s="54"/>
      <c r="M18" s="54"/>
      <c r="N18" s="54"/>
      <c r="O18" s="54"/>
      <c r="P18" s="54"/>
      <c r="Q18" s="54"/>
      <c r="R18" s="54"/>
      <c r="S18" s="54"/>
      <c r="T18" s="54"/>
      <c r="U18" s="54"/>
      <c r="V18" s="45"/>
      <c r="W18" s="145"/>
      <c r="X18" s="146"/>
      <c r="Y18" s="145"/>
      <c r="Z18" s="147"/>
      <c r="AA18" s="148"/>
      <c r="AB18" s="149"/>
      <c r="AC18" s="150"/>
      <c r="AD18" s="150"/>
      <c r="AE18" s="149"/>
      <c r="AF18" s="151"/>
      <c r="AG18" s="181"/>
      <c r="AH18" s="83"/>
      <c r="AI18" s="42"/>
      <c r="AJ18" s="152"/>
      <c r="AK18" s="153"/>
      <c r="AL18" s="65"/>
      <c r="AM18" s="154"/>
      <c r="AN18" s="152"/>
      <c r="AO18" s="152"/>
      <c r="AP18" s="152"/>
      <c r="AQ18" s="152"/>
      <c r="AR18" s="152"/>
      <c r="AS18" s="152"/>
      <c r="AT18" s="152"/>
      <c r="AU18" s="155"/>
      <c r="AV18" s="156"/>
      <c r="AW18" s="157"/>
      <c r="AX18" s="112"/>
      <c r="AY18" s="145"/>
      <c r="AZ18" s="146"/>
      <c r="BA18" s="48"/>
      <c r="BB18" s="54"/>
      <c r="BC18" s="115" t="str">
        <f aca="false">+INDEX(T_Equipos[Grupo],MATCH(WORLDCUP!BD18,T_Equipos[NombreEquipo],0))</f>
        <v>D</v>
      </c>
      <c r="BD18" s="54" t="str">
        <f aca="false">+Equipos!B14</f>
        <v>Estados Unidos</v>
      </c>
      <c r="BE18" s="116" t="n">
        <f aca="false">+BG18*3+BH18+IF($AZ$3="no",0,INDEX($AZ$6:$AZ$97,MATCH(BD18,$AY$6:$AY$97,0)))</f>
        <v>3</v>
      </c>
      <c r="BF18" s="116" t="n">
        <f aca="false">+BG18+BH18+BI18</f>
        <v>1</v>
      </c>
      <c r="BG18" s="116" t="n">
        <f aca="false">+COUNTIFS(FGLocal,BD18,Ganador,"Local")+COUNTIFS(FGVisitante,BD18,Ganador,"Visitante")</f>
        <v>1</v>
      </c>
      <c r="BH18" s="116" t="n">
        <f aca="false">+COUNTIFS(FGLocal,BD18,Ganador,"Empate")+COUNTIFS(FGVisitante,BD18,Ganador,"Empate")</f>
        <v>0</v>
      </c>
      <c r="BI18" s="116" t="n">
        <f aca="false">+COUNTIFS(FGVisitante,BD18,Ganador,"Local")+COUNTIFS(FGLocal,BD18,Ganador,"Visitante")</f>
        <v>0</v>
      </c>
      <c r="BJ18" s="116" t="n">
        <f aca="false">+SUMIFS(FG_GolesLocal,FGLocal,BD18,Ganador,"&lt;&gt;"&amp;"Pendiente",FG_GolesLocal,"&lt;&gt;"&amp;"",FG_GolesVisitante,"&lt;&gt;"&amp;"")+SUMIFS(FG_GolesVisitante,FGVisitante,BD18,Ganador,"&lt;&gt;"&amp;"Pendiente",FG_GolesLocal,"&lt;&gt;"&amp;"",FG_GolesVisitante,"&lt;&gt;"&amp;"")</f>
        <v>4</v>
      </c>
      <c r="BK18" s="116" t="n">
        <f aca="false">+SUMIFS(FG_GolesLocal,FGVisitante,BD18,Ganador,"&lt;&gt;"&amp;"Pendiente",FG_GolesLocal,"&lt;&gt;"&amp;"",FG_GolesVisitante,"&lt;&gt;"&amp;"")+SUMIFS(FG_GolesVisitante,FGLocal,BD18,Ganador,"&lt;&gt;"&amp;"Pendiente",FG_GolesLocal,"&lt;&gt;"&amp;"",FG_GolesVisitante,"&lt;&gt;"&amp;"")</f>
        <v>1</v>
      </c>
      <c r="BL18" s="116" t="n">
        <f aca="false">+BJ18-BK18</f>
        <v>3</v>
      </c>
      <c r="BM18" s="116" t="str">
        <f aca="false">DD18&amp;BC18</f>
        <v>1D</v>
      </c>
      <c r="BN18" s="116" t="str">
        <f aca="false">DH18&amp;BC18</f>
        <v>1D</v>
      </c>
      <c r="BO18" s="118" t="n">
        <f aca="false">IF(AND($AJ$99=144,BF18&gt;=1),1,0)</f>
        <v>0</v>
      </c>
      <c r="BP18" s="117" t="n">
        <f aca="false">COUNTIFS($BO$6:$BO$53,"&gt;"&amp;BO18,$BC$6:$BC$53,INDEX(T_Equipos[Grupo],MATCH(BD18,T_Equipos[NombreEquipo],0)))+1</f>
        <v>1</v>
      </c>
      <c r="BQ18" s="117" t="str">
        <f aca="false">IF(COUNTIFS($BP$6:$BP$53,BP18,$BC$6:$BC$53,INDEX(T_Equipos[Grupo],MATCH(BD18,T_Equipos[NombreEquipo],0)))=1,"-","P."&amp;BP18&amp;" ("&amp;COUNTIFS($BP$6:$BP$53,BP18,$BC$6:$BC$53,INDEX(T_Equipos[Grupo],MATCH(BD18,T_Equipos[NombreEquipo],0)))&amp;")")</f>
        <v>P.1 (4)</v>
      </c>
      <c r="BR18" s="118" t="n">
        <f aca="false">IF($BQ18="-","-",BE18)</f>
        <v>3</v>
      </c>
      <c r="BS18" s="117" t="n">
        <f aca="false">BP18+COUNTIFS($BQ$6:$BQ$53,BQ18,$BR$6:BR$53,"&gt;"&amp;BR18,$BC$6:$BC$53,INDEX(T_Equipos[Grupo],MATCH(BD18,T_Equipos[NombreEquipo],0)))</f>
        <v>1</v>
      </c>
      <c r="BT18" s="117" t="str">
        <f aca="false">IF(COUNTIFS($BS$6:$BS$53,BS18,$BC$6:$BC$53,INDEX(T_Equipos[Grupo],MATCH(BD18,T_Equipos[NombreEquipo],0)))=1,"-","P."&amp;BS18&amp;" ("&amp;COUNTIFS($BS$6:$BS$53,BS18,$BC$6:$BC$53,INDEX(T_Equipos[Grupo],MATCH(BD18,T_Equipos[NombreEquipo],0)))&amp;")")</f>
        <v>P.1 (2)</v>
      </c>
      <c r="BU18" s="118" t="n">
        <f aca="false">IF($BT18="-","-",COUNTIFS(FGLocal,$BD18,Ganador,"Local",Part1Empate1V,$BT18)+COUNTIFS(FGVisitante,$BD18,Ganador,"Visitante",Part1Empate1L,$BT18))</f>
        <v>0</v>
      </c>
      <c r="BV18" s="118" t="n">
        <f aca="false">IF($BT18="-","-",COUNTIFS(FGLocal,$BD18,Ganador,"Empate",Part1Empate1V,$BT18)+COUNTIFS(FGVisitante,$BD18,Ganador,"Empate",Part1Empate1L,$BT18))</f>
        <v>0</v>
      </c>
      <c r="BW18" s="118" t="n">
        <f aca="false">IF($BT18="-","-",COUNTIFS(FGLocal,$BD18,Ganador,"Visitante",Part1Empate1V,$BT18)+COUNTIFS(FGVisitante,$BD18,Ganador,"Local",Part1Empate1L,$BT18))</f>
        <v>0</v>
      </c>
      <c r="BX18" s="118" t="n">
        <f aca="false">IF($BT18="-","-",BU18*3+BV18)</f>
        <v>0</v>
      </c>
      <c r="BY18" s="118" t="n">
        <f aca="false">BS18+COUNTIFS($BT$6:$BT$53,BT18,$BX$6:BX$53,"&gt;"&amp;BX18,$BC$6:$BC$53,INDEX(T_Equipos[Grupo],MATCH(BD18,T_Equipos[NombreEquipo],0)))</f>
        <v>1</v>
      </c>
      <c r="BZ18" s="117" t="str">
        <f aca="false">IF(COUNTIFS($BY$6:$BY$53,BY18,$BC$6:$BC$53,INDEX(T_Equipos[Grupo],MATCH(BD18,T_Equipos[NombreEquipo],0)))=1,"-","P."&amp;BY18&amp;" ("&amp;COUNTIFS($BY$6:$BY$53,BY18,$BC$6:$BC$53,INDEX(T_Equipos[Grupo],MATCH(BD18,T_Equipos[NombreEquipo],0)))&amp;")")</f>
        <v>P.1 (2)</v>
      </c>
      <c r="CA18" s="118" t="n">
        <f aca="false">IF($BZ18="-","-",SUMIFS(FG_GolesLocal,FGLocal,$BD18,Part1Empate2V,$BZ18)+SUMIFS(FG_GolesVisitante,FGVisitante,$BD18,Part1Empate2L,$BZ18))</f>
        <v>0</v>
      </c>
      <c r="CB18" s="118" t="n">
        <f aca="false">IF($BZ18="-","-",SUMIFS(FG_GolesVisitante,FGLocal,$BD18,Part1Empate2V,$BZ18)+SUMIFS(FG_GolesLocal,FGVisitante,$BD18,Part1Empate2L,$BZ18))</f>
        <v>0</v>
      </c>
      <c r="CC18" s="118" t="n">
        <f aca="false">IF($BZ18="-","-",CA18-CB18)</f>
        <v>0</v>
      </c>
      <c r="CD18" s="118" t="n">
        <f aca="false">BY18+COUNTIFS($BZ$6:$BZ$53,BZ18,$CC$6:CC$53,"&gt;"&amp;CC18,$BC$6:$BC$53,INDEX(T_Equipos[Grupo],MATCH(BD18,T_Equipos[NombreEquipo],0)))</f>
        <v>1</v>
      </c>
      <c r="CE18" s="117" t="str">
        <f aca="false">IF(COUNTIFS($CD$6:$CD$53,CD18,$BC$6:$BC$53,INDEX(T_Equipos[Grupo],MATCH(BD18,T_Equipos[NombreEquipo],0)))=1,"-","P."&amp;CD18&amp;" ("&amp;COUNTIFS($CD$6:$CD$53,CD18,$BC$6:$BC$53,INDEX(T_Equipos[Grupo],MATCH(BD18,T_Equipos[NombreEquipo],0)))&amp;")")</f>
        <v>P.1 (2)</v>
      </c>
      <c r="CF18" s="118" t="n">
        <f aca="false">IF($CE18="-","-",SUMIFS(FG_GolesLocal,FGLocal,$BD18,Part1Empate3V,$CE18)+SUMIFS(FG_GolesVisitante,FGVisitante,$BD18,Part1Empate3L,$CE18))</f>
        <v>0</v>
      </c>
      <c r="CG18" s="118" t="n">
        <f aca="false">CD18+COUNTIFS($CE$6:$CE$53,CE18,$CF$6:CF$53,"&gt;"&amp;CF18,$BC$6:$BC$53,INDEX(T_Equipos[Grupo],MATCH(BD18,T_Equipos[NombreEquipo],0)))</f>
        <v>1</v>
      </c>
      <c r="CH18" s="117" t="str">
        <f aca="false">IF(COUNTIFS($CG$6:$CG$53,CG18,$BC$6:$BC$53,INDEX(T_Equipos[Grupo],MATCH(BD18,T_Equipos[NombreEquipo],0)))=1,"-","P."&amp;CG18&amp;" ("&amp;COUNTIFS($CG$6:$CG$53,CG18,$BC$6:$BC$53,INDEX(T_Equipos[Grupo],MATCH(BD18,T_Equipos[NombreEquipo],0)))&amp;")")</f>
        <v>P.1 (2)</v>
      </c>
      <c r="CI18" s="118" t="n">
        <f aca="false">IF($CH18="-","-",COUNTIFS(FGLocal,$BD18,Ganador,"Local",Part2Empate4V,$CH18)+COUNTIFS(FGVisitante,$BD18,Ganador,"Visitante",Part2Empate4L,$CH18))</f>
        <v>0</v>
      </c>
      <c r="CJ18" s="118" t="n">
        <f aca="false">IF($CH18="-","-",COUNTIFS(FGLocal,$BD18,Ganador,"Empate",Part2Empate4V,$CH18)+COUNTIFS(FGVisitante,$BD18,Ganador,"Empate",Part2Empate4L,$CH18))</f>
        <v>0</v>
      </c>
      <c r="CK18" s="118" t="n">
        <f aca="false">IF($CH18="-","-",COUNTIFS(FGLocal,$BD18,Ganador,"Visitante",Part2Empate4V,$CH18)+COUNTIFS(FGVisitante,$BD18,Ganador,"Local",Part2Empate4L,$CH18))</f>
        <v>0</v>
      </c>
      <c r="CL18" s="118" t="n">
        <f aca="false">IF($CH18="-","-",CI18*3+CJ18)</f>
        <v>0</v>
      </c>
      <c r="CM18" s="118" t="n">
        <f aca="false">CG18+COUNTIFS($CH$6:$CH$53,CH18,$CL$6:CL$53,"&gt;"&amp;CL18,$BC$6:$BC$53,INDEX(T_Equipos[Grupo],MATCH(BD18,T_Equipos[NombreEquipo],0)))</f>
        <v>1</v>
      </c>
      <c r="CN18" s="117" t="str">
        <f aca="false">IF(COUNTIFS($CM$6:$CM$53,CM18,$BC$6:$BC$53,INDEX(T_Equipos[Grupo],MATCH(BD18,T_Equipos[NombreEquipo],0)))=1,"-","P."&amp;CM18&amp;" ("&amp;COUNTIFS($CM$6:$CM$53,CM18,$BC$6:$BC$53,INDEX(T_Equipos[Grupo],MATCH(BD18,T_Equipos[NombreEquipo],0)))&amp;")")</f>
        <v>P.1 (2)</v>
      </c>
      <c r="CO18" s="118" t="n">
        <f aca="false">IF($CN18="-","-",SUMIFS(FG_GolesLocal,FGLocal,$BD18,Part2Empate5V,$CN18)+SUMIFS(FG_GolesVisitante,FGVisitante,$BD18,Part2Empate5L,$CN18))</f>
        <v>0</v>
      </c>
      <c r="CP18" s="118" t="n">
        <f aca="false">IF($CN18="-","-",SUMIFS(FG_GolesVisitante,FGLocal,$BD18,Part2Empate5V,$CN18)+SUMIFS(FG_GolesLocal,FGVisitante,$BD18,Part2Empate5L,$CN18))</f>
        <v>0</v>
      </c>
      <c r="CQ18" s="118" t="n">
        <f aca="false">IF($CN18="-","-",CO18-CP18)</f>
        <v>0</v>
      </c>
      <c r="CR18" s="118" t="n">
        <f aca="false">CM18+COUNTIFS($CN$6:$CN$53,CN18,$CQ$6:CQ$53,"&gt;"&amp;CQ18,$BC$6:$BC$53,INDEX(T_Equipos[Grupo],MATCH(BD18,T_Equipos[NombreEquipo],0)))</f>
        <v>1</v>
      </c>
      <c r="CS18" s="117" t="str">
        <f aca="false">IF(COUNTIFS($CR$6:$CR$53,CR18,$BC$6:$BC$53,INDEX(T_Equipos[Grupo],MATCH(BD18,T_Equipos[NombreEquipo],0)))=1,"-","P."&amp;CR18&amp;" ("&amp;COUNTIFS($CR$6:$CR$53,CR18,$BC$6:$BC$53,INDEX(T_Equipos[Grupo],MATCH(BD18,T_Equipos[NombreEquipo],0)))&amp;")")</f>
        <v>P.1 (2)</v>
      </c>
      <c r="CT18" s="118" t="n">
        <f aca="false">IF($CS18="-","-",SUMIFS(FG_GolesLocal,FGLocal,$BD18,Part2Empate6V,$CS18)+SUMIFS(FG_GolesVisitante,FGVisitante,$BD18,Part2Empate6L,$CS18))</f>
        <v>0</v>
      </c>
      <c r="CU18" s="118" t="n">
        <f aca="false">CR18+COUNTIFS($CS$6:$CS$53,CS18,$CT$6:CT$53,"&gt;"&amp;CT18,$BC$6:$BC$53,INDEX(T_Equipos[Grupo],MATCH(BD18,T_Equipos[NombreEquipo],0)))</f>
        <v>1</v>
      </c>
      <c r="CV18" s="117" t="str">
        <f aca="false">IF(COUNTIFS($CU$6:$CU$53,CU18,$BC$6:$BC$53,INDEX(T_Equipos[Grupo],MATCH(BD18,T_Equipos[NombreEquipo],0)))=1,"-","P."&amp;CU18&amp;" ("&amp;COUNTIFS($CU$6:$CU$53,CU18,$BC$6:$BC$53,INDEX(T_Equipos[Grupo],MATCH(BD18,T_Equipos[NombreEquipo],0)))&amp;")")</f>
        <v>P.1 (2)</v>
      </c>
      <c r="CW18" s="117" t="n">
        <f aca="false">IF(CV18="-","-",BL18)</f>
        <v>3</v>
      </c>
      <c r="CX18" s="117" t="n">
        <f aca="false">CU18+COUNTIFS($CV$6:$CV$53,CV18,$CW$6:CW$53,"&gt;"&amp;CW18,$BC$6:$BC$53,INDEX(T_Equipos[Grupo],MATCH(BD18,T_Equipos[NombreEquipo],0)))</f>
        <v>1</v>
      </c>
      <c r="CY18" s="117" t="str">
        <f aca="false">IF(COUNTIFS($CX$6:$CX$53,CX18,$BC$6:$BC$53,INDEX(T_Equipos[Grupo],MATCH(BD18,T_Equipos[NombreEquipo],0)))=1,"-","P."&amp;CX18&amp;" ("&amp;COUNTIFS($CX$6:$CX$53,CX18,$BC$6:$BC$53,INDEX(T_Equipos[Grupo],MATCH(BD18,T_Equipos[NombreEquipo],0)))&amp;")")</f>
        <v>-</v>
      </c>
      <c r="CZ18" s="117" t="str">
        <f aca="false">IF(CY18="-","-",BJ18)</f>
        <v>-</v>
      </c>
      <c r="DA18" s="118" t="n">
        <f aca="false">CX18+COUNTIFS($CY$6:$CY$53,CY18,$CZ$6:CZ$53,"&gt;"&amp;CZ18,$BC$6:$BC$53,INDEX(T_Equipos[Grupo],MATCH(BD18,T_Equipos[NombreEquipo],0)))</f>
        <v>1</v>
      </c>
      <c r="DB18" s="117" t="str">
        <f aca="false">IF(COUNTIFS($DA$6:$DA$53,DA18,$BC$6:$BC$53,INDEX(T_Equipos[Grupo],MATCH(BD18,T_Equipos[NombreEquipo],0)))=1,"-","P."&amp;DA18&amp;" ("&amp;COUNTIFS($DA$6:$DA$53,DA18,$BC$6:$BC$53,INDEX(T_Equipos[Grupo],MATCH(BD18,T_Equipos[NombreEquipo],0)))&amp;")")</f>
        <v>-</v>
      </c>
      <c r="DC18" s="115" t="str">
        <f aca="false">IF(DB18="-","-",COUNTIFS(T_Equipos[Rank],"&lt;"&amp;INDEX(T_Equipos[Rank],MATCH(BD18,T_Equipos[NombreEquipo],0)),$BC$6:$BC$53,INDEX(T_Equipos[Grupo],MATCH(BD18,T_Equipos[NombreEquipo],0)))+1)</f>
        <v>-</v>
      </c>
      <c r="DD18" s="115" t="n">
        <f aca="false">DA18+COUNTIFS($DB$6:$DB$53,DB18,$DC$6:DC$53,"&lt;"&amp;DC18,$BC$6:$BC$53,INDEX(T_Equipos[Grupo],MATCH(BD18,T_Equipos[NombreEquipo],0)))</f>
        <v>1</v>
      </c>
      <c r="DE18" s="115"/>
      <c r="DF18" s="115" t="n">
        <f aca="false">IF(OR(INDEX($AW$6:$AW$97,MATCH($BD18,$AV$6:$AV$97,0))="",DB18="-"),DD18,INDEX($AW$6:$AW$97,MATCH($BD18,$AV$6:$AV$97,0))+DD18/1000)</f>
        <v>1</v>
      </c>
      <c r="DG18" s="115" t="str">
        <f aca="false">IF(DB18="-","-",COUNTIFS(DF$6:DF$53,"&lt;"&amp;DF18,$BC$6:$BC$53,INDEX(T_Equipos[Grupo],MATCH(BD18,T_Equipos[NombreEquipo],0))))</f>
        <v>-</v>
      </c>
      <c r="DH18" s="115" t="n">
        <f aca="false">DA18+COUNTIFS(DB$6:DB$53,DB18,DG$6:DG$53,"&lt;"&amp;DG18,$BC$6:$BC$53,INDEX(T_Equipos[Grupo],MATCH(BD18,T_Equipos[NombreEquipo],0)))</f>
        <v>1</v>
      </c>
      <c r="DI18" s="54"/>
      <c r="DJ18" s="54" t="n">
        <f aca="false">INDEX($DA$6:$DA$53,MATCH($DQ18,$BD$6:$BD$53,0))</f>
        <v>1</v>
      </c>
      <c r="DK18" s="54" t="n">
        <f aca="false">+SUMIF($BC$6:$BC$53,BC18,$BF$6:$BF$53)</f>
        <v>4</v>
      </c>
      <c r="DL18" s="54" t="n">
        <f aca="false">IF(OR(DK18=12,$AJ$99=144),COUNTIFS($DJ$6:$DJ$53,DJ18,$BC$6:$BC$53,BC18),1)</f>
        <v>1</v>
      </c>
      <c r="DM18" s="119" t="str">
        <f aca="false">DJ18&amp;"."&amp;DL18</f>
        <v>1.1</v>
      </c>
      <c r="DN18" s="54" t="n">
        <f aca="true" t="array" ref="DN18:DN18">OFFSET(Horarios!$P$3,DJ18-1,0,DL18,1)</f>
        <v>1</v>
      </c>
      <c r="DO18" s="54"/>
      <c r="DP18" s="54" t="s">
        <v>91</v>
      </c>
      <c r="DQ18" s="54" t="str">
        <f aca="false">INDEX($BD$6:$BD$53,MATCH(DP18,$BM$6:$BM$53,0))</f>
        <v>Estados Unidos</v>
      </c>
      <c r="DR18" s="54"/>
      <c r="DS18" s="54"/>
      <c r="DT18" s="54" t="str">
        <f aca="false">AA18&amp;"-"&amp;AF18</f>
        <v>-</v>
      </c>
      <c r="DU18" s="54"/>
      <c r="DV18" s="54"/>
      <c r="DW18" s="56"/>
    </row>
    <row r="19" customFormat="false" ht="15" hidden="false" customHeight="false" outlineLevel="0" collapsed="false">
      <c r="A19" s="38"/>
      <c r="B19" s="71"/>
      <c r="C19" s="38"/>
      <c r="D19" s="38"/>
      <c r="E19" s="38"/>
      <c r="F19" s="38"/>
      <c r="G19" s="38"/>
      <c r="H19" s="38"/>
      <c r="I19" s="38"/>
      <c r="J19" s="38"/>
      <c r="K19" s="38"/>
      <c r="L19" s="38"/>
      <c r="M19" s="38"/>
      <c r="N19" s="54"/>
      <c r="O19" s="54"/>
      <c r="P19" s="54"/>
      <c r="Q19" s="54"/>
      <c r="R19" s="54"/>
      <c r="S19" s="54"/>
      <c r="T19" s="54"/>
      <c r="U19" s="54"/>
      <c r="V19" s="45"/>
      <c r="W19" s="58"/>
      <c r="X19" s="59" t="str">
        <f aca="false">X3</f>
        <v>Fecha</v>
      </c>
      <c r="Y19" s="59" t="str">
        <f aca="false">Y3</f>
        <v>Hora</v>
      </c>
      <c r="Z19" s="60" t="str">
        <f aca="false">Z3</f>
        <v>Jor.</v>
      </c>
      <c r="AA19" s="61" t="str">
        <f aca="false">AA3</f>
        <v>Casa</v>
      </c>
      <c r="AB19" s="60"/>
      <c r="AC19" s="60" t="str">
        <f aca="false">AC3</f>
        <v>Gol</v>
      </c>
      <c r="AD19" s="60" t="str">
        <f aca="false">AD3</f>
        <v>Gol</v>
      </c>
      <c r="AE19" s="60"/>
      <c r="AF19" s="63" t="str">
        <f aca="false">AF3</f>
        <v>Fuera</v>
      </c>
      <c r="AG19" s="158"/>
      <c r="AH19" s="83"/>
      <c r="AI19" s="49"/>
      <c r="AJ19" s="65"/>
      <c r="AK19" s="159"/>
      <c r="AL19" s="65"/>
      <c r="AM19" s="65"/>
      <c r="AN19" s="65"/>
      <c r="AO19" s="65"/>
      <c r="AP19" s="65"/>
      <c r="AQ19" s="65"/>
      <c r="AR19" s="65"/>
      <c r="AS19" s="65"/>
      <c r="AT19" s="65"/>
      <c r="AU19" s="160"/>
      <c r="AV19" s="50"/>
      <c r="AW19" s="161"/>
      <c r="AX19" s="162"/>
      <c r="AY19" s="145"/>
      <c r="AZ19" s="146"/>
      <c r="BA19" s="48"/>
      <c r="BB19" s="54"/>
      <c r="BC19" s="115" t="str">
        <f aca="false">+INDEX(T_Equipos[Grupo],MATCH(WORLDCUP!BD19,T_Equipos[NombreEquipo],0))</f>
        <v>D</v>
      </c>
      <c r="BD19" s="54" t="str">
        <f aca="false">+Equipos!B15</f>
        <v>Paraguay</v>
      </c>
      <c r="BE19" s="116" t="n">
        <f aca="false">+BG19*3+BH19+IF($AZ$3="no",0,INDEX($AZ$6:$AZ$97,MATCH(BD19,$AY$6:$AY$97,0)))</f>
        <v>0</v>
      </c>
      <c r="BF19" s="116" t="n">
        <f aca="false">+BG19+BH19+BI19</f>
        <v>1</v>
      </c>
      <c r="BG19" s="116" t="n">
        <f aca="false">+COUNTIFS(FGLocal,BD19,Ganador,"Local")+COUNTIFS(FGVisitante,BD19,Ganador,"Visitante")</f>
        <v>0</v>
      </c>
      <c r="BH19" s="116" t="n">
        <f aca="false">+COUNTIFS(FGLocal,BD19,Ganador,"Empate")+COUNTIFS(FGVisitante,BD19,Ganador,"Empate")</f>
        <v>0</v>
      </c>
      <c r="BI19" s="116" t="n">
        <f aca="false">+COUNTIFS(FGVisitante,BD19,Ganador,"Local")+COUNTIFS(FGLocal,BD19,Ganador,"Visitante")</f>
        <v>1</v>
      </c>
      <c r="BJ19" s="116" t="n">
        <f aca="false">+SUMIFS(FG_GolesLocal,FGLocal,BD19,Ganador,"&lt;&gt;"&amp;"Pendiente",FG_GolesLocal,"&lt;&gt;"&amp;"",FG_GolesVisitante,"&lt;&gt;"&amp;"")+SUMIFS(FG_GolesVisitante,FGVisitante,BD19,Ganador,"&lt;&gt;"&amp;"Pendiente",FG_GolesLocal,"&lt;&gt;"&amp;"",FG_GolesVisitante,"&lt;&gt;"&amp;"")</f>
        <v>1</v>
      </c>
      <c r="BK19" s="116" t="n">
        <f aca="false">+SUMIFS(FG_GolesLocal,FGVisitante,BD19,Ganador,"&lt;&gt;"&amp;"Pendiente",FG_GolesLocal,"&lt;&gt;"&amp;"",FG_GolesVisitante,"&lt;&gt;"&amp;"")+SUMIFS(FG_GolesVisitante,FGLocal,BD19,Ganador,"&lt;&gt;"&amp;"Pendiente",FG_GolesLocal,"&lt;&gt;"&amp;"",FG_GolesVisitante,"&lt;&gt;"&amp;"")</f>
        <v>4</v>
      </c>
      <c r="BL19" s="116" t="n">
        <f aca="false">+BJ19-BK19</f>
        <v>-3</v>
      </c>
      <c r="BM19" s="116" t="str">
        <f aca="false">DD19&amp;BC19</f>
        <v>4D</v>
      </c>
      <c r="BN19" s="116" t="str">
        <f aca="false">DH19&amp;BC19</f>
        <v>4D</v>
      </c>
      <c r="BO19" s="118" t="n">
        <f aca="false">IF(AND($AJ$99=144,BF19&gt;=1),1,0)</f>
        <v>0</v>
      </c>
      <c r="BP19" s="117" t="n">
        <f aca="false">COUNTIFS($BO$6:$BO$53,"&gt;"&amp;BO19,$BC$6:$BC$53,INDEX(T_Equipos[Grupo],MATCH(BD19,T_Equipos[NombreEquipo],0)))+1</f>
        <v>1</v>
      </c>
      <c r="BQ19" s="117" t="str">
        <f aca="false">IF(COUNTIFS($BP$6:$BP$53,BP19,$BC$6:$BC$53,INDEX(T_Equipos[Grupo],MATCH(BD19,T_Equipos[NombreEquipo],0)))=1,"-","P."&amp;BP19&amp;" ("&amp;COUNTIFS($BP$6:$BP$53,BP19,$BC$6:$BC$53,INDEX(T_Equipos[Grupo],MATCH(BD19,T_Equipos[NombreEquipo],0)))&amp;")")</f>
        <v>P.1 (4)</v>
      </c>
      <c r="BR19" s="118" t="n">
        <f aca="false">IF($BQ19="-","-",BE19)</f>
        <v>0</v>
      </c>
      <c r="BS19" s="117" t="n">
        <f aca="false">BP19+COUNTIFS($BQ$6:$BQ$53,BQ19,$BR$6:BR$53,"&gt;"&amp;BR19,$BC$6:$BC$53,INDEX(T_Equipos[Grupo],MATCH(BD19,T_Equipos[NombreEquipo],0)))</f>
        <v>3</v>
      </c>
      <c r="BT19" s="117" t="str">
        <f aca="false">IF(COUNTIFS($BS$6:$BS$53,BS19,$BC$6:$BC$53,INDEX(T_Equipos[Grupo],MATCH(BD19,T_Equipos[NombreEquipo],0)))=1,"-","P."&amp;BS19&amp;" ("&amp;COUNTIFS($BS$6:$BS$53,BS19,$BC$6:$BC$53,INDEX(T_Equipos[Grupo],MATCH(BD19,T_Equipos[NombreEquipo],0)))&amp;")")</f>
        <v>P.3 (2)</v>
      </c>
      <c r="BU19" s="118" t="n">
        <f aca="false">IF($BT19="-","-",COUNTIFS(FGLocal,$BD19,Ganador,"Local",Part1Empate1V,$BT19)+COUNTIFS(FGVisitante,$BD19,Ganador,"Visitante",Part1Empate1L,$BT19))</f>
        <v>0</v>
      </c>
      <c r="BV19" s="118" t="n">
        <f aca="false">IF($BT19="-","-",COUNTIFS(FGLocal,$BD19,Ganador,"Empate",Part1Empate1V,$BT19)+COUNTIFS(FGVisitante,$BD19,Ganador,"Empate",Part1Empate1L,$BT19))</f>
        <v>0</v>
      </c>
      <c r="BW19" s="118" t="n">
        <f aca="false">IF($BT19="-","-",COUNTIFS(FGLocal,$BD19,Ganador,"Visitante",Part1Empate1V,$BT19)+COUNTIFS(FGVisitante,$BD19,Ganador,"Local",Part1Empate1L,$BT19))</f>
        <v>0</v>
      </c>
      <c r="BX19" s="118" t="n">
        <f aca="false">IF($BT19="-","-",BU19*3+BV19)</f>
        <v>0</v>
      </c>
      <c r="BY19" s="118" t="n">
        <f aca="false">BS19+COUNTIFS($BT$6:$BT$53,BT19,$BX$6:BX$53,"&gt;"&amp;BX19,$BC$6:$BC$53,INDEX(T_Equipos[Grupo],MATCH(BD19,T_Equipos[NombreEquipo],0)))</f>
        <v>3</v>
      </c>
      <c r="BZ19" s="117" t="str">
        <f aca="false">IF(COUNTIFS($BY$6:$BY$53,BY19,$BC$6:$BC$53,INDEX(T_Equipos[Grupo],MATCH(BD19,T_Equipos[NombreEquipo],0)))=1,"-","P."&amp;BY19&amp;" ("&amp;COUNTIFS($BY$6:$BY$53,BY19,$BC$6:$BC$53,INDEX(T_Equipos[Grupo],MATCH(BD19,T_Equipos[NombreEquipo],0)))&amp;")")</f>
        <v>P.3 (2)</v>
      </c>
      <c r="CA19" s="118" t="n">
        <f aca="false">IF($BZ19="-","-",SUMIFS(FG_GolesLocal,FGLocal,$BD19,Part1Empate2V,$BZ19)+SUMIFS(FG_GolesVisitante,FGVisitante,$BD19,Part1Empate2L,$BZ19))</f>
        <v>0</v>
      </c>
      <c r="CB19" s="118" t="n">
        <f aca="false">IF($BZ19="-","-",SUMIFS(FG_GolesVisitante,FGLocal,$BD19,Part1Empate2V,$BZ19)+SUMIFS(FG_GolesLocal,FGVisitante,$BD19,Part1Empate2L,$BZ19))</f>
        <v>0</v>
      </c>
      <c r="CC19" s="118" t="n">
        <f aca="false">IF($BZ19="-","-",CA19-CB19)</f>
        <v>0</v>
      </c>
      <c r="CD19" s="118" t="n">
        <f aca="false">BY19+COUNTIFS($BZ$6:$BZ$53,BZ19,$CC$6:CC$53,"&gt;"&amp;CC19,$BC$6:$BC$53,INDEX(T_Equipos[Grupo],MATCH(BD19,T_Equipos[NombreEquipo],0)))</f>
        <v>3</v>
      </c>
      <c r="CE19" s="117" t="str">
        <f aca="false">IF(COUNTIFS($CD$6:$CD$53,CD19,$BC$6:$BC$53,INDEX(T_Equipos[Grupo],MATCH(BD19,T_Equipos[NombreEquipo],0)))=1,"-","P."&amp;CD19&amp;" ("&amp;COUNTIFS($CD$6:$CD$53,CD19,$BC$6:$BC$53,INDEX(T_Equipos[Grupo],MATCH(BD19,T_Equipos[NombreEquipo],0)))&amp;")")</f>
        <v>P.3 (2)</v>
      </c>
      <c r="CF19" s="118" t="n">
        <f aca="false">IF($CE19="-","-",SUMIFS(FG_GolesLocal,FGLocal,$BD19,Part1Empate3V,$CE19)+SUMIFS(FG_GolesVisitante,FGVisitante,$BD19,Part1Empate3L,$CE19))</f>
        <v>0</v>
      </c>
      <c r="CG19" s="118" t="n">
        <f aca="false">CD19+COUNTIFS($CE$6:$CE$53,CE19,$CF$6:CF$53,"&gt;"&amp;CF19,$BC$6:$BC$53,INDEX(T_Equipos[Grupo],MATCH(BD19,T_Equipos[NombreEquipo],0)))</f>
        <v>3</v>
      </c>
      <c r="CH19" s="117" t="str">
        <f aca="false">IF(COUNTIFS($CG$6:$CG$53,CG19,$BC$6:$BC$53,INDEX(T_Equipos[Grupo],MATCH(BD19,T_Equipos[NombreEquipo],0)))=1,"-","P."&amp;CG19&amp;" ("&amp;COUNTIFS($CG$6:$CG$53,CG19,$BC$6:$BC$53,INDEX(T_Equipos[Grupo],MATCH(BD19,T_Equipos[NombreEquipo],0)))&amp;")")</f>
        <v>P.3 (2)</v>
      </c>
      <c r="CI19" s="118" t="n">
        <f aca="false">IF($CH19="-","-",COUNTIFS(FGLocal,$BD19,Ganador,"Local",Part2Empate4V,$CH19)+COUNTIFS(FGVisitante,$BD19,Ganador,"Visitante",Part2Empate4L,$CH19))</f>
        <v>0</v>
      </c>
      <c r="CJ19" s="118" t="n">
        <f aca="false">IF($CH19="-","-",COUNTIFS(FGLocal,$BD19,Ganador,"Empate",Part2Empate4V,$CH19)+COUNTIFS(FGVisitante,$BD19,Ganador,"Empate",Part2Empate4L,$CH19))</f>
        <v>0</v>
      </c>
      <c r="CK19" s="118" t="n">
        <f aca="false">IF($CH19="-","-",COUNTIFS(FGLocal,$BD19,Ganador,"Visitante",Part2Empate4V,$CH19)+COUNTIFS(FGVisitante,$BD19,Ganador,"Local",Part2Empate4L,$CH19))</f>
        <v>0</v>
      </c>
      <c r="CL19" s="118" t="n">
        <f aca="false">IF($CH19="-","-",CI19*3+CJ19)</f>
        <v>0</v>
      </c>
      <c r="CM19" s="118" t="n">
        <f aca="false">CG19+COUNTIFS($CH$6:$CH$53,CH19,$CL$6:CL$53,"&gt;"&amp;CL19,$BC$6:$BC$53,INDEX(T_Equipos[Grupo],MATCH(BD19,T_Equipos[NombreEquipo],0)))</f>
        <v>3</v>
      </c>
      <c r="CN19" s="117" t="str">
        <f aca="false">IF(COUNTIFS($CM$6:$CM$53,CM19,$BC$6:$BC$53,INDEX(T_Equipos[Grupo],MATCH(BD19,T_Equipos[NombreEquipo],0)))=1,"-","P."&amp;CM19&amp;" ("&amp;COUNTIFS($CM$6:$CM$53,CM19,$BC$6:$BC$53,INDEX(T_Equipos[Grupo],MATCH(BD19,T_Equipos[NombreEquipo],0)))&amp;")")</f>
        <v>P.3 (2)</v>
      </c>
      <c r="CO19" s="118" t="n">
        <f aca="false">IF($CN19="-","-",SUMIFS(FG_GolesLocal,FGLocal,$BD19,Part2Empate5V,$CN19)+SUMIFS(FG_GolesVisitante,FGVisitante,$BD19,Part2Empate5L,$CN19))</f>
        <v>0</v>
      </c>
      <c r="CP19" s="118" t="n">
        <f aca="false">IF($CN19="-","-",SUMIFS(FG_GolesVisitante,FGLocal,$BD19,Part2Empate5V,$CN19)+SUMIFS(FG_GolesLocal,FGVisitante,$BD19,Part2Empate5L,$CN19))</f>
        <v>0</v>
      </c>
      <c r="CQ19" s="118" t="n">
        <f aca="false">IF($CN19="-","-",CO19-CP19)</f>
        <v>0</v>
      </c>
      <c r="CR19" s="118" t="n">
        <f aca="false">CM19+COUNTIFS($CN$6:$CN$53,CN19,$CQ$6:CQ$53,"&gt;"&amp;CQ19,$BC$6:$BC$53,INDEX(T_Equipos[Grupo],MATCH(BD19,T_Equipos[NombreEquipo],0)))</f>
        <v>3</v>
      </c>
      <c r="CS19" s="117" t="str">
        <f aca="false">IF(COUNTIFS($CR$6:$CR$53,CR19,$BC$6:$BC$53,INDEX(T_Equipos[Grupo],MATCH(BD19,T_Equipos[NombreEquipo],0)))=1,"-","P."&amp;CR19&amp;" ("&amp;COUNTIFS($CR$6:$CR$53,CR19,$BC$6:$BC$53,INDEX(T_Equipos[Grupo],MATCH(BD19,T_Equipos[NombreEquipo],0)))&amp;")")</f>
        <v>P.3 (2)</v>
      </c>
      <c r="CT19" s="118" t="n">
        <f aca="false">IF($CS19="-","-",SUMIFS(FG_GolesLocal,FGLocal,$BD19,Part2Empate6V,$CS19)+SUMIFS(FG_GolesVisitante,FGVisitante,$BD19,Part2Empate6L,$CS19))</f>
        <v>0</v>
      </c>
      <c r="CU19" s="118" t="n">
        <f aca="false">CR19+COUNTIFS($CS$6:$CS$53,CS19,$CT$6:CT$53,"&gt;"&amp;CT19,$BC$6:$BC$53,INDEX(T_Equipos[Grupo],MATCH(BD19,T_Equipos[NombreEquipo],0)))</f>
        <v>3</v>
      </c>
      <c r="CV19" s="117" t="str">
        <f aca="false">IF(COUNTIFS($CU$6:$CU$53,CU19,$BC$6:$BC$53,INDEX(T_Equipos[Grupo],MATCH(BD19,T_Equipos[NombreEquipo],0)))=1,"-","P."&amp;CU19&amp;" ("&amp;COUNTIFS($CU$6:$CU$53,CU19,$BC$6:$BC$53,INDEX(T_Equipos[Grupo],MATCH(BD19,T_Equipos[NombreEquipo],0)))&amp;")")</f>
        <v>P.3 (2)</v>
      </c>
      <c r="CW19" s="117" t="n">
        <f aca="false">IF(CV19="-","-",BL19)</f>
        <v>-3</v>
      </c>
      <c r="CX19" s="117" t="n">
        <f aca="false">CU19+COUNTIFS($CV$6:$CV$53,CV19,$CW$6:CW$53,"&gt;"&amp;CW19,$BC$6:$BC$53,INDEX(T_Equipos[Grupo],MATCH(BD19,T_Equipos[NombreEquipo],0)))</f>
        <v>4</v>
      </c>
      <c r="CY19" s="117" t="str">
        <f aca="false">IF(COUNTIFS($CX$6:$CX$53,CX19,$BC$6:$BC$53,INDEX(T_Equipos[Grupo],MATCH(BD19,T_Equipos[NombreEquipo],0)))=1,"-","P."&amp;CX19&amp;" ("&amp;COUNTIFS($CX$6:$CX$53,CX19,$BC$6:$BC$53,INDEX(T_Equipos[Grupo],MATCH(BD19,T_Equipos[NombreEquipo],0)))&amp;")")</f>
        <v>-</v>
      </c>
      <c r="CZ19" s="117" t="str">
        <f aca="false">IF(CY19="-","-",BJ19)</f>
        <v>-</v>
      </c>
      <c r="DA19" s="118" t="n">
        <f aca="false">CX19+COUNTIFS($CY$6:$CY$53,CY19,$CZ$6:CZ$53,"&gt;"&amp;CZ19,$BC$6:$BC$53,INDEX(T_Equipos[Grupo],MATCH(BD19,T_Equipos[NombreEquipo],0)))</f>
        <v>4</v>
      </c>
      <c r="DB19" s="117" t="str">
        <f aca="false">IF(COUNTIFS($DA$6:$DA$53,DA19,$BC$6:$BC$53,INDEX(T_Equipos[Grupo],MATCH(BD19,T_Equipos[NombreEquipo],0)))=1,"-","P."&amp;DA19&amp;" ("&amp;COUNTIFS($DA$6:$DA$53,DA19,$BC$6:$BC$53,INDEX(T_Equipos[Grupo],MATCH(BD19,T_Equipos[NombreEquipo],0)))&amp;")")</f>
        <v>-</v>
      </c>
      <c r="DC19" s="115" t="str">
        <f aca="false">IF(DB19="-","-",COUNTIFS(T_Equipos[Rank],"&lt;"&amp;INDEX(T_Equipos[Rank],MATCH(BD19,T_Equipos[NombreEquipo],0)),$BC$6:$BC$53,INDEX(T_Equipos[Grupo],MATCH(BD19,T_Equipos[NombreEquipo],0)))+1)</f>
        <v>-</v>
      </c>
      <c r="DD19" s="115" t="n">
        <f aca="false">DA19+COUNTIFS($DB$6:$DB$53,DB19,$DC$6:DC$53,"&lt;"&amp;DC19,$BC$6:$BC$53,INDEX(T_Equipos[Grupo],MATCH(BD19,T_Equipos[NombreEquipo],0)))</f>
        <v>4</v>
      </c>
      <c r="DE19" s="115"/>
      <c r="DF19" s="115" t="n">
        <f aca="false">IF(OR(INDEX($AW$6:$AW$97,MATCH($BD19,$AV$6:$AV$97,0))="",DB19="-"),DD19,INDEX($AW$6:$AW$97,MATCH($BD19,$AV$6:$AV$97,0))+DD19/1000)</f>
        <v>4</v>
      </c>
      <c r="DG19" s="115" t="str">
        <f aca="false">IF(DB19="-","-",COUNTIFS(DF$6:DF$53,"&lt;"&amp;DF19,$BC$6:$BC$53,INDEX(T_Equipos[Grupo],MATCH(BD19,T_Equipos[NombreEquipo],0))))</f>
        <v>-</v>
      </c>
      <c r="DH19" s="115" t="n">
        <f aca="false">DA19+COUNTIFS(DB$6:DB$53,DB19,DG$6:DG$53,"&lt;"&amp;DG19,$BC$6:$BC$53,INDEX(T_Equipos[Grupo],MATCH(BD19,T_Equipos[NombreEquipo],0)))</f>
        <v>4</v>
      </c>
      <c r="DI19" s="54"/>
      <c r="DJ19" s="54" t="n">
        <f aca="false">INDEX($DA$6:$DA$53,MATCH($DQ19,$BD$6:$BD$53,0))</f>
        <v>2</v>
      </c>
      <c r="DK19" s="54" t="n">
        <f aca="false">+SUMIF($BC$6:$BC$53,BC19,$BF$6:$BF$53)</f>
        <v>4</v>
      </c>
      <c r="DL19" s="54" t="n">
        <f aca="false">IF(OR(DK19=12,$AJ$99=144),COUNTIFS($DJ$6:$DJ$53,DJ19,$BC$6:$BC$53,BC19),1)</f>
        <v>1</v>
      </c>
      <c r="DM19" s="119" t="str">
        <f aca="false">DJ19&amp;"."&amp;DL19</f>
        <v>2.1</v>
      </c>
      <c r="DN19" s="54" t="n">
        <f aca="true" t="array" ref="DN19:DN19">OFFSET(Horarios!$P$3,DJ19-1,0,DL19,1)</f>
        <v>2</v>
      </c>
      <c r="DO19" s="54"/>
      <c r="DP19" s="54" t="s">
        <v>92</v>
      </c>
      <c r="DQ19" s="54" t="str">
        <f aca="false">INDEX($BD$6:$BD$53,MATCH(DP19,$BM$6:$BM$53,0))</f>
        <v>Australia</v>
      </c>
      <c r="DR19" s="54"/>
      <c r="DS19" s="54"/>
      <c r="DT19" s="54" t="str">
        <f aca="false">AA19&amp;"-"&amp;AF19</f>
        <v>Casa-Fuera</v>
      </c>
      <c r="DU19" s="54"/>
      <c r="DV19" s="54"/>
      <c r="DW19" s="56"/>
    </row>
    <row r="20" customFormat="false" ht="15" hidden="false" customHeight="true" outlineLevel="0" collapsed="false">
      <c r="A20" s="70" t="s">
        <v>23</v>
      </c>
      <c r="B20" s="71" t="s">
        <v>93</v>
      </c>
      <c r="C20" s="43" t="n">
        <f aca="false">COUNTIF(Equipos!$C$2:$C$49,WORLDCUP!B20)</f>
        <v>4</v>
      </c>
      <c r="D20" s="54" t="str">
        <f aca="false">IF(OR(AC20="",AD20=""),"Pendiente",IF(AC20&gt;AD20,"Local",IF(AC20&lt;AD20,"Visitante","Empate")))</f>
        <v>Empate</v>
      </c>
      <c r="E20" s="54" t="str">
        <f aca="false">IF(D20="Pendiente","-",INDEX($BT$6:$BT$53,MATCH($AA20,$BD$6:$BD$53,0)))</f>
        <v>P.2 (2)</v>
      </c>
      <c r="F20" s="54" t="str">
        <f aca="false">IF(D20="Pendiente","-",INDEX($BT$6:$BT$53,MATCH($AF20,$BD$6:$BD$53,0)))</f>
        <v>P.2 (2)</v>
      </c>
      <c r="G20" s="54"/>
      <c r="H20" s="54" t="str">
        <f aca="false">IF(D20="Pendiente","-",INDEX($BZ$6:$BZ$53,MATCH($AA20,$BD$6:$BD$53,0)))</f>
        <v>P.2 (2)</v>
      </c>
      <c r="I20" s="54" t="str">
        <f aca="false">IF(D20="Pendiente","-",INDEX($BZ$6:$BZ$53,MATCH($AF20,$BD$6:$BD$53,0)))</f>
        <v>P.2 (2)</v>
      </c>
      <c r="J20" s="54"/>
      <c r="K20" s="54" t="str">
        <f aca="false">IF(D20="Pendiente","-",INDEX($CE$6:$CE$53,MATCH($AA20,$BD$6:$BD$53,0)))</f>
        <v>P.2 (2)</v>
      </c>
      <c r="L20" s="54" t="str">
        <f aca="false">IF(D20="Pendiente","-",INDEX($CE$6:$CE$53,MATCH($AF20,$BD$6:$BD$53,0)))</f>
        <v>P.2 (2)</v>
      </c>
      <c r="M20" s="54"/>
      <c r="N20" s="54" t="str">
        <f aca="false">IF(D20="Pendiente","-",INDEX($CH$6:$CH$53,MATCH($AA20,$BD$6:$BD$53,0)))</f>
        <v>P.2 (2)</v>
      </c>
      <c r="O20" s="54" t="str">
        <f aca="false">IF(D20="Pendiente","-",INDEX($CH$6:$CH$53,MATCH($AF20,$BD$6:$BD$53,0)))</f>
        <v>P.2 (2)</v>
      </c>
      <c r="P20" s="54"/>
      <c r="Q20" s="54" t="str">
        <f aca="false">IF(D20="Pendiente","-",INDEX($CN$6:$CN$53,MATCH($AA20,$BD$6:$BD$53,0)))</f>
        <v>P.2 (2)</v>
      </c>
      <c r="R20" s="54" t="str">
        <f aca="false">IF(D20="Pendiente","-",INDEX($CN$6:$CN$53,MATCH($AF20,$BD$6:$BD$53,0)))</f>
        <v>P.2 (2)</v>
      </c>
      <c r="S20" s="54"/>
      <c r="T20" s="54" t="str">
        <f aca="false">IF(D20="Pendiente","-",INDEX($CS$6:$CS$53,MATCH($AA20,$BD$6:$BD$53,0)))</f>
        <v>P.2 (2)</v>
      </c>
      <c r="U20" s="54" t="str">
        <f aca="false">IF(D20="Pendiente","-",INDEX($CS$6:$CS$53,MATCH($AF20,$BD$6:$BD$53,0)))</f>
        <v>P.2 (2)</v>
      </c>
      <c r="V20" s="45"/>
      <c r="W20" s="182" t="s">
        <v>93</v>
      </c>
      <c r="X20" s="73" t="n">
        <f aca="false">Horarios!C20</f>
        <v>46187</v>
      </c>
      <c r="Y20" s="74" t="n">
        <f aca="false">Horarios!C20</f>
        <v>46187</v>
      </c>
      <c r="Z20" s="75" t="str">
        <f aca="false">$Z$4</f>
        <v>J1</v>
      </c>
      <c r="AA20" s="76" t="str">
        <f aca="false">A21</f>
        <v>Brasil</v>
      </c>
      <c r="AB20" s="164" t="str">
        <f aca="true" t="array" ref="AB20:AB20">Ver_flag_local</f>
        <v/>
      </c>
      <c r="AC20" s="78" t="n">
        <v>1</v>
      </c>
      <c r="AD20" s="79" t="n">
        <v>1</v>
      </c>
      <c r="AE20" s="80" t="str">
        <f aca="true" t="array" ref="AE20:AE20">Ver_flag_visit</f>
        <v/>
      </c>
      <c r="AF20" s="81" t="str">
        <f aca="false">A22</f>
        <v>Marruecos</v>
      </c>
      <c r="AG20" s="82" t="n">
        <f aca="false">IF(NOT(OR(ISBLANK(AC20),ISBLANK(AD20))),1,0)</f>
        <v>1</v>
      </c>
      <c r="AH20" s="83" t="n">
        <v>7</v>
      </c>
      <c r="AI20" s="84"/>
      <c r="AJ20" s="85" t="str">
        <f aca="false">CONCATENATE(AJ3," ",B20)</f>
        <v>Grupo C</v>
      </c>
      <c r="AK20" s="85"/>
      <c r="AL20" s="85"/>
      <c r="AM20" s="85"/>
      <c r="AN20" s="85"/>
      <c r="AO20" s="85"/>
      <c r="AP20" s="85"/>
      <c r="AQ20" s="85"/>
      <c r="AR20" s="85"/>
      <c r="AS20" s="85"/>
      <c r="AT20" s="85"/>
      <c r="AU20" s="160"/>
      <c r="AV20" s="86" t="str">
        <f aca="false">IF(AU21&gt;0,$AV$3,"")</f>
        <v/>
      </c>
      <c r="AW20" s="96"/>
      <c r="AX20" s="167"/>
      <c r="AY20" s="145"/>
      <c r="AZ20" s="146"/>
      <c r="BA20" s="48"/>
      <c r="BB20" s="54"/>
      <c r="BC20" s="115" t="str">
        <f aca="false">+INDEX(T_Equipos[Grupo],MATCH(WORLDCUP!BD20,T_Equipos[NombreEquipo],0))</f>
        <v>D</v>
      </c>
      <c r="BD20" s="54" t="str">
        <f aca="false">+Equipos!B16</f>
        <v>Australia</v>
      </c>
      <c r="BE20" s="116" t="n">
        <f aca="false">+BG20*3+BH20+IF($AZ$3="no",0,INDEX($AZ$6:$AZ$97,MATCH(BD20,$AY$6:$AY$97,0)))</f>
        <v>3</v>
      </c>
      <c r="BF20" s="116" t="n">
        <f aca="false">+BG20+BH20+BI20</f>
        <v>1</v>
      </c>
      <c r="BG20" s="116" t="n">
        <f aca="false">+COUNTIFS(FGLocal,BD20,Ganador,"Local")+COUNTIFS(FGVisitante,BD20,Ganador,"Visitante")</f>
        <v>1</v>
      </c>
      <c r="BH20" s="116" t="n">
        <f aca="false">+COUNTIFS(FGLocal,BD20,Ganador,"Empate")+COUNTIFS(FGVisitante,BD20,Ganador,"Empate")</f>
        <v>0</v>
      </c>
      <c r="BI20" s="116" t="n">
        <f aca="false">+COUNTIFS(FGVisitante,BD20,Ganador,"Local")+COUNTIFS(FGLocal,BD20,Ganador,"Visitante")</f>
        <v>0</v>
      </c>
      <c r="BJ20" s="116" t="n">
        <f aca="false">+SUMIFS(FG_GolesLocal,FGLocal,BD20,Ganador,"&lt;&gt;"&amp;"Pendiente",FG_GolesLocal,"&lt;&gt;"&amp;"",FG_GolesVisitante,"&lt;&gt;"&amp;"")+SUMIFS(FG_GolesVisitante,FGVisitante,BD20,Ganador,"&lt;&gt;"&amp;"Pendiente",FG_GolesLocal,"&lt;&gt;"&amp;"",FG_GolesVisitante,"&lt;&gt;"&amp;"")</f>
        <v>2</v>
      </c>
      <c r="BK20" s="116" t="n">
        <f aca="false">+SUMIFS(FG_GolesLocal,FGVisitante,BD20,Ganador,"&lt;&gt;"&amp;"Pendiente",FG_GolesLocal,"&lt;&gt;"&amp;"",FG_GolesVisitante,"&lt;&gt;"&amp;"")+SUMIFS(FG_GolesVisitante,FGLocal,BD20,Ganador,"&lt;&gt;"&amp;"Pendiente",FG_GolesLocal,"&lt;&gt;"&amp;"",FG_GolesVisitante,"&lt;&gt;"&amp;"")</f>
        <v>0</v>
      </c>
      <c r="BL20" s="116" t="n">
        <f aca="false">+BJ20-BK20</f>
        <v>2</v>
      </c>
      <c r="BM20" s="116" t="str">
        <f aca="false">DD20&amp;BC20</f>
        <v>2D</v>
      </c>
      <c r="BN20" s="116" t="str">
        <f aca="false">DH20&amp;BC20</f>
        <v>2D</v>
      </c>
      <c r="BO20" s="118" t="n">
        <f aca="false">IF(AND($AJ$99=144,BF20&gt;=1),1,0)</f>
        <v>0</v>
      </c>
      <c r="BP20" s="117" t="n">
        <f aca="false">COUNTIFS($BO$6:$BO$53,"&gt;"&amp;BO20,$BC$6:$BC$53,INDEX(T_Equipos[Grupo],MATCH(BD20,T_Equipos[NombreEquipo],0)))+1</f>
        <v>1</v>
      </c>
      <c r="BQ20" s="117" t="str">
        <f aca="false">IF(COUNTIFS($BP$6:$BP$53,BP20,$BC$6:$BC$53,INDEX(T_Equipos[Grupo],MATCH(BD20,T_Equipos[NombreEquipo],0)))=1,"-","P."&amp;BP20&amp;" ("&amp;COUNTIFS($BP$6:$BP$53,BP20,$BC$6:$BC$53,INDEX(T_Equipos[Grupo],MATCH(BD20,T_Equipos[NombreEquipo],0)))&amp;")")</f>
        <v>P.1 (4)</v>
      </c>
      <c r="BR20" s="118" t="n">
        <f aca="false">IF($BQ20="-","-",BE20)</f>
        <v>3</v>
      </c>
      <c r="BS20" s="117" t="n">
        <f aca="false">BP20+COUNTIFS($BQ$6:$BQ$53,BQ20,$BR$6:BR$53,"&gt;"&amp;BR20,$BC$6:$BC$53,INDEX(T_Equipos[Grupo],MATCH(BD20,T_Equipos[NombreEquipo],0)))</f>
        <v>1</v>
      </c>
      <c r="BT20" s="117" t="str">
        <f aca="false">IF(COUNTIFS($BS$6:$BS$53,BS20,$BC$6:$BC$53,INDEX(T_Equipos[Grupo],MATCH(BD20,T_Equipos[NombreEquipo],0)))=1,"-","P."&amp;BS20&amp;" ("&amp;COUNTIFS($BS$6:$BS$53,BS20,$BC$6:$BC$53,INDEX(T_Equipos[Grupo],MATCH(BD20,T_Equipos[NombreEquipo],0)))&amp;")")</f>
        <v>P.1 (2)</v>
      </c>
      <c r="BU20" s="118" t="n">
        <f aca="false">IF($BT20="-","-",COUNTIFS(FGLocal,$BD20,Ganador,"Local",Part1Empate1V,$BT20)+COUNTIFS(FGVisitante,$BD20,Ganador,"Visitante",Part1Empate1L,$BT20))</f>
        <v>0</v>
      </c>
      <c r="BV20" s="118" t="n">
        <f aca="false">IF($BT20="-","-",COUNTIFS(FGLocal,$BD20,Ganador,"Empate",Part1Empate1V,$BT20)+COUNTIFS(FGVisitante,$BD20,Ganador,"Empate",Part1Empate1L,$BT20))</f>
        <v>0</v>
      </c>
      <c r="BW20" s="118" t="n">
        <f aca="false">IF($BT20="-","-",COUNTIFS(FGLocal,$BD20,Ganador,"Visitante",Part1Empate1V,$BT20)+COUNTIFS(FGVisitante,$BD20,Ganador,"Local",Part1Empate1L,$BT20))</f>
        <v>0</v>
      </c>
      <c r="BX20" s="118" t="n">
        <f aca="false">IF($BT20="-","-",BU20*3+BV20)</f>
        <v>0</v>
      </c>
      <c r="BY20" s="118" t="n">
        <f aca="false">BS20+COUNTIFS($BT$6:$BT$53,BT20,$BX$6:BX$53,"&gt;"&amp;BX20,$BC$6:$BC$53,INDEX(T_Equipos[Grupo],MATCH(BD20,T_Equipos[NombreEquipo],0)))</f>
        <v>1</v>
      </c>
      <c r="BZ20" s="117" t="str">
        <f aca="false">IF(COUNTIFS($BY$6:$BY$53,BY20,$BC$6:$BC$53,INDEX(T_Equipos[Grupo],MATCH(BD20,T_Equipos[NombreEquipo],0)))=1,"-","P."&amp;BY20&amp;" ("&amp;COUNTIFS($BY$6:$BY$53,BY20,$BC$6:$BC$53,INDEX(T_Equipos[Grupo],MATCH(BD20,T_Equipos[NombreEquipo],0)))&amp;")")</f>
        <v>P.1 (2)</v>
      </c>
      <c r="CA20" s="118" t="n">
        <f aca="false">IF($BZ20="-","-",SUMIFS(FG_GolesLocal,FGLocal,$BD20,Part1Empate2V,$BZ20)+SUMIFS(FG_GolesVisitante,FGVisitante,$BD20,Part1Empate2L,$BZ20))</f>
        <v>0</v>
      </c>
      <c r="CB20" s="118" t="n">
        <f aca="false">IF($BZ20="-","-",SUMIFS(FG_GolesVisitante,FGLocal,$BD20,Part1Empate2V,$BZ20)+SUMIFS(FG_GolesLocal,FGVisitante,$BD20,Part1Empate2L,$BZ20))</f>
        <v>0</v>
      </c>
      <c r="CC20" s="118" t="n">
        <f aca="false">IF($BZ20="-","-",CA20-CB20)</f>
        <v>0</v>
      </c>
      <c r="CD20" s="118" t="n">
        <f aca="false">BY20+COUNTIFS($BZ$6:$BZ$53,BZ20,$CC$6:CC$53,"&gt;"&amp;CC20,$BC$6:$BC$53,INDEX(T_Equipos[Grupo],MATCH(BD20,T_Equipos[NombreEquipo],0)))</f>
        <v>1</v>
      </c>
      <c r="CE20" s="117" t="str">
        <f aca="false">IF(COUNTIFS($CD$6:$CD$53,CD20,$BC$6:$BC$53,INDEX(T_Equipos[Grupo],MATCH(BD20,T_Equipos[NombreEquipo],0)))=1,"-","P."&amp;CD20&amp;" ("&amp;COUNTIFS($CD$6:$CD$53,CD20,$BC$6:$BC$53,INDEX(T_Equipos[Grupo],MATCH(BD20,T_Equipos[NombreEquipo],0)))&amp;")")</f>
        <v>P.1 (2)</v>
      </c>
      <c r="CF20" s="118" t="n">
        <f aca="false">IF($CE20="-","-",SUMIFS(FG_GolesLocal,FGLocal,$BD20,Part1Empate3V,$CE20)+SUMIFS(FG_GolesVisitante,FGVisitante,$BD20,Part1Empate3L,$CE20))</f>
        <v>0</v>
      </c>
      <c r="CG20" s="118" t="n">
        <f aca="false">CD20+COUNTIFS($CE$6:$CE$53,CE20,$CF$6:CF$53,"&gt;"&amp;CF20,$BC$6:$BC$53,INDEX(T_Equipos[Grupo],MATCH(BD20,T_Equipos[NombreEquipo],0)))</f>
        <v>1</v>
      </c>
      <c r="CH20" s="117" t="str">
        <f aca="false">IF(COUNTIFS($CG$6:$CG$53,CG20,$BC$6:$BC$53,INDEX(T_Equipos[Grupo],MATCH(BD20,T_Equipos[NombreEquipo],0)))=1,"-","P."&amp;CG20&amp;" ("&amp;COUNTIFS($CG$6:$CG$53,CG20,$BC$6:$BC$53,INDEX(T_Equipos[Grupo],MATCH(BD20,T_Equipos[NombreEquipo],0)))&amp;")")</f>
        <v>P.1 (2)</v>
      </c>
      <c r="CI20" s="118" t="n">
        <f aca="false">IF($CH20="-","-",COUNTIFS(FGLocal,$BD20,Ganador,"Local",Part2Empate4V,$CH20)+COUNTIFS(FGVisitante,$BD20,Ganador,"Visitante",Part2Empate4L,$CH20))</f>
        <v>0</v>
      </c>
      <c r="CJ20" s="118" t="n">
        <f aca="false">IF($CH20="-","-",COUNTIFS(FGLocal,$BD20,Ganador,"Empate",Part2Empate4V,$CH20)+COUNTIFS(FGVisitante,$BD20,Ganador,"Empate",Part2Empate4L,$CH20))</f>
        <v>0</v>
      </c>
      <c r="CK20" s="118" t="n">
        <f aca="false">IF($CH20="-","-",COUNTIFS(FGLocal,$BD20,Ganador,"Visitante",Part2Empate4V,$CH20)+COUNTIFS(FGVisitante,$BD20,Ganador,"Local",Part2Empate4L,$CH20))</f>
        <v>0</v>
      </c>
      <c r="CL20" s="118" t="n">
        <f aca="false">IF($CH20="-","-",CI20*3+CJ20)</f>
        <v>0</v>
      </c>
      <c r="CM20" s="118" t="n">
        <f aca="false">CG20+COUNTIFS($CH$6:$CH$53,CH20,$CL$6:CL$53,"&gt;"&amp;CL20,$BC$6:$BC$53,INDEX(T_Equipos[Grupo],MATCH(BD20,T_Equipos[NombreEquipo],0)))</f>
        <v>1</v>
      </c>
      <c r="CN20" s="117" t="str">
        <f aca="false">IF(COUNTIFS($CM$6:$CM$53,CM20,$BC$6:$BC$53,INDEX(T_Equipos[Grupo],MATCH(BD20,T_Equipos[NombreEquipo],0)))=1,"-","P."&amp;CM20&amp;" ("&amp;COUNTIFS($CM$6:$CM$53,CM20,$BC$6:$BC$53,INDEX(T_Equipos[Grupo],MATCH(BD20,T_Equipos[NombreEquipo],0)))&amp;")")</f>
        <v>P.1 (2)</v>
      </c>
      <c r="CO20" s="118" t="n">
        <f aca="false">IF($CN20="-","-",SUMIFS(FG_GolesLocal,FGLocal,$BD20,Part2Empate5V,$CN20)+SUMIFS(FG_GolesVisitante,FGVisitante,$BD20,Part2Empate5L,$CN20))</f>
        <v>0</v>
      </c>
      <c r="CP20" s="118" t="n">
        <f aca="false">IF($CN20="-","-",SUMIFS(FG_GolesVisitante,FGLocal,$BD20,Part2Empate5V,$CN20)+SUMIFS(FG_GolesLocal,FGVisitante,$BD20,Part2Empate5L,$CN20))</f>
        <v>0</v>
      </c>
      <c r="CQ20" s="118" t="n">
        <f aca="false">IF($CN20="-","-",CO20-CP20)</f>
        <v>0</v>
      </c>
      <c r="CR20" s="118" t="n">
        <f aca="false">CM20+COUNTIFS($CN$6:$CN$53,CN20,$CQ$6:CQ$53,"&gt;"&amp;CQ20,$BC$6:$BC$53,INDEX(T_Equipos[Grupo],MATCH(BD20,T_Equipos[NombreEquipo],0)))</f>
        <v>1</v>
      </c>
      <c r="CS20" s="117" t="str">
        <f aca="false">IF(COUNTIFS($CR$6:$CR$53,CR20,$BC$6:$BC$53,INDEX(T_Equipos[Grupo],MATCH(BD20,T_Equipos[NombreEquipo],0)))=1,"-","P."&amp;CR20&amp;" ("&amp;COUNTIFS($CR$6:$CR$53,CR20,$BC$6:$BC$53,INDEX(T_Equipos[Grupo],MATCH(BD20,T_Equipos[NombreEquipo],0)))&amp;")")</f>
        <v>P.1 (2)</v>
      </c>
      <c r="CT20" s="118" t="n">
        <f aca="false">IF($CS20="-","-",SUMIFS(FG_GolesLocal,FGLocal,$BD20,Part2Empate6V,$CS20)+SUMIFS(FG_GolesVisitante,FGVisitante,$BD20,Part2Empate6L,$CS20))</f>
        <v>0</v>
      </c>
      <c r="CU20" s="118" t="n">
        <f aca="false">CR20+COUNTIFS($CS$6:$CS$53,CS20,$CT$6:CT$53,"&gt;"&amp;CT20,$BC$6:$BC$53,INDEX(T_Equipos[Grupo],MATCH(BD20,T_Equipos[NombreEquipo],0)))</f>
        <v>1</v>
      </c>
      <c r="CV20" s="117" t="str">
        <f aca="false">IF(COUNTIFS($CU$6:$CU$53,CU20,$BC$6:$BC$53,INDEX(T_Equipos[Grupo],MATCH(BD20,T_Equipos[NombreEquipo],0)))=1,"-","P."&amp;CU20&amp;" ("&amp;COUNTIFS($CU$6:$CU$53,CU20,$BC$6:$BC$53,INDEX(T_Equipos[Grupo],MATCH(BD20,T_Equipos[NombreEquipo],0)))&amp;")")</f>
        <v>P.1 (2)</v>
      </c>
      <c r="CW20" s="117" t="n">
        <f aca="false">IF(CV20="-","-",BL20)</f>
        <v>2</v>
      </c>
      <c r="CX20" s="117" t="n">
        <f aca="false">CU20+COUNTIFS($CV$6:$CV$53,CV20,$CW$6:CW$53,"&gt;"&amp;CW20,$BC$6:$BC$53,INDEX(T_Equipos[Grupo],MATCH(BD20,T_Equipos[NombreEquipo],0)))</f>
        <v>2</v>
      </c>
      <c r="CY20" s="117" t="str">
        <f aca="false">IF(COUNTIFS($CX$6:$CX$53,CX20,$BC$6:$BC$53,INDEX(T_Equipos[Grupo],MATCH(BD20,T_Equipos[NombreEquipo],0)))=1,"-","P."&amp;CX20&amp;" ("&amp;COUNTIFS($CX$6:$CX$53,CX20,$BC$6:$BC$53,INDEX(T_Equipos[Grupo],MATCH(BD20,T_Equipos[NombreEquipo],0)))&amp;")")</f>
        <v>-</v>
      </c>
      <c r="CZ20" s="117" t="str">
        <f aca="false">IF(CY20="-","-",BJ20)</f>
        <v>-</v>
      </c>
      <c r="DA20" s="118" t="n">
        <f aca="false">CX20+COUNTIFS($CY$6:$CY$53,CY20,$CZ$6:CZ$53,"&gt;"&amp;CZ20,$BC$6:$BC$53,INDEX(T_Equipos[Grupo],MATCH(BD20,T_Equipos[NombreEquipo],0)))</f>
        <v>2</v>
      </c>
      <c r="DB20" s="117" t="str">
        <f aca="false">IF(COUNTIFS($DA$6:$DA$53,DA20,$BC$6:$BC$53,INDEX(T_Equipos[Grupo],MATCH(BD20,T_Equipos[NombreEquipo],0)))=1,"-","P."&amp;DA20&amp;" ("&amp;COUNTIFS($DA$6:$DA$53,DA20,$BC$6:$BC$53,INDEX(T_Equipos[Grupo],MATCH(BD20,T_Equipos[NombreEquipo],0)))&amp;")")</f>
        <v>-</v>
      </c>
      <c r="DC20" s="115" t="str">
        <f aca="false">IF(DB20="-","-",COUNTIFS(T_Equipos[Rank],"&lt;"&amp;INDEX(T_Equipos[Rank],MATCH(BD20,T_Equipos[NombreEquipo],0)),$BC$6:$BC$53,INDEX(T_Equipos[Grupo],MATCH(BD20,T_Equipos[NombreEquipo],0)))+1)</f>
        <v>-</v>
      </c>
      <c r="DD20" s="115" t="n">
        <f aca="false">DA20+COUNTIFS($DB$6:$DB$53,DB20,$DC$6:DC$53,"&lt;"&amp;DC20,$BC$6:$BC$53,INDEX(T_Equipos[Grupo],MATCH(BD20,T_Equipos[NombreEquipo],0)))</f>
        <v>2</v>
      </c>
      <c r="DE20" s="115"/>
      <c r="DF20" s="115" t="n">
        <f aca="false">IF(OR(INDEX($AW$6:$AW$97,MATCH($BD20,$AV$6:$AV$97,0))="",DB20="-"),DD20,INDEX($AW$6:$AW$97,MATCH($BD20,$AV$6:$AV$97,0))+DD20/1000)</f>
        <v>2</v>
      </c>
      <c r="DG20" s="115" t="str">
        <f aca="false">IF(DB20="-","-",COUNTIFS(DF$6:DF$53,"&lt;"&amp;DF20,$BC$6:$BC$53,INDEX(T_Equipos[Grupo],MATCH(BD20,T_Equipos[NombreEquipo],0))))</f>
        <v>-</v>
      </c>
      <c r="DH20" s="115" t="n">
        <f aca="false">DA20+COUNTIFS(DB$6:DB$53,DB20,DG$6:DG$53,"&lt;"&amp;DG20,$BC$6:$BC$53,INDEX(T_Equipos[Grupo],MATCH(BD20,T_Equipos[NombreEquipo],0)))</f>
        <v>2</v>
      </c>
      <c r="DI20" s="54"/>
      <c r="DJ20" s="54" t="n">
        <f aca="false">INDEX($DA$6:$DA$53,MATCH($DQ20,$BD$6:$BD$53,0))</f>
        <v>3</v>
      </c>
      <c r="DK20" s="54" t="n">
        <f aca="false">+SUMIF($BC$6:$BC$53,BC20,$BF$6:$BF$53)</f>
        <v>4</v>
      </c>
      <c r="DL20" s="54" t="n">
        <f aca="false">IF(OR(DK20=12,$AJ$99=144),COUNTIFS($DJ$6:$DJ$53,DJ20,$BC$6:$BC$53,BC20),1)</f>
        <v>1</v>
      </c>
      <c r="DM20" s="119" t="str">
        <f aca="false">DJ20&amp;"."&amp;DL20</f>
        <v>3.1</v>
      </c>
      <c r="DN20" s="54" t="n">
        <f aca="true" t="array" ref="DN20:DN20">OFFSET(Horarios!$P$3,DJ20-1,0,DL20,1)</f>
        <v>3</v>
      </c>
      <c r="DO20" s="54"/>
      <c r="DP20" s="54" t="s">
        <v>94</v>
      </c>
      <c r="DQ20" s="54" t="str">
        <f aca="false">INDEX($BD$6:$BD$53,MATCH(DP20,$BM$6:$BM$53,0))</f>
        <v>Turquía</v>
      </c>
      <c r="DR20" s="54"/>
      <c r="DS20" s="54"/>
      <c r="DT20" s="54" t="str">
        <f aca="false">AA20&amp;"-"&amp;AF20</f>
        <v>Brasil-Marruecos</v>
      </c>
      <c r="DU20" s="54"/>
      <c r="DV20" s="54"/>
      <c r="DW20" s="56"/>
    </row>
    <row r="21" customFormat="false" ht="15.75" hidden="false" customHeight="true" outlineLevel="0" collapsed="false">
      <c r="A21" s="91" t="str">
        <f aca="false">+Equipos!B10</f>
        <v>Brasil</v>
      </c>
      <c r="B21" s="71"/>
      <c r="C21" s="71"/>
      <c r="D21" s="54" t="str">
        <f aca="false">IF(OR(AC21="",AD21=""),"Pendiente",IF(AC21&gt;AD21,"Local",IF(AC21&lt;AD21,"Visitante","Empate")))</f>
        <v>Visitante</v>
      </c>
      <c r="E21" s="54" t="str">
        <f aca="false">IF(D21="Pendiente","-",INDEX($BT$6:$BT$53,MATCH($AA21,$BD$6:$BD$53,0)))</f>
        <v>-</v>
      </c>
      <c r="F21" s="54" t="str">
        <f aca="false">IF(D21="Pendiente","-",INDEX($BT$6:$BT$53,MATCH($AF21,$BD$6:$BD$53,0)))</f>
        <v>-</v>
      </c>
      <c r="G21" s="54"/>
      <c r="H21" s="54" t="str">
        <f aca="false">IF(D21="Pendiente","-",INDEX($BZ$6:$BZ$53,MATCH($AA21,$BD$6:$BD$53,0)))</f>
        <v>-</v>
      </c>
      <c r="I21" s="54" t="str">
        <f aca="false">IF(D21="Pendiente","-",INDEX($BZ$6:$BZ$53,MATCH($AF21,$BD$6:$BD$53,0)))</f>
        <v>-</v>
      </c>
      <c r="J21" s="54"/>
      <c r="K21" s="54" t="str">
        <f aca="false">IF(D21="Pendiente","-",INDEX($CE$6:$CE$53,MATCH($AA21,$BD$6:$BD$53,0)))</f>
        <v>-</v>
      </c>
      <c r="L21" s="54" t="str">
        <f aca="false">IF(D21="Pendiente","-",INDEX($CE$6:$CE$53,MATCH($AF21,$BD$6:$BD$53,0)))</f>
        <v>-</v>
      </c>
      <c r="M21" s="54"/>
      <c r="N21" s="54" t="str">
        <f aca="false">IF(D21="Pendiente","-",INDEX($CH$6:$CH$53,MATCH($AA21,$BD$6:$BD$53,0)))</f>
        <v>-</v>
      </c>
      <c r="O21" s="54" t="str">
        <f aca="false">IF(D21="Pendiente","-",INDEX($CH$6:$CH$53,MATCH($AF21,$BD$6:$BD$53,0)))</f>
        <v>-</v>
      </c>
      <c r="P21" s="54"/>
      <c r="Q21" s="54" t="str">
        <f aca="false">IF(D21="Pendiente","-",INDEX($CN$6:$CN$53,MATCH($AA21,$BD$6:$BD$53,0)))</f>
        <v>-</v>
      </c>
      <c r="R21" s="54" t="str">
        <f aca="false">IF(D21="Pendiente","-",INDEX($CN$6:$CN$53,MATCH($AF21,$BD$6:$BD$53,0)))</f>
        <v>-</v>
      </c>
      <c r="S21" s="54"/>
      <c r="T21" s="54" t="str">
        <f aca="false">IF(D21="Pendiente","-",INDEX($CS$6:$CS$53,MATCH($AA21,$BD$6:$BD$53,0)))</f>
        <v>-</v>
      </c>
      <c r="U21" s="54" t="str">
        <f aca="false">IF(D21="Pendiente","-",INDEX($CS$6:$CS$53,MATCH($AF21,$BD$6:$BD$53,0)))</f>
        <v>-</v>
      </c>
      <c r="V21" s="45"/>
      <c r="W21" s="182"/>
      <c r="X21" s="73" t="n">
        <f aca="false">Horarios!C21</f>
        <v>46187.125</v>
      </c>
      <c r="Y21" s="74" t="n">
        <f aca="false">Horarios!C21</f>
        <v>46187.125</v>
      </c>
      <c r="Z21" s="75" t="str">
        <f aca="false">$Z$4</f>
        <v>J1</v>
      </c>
      <c r="AA21" s="76" t="str">
        <f aca="false">A23</f>
        <v>Haití</v>
      </c>
      <c r="AB21" s="164" t="str">
        <f aca="true" t="array" ref="AB21:AB21">Ver_flag_local</f>
        <v/>
      </c>
      <c r="AC21" s="78" t="n">
        <v>0</v>
      </c>
      <c r="AD21" s="79" t="n">
        <v>1</v>
      </c>
      <c r="AE21" s="80" t="str">
        <f aca="true" t="array" ref="AE21:AE21">Ver_flag_visit</f>
        <v/>
      </c>
      <c r="AF21" s="81" t="str">
        <f aca="false">A24</f>
        <v>Escocia</v>
      </c>
      <c r="AG21" s="82" t="n">
        <f aca="false">IF(NOT(OR(ISBLANK(AC21),ISBLANK(AD21))),1,0)</f>
        <v>1</v>
      </c>
      <c r="AH21" s="83" t="n">
        <v>5</v>
      </c>
      <c r="AI21" s="84"/>
      <c r="AJ21" s="92" t="str">
        <f aca="false">AJ5</f>
        <v>Pos</v>
      </c>
      <c r="AK21" s="93"/>
      <c r="AL21" s="94" t="str">
        <f aca="false">AL5</f>
        <v>Selección</v>
      </c>
      <c r="AM21" s="93" t="str">
        <f aca="false">AM5</f>
        <v>Pts</v>
      </c>
      <c r="AN21" s="93" t="str">
        <f aca="false">AN5</f>
        <v>J</v>
      </c>
      <c r="AO21" s="93" t="str">
        <f aca="false">AO5</f>
        <v>G</v>
      </c>
      <c r="AP21" s="93" t="str">
        <f aca="false">AP5</f>
        <v>E</v>
      </c>
      <c r="AQ21" s="93" t="str">
        <f aca="false">AQ5</f>
        <v>P</v>
      </c>
      <c r="AR21" s="93" t="str">
        <f aca="false">AR5</f>
        <v>GF</v>
      </c>
      <c r="AS21" s="93" t="str">
        <f aca="false">AS5</f>
        <v>GC</v>
      </c>
      <c r="AT21" s="95" t="str">
        <f aca="false">AT5</f>
        <v>DG</v>
      </c>
      <c r="AU21" s="160" t="n">
        <f aca="false">COUNTIF(AU22:AU25,"&gt;1")</f>
        <v>0</v>
      </c>
      <c r="AV21" s="96"/>
      <c r="AW21" s="96"/>
      <c r="AX21" s="167"/>
      <c r="AY21" s="97" t="str">
        <f aca="false">AL21</f>
        <v>Selección</v>
      </c>
      <c r="AZ21" s="98" t="str">
        <f aca="false">+Idiomas!$D$69</f>
        <v>Puntos penalizados</v>
      </c>
      <c r="BA21" s="48"/>
      <c r="BB21" s="54"/>
      <c r="BC21" s="115" t="str">
        <f aca="false">+INDEX(T_Equipos[Grupo],MATCH(WORLDCUP!BD21,T_Equipos[NombreEquipo],0))</f>
        <v>D</v>
      </c>
      <c r="BD21" s="54" t="str">
        <f aca="false">+Equipos!B17</f>
        <v>Turquía</v>
      </c>
      <c r="BE21" s="116" t="n">
        <f aca="false">+BG21*3+BH21+IF($AZ$3="no",0,INDEX($AZ$6:$AZ$97,MATCH(BD21,$AY$6:$AY$97,0)))</f>
        <v>0</v>
      </c>
      <c r="BF21" s="116" t="n">
        <f aca="false">+BG21+BH21+BI21</f>
        <v>1</v>
      </c>
      <c r="BG21" s="116" t="n">
        <f aca="false">+COUNTIFS(FGLocal,BD21,Ganador,"Local")+COUNTIFS(FGVisitante,BD21,Ganador,"Visitante")</f>
        <v>0</v>
      </c>
      <c r="BH21" s="116" t="n">
        <f aca="false">+COUNTIFS(FGLocal,BD21,Ganador,"Empate")+COUNTIFS(FGVisitante,BD21,Ganador,"Empate")</f>
        <v>0</v>
      </c>
      <c r="BI21" s="116" t="n">
        <f aca="false">+COUNTIFS(FGVisitante,BD21,Ganador,"Local")+COUNTIFS(FGLocal,BD21,Ganador,"Visitante")</f>
        <v>1</v>
      </c>
      <c r="BJ21" s="116" t="n">
        <f aca="false">+SUMIFS(FG_GolesLocal,FGLocal,BD21,Ganador,"&lt;&gt;"&amp;"Pendiente",FG_GolesLocal,"&lt;&gt;"&amp;"",FG_GolesVisitante,"&lt;&gt;"&amp;"")+SUMIFS(FG_GolesVisitante,FGVisitante,BD21,Ganador,"&lt;&gt;"&amp;"Pendiente",FG_GolesLocal,"&lt;&gt;"&amp;"",FG_GolesVisitante,"&lt;&gt;"&amp;"")</f>
        <v>0</v>
      </c>
      <c r="BK21" s="116" t="n">
        <f aca="false">+SUMIFS(FG_GolesLocal,FGVisitante,BD21,Ganador,"&lt;&gt;"&amp;"Pendiente",FG_GolesLocal,"&lt;&gt;"&amp;"",FG_GolesVisitante,"&lt;&gt;"&amp;"")+SUMIFS(FG_GolesVisitante,FGLocal,BD21,Ganador,"&lt;&gt;"&amp;"Pendiente",FG_GolesLocal,"&lt;&gt;"&amp;"",FG_GolesVisitante,"&lt;&gt;"&amp;"")</f>
        <v>2</v>
      </c>
      <c r="BL21" s="116" t="n">
        <f aca="false">+BJ21-BK21</f>
        <v>-2</v>
      </c>
      <c r="BM21" s="116" t="str">
        <f aca="false">DD21&amp;BC21</f>
        <v>3D</v>
      </c>
      <c r="BN21" s="116" t="str">
        <f aca="false">DH21&amp;BC21</f>
        <v>3D</v>
      </c>
      <c r="BO21" s="118" t="n">
        <f aca="false">IF(AND($AJ$99=144,BF21&gt;=1),1,0)</f>
        <v>0</v>
      </c>
      <c r="BP21" s="117" t="n">
        <f aca="false">COUNTIFS($BO$6:$BO$53,"&gt;"&amp;BO21,$BC$6:$BC$53,INDEX(T_Equipos[Grupo],MATCH(BD21,T_Equipos[NombreEquipo],0)))+1</f>
        <v>1</v>
      </c>
      <c r="BQ21" s="117" t="str">
        <f aca="false">IF(COUNTIFS($BP$6:$BP$53,BP21,$BC$6:$BC$53,INDEX(T_Equipos[Grupo],MATCH(BD21,T_Equipos[NombreEquipo],0)))=1,"-","P."&amp;BP21&amp;" ("&amp;COUNTIFS($BP$6:$BP$53,BP21,$BC$6:$BC$53,INDEX(T_Equipos[Grupo],MATCH(BD21,T_Equipos[NombreEquipo],0)))&amp;")")</f>
        <v>P.1 (4)</v>
      </c>
      <c r="BR21" s="118" t="n">
        <f aca="false">IF($BQ21="-","-",BE21)</f>
        <v>0</v>
      </c>
      <c r="BS21" s="117" t="n">
        <f aca="false">BP21+COUNTIFS($BQ$6:$BQ$53,BQ21,$BR$6:BR$53,"&gt;"&amp;BR21,$BC$6:$BC$53,INDEX(T_Equipos[Grupo],MATCH(BD21,T_Equipos[NombreEquipo],0)))</f>
        <v>3</v>
      </c>
      <c r="BT21" s="117" t="str">
        <f aca="false">IF(COUNTIFS($BS$6:$BS$53,BS21,$BC$6:$BC$53,INDEX(T_Equipos[Grupo],MATCH(BD21,T_Equipos[NombreEquipo],0)))=1,"-","P."&amp;BS21&amp;" ("&amp;COUNTIFS($BS$6:$BS$53,BS21,$BC$6:$BC$53,INDEX(T_Equipos[Grupo],MATCH(BD21,T_Equipos[NombreEquipo],0)))&amp;")")</f>
        <v>P.3 (2)</v>
      </c>
      <c r="BU21" s="118" t="n">
        <f aca="false">IF($BT21="-","-",COUNTIFS(FGLocal,$BD21,Ganador,"Local",Part1Empate1V,$BT21)+COUNTIFS(FGVisitante,$BD21,Ganador,"Visitante",Part1Empate1L,$BT21))</f>
        <v>0</v>
      </c>
      <c r="BV21" s="118" t="n">
        <f aca="false">IF($BT21="-","-",COUNTIFS(FGLocal,$BD21,Ganador,"Empate",Part1Empate1V,$BT21)+COUNTIFS(FGVisitante,$BD21,Ganador,"Empate",Part1Empate1L,$BT21))</f>
        <v>0</v>
      </c>
      <c r="BW21" s="118" t="n">
        <f aca="false">IF($BT21="-","-",COUNTIFS(FGLocal,$BD21,Ganador,"Visitante",Part1Empate1V,$BT21)+COUNTIFS(FGVisitante,$BD21,Ganador,"Local",Part1Empate1L,$BT21))</f>
        <v>0</v>
      </c>
      <c r="BX21" s="118" t="n">
        <f aca="false">IF($BT21="-","-",BU21*3+BV21)</f>
        <v>0</v>
      </c>
      <c r="BY21" s="118" t="n">
        <f aca="false">BS21+COUNTIFS($BT$6:$BT$53,BT21,$BX$6:BX$53,"&gt;"&amp;BX21,$BC$6:$BC$53,INDEX(T_Equipos[Grupo],MATCH(BD21,T_Equipos[NombreEquipo],0)))</f>
        <v>3</v>
      </c>
      <c r="BZ21" s="117" t="str">
        <f aca="false">IF(COUNTIFS($BY$6:$BY$53,BY21,$BC$6:$BC$53,INDEX(T_Equipos[Grupo],MATCH(BD21,T_Equipos[NombreEquipo],0)))=1,"-","P."&amp;BY21&amp;" ("&amp;COUNTIFS($BY$6:$BY$53,BY21,$BC$6:$BC$53,INDEX(T_Equipos[Grupo],MATCH(BD21,T_Equipos[NombreEquipo],0)))&amp;")")</f>
        <v>P.3 (2)</v>
      </c>
      <c r="CA21" s="118" t="n">
        <f aca="false">IF($BZ21="-","-",SUMIFS(FG_GolesLocal,FGLocal,$BD21,Part1Empate2V,$BZ21)+SUMIFS(FG_GolesVisitante,FGVisitante,$BD21,Part1Empate2L,$BZ21))</f>
        <v>0</v>
      </c>
      <c r="CB21" s="118" t="n">
        <f aca="false">IF($BZ21="-","-",SUMIFS(FG_GolesVisitante,FGLocal,$BD21,Part1Empate2V,$BZ21)+SUMIFS(FG_GolesLocal,FGVisitante,$BD21,Part1Empate2L,$BZ21))</f>
        <v>0</v>
      </c>
      <c r="CC21" s="118" t="n">
        <f aca="false">IF($BZ21="-","-",CA21-CB21)</f>
        <v>0</v>
      </c>
      <c r="CD21" s="118" t="n">
        <f aca="false">BY21+COUNTIFS($BZ$6:$BZ$53,BZ21,$CC$6:CC$53,"&gt;"&amp;CC21,$BC$6:$BC$53,INDEX(T_Equipos[Grupo],MATCH(BD21,T_Equipos[NombreEquipo],0)))</f>
        <v>3</v>
      </c>
      <c r="CE21" s="117" t="str">
        <f aca="false">IF(COUNTIFS($CD$6:$CD$53,CD21,$BC$6:$BC$53,INDEX(T_Equipos[Grupo],MATCH(BD21,T_Equipos[NombreEquipo],0)))=1,"-","P."&amp;CD21&amp;" ("&amp;COUNTIFS($CD$6:$CD$53,CD21,$BC$6:$BC$53,INDEX(T_Equipos[Grupo],MATCH(BD21,T_Equipos[NombreEquipo],0)))&amp;")")</f>
        <v>P.3 (2)</v>
      </c>
      <c r="CF21" s="118" t="n">
        <f aca="false">IF($CE21="-","-",SUMIFS(FG_GolesLocal,FGLocal,$BD21,Part1Empate3V,$CE21)+SUMIFS(FG_GolesVisitante,FGVisitante,$BD21,Part1Empate3L,$CE21))</f>
        <v>0</v>
      </c>
      <c r="CG21" s="118" t="n">
        <f aca="false">CD21+COUNTIFS($CE$6:$CE$53,CE21,$CF$6:CF$53,"&gt;"&amp;CF21,$BC$6:$BC$53,INDEX(T_Equipos[Grupo],MATCH(BD21,T_Equipos[NombreEquipo],0)))</f>
        <v>3</v>
      </c>
      <c r="CH21" s="117" t="str">
        <f aca="false">IF(COUNTIFS($CG$6:$CG$53,CG21,$BC$6:$BC$53,INDEX(T_Equipos[Grupo],MATCH(BD21,T_Equipos[NombreEquipo],0)))=1,"-","P."&amp;CG21&amp;" ("&amp;COUNTIFS($CG$6:$CG$53,CG21,$BC$6:$BC$53,INDEX(T_Equipos[Grupo],MATCH(BD21,T_Equipos[NombreEquipo],0)))&amp;")")</f>
        <v>P.3 (2)</v>
      </c>
      <c r="CI21" s="118" t="n">
        <f aca="false">IF($CH21="-","-",COUNTIFS(FGLocal,$BD21,Ganador,"Local",Part2Empate4V,$CH21)+COUNTIFS(FGVisitante,$BD21,Ganador,"Visitante",Part2Empate4L,$CH21))</f>
        <v>0</v>
      </c>
      <c r="CJ21" s="118" t="n">
        <f aca="false">IF($CH21="-","-",COUNTIFS(FGLocal,$BD21,Ganador,"Empate",Part2Empate4V,$CH21)+COUNTIFS(FGVisitante,$BD21,Ganador,"Empate",Part2Empate4L,$CH21))</f>
        <v>0</v>
      </c>
      <c r="CK21" s="118" t="n">
        <f aca="false">IF($CH21="-","-",COUNTIFS(FGLocal,$BD21,Ganador,"Visitante",Part2Empate4V,$CH21)+COUNTIFS(FGVisitante,$BD21,Ganador,"Local",Part2Empate4L,$CH21))</f>
        <v>0</v>
      </c>
      <c r="CL21" s="118" t="n">
        <f aca="false">IF($CH21="-","-",CI21*3+CJ21)</f>
        <v>0</v>
      </c>
      <c r="CM21" s="118" t="n">
        <f aca="false">CG21+COUNTIFS($CH$6:$CH$53,CH21,$CL$6:CL$53,"&gt;"&amp;CL21,$BC$6:$BC$53,INDEX(T_Equipos[Grupo],MATCH(BD21,T_Equipos[NombreEquipo],0)))</f>
        <v>3</v>
      </c>
      <c r="CN21" s="117" t="str">
        <f aca="false">IF(COUNTIFS($CM$6:$CM$53,CM21,$BC$6:$BC$53,INDEX(T_Equipos[Grupo],MATCH(BD21,T_Equipos[NombreEquipo],0)))=1,"-","P."&amp;CM21&amp;" ("&amp;COUNTIFS($CM$6:$CM$53,CM21,$BC$6:$BC$53,INDEX(T_Equipos[Grupo],MATCH(BD21,T_Equipos[NombreEquipo],0)))&amp;")")</f>
        <v>P.3 (2)</v>
      </c>
      <c r="CO21" s="118" t="n">
        <f aca="false">IF($CN21="-","-",SUMIFS(FG_GolesLocal,FGLocal,$BD21,Part2Empate5V,$CN21)+SUMIFS(FG_GolesVisitante,FGVisitante,$BD21,Part2Empate5L,$CN21))</f>
        <v>0</v>
      </c>
      <c r="CP21" s="118" t="n">
        <f aca="false">IF($CN21="-","-",SUMIFS(FG_GolesVisitante,FGLocal,$BD21,Part2Empate5V,$CN21)+SUMIFS(FG_GolesLocal,FGVisitante,$BD21,Part2Empate5L,$CN21))</f>
        <v>0</v>
      </c>
      <c r="CQ21" s="118" t="n">
        <f aca="false">IF($CN21="-","-",CO21-CP21)</f>
        <v>0</v>
      </c>
      <c r="CR21" s="118" t="n">
        <f aca="false">CM21+COUNTIFS($CN$6:$CN$53,CN21,$CQ$6:CQ$53,"&gt;"&amp;CQ21,$BC$6:$BC$53,INDEX(T_Equipos[Grupo],MATCH(BD21,T_Equipos[NombreEquipo],0)))</f>
        <v>3</v>
      </c>
      <c r="CS21" s="117" t="str">
        <f aca="false">IF(COUNTIFS($CR$6:$CR$53,CR21,$BC$6:$BC$53,INDEX(T_Equipos[Grupo],MATCH(BD21,T_Equipos[NombreEquipo],0)))=1,"-","P."&amp;CR21&amp;" ("&amp;COUNTIFS($CR$6:$CR$53,CR21,$BC$6:$BC$53,INDEX(T_Equipos[Grupo],MATCH(BD21,T_Equipos[NombreEquipo],0)))&amp;")")</f>
        <v>P.3 (2)</v>
      </c>
      <c r="CT21" s="118" t="n">
        <f aca="false">IF($CS21="-","-",SUMIFS(FG_GolesLocal,FGLocal,$BD21,Part2Empate6V,$CS21)+SUMIFS(FG_GolesVisitante,FGVisitante,$BD21,Part2Empate6L,$CS21))</f>
        <v>0</v>
      </c>
      <c r="CU21" s="118" t="n">
        <f aca="false">CR21+COUNTIFS($CS$6:$CS$53,CS21,$CT$6:CT$53,"&gt;"&amp;CT21,$BC$6:$BC$53,INDEX(T_Equipos[Grupo],MATCH(BD21,T_Equipos[NombreEquipo],0)))</f>
        <v>3</v>
      </c>
      <c r="CV21" s="117" t="str">
        <f aca="false">IF(COUNTIFS($CU$6:$CU$53,CU21,$BC$6:$BC$53,INDEX(T_Equipos[Grupo],MATCH(BD21,T_Equipos[NombreEquipo],0)))=1,"-","P."&amp;CU21&amp;" ("&amp;COUNTIFS($CU$6:$CU$53,CU21,$BC$6:$BC$53,INDEX(T_Equipos[Grupo],MATCH(BD21,T_Equipos[NombreEquipo],0)))&amp;")")</f>
        <v>P.3 (2)</v>
      </c>
      <c r="CW21" s="117" t="n">
        <f aca="false">IF(CV21="-","-",BL21)</f>
        <v>-2</v>
      </c>
      <c r="CX21" s="117" t="n">
        <f aca="false">CU21+COUNTIFS($CV$6:$CV$53,CV21,$CW$6:CW$53,"&gt;"&amp;CW21,$BC$6:$BC$53,INDEX(T_Equipos[Grupo],MATCH(BD21,T_Equipos[NombreEquipo],0)))</f>
        <v>3</v>
      </c>
      <c r="CY21" s="117" t="str">
        <f aca="false">IF(COUNTIFS($CX$6:$CX$53,CX21,$BC$6:$BC$53,INDEX(T_Equipos[Grupo],MATCH(BD21,T_Equipos[NombreEquipo],0)))=1,"-","P."&amp;CX21&amp;" ("&amp;COUNTIFS($CX$6:$CX$53,CX21,$BC$6:$BC$53,INDEX(T_Equipos[Grupo],MATCH(BD21,T_Equipos[NombreEquipo],0)))&amp;")")</f>
        <v>-</v>
      </c>
      <c r="CZ21" s="117" t="str">
        <f aca="false">IF(CY21="-","-",BJ21)</f>
        <v>-</v>
      </c>
      <c r="DA21" s="118" t="n">
        <f aca="false">CX21+COUNTIFS($CY$6:$CY$53,CY21,$CZ$6:CZ$53,"&gt;"&amp;CZ21,$BC$6:$BC$53,INDEX(T_Equipos[Grupo],MATCH(BD21,T_Equipos[NombreEquipo],0)))</f>
        <v>3</v>
      </c>
      <c r="DB21" s="117" t="str">
        <f aca="false">IF(COUNTIFS($DA$6:$DA$53,DA21,$BC$6:$BC$53,INDEX(T_Equipos[Grupo],MATCH(BD21,T_Equipos[NombreEquipo],0)))=1,"-","P."&amp;DA21&amp;" ("&amp;COUNTIFS($DA$6:$DA$53,DA21,$BC$6:$BC$53,INDEX(T_Equipos[Grupo],MATCH(BD21,T_Equipos[NombreEquipo],0)))&amp;")")</f>
        <v>-</v>
      </c>
      <c r="DC21" s="115" t="str">
        <f aca="false">IF(DB21="-","-",COUNTIFS(T_Equipos[Rank],"&lt;"&amp;INDEX(T_Equipos[Rank],MATCH(BD21,T_Equipos[NombreEquipo],0)),$BC$6:$BC$53,INDEX(T_Equipos[Grupo],MATCH(BD21,T_Equipos[NombreEquipo],0)))+1)</f>
        <v>-</v>
      </c>
      <c r="DD21" s="115" t="n">
        <f aca="false">DA21+COUNTIFS($DB$6:$DB$53,DB21,$DC$6:DC$53,"&lt;"&amp;DC21,$BC$6:$BC$53,INDEX(T_Equipos[Grupo],MATCH(BD21,T_Equipos[NombreEquipo],0)))</f>
        <v>3</v>
      </c>
      <c r="DE21" s="115"/>
      <c r="DF21" s="115" t="n">
        <f aca="false">IF(OR(INDEX($AW$6:$AW$97,MATCH($BD21,$AV$6:$AV$97,0))="",DB21="-"),DD21,INDEX($AW$6:$AW$97,MATCH($BD21,$AV$6:$AV$97,0))+DD21/1000)</f>
        <v>3</v>
      </c>
      <c r="DG21" s="115" t="str">
        <f aca="false">IF(DB21="-","-",COUNTIFS(DF$6:DF$53,"&lt;"&amp;DF21,$BC$6:$BC$53,INDEX(T_Equipos[Grupo],MATCH(BD21,T_Equipos[NombreEquipo],0))))</f>
        <v>-</v>
      </c>
      <c r="DH21" s="115" t="n">
        <f aca="false">DA21+COUNTIFS(DB$6:DB$53,DB21,DG$6:DG$53,"&lt;"&amp;DG21,$BC$6:$BC$53,INDEX(T_Equipos[Grupo],MATCH(BD21,T_Equipos[NombreEquipo],0)))</f>
        <v>3</v>
      </c>
      <c r="DI21" s="54"/>
      <c r="DJ21" s="54" t="n">
        <f aca="false">INDEX($DA$6:$DA$53,MATCH($DQ21,$BD$6:$BD$53,0))</f>
        <v>4</v>
      </c>
      <c r="DK21" s="54" t="n">
        <f aca="false">+SUMIF($BC$6:$BC$53,BC21,$BF$6:$BF$53)</f>
        <v>4</v>
      </c>
      <c r="DL21" s="54" t="n">
        <f aca="false">IF(OR(DK21=12,$AJ$99=144),COUNTIFS($DJ$6:$DJ$53,DJ21,$BC$6:$BC$53,BC21),1)</f>
        <v>1</v>
      </c>
      <c r="DM21" s="119" t="str">
        <f aca="false">DJ21&amp;"."&amp;DL21</f>
        <v>4.1</v>
      </c>
      <c r="DN21" s="54" t="n">
        <f aca="true" t="array" ref="DN21:DN21">OFFSET(Horarios!$P$3,DJ21-1,0,DL21,1)</f>
        <v>4</v>
      </c>
      <c r="DO21" s="54"/>
      <c r="DP21" s="54" t="s">
        <v>95</v>
      </c>
      <c r="DQ21" s="54" t="str">
        <f aca="false">INDEX($BD$6:$BD$53,MATCH(DP21,$BM$6:$BM$53,0))</f>
        <v>Paraguay</v>
      </c>
      <c r="DR21" s="54"/>
      <c r="DS21" s="54"/>
      <c r="DT21" s="54" t="str">
        <f aca="false">AA21&amp;"-"&amp;AF21</f>
        <v>Haití-Escocia</v>
      </c>
      <c r="DU21" s="54"/>
      <c r="DV21" s="54"/>
      <c r="DW21" s="56"/>
    </row>
    <row r="22" customFormat="false" ht="15.75" hidden="false" customHeight="true" outlineLevel="0" collapsed="false">
      <c r="A22" s="91" t="str">
        <f aca="false">+Equipos!B11</f>
        <v>Marruecos</v>
      </c>
      <c r="B22" s="71"/>
      <c r="C22" s="102"/>
      <c r="D22" s="54" t="str">
        <f aca="false">IF(OR(AC22="",AD22=""),"Pendiente",IF(AC22&gt;AD22,"Local",IF(AC22&lt;AD22,"Visitante","Empate")))</f>
        <v>Pendiente</v>
      </c>
      <c r="E22" s="54" t="str">
        <f aca="false">IF(D22="Pendiente","-",INDEX($BT$6:$BT$53,MATCH($AA22,$BD$6:$BD$53,0)))</f>
        <v>-</v>
      </c>
      <c r="F22" s="54" t="str">
        <f aca="false">IF(D22="Pendiente","-",INDEX($BT$6:$BT$53,MATCH($AF22,$BD$6:$BD$53,0)))</f>
        <v>-</v>
      </c>
      <c r="G22" s="54"/>
      <c r="H22" s="54" t="str">
        <f aca="false">IF(D22="Pendiente","-",INDEX($BZ$6:$BZ$53,MATCH($AA22,$BD$6:$BD$53,0)))</f>
        <v>-</v>
      </c>
      <c r="I22" s="54" t="str">
        <f aca="false">IF(D22="Pendiente","-",INDEX($BZ$6:$BZ$53,MATCH($AF22,$BD$6:$BD$53,0)))</f>
        <v>-</v>
      </c>
      <c r="J22" s="54"/>
      <c r="K22" s="54" t="str">
        <f aca="false">IF(D22="Pendiente","-",INDEX($CE$6:$CE$53,MATCH($AA22,$BD$6:$BD$53,0)))</f>
        <v>-</v>
      </c>
      <c r="L22" s="54" t="str">
        <f aca="false">IF(D22="Pendiente","-",INDEX($CE$6:$CE$53,MATCH($AF22,$BD$6:$BD$53,0)))</f>
        <v>-</v>
      </c>
      <c r="M22" s="54"/>
      <c r="N22" s="54" t="str">
        <f aca="false">IF(D22="Pendiente","-",INDEX($CH$6:$CH$53,MATCH($AA22,$BD$6:$BD$53,0)))</f>
        <v>-</v>
      </c>
      <c r="O22" s="54" t="str">
        <f aca="false">IF(D22="Pendiente","-",INDEX($CH$6:$CH$53,MATCH($AF22,$BD$6:$BD$53,0)))</f>
        <v>-</v>
      </c>
      <c r="P22" s="54"/>
      <c r="Q22" s="54" t="str">
        <f aca="false">IF(D22="Pendiente","-",INDEX($CN$6:$CN$53,MATCH($AA22,$BD$6:$BD$53,0)))</f>
        <v>-</v>
      </c>
      <c r="R22" s="54" t="str">
        <f aca="false">IF(D22="Pendiente","-",INDEX($CN$6:$CN$53,MATCH($AF22,$BD$6:$BD$53,0)))</f>
        <v>-</v>
      </c>
      <c r="S22" s="54"/>
      <c r="T22" s="54" t="str">
        <f aca="false">IF(D22="Pendiente","-",INDEX($CS$6:$CS$53,MATCH($AA22,$BD$6:$BD$53,0)))</f>
        <v>-</v>
      </c>
      <c r="U22" s="54" t="str">
        <f aca="false">IF(D22="Pendiente","-",INDEX($CS$6:$CS$53,MATCH($AF22,$BD$6:$BD$53,0)))</f>
        <v>-</v>
      </c>
      <c r="V22" s="45"/>
      <c r="W22" s="182"/>
      <c r="X22" s="73" t="n">
        <f aca="false">Horarios!C22</f>
        <v>46193</v>
      </c>
      <c r="Y22" s="74" t="n">
        <f aca="false">Horarios!C22</f>
        <v>46193</v>
      </c>
      <c r="Z22" s="75" t="str">
        <f aca="false">$Z$6</f>
        <v>J2</v>
      </c>
      <c r="AA22" s="76" t="str">
        <f aca="false">A24</f>
        <v>Escocia</v>
      </c>
      <c r="AB22" s="164" t="str">
        <f aca="true" t="array" ref="AB22:AB22">Ver_flag_local</f>
        <v/>
      </c>
      <c r="AC22" s="78"/>
      <c r="AD22" s="79"/>
      <c r="AE22" s="80" t="str">
        <f aca="true" t="array" ref="AE22:AE22">Ver_flag_visit</f>
        <v/>
      </c>
      <c r="AF22" s="81" t="str">
        <f aca="false">A22</f>
        <v>Marruecos</v>
      </c>
      <c r="AG22" s="82" t="n">
        <f aca="false">IF(NOT(OR(ISBLANK(AC22),ISBLANK(AD22))),1,0)</f>
        <v>0</v>
      </c>
      <c r="AH22" s="83" t="n">
        <v>30</v>
      </c>
      <c r="AI22" s="84" t="str">
        <f aca="false">AJ22&amp;$B$20</f>
        <v>1C</v>
      </c>
      <c r="AJ22" s="103" t="n">
        <v>1</v>
      </c>
      <c r="AK22" s="169" t="str">
        <f aca="true" t="array" ref="AK22:AK22">Ver_flag_visit</f>
        <v/>
      </c>
      <c r="AL22" s="105" t="str">
        <f aca="false">IFERROR(INDEX($BD$6:$BD$53,MATCH(AI22,$BN$6:$BN$53,0)),"")</f>
        <v>Escocia</v>
      </c>
      <c r="AM22" s="106" t="n">
        <f aca="false">INDEX($BE$6:$BN$53,MATCH($AL22,$BD$6:$BD$53,0),MATCH(AM$5,$BE$5:$BN$5,0))</f>
        <v>3</v>
      </c>
      <c r="AN22" s="107" t="n">
        <f aca="false">INDEX($BE$6:$BN$53,MATCH($AL22,$BD$6:$BD$53,0),MATCH(AN$5,$BE$5:$BN$5,0))</f>
        <v>1</v>
      </c>
      <c r="AO22" s="107" t="n">
        <f aca="false">INDEX($BE$6:$BN$53,MATCH($AL22,$BD$6:$BD$53,0),MATCH(AO$5,$BE$5:$BN$5,0))</f>
        <v>1</v>
      </c>
      <c r="AP22" s="107" t="n">
        <f aca="false">INDEX($BE$6:$BN$53,MATCH($AL22,$BD$6:$BD$53,0),MATCH(AP$5,$BE$5:$BN$5,0))</f>
        <v>0</v>
      </c>
      <c r="AQ22" s="107" t="n">
        <f aca="false">INDEX($BE$6:$BN$53,MATCH($AL22,$BD$6:$BD$53,0),MATCH(AQ$5,$BE$5:$BN$5,0))</f>
        <v>0</v>
      </c>
      <c r="AR22" s="107" t="n">
        <f aca="false">INDEX($BE$6:$BN$53,MATCH($AL22,$BD$6:$BD$53,0),MATCH(AR$5,$BE$5:$BN$5,0))</f>
        <v>1</v>
      </c>
      <c r="AS22" s="107" t="n">
        <f aca="false">INDEX($BE$6:$BN$53,MATCH($AL22,$BD$6:$BD$53,0),MATCH(AS$5,$BE$5:$BN$5,0))</f>
        <v>0</v>
      </c>
      <c r="AT22" s="108" t="n">
        <f aca="false">INDEX($BE$6:$BN$53,MATCH($AL22,$BD$6:$BD$53,0),MATCH(AT$5,$BE$5:$BN$5,0))</f>
        <v>1</v>
      </c>
      <c r="AU22" s="109" t="n">
        <f aca="false">INDEX($DL$6:$DL$53,MATCH(AI22,$DP$6:$DP$53,0))</f>
        <v>1</v>
      </c>
      <c r="AV22" s="110" t="str">
        <f aca="false">INDEX($BD$6:$BD$53,MATCH(AI22,$BM$6:$BM$53,0))</f>
        <v>Escocia</v>
      </c>
      <c r="AW22" s="111"/>
      <c r="AX22" s="112"/>
      <c r="AY22" s="113" t="str">
        <f aca="false">+A21</f>
        <v>Brasil</v>
      </c>
      <c r="AZ22" s="114"/>
      <c r="BA22" s="48"/>
      <c r="BB22" s="54"/>
      <c r="BC22" s="115" t="str">
        <f aca="false">+INDEX(T_Equipos[Grupo],MATCH(WORLDCUP!BD22,T_Equipos[NombreEquipo],0))</f>
        <v>E</v>
      </c>
      <c r="BD22" s="54" t="str">
        <f aca="false">+Equipos!B18</f>
        <v>Alemania</v>
      </c>
      <c r="BE22" s="116" t="n">
        <f aca="false">+BG22*3+BH22+IF($AZ$3="no",0,INDEX($AZ$6:$AZ$97,MATCH(BD22,$AY$6:$AY$97,0)))</f>
        <v>3</v>
      </c>
      <c r="BF22" s="116" t="n">
        <f aca="false">+BG22+BH22+BI22</f>
        <v>1</v>
      </c>
      <c r="BG22" s="116" t="n">
        <f aca="false">+COUNTIFS(FGLocal,BD22,Ganador,"Local")+COUNTIFS(FGVisitante,BD22,Ganador,"Visitante")</f>
        <v>1</v>
      </c>
      <c r="BH22" s="116" t="n">
        <f aca="false">+COUNTIFS(FGLocal,BD22,Ganador,"Empate")+COUNTIFS(FGVisitante,BD22,Ganador,"Empate")</f>
        <v>0</v>
      </c>
      <c r="BI22" s="116" t="n">
        <f aca="false">+COUNTIFS(FGVisitante,BD22,Ganador,"Local")+COUNTIFS(FGLocal,BD22,Ganador,"Visitante")</f>
        <v>0</v>
      </c>
      <c r="BJ22" s="116" t="n">
        <f aca="false">+SUMIFS(FG_GolesLocal,FGLocal,BD22,Ganador,"&lt;&gt;"&amp;"Pendiente",FG_GolesLocal,"&lt;&gt;"&amp;"",FG_GolesVisitante,"&lt;&gt;"&amp;"")+SUMIFS(FG_GolesVisitante,FGVisitante,BD22,Ganador,"&lt;&gt;"&amp;"Pendiente",FG_GolesLocal,"&lt;&gt;"&amp;"",FG_GolesVisitante,"&lt;&gt;"&amp;"")</f>
        <v>7</v>
      </c>
      <c r="BK22" s="116" t="n">
        <f aca="false">+SUMIFS(FG_GolesLocal,FGVisitante,BD22,Ganador,"&lt;&gt;"&amp;"Pendiente",FG_GolesLocal,"&lt;&gt;"&amp;"",FG_GolesVisitante,"&lt;&gt;"&amp;"")+SUMIFS(FG_GolesVisitante,FGLocal,BD22,Ganador,"&lt;&gt;"&amp;"Pendiente",FG_GolesLocal,"&lt;&gt;"&amp;"",FG_GolesVisitante,"&lt;&gt;"&amp;"")</f>
        <v>1</v>
      </c>
      <c r="BL22" s="116" t="n">
        <f aca="false">+BJ22-BK22</f>
        <v>6</v>
      </c>
      <c r="BM22" s="116" t="str">
        <f aca="false">DD22&amp;BC22</f>
        <v>1E</v>
      </c>
      <c r="BN22" s="116" t="str">
        <f aca="false">DH22&amp;BC22</f>
        <v>1E</v>
      </c>
      <c r="BO22" s="117" t="n">
        <f aca="false">IF(AND($AJ$99=144,BF22&gt;=1),1,0)</f>
        <v>0</v>
      </c>
      <c r="BP22" s="117" t="n">
        <f aca="false">COUNTIFS($BO$6:$BO$53,"&gt;"&amp;BO22,$BC$6:$BC$53,INDEX(T_Equipos[Grupo],MATCH(BD22,T_Equipos[NombreEquipo],0)))+1</f>
        <v>1</v>
      </c>
      <c r="BQ22" s="117" t="str">
        <f aca="false">IF(COUNTIFS($BP$6:$BP$53,BP22,$BC$6:$BC$53,INDEX(T_Equipos[Grupo],MATCH(BD22,T_Equipos[NombreEquipo],0)))=1,"-","P."&amp;BP22&amp;" ("&amp;COUNTIFS($BP$6:$BP$53,BP22,$BC$6:$BC$53,INDEX(T_Equipos[Grupo],MATCH(BD22,T_Equipos[NombreEquipo],0)))&amp;")")</f>
        <v>P.1 (4)</v>
      </c>
      <c r="BR22" s="117" t="n">
        <f aca="false">IF($BQ22="-","-",BE22)</f>
        <v>3</v>
      </c>
      <c r="BS22" s="117" t="n">
        <f aca="false">BP22+COUNTIFS($BQ$6:$BQ$53,BQ22,$BR$6:BR$53,"&gt;"&amp;BR22,$BC$6:$BC$53,INDEX(T_Equipos[Grupo],MATCH(BD22,T_Equipos[NombreEquipo],0)))</f>
        <v>1</v>
      </c>
      <c r="BT22" s="117" t="str">
        <f aca="false">IF(COUNTIFS($BS$6:$BS$53,BS22,$BC$6:$BC$53,INDEX(T_Equipos[Grupo],MATCH(BD22,T_Equipos[NombreEquipo],0)))=1,"-","P."&amp;BS22&amp;" ("&amp;COUNTIFS($BS$6:$BS$53,BS22,$BC$6:$BC$53,INDEX(T_Equipos[Grupo],MATCH(BD22,T_Equipos[NombreEquipo],0)))&amp;")")</f>
        <v>P.1 (2)</v>
      </c>
      <c r="BU22" s="118" t="n">
        <f aca="false">IF($BT22="-","-",COUNTIFS(FGLocal,$BD22,Ganador,"Local",Part1Empate1V,$BT22)+COUNTIFS(FGVisitante,$BD22,Ganador,"Visitante",Part1Empate1L,$BT22))</f>
        <v>0</v>
      </c>
      <c r="BV22" s="118" t="n">
        <f aca="false">IF($BT22="-","-",COUNTIFS(FGLocal,$BD22,Ganador,"Empate",Part1Empate1V,$BT22)+COUNTIFS(FGVisitante,$BD22,Ganador,"Empate",Part1Empate1L,$BT22))</f>
        <v>0</v>
      </c>
      <c r="BW22" s="118" t="n">
        <f aca="false">IF($BT22="-","-",COUNTIFS(FGLocal,$BD22,Ganador,"Visitante",Part1Empate1V,$BT22)+COUNTIFS(FGVisitante,$BD22,Ganador,"Local",Part1Empate1L,$BT22))</f>
        <v>0</v>
      </c>
      <c r="BX22" s="118" t="n">
        <f aca="false">IF($BT22="-","-",BU22*3+BV22)</f>
        <v>0</v>
      </c>
      <c r="BY22" s="118" t="n">
        <f aca="false">BS22+COUNTIFS($BT$6:$BT$53,BT22,$BX$6:BX$53,"&gt;"&amp;BX22,$BC$6:$BC$53,INDEX(T_Equipos[Grupo],MATCH(BD22,T_Equipos[NombreEquipo],0)))</f>
        <v>1</v>
      </c>
      <c r="BZ22" s="117" t="str">
        <f aca="false">IF(COUNTIFS($BY$6:$BY$53,BY22,$BC$6:$BC$53,INDEX(T_Equipos[Grupo],MATCH(BD22,T_Equipos[NombreEquipo],0)))=1,"-","P."&amp;BY22&amp;" ("&amp;COUNTIFS($BY$6:$BY$53,BY22,$BC$6:$BC$53,INDEX(T_Equipos[Grupo],MATCH(BD22,T_Equipos[NombreEquipo],0)))&amp;")")</f>
        <v>P.1 (2)</v>
      </c>
      <c r="CA22" s="118" t="n">
        <f aca="false">IF($BZ22="-","-",SUMIFS(FG_GolesLocal,FGLocal,$BD22,Part1Empate2V,$BZ22)+SUMIFS(FG_GolesVisitante,FGVisitante,$BD22,Part1Empate2L,$BZ22))</f>
        <v>0</v>
      </c>
      <c r="CB22" s="118" t="n">
        <f aca="false">IF($BZ22="-","-",SUMIFS(FG_GolesVisitante,FGLocal,$BD22,Part1Empate2V,$BZ22)+SUMIFS(FG_GolesLocal,FGVisitante,$BD22,Part1Empate2L,$BZ22))</f>
        <v>0</v>
      </c>
      <c r="CC22" s="118" t="n">
        <f aca="false">IF($BZ22="-","-",CA22-CB22)</f>
        <v>0</v>
      </c>
      <c r="CD22" s="118" t="n">
        <f aca="false">BY22+COUNTIFS($BZ$6:$BZ$53,BZ22,$CC$6:CC$53,"&gt;"&amp;CC22,$BC$6:$BC$53,INDEX(T_Equipos[Grupo],MATCH(BD22,T_Equipos[NombreEquipo],0)))</f>
        <v>1</v>
      </c>
      <c r="CE22" s="117" t="str">
        <f aca="false">IF(COUNTIFS($CD$6:$CD$53,CD22,$BC$6:$BC$53,INDEX(T_Equipos[Grupo],MATCH(BD22,T_Equipos[NombreEquipo],0)))=1,"-","P."&amp;CD22&amp;" ("&amp;COUNTIFS($CD$6:$CD$53,CD22,$BC$6:$BC$53,INDEX(T_Equipos[Grupo],MATCH(BD22,T_Equipos[NombreEquipo],0)))&amp;")")</f>
        <v>P.1 (2)</v>
      </c>
      <c r="CF22" s="118" t="n">
        <f aca="false">IF($CE22="-","-",SUMIFS(FG_GolesLocal,FGLocal,$BD22,Part1Empate3V,$CE22)+SUMIFS(FG_GolesVisitante,FGVisitante,$BD22,Part1Empate3L,$CE22))</f>
        <v>0</v>
      </c>
      <c r="CG22" s="118" t="n">
        <f aca="false">CD22+COUNTIFS($CE$6:$CE$53,CE22,$CF$6:CF$53,"&gt;"&amp;CF22,$BC$6:$BC$53,INDEX(T_Equipos[Grupo],MATCH(BD22,T_Equipos[NombreEquipo],0)))</f>
        <v>1</v>
      </c>
      <c r="CH22" s="117" t="str">
        <f aca="false">IF(COUNTIFS($CG$6:$CG$53,CG22,$BC$6:$BC$53,INDEX(T_Equipos[Grupo],MATCH(BD22,T_Equipos[NombreEquipo],0)))=1,"-","P."&amp;CG22&amp;" ("&amp;COUNTIFS($CG$6:$CG$53,CG22,$BC$6:$BC$53,INDEX(T_Equipos[Grupo],MATCH(BD22,T_Equipos[NombreEquipo],0)))&amp;")")</f>
        <v>P.1 (2)</v>
      </c>
      <c r="CI22" s="118" t="n">
        <f aca="false">IF($CH22="-","-",COUNTIFS(FGLocal,$BD22,Ganador,"Local",Part2Empate4V,$CH22)+COUNTIFS(FGVisitante,$BD22,Ganador,"Visitante",Part2Empate4L,$CH22))</f>
        <v>0</v>
      </c>
      <c r="CJ22" s="118" t="n">
        <f aca="false">IF($CH22="-","-",COUNTIFS(FGLocal,$BD22,Ganador,"Empate",Part2Empate4V,$CH22)+COUNTIFS(FGVisitante,$BD22,Ganador,"Empate",Part2Empate4L,$CH22))</f>
        <v>0</v>
      </c>
      <c r="CK22" s="118" t="n">
        <f aca="false">IF($CH22="-","-",COUNTIFS(FGLocal,$BD22,Ganador,"Visitante",Part2Empate4V,$CH22)+COUNTIFS(FGVisitante,$BD22,Ganador,"Local",Part2Empate4L,$CH22))</f>
        <v>0</v>
      </c>
      <c r="CL22" s="118" t="n">
        <f aca="false">IF($CH22="-","-",CI22*3+CJ22)</f>
        <v>0</v>
      </c>
      <c r="CM22" s="118" t="n">
        <f aca="false">CG22+COUNTIFS($CH$6:$CH$53,CH22,$CL$6:CL$53,"&gt;"&amp;CL22,$BC$6:$BC$53,INDEX(T_Equipos[Grupo],MATCH(BD22,T_Equipos[NombreEquipo],0)))</f>
        <v>1</v>
      </c>
      <c r="CN22" s="117" t="str">
        <f aca="false">IF(COUNTIFS($CM$6:$CM$53,CM22,$BC$6:$BC$53,INDEX(T_Equipos[Grupo],MATCH(BD22,T_Equipos[NombreEquipo],0)))=1,"-","P."&amp;CM22&amp;" ("&amp;COUNTIFS($CM$6:$CM$53,CM22,$BC$6:$BC$53,INDEX(T_Equipos[Grupo],MATCH(BD22,T_Equipos[NombreEquipo],0)))&amp;")")</f>
        <v>P.1 (2)</v>
      </c>
      <c r="CO22" s="118" t="n">
        <f aca="false">IF($CN22="-","-",SUMIFS(FG_GolesLocal,FGLocal,$BD22,Part2Empate5V,$CN22)+SUMIFS(FG_GolesVisitante,FGVisitante,$BD22,Part2Empate5L,$CN22))</f>
        <v>0</v>
      </c>
      <c r="CP22" s="118" t="n">
        <f aca="false">IF($CN22="-","-",SUMIFS(FG_GolesVisitante,FGLocal,$BD22,Part2Empate5V,$CN22)+SUMIFS(FG_GolesLocal,FGVisitante,$BD22,Part2Empate5L,$CN22))</f>
        <v>0</v>
      </c>
      <c r="CQ22" s="118" t="n">
        <f aca="false">IF($CN22="-","-",CO22-CP22)</f>
        <v>0</v>
      </c>
      <c r="CR22" s="118" t="n">
        <f aca="false">CM22+COUNTIFS($CN$6:$CN$53,CN22,$CQ$6:CQ$53,"&gt;"&amp;CQ22,$BC$6:$BC$53,INDEX(T_Equipos[Grupo],MATCH(BD22,T_Equipos[NombreEquipo],0)))</f>
        <v>1</v>
      </c>
      <c r="CS22" s="117" t="str">
        <f aca="false">IF(COUNTIFS($CR$6:$CR$53,CR22,$BC$6:$BC$53,INDEX(T_Equipos[Grupo],MATCH(BD22,T_Equipos[NombreEquipo],0)))=1,"-","P."&amp;CR22&amp;" ("&amp;COUNTIFS($CR$6:$CR$53,CR22,$BC$6:$BC$53,INDEX(T_Equipos[Grupo],MATCH(BD22,T_Equipos[NombreEquipo],0)))&amp;")")</f>
        <v>P.1 (2)</v>
      </c>
      <c r="CT22" s="118" t="n">
        <f aca="false">IF($CS22="-","-",SUMIFS(FG_GolesLocal,FGLocal,$BD22,Part2Empate6V,$CS22)+SUMIFS(FG_GolesVisitante,FGVisitante,$BD22,Part2Empate6L,$CS22))</f>
        <v>0</v>
      </c>
      <c r="CU22" s="118" t="n">
        <f aca="false">CR22+COUNTIFS($CS$6:$CS$53,CS22,$CT$6:CT$53,"&gt;"&amp;CT22,$BC$6:$BC$53,INDEX(T_Equipos[Grupo],MATCH(BD22,T_Equipos[NombreEquipo],0)))</f>
        <v>1</v>
      </c>
      <c r="CV22" s="117" t="str">
        <f aca="false">IF(COUNTIFS($CU$6:$CU$53,CU22,$BC$6:$BC$53,INDEX(T_Equipos[Grupo],MATCH(BD22,T_Equipos[NombreEquipo],0)))=1,"-","P."&amp;CU22&amp;" ("&amp;COUNTIFS($CU$6:$CU$53,CU22,$BC$6:$BC$53,INDEX(T_Equipos[Grupo],MATCH(BD22,T_Equipos[NombreEquipo],0)))&amp;")")</f>
        <v>P.1 (2)</v>
      </c>
      <c r="CW22" s="117" t="n">
        <f aca="false">IF(CV22="-","-",BL22)</f>
        <v>6</v>
      </c>
      <c r="CX22" s="117" t="n">
        <f aca="false">CU22+COUNTIFS($CV$6:$CV$53,CV22,$CW$6:CW$53,"&gt;"&amp;CW22,$BC$6:$BC$53,INDEX(T_Equipos[Grupo],MATCH(BD22,T_Equipos[NombreEquipo],0)))</f>
        <v>1</v>
      </c>
      <c r="CY22" s="117" t="str">
        <f aca="false">IF(COUNTIFS($CX$6:$CX$53,CX22,$BC$6:$BC$53,INDEX(T_Equipos[Grupo],MATCH(BD22,T_Equipos[NombreEquipo],0)))=1,"-","P."&amp;CX22&amp;" ("&amp;COUNTIFS($CX$6:$CX$53,CX22,$BC$6:$BC$53,INDEX(T_Equipos[Grupo],MATCH(BD22,T_Equipos[NombreEquipo],0)))&amp;")")</f>
        <v>-</v>
      </c>
      <c r="CZ22" s="117" t="str">
        <f aca="false">IF(CY22="-","-",BJ22)</f>
        <v>-</v>
      </c>
      <c r="DA22" s="118" t="n">
        <f aca="false">CX22+COUNTIFS($CY$6:$CY$53,CY22,$CZ$6:CZ$53,"&gt;"&amp;CZ22,$BC$6:$BC$53,INDEX(T_Equipos[Grupo],MATCH(BD22,T_Equipos[NombreEquipo],0)))</f>
        <v>1</v>
      </c>
      <c r="DB22" s="117" t="str">
        <f aca="false">IF(COUNTIFS($DA$6:$DA$53,DA22,$BC$6:$BC$53,INDEX(T_Equipos[Grupo],MATCH(BD22,T_Equipos[NombreEquipo],0)))=1,"-","P."&amp;DA22&amp;" ("&amp;COUNTIFS($DA$6:$DA$53,DA22,$BC$6:$BC$53,INDEX(T_Equipos[Grupo],MATCH(BD22,T_Equipos[NombreEquipo],0)))&amp;")")</f>
        <v>-</v>
      </c>
      <c r="DC22" s="115" t="str">
        <f aca="false">IF(DB22="-","-",COUNTIFS(T_Equipos[Rank],"&lt;"&amp;INDEX(T_Equipos[Rank],MATCH(BD22,T_Equipos[NombreEquipo],0)),$BC$6:$BC$53,INDEX(T_Equipos[Grupo],MATCH(BD22,T_Equipos[NombreEquipo],0)))+1)</f>
        <v>-</v>
      </c>
      <c r="DD22" s="115" t="n">
        <f aca="false">DA22+COUNTIFS($DB$6:$DB$53,DB22,$DC$6:DC$53,"&lt;"&amp;DC22,$BC$6:$BC$53,INDEX(T_Equipos[Grupo],MATCH(BD22,T_Equipos[NombreEquipo],0)))</f>
        <v>1</v>
      </c>
      <c r="DE22" s="115"/>
      <c r="DF22" s="115" t="n">
        <f aca="false">IF(OR(INDEX($AW$6:$AW$97,MATCH($BD22,$AV$6:$AV$97,0))="",DB22="-"),DD22,INDEX($AW$6:$AW$97,MATCH($BD22,$AV$6:$AV$97,0))+DD22/1000)</f>
        <v>1</v>
      </c>
      <c r="DG22" s="115" t="str">
        <f aca="false">IF(DB22="-","-",COUNTIFS(DF$6:DF$53,"&lt;"&amp;DF22,$BC$6:$BC$53,INDEX(T_Equipos[Grupo],MATCH(BD22,T_Equipos[NombreEquipo],0))))</f>
        <v>-</v>
      </c>
      <c r="DH22" s="115" t="n">
        <f aca="false">DA22+COUNTIFS(DB$6:DB$53,DB22,DG$6:DG$53,"&lt;"&amp;DG22,$BC$6:$BC$53,INDEX(T_Equipos[Grupo],MATCH(BD22,T_Equipos[NombreEquipo],0)))</f>
        <v>1</v>
      </c>
      <c r="DI22" s="54"/>
      <c r="DJ22" s="54" t="n">
        <f aca="false">INDEX($DA$6:$DA$53,MATCH($DQ22,$BD$6:$BD$53,0))</f>
        <v>1</v>
      </c>
      <c r="DK22" s="54" t="n">
        <f aca="false">+SUMIF($BC$6:$BC$53,BC22,$BF$6:$BF$53)</f>
        <v>4</v>
      </c>
      <c r="DL22" s="54" t="n">
        <f aca="false">IF(OR(DK22=12,$AJ$99=144),COUNTIFS($DJ$6:$DJ$53,DJ22,$BC$6:$BC$53,BC22),1)</f>
        <v>1</v>
      </c>
      <c r="DM22" s="119" t="str">
        <f aca="false">DJ22&amp;"."&amp;DL22</f>
        <v>1.1</v>
      </c>
      <c r="DN22" s="54" t="n">
        <f aca="true" t="array" ref="DN22:DN22">OFFSET(Horarios!$P$3,DJ22-1,0,DL22,1)</f>
        <v>1</v>
      </c>
      <c r="DO22" s="54"/>
      <c r="DP22" s="54" t="s">
        <v>96</v>
      </c>
      <c r="DQ22" s="54" t="str">
        <f aca="false">INDEX($BD$6:$BD$53,MATCH(DP22,$BM$6:$BM$53,0))</f>
        <v>Alemania</v>
      </c>
      <c r="DR22" s="54"/>
      <c r="DS22" s="54"/>
      <c r="DT22" s="54" t="str">
        <f aca="false">AA22&amp;"-"&amp;AF22</f>
        <v>Escocia-Marruecos</v>
      </c>
      <c r="DU22" s="54"/>
      <c r="DV22" s="54"/>
      <c r="DW22" s="56"/>
    </row>
    <row r="23" customFormat="false" ht="15.75" hidden="false" customHeight="true" outlineLevel="0" collapsed="false">
      <c r="A23" s="91" t="str">
        <f aca="false">+Equipos!B12</f>
        <v>Haití</v>
      </c>
      <c r="B23" s="71"/>
      <c r="C23" s="54"/>
      <c r="D23" s="54" t="str">
        <f aca="false">IF(OR(AC23="",AD23=""),"Pendiente",IF(AC23&gt;AD23,"Local",IF(AC23&lt;AD23,"Visitante","Empate")))</f>
        <v>Pendiente</v>
      </c>
      <c r="E23" s="54" t="str">
        <f aca="false">IF(D23="Pendiente","-",INDEX($BT$6:$BT$53,MATCH($AA23,$BD$6:$BD$53,0)))</f>
        <v>-</v>
      </c>
      <c r="F23" s="54" t="str">
        <f aca="false">IF(D23="Pendiente","-",INDEX($BT$6:$BT$53,MATCH($AF23,$BD$6:$BD$53,0)))</f>
        <v>-</v>
      </c>
      <c r="G23" s="54"/>
      <c r="H23" s="54" t="str">
        <f aca="false">IF(D23="Pendiente","-",INDEX($BZ$6:$BZ$53,MATCH($AA23,$BD$6:$BD$53,0)))</f>
        <v>-</v>
      </c>
      <c r="I23" s="54" t="str">
        <f aca="false">IF(D23="Pendiente","-",INDEX($BZ$6:$BZ$53,MATCH($AF23,$BD$6:$BD$53,0)))</f>
        <v>-</v>
      </c>
      <c r="J23" s="54"/>
      <c r="K23" s="54" t="str">
        <f aca="false">IF(D23="Pendiente","-",INDEX($CE$6:$CE$53,MATCH($AA23,$BD$6:$BD$53,0)))</f>
        <v>-</v>
      </c>
      <c r="L23" s="54" t="str">
        <f aca="false">IF(D23="Pendiente","-",INDEX($CE$6:$CE$53,MATCH($AF23,$BD$6:$BD$53,0)))</f>
        <v>-</v>
      </c>
      <c r="M23" s="54"/>
      <c r="N23" s="54" t="str">
        <f aca="false">IF(D23="Pendiente","-",INDEX($CH$6:$CH$53,MATCH($AA23,$BD$6:$BD$53,0)))</f>
        <v>-</v>
      </c>
      <c r="O23" s="54" t="str">
        <f aca="false">IF(D23="Pendiente","-",INDEX($CH$6:$CH$53,MATCH($AF23,$BD$6:$BD$53,0)))</f>
        <v>-</v>
      </c>
      <c r="P23" s="54"/>
      <c r="Q23" s="54" t="str">
        <f aca="false">IF(D23="Pendiente","-",INDEX($CN$6:$CN$53,MATCH($AA23,$BD$6:$BD$53,0)))</f>
        <v>-</v>
      </c>
      <c r="R23" s="54" t="str">
        <f aca="false">IF(D23="Pendiente","-",INDEX($CN$6:$CN$53,MATCH($AF23,$BD$6:$BD$53,0)))</f>
        <v>-</v>
      </c>
      <c r="S23" s="54"/>
      <c r="T23" s="54" t="str">
        <f aca="false">IF(D23="Pendiente","-",INDEX($CS$6:$CS$53,MATCH($AA23,$BD$6:$BD$53,0)))</f>
        <v>-</v>
      </c>
      <c r="U23" s="54" t="str">
        <f aca="false">IF(D23="Pendiente","-",INDEX($CS$6:$CS$53,MATCH($AF23,$BD$6:$BD$53,0)))</f>
        <v>-</v>
      </c>
      <c r="V23" s="45"/>
      <c r="W23" s="182"/>
      <c r="X23" s="73" t="n">
        <f aca="false">Horarios!C23</f>
        <v>46193.1041666667</v>
      </c>
      <c r="Y23" s="74" t="n">
        <f aca="false">Horarios!C23</f>
        <v>46193.1041666667</v>
      </c>
      <c r="Z23" s="75" t="str">
        <f aca="false">$Z$6</f>
        <v>J2</v>
      </c>
      <c r="AA23" s="76" t="str">
        <f aca="false">A21</f>
        <v>Brasil</v>
      </c>
      <c r="AB23" s="164" t="str">
        <f aca="true" t="array" ref="AB23:AB23">Ver_flag_local</f>
        <v/>
      </c>
      <c r="AC23" s="78"/>
      <c r="AD23" s="79"/>
      <c r="AE23" s="80" t="str">
        <f aca="true" t="array" ref="AE23:AE23">Ver_flag_visit</f>
        <v/>
      </c>
      <c r="AF23" s="81" t="str">
        <f aca="false">A23</f>
        <v>Haití</v>
      </c>
      <c r="AG23" s="82" t="n">
        <f aca="false">IF(NOT(OR(ISBLANK(AC23),ISBLANK(AD23))),1,0)</f>
        <v>0</v>
      </c>
      <c r="AH23" s="83" t="n">
        <v>29</v>
      </c>
      <c r="AI23" s="84" t="str">
        <f aca="false">AJ23&amp;$B$20</f>
        <v>2C</v>
      </c>
      <c r="AJ23" s="120" t="n">
        <v>2</v>
      </c>
      <c r="AK23" s="172" t="str">
        <f aca="true" t="array" ref="AK23:AK23">Ver_flag_visit</f>
        <v/>
      </c>
      <c r="AL23" s="122" t="str">
        <f aca="false">IFERROR(INDEX($BD$6:$BD$53,MATCH(AI23,$BN$6:$BN$53,0)),"")</f>
        <v>Brasil</v>
      </c>
      <c r="AM23" s="123" t="n">
        <f aca="false">INDEX($BE$6:$BN$53,MATCH($AL23,$BD$6:$BD$53,0),MATCH(AM$5,$BE$5:$BN$5,0))</f>
        <v>1</v>
      </c>
      <c r="AN23" s="124" t="n">
        <f aca="false">INDEX($BE$6:$BN$53,MATCH($AL23,$BD$6:$BD$53,0),MATCH(AN$5,$BE$5:$BN$5,0))</f>
        <v>1</v>
      </c>
      <c r="AO23" s="124" t="n">
        <f aca="false">INDEX($BE$6:$BN$53,MATCH($AL23,$BD$6:$BD$53,0),MATCH(AO$5,$BE$5:$BN$5,0))</f>
        <v>0</v>
      </c>
      <c r="AP23" s="124" t="n">
        <f aca="false">INDEX($BE$6:$BN$53,MATCH($AL23,$BD$6:$BD$53,0),MATCH(AP$5,$BE$5:$BN$5,0))</f>
        <v>1</v>
      </c>
      <c r="AQ23" s="124" t="n">
        <f aca="false">INDEX($BE$6:$BN$53,MATCH($AL23,$BD$6:$BD$53,0),MATCH(AQ$5,$BE$5:$BN$5,0))</f>
        <v>0</v>
      </c>
      <c r="AR23" s="124" t="n">
        <f aca="false">INDEX($BE$6:$BN$53,MATCH($AL23,$BD$6:$BD$53,0),MATCH(AR$5,$BE$5:$BN$5,0))</f>
        <v>1</v>
      </c>
      <c r="AS23" s="124" t="n">
        <f aca="false">INDEX($BE$6:$BN$53,MATCH($AL23,$BD$6:$BD$53,0),MATCH(AS$5,$BE$5:$BN$5,0))</f>
        <v>1</v>
      </c>
      <c r="AT23" s="125" t="n">
        <f aca="false">INDEX($BE$6:$BN$53,MATCH($AL23,$BD$6:$BD$53,0),MATCH(AT$5,$BE$5:$BN$5,0))</f>
        <v>0</v>
      </c>
      <c r="AU23" s="109" t="n">
        <f aca="false">INDEX($DL$6:$DL$53,MATCH(AI23,$DP$6:$DP$53,0))</f>
        <v>1</v>
      </c>
      <c r="AV23" s="110" t="str">
        <f aca="false">INDEX($BD$6:$BD$53,MATCH(AI23,$BM$6:$BM$53,0))</f>
        <v>Brasil</v>
      </c>
      <c r="AW23" s="111"/>
      <c r="AX23" s="112"/>
      <c r="AY23" s="126" t="str">
        <f aca="false">+A22</f>
        <v>Marruecos</v>
      </c>
      <c r="AZ23" s="127"/>
      <c r="BA23" s="48"/>
      <c r="BB23" s="54"/>
      <c r="BC23" s="115" t="str">
        <f aca="false">+INDEX(T_Equipos[Grupo],MATCH(WORLDCUP!BD23,T_Equipos[NombreEquipo],0))</f>
        <v>E</v>
      </c>
      <c r="BD23" s="54" t="str">
        <f aca="false">+Equipos!B19</f>
        <v>Curazao</v>
      </c>
      <c r="BE23" s="116" t="n">
        <f aca="false">+BG23*3+BH23+IF($AZ$3="no",0,INDEX($AZ$6:$AZ$97,MATCH(BD23,$AY$6:$AY$97,0)))</f>
        <v>0</v>
      </c>
      <c r="BF23" s="116" t="n">
        <f aca="false">+BG23+BH23+BI23</f>
        <v>1</v>
      </c>
      <c r="BG23" s="116" t="n">
        <f aca="false">+COUNTIFS(FGLocal,BD23,Ganador,"Local")+COUNTIFS(FGVisitante,BD23,Ganador,"Visitante")</f>
        <v>0</v>
      </c>
      <c r="BH23" s="116" t="n">
        <f aca="false">+COUNTIFS(FGLocal,BD23,Ganador,"Empate")+COUNTIFS(FGVisitante,BD23,Ganador,"Empate")</f>
        <v>0</v>
      </c>
      <c r="BI23" s="116" t="n">
        <f aca="false">+COUNTIFS(FGVisitante,BD23,Ganador,"Local")+COUNTIFS(FGLocal,BD23,Ganador,"Visitante")</f>
        <v>1</v>
      </c>
      <c r="BJ23" s="116" t="n">
        <f aca="false">+SUMIFS(FG_GolesLocal,FGLocal,BD23,Ganador,"&lt;&gt;"&amp;"Pendiente",FG_GolesLocal,"&lt;&gt;"&amp;"",FG_GolesVisitante,"&lt;&gt;"&amp;"")+SUMIFS(FG_GolesVisitante,FGVisitante,BD23,Ganador,"&lt;&gt;"&amp;"Pendiente",FG_GolesLocal,"&lt;&gt;"&amp;"",FG_GolesVisitante,"&lt;&gt;"&amp;"")</f>
        <v>1</v>
      </c>
      <c r="BK23" s="116" t="n">
        <f aca="false">+SUMIFS(FG_GolesLocal,FGVisitante,BD23,Ganador,"&lt;&gt;"&amp;"Pendiente",FG_GolesLocal,"&lt;&gt;"&amp;"",FG_GolesVisitante,"&lt;&gt;"&amp;"")+SUMIFS(FG_GolesVisitante,FGLocal,BD23,Ganador,"&lt;&gt;"&amp;"Pendiente",FG_GolesLocal,"&lt;&gt;"&amp;"",FG_GolesVisitante,"&lt;&gt;"&amp;"")</f>
        <v>7</v>
      </c>
      <c r="BL23" s="116" t="n">
        <f aca="false">+BJ23-BK23</f>
        <v>-6</v>
      </c>
      <c r="BM23" s="116" t="str">
        <f aca="false">DD23&amp;BC23</f>
        <v>4E</v>
      </c>
      <c r="BN23" s="116" t="str">
        <f aca="false">DH23&amp;BC23</f>
        <v>4E</v>
      </c>
      <c r="BO23" s="117" t="n">
        <f aca="false">IF(AND($AJ$99=144,BF23&gt;=1),1,0)</f>
        <v>0</v>
      </c>
      <c r="BP23" s="117" t="n">
        <f aca="false">COUNTIFS($BO$6:$BO$53,"&gt;"&amp;BO23,$BC$6:$BC$53,INDEX(T_Equipos[Grupo],MATCH(BD23,T_Equipos[NombreEquipo],0)))+1</f>
        <v>1</v>
      </c>
      <c r="BQ23" s="117" t="str">
        <f aca="false">IF(COUNTIFS($BP$6:$BP$53,BP23,$BC$6:$BC$53,INDEX(T_Equipos[Grupo],MATCH(BD23,T_Equipos[NombreEquipo],0)))=1,"-","P."&amp;BP23&amp;" ("&amp;COUNTIFS($BP$6:$BP$53,BP23,$BC$6:$BC$53,INDEX(T_Equipos[Grupo],MATCH(BD23,T_Equipos[NombreEquipo],0)))&amp;")")</f>
        <v>P.1 (4)</v>
      </c>
      <c r="BR23" s="117" t="n">
        <f aca="false">IF($BQ23="-","-",BE23)</f>
        <v>0</v>
      </c>
      <c r="BS23" s="117" t="n">
        <f aca="false">BP23+COUNTIFS($BQ$6:$BQ$53,BQ23,$BR$6:BR$53,"&gt;"&amp;BR23,$BC$6:$BC$53,INDEX(T_Equipos[Grupo],MATCH(BD23,T_Equipos[NombreEquipo],0)))</f>
        <v>3</v>
      </c>
      <c r="BT23" s="117" t="str">
        <f aca="false">IF(COUNTIFS($BS$6:$BS$53,BS23,$BC$6:$BC$53,INDEX(T_Equipos[Grupo],MATCH(BD23,T_Equipos[NombreEquipo],0)))=1,"-","P."&amp;BS23&amp;" ("&amp;COUNTIFS($BS$6:$BS$53,BS23,$BC$6:$BC$53,INDEX(T_Equipos[Grupo],MATCH(BD23,T_Equipos[NombreEquipo],0)))&amp;")")</f>
        <v>P.3 (2)</v>
      </c>
      <c r="BU23" s="118" t="n">
        <f aca="false">IF($BT23="-","-",COUNTIFS(FGLocal,$BD23,Ganador,"Local",Part1Empate1V,$BT23)+COUNTIFS(FGVisitante,$BD23,Ganador,"Visitante",Part1Empate1L,$BT23))</f>
        <v>0</v>
      </c>
      <c r="BV23" s="118" t="n">
        <f aca="false">IF($BT23="-","-",COUNTIFS(FGLocal,$BD23,Ganador,"Empate",Part1Empate1V,$BT23)+COUNTIFS(FGVisitante,$BD23,Ganador,"Empate",Part1Empate1L,$BT23))</f>
        <v>0</v>
      </c>
      <c r="BW23" s="118" t="n">
        <f aca="false">IF($BT23="-","-",COUNTIFS(FGLocal,$BD23,Ganador,"Visitante",Part1Empate1V,$BT23)+COUNTIFS(FGVisitante,$BD23,Ganador,"Local",Part1Empate1L,$BT23))</f>
        <v>0</v>
      </c>
      <c r="BX23" s="118" t="n">
        <f aca="false">IF($BT23="-","-",BU23*3+BV23)</f>
        <v>0</v>
      </c>
      <c r="BY23" s="118" t="n">
        <f aca="false">BS23+COUNTIFS($BT$6:$BT$53,BT23,$BX$6:BX$53,"&gt;"&amp;BX23,$BC$6:$BC$53,INDEX(T_Equipos[Grupo],MATCH(BD23,T_Equipos[NombreEquipo],0)))</f>
        <v>3</v>
      </c>
      <c r="BZ23" s="117" t="str">
        <f aca="false">IF(COUNTIFS($BY$6:$BY$53,BY23,$BC$6:$BC$53,INDEX(T_Equipos[Grupo],MATCH(BD23,T_Equipos[NombreEquipo],0)))=1,"-","P."&amp;BY23&amp;" ("&amp;COUNTIFS($BY$6:$BY$53,BY23,$BC$6:$BC$53,INDEX(T_Equipos[Grupo],MATCH(BD23,T_Equipos[NombreEquipo],0)))&amp;")")</f>
        <v>P.3 (2)</v>
      </c>
      <c r="CA23" s="118" t="n">
        <f aca="false">IF($BZ23="-","-",SUMIFS(FG_GolesLocal,FGLocal,$BD23,Part1Empate2V,$BZ23)+SUMIFS(FG_GolesVisitante,FGVisitante,$BD23,Part1Empate2L,$BZ23))</f>
        <v>0</v>
      </c>
      <c r="CB23" s="118" t="n">
        <f aca="false">IF($BZ23="-","-",SUMIFS(FG_GolesVisitante,FGLocal,$BD23,Part1Empate2V,$BZ23)+SUMIFS(FG_GolesLocal,FGVisitante,$BD23,Part1Empate2L,$BZ23))</f>
        <v>0</v>
      </c>
      <c r="CC23" s="118" t="n">
        <f aca="false">IF($BZ23="-","-",CA23-CB23)</f>
        <v>0</v>
      </c>
      <c r="CD23" s="118" t="n">
        <f aca="false">BY23+COUNTIFS($BZ$6:$BZ$53,BZ23,$CC$6:CC$53,"&gt;"&amp;CC23,$BC$6:$BC$53,INDEX(T_Equipos[Grupo],MATCH(BD23,T_Equipos[NombreEquipo],0)))</f>
        <v>3</v>
      </c>
      <c r="CE23" s="117" t="str">
        <f aca="false">IF(COUNTIFS($CD$6:$CD$53,CD23,$BC$6:$BC$53,INDEX(T_Equipos[Grupo],MATCH(BD23,T_Equipos[NombreEquipo],0)))=1,"-","P."&amp;CD23&amp;" ("&amp;COUNTIFS($CD$6:$CD$53,CD23,$BC$6:$BC$53,INDEX(T_Equipos[Grupo],MATCH(BD23,T_Equipos[NombreEquipo],0)))&amp;")")</f>
        <v>P.3 (2)</v>
      </c>
      <c r="CF23" s="118" t="n">
        <f aca="false">IF($CE23="-","-",SUMIFS(FG_GolesLocal,FGLocal,$BD23,Part1Empate3V,$CE23)+SUMIFS(FG_GolesVisitante,FGVisitante,$BD23,Part1Empate3L,$CE23))</f>
        <v>0</v>
      </c>
      <c r="CG23" s="118" t="n">
        <f aca="false">CD23+COUNTIFS($CE$6:$CE$53,CE23,$CF$6:CF$53,"&gt;"&amp;CF23,$BC$6:$BC$53,INDEX(T_Equipos[Grupo],MATCH(BD23,T_Equipos[NombreEquipo],0)))</f>
        <v>3</v>
      </c>
      <c r="CH23" s="117" t="str">
        <f aca="false">IF(COUNTIFS($CG$6:$CG$53,CG23,$BC$6:$BC$53,INDEX(T_Equipos[Grupo],MATCH(BD23,T_Equipos[NombreEquipo],0)))=1,"-","P."&amp;CG23&amp;" ("&amp;COUNTIFS($CG$6:$CG$53,CG23,$BC$6:$BC$53,INDEX(T_Equipos[Grupo],MATCH(BD23,T_Equipos[NombreEquipo],0)))&amp;")")</f>
        <v>P.3 (2)</v>
      </c>
      <c r="CI23" s="118" t="n">
        <f aca="false">IF($CH23="-","-",COUNTIFS(FGLocal,$BD23,Ganador,"Local",Part2Empate4V,$CH23)+COUNTIFS(FGVisitante,$BD23,Ganador,"Visitante",Part2Empate4L,$CH23))</f>
        <v>0</v>
      </c>
      <c r="CJ23" s="118" t="n">
        <f aca="false">IF($CH23="-","-",COUNTIFS(FGLocal,$BD23,Ganador,"Empate",Part2Empate4V,$CH23)+COUNTIFS(FGVisitante,$BD23,Ganador,"Empate",Part2Empate4L,$CH23))</f>
        <v>0</v>
      </c>
      <c r="CK23" s="118" t="n">
        <f aca="false">IF($CH23="-","-",COUNTIFS(FGLocal,$BD23,Ganador,"Visitante",Part2Empate4V,$CH23)+COUNTIFS(FGVisitante,$BD23,Ganador,"Local",Part2Empate4L,$CH23))</f>
        <v>0</v>
      </c>
      <c r="CL23" s="118" t="n">
        <f aca="false">IF($CH23="-","-",CI23*3+CJ23)</f>
        <v>0</v>
      </c>
      <c r="CM23" s="118" t="n">
        <f aca="false">CG23+COUNTIFS($CH$6:$CH$53,CH23,$CL$6:CL$53,"&gt;"&amp;CL23,$BC$6:$BC$53,INDEX(T_Equipos[Grupo],MATCH(BD23,T_Equipos[NombreEquipo],0)))</f>
        <v>3</v>
      </c>
      <c r="CN23" s="117" t="str">
        <f aca="false">IF(COUNTIFS($CM$6:$CM$53,CM23,$BC$6:$BC$53,INDEX(T_Equipos[Grupo],MATCH(BD23,T_Equipos[NombreEquipo],0)))=1,"-","P."&amp;CM23&amp;" ("&amp;COUNTIFS($CM$6:$CM$53,CM23,$BC$6:$BC$53,INDEX(T_Equipos[Grupo],MATCH(BD23,T_Equipos[NombreEquipo],0)))&amp;")")</f>
        <v>P.3 (2)</v>
      </c>
      <c r="CO23" s="118" t="n">
        <f aca="false">IF($CN23="-","-",SUMIFS(FG_GolesLocal,FGLocal,$BD23,Part2Empate5V,$CN23)+SUMIFS(FG_GolesVisitante,FGVisitante,$BD23,Part2Empate5L,$CN23))</f>
        <v>0</v>
      </c>
      <c r="CP23" s="118" t="n">
        <f aca="false">IF($CN23="-","-",SUMIFS(FG_GolesVisitante,FGLocal,$BD23,Part2Empate5V,$CN23)+SUMIFS(FG_GolesLocal,FGVisitante,$BD23,Part2Empate5L,$CN23))</f>
        <v>0</v>
      </c>
      <c r="CQ23" s="118" t="n">
        <f aca="false">IF($CN23="-","-",CO23-CP23)</f>
        <v>0</v>
      </c>
      <c r="CR23" s="118" t="n">
        <f aca="false">CM23+COUNTIFS($CN$6:$CN$53,CN23,$CQ$6:CQ$53,"&gt;"&amp;CQ23,$BC$6:$BC$53,INDEX(T_Equipos[Grupo],MATCH(BD23,T_Equipos[NombreEquipo],0)))</f>
        <v>3</v>
      </c>
      <c r="CS23" s="117" t="str">
        <f aca="false">IF(COUNTIFS($CR$6:$CR$53,CR23,$BC$6:$BC$53,INDEX(T_Equipos[Grupo],MATCH(BD23,T_Equipos[NombreEquipo],0)))=1,"-","P."&amp;CR23&amp;" ("&amp;COUNTIFS($CR$6:$CR$53,CR23,$BC$6:$BC$53,INDEX(T_Equipos[Grupo],MATCH(BD23,T_Equipos[NombreEquipo],0)))&amp;")")</f>
        <v>P.3 (2)</v>
      </c>
      <c r="CT23" s="118" t="n">
        <f aca="false">IF($CS23="-","-",SUMIFS(FG_GolesLocal,FGLocal,$BD23,Part2Empate6V,$CS23)+SUMIFS(FG_GolesVisitante,FGVisitante,$BD23,Part2Empate6L,$CS23))</f>
        <v>0</v>
      </c>
      <c r="CU23" s="118" t="n">
        <f aca="false">CR23+COUNTIFS($CS$6:$CS$53,CS23,$CT$6:CT$53,"&gt;"&amp;CT23,$BC$6:$BC$53,INDEX(T_Equipos[Grupo],MATCH(BD23,T_Equipos[NombreEquipo],0)))</f>
        <v>3</v>
      </c>
      <c r="CV23" s="117" t="str">
        <f aca="false">IF(COUNTIFS($CU$6:$CU$53,CU23,$BC$6:$BC$53,INDEX(T_Equipos[Grupo],MATCH(BD23,T_Equipos[NombreEquipo],0)))=1,"-","P."&amp;CU23&amp;" ("&amp;COUNTIFS($CU$6:$CU$53,CU23,$BC$6:$BC$53,INDEX(T_Equipos[Grupo],MATCH(BD23,T_Equipos[NombreEquipo],0)))&amp;")")</f>
        <v>P.3 (2)</v>
      </c>
      <c r="CW23" s="117" t="n">
        <f aca="false">IF(CV23="-","-",BL23)</f>
        <v>-6</v>
      </c>
      <c r="CX23" s="117" t="n">
        <f aca="false">CU23+COUNTIFS($CV$6:$CV$53,CV23,$CW$6:CW$53,"&gt;"&amp;CW23,$BC$6:$BC$53,INDEX(T_Equipos[Grupo],MATCH(BD23,T_Equipos[NombreEquipo],0)))</f>
        <v>4</v>
      </c>
      <c r="CY23" s="117" t="str">
        <f aca="false">IF(COUNTIFS($CX$6:$CX$53,CX23,$BC$6:$BC$53,INDEX(T_Equipos[Grupo],MATCH(BD23,T_Equipos[NombreEquipo],0)))=1,"-","P."&amp;CX23&amp;" ("&amp;COUNTIFS($CX$6:$CX$53,CX23,$BC$6:$BC$53,INDEX(T_Equipos[Grupo],MATCH(BD23,T_Equipos[NombreEquipo],0)))&amp;")")</f>
        <v>-</v>
      </c>
      <c r="CZ23" s="117" t="str">
        <f aca="false">IF(CY23="-","-",BJ23)</f>
        <v>-</v>
      </c>
      <c r="DA23" s="118" t="n">
        <f aca="false">CX23+COUNTIFS($CY$6:$CY$53,CY23,$CZ$6:CZ$53,"&gt;"&amp;CZ23,$BC$6:$BC$53,INDEX(T_Equipos[Grupo],MATCH(BD23,T_Equipos[NombreEquipo],0)))</f>
        <v>4</v>
      </c>
      <c r="DB23" s="117" t="str">
        <f aca="false">IF(COUNTIFS($DA$6:$DA$53,DA23,$BC$6:$BC$53,INDEX(T_Equipos[Grupo],MATCH(BD23,T_Equipos[NombreEquipo],0)))=1,"-","P."&amp;DA23&amp;" ("&amp;COUNTIFS($DA$6:$DA$53,DA23,$BC$6:$BC$53,INDEX(T_Equipos[Grupo],MATCH(BD23,T_Equipos[NombreEquipo],0)))&amp;")")</f>
        <v>-</v>
      </c>
      <c r="DC23" s="115" t="str">
        <f aca="false">IF(DB23="-","-",COUNTIFS(T_Equipos[Rank],"&lt;"&amp;INDEX(T_Equipos[Rank],MATCH(BD23,T_Equipos[NombreEquipo],0)),$BC$6:$BC$53,INDEX(T_Equipos[Grupo],MATCH(BD23,T_Equipos[NombreEquipo],0)))+1)</f>
        <v>-</v>
      </c>
      <c r="DD23" s="115" t="n">
        <f aca="false">DA23+COUNTIFS($DB$6:$DB$53,DB23,$DC$6:DC$53,"&lt;"&amp;DC23,$BC$6:$BC$53,INDEX(T_Equipos[Grupo],MATCH(BD23,T_Equipos[NombreEquipo],0)))</f>
        <v>4</v>
      </c>
      <c r="DE23" s="115"/>
      <c r="DF23" s="115" t="n">
        <f aca="false">IF(OR(INDEX($AW$6:$AW$97,MATCH($BD23,$AV$6:$AV$97,0))="",DB23="-"),DD23,INDEX($AW$6:$AW$97,MATCH($BD23,$AV$6:$AV$97,0))+DD23/1000)</f>
        <v>4</v>
      </c>
      <c r="DG23" s="115" t="str">
        <f aca="false">IF(DB23="-","-",COUNTIFS(DF$6:DF$53,"&lt;"&amp;DF23,$BC$6:$BC$53,INDEX(T_Equipos[Grupo],MATCH(BD23,T_Equipos[NombreEquipo],0))))</f>
        <v>-</v>
      </c>
      <c r="DH23" s="115" t="n">
        <f aca="false">DA23+COUNTIFS(DB$6:DB$53,DB23,DG$6:DG$53,"&lt;"&amp;DG23,$BC$6:$BC$53,INDEX(T_Equipos[Grupo],MATCH(BD23,T_Equipos[NombreEquipo],0)))</f>
        <v>4</v>
      </c>
      <c r="DI23" s="54"/>
      <c r="DJ23" s="54" t="n">
        <f aca="false">INDEX($DA$6:$DA$53,MATCH($DQ23,$BD$6:$BD$53,0))</f>
        <v>2</v>
      </c>
      <c r="DK23" s="54" t="n">
        <f aca="false">+SUMIF($BC$6:$BC$53,BC23,$BF$6:$BF$53)</f>
        <v>4</v>
      </c>
      <c r="DL23" s="54" t="n">
        <f aca="false">IF(OR(DK23=12,$AJ$99=144),COUNTIFS($DJ$6:$DJ$53,DJ23,$BC$6:$BC$53,BC23),1)</f>
        <v>1</v>
      </c>
      <c r="DM23" s="119" t="str">
        <f aca="false">DJ23&amp;"."&amp;DL23</f>
        <v>2.1</v>
      </c>
      <c r="DN23" s="54" t="n">
        <f aca="true" t="array" ref="DN23:DN23">OFFSET(Horarios!$P$3,DJ23-1,0,DL23,1)</f>
        <v>2</v>
      </c>
      <c r="DO23" s="54"/>
      <c r="DP23" s="54" t="s">
        <v>97</v>
      </c>
      <c r="DQ23" s="54" t="str">
        <f aca="false">INDEX($BD$6:$BD$53,MATCH(DP23,$BM$6:$BM$53,0))</f>
        <v>Costa de Marfil</v>
      </c>
      <c r="DR23" s="54"/>
      <c r="DS23" s="54"/>
      <c r="DT23" s="54" t="str">
        <f aca="false">AA23&amp;"-"&amp;AF23</f>
        <v>Brasil-Haití</v>
      </c>
      <c r="DU23" s="54"/>
      <c r="DV23" s="54"/>
      <c r="DW23" s="56"/>
    </row>
    <row r="24" customFormat="false" ht="15.75" hidden="false" customHeight="true" outlineLevel="0" collapsed="false">
      <c r="A24" s="91" t="str">
        <f aca="false">+Equipos!B13</f>
        <v>Escocia</v>
      </c>
      <c r="B24" s="71"/>
      <c r="C24" s="54"/>
      <c r="D24" s="54" t="str">
        <f aca="false">IF(OR(AC24="",AD24=""),"Pendiente",IF(AC24&gt;AD24,"Local",IF(AC24&lt;AD24,"Visitante","Empate")))</f>
        <v>Pendiente</v>
      </c>
      <c r="E24" s="54" t="str">
        <f aca="false">IF(D24="Pendiente","-",INDEX($BT$6:$BT$53,MATCH($AA24,$BD$6:$BD$53,0)))</f>
        <v>-</v>
      </c>
      <c r="F24" s="54" t="str">
        <f aca="false">IF(D24="Pendiente","-",INDEX($BT$6:$BT$53,MATCH($AF24,$BD$6:$BD$53,0)))</f>
        <v>-</v>
      </c>
      <c r="G24" s="54"/>
      <c r="H24" s="54" t="str">
        <f aca="false">IF(D24="Pendiente","-",INDEX($BZ$6:$BZ$53,MATCH($AA24,$BD$6:$BD$53,0)))</f>
        <v>-</v>
      </c>
      <c r="I24" s="54" t="str">
        <f aca="false">IF(D24="Pendiente","-",INDEX($BZ$6:$BZ$53,MATCH($AF24,$BD$6:$BD$53,0)))</f>
        <v>-</v>
      </c>
      <c r="J24" s="54"/>
      <c r="K24" s="54" t="str">
        <f aca="false">IF(D24="Pendiente","-",INDEX($CE$6:$CE$53,MATCH($AA24,$BD$6:$BD$53,0)))</f>
        <v>-</v>
      </c>
      <c r="L24" s="54" t="str">
        <f aca="false">IF(D24="Pendiente","-",INDEX($CE$6:$CE$53,MATCH($AF24,$BD$6:$BD$53,0)))</f>
        <v>-</v>
      </c>
      <c r="M24" s="54"/>
      <c r="N24" s="54" t="str">
        <f aca="false">IF(D24="Pendiente","-",INDEX($CH$6:$CH$53,MATCH($AA24,$BD$6:$BD$53,0)))</f>
        <v>-</v>
      </c>
      <c r="O24" s="54" t="str">
        <f aca="false">IF(D24="Pendiente","-",INDEX($CH$6:$CH$53,MATCH($AF24,$BD$6:$BD$53,0)))</f>
        <v>-</v>
      </c>
      <c r="P24" s="54"/>
      <c r="Q24" s="54" t="str">
        <f aca="false">IF(D24="Pendiente","-",INDEX($CN$6:$CN$53,MATCH($AA24,$BD$6:$BD$53,0)))</f>
        <v>-</v>
      </c>
      <c r="R24" s="54" t="str">
        <f aca="false">IF(D24="Pendiente","-",INDEX($CN$6:$CN$53,MATCH($AF24,$BD$6:$BD$53,0)))</f>
        <v>-</v>
      </c>
      <c r="S24" s="54"/>
      <c r="T24" s="54" t="str">
        <f aca="false">IF(D24="Pendiente","-",INDEX($CS$6:$CS$53,MATCH($AA24,$BD$6:$BD$53,0)))</f>
        <v>-</v>
      </c>
      <c r="U24" s="54" t="str">
        <f aca="false">IF(D24="Pendiente","-",INDEX($CS$6:$CS$53,MATCH($AF24,$BD$6:$BD$53,0)))</f>
        <v>-</v>
      </c>
      <c r="V24" s="45"/>
      <c r="W24" s="182"/>
      <c r="X24" s="73" t="n">
        <f aca="false">Horarios!C24</f>
        <v>46198</v>
      </c>
      <c r="Y24" s="74" t="n">
        <f aca="false">Horarios!C24</f>
        <v>46198</v>
      </c>
      <c r="Z24" s="75" t="str">
        <f aca="false">$Z$8</f>
        <v>J3</v>
      </c>
      <c r="AA24" s="76" t="str">
        <f aca="false">A24</f>
        <v>Escocia</v>
      </c>
      <c r="AB24" s="164" t="str">
        <f aca="true" t="array" ref="AB24:AB24">Ver_flag_local</f>
        <v/>
      </c>
      <c r="AC24" s="78"/>
      <c r="AD24" s="79"/>
      <c r="AE24" s="80" t="str">
        <f aca="true" t="array" ref="AE24:AE24">Ver_flag_visit</f>
        <v/>
      </c>
      <c r="AF24" s="81" t="str">
        <f aca="false">A21</f>
        <v>Brasil</v>
      </c>
      <c r="AG24" s="82" t="n">
        <f aca="false">IF(NOT(OR(ISBLANK(AC24),ISBLANK(AD24))),1,0)</f>
        <v>0</v>
      </c>
      <c r="AH24" s="83" t="n">
        <v>49</v>
      </c>
      <c r="AI24" s="84" t="str">
        <f aca="false">AJ24&amp;$B$20</f>
        <v>3C</v>
      </c>
      <c r="AJ24" s="120" t="n">
        <v>3</v>
      </c>
      <c r="AK24" s="172" t="str">
        <f aca="true" t="array" ref="AK24:AK24">Ver_flag_visit</f>
        <v/>
      </c>
      <c r="AL24" s="122" t="str">
        <f aca="false">IFERROR(INDEX($BD$6:$BD$53,MATCH(AI24,$BN$6:$BN$53,0)),"")</f>
        <v>Marruecos</v>
      </c>
      <c r="AM24" s="123" t="n">
        <f aca="false">INDEX($BE$6:$BN$53,MATCH($AL24,$BD$6:$BD$53,0),MATCH(AM$5,$BE$5:$BN$5,0))</f>
        <v>1</v>
      </c>
      <c r="AN24" s="124" t="n">
        <f aca="false">INDEX($BE$6:$BN$53,MATCH($AL24,$BD$6:$BD$53,0),MATCH(AN$5,$BE$5:$BN$5,0))</f>
        <v>1</v>
      </c>
      <c r="AO24" s="124" t="n">
        <f aca="false">INDEX($BE$6:$BN$53,MATCH($AL24,$BD$6:$BD$53,0),MATCH(AO$5,$BE$5:$BN$5,0))</f>
        <v>0</v>
      </c>
      <c r="AP24" s="124" t="n">
        <f aca="false">INDEX($BE$6:$BN$53,MATCH($AL24,$BD$6:$BD$53,0),MATCH(AP$5,$BE$5:$BN$5,0))</f>
        <v>1</v>
      </c>
      <c r="AQ24" s="124" t="n">
        <f aca="false">INDEX($BE$6:$BN$53,MATCH($AL24,$BD$6:$BD$53,0),MATCH(AQ$5,$BE$5:$BN$5,0))</f>
        <v>0</v>
      </c>
      <c r="AR24" s="124" t="n">
        <f aca="false">INDEX($BE$6:$BN$53,MATCH($AL24,$BD$6:$BD$53,0),MATCH(AR$5,$BE$5:$BN$5,0))</f>
        <v>1</v>
      </c>
      <c r="AS24" s="124" t="n">
        <f aca="false">INDEX($BE$6:$BN$53,MATCH($AL24,$BD$6:$BD$53,0),MATCH(AS$5,$BE$5:$BN$5,0))</f>
        <v>1</v>
      </c>
      <c r="AT24" s="125" t="n">
        <f aca="false">INDEX($BE$6:$BN$53,MATCH($AL24,$BD$6:$BD$53,0),MATCH(AT$5,$BE$5:$BN$5,0))</f>
        <v>0</v>
      </c>
      <c r="AU24" s="109" t="n">
        <f aca="false">INDEX($DL$6:$DL$53,MATCH(AI24,$DP$6:$DP$53,0))</f>
        <v>1</v>
      </c>
      <c r="AV24" s="110" t="str">
        <f aca="false">INDEX($BD$6:$BD$53,MATCH(AI24,$BM$6:$BM$53,0))</f>
        <v>Marruecos</v>
      </c>
      <c r="AW24" s="111"/>
      <c r="AX24" s="112"/>
      <c r="AY24" s="113" t="str">
        <f aca="false">+A23</f>
        <v>Haití</v>
      </c>
      <c r="AZ24" s="114"/>
      <c r="BA24" s="48"/>
      <c r="BB24" s="54"/>
      <c r="BC24" s="115" t="str">
        <f aca="false">+INDEX(T_Equipos[Grupo],MATCH(WORLDCUP!BD24,T_Equipos[NombreEquipo],0))</f>
        <v>E</v>
      </c>
      <c r="BD24" s="54" t="str">
        <f aca="false">+Equipos!B20</f>
        <v>Costa de Marfil</v>
      </c>
      <c r="BE24" s="116" t="n">
        <f aca="false">+BG24*3+BH24+IF($AZ$3="no",0,INDEX($AZ$6:$AZ$97,MATCH(BD24,$AY$6:$AY$97,0)))</f>
        <v>3</v>
      </c>
      <c r="BF24" s="116" t="n">
        <f aca="false">+BG24+BH24+BI24</f>
        <v>1</v>
      </c>
      <c r="BG24" s="116" t="n">
        <f aca="false">+COUNTIFS(FGLocal,BD24,Ganador,"Local")+COUNTIFS(FGVisitante,BD24,Ganador,"Visitante")</f>
        <v>1</v>
      </c>
      <c r="BH24" s="116" t="n">
        <f aca="false">+COUNTIFS(FGLocal,BD24,Ganador,"Empate")+COUNTIFS(FGVisitante,BD24,Ganador,"Empate")</f>
        <v>0</v>
      </c>
      <c r="BI24" s="116" t="n">
        <f aca="false">+COUNTIFS(FGVisitante,BD24,Ganador,"Local")+COUNTIFS(FGLocal,BD24,Ganador,"Visitante")</f>
        <v>0</v>
      </c>
      <c r="BJ24" s="116" t="n">
        <f aca="false">+SUMIFS(FG_GolesLocal,FGLocal,BD24,Ganador,"&lt;&gt;"&amp;"Pendiente",FG_GolesLocal,"&lt;&gt;"&amp;"",FG_GolesVisitante,"&lt;&gt;"&amp;"")+SUMIFS(FG_GolesVisitante,FGVisitante,BD24,Ganador,"&lt;&gt;"&amp;"Pendiente",FG_GolesLocal,"&lt;&gt;"&amp;"",FG_GolesVisitante,"&lt;&gt;"&amp;"")</f>
        <v>1</v>
      </c>
      <c r="BK24" s="116" t="n">
        <f aca="false">+SUMIFS(FG_GolesLocal,FGVisitante,BD24,Ganador,"&lt;&gt;"&amp;"Pendiente",FG_GolesLocal,"&lt;&gt;"&amp;"",FG_GolesVisitante,"&lt;&gt;"&amp;"")+SUMIFS(FG_GolesVisitante,FGLocal,BD24,Ganador,"&lt;&gt;"&amp;"Pendiente",FG_GolesLocal,"&lt;&gt;"&amp;"",FG_GolesVisitante,"&lt;&gt;"&amp;"")</f>
        <v>0</v>
      </c>
      <c r="BL24" s="116" t="n">
        <f aca="false">+BJ24-BK24</f>
        <v>1</v>
      </c>
      <c r="BM24" s="116" t="str">
        <f aca="false">DD24&amp;BC24</f>
        <v>2E</v>
      </c>
      <c r="BN24" s="116" t="str">
        <f aca="false">DH24&amp;BC24</f>
        <v>2E</v>
      </c>
      <c r="BO24" s="117" t="n">
        <f aca="false">IF(AND($AJ$99=144,BF24&gt;=1),1,0)</f>
        <v>0</v>
      </c>
      <c r="BP24" s="117" t="n">
        <f aca="false">COUNTIFS($BO$6:$BO$53,"&gt;"&amp;BO24,$BC$6:$BC$53,INDEX(T_Equipos[Grupo],MATCH(BD24,T_Equipos[NombreEquipo],0)))+1</f>
        <v>1</v>
      </c>
      <c r="BQ24" s="117" t="str">
        <f aca="false">IF(COUNTIFS($BP$6:$BP$53,BP24,$BC$6:$BC$53,INDEX(T_Equipos[Grupo],MATCH(BD24,T_Equipos[NombreEquipo],0)))=1,"-","P."&amp;BP24&amp;" ("&amp;COUNTIFS($BP$6:$BP$53,BP24,$BC$6:$BC$53,INDEX(T_Equipos[Grupo],MATCH(BD24,T_Equipos[NombreEquipo],0)))&amp;")")</f>
        <v>P.1 (4)</v>
      </c>
      <c r="BR24" s="117" t="n">
        <f aca="false">IF($BQ24="-","-",BE24)</f>
        <v>3</v>
      </c>
      <c r="BS24" s="117" t="n">
        <f aca="false">BP24+COUNTIFS($BQ$6:$BQ$53,BQ24,$BR$6:BR$53,"&gt;"&amp;BR24,$BC$6:$BC$53,INDEX(T_Equipos[Grupo],MATCH(BD24,T_Equipos[NombreEquipo],0)))</f>
        <v>1</v>
      </c>
      <c r="BT24" s="117" t="str">
        <f aca="false">IF(COUNTIFS($BS$6:$BS$53,BS24,$BC$6:$BC$53,INDEX(T_Equipos[Grupo],MATCH(BD24,T_Equipos[NombreEquipo],0)))=1,"-","P."&amp;BS24&amp;" ("&amp;COUNTIFS($BS$6:$BS$53,BS24,$BC$6:$BC$53,INDEX(T_Equipos[Grupo],MATCH(BD24,T_Equipos[NombreEquipo],0)))&amp;")")</f>
        <v>P.1 (2)</v>
      </c>
      <c r="BU24" s="118" t="n">
        <f aca="false">IF($BT24="-","-",COUNTIFS(FGLocal,$BD24,Ganador,"Local",Part1Empate1V,$BT24)+COUNTIFS(FGVisitante,$BD24,Ganador,"Visitante",Part1Empate1L,$BT24))</f>
        <v>0</v>
      </c>
      <c r="BV24" s="118" t="n">
        <f aca="false">IF($BT24="-","-",COUNTIFS(FGLocal,$BD24,Ganador,"Empate",Part1Empate1V,$BT24)+COUNTIFS(FGVisitante,$BD24,Ganador,"Empate",Part1Empate1L,$BT24))</f>
        <v>0</v>
      </c>
      <c r="BW24" s="118" t="n">
        <f aca="false">IF($BT24="-","-",COUNTIFS(FGLocal,$BD24,Ganador,"Visitante",Part1Empate1V,$BT24)+COUNTIFS(FGVisitante,$BD24,Ganador,"Local",Part1Empate1L,$BT24))</f>
        <v>0</v>
      </c>
      <c r="BX24" s="118" t="n">
        <f aca="false">IF($BT24="-","-",BU24*3+BV24)</f>
        <v>0</v>
      </c>
      <c r="BY24" s="118" t="n">
        <f aca="false">BS24+COUNTIFS($BT$6:$BT$53,BT24,$BX$6:BX$53,"&gt;"&amp;BX24,$BC$6:$BC$53,INDEX(T_Equipos[Grupo],MATCH(BD24,T_Equipos[NombreEquipo],0)))</f>
        <v>1</v>
      </c>
      <c r="BZ24" s="117" t="str">
        <f aca="false">IF(COUNTIFS($BY$6:$BY$53,BY24,$BC$6:$BC$53,INDEX(T_Equipos[Grupo],MATCH(BD24,T_Equipos[NombreEquipo],0)))=1,"-","P."&amp;BY24&amp;" ("&amp;COUNTIFS($BY$6:$BY$53,BY24,$BC$6:$BC$53,INDEX(T_Equipos[Grupo],MATCH(BD24,T_Equipos[NombreEquipo],0)))&amp;")")</f>
        <v>P.1 (2)</v>
      </c>
      <c r="CA24" s="118" t="n">
        <f aca="false">IF($BZ24="-","-",SUMIFS(FG_GolesLocal,FGLocal,$BD24,Part1Empate2V,$BZ24)+SUMIFS(FG_GolesVisitante,FGVisitante,$BD24,Part1Empate2L,$BZ24))</f>
        <v>0</v>
      </c>
      <c r="CB24" s="118" t="n">
        <f aca="false">IF($BZ24="-","-",SUMIFS(FG_GolesVisitante,FGLocal,$BD24,Part1Empate2V,$BZ24)+SUMIFS(FG_GolesLocal,FGVisitante,$BD24,Part1Empate2L,$BZ24))</f>
        <v>0</v>
      </c>
      <c r="CC24" s="118" t="n">
        <f aca="false">IF($BZ24="-","-",CA24-CB24)</f>
        <v>0</v>
      </c>
      <c r="CD24" s="118" t="n">
        <f aca="false">BY24+COUNTIFS($BZ$6:$BZ$53,BZ24,$CC$6:CC$53,"&gt;"&amp;CC24,$BC$6:$BC$53,INDEX(T_Equipos[Grupo],MATCH(BD24,T_Equipos[NombreEquipo],0)))</f>
        <v>1</v>
      </c>
      <c r="CE24" s="117" t="str">
        <f aca="false">IF(COUNTIFS($CD$6:$CD$53,CD24,$BC$6:$BC$53,INDEX(T_Equipos[Grupo],MATCH(BD24,T_Equipos[NombreEquipo],0)))=1,"-","P."&amp;CD24&amp;" ("&amp;COUNTIFS($CD$6:$CD$53,CD24,$BC$6:$BC$53,INDEX(T_Equipos[Grupo],MATCH(BD24,T_Equipos[NombreEquipo],0)))&amp;")")</f>
        <v>P.1 (2)</v>
      </c>
      <c r="CF24" s="118" t="n">
        <f aca="false">IF($CE24="-","-",SUMIFS(FG_GolesLocal,FGLocal,$BD24,Part1Empate3V,$CE24)+SUMIFS(FG_GolesVisitante,FGVisitante,$BD24,Part1Empate3L,$CE24))</f>
        <v>0</v>
      </c>
      <c r="CG24" s="118" t="n">
        <f aca="false">CD24+COUNTIFS($CE$6:$CE$53,CE24,$CF$6:CF$53,"&gt;"&amp;CF24,$BC$6:$BC$53,INDEX(T_Equipos[Grupo],MATCH(BD24,T_Equipos[NombreEquipo],0)))</f>
        <v>1</v>
      </c>
      <c r="CH24" s="117" t="str">
        <f aca="false">IF(COUNTIFS($CG$6:$CG$53,CG24,$BC$6:$BC$53,INDEX(T_Equipos[Grupo],MATCH(BD24,T_Equipos[NombreEquipo],0)))=1,"-","P."&amp;CG24&amp;" ("&amp;COUNTIFS($CG$6:$CG$53,CG24,$BC$6:$BC$53,INDEX(T_Equipos[Grupo],MATCH(BD24,T_Equipos[NombreEquipo],0)))&amp;")")</f>
        <v>P.1 (2)</v>
      </c>
      <c r="CI24" s="118" t="n">
        <f aca="false">IF($CH24="-","-",COUNTIFS(FGLocal,$BD24,Ganador,"Local",Part2Empate4V,$CH24)+COUNTIFS(FGVisitante,$BD24,Ganador,"Visitante",Part2Empate4L,$CH24))</f>
        <v>0</v>
      </c>
      <c r="CJ24" s="118" t="n">
        <f aca="false">IF($CH24="-","-",COUNTIFS(FGLocal,$BD24,Ganador,"Empate",Part2Empate4V,$CH24)+COUNTIFS(FGVisitante,$BD24,Ganador,"Empate",Part2Empate4L,$CH24))</f>
        <v>0</v>
      </c>
      <c r="CK24" s="118" t="n">
        <f aca="false">IF($CH24="-","-",COUNTIFS(FGLocal,$BD24,Ganador,"Visitante",Part2Empate4V,$CH24)+COUNTIFS(FGVisitante,$BD24,Ganador,"Local",Part2Empate4L,$CH24))</f>
        <v>0</v>
      </c>
      <c r="CL24" s="118" t="n">
        <f aca="false">IF($CH24="-","-",CI24*3+CJ24)</f>
        <v>0</v>
      </c>
      <c r="CM24" s="118" t="n">
        <f aca="false">CG24+COUNTIFS($CH$6:$CH$53,CH24,$CL$6:CL$53,"&gt;"&amp;CL24,$BC$6:$BC$53,INDEX(T_Equipos[Grupo],MATCH(BD24,T_Equipos[NombreEquipo],0)))</f>
        <v>1</v>
      </c>
      <c r="CN24" s="117" t="str">
        <f aca="false">IF(COUNTIFS($CM$6:$CM$53,CM24,$BC$6:$BC$53,INDEX(T_Equipos[Grupo],MATCH(BD24,T_Equipos[NombreEquipo],0)))=1,"-","P."&amp;CM24&amp;" ("&amp;COUNTIFS($CM$6:$CM$53,CM24,$BC$6:$BC$53,INDEX(T_Equipos[Grupo],MATCH(BD24,T_Equipos[NombreEquipo],0)))&amp;")")</f>
        <v>P.1 (2)</v>
      </c>
      <c r="CO24" s="118" t="n">
        <f aca="false">IF($CN24="-","-",SUMIFS(FG_GolesLocal,FGLocal,$BD24,Part2Empate5V,$CN24)+SUMIFS(FG_GolesVisitante,FGVisitante,$BD24,Part2Empate5L,$CN24))</f>
        <v>0</v>
      </c>
      <c r="CP24" s="118" t="n">
        <f aca="false">IF($CN24="-","-",SUMIFS(FG_GolesVisitante,FGLocal,$BD24,Part2Empate5V,$CN24)+SUMIFS(FG_GolesLocal,FGVisitante,$BD24,Part2Empate5L,$CN24))</f>
        <v>0</v>
      </c>
      <c r="CQ24" s="118" t="n">
        <f aca="false">IF($CN24="-","-",CO24-CP24)</f>
        <v>0</v>
      </c>
      <c r="CR24" s="118" t="n">
        <f aca="false">CM24+COUNTIFS($CN$6:$CN$53,CN24,$CQ$6:CQ$53,"&gt;"&amp;CQ24,$BC$6:$BC$53,INDEX(T_Equipos[Grupo],MATCH(BD24,T_Equipos[NombreEquipo],0)))</f>
        <v>1</v>
      </c>
      <c r="CS24" s="117" t="str">
        <f aca="false">IF(COUNTIFS($CR$6:$CR$53,CR24,$BC$6:$BC$53,INDEX(T_Equipos[Grupo],MATCH(BD24,T_Equipos[NombreEquipo],0)))=1,"-","P."&amp;CR24&amp;" ("&amp;COUNTIFS($CR$6:$CR$53,CR24,$BC$6:$BC$53,INDEX(T_Equipos[Grupo],MATCH(BD24,T_Equipos[NombreEquipo],0)))&amp;")")</f>
        <v>P.1 (2)</v>
      </c>
      <c r="CT24" s="118" t="n">
        <f aca="false">IF($CS24="-","-",SUMIFS(FG_GolesLocal,FGLocal,$BD24,Part2Empate6V,$CS24)+SUMIFS(FG_GolesVisitante,FGVisitante,$BD24,Part2Empate6L,$CS24))</f>
        <v>0</v>
      </c>
      <c r="CU24" s="118" t="n">
        <f aca="false">CR24+COUNTIFS($CS$6:$CS$53,CS24,$CT$6:CT$53,"&gt;"&amp;CT24,$BC$6:$BC$53,INDEX(T_Equipos[Grupo],MATCH(BD24,T_Equipos[NombreEquipo],0)))</f>
        <v>1</v>
      </c>
      <c r="CV24" s="117" t="str">
        <f aca="false">IF(COUNTIFS($CU$6:$CU$53,CU24,$BC$6:$BC$53,INDEX(T_Equipos[Grupo],MATCH(BD24,T_Equipos[NombreEquipo],0)))=1,"-","P."&amp;CU24&amp;" ("&amp;COUNTIFS($CU$6:$CU$53,CU24,$BC$6:$BC$53,INDEX(T_Equipos[Grupo],MATCH(BD24,T_Equipos[NombreEquipo],0)))&amp;")")</f>
        <v>P.1 (2)</v>
      </c>
      <c r="CW24" s="117" t="n">
        <f aca="false">IF(CV24="-","-",BL24)</f>
        <v>1</v>
      </c>
      <c r="CX24" s="117" t="n">
        <f aca="false">CU24+COUNTIFS($CV$6:$CV$53,CV24,$CW$6:CW$53,"&gt;"&amp;CW24,$BC$6:$BC$53,INDEX(T_Equipos[Grupo],MATCH(BD24,T_Equipos[NombreEquipo],0)))</f>
        <v>2</v>
      </c>
      <c r="CY24" s="117" t="str">
        <f aca="false">IF(COUNTIFS($CX$6:$CX$53,CX24,$BC$6:$BC$53,INDEX(T_Equipos[Grupo],MATCH(BD24,T_Equipos[NombreEquipo],0)))=1,"-","P."&amp;CX24&amp;" ("&amp;COUNTIFS($CX$6:$CX$53,CX24,$BC$6:$BC$53,INDEX(T_Equipos[Grupo],MATCH(BD24,T_Equipos[NombreEquipo],0)))&amp;")")</f>
        <v>-</v>
      </c>
      <c r="CZ24" s="117" t="str">
        <f aca="false">IF(CY24="-","-",BJ24)</f>
        <v>-</v>
      </c>
      <c r="DA24" s="118" t="n">
        <f aca="false">CX24+COUNTIFS($CY$6:$CY$53,CY24,$CZ$6:CZ$53,"&gt;"&amp;CZ24,$BC$6:$BC$53,INDEX(T_Equipos[Grupo],MATCH(BD24,T_Equipos[NombreEquipo],0)))</f>
        <v>2</v>
      </c>
      <c r="DB24" s="117" t="str">
        <f aca="false">IF(COUNTIFS($DA$6:$DA$53,DA24,$BC$6:$BC$53,INDEX(T_Equipos[Grupo],MATCH(BD24,T_Equipos[NombreEquipo],0)))=1,"-","P."&amp;DA24&amp;" ("&amp;COUNTIFS($DA$6:$DA$53,DA24,$BC$6:$BC$53,INDEX(T_Equipos[Grupo],MATCH(BD24,T_Equipos[NombreEquipo],0)))&amp;")")</f>
        <v>-</v>
      </c>
      <c r="DC24" s="115" t="str">
        <f aca="false">IF(DB24="-","-",COUNTIFS(T_Equipos[Rank],"&lt;"&amp;INDEX(T_Equipos[Rank],MATCH(BD24,T_Equipos[NombreEquipo],0)),$BC$6:$BC$53,INDEX(T_Equipos[Grupo],MATCH(BD24,T_Equipos[NombreEquipo],0)))+1)</f>
        <v>-</v>
      </c>
      <c r="DD24" s="115" t="n">
        <f aca="false">DA24+COUNTIFS($DB$6:$DB$53,DB24,$DC$6:DC$53,"&lt;"&amp;DC24,$BC$6:$BC$53,INDEX(T_Equipos[Grupo],MATCH(BD24,T_Equipos[NombreEquipo],0)))</f>
        <v>2</v>
      </c>
      <c r="DE24" s="115"/>
      <c r="DF24" s="115" t="n">
        <f aca="false">IF(OR(INDEX($AW$6:$AW$97,MATCH($BD24,$AV$6:$AV$97,0))="",DB24="-"),DD24,INDEX($AW$6:$AW$97,MATCH($BD24,$AV$6:$AV$97,0))+DD24/1000)</f>
        <v>2</v>
      </c>
      <c r="DG24" s="115" t="str">
        <f aca="false">IF(DB24="-","-",COUNTIFS(DF$6:DF$53,"&lt;"&amp;DF24,$BC$6:$BC$53,INDEX(T_Equipos[Grupo],MATCH(BD24,T_Equipos[NombreEquipo],0))))</f>
        <v>-</v>
      </c>
      <c r="DH24" s="115" t="n">
        <f aca="false">DA24+COUNTIFS(DB$6:DB$53,DB24,DG$6:DG$53,"&lt;"&amp;DG24,$BC$6:$BC$53,INDEX(T_Equipos[Grupo],MATCH(BD24,T_Equipos[NombreEquipo],0)))</f>
        <v>2</v>
      </c>
      <c r="DI24" s="54"/>
      <c r="DJ24" s="54" t="n">
        <f aca="false">INDEX($DA$6:$DA$53,MATCH($DQ24,$BD$6:$BD$53,0))</f>
        <v>3</v>
      </c>
      <c r="DK24" s="54" t="n">
        <f aca="false">+SUMIF($BC$6:$BC$53,BC24,$BF$6:$BF$53)</f>
        <v>4</v>
      </c>
      <c r="DL24" s="54" t="n">
        <f aca="false">IF(OR(DK24=12,$AJ$99=144),COUNTIFS($DJ$6:$DJ$53,DJ24,$BC$6:$BC$53,BC24),1)</f>
        <v>1</v>
      </c>
      <c r="DM24" s="119" t="str">
        <f aca="false">DJ24&amp;"."&amp;DL24</f>
        <v>3.1</v>
      </c>
      <c r="DN24" s="54" t="n">
        <f aca="true" t="array" ref="DN24:DN24">OFFSET(Horarios!$P$3,DJ24-1,0,DL24,1)</f>
        <v>3</v>
      </c>
      <c r="DO24" s="54"/>
      <c r="DP24" s="54" t="s">
        <v>98</v>
      </c>
      <c r="DQ24" s="54" t="str">
        <f aca="false">INDEX($BD$6:$BD$53,MATCH(DP24,$BM$6:$BM$53,0))</f>
        <v>Ecuador</v>
      </c>
      <c r="DR24" s="54"/>
      <c r="DS24" s="54"/>
      <c r="DT24" s="54" t="str">
        <f aca="false">AA24&amp;"-"&amp;AF24</f>
        <v>Escocia-Brasil</v>
      </c>
      <c r="DU24" s="54"/>
      <c r="DV24" s="54"/>
      <c r="DW24" s="56"/>
    </row>
    <row r="25" customFormat="false" ht="16.5" hidden="false" customHeight="true" outlineLevel="0" collapsed="false">
      <c r="A25" s="38"/>
      <c r="B25" s="38"/>
      <c r="C25" s="38"/>
      <c r="D25" s="54" t="str">
        <f aca="false">IF(OR(AC25="",AD25=""),"Pendiente",IF(AC25&gt;AD25,"Local",IF(AC25&lt;AD25,"Visitante","Empate")))</f>
        <v>Pendiente</v>
      </c>
      <c r="E25" s="54" t="str">
        <f aca="false">IF(D25="Pendiente","-",INDEX($BT$6:$BT$53,MATCH($AA25,$BD$6:$BD$53,0)))</f>
        <v>-</v>
      </c>
      <c r="F25" s="54" t="str">
        <f aca="false">IF(D25="Pendiente","-",INDEX($BT$6:$BT$53,MATCH($AF25,$BD$6:$BD$53,0)))</f>
        <v>-</v>
      </c>
      <c r="G25" s="54"/>
      <c r="H25" s="54" t="str">
        <f aca="false">IF(D25="Pendiente","-",INDEX($BZ$6:$BZ$53,MATCH($AA25,$BD$6:$BD$53,0)))</f>
        <v>-</v>
      </c>
      <c r="I25" s="54" t="str">
        <f aca="false">IF(D25="Pendiente","-",INDEX($BZ$6:$BZ$53,MATCH($AF25,$BD$6:$BD$53,0)))</f>
        <v>-</v>
      </c>
      <c r="J25" s="54"/>
      <c r="K25" s="54" t="str">
        <f aca="false">IF(D25="Pendiente","-",INDEX($CE$6:$CE$53,MATCH($AA25,$BD$6:$BD$53,0)))</f>
        <v>-</v>
      </c>
      <c r="L25" s="54" t="str">
        <f aca="false">IF(D25="Pendiente","-",INDEX($CE$6:$CE$53,MATCH($AF25,$BD$6:$BD$53,0)))</f>
        <v>-</v>
      </c>
      <c r="M25" s="54"/>
      <c r="N25" s="54" t="str">
        <f aca="false">IF(D25="Pendiente","-",INDEX($CH$6:$CH$53,MATCH($AA25,$BD$6:$BD$53,0)))</f>
        <v>-</v>
      </c>
      <c r="O25" s="54" t="str">
        <f aca="false">IF(D25="Pendiente","-",INDEX($CH$6:$CH$53,MATCH($AF25,$BD$6:$BD$53,0)))</f>
        <v>-</v>
      </c>
      <c r="P25" s="54"/>
      <c r="Q25" s="54" t="str">
        <f aca="false">IF(D25="Pendiente","-",INDEX($CN$6:$CN$53,MATCH($AA25,$BD$6:$BD$53,0)))</f>
        <v>-</v>
      </c>
      <c r="R25" s="54" t="str">
        <f aca="false">IF(D25="Pendiente","-",INDEX($CN$6:$CN$53,MATCH($AF25,$BD$6:$BD$53,0)))</f>
        <v>-</v>
      </c>
      <c r="S25" s="54"/>
      <c r="T25" s="54" t="str">
        <f aca="false">IF(D25="Pendiente","-",INDEX($CS$6:$CS$53,MATCH($AA25,$BD$6:$BD$53,0)))</f>
        <v>-</v>
      </c>
      <c r="U25" s="54" t="str">
        <f aca="false">IF(D25="Pendiente","-",INDEX($CS$6:$CS$53,MATCH($AF25,$BD$6:$BD$53,0)))</f>
        <v>-</v>
      </c>
      <c r="V25" s="45"/>
      <c r="W25" s="182"/>
      <c r="X25" s="128" t="n">
        <f aca="false">Horarios!C25</f>
        <v>46198</v>
      </c>
      <c r="Y25" s="129" t="n">
        <f aca="false">Horarios!C25</f>
        <v>46198</v>
      </c>
      <c r="Z25" s="130" t="str">
        <f aca="false">$Z$8</f>
        <v>J3</v>
      </c>
      <c r="AA25" s="131" t="str">
        <f aca="false">A22</f>
        <v>Marruecos</v>
      </c>
      <c r="AB25" s="174" t="str">
        <f aca="true" t="array" ref="AB25:AB25">Ver_flag_local</f>
        <v/>
      </c>
      <c r="AC25" s="133"/>
      <c r="AD25" s="134"/>
      <c r="AE25" s="135" t="str">
        <f aca="true" t="array" ref="AE25:AE25">Ver_flag_visit</f>
        <v/>
      </c>
      <c r="AF25" s="136" t="str">
        <f aca="false">A23</f>
        <v>Haití</v>
      </c>
      <c r="AG25" s="82" t="n">
        <f aca="false">IF(NOT(OR(ISBLANK(AC25),ISBLANK(AD25))),1,0)</f>
        <v>0</v>
      </c>
      <c r="AH25" s="83" t="n">
        <v>50</v>
      </c>
      <c r="AI25" s="84" t="str">
        <f aca="false">AJ25&amp;$B$20</f>
        <v>4C</v>
      </c>
      <c r="AJ25" s="137" t="n">
        <v>4</v>
      </c>
      <c r="AK25" s="183" t="str">
        <f aca="true" t="array" ref="AK25:AK25">Ver_flag_visit</f>
        <v/>
      </c>
      <c r="AL25" s="139" t="str">
        <f aca="false">IFERROR(INDEX($BD$6:$BD$53,MATCH(AI25,$BN$6:$BN$53,0)),"")</f>
        <v>Haití</v>
      </c>
      <c r="AM25" s="140" t="n">
        <f aca="false">INDEX($BE$6:$BN$53,MATCH($AL25,$BD$6:$BD$53,0),MATCH(AM$5,$BE$5:$BN$5,0))</f>
        <v>0</v>
      </c>
      <c r="AN25" s="141" t="n">
        <f aca="false">INDEX($BE$6:$BN$53,MATCH($AL25,$BD$6:$BD$53,0),MATCH(AN$5,$BE$5:$BN$5,0))</f>
        <v>1</v>
      </c>
      <c r="AO25" s="141" t="n">
        <f aca="false">INDEX($BE$6:$BN$53,MATCH($AL25,$BD$6:$BD$53,0),MATCH(AO$5,$BE$5:$BN$5,0))</f>
        <v>0</v>
      </c>
      <c r="AP25" s="141" t="n">
        <f aca="false">INDEX($BE$6:$BN$53,MATCH($AL25,$BD$6:$BD$53,0),MATCH(AP$5,$BE$5:$BN$5,0))</f>
        <v>0</v>
      </c>
      <c r="AQ25" s="141" t="n">
        <f aca="false">INDEX($BE$6:$BN$53,MATCH($AL25,$BD$6:$BD$53,0),MATCH(AQ$5,$BE$5:$BN$5,0))</f>
        <v>1</v>
      </c>
      <c r="AR25" s="141" t="n">
        <f aca="false">INDEX($BE$6:$BN$53,MATCH($AL25,$BD$6:$BD$53,0),MATCH(AR$5,$BE$5:$BN$5,0))</f>
        <v>0</v>
      </c>
      <c r="AS25" s="141" t="n">
        <f aca="false">INDEX($BE$6:$BN$53,MATCH($AL25,$BD$6:$BD$53,0),MATCH(AS$5,$BE$5:$BN$5,0))</f>
        <v>1</v>
      </c>
      <c r="AT25" s="142" t="n">
        <f aca="false">INDEX($BE$6:$BN$53,MATCH($AL25,$BD$6:$BD$53,0),MATCH(AT$5,$BE$5:$BN$5,0))</f>
        <v>-1</v>
      </c>
      <c r="AU25" s="109" t="n">
        <f aca="false">INDEX($DL$6:$DL$53,MATCH(AI25,$DP$6:$DP$53,0))</f>
        <v>1</v>
      </c>
      <c r="AV25" s="110" t="str">
        <f aca="false">INDEX($BD$6:$BD$53,MATCH(AI25,$BM$6:$BM$53,0))</f>
        <v>Haití</v>
      </c>
      <c r="AW25" s="111"/>
      <c r="AX25" s="112"/>
      <c r="AY25" s="143" t="str">
        <f aca="false">+A24</f>
        <v>Escocia</v>
      </c>
      <c r="AZ25" s="144"/>
      <c r="BA25" s="48"/>
      <c r="BB25" s="54"/>
      <c r="BC25" s="115" t="str">
        <f aca="false">+INDEX(T_Equipos[Grupo],MATCH(WORLDCUP!BD25,T_Equipos[NombreEquipo],0))</f>
        <v>E</v>
      </c>
      <c r="BD25" s="54" t="str">
        <f aca="false">+Equipos!B21</f>
        <v>Ecuador</v>
      </c>
      <c r="BE25" s="116" t="n">
        <f aca="false">+BG25*3+BH25+IF($AZ$3="no",0,INDEX($AZ$6:$AZ$97,MATCH(BD25,$AY$6:$AY$97,0)))</f>
        <v>0</v>
      </c>
      <c r="BF25" s="116" t="n">
        <f aca="false">+BG25+BH25+BI25</f>
        <v>1</v>
      </c>
      <c r="BG25" s="116" t="n">
        <f aca="false">+COUNTIFS(FGLocal,BD25,Ganador,"Local")+COUNTIFS(FGVisitante,BD25,Ganador,"Visitante")</f>
        <v>0</v>
      </c>
      <c r="BH25" s="116" t="n">
        <f aca="false">+COUNTIFS(FGLocal,BD25,Ganador,"Empate")+COUNTIFS(FGVisitante,BD25,Ganador,"Empate")</f>
        <v>0</v>
      </c>
      <c r="BI25" s="116" t="n">
        <f aca="false">+COUNTIFS(FGVisitante,BD25,Ganador,"Local")+COUNTIFS(FGLocal,BD25,Ganador,"Visitante")</f>
        <v>1</v>
      </c>
      <c r="BJ25" s="116" t="n">
        <f aca="false">+SUMIFS(FG_GolesLocal,FGLocal,BD25,Ganador,"&lt;&gt;"&amp;"Pendiente",FG_GolesLocal,"&lt;&gt;"&amp;"",FG_GolesVisitante,"&lt;&gt;"&amp;"")+SUMIFS(FG_GolesVisitante,FGVisitante,BD25,Ganador,"&lt;&gt;"&amp;"Pendiente",FG_GolesLocal,"&lt;&gt;"&amp;"",FG_GolesVisitante,"&lt;&gt;"&amp;"")</f>
        <v>0</v>
      </c>
      <c r="BK25" s="116" t="n">
        <f aca="false">+SUMIFS(FG_GolesLocal,FGVisitante,BD25,Ganador,"&lt;&gt;"&amp;"Pendiente",FG_GolesLocal,"&lt;&gt;"&amp;"",FG_GolesVisitante,"&lt;&gt;"&amp;"")+SUMIFS(FG_GolesVisitante,FGLocal,BD25,Ganador,"&lt;&gt;"&amp;"Pendiente",FG_GolesLocal,"&lt;&gt;"&amp;"",FG_GolesVisitante,"&lt;&gt;"&amp;"")</f>
        <v>1</v>
      </c>
      <c r="BL25" s="116" t="n">
        <f aca="false">+BJ25-BK25</f>
        <v>-1</v>
      </c>
      <c r="BM25" s="116" t="str">
        <f aca="false">DD25&amp;BC25</f>
        <v>3E</v>
      </c>
      <c r="BN25" s="116" t="str">
        <f aca="false">DH25&amp;BC25</f>
        <v>3E</v>
      </c>
      <c r="BO25" s="117" t="n">
        <f aca="false">IF(AND($AJ$99=144,BF25&gt;=1),1,0)</f>
        <v>0</v>
      </c>
      <c r="BP25" s="117" t="n">
        <f aca="false">COUNTIFS($BO$6:$BO$53,"&gt;"&amp;BO25,$BC$6:$BC$53,INDEX(T_Equipos[Grupo],MATCH(BD25,T_Equipos[NombreEquipo],0)))+1</f>
        <v>1</v>
      </c>
      <c r="BQ25" s="117" t="str">
        <f aca="false">IF(COUNTIFS($BP$6:$BP$53,BP25,$BC$6:$BC$53,INDEX(T_Equipos[Grupo],MATCH(BD25,T_Equipos[NombreEquipo],0)))=1,"-","P."&amp;BP25&amp;" ("&amp;COUNTIFS($BP$6:$BP$53,BP25,$BC$6:$BC$53,INDEX(T_Equipos[Grupo],MATCH(BD25,T_Equipos[NombreEquipo],0)))&amp;")")</f>
        <v>P.1 (4)</v>
      </c>
      <c r="BR25" s="117" t="n">
        <f aca="false">IF($BQ25="-","-",BE25)</f>
        <v>0</v>
      </c>
      <c r="BS25" s="117" t="n">
        <f aca="false">BP25+COUNTIFS($BQ$6:$BQ$53,BQ25,$BR$6:BR$53,"&gt;"&amp;BR25,$BC$6:$BC$53,INDEX(T_Equipos[Grupo],MATCH(BD25,T_Equipos[NombreEquipo],0)))</f>
        <v>3</v>
      </c>
      <c r="BT25" s="117" t="str">
        <f aca="false">IF(COUNTIFS($BS$6:$BS$53,BS25,$BC$6:$BC$53,INDEX(T_Equipos[Grupo],MATCH(BD25,T_Equipos[NombreEquipo],0)))=1,"-","P."&amp;BS25&amp;" ("&amp;COUNTIFS($BS$6:$BS$53,BS25,$BC$6:$BC$53,INDEX(T_Equipos[Grupo],MATCH(BD25,T_Equipos[NombreEquipo],0)))&amp;")")</f>
        <v>P.3 (2)</v>
      </c>
      <c r="BU25" s="118" t="n">
        <f aca="false">IF($BT25="-","-",COUNTIFS(FGLocal,$BD25,Ganador,"Local",Part1Empate1V,$BT25)+COUNTIFS(FGVisitante,$BD25,Ganador,"Visitante",Part1Empate1L,$BT25))</f>
        <v>0</v>
      </c>
      <c r="BV25" s="118" t="n">
        <f aca="false">IF($BT25="-","-",COUNTIFS(FGLocal,$BD25,Ganador,"Empate",Part1Empate1V,$BT25)+COUNTIFS(FGVisitante,$BD25,Ganador,"Empate",Part1Empate1L,$BT25))</f>
        <v>0</v>
      </c>
      <c r="BW25" s="118" t="n">
        <f aca="false">IF($BT25="-","-",COUNTIFS(FGLocal,$BD25,Ganador,"Visitante",Part1Empate1V,$BT25)+COUNTIFS(FGVisitante,$BD25,Ganador,"Local",Part1Empate1L,$BT25))</f>
        <v>0</v>
      </c>
      <c r="BX25" s="118" t="n">
        <f aca="false">IF($BT25="-","-",BU25*3+BV25)</f>
        <v>0</v>
      </c>
      <c r="BY25" s="118" t="n">
        <f aca="false">BS25+COUNTIFS($BT$6:$BT$53,BT25,$BX$6:BX$53,"&gt;"&amp;BX25,$BC$6:$BC$53,INDEX(T_Equipos[Grupo],MATCH(BD25,T_Equipos[NombreEquipo],0)))</f>
        <v>3</v>
      </c>
      <c r="BZ25" s="117" t="str">
        <f aca="false">IF(COUNTIFS($BY$6:$BY$53,BY25,$BC$6:$BC$53,INDEX(T_Equipos[Grupo],MATCH(BD25,T_Equipos[NombreEquipo],0)))=1,"-","P."&amp;BY25&amp;" ("&amp;COUNTIFS($BY$6:$BY$53,BY25,$BC$6:$BC$53,INDEX(T_Equipos[Grupo],MATCH(BD25,T_Equipos[NombreEquipo],0)))&amp;")")</f>
        <v>P.3 (2)</v>
      </c>
      <c r="CA25" s="118" t="n">
        <f aca="false">IF($BZ25="-","-",SUMIFS(FG_GolesLocal,FGLocal,$BD25,Part1Empate2V,$BZ25)+SUMIFS(FG_GolesVisitante,FGVisitante,$BD25,Part1Empate2L,$BZ25))</f>
        <v>0</v>
      </c>
      <c r="CB25" s="118" t="n">
        <f aca="false">IF($BZ25="-","-",SUMIFS(FG_GolesVisitante,FGLocal,$BD25,Part1Empate2V,$BZ25)+SUMIFS(FG_GolesLocal,FGVisitante,$BD25,Part1Empate2L,$BZ25))</f>
        <v>0</v>
      </c>
      <c r="CC25" s="118" t="n">
        <f aca="false">IF($BZ25="-","-",CA25-CB25)</f>
        <v>0</v>
      </c>
      <c r="CD25" s="118" t="n">
        <f aca="false">BY25+COUNTIFS($BZ$6:$BZ$53,BZ25,$CC$6:CC$53,"&gt;"&amp;CC25,$BC$6:$BC$53,INDEX(T_Equipos[Grupo],MATCH(BD25,T_Equipos[NombreEquipo],0)))</f>
        <v>3</v>
      </c>
      <c r="CE25" s="117" t="str">
        <f aca="false">IF(COUNTIFS($CD$6:$CD$53,CD25,$BC$6:$BC$53,INDEX(T_Equipos[Grupo],MATCH(BD25,T_Equipos[NombreEquipo],0)))=1,"-","P."&amp;CD25&amp;" ("&amp;COUNTIFS($CD$6:$CD$53,CD25,$BC$6:$BC$53,INDEX(T_Equipos[Grupo],MATCH(BD25,T_Equipos[NombreEquipo],0)))&amp;")")</f>
        <v>P.3 (2)</v>
      </c>
      <c r="CF25" s="118" t="n">
        <f aca="false">IF($CE25="-","-",SUMIFS(FG_GolesLocal,FGLocal,$BD25,Part1Empate3V,$CE25)+SUMIFS(FG_GolesVisitante,FGVisitante,$BD25,Part1Empate3L,$CE25))</f>
        <v>0</v>
      </c>
      <c r="CG25" s="118" t="n">
        <f aca="false">CD25+COUNTIFS($CE$6:$CE$53,CE25,$CF$6:CF$53,"&gt;"&amp;CF25,$BC$6:$BC$53,INDEX(T_Equipos[Grupo],MATCH(BD25,T_Equipos[NombreEquipo],0)))</f>
        <v>3</v>
      </c>
      <c r="CH25" s="117" t="str">
        <f aca="false">IF(COUNTIFS($CG$6:$CG$53,CG25,$BC$6:$BC$53,INDEX(T_Equipos[Grupo],MATCH(BD25,T_Equipos[NombreEquipo],0)))=1,"-","P."&amp;CG25&amp;" ("&amp;COUNTIFS($CG$6:$CG$53,CG25,$BC$6:$BC$53,INDEX(T_Equipos[Grupo],MATCH(BD25,T_Equipos[NombreEquipo],0)))&amp;")")</f>
        <v>P.3 (2)</v>
      </c>
      <c r="CI25" s="118" t="n">
        <f aca="false">IF($CH25="-","-",COUNTIFS(FGLocal,$BD25,Ganador,"Local",Part2Empate4V,$CH25)+COUNTIFS(FGVisitante,$BD25,Ganador,"Visitante",Part2Empate4L,$CH25))</f>
        <v>0</v>
      </c>
      <c r="CJ25" s="118" t="n">
        <f aca="false">IF($CH25="-","-",COUNTIFS(FGLocal,$BD25,Ganador,"Empate",Part2Empate4V,$CH25)+COUNTIFS(FGVisitante,$BD25,Ganador,"Empate",Part2Empate4L,$CH25))</f>
        <v>0</v>
      </c>
      <c r="CK25" s="118" t="n">
        <f aca="false">IF($CH25="-","-",COUNTIFS(FGLocal,$BD25,Ganador,"Visitante",Part2Empate4V,$CH25)+COUNTIFS(FGVisitante,$BD25,Ganador,"Local",Part2Empate4L,$CH25))</f>
        <v>0</v>
      </c>
      <c r="CL25" s="118" t="n">
        <f aca="false">IF($CH25="-","-",CI25*3+CJ25)</f>
        <v>0</v>
      </c>
      <c r="CM25" s="118" t="n">
        <f aca="false">CG25+COUNTIFS($CH$6:$CH$53,CH25,$CL$6:CL$53,"&gt;"&amp;CL25,$BC$6:$BC$53,INDEX(T_Equipos[Grupo],MATCH(BD25,T_Equipos[NombreEquipo],0)))</f>
        <v>3</v>
      </c>
      <c r="CN25" s="117" t="str">
        <f aca="false">IF(COUNTIFS($CM$6:$CM$53,CM25,$BC$6:$BC$53,INDEX(T_Equipos[Grupo],MATCH(BD25,T_Equipos[NombreEquipo],0)))=1,"-","P."&amp;CM25&amp;" ("&amp;COUNTIFS($CM$6:$CM$53,CM25,$BC$6:$BC$53,INDEX(T_Equipos[Grupo],MATCH(BD25,T_Equipos[NombreEquipo],0)))&amp;")")</f>
        <v>P.3 (2)</v>
      </c>
      <c r="CO25" s="118" t="n">
        <f aca="false">IF($CN25="-","-",SUMIFS(FG_GolesLocal,FGLocal,$BD25,Part2Empate5V,$CN25)+SUMIFS(FG_GolesVisitante,FGVisitante,$BD25,Part2Empate5L,$CN25))</f>
        <v>0</v>
      </c>
      <c r="CP25" s="118" t="n">
        <f aca="false">IF($CN25="-","-",SUMIFS(FG_GolesVisitante,FGLocal,$BD25,Part2Empate5V,$CN25)+SUMIFS(FG_GolesLocal,FGVisitante,$BD25,Part2Empate5L,$CN25))</f>
        <v>0</v>
      </c>
      <c r="CQ25" s="118" t="n">
        <f aca="false">IF($CN25="-","-",CO25-CP25)</f>
        <v>0</v>
      </c>
      <c r="CR25" s="118" t="n">
        <f aca="false">CM25+COUNTIFS($CN$6:$CN$53,CN25,$CQ$6:CQ$53,"&gt;"&amp;CQ25,$BC$6:$BC$53,INDEX(T_Equipos[Grupo],MATCH(BD25,T_Equipos[NombreEquipo],0)))</f>
        <v>3</v>
      </c>
      <c r="CS25" s="117" t="str">
        <f aca="false">IF(COUNTIFS($CR$6:$CR$53,CR25,$BC$6:$BC$53,INDEX(T_Equipos[Grupo],MATCH(BD25,T_Equipos[NombreEquipo],0)))=1,"-","P."&amp;CR25&amp;" ("&amp;COUNTIFS($CR$6:$CR$53,CR25,$BC$6:$BC$53,INDEX(T_Equipos[Grupo],MATCH(BD25,T_Equipos[NombreEquipo],0)))&amp;")")</f>
        <v>P.3 (2)</v>
      </c>
      <c r="CT25" s="118" t="n">
        <f aca="false">IF($CS25="-","-",SUMIFS(FG_GolesLocal,FGLocal,$BD25,Part2Empate6V,$CS25)+SUMIFS(FG_GolesVisitante,FGVisitante,$BD25,Part2Empate6L,$CS25))</f>
        <v>0</v>
      </c>
      <c r="CU25" s="118" t="n">
        <f aca="false">CR25+COUNTIFS($CS$6:$CS$53,CS25,$CT$6:CT$53,"&gt;"&amp;CT25,$BC$6:$BC$53,INDEX(T_Equipos[Grupo],MATCH(BD25,T_Equipos[NombreEquipo],0)))</f>
        <v>3</v>
      </c>
      <c r="CV25" s="117" t="str">
        <f aca="false">IF(COUNTIFS($CU$6:$CU$53,CU25,$BC$6:$BC$53,INDEX(T_Equipos[Grupo],MATCH(BD25,T_Equipos[NombreEquipo],0)))=1,"-","P."&amp;CU25&amp;" ("&amp;COUNTIFS($CU$6:$CU$53,CU25,$BC$6:$BC$53,INDEX(T_Equipos[Grupo],MATCH(BD25,T_Equipos[NombreEquipo],0)))&amp;")")</f>
        <v>P.3 (2)</v>
      </c>
      <c r="CW25" s="117" t="n">
        <f aca="false">IF(CV25="-","-",BL25)</f>
        <v>-1</v>
      </c>
      <c r="CX25" s="117" t="n">
        <f aca="false">CU25+COUNTIFS($CV$6:$CV$53,CV25,$CW$6:CW$53,"&gt;"&amp;CW25,$BC$6:$BC$53,INDEX(T_Equipos[Grupo],MATCH(BD25,T_Equipos[NombreEquipo],0)))</f>
        <v>3</v>
      </c>
      <c r="CY25" s="117" t="str">
        <f aca="false">IF(COUNTIFS($CX$6:$CX$53,CX25,$BC$6:$BC$53,INDEX(T_Equipos[Grupo],MATCH(BD25,T_Equipos[NombreEquipo],0)))=1,"-","P."&amp;CX25&amp;" ("&amp;COUNTIFS($CX$6:$CX$53,CX25,$BC$6:$BC$53,INDEX(T_Equipos[Grupo],MATCH(BD25,T_Equipos[NombreEquipo],0)))&amp;")")</f>
        <v>-</v>
      </c>
      <c r="CZ25" s="117" t="str">
        <f aca="false">IF(CY25="-","-",BJ25)</f>
        <v>-</v>
      </c>
      <c r="DA25" s="118" t="n">
        <f aca="false">CX25+COUNTIFS($CY$6:$CY$53,CY25,$CZ$6:CZ$53,"&gt;"&amp;CZ25,$BC$6:$BC$53,INDEX(T_Equipos[Grupo],MATCH(BD25,T_Equipos[NombreEquipo],0)))</f>
        <v>3</v>
      </c>
      <c r="DB25" s="117" t="str">
        <f aca="false">IF(COUNTIFS($DA$6:$DA$53,DA25,$BC$6:$BC$53,INDEX(T_Equipos[Grupo],MATCH(BD25,T_Equipos[NombreEquipo],0)))=1,"-","P."&amp;DA25&amp;" ("&amp;COUNTIFS($DA$6:$DA$53,DA25,$BC$6:$BC$53,INDEX(T_Equipos[Grupo],MATCH(BD25,T_Equipos[NombreEquipo],0)))&amp;")")</f>
        <v>-</v>
      </c>
      <c r="DC25" s="115" t="str">
        <f aca="false">IF(DB25="-","-",COUNTIFS(T_Equipos[Rank],"&lt;"&amp;INDEX(T_Equipos[Rank],MATCH(BD25,T_Equipos[NombreEquipo],0)),$BC$6:$BC$53,INDEX(T_Equipos[Grupo],MATCH(BD25,T_Equipos[NombreEquipo],0)))+1)</f>
        <v>-</v>
      </c>
      <c r="DD25" s="115" t="n">
        <f aca="false">DA25+COUNTIFS($DB$6:$DB$53,DB25,$DC$6:DC$53,"&lt;"&amp;DC25,$BC$6:$BC$53,INDEX(T_Equipos[Grupo],MATCH(BD25,T_Equipos[NombreEquipo],0)))</f>
        <v>3</v>
      </c>
      <c r="DE25" s="115"/>
      <c r="DF25" s="115" t="n">
        <f aca="false">IF(OR(INDEX($AW$6:$AW$97,MATCH($BD25,$AV$6:$AV$97,0))="",DB25="-"),DD25,INDEX($AW$6:$AW$97,MATCH($BD25,$AV$6:$AV$97,0))+DD25/1000)</f>
        <v>3</v>
      </c>
      <c r="DG25" s="115" t="str">
        <f aca="false">IF(DB25="-","-",COUNTIFS(DF$6:DF$53,"&lt;"&amp;DF25,$BC$6:$BC$53,INDEX(T_Equipos[Grupo],MATCH(BD25,T_Equipos[NombreEquipo],0))))</f>
        <v>-</v>
      </c>
      <c r="DH25" s="115" t="n">
        <f aca="false">DA25+COUNTIFS(DB$6:DB$53,DB25,DG$6:DG$53,"&lt;"&amp;DG25,$BC$6:$BC$53,INDEX(T_Equipos[Grupo],MATCH(BD25,T_Equipos[NombreEquipo],0)))</f>
        <v>3</v>
      </c>
      <c r="DI25" s="54"/>
      <c r="DJ25" s="54" t="n">
        <f aca="false">INDEX($DA$6:$DA$53,MATCH($DQ25,$BD$6:$BD$53,0))</f>
        <v>4</v>
      </c>
      <c r="DK25" s="54" t="n">
        <f aca="false">+SUMIF($BC$6:$BC$53,BC25,$BF$6:$BF$53)</f>
        <v>4</v>
      </c>
      <c r="DL25" s="54" t="n">
        <f aca="false">IF(OR(DK25=12,$AJ$99=144),COUNTIFS($DJ$6:$DJ$53,DJ25,$BC$6:$BC$53,BC25),1)</f>
        <v>1</v>
      </c>
      <c r="DM25" s="119" t="str">
        <f aca="false">DJ25&amp;"."&amp;DL25</f>
        <v>4.1</v>
      </c>
      <c r="DN25" s="54" t="n">
        <f aca="true" t="array" ref="DN25:DN25">OFFSET(Horarios!$P$3,DJ25-1,0,DL25,1)</f>
        <v>4</v>
      </c>
      <c r="DO25" s="54"/>
      <c r="DP25" s="54" t="s">
        <v>99</v>
      </c>
      <c r="DQ25" s="54" t="str">
        <f aca="false">INDEX($BD$6:$BD$53,MATCH(DP25,$BM$6:$BM$53,0))</f>
        <v>Curazao</v>
      </c>
      <c r="DR25" s="54"/>
      <c r="DS25" s="54"/>
      <c r="DT25" s="54" t="str">
        <f aca="false">AA25&amp;"-"&amp;AF25</f>
        <v>Marruecos-Haití</v>
      </c>
      <c r="DU25" s="54"/>
      <c r="DV25" s="54"/>
      <c r="DW25" s="56"/>
    </row>
    <row r="26" customFormat="false" ht="15" hidden="false" customHeight="false" outlineLevel="0" collapsed="false">
      <c r="A26" s="38"/>
      <c r="B26" s="38"/>
      <c r="C26" s="38"/>
      <c r="D26" s="54"/>
      <c r="E26" s="54"/>
      <c r="F26" s="54"/>
      <c r="G26" s="54"/>
      <c r="H26" s="54"/>
      <c r="I26" s="54"/>
      <c r="J26" s="54"/>
      <c r="K26" s="54"/>
      <c r="L26" s="54"/>
      <c r="M26" s="54"/>
      <c r="N26" s="54"/>
      <c r="O26" s="54"/>
      <c r="P26" s="54"/>
      <c r="Q26" s="54"/>
      <c r="R26" s="54"/>
      <c r="S26" s="54"/>
      <c r="T26" s="54"/>
      <c r="U26" s="54"/>
      <c r="V26" s="45"/>
      <c r="W26" s="145"/>
      <c r="X26" s="146"/>
      <c r="Y26" s="145"/>
      <c r="Z26" s="147"/>
      <c r="AA26" s="148"/>
      <c r="AB26" s="149"/>
      <c r="AC26" s="150"/>
      <c r="AD26" s="150"/>
      <c r="AE26" s="149"/>
      <c r="AF26" s="151"/>
      <c r="AG26" s="181"/>
      <c r="AH26" s="83"/>
      <c r="AI26" s="42"/>
      <c r="AJ26" s="152"/>
      <c r="AK26" s="153"/>
      <c r="AL26" s="65"/>
      <c r="AM26" s="154"/>
      <c r="AN26" s="152"/>
      <c r="AO26" s="152"/>
      <c r="AP26" s="152"/>
      <c r="AQ26" s="152"/>
      <c r="AR26" s="152"/>
      <c r="AS26" s="152"/>
      <c r="AT26" s="152"/>
      <c r="AU26" s="155"/>
      <c r="AV26" s="156"/>
      <c r="AW26" s="157"/>
      <c r="AX26" s="112"/>
      <c r="AY26" s="145"/>
      <c r="AZ26" s="146"/>
      <c r="BA26" s="48"/>
      <c r="BB26" s="54"/>
      <c r="BC26" s="115" t="str">
        <f aca="false">+INDEX(T_Equipos[Grupo],MATCH(WORLDCUP!BD26,T_Equipos[NombreEquipo],0))</f>
        <v>F</v>
      </c>
      <c r="BD26" s="54" t="str">
        <f aca="false">+Equipos!B22</f>
        <v>Países Bajos</v>
      </c>
      <c r="BE26" s="116" t="n">
        <f aca="false">+BG26*3+BH26+IF($AZ$3="no",0,INDEX($AZ$6:$AZ$97,MATCH(BD26,$AY$6:$AY$97,0)))</f>
        <v>1</v>
      </c>
      <c r="BF26" s="116" t="n">
        <f aca="false">+BG26+BH26+BI26</f>
        <v>1</v>
      </c>
      <c r="BG26" s="116" t="n">
        <f aca="false">+COUNTIFS(FGLocal,BD26,Ganador,"Local")+COUNTIFS(FGVisitante,BD26,Ganador,"Visitante")</f>
        <v>0</v>
      </c>
      <c r="BH26" s="116" t="n">
        <f aca="false">+COUNTIFS(FGLocal,BD26,Ganador,"Empate")+COUNTIFS(FGVisitante,BD26,Ganador,"Empate")</f>
        <v>1</v>
      </c>
      <c r="BI26" s="116" t="n">
        <f aca="false">+COUNTIFS(FGVisitante,BD26,Ganador,"Local")+COUNTIFS(FGLocal,BD26,Ganador,"Visitante")</f>
        <v>0</v>
      </c>
      <c r="BJ26" s="116" t="n">
        <f aca="false">+SUMIFS(FG_GolesLocal,FGLocal,BD26,Ganador,"&lt;&gt;"&amp;"Pendiente",FG_GolesLocal,"&lt;&gt;"&amp;"",FG_GolesVisitante,"&lt;&gt;"&amp;"")+SUMIFS(FG_GolesVisitante,FGVisitante,BD26,Ganador,"&lt;&gt;"&amp;"Pendiente",FG_GolesLocal,"&lt;&gt;"&amp;"",FG_GolesVisitante,"&lt;&gt;"&amp;"")</f>
        <v>2</v>
      </c>
      <c r="BK26" s="116" t="n">
        <f aca="false">+SUMIFS(FG_GolesLocal,FGVisitante,BD26,Ganador,"&lt;&gt;"&amp;"Pendiente",FG_GolesLocal,"&lt;&gt;"&amp;"",FG_GolesVisitante,"&lt;&gt;"&amp;"")+SUMIFS(FG_GolesVisitante,FGLocal,BD26,Ganador,"&lt;&gt;"&amp;"Pendiente",FG_GolesLocal,"&lt;&gt;"&amp;"",FG_GolesVisitante,"&lt;&gt;"&amp;"")</f>
        <v>2</v>
      </c>
      <c r="BL26" s="116" t="n">
        <f aca="false">+BJ26-BK26</f>
        <v>0</v>
      </c>
      <c r="BM26" s="116" t="str">
        <f aca="false">DD26&amp;BC26</f>
        <v>2F</v>
      </c>
      <c r="BN26" s="116" t="str">
        <f aca="false">DH26&amp;BC26</f>
        <v>2F</v>
      </c>
      <c r="BO26" s="118" t="n">
        <f aca="false">IF(AND($AJ$99=144,BF26&gt;=1),1,0)</f>
        <v>0</v>
      </c>
      <c r="BP26" s="117" t="n">
        <f aca="false">COUNTIFS($BO$6:$BO$53,"&gt;"&amp;BO26,$BC$6:$BC$53,INDEX(T_Equipos[Grupo],MATCH(BD26,T_Equipos[NombreEquipo],0)))+1</f>
        <v>1</v>
      </c>
      <c r="BQ26" s="117" t="str">
        <f aca="false">IF(COUNTIFS($BP$6:$BP$53,BP26,$BC$6:$BC$53,INDEX(T_Equipos[Grupo],MATCH(BD26,T_Equipos[NombreEquipo],0)))=1,"-","P."&amp;BP26&amp;" ("&amp;COUNTIFS($BP$6:$BP$53,BP26,$BC$6:$BC$53,INDEX(T_Equipos[Grupo],MATCH(BD26,T_Equipos[NombreEquipo],0)))&amp;")")</f>
        <v>P.1 (4)</v>
      </c>
      <c r="BR26" s="118" t="n">
        <f aca="false">IF($BQ26="-","-",BE26)</f>
        <v>1</v>
      </c>
      <c r="BS26" s="117" t="n">
        <f aca="false">BP26+COUNTIFS($BQ$6:$BQ$53,BQ26,$BR$6:BR$53,"&gt;"&amp;BR26,$BC$6:$BC$53,INDEX(T_Equipos[Grupo],MATCH(BD26,T_Equipos[NombreEquipo],0)))</f>
        <v>2</v>
      </c>
      <c r="BT26" s="117" t="str">
        <f aca="false">IF(COUNTIFS($BS$6:$BS$53,BS26,$BC$6:$BC$53,INDEX(T_Equipos[Grupo],MATCH(BD26,T_Equipos[NombreEquipo],0)))=1,"-","P."&amp;BS26&amp;" ("&amp;COUNTIFS($BS$6:$BS$53,BS26,$BC$6:$BC$53,INDEX(T_Equipos[Grupo],MATCH(BD26,T_Equipos[NombreEquipo],0)))&amp;")")</f>
        <v>P.2 (2)</v>
      </c>
      <c r="BU26" s="118" t="n">
        <f aca="false">IF($BT26="-","-",COUNTIFS(FGLocal,$BD26,Ganador,"Local",Part1Empate1V,$BT26)+COUNTIFS(FGVisitante,$BD26,Ganador,"Visitante",Part1Empate1L,$BT26))</f>
        <v>0</v>
      </c>
      <c r="BV26" s="118" t="n">
        <f aca="false">IF($BT26="-","-",COUNTIFS(FGLocal,$BD26,Ganador,"Empate",Part1Empate1V,$BT26)+COUNTIFS(FGVisitante,$BD26,Ganador,"Empate",Part1Empate1L,$BT26))</f>
        <v>1</v>
      </c>
      <c r="BW26" s="118" t="n">
        <f aca="false">IF($BT26="-","-",COUNTIFS(FGLocal,$BD26,Ganador,"Visitante",Part1Empate1V,$BT26)+COUNTIFS(FGVisitante,$BD26,Ganador,"Local",Part1Empate1L,$BT26))</f>
        <v>0</v>
      </c>
      <c r="BX26" s="118" t="n">
        <f aca="false">IF($BT26="-","-",BU26*3+BV26)</f>
        <v>1</v>
      </c>
      <c r="BY26" s="118" t="n">
        <f aca="false">BS26+COUNTIFS($BT$6:$BT$53,BT26,$BX$6:BX$53,"&gt;"&amp;BX26,$BC$6:$BC$53,INDEX(T_Equipos[Grupo],MATCH(BD26,T_Equipos[NombreEquipo],0)))</f>
        <v>2</v>
      </c>
      <c r="BZ26" s="117" t="str">
        <f aca="false">IF(COUNTIFS($BY$6:$BY$53,BY26,$BC$6:$BC$53,INDEX(T_Equipos[Grupo],MATCH(BD26,T_Equipos[NombreEquipo],0)))=1,"-","P."&amp;BY26&amp;" ("&amp;COUNTIFS($BY$6:$BY$53,BY26,$BC$6:$BC$53,INDEX(T_Equipos[Grupo],MATCH(BD26,T_Equipos[NombreEquipo],0)))&amp;")")</f>
        <v>P.2 (2)</v>
      </c>
      <c r="CA26" s="118" t="n">
        <f aca="false">IF($BZ26="-","-",SUMIFS(FG_GolesLocal,FGLocal,$BD26,Part1Empate2V,$BZ26)+SUMIFS(FG_GolesVisitante,FGVisitante,$BD26,Part1Empate2L,$BZ26))</f>
        <v>2</v>
      </c>
      <c r="CB26" s="118" t="n">
        <f aca="false">IF($BZ26="-","-",SUMIFS(FG_GolesVisitante,FGLocal,$BD26,Part1Empate2V,$BZ26)+SUMIFS(FG_GolesLocal,FGVisitante,$BD26,Part1Empate2L,$BZ26))</f>
        <v>2</v>
      </c>
      <c r="CC26" s="118" t="n">
        <f aca="false">IF($BZ26="-","-",CA26-CB26)</f>
        <v>0</v>
      </c>
      <c r="CD26" s="118" t="n">
        <f aca="false">BY26+COUNTIFS($BZ$6:$BZ$53,BZ26,$CC$6:CC$53,"&gt;"&amp;CC26,$BC$6:$BC$53,INDEX(T_Equipos[Grupo],MATCH(BD26,T_Equipos[NombreEquipo],0)))</f>
        <v>2</v>
      </c>
      <c r="CE26" s="117" t="str">
        <f aca="false">IF(COUNTIFS($CD$6:$CD$53,CD26,$BC$6:$BC$53,INDEX(T_Equipos[Grupo],MATCH(BD26,T_Equipos[NombreEquipo],0)))=1,"-","P."&amp;CD26&amp;" ("&amp;COUNTIFS($CD$6:$CD$53,CD26,$BC$6:$BC$53,INDEX(T_Equipos[Grupo],MATCH(BD26,T_Equipos[NombreEquipo],0)))&amp;")")</f>
        <v>P.2 (2)</v>
      </c>
      <c r="CF26" s="118" t="n">
        <f aca="false">IF($CE26="-","-",SUMIFS(FG_GolesLocal,FGLocal,$BD26,Part1Empate3V,$CE26)+SUMIFS(FG_GolesVisitante,FGVisitante,$BD26,Part1Empate3L,$CE26))</f>
        <v>2</v>
      </c>
      <c r="CG26" s="118" t="n">
        <f aca="false">CD26+COUNTIFS($CE$6:$CE$53,CE26,$CF$6:CF$53,"&gt;"&amp;CF26,$BC$6:$BC$53,INDEX(T_Equipos[Grupo],MATCH(BD26,T_Equipos[NombreEquipo],0)))</f>
        <v>2</v>
      </c>
      <c r="CH26" s="117" t="str">
        <f aca="false">IF(COUNTIFS($CG$6:$CG$53,CG26,$BC$6:$BC$53,INDEX(T_Equipos[Grupo],MATCH(BD26,T_Equipos[NombreEquipo],0)))=1,"-","P."&amp;CG26&amp;" ("&amp;COUNTIFS($CG$6:$CG$53,CG26,$BC$6:$BC$53,INDEX(T_Equipos[Grupo],MATCH(BD26,T_Equipos[NombreEquipo],0)))&amp;")")</f>
        <v>P.2 (2)</v>
      </c>
      <c r="CI26" s="118" t="n">
        <f aca="false">IF($CH26="-","-",COUNTIFS(FGLocal,$BD26,Ganador,"Local",Part2Empate4V,$CH26)+COUNTIFS(FGVisitante,$BD26,Ganador,"Visitante",Part2Empate4L,$CH26))</f>
        <v>0</v>
      </c>
      <c r="CJ26" s="118" t="n">
        <f aca="false">IF($CH26="-","-",COUNTIFS(FGLocal,$BD26,Ganador,"Empate",Part2Empate4V,$CH26)+COUNTIFS(FGVisitante,$BD26,Ganador,"Empate",Part2Empate4L,$CH26))</f>
        <v>1</v>
      </c>
      <c r="CK26" s="118" t="n">
        <f aca="false">IF($CH26="-","-",COUNTIFS(FGLocal,$BD26,Ganador,"Visitante",Part2Empate4V,$CH26)+COUNTIFS(FGVisitante,$BD26,Ganador,"Local",Part2Empate4L,$CH26))</f>
        <v>0</v>
      </c>
      <c r="CL26" s="118" t="n">
        <f aca="false">IF($CH26="-","-",CI26*3+CJ26)</f>
        <v>1</v>
      </c>
      <c r="CM26" s="118" t="n">
        <f aca="false">CG26+COUNTIFS($CH$6:$CH$53,CH26,$CL$6:CL$53,"&gt;"&amp;CL26,$BC$6:$BC$53,INDEX(T_Equipos[Grupo],MATCH(BD26,T_Equipos[NombreEquipo],0)))</f>
        <v>2</v>
      </c>
      <c r="CN26" s="117" t="str">
        <f aca="false">IF(COUNTIFS($CM$6:$CM$53,CM26,$BC$6:$BC$53,INDEX(T_Equipos[Grupo],MATCH(BD26,T_Equipos[NombreEquipo],0)))=1,"-","P."&amp;CM26&amp;" ("&amp;COUNTIFS($CM$6:$CM$53,CM26,$BC$6:$BC$53,INDEX(T_Equipos[Grupo],MATCH(BD26,T_Equipos[NombreEquipo],0)))&amp;")")</f>
        <v>P.2 (2)</v>
      </c>
      <c r="CO26" s="118" t="n">
        <f aca="false">IF($CN26="-","-",SUMIFS(FG_GolesLocal,FGLocal,$BD26,Part2Empate5V,$CN26)+SUMIFS(FG_GolesVisitante,FGVisitante,$BD26,Part2Empate5L,$CN26))</f>
        <v>2</v>
      </c>
      <c r="CP26" s="118" t="n">
        <f aca="false">IF($CN26="-","-",SUMIFS(FG_GolesVisitante,FGLocal,$BD26,Part2Empate5V,$CN26)+SUMIFS(FG_GolesLocal,FGVisitante,$BD26,Part2Empate5L,$CN26))</f>
        <v>2</v>
      </c>
      <c r="CQ26" s="118" t="n">
        <f aca="false">IF($CN26="-","-",CO26-CP26)</f>
        <v>0</v>
      </c>
      <c r="CR26" s="118" t="n">
        <f aca="false">CM26+COUNTIFS($CN$6:$CN$53,CN26,$CQ$6:CQ$53,"&gt;"&amp;CQ26,$BC$6:$BC$53,INDEX(T_Equipos[Grupo],MATCH(BD26,T_Equipos[NombreEquipo],0)))</f>
        <v>2</v>
      </c>
      <c r="CS26" s="117" t="str">
        <f aca="false">IF(COUNTIFS($CR$6:$CR$53,CR26,$BC$6:$BC$53,INDEX(T_Equipos[Grupo],MATCH(BD26,T_Equipos[NombreEquipo],0)))=1,"-","P."&amp;CR26&amp;" ("&amp;COUNTIFS($CR$6:$CR$53,CR26,$BC$6:$BC$53,INDEX(T_Equipos[Grupo],MATCH(BD26,T_Equipos[NombreEquipo],0)))&amp;")")</f>
        <v>P.2 (2)</v>
      </c>
      <c r="CT26" s="118" t="n">
        <f aca="false">IF($CS26="-","-",SUMIFS(FG_GolesLocal,FGLocal,$BD26,Part2Empate6V,$CS26)+SUMIFS(FG_GolesVisitante,FGVisitante,$BD26,Part2Empate6L,$CS26))</f>
        <v>2</v>
      </c>
      <c r="CU26" s="118" t="n">
        <f aca="false">CR26+COUNTIFS($CS$6:$CS$53,CS26,$CT$6:CT$53,"&gt;"&amp;CT26,$BC$6:$BC$53,INDEX(T_Equipos[Grupo],MATCH(BD26,T_Equipos[NombreEquipo],0)))</f>
        <v>2</v>
      </c>
      <c r="CV26" s="117" t="str">
        <f aca="false">IF(COUNTIFS($CU$6:$CU$53,CU26,$BC$6:$BC$53,INDEX(T_Equipos[Grupo],MATCH(BD26,T_Equipos[NombreEquipo],0)))=1,"-","P."&amp;CU26&amp;" ("&amp;COUNTIFS($CU$6:$CU$53,CU26,$BC$6:$BC$53,INDEX(T_Equipos[Grupo],MATCH(BD26,T_Equipos[NombreEquipo],0)))&amp;")")</f>
        <v>P.2 (2)</v>
      </c>
      <c r="CW26" s="117" t="n">
        <f aca="false">IF(CV26="-","-",BL26)</f>
        <v>0</v>
      </c>
      <c r="CX26" s="117" t="n">
        <f aca="false">CU26+COUNTIFS($CV$6:$CV$53,CV26,$CW$6:CW$53,"&gt;"&amp;CW26,$BC$6:$BC$53,INDEX(T_Equipos[Grupo],MATCH(BD26,T_Equipos[NombreEquipo],0)))</f>
        <v>2</v>
      </c>
      <c r="CY26" s="117" t="str">
        <f aca="false">IF(COUNTIFS($CX$6:$CX$53,CX26,$BC$6:$BC$53,INDEX(T_Equipos[Grupo],MATCH(BD26,T_Equipos[NombreEquipo],0)))=1,"-","P."&amp;CX26&amp;" ("&amp;COUNTIFS($CX$6:$CX$53,CX26,$BC$6:$BC$53,INDEX(T_Equipos[Grupo],MATCH(BD26,T_Equipos[NombreEquipo],0)))&amp;")")</f>
        <v>P.2 (2)</v>
      </c>
      <c r="CZ26" s="117" t="n">
        <f aca="false">IF(CY26="-","-",BJ26)</f>
        <v>2</v>
      </c>
      <c r="DA26" s="118" t="n">
        <f aca="false">CX26+COUNTIFS($CY$6:$CY$53,CY26,$CZ$6:CZ$53,"&gt;"&amp;CZ26,$BC$6:$BC$53,INDEX(T_Equipos[Grupo],MATCH(BD26,T_Equipos[NombreEquipo],0)))</f>
        <v>2</v>
      </c>
      <c r="DB26" s="117" t="str">
        <f aca="false">IF(COUNTIFS($DA$6:$DA$53,DA26,$BC$6:$BC$53,INDEX(T_Equipos[Grupo],MATCH(BD26,T_Equipos[NombreEquipo],0)))=1,"-","P."&amp;DA26&amp;" ("&amp;COUNTIFS($DA$6:$DA$53,DA26,$BC$6:$BC$53,INDEX(T_Equipos[Grupo],MATCH(BD26,T_Equipos[NombreEquipo],0)))&amp;")")</f>
        <v>P.2 (2)</v>
      </c>
      <c r="DC26" s="115" t="n">
        <f aca="false">IF(DB26="-","-",COUNTIFS(T_Equipos[Rank],"&lt;"&amp;INDEX(T_Equipos[Rank],MATCH(BD26,T_Equipos[NombreEquipo],0)),$BC$6:$BC$53,INDEX(T_Equipos[Grupo],MATCH(BD26,T_Equipos[NombreEquipo],0)))+1)</f>
        <v>1</v>
      </c>
      <c r="DD26" s="115" t="n">
        <f aca="false">DA26+COUNTIFS($DB$6:$DB$53,DB26,$DC$6:DC$53,"&lt;"&amp;DC26,$BC$6:$BC$53,INDEX(T_Equipos[Grupo],MATCH(BD26,T_Equipos[NombreEquipo],0)))</f>
        <v>2</v>
      </c>
      <c r="DE26" s="115"/>
      <c r="DF26" s="115" t="n">
        <f aca="false">IF(OR(INDEX($AW$6:$AW$97,MATCH($BD26,$AV$6:$AV$97,0))="",DB26="-"),DD26,INDEX($AW$6:$AW$97,MATCH($BD26,$AV$6:$AV$97,0))+DD26/1000)</f>
        <v>2</v>
      </c>
      <c r="DG26" s="115" t="n">
        <f aca="false">IF(DB26="-","-",COUNTIFS(DF$6:DF$53,"&lt;"&amp;DF26,$BC$6:$BC$53,INDEX(T_Equipos[Grupo],MATCH(BD26,T_Equipos[NombreEquipo],0))))</f>
        <v>1</v>
      </c>
      <c r="DH26" s="115" t="n">
        <f aca="false">DA26+COUNTIFS(DB$6:DB$53,DB26,DG$6:DG$53,"&lt;"&amp;DG26,$BC$6:$BC$53,INDEX(T_Equipos[Grupo],MATCH(BD26,T_Equipos[NombreEquipo],0)))</f>
        <v>2</v>
      </c>
      <c r="DI26" s="54"/>
      <c r="DJ26" s="54" t="n">
        <f aca="false">INDEX($DA$6:$DA$53,MATCH($DQ26,$BD$6:$BD$53,0))</f>
        <v>1</v>
      </c>
      <c r="DK26" s="54" t="n">
        <f aca="false">+SUMIF($BC$6:$BC$53,BC26,$BF$6:$BF$53)</f>
        <v>4</v>
      </c>
      <c r="DL26" s="54" t="n">
        <f aca="false">IF(OR(DK26=12,$AJ$99=144),COUNTIFS($DJ$6:$DJ$53,DJ26,$BC$6:$BC$53,BC26),1)</f>
        <v>1</v>
      </c>
      <c r="DM26" s="119" t="str">
        <f aca="false">DJ26&amp;"."&amp;DL26</f>
        <v>1.1</v>
      </c>
      <c r="DN26" s="54" t="n">
        <f aca="true" t="array" ref="DN26:DN26">OFFSET(Horarios!$P$3,DJ26-1,0,DL26,1)</f>
        <v>1</v>
      </c>
      <c r="DO26" s="54"/>
      <c r="DP26" s="54" t="s">
        <v>100</v>
      </c>
      <c r="DQ26" s="54" t="str">
        <f aca="false">INDEX($BD$6:$BD$53,MATCH(DP26,$BM$6:$BM$53,0))</f>
        <v>Suecia</v>
      </c>
      <c r="DR26" s="54"/>
      <c r="DS26" s="54"/>
      <c r="DT26" s="54" t="str">
        <f aca="false">AA26&amp;"-"&amp;AF26</f>
        <v>-</v>
      </c>
      <c r="DU26" s="54"/>
      <c r="DV26" s="54"/>
      <c r="DW26" s="56"/>
    </row>
    <row r="27" customFormat="false" ht="15" hidden="false" customHeight="false" outlineLevel="0" collapsed="false">
      <c r="A27" s="38"/>
      <c r="B27" s="71"/>
      <c r="C27" s="38"/>
      <c r="D27" s="38"/>
      <c r="E27" s="38"/>
      <c r="F27" s="38"/>
      <c r="G27" s="38"/>
      <c r="H27" s="38"/>
      <c r="I27" s="38"/>
      <c r="J27" s="38"/>
      <c r="K27" s="38"/>
      <c r="L27" s="38"/>
      <c r="M27" s="38"/>
      <c r="N27" s="54"/>
      <c r="O27" s="54"/>
      <c r="P27" s="54"/>
      <c r="Q27" s="54"/>
      <c r="R27" s="54"/>
      <c r="S27" s="54"/>
      <c r="T27" s="54"/>
      <c r="U27" s="54"/>
      <c r="V27" s="45"/>
      <c r="W27" s="58"/>
      <c r="X27" s="59" t="str">
        <f aca="false">X11</f>
        <v>Fecha</v>
      </c>
      <c r="Y27" s="59" t="str">
        <f aca="false">Y11</f>
        <v>Hora</v>
      </c>
      <c r="Z27" s="60" t="str">
        <f aca="false">Z11</f>
        <v>Jor.</v>
      </c>
      <c r="AA27" s="61" t="str">
        <f aca="false">AA11</f>
        <v>Casa</v>
      </c>
      <c r="AB27" s="60"/>
      <c r="AC27" s="60" t="str">
        <f aca="false">AC3</f>
        <v>Gol</v>
      </c>
      <c r="AD27" s="60" t="str">
        <f aca="false">AD3</f>
        <v>Gol</v>
      </c>
      <c r="AE27" s="60"/>
      <c r="AF27" s="63" t="str">
        <f aca="false">AF11</f>
        <v>Fuera</v>
      </c>
      <c r="AG27" s="158"/>
      <c r="AH27" s="83"/>
      <c r="AI27" s="49"/>
      <c r="AJ27" s="65"/>
      <c r="AK27" s="159"/>
      <c r="AL27" s="65"/>
      <c r="AM27" s="65"/>
      <c r="AN27" s="65"/>
      <c r="AO27" s="65"/>
      <c r="AP27" s="65"/>
      <c r="AQ27" s="65"/>
      <c r="AR27" s="65"/>
      <c r="AS27" s="65"/>
      <c r="AT27" s="65"/>
      <c r="AU27" s="160"/>
      <c r="AV27" s="50"/>
      <c r="AW27" s="161"/>
      <c r="AX27" s="162"/>
      <c r="AY27" s="145"/>
      <c r="AZ27" s="146"/>
      <c r="BA27" s="48"/>
      <c r="BB27" s="54"/>
      <c r="BC27" s="115" t="str">
        <f aca="false">+INDEX(T_Equipos[Grupo],MATCH(WORLDCUP!BD27,T_Equipos[NombreEquipo],0))</f>
        <v>F</v>
      </c>
      <c r="BD27" s="54" t="str">
        <f aca="false">+Equipos!B23</f>
        <v>Japón</v>
      </c>
      <c r="BE27" s="116" t="n">
        <f aca="false">+BG27*3+BH27+IF($AZ$3="no",0,INDEX($AZ$6:$AZ$97,MATCH(BD27,$AY$6:$AY$97,0)))</f>
        <v>1</v>
      </c>
      <c r="BF27" s="116" t="n">
        <f aca="false">+BG27+BH27+BI27</f>
        <v>1</v>
      </c>
      <c r="BG27" s="116" t="n">
        <f aca="false">+COUNTIFS(FGLocal,BD27,Ganador,"Local")+COUNTIFS(FGVisitante,BD27,Ganador,"Visitante")</f>
        <v>0</v>
      </c>
      <c r="BH27" s="116" t="n">
        <f aca="false">+COUNTIFS(FGLocal,BD27,Ganador,"Empate")+COUNTIFS(FGVisitante,BD27,Ganador,"Empate")</f>
        <v>1</v>
      </c>
      <c r="BI27" s="116" t="n">
        <f aca="false">+COUNTIFS(FGVisitante,BD27,Ganador,"Local")+COUNTIFS(FGLocal,BD27,Ganador,"Visitante")</f>
        <v>0</v>
      </c>
      <c r="BJ27" s="116" t="n">
        <f aca="false">+SUMIFS(FG_GolesLocal,FGLocal,BD27,Ganador,"&lt;&gt;"&amp;"Pendiente",FG_GolesLocal,"&lt;&gt;"&amp;"",FG_GolesVisitante,"&lt;&gt;"&amp;"")+SUMIFS(FG_GolesVisitante,FGVisitante,BD27,Ganador,"&lt;&gt;"&amp;"Pendiente",FG_GolesLocal,"&lt;&gt;"&amp;"",FG_GolesVisitante,"&lt;&gt;"&amp;"")</f>
        <v>2</v>
      </c>
      <c r="BK27" s="116" t="n">
        <f aca="false">+SUMIFS(FG_GolesLocal,FGVisitante,BD27,Ganador,"&lt;&gt;"&amp;"Pendiente",FG_GolesLocal,"&lt;&gt;"&amp;"",FG_GolesVisitante,"&lt;&gt;"&amp;"")+SUMIFS(FG_GolesVisitante,FGLocal,BD27,Ganador,"&lt;&gt;"&amp;"Pendiente",FG_GolesLocal,"&lt;&gt;"&amp;"",FG_GolesVisitante,"&lt;&gt;"&amp;"")</f>
        <v>2</v>
      </c>
      <c r="BL27" s="116" t="n">
        <f aca="false">+BJ27-BK27</f>
        <v>0</v>
      </c>
      <c r="BM27" s="116" t="str">
        <f aca="false">DD27&amp;BC27</f>
        <v>3F</v>
      </c>
      <c r="BN27" s="116" t="str">
        <f aca="false">DH27&amp;BC27</f>
        <v>3F</v>
      </c>
      <c r="BO27" s="118" t="n">
        <f aca="false">IF(AND($AJ$99=144,BF27&gt;=1),1,0)</f>
        <v>0</v>
      </c>
      <c r="BP27" s="117" t="n">
        <f aca="false">COUNTIFS($BO$6:$BO$53,"&gt;"&amp;BO27,$BC$6:$BC$53,INDEX(T_Equipos[Grupo],MATCH(BD27,T_Equipos[NombreEquipo],0)))+1</f>
        <v>1</v>
      </c>
      <c r="BQ27" s="117" t="str">
        <f aca="false">IF(COUNTIFS($BP$6:$BP$53,BP27,$BC$6:$BC$53,INDEX(T_Equipos[Grupo],MATCH(BD27,T_Equipos[NombreEquipo],0)))=1,"-","P."&amp;BP27&amp;" ("&amp;COUNTIFS($BP$6:$BP$53,BP27,$BC$6:$BC$53,INDEX(T_Equipos[Grupo],MATCH(BD27,T_Equipos[NombreEquipo],0)))&amp;")")</f>
        <v>P.1 (4)</v>
      </c>
      <c r="BR27" s="118" t="n">
        <f aca="false">IF($BQ27="-","-",BE27)</f>
        <v>1</v>
      </c>
      <c r="BS27" s="117" t="n">
        <f aca="false">BP27+COUNTIFS($BQ$6:$BQ$53,BQ27,$BR$6:BR$53,"&gt;"&amp;BR27,$BC$6:$BC$53,INDEX(T_Equipos[Grupo],MATCH(BD27,T_Equipos[NombreEquipo],0)))</f>
        <v>2</v>
      </c>
      <c r="BT27" s="117" t="str">
        <f aca="false">IF(COUNTIFS($BS$6:$BS$53,BS27,$BC$6:$BC$53,INDEX(T_Equipos[Grupo],MATCH(BD27,T_Equipos[NombreEquipo],0)))=1,"-","P."&amp;BS27&amp;" ("&amp;COUNTIFS($BS$6:$BS$53,BS27,$BC$6:$BC$53,INDEX(T_Equipos[Grupo],MATCH(BD27,T_Equipos[NombreEquipo],0)))&amp;")")</f>
        <v>P.2 (2)</v>
      </c>
      <c r="BU27" s="118" t="n">
        <f aca="false">IF($BT27="-","-",COUNTIFS(FGLocal,$BD27,Ganador,"Local",Part1Empate1V,$BT27)+COUNTIFS(FGVisitante,$BD27,Ganador,"Visitante",Part1Empate1L,$BT27))</f>
        <v>0</v>
      </c>
      <c r="BV27" s="118" t="n">
        <f aca="false">IF($BT27="-","-",COUNTIFS(FGLocal,$BD27,Ganador,"Empate",Part1Empate1V,$BT27)+COUNTIFS(FGVisitante,$BD27,Ganador,"Empate",Part1Empate1L,$BT27))</f>
        <v>1</v>
      </c>
      <c r="BW27" s="118" t="n">
        <f aca="false">IF($BT27="-","-",COUNTIFS(FGLocal,$BD27,Ganador,"Visitante",Part1Empate1V,$BT27)+COUNTIFS(FGVisitante,$BD27,Ganador,"Local",Part1Empate1L,$BT27))</f>
        <v>0</v>
      </c>
      <c r="BX27" s="118" t="n">
        <f aca="false">IF($BT27="-","-",BU27*3+BV27)</f>
        <v>1</v>
      </c>
      <c r="BY27" s="118" t="n">
        <f aca="false">BS27+COUNTIFS($BT$6:$BT$53,BT27,$BX$6:BX$53,"&gt;"&amp;BX27,$BC$6:$BC$53,INDEX(T_Equipos[Grupo],MATCH(BD27,T_Equipos[NombreEquipo],0)))</f>
        <v>2</v>
      </c>
      <c r="BZ27" s="117" t="str">
        <f aca="false">IF(COUNTIFS($BY$6:$BY$53,BY27,$BC$6:$BC$53,INDEX(T_Equipos[Grupo],MATCH(BD27,T_Equipos[NombreEquipo],0)))=1,"-","P."&amp;BY27&amp;" ("&amp;COUNTIFS($BY$6:$BY$53,BY27,$BC$6:$BC$53,INDEX(T_Equipos[Grupo],MATCH(BD27,T_Equipos[NombreEquipo],0)))&amp;")")</f>
        <v>P.2 (2)</v>
      </c>
      <c r="CA27" s="118" t="n">
        <f aca="false">IF($BZ27="-","-",SUMIFS(FG_GolesLocal,FGLocal,$BD27,Part1Empate2V,$BZ27)+SUMIFS(FG_GolesVisitante,FGVisitante,$BD27,Part1Empate2L,$BZ27))</f>
        <v>2</v>
      </c>
      <c r="CB27" s="118" t="n">
        <f aca="false">IF($BZ27="-","-",SUMIFS(FG_GolesVisitante,FGLocal,$BD27,Part1Empate2V,$BZ27)+SUMIFS(FG_GolesLocal,FGVisitante,$BD27,Part1Empate2L,$BZ27))</f>
        <v>2</v>
      </c>
      <c r="CC27" s="118" t="n">
        <f aca="false">IF($BZ27="-","-",CA27-CB27)</f>
        <v>0</v>
      </c>
      <c r="CD27" s="118" t="n">
        <f aca="false">BY27+COUNTIFS($BZ$6:$BZ$53,BZ27,$CC$6:CC$53,"&gt;"&amp;CC27,$BC$6:$BC$53,INDEX(T_Equipos[Grupo],MATCH(BD27,T_Equipos[NombreEquipo],0)))</f>
        <v>2</v>
      </c>
      <c r="CE27" s="117" t="str">
        <f aca="false">IF(COUNTIFS($CD$6:$CD$53,CD27,$BC$6:$BC$53,INDEX(T_Equipos[Grupo],MATCH(BD27,T_Equipos[NombreEquipo],0)))=1,"-","P."&amp;CD27&amp;" ("&amp;COUNTIFS($CD$6:$CD$53,CD27,$BC$6:$BC$53,INDEX(T_Equipos[Grupo],MATCH(BD27,T_Equipos[NombreEquipo],0)))&amp;")")</f>
        <v>P.2 (2)</v>
      </c>
      <c r="CF27" s="118" t="n">
        <f aca="false">IF($CE27="-","-",SUMIFS(FG_GolesLocal,FGLocal,$BD27,Part1Empate3V,$CE27)+SUMIFS(FG_GolesVisitante,FGVisitante,$BD27,Part1Empate3L,$CE27))</f>
        <v>2</v>
      </c>
      <c r="CG27" s="118" t="n">
        <f aca="false">CD27+COUNTIFS($CE$6:$CE$53,CE27,$CF$6:CF$53,"&gt;"&amp;CF27,$BC$6:$BC$53,INDEX(T_Equipos[Grupo],MATCH(BD27,T_Equipos[NombreEquipo],0)))</f>
        <v>2</v>
      </c>
      <c r="CH27" s="117" t="str">
        <f aca="false">IF(COUNTIFS($CG$6:$CG$53,CG27,$BC$6:$BC$53,INDEX(T_Equipos[Grupo],MATCH(BD27,T_Equipos[NombreEquipo],0)))=1,"-","P."&amp;CG27&amp;" ("&amp;COUNTIFS($CG$6:$CG$53,CG27,$BC$6:$BC$53,INDEX(T_Equipos[Grupo],MATCH(BD27,T_Equipos[NombreEquipo],0)))&amp;")")</f>
        <v>P.2 (2)</v>
      </c>
      <c r="CI27" s="118" t="n">
        <f aca="false">IF($CH27="-","-",COUNTIFS(FGLocal,$BD27,Ganador,"Local",Part2Empate4V,$CH27)+COUNTIFS(FGVisitante,$BD27,Ganador,"Visitante",Part2Empate4L,$CH27))</f>
        <v>0</v>
      </c>
      <c r="CJ27" s="118" t="n">
        <f aca="false">IF($CH27="-","-",COUNTIFS(FGLocal,$BD27,Ganador,"Empate",Part2Empate4V,$CH27)+COUNTIFS(FGVisitante,$BD27,Ganador,"Empate",Part2Empate4L,$CH27))</f>
        <v>1</v>
      </c>
      <c r="CK27" s="118" t="n">
        <f aca="false">IF($CH27="-","-",COUNTIFS(FGLocal,$BD27,Ganador,"Visitante",Part2Empate4V,$CH27)+COUNTIFS(FGVisitante,$BD27,Ganador,"Local",Part2Empate4L,$CH27))</f>
        <v>0</v>
      </c>
      <c r="CL27" s="118" t="n">
        <f aca="false">IF($CH27="-","-",CI27*3+CJ27)</f>
        <v>1</v>
      </c>
      <c r="CM27" s="118" t="n">
        <f aca="false">CG27+COUNTIFS($CH$6:$CH$53,CH27,$CL$6:CL$53,"&gt;"&amp;CL27,$BC$6:$BC$53,INDEX(T_Equipos[Grupo],MATCH(BD27,T_Equipos[NombreEquipo],0)))</f>
        <v>2</v>
      </c>
      <c r="CN27" s="117" t="str">
        <f aca="false">IF(COUNTIFS($CM$6:$CM$53,CM27,$BC$6:$BC$53,INDEX(T_Equipos[Grupo],MATCH(BD27,T_Equipos[NombreEquipo],0)))=1,"-","P."&amp;CM27&amp;" ("&amp;COUNTIFS($CM$6:$CM$53,CM27,$BC$6:$BC$53,INDEX(T_Equipos[Grupo],MATCH(BD27,T_Equipos[NombreEquipo],0)))&amp;")")</f>
        <v>P.2 (2)</v>
      </c>
      <c r="CO27" s="118" t="n">
        <f aca="false">IF($CN27="-","-",SUMIFS(FG_GolesLocal,FGLocal,$BD27,Part2Empate5V,$CN27)+SUMIFS(FG_GolesVisitante,FGVisitante,$BD27,Part2Empate5L,$CN27))</f>
        <v>2</v>
      </c>
      <c r="CP27" s="118" t="n">
        <f aca="false">IF($CN27="-","-",SUMIFS(FG_GolesVisitante,FGLocal,$BD27,Part2Empate5V,$CN27)+SUMIFS(FG_GolesLocal,FGVisitante,$BD27,Part2Empate5L,$CN27))</f>
        <v>2</v>
      </c>
      <c r="CQ27" s="118" t="n">
        <f aca="false">IF($CN27="-","-",CO27-CP27)</f>
        <v>0</v>
      </c>
      <c r="CR27" s="118" t="n">
        <f aca="false">CM27+COUNTIFS($CN$6:$CN$53,CN27,$CQ$6:CQ$53,"&gt;"&amp;CQ27,$BC$6:$BC$53,INDEX(T_Equipos[Grupo],MATCH(BD27,T_Equipos[NombreEquipo],0)))</f>
        <v>2</v>
      </c>
      <c r="CS27" s="117" t="str">
        <f aca="false">IF(COUNTIFS($CR$6:$CR$53,CR27,$BC$6:$BC$53,INDEX(T_Equipos[Grupo],MATCH(BD27,T_Equipos[NombreEquipo],0)))=1,"-","P."&amp;CR27&amp;" ("&amp;COUNTIFS($CR$6:$CR$53,CR27,$BC$6:$BC$53,INDEX(T_Equipos[Grupo],MATCH(BD27,T_Equipos[NombreEquipo],0)))&amp;")")</f>
        <v>P.2 (2)</v>
      </c>
      <c r="CT27" s="118" t="n">
        <f aca="false">IF($CS27="-","-",SUMIFS(FG_GolesLocal,FGLocal,$BD27,Part2Empate6V,$CS27)+SUMIFS(FG_GolesVisitante,FGVisitante,$BD27,Part2Empate6L,$CS27))</f>
        <v>2</v>
      </c>
      <c r="CU27" s="118" t="n">
        <f aca="false">CR27+COUNTIFS($CS$6:$CS$53,CS27,$CT$6:CT$53,"&gt;"&amp;CT27,$BC$6:$BC$53,INDEX(T_Equipos[Grupo],MATCH(BD27,T_Equipos[NombreEquipo],0)))</f>
        <v>2</v>
      </c>
      <c r="CV27" s="117" t="str">
        <f aca="false">IF(COUNTIFS($CU$6:$CU$53,CU27,$BC$6:$BC$53,INDEX(T_Equipos[Grupo],MATCH(BD27,T_Equipos[NombreEquipo],0)))=1,"-","P."&amp;CU27&amp;" ("&amp;COUNTIFS($CU$6:$CU$53,CU27,$BC$6:$BC$53,INDEX(T_Equipos[Grupo],MATCH(BD27,T_Equipos[NombreEquipo],0)))&amp;")")</f>
        <v>P.2 (2)</v>
      </c>
      <c r="CW27" s="117" t="n">
        <f aca="false">IF(CV27="-","-",BL27)</f>
        <v>0</v>
      </c>
      <c r="CX27" s="117" t="n">
        <f aca="false">CU27+COUNTIFS($CV$6:$CV$53,CV27,$CW$6:CW$53,"&gt;"&amp;CW27,$BC$6:$BC$53,INDEX(T_Equipos[Grupo],MATCH(BD27,T_Equipos[NombreEquipo],0)))</f>
        <v>2</v>
      </c>
      <c r="CY27" s="117" t="str">
        <f aca="false">IF(COUNTIFS($CX$6:$CX$53,CX27,$BC$6:$BC$53,INDEX(T_Equipos[Grupo],MATCH(BD27,T_Equipos[NombreEquipo],0)))=1,"-","P."&amp;CX27&amp;" ("&amp;COUNTIFS($CX$6:$CX$53,CX27,$BC$6:$BC$53,INDEX(T_Equipos[Grupo],MATCH(BD27,T_Equipos[NombreEquipo],0)))&amp;")")</f>
        <v>P.2 (2)</v>
      </c>
      <c r="CZ27" s="117" t="n">
        <f aca="false">IF(CY27="-","-",BJ27)</f>
        <v>2</v>
      </c>
      <c r="DA27" s="118" t="n">
        <f aca="false">CX27+COUNTIFS($CY$6:$CY$53,CY27,$CZ$6:CZ$53,"&gt;"&amp;CZ27,$BC$6:$BC$53,INDEX(T_Equipos[Grupo],MATCH(BD27,T_Equipos[NombreEquipo],0)))</f>
        <v>2</v>
      </c>
      <c r="DB27" s="117" t="str">
        <f aca="false">IF(COUNTIFS($DA$6:$DA$53,DA27,$BC$6:$BC$53,INDEX(T_Equipos[Grupo],MATCH(BD27,T_Equipos[NombreEquipo],0)))=1,"-","P."&amp;DA27&amp;" ("&amp;COUNTIFS($DA$6:$DA$53,DA27,$BC$6:$BC$53,INDEX(T_Equipos[Grupo],MATCH(BD27,T_Equipos[NombreEquipo],0)))&amp;")")</f>
        <v>P.2 (2)</v>
      </c>
      <c r="DC27" s="115" t="n">
        <f aca="false">IF(DB27="-","-",COUNTIFS(T_Equipos[Rank],"&lt;"&amp;INDEX(T_Equipos[Rank],MATCH(BD27,T_Equipos[NombreEquipo],0)),$BC$6:$BC$53,INDEX(T_Equipos[Grupo],MATCH(BD27,T_Equipos[NombreEquipo],0)))+1)</f>
        <v>2</v>
      </c>
      <c r="DD27" s="115" t="n">
        <f aca="false">DA27+COUNTIFS($DB$6:$DB$53,DB27,$DC$6:DC$53,"&lt;"&amp;DC27,$BC$6:$BC$53,INDEX(T_Equipos[Grupo],MATCH(BD27,T_Equipos[NombreEquipo],0)))</f>
        <v>3</v>
      </c>
      <c r="DE27" s="115"/>
      <c r="DF27" s="115" t="n">
        <f aca="false">IF(OR(INDEX($AW$6:$AW$97,MATCH($BD27,$AV$6:$AV$97,0))="",DB27="-"),DD27,INDEX($AW$6:$AW$97,MATCH($BD27,$AV$6:$AV$97,0))+DD27/1000)</f>
        <v>3</v>
      </c>
      <c r="DG27" s="115" t="n">
        <f aca="false">IF(DB27="-","-",COUNTIFS(DF$6:DF$53,"&lt;"&amp;DF27,$BC$6:$BC$53,INDEX(T_Equipos[Grupo],MATCH(BD27,T_Equipos[NombreEquipo],0))))</f>
        <v>2</v>
      </c>
      <c r="DH27" s="115" t="n">
        <f aca="false">DA27+COUNTIFS(DB$6:DB$53,DB27,DG$6:DG$53,"&lt;"&amp;DG27,$BC$6:$BC$53,INDEX(T_Equipos[Grupo],MATCH(BD27,T_Equipos[NombreEquipo],0)))</f>
        <v>3</v>
      </c>
      <c r="DI27" s="54"/>
      <c r="DJ27" s="54" t="n">
        <f aca="false">INDEX($DA$6:$DA$53,MATCH($DQ27,$BD$6:$BD$53,0))</f>
        <v>2</v>
      </c>
      <c r="DK27" s="54" t="n">
        <f aca="false">+SUMIF($BC$6:$BC$53,BC27,$BF$6:$BF$53)</f>
        <v>4</v>
      </c>
      <c r="DL27" s="54" t="n">
        <f aca="false">IF(OR(DK27=12,$AJ$99=144),COUNTIFS($DJ$6:$DJ$53,DJ27,$BC$6:$BC$53,BC27),1)</f>
        <v>1</v>
      </c>
      <c r="DM27" s="119" t="str">
        <f aca="false">DJ27&amp;"."&amp;DL27</f>
        <v>2.1</v>
      </c>
      <c r="DN27" s="54" t="n">
        <f aca="true" t="array" ref="DN27:DN27">OFFSET(Horarios!$P$3,DJ27-1,0,DL27,1)</f>
        <v>2</v>
      </c>
      <c r="DO27" s="54"/>
      <c r="DP27" s="54" t="s">
        <v>101</v>
      </c>
      <c r="DQ27" s="54" t="str">
        <f aca="false">INDEX($BD$6:$BD$53,MATCH(DP27,$BM$6:$BM$53,0))</f>
        <v>Países Bajos</v>
      </c>
      <c r="DR27" s="54"/>
      <c r="DS27" s="54"/>
      <c r="DT27" s="54" t="str">
        <f aca="false">AA27&amp;"-"&amp;AF27</f>
        <v>Casa-Fuera</v>
      </c>
      <c r="DU27" s="54"/>
      <c r="DV27" s="54"/>
      <c r="DW27" s="56"/>
    </row>
    <row r="28" customFormat="false" ht="15" hidden="false" customHeight="true" outlineLevel="0" collapsed="false">
      <c r="A28" s="70" t="s">
        <v>23</v>
      </c>
      <c r="B28" s="71" t="s">
        <v>102</v>
      </c>
      <c r="C28" s="43" t="n">
        <f aca="false">COUNTIF(Equipos!$C$2:$C$49,WORLDCUP!B28)</f>
        <v>4</v>
      </c>
      <c r="D28" s="54" t="str">
        <f aca="false">IF(OR(AC28="",AD28=""),"Pendiente",IF(AC28&gt;AD28,"Local",IF(AC28&lt;AD28,"Visitante","Empate")))</f>
        <v>Local</v>
      </c>
      <c r="E28" s="54" t="str">
        <f aca="false">IF(D28="Pendiente","-",INDEX($BT$6:$BT$53,MATCH($AA28,$BD$6:$BD$53,0)))</f>
        <v>P.1 (2)</v>
      </c>
      <c r="F28" s="54" t="str">
        <f aca="false">IF(D28="Pendiente","-",INDEX($BT$6:$BT$53,MATCH($AF28,$BD$6:$BD$53,0)))</f>
        <v>P.3 (2)</v>
      </c>
      <c r="G28" s="54"/>
      <c r="H28" s="54" t="str">
        <f aca="false">IF(D28="Pendiente","-",INDEX($BZ$6:$BZ$53,MATCH($AA28,$BD$6:$BD$53,0)))</f>
        <v>P.1 (2)</v>
      </c>
      <c r="I28" s="54" t="str">
        <f aca="false">IF(D28="Pendiente","-",INDEX($BZ$6:$BZ$53,MATCH($AF28,$BD$6:$BD$53,0)))</f>
        <v>P.3 (2)</v>
      </c>
      <c r="J28" s="54"/>
      <c r="K28" s="54" t="str">
        <f aca="false">IF(D28="Pendiente","-",INDEX($CE$6:$CE$53,MATCH($AA28,$BD$6:$BD$53,0)))</f>
        <v>P.1 (2)</v>
      </c>
      <c r="L28" s="54" t="str">
        <f aca="false">IF(D28="Pendiente","-",INDEX($CE$6:$CE$53,MATCH($AF28,$BD$6:$BD$53,0)))</f>
        <v>P.3 (2)</v>
      </c>
      <c r="M28" s="54"/>
      <c r="N28" s="54" t="str">
        <f aca="false">IF(D28="Pendiente","-",INDEX($CH$6:$CH$53,MATCH($AA28,$BD$6:$BD$53,0)))</f>
        <v>P.1 (2)</v>
      </c>
      <c r="O28" s="54" t="str">
        <f aca="false">IF(D28="Pendiente","-",INDEX($CH$6:$CH$53,MATCH($AF28,$BD$6:$BD$53,0)))</f>
        <v>P.3 (2)</v>
      </c>
      <c r="P28" s="54"/>
      <c r="Q28" s="54" t="str">
        <f aca="false">IF(D28="Pendiente","-",INDEX($CN$6:$CN$53,MATCH($AA28,$BD$6:$BD$53,0)))</f>
        <v>P.1 (2)</v>
      </c>
      <c r="R28" s="54" t="str">
        <f aca="false">IF(D28="Pendiente","-",INDEX($CN$6:$CN$53,MATCH($AF28,$BD$6:$BD$53,0)))</f>
        <v>P.3 (2)</v>
      </c>
      <c r="S28" s="54"/>
      <c r="T28" s="54" t="str">
        <f aca="false">IF(D28="Pendiente","-",INDEX($CS$6:$CS$53,MATCH($AA28,$BD$6:$BD$53,0)))</f>
        <v>P.1 (2)</v>
      </c>
      <c r="U28" s="54" t="str">
        <f aca="false">IF(D28="Pendiente","-",INDEX($CS$6:$CS$53,MATCH($AF28,$BD$6:$BD$53,0)))</f>
        <v>P.3 (2)</v>
      </c>
      <c r="V28" s="45"/>
      <c r="W28" s="184" t="s">
        <v>102</v>
      </c>
      <c r="X28" s="73" t="n">
        <f aca="false">Horarios!C28</f>
        <v>46186.125</v>
      </c>
      <c r="Y28" s="74" t="n">
        <f aca="false">Horarios!C28</f>
        <v>46186.125</v>
      </c>
      <c r="Z28" s="75" t="str">
        <f aca="false">$Z$4</f>
        <v>J1</v>
      </c>
      <c r="AA28" s="76" t="str">
        <f aca="false">A29</f>
        <v>Estados Unidos</v>
      </c>
      <c r="AB28" s="164" t="str">
        <f aca="true" t="array" ref="AB28:AB28">Ver_flag_local</f>
        <v/>
      </c>
      <c r="AC28" s="78" t="n">
        <v>4</v>
      </c>
      <c r="AD28" s="79" t="n">
        <v>1</v>
      </c>
      <c r="AE28" s="80" t="str">
        <f aca="true" t="array" ref="AE28:AE28">Ver_flag_visit</f>
        <v/>
      </c>
      <c r="AF28" s="81" t="str">
        <f aca="false">A30</f>
        <v>Paraguay</v>
      </c>
      <c r="AG28" s="82" t="n">
        <f aca="false">IF(NOT(OR(ISBLANK(AC28),ISBLANK(AD28))),1,0)</f>
        <v>1</v>
      </c>
      <c r="AH28" s="83" t="n">
        <v>4</v>
      </c>
      <c r="AI28" s="84"/>
      <c r="AJ28" s="85" t="str">
        <f aca="false">CONCATENATE(AJ3," ",B28)</f>
        <v>Grupo D</v>
      </c>
      <c r="AK28" s="85"/>
      <c r="AL28" s="85"/>
      <c r="AM28" s="85"/>
      <c r="AN28" s="85"/>
      <c r="AO28" s="85"/>
      <c r="AP28" s="85"/>
      <c r="AQ28" s="85"/>
      <c r="AR28" s="85"/>
      <c r="AS28" s="85"/>
      <c r="AT28" s="85"/>
      <c r="AU28" s="160"/>
      <c r="AV28" s="86" t="str">
        <f aca="false">IF(AU29&gt;0,$AV$3,"")</f>
        <v/>
      </c>
      <c r="AW28" s="96"/>
      <c r="AX28" s="167"/>
      <c r="AY28" s="145"/>
      <c r="AZ28" s="146"/>
      <c r="BA28" s="48"/>
      <c r="BB28" s="54"/>
      <c r="BC28" s="115" t="str">
        <f aca="false">+INDEX(T_Equipos[Grupo],MATCH(WORLDCUP!BD28,T_Equipos[NombreEquipo],0))</f>
        <v>F</v>
      </c>
      <c r="BD28" s="54" t="str">
        <f aca="false">+Equipos!B24</f>
        <v>Suecia</v>
      </c>
      <c r="BE28" s="116" t="n">
        <f aca="false">+BG28*3+BH28+IF($AZ$3="no",0,INDEX($AZ$6:$AZ$97,MATCH(BD28,$AY$6:$AY$97,0)))</f>
        <v>3</v>
      </c>
      <c r="BF28" s="116" t="n">
        <f aca="false">+BG28+BH28+BI28</f>
        <v>1</v>
      </c>
      <c r="BG28" s="116" t="n">
        <f aca="false">+COUNTIFS(FGLocal,BD28,Ganador,"Local")+COUNTIFS(FGVisitante,BD28,Ganador,"Visitante")</f>
        <v>1</v>
      </c>
      <c r="BH28" s="116" t="n">
        <f aca="false">+COUNTIFS(FGLocal,BD28,Ganador,"Empate")+COUNTIFS(FGVisitante,BD28,Ganador,"Empate")</f>
        <v>0</v>
      </c>
      <c r="BI28" s="116" t="n">
        <f aca="false">+COUNTIFS(FGVisitante,BD28,Ganador,"Local")+COUNTIFS(FGLocal,BD28,Ganador,"Visitante")</f>
        <v>0</v>
      </c>
      <c r="BJ28" s="116" t="n">
        <f aca="false">+SUMIFS(FG_GolesLocal,FGLocal,BD28,Ganador,"&lt;&gt;"&amp;"Pendiente",FG_GolesLocal,"&lt;&gt;"&amp;"",FG_GolesVisitante,"&lt;&gt;"&amp;"")+SUMIFS(FG_GolesVisitante,FGVisitante,BD28,Ganador,"&lt;&gt;"&amp;"Pendiente",FG_GolesLocal,"&lt;&gt;"&amp;"",FG_GolesVisitante,"&lt;&gt;"&amp;"")</f>
        <v>5</v>
      </c>
      <c r="BK28" s="116" t="n">
        <f aca="false">+SUMIFS(FG_GolesLocal,FGVisitante,BD28,Ganador,"&lt;&gt;"&amp;"Pendiente",FG_GolesLocal,"&lt;&gt;"&amp;"",FG_GolesVisitante,"&lt;&gt;"&amp;"")+SUMIFS(FG_GolesVisitante,FGLocal,BD28,Ganador,"&lt;&gt;"&amp;"Pendiente",FG_GolesLocal,"&lt;&gt;"&amp;"",FG_GolesVisitante,"&lt;&gt;"&amp;"")</f>
        <v>1</v>
      </c>
      <c r="BL28" s="116" t="n">
        <f aca="false">+BJ28-BK28</f>
        <v>4</v>
      </c>
      <c r="BM28" s="116" t="str">
        <f aca="false">DD28&amp;BC28</f>
        <v>1F</v>
      </c>
      <c r="BN28" s="116" t="str">
        <f aca="false">DH28&amp;BC28</f>
        <v>1F</v>
      </c>
      <c r="BO28" s="118" t="n">
        <f aca="false">IF(AND($AJ$99=144,BF28&gt;=1),1,0)</f>
        <v>0</v>
      </c>
      <c r="BP28" s="117" t="n">
        <f aca="false">COUNTIFS($BO$6:$BO$53,"&gt;"&amp;BO28,$BC$6:$BC$53,INDEX(T_Equipos[Grupo],MATCH(BD28,T_Equipos[NombreEquipo],0)))+1</f>
        <v>1</v>
      </c>
      <c r="BQ28" s="117" t="str">
        <f aca="false">IF(COUNTIFS($BP$6:$BP$53,BP28,$BC$6:$BC$53,INDEX(T_Equipos[Grupo],MATCH(BD28,T_Equipos[NombreEquipo],0)))=1,"-","P."&amp;BP28&amp;" ("&amp;COUNTIFS($BP$6:$BP$53,BP28,$BC$6:$BC$53,INDEX(T_Equipos[Grupo],MATCH(BD28,T_Equipos[NombreEquipo],0)))&amp;")")</f>
        <v>P.1 (4)</v>
      </c>
      <c r="BR28" s="118" t="n">
        <f aca="false">IF($BQ28="-","-",BE28)</f>
        <v>3</v>
      </c>
      <c r="BS28" s="117" t="n">
        <f aca="false">BP28+COUNTIFS($BQ$6:$BQ$53,BQ28,$BR$6:BR$53,"&gt;"&amp;BR28,$BC$6:$BC$53,INDEX(T_Equipos[Grupo],MATCH(BD28,T_Equipos[NombreEquipo],0)))</f>
        <v>1</v>
      </c>
      <c r="BT28" s="117" t="str">
        <f aca="false">IF(COUNTIFS($BS$6:$BS$53,BS28,$BC$6:$BC$53,INDEX(T_Equipos[Grupo],MATCH(BD28,T_Equipos[NombreEquipo],0)))=1,"-","P."&amp;BS28&amp;" ("&amp;COUNTIFS($BS$6:$BS$53,BS28,$BC$6:$BC$53,INDEX(T_Equipos[Grupo],MATCH(BD28,T_Equipos[NombreEquipo],0)))&amp;")")</f>
        <v>-</v>
      </c>
      <c r="BU28" s="118" t="str">
        <f aca="false">IF($BT28="-","-",COUNTIFS(FGLocal,$BD28,Ganador,"Local",Part1Empate1V,$BT28)+COUNTIFS(FGVisitante,$BD28,Ganador,"Visitante",Part1Empate1L,$BT28))</f>
        <v>-</v>
      </c>
      <c r="BV28" s="118" t="str">
        <f aca="false">IF($BT28="-","-",COUNTIFS(FGLocal,$BD28,Ganador,"Empate",Part1Empate1V,$BT28)+COUNTIFS(FGVisitante,$BD28,Ganador,"Empate",Part1Empate1L,$BT28))</f>
        <v>-</v>
      </c>
      <c r="BW28" s="118" t="str">
        <f aca="false">IF($BT28="-","-",COUNTIFS(FGLocal,$BD28,Ganador,"Visitante",Part1Empate1V,$BT28)+COUNTIFS(FGVisitante,$BD28,Ganador,"Local",Part1Empate1L,$BT28))</f>
        <v>-</v>
      </c>
      <c r="BX28" s="118" t="str">
        <f aca="false">IF($BT28="-","-",BU28*3+BV28)</f>
        <v>-</v>
      </c>
      <c r="BY28" s="118" t="n">
        <f aca="false">BS28+COUNTIFS($BT$6:$BT$53,BT28,$BX$6:BX$53,"&gt;"&amp;BX28,$BC$6:$BC$53,INDEX(T_Equipos[Grupo],MATCH(BD28,T_Equipos[NombreEquipo],0)))</f>
        <v>1</v>
      </c>
      <c r="BZ28" s="117" t="str">
        <f aca="false">IF(COUNTIFS($BY$6:$BY$53,BY28,$BC$6:$BC$53,INDEX(T_Equipos[Grupo],MATCH(BD28,T_Equipos[NombreEquipo],0)))=1,"-","P."&amp;BY28&amp;" ("&amp;COUNTIFS($BY$6:$BY$53,BY28,$BC$6:$BC$53,INDEX(T_Equipos[Grupo],MATCH(BD28,T_Equipos[NombreEquipo],0)))&amp;")")</f>
        <v>-</v>
      </c>
      <c r="CA28" s="118" t="str">
        <f aca="false">IF($BZ28="-","-",SUMIFS(FG_GolesLocal,FGLocal,$BD28,Part1Empate2V,$BZ28)+SUMIFS(FG_GolesVisitante,FGVisitante,$BD28,Part1Empate2L,$BZ28))</f>
        <v>-</v>
      </c>
      <c r="CB28" s="118" t="str">
        <f aca="false">IF($BZ28="-","-",SUMIFS(FG_GolesVisitante,FGLocal,$BD28,Part1Empate2V,$BZ28)+SUMIFS(FG_GolesLocal,FGVisitante,$BD28,Part1Empate2L,$BZ28))</f>
        <v>-</v>
      </c>
      <c r="CC28" s="118" t="str">
        <f aca="false">IF($BZ28="-","-",CA28-CB28)</f>
        <v>-</v>
      </c>
      <c r="CD28" s="118" t="n">
        <f aca="false">BY28+COUNTIFS($BZ$6:$BZ$53,BZ28,$CC$6:CC$53,"&gt;"&amp;CC28,$BC$6:$BC$53,INDEX(T_Equipos[Grupo],MATCH(BD28,T_Equipos[NombreEquipo],0)))</f>
        <v>1</v>
      </c>
      <c r="CE28" s="117" t="str">
        <f aca="false">IF(COUNTIFS($CD$6:$CD$53,CD28,$BC$6:$BC$53,INDEX(T_Equipos[Grupo],MATCH(BD28,T_Equipos[NombreEquipo],0)))=1,"-","P."&amp;CD28&amp;" ("&amp;COUNTIFS($CD$6:$CD$53,CD28,$BC$6:$BC$53,INDEX(T_Equipos[Grupo],MATCH(BD28,T_Equipos[NombreEquipo],0)))&amp;")")</f>
        <v>-</v>
      </c>
      <c r="CF28" s="118" t="str">
        <f aca="false">IF($CE28="-","-",SUMIFS(FG_GolesLocal,FGLocal,$BD28,Part1Empate3V,$CE28)+SUMIFS(FG_GolesVisitante,FGVisitante,$BD28,Part1Empate3L,$CE28))</f>
        <v>-</v>
      </c>
      <c r="CG28" s="118" t="n">
        <f aca="false">CD28+COUNTIFS($CE$6:$CE$53,CE28,$CF$6:CF$53,"&gt;"&amp;CF28,$BC$6:$BC$53,INDEX(T_Equipos[Grupo],MATCH(BD28,T_Equipos[NombreEquipo],0)))</f>
        <v>1</v>
      </c>
      <c r="CH28" s="117" t="str">
        <f aca="false">IF(COUNTIFS($CG$6:$CG$53,CG28,$BC$6:$BC$53,INDEX(T_Equipos[Grupo],MATCH(BD28,T_Equipos[NombreEquipo],0)))=1,"-","P."&amp;CG28&amp;" ("&amp;COUNTIFS($CG$6:$CG$53,CG28,$BC$6:$BC$53,INDEX(T_Equipos[Grupo],MATCH(BD28,T_Equipos[NombreEquipo],0)))&amp;")")</f>
        <v>-</v>
      </c>
      <c r="CI28" s="118" t="str">
        <f aca="false">IF($CH28="-","-",COUNTIFS(FGLocal,$BD28,Ganador,"Local",Part2Empate4V,$CH28)+COUNTIFS(FGVisitante,$BD28,Ganador,"Visitante",Part2Empate4L,$CH28))</f>
        <v>-</v>
      </c>
      <c r="CJ28" s="118" t="str">
        <f aca="false">IF($CH28="-","-",COUNTIFS(FGLocal,$BD28,Ganador,"Empate",Part2Empate4V,$CH28)+COUNTIFS(FGVisitante,$BD28,Ganador,"Empate",Part2Empate4L,$CH28))</f>
        <v>-</v>
      </c>
      <c r="CK28" s="118" t="str">
        <f aca="false">IF($CH28="-","-",COUNTIFS(FGLocal,$BD28,Ganador,"Visitante",Part2Empate4V,$CH28)+COUNTIFS(FGVisitante,$BD28,Ganador,"Local",Part2Empate4L,$CH28))</f>
        <v>-</v>
      </c>
      <c r="CL28" s="118" t="str">
        <f aca="false">IF($CH28="-","-",CI28*3+CJ28)</f>
        <v>-</v>
      </c>
      <c r="CM28" s="118" t="n">
        <f aca="false">CG28+COUNTIFS($CH$6:$CH$53,CH28,$CL$6:CL$53,"&gt;"&amp;CL28,$BC$6:$BC$53,INDEX(T_Equipos[Grupo],MATCH(BD28,T_Equipos[NombreEquipo],0)))</f>
        <v>1</v>
      </c>
      <c r="CN28" s="117" t="str">
        <f aca="false">IF(COUNTIFS($CM$6:$CM$53,CM28,$BC$6:$BC$53,INDEX(T_Equipos[Grupo],MATCH(BD28,T_Equipos[NombreEquipo],0)))=1,"-","P."&amp;CM28&amp;" ("&amp;COUNTIFS($CM$6:$CM$53,CM28,$BC$6:$BC$53,INDEX(T_Equipos[Grupo],MATCH(BD28,T_Equipos[NombreEquipo],0)))&amp;")")</f>
        <v>-</v>
      </c>
      <c r="CO28" s="118" t="str">
        <f aca="false">IF($CN28="-","-",SUMIFS(FG_GolesLocal,FGLocal,$BD28,Part2Empate5V,$CN28)+SUMIFS(FG_GolesVisitante,FGVisitante,$BD28,Part2Empate5L,$CN28))</f>
        <v>-</v>
      </c>
      <c r="CP28" s="118" t="str">
        <f aca="false">IF($CN28="-","-",SUMIFS(FG_GolesVisitante,FGLocal,$BD28,Part2Empate5V,$CN28)+SUMIFS(FG_GolesLocal,FGVisitante,$BD28,Part2Empate5L,$CN28))</f>
        <v>-</v>
      </c>
      <c r="CQ28" s="118" t="str">
        <f aca="false">IF($CN28="-","-",CO28-CP28)</f>
        <v>-</v>
      </c>
      <c r="CR28" s="118" t="n">
        <f aca="false">CM28+COUNTIFS($CN$6:$CN$53,CN28,$CQ$6:CQ$53,"&gt;"&amp;CQ28,$BC$6:$BC$53,INDEX(T_Equipos[Grupo],MATCH(BD28,T_Equipos[NombreEquipo],0)))</f>
        <v>1</v>
      </c>
      <c r="CS28" s="117" t="str">
        <f aca="false">IF(COUNTIFS($CR$6:$CR$53,CR28,$BC$6:$BC$53,INDEX(T_Equipos[Grupo],MATCH(BD28,T_Equipos[NombreEquipo],0)))=1,"-","P."&amp;CR28&amp;" ("&amp;COUNTIFS($CR$6:$CR$53,CR28,$BC$6:$BC$53,INDEX(T_Equipos[Grupo],MATCH(BD28,T_Equipos[NombreEquipo],0)))&amp;")")</f>
        <v>-</v>
      </c>
      <c r="CT28" s="118" t="str">
        <f aca="false">IF($CS28="-","-",SUMIFS(FG_GolesLocal,FGLocal,$BD28,Part2Empate6V,$CS28)+SUMIFS(FG_GolesVisitante,FGVisitante,$BD28,Part2Empate6L,$CS28))</f>
        <v>-</v>
      </c>
      <c r="CU28" s="118" t="n">
        <f aca="false">CR28+COUNTIFS($CS$6:$CS$53,CS28,$CT$6:CT$53,"&gt;"&amp;CT28,$BC$6:$BC$53,INDEX(T_Equipos[Grupo],MATCH(BD28,T_Equipos[NombreEquipo],0)))</f>
        <v>1</v>
      </c>
      <c r="CV28" s="117" t="str">
        <f aca="false">IF(COUNTIFS($CU$6:$CU$53,CU28,$BC$6:$BC$53,INDEX(T_Equipos[Grupo],MATCH(BD28,T_Equipos[NombreEquipo],0)))=1,"-","P."&amp;CU28&amp;" ("&amp;COUNTIFS($CU$6:$CU$53,CU28,$BC$6:$BC$53,INDEX(T_Equipos[Grupo],MATCH(BD28,T_Equipos[NombreEquipo],0)))&amp;")")</f>
        <v>-</v>
      </c>
      <c r="CW28" s="117" t="str">
        <f aca="false">IF(CV28="-","-",BL28)</f>
        <v>-</v>
      </c>
      <c r="CX28" s="117" t="n">
        <f aca="false">CU28+COUNTIFS($CV$6:$CV$53,CV28,$CW$6:CW$53,"&gt;"&amp;CW28,$BC$6:$BC$53,INDEX(T_Equipos[Grupo],MATCH(BD28,T_Equipos[NombreEquipo],0)))</f>
        <v>1</v>
      </c>
      <c r="CY28" s="117" t="str">
        <f aca="false">IF(COUNTIFS($CX$6:$CX$53,CX28,$BC$6:$BC$53,INDEX(T_Equipos[Grupo],MATCH(BD28,T_Equipos[NombreEquipo],0)))=1,"-","P."&amp;CX28&amp;" ("&amp;COUNTIFS($CX$6:$CX$53,CX28,$BC$6:$BC$53,INDEX(T_Equipos[Grupo],MATCH(BD28,T_Equipos[NombreEquipo],0)))&amp;")")</f>
        <v>-</v>
      </c>
      <c r="CZ28" s="117" t="str">
        <f aca="false">IF(CY28="-","-",BJ28)</f>
        <v>-</v>
      </c>
      <c r="DA28" s="118" t="n">
        <f aca="false">CX28+COUNTIFS($CY$6:$CY$53,CY28,$CZ$6:CZ$53,"&gt;"&amp;CZ28,$BC$6:$BC$53,INDEX(T_Equipos[Grupo],MATCH(BD28,T_Equipos[NombreEquipo],0)))</f>
        <v>1</v>
      </c>
      <c r="DB28" s="117" t="str">
        <f aca="false">IF(COUNTIFS($DA$6:$DA$53,DA28,$BC$6:$BC$53,INDEX(T_Equipos[Grupo],MATCH(BD28,T_Equipos[NombreEquipo],0)))=1,"-","P."&amp;DA28&amp;" ("&amp;COUNTIFS($DA$6:$DA$53,DA28,$BC$6:$BC$53,INDEX(T_Equipos[Grupo],MATCH(BD28,T_Equipos[NombreEquipo],0)))&amp;")")</f>
        <v>-</v>
      </c>
      <c r="DC28" s="115" t="str">
        <f aca="false">IF(DB28="-","-",COUNTIFS(T_Equipos[Rank],"&lt;"&amp;INDEX(T_Equipos[Rank],MATCH(BD28,T_Equipos[NombreEquipo],0)),$BC$6:$BC$53,INDEX(T_Equipos[Grupo],MATCH(BD28,T_Equipos[NombreEquipo],0)))+1)</f>
        <v>-</v>
      </c>
      <c r="DD28" s="115" t="n">
        <f aca="false">DA28+COUNTIFS($DB$6:$DB$53,DB28,$DC$6:DC$53,"&lt;"&amp;DC28,$BC$6:$BC$53,INDEX(T_Equipos[Grupo],MATCH(BD28,T_Equipos[NombreEquipo],0)))</f>
        <v>1</v>
      </c>
      <c r="DE28" s="115"/>
      <c r="DF28" s="115" t="n">
        <f aca="false">IF(OR(INDEX($AW$6:$AW$97,MATCH($BD28,$AV$6:$AV$97,0))="",DB28="-"),DD28,INDEX($AW$6:$AW$97,MATCH($BD28,$AV$6:$AV$97,0))+DD28/1000)</f>
        <v>1</v>
      </c>
      <c r="DG28" s="115" t="str">
        <f aca="false">IF(DB28="-","-",COUNTIFS(DF$6:DF$53,"&lt;"&amp;DF28,$BC$6:$BC$53,INDEX(T_Equipos[Grupo],MATCH(BD28,T_Equipos[NombreEquipo],0))))</f>
        <v>-</v>
      </c>
      <c r="DH28" s="115" t="n">
        <f aca="false">DA28+COUNTIFS(DB$6:DB$53,DB28,DG$6:DG$53,"&lt;"&amp;DG28,$BC$6:$BC$53,INDEX(T_Equipos[Grupo],MATCH(BD28,T_Equipos[NombreEquipo],0)))</f>
        <v>1</v>
      </c>
      <c r="DI28" s="54"/>
      <c r="DJ28" s="54" t="n">
        <f aca="false">INDEX($DA$6:$DA$53,MATCH($DQ28,$BD$6:$BD$53,0))</f>
        <v>2</v>
      </c>
      <c r="DK28" s="54" t="n">
        <f aca="false">+SUMIF($BC$6:$BC$53,BC28,$BF$6:$BF$53)</f>
        <v>4</v>
      </c>
      <c r="DL28" s="54" t="n">
        <f aca="false">IF(OR(DK28=12,$AJ$99=144),COUNTIFS($DJ$6:$DJ$53,DJ28,$BC$6:$BC$53,BC28),1)</f>
        <v>1</v>
      </c>
      <c r="DM28" s="119" t="str">
        <f aca="false">DJ28&amp;"."&amp;DL28</f>
        <v>2.1</v>
      </c>
      <c r="DN28" s="54" t="n">
        <f aca="true" t="array" ref="DN28:DN28">OFFSET(Horarios!$P$3,DJ28-1,0,DL28,1)</f>
        <v>2</v>
      </c>
      <c r="DO28" s="54"/>
      <c r="DP28" s="54" t="s">
        <v>103</v>
      </c>
      <c r="DQ28" s="54" t="str">
        <f aca="false">INDEX($BD$6:$BD$53,MATCH(DP28,$BM$6:$BM$53,0))</f>
        <v>Japón</v>
      </c>
      <c r="DR28" s="54"/>
      <c r="DS28" s="54"/>
      <c r="DT28" s="54" t="str">
        <f aca="false">AA28&amp;"-"&amp;AF28</f>
        <v>Estados Unidos-Paraguay</v>
      </c>
      <c r="DU28" s="54"/>
      <c r="DV28" s="54"/>
      <c r="DW28" s="56"/>
    </row>
    <row r="29" customFormat="false" ht="15.75" hidden="false" customHeight="true" outlineLevel="0" collapsed="false">
      <c r="A29" s="91" t="str">
        <f aca="false">+Equipos!B14</f>
        <v>Estados Unidos</v>
      </c>
      <c r="B29" s="71"/>
      <c r="C29" s="71"/>
      <c r="D29" s="54" t="str">
        <f aca="false">IF(OR(AC29="",AD29=""),"Pendiente",IF(AC29&gt;AD29,"Local",IF(AC29&lt;AD29,"Visitante","Empate")))</f>
        <v>Local</v>
      </c>
      <c r="E29" s="54" t="str">
        <f aca="false">IF(D29="Pendiente","-",INDEX($BT$6:$BT$53,MATCH($AA29,$BD$6:$BD$53,0)))</f>
        <v>P.1 (2)</v>
      </c>
      <c r="F29" s="54" t="str">
        <f aca="false">IF(D29="Pendiente","-",INDEX($BT$6:$BT$53,MATCH($AF29,$BD$6:$BD$53,0)))</f>
        <v>P.3 (2)</v>
      </c>
      <c r="G29" s="54"/>
      <c r="H29" s="54" t="str">
        <f aca="false">IF(D29="Pendiente","-",INDEX($BZ$6:$BZ$53,MATCH($AA29,$BD$6:$BD$53,0)))</f>
        <v>P.1 (2)</v>
      </c>
      <c r="I29" s="54" t="str">
        <f aca="false">IF(D29="Pendiente","-",INDEX($BZ$6:$BZ$53,MATCH($AF29,$BD$6:$BD$53,0)))</f>
        <v>P.3 (2)</v>
      </c>
      <c r="J29" s="54"/>
      <c r="K29" s="54" t="str">
        <f aca="false">IF(D29="Pendiente","-",INDEX($CE$6:$CE$53,MATCH($AA29,$BD$6:$BD$53,0)))</f>
        <v>P.1 (2)</v>
      </c>
      <c r="L29" s="54" t="str">
        <f aca="false">IF(D29="Pendiente","-",INDEX($CE$6:$CE$53,MATCH($AF29,$BD$6:$BD$53,0)))</f>
        <v>P.3 (2)</v>
      </c>
      <c r="M29" s="54"/>
      <c r="N29" s="54" t="str">
        <f aca="false">IF(D29="Pendiente","-",INDEX($CH$6:$CH$53,MATCH($AA29,$BD$6:$BD$53,0)))</f>
        <v>P.1 (2)</v>
      </c>
      <c r="O29" s="54" t="str">
        <f aca="false">IF(D29="Pendiente","-",INDEX($CH$6:$CH$53,MATCH($AF29,$BD$6:$BD$53,0)))</f>
        <v>P.3 (2)</v>
      </c>
      <c r="P29" s="54"/>
      <c r="Q29" s="54" t="str">
        <f aca="false">IF(D29="Pendiente","-",INDEX($CN$6:$CN$53,MATCH($AA29,$BD$6:$BD$53,0)))</f>
        <v>P.1 (2)</v>
      </c>
      <c r="R29" s="54" t="str">
        <f aca="false">IF(D29="Pendiente","-",INDEX($CN$6:$CN$53,MATCH($AF29,$BD$6:$BD$53,0)))</f>
        <v>P.3 (2)</v>
      </c>
      <c r="S29" s="54"/>
      <c r="T29" s="54" t="str">
        <f aca="false">IF(D29="Pendiente","-",INDEX($CS$6:$CS$53,MATCH($AA29,$BD$6:$BD$53,0)))</f>
        <v>P.1 (2)</v>
      </c>
      <c r="U29" s="54" t="str">
        <f aca="false">IF(D29="Pendiente","-",INDEX($CS$6:$CS$53,MATCH($AF29,$BD$6:$BD$53,0)))</f>
        <v>P.3 (2)</v>
      </c>
      <c r="V29" s="45"/>
      <c r="W29" s="184"/>
      <c r="X29" s="73" t="n">
        <f aca="false">Horarios!C29</f>
        <v>46187.25</v>
      </c>
      <c r="Y29" s="74" t="n">
        <f aca="false">Horarios!C29</f>
        <v>46187.25</v>
      </c>
      <c r="Z29" s="75" t="str">
        <f aca="false">$Z$4</f>
        <v>J1</v>
      </c>
      <c r="AA29" s="76" t="str">
        <f aca="false">A31</f>
        <v>Australia</v>
      </c>
      <c r="AB29" s="164" t="str">
        <f aca="true" t="array" ref="AB29:AB29">Ver_flag_local</f>
        <v/>
      </c>
      <c r="AC29" s="78" t="n">
        <v>2</v>
      </c>
      <c r="AD29" s="79" t="n">
        <v>0</v>
      </c>
      <c r="AE29" s="80" t="str">
        <f aca="true" t="array" ref="AE29:AE29">Ver_flag_visit</f>
        <v/>
      </c>
      <c r="AF29" s="81" t="str">
        <f aca="false">A32</f>
        <v>Turquía</v>
      </c>
      <c r="AG29" s="82" t="n">
        <f aca="false">IF(NOT(OR(ISBLANK(AC29),ISBLANK(AD29))),1,0)</f>
        <v>1</v>
      </c>
      <c r="AH29" s="83" t="n">
        <v>6</v>
      </c>
      <c r="AI29" s="84"/>
      <c r="AJ29" s="92" t="str">
        <f aca="false">AJ5</f>
        <v>Pos</v>
      </c>
      <c r="AK29" s="93"/>
      <c r="AL29" s="94" t="str">
        <f aca="false">AL5</f>
        <v>Selección</v>
      </c>
      <c r="AM29" s="93" t="str">
        <f aca="false">AM5</f>
        <v>Pts</v>
      </c>
      <c r="AN29" s="93" t="str">
        <f aca="false">AN5</f>
        <v>J</v>
      </c>
      <c r="AO29" s="93" t="str">
        <f aca="false">AO5</f>
        <v>G</v>
      </c>
      <c r="AP29" s="93" t="str">
        <f aca="false">AP5</f>
        <v>E</v>
      </c>
      <c r="AQ29" s="93" t="str">
        <f aca="false">AQ5</f>
        <v>P</v>
      </c>
      <c r="AR29" s="93" t="str">
        <f aca="false">AR5</f>
        <v>GF</v>
      </c>
      <c r="AS29" s="93" t="str">
        <f aca="false">AS5</f>
        <v>GC</v>
      </c>
      <c r="AT29" s="95" t="str">
        <f aca="false">AT5</f>
        <v>DG</v>
      </c>
      <c r="AU29" s="160" t="n">
        <f aca="false">COUNTIF(AU30:AU33,"&gt;1")</f>
        <v>0</v>
      </c>
      <c r="AV29" s="96"/>
      <c r="AW29" s="96"/>
      <c r="AX29" s="167"/>
      <c r="AY29" s="97" t="str">
        <f aca="false">AL29</f>
        <v>Selección</v>
      </c>
      <c r="AZ29" s="98" t="str">
        <f aca="false">+Idiomas!$D$69</f>
        <v>Puntos penalizados</v>
      </c>
      <c r="BA29" s="48"/>
      <c r="BB29" s="54"/>
      <c r="BC29" s="115" t="str">
        <f aca="false">+INDEX(T_Equipos[Grupo],MATCH(WORLDCUP!BD29,T_Equipos[NombreEquipo],0))</f>
        <v>F</v>
      </c>
      <c r="BD29" s="54" t="str">
        <f aca="false">+Equipos!B25</f>
        <v>Túnez</v>
      </c>
      <c r="BE29" s="116" t="n">
        <f aca="false">+BG29*3+BH29+IF($AZ$3="no",0,INDEX($AZ$6:$AZ$97,MATCH(BD29,$AY$6:$AY$97,0)))</f>
        <v>0</v>
      </c>
      <c r="BF29" s="116" t="n">
        <f aca="false">+BG29+BH29+BI29</f>
        <v>1</v>
      </c>
      <c r="BG29" s="116" t="n">
        <f aca="false">+COUNTIFS(FGLocal,BD29,Ganador,"Local")+COUNTIFS(FGVisitante,BD29,Ganador,"Visitante")</f>
        <v>0</v>
      </c>
      <c r="BH29" s="116" t="n">
        <f aca="false">+COUNTIFS(FGLocal,BD29,Ganador,"Empate")+COUNTIFS(FGVisitante,BD29,Ganador,"Empate")</f>
        <v>0</v>
      </c>
      <c r="BI29" s="116" t="n">
        <f aca="false">+COUNTIFS(FGVisitante,BD29,Ganador,"Local")+COUNTIFS(FGLocal,BD29,Ganador,"Visitante")</f>
        <v>1</v>
      </c>
      <c r="BJ29" s="116" t="n">
        <f aca="false">+SUMIFS(FG_GolesLocal,FGLocal,BD29,Ganador,"&lt;&gt;"&amp;"Pendiente",FG_GolesLocal,"&lt;&gt;"&amp;"",FG_GolesVisitante,"&lt;&gt;"&amp;"")+SUMIFS(FG_GolesVisitante,FGVisitante,BD29,Ganador,"&lt;&gt;"&amp;"Pendiente",FG_GolesLocal,"&lt;&gt;"&amp;"",FG_GolesVisitante,"&lt;&gt;"&amp;"")</f>
        <v>1</v>
      </c>
      <c r="BK29" s="116" t="n">
        <f aca="false">+SUMIFS(FG_GolesLocal,FGVisitante,BD29,Ganador,"&lt;&gt;"&amp;"Pendiente",FG_GolesLocal,"&lt;&gt;"&amp;"",FG_GolesVisitante,"&lt;&gt;"&amp;"")+SUMIFS(FG_GolesVisitante,FGLocal,BD29,Ganador,"&lt;&gt;"&amp;"Pendiente",FG_GolesLocal,"&lt;&gt;"&amp;"",FG_GolesVisitante,"&lt;&gt;"&amp;"")</f>
        <v>5</v>
      </c>
      <c r="BL29" s="116" t="n">
        <f aca="false">+BJ29-BK29</f>
        <v>-4</v>
      </c>
      <c r="BM29" s="116" t="str">
        <f aca="false">DD29&amp;BC29</f>
        <v>4F</v>
      </c>
      <c r="BN29" s="116" t="str">
        <f aca="false">DH29&amp;BC29</f>
        <v>4F</v>
      </c>
      <c r="BO29" s="118" t="n">
        <f aca="false">IF(AND($AJ$99=144,BF29&gt;=1),1,0)</f>
        <v>0</v>
      </c>
      <c r="BP29" s="117" t="n">
        <f aca="false">COUNTIFS($BO$6:$BO$53,"&gt;"&amp;BO29,$BC$6:$BC$53,INDEX(T_Equipos[Grupo],MATCH(BD29,T_Equipos[NombreEquipo],0)))+1</f>
        <v>1</v>
      </c>
      <c r="BQ29" s="117" t="str">
        <f aca="false">IF(COUNTIFS($BP$6:$BP$53,BP29,$BC$6:$BC$53,INDEX(T_Equipos[Grupo],MATCH(BD29,T_Equipos[NombreEquipo],0)))=1,"-","P."&amp;BP29&amp;" ("&amp;COUNTIFS($BP$6:$BP$53,BP29,$BC$6:$BC$53,INDEX(T_Equipos[Grupo],MATCH(BD29,T_Equipos[NombreEquipo],0)))&amp;")")</f>
        <v>P.1 (4)</v>
      </c>
      <c r="BR29" s="118" t="n">
        <f aca="false">IF($BQ29="-","-",BE29)</f>
        <v>0</v>
      </c>
      <c r="BS29" s="117" t="n">
        <f aca="false">BP29+COUNTIFS($BQ$6:$BQ$53,BQ29,$BR$6:BR$53,"&gt;"&amp;BR29,$BC$6:$BC$53,INDEX(T_Equipos[Grupo],MATCH(BD29,T_Equipos[NombreEquipo],0)))</f>
        <v>4</v>
      </c>
      <c r="BT29" s="117" t="str">
        <f aca="false">IF(COUNTIFS($BS$6:$BS$53,BS29,$BC$6:$BC$53,INDEX(T_Equipos[Grupo],MATCH(BD29,T_Equipos[NombreEquipo],0)))=1,"-","P."&amp;BS29&amp;" ("&amp;COUNTIFS($BS$6:$BS$53,BS29,$BC$6:$BC$53,INDEX(T_Equipos[Grupo],MATCH(BD29,T_Equipos[NombreEquipo],0)))&amp;")")</f>
        <v>-</v>
      </c>
      <c r="BU29" s="118" t="str">
        <f aca="false">IF($BT29="-","-",COUNTIFS(FGLocal,$BD29,Ganador,"Local",Part1Empate1V,$BT29)+COUNTIFS(FGVisitante,$BD29,Ganador,"Visitante",Part1Empate1L,$BT29))</f>
        <v>-</v>
      </c>
      <c r="BV29" s="118" t="str">
        <f aca="false">IF($BT29="-","-",COUNTIFS(FGLocal,$BD29,Ganador,"Empate",Part1Empate1V,$BT29)+COUNTIFS(FGVisitante,$BD29,Ganador,"Empate",Part1Empate1L,$BT29))</f>
        <v>-</v>
      </c>
      <c r="BW29" s="118" t="str">
        <f aca="false">IF($BT29="-","-",COUNTIFS(FGLocal,$BD29,Ganador,"Visitante",Part1Empate1V,$BT29)+COUNTIFS(FGVisitante,$BD29,Ganador,"Local",Part1Empate1L,$BT29))</f>
        <v>-</v>
      </c>
      <c r="BX29" s="118" t="str">
        <f aca="false">IF($BT29="-","-",BU29*3+BV29)</f>
        <v>-</v>
      </c>
      <c r="BY29" s="118" t="n">
        <f aca="false">BS29+COUNTIFS($BT$6:$BT$53,BT29,$BX$6:BX$53,"&gt;"&amp;BX29,$BC$6:$BC$53,INDEX(T_Equipos[Grupo],MATCH(BD29,T_Equipos[NombreEquipo],0)))</f>
        <v>4</v>
      </c>
      <c r="BZ29" s="117" t="str">
        <f aca="false">IF(COUNTIFS($BY$6:$BY$53,BY29,$BC$6:$BC$53,INDEX(T_Equipos[Grupo],MATCH(BD29,T_Equipos[NombreEquipo],0)))=1,"-","P."&amp;BY29&amp;" ("&amp;COUNTIFS($BY$6:$BY$53,BY29,$BC$6:$BC$53,INDEX(T_Equipos[Grupo],MATCH(BD29,T_Equipos[NombreEquipo],0)))&amp;")")</f>
        <v>-</v>
      </c>
      <c r="CA29" s="118" t="str">
        <f aca="false">IF($BZ29="-","-",SUMIFS(FG_GolesLocal,FGLocal,$BD29,Part1Empate2V,$BZ29)+SUMIFS(FG_GolesVisitante,FGVisitante,$BD29,Part1Empate2L,$BZ29))</f>
        <v>-</v>
      </c>
      <c r="CB29" s="118" t="str">
        <f aca="false">IF($BZ29="-","-",SUMIFS(FG_GolesVisitante,FGLocal,$BD29,Part1Empate2V,$BZ29)+SUMIFS(FG_GolesLocal,FGVisitante,$BD29,Part1Empate2L,$BZ29))</f>
        <v>-</v>
      </c>
      <c r="CC29" s="118" t="str">
        <f aca="false">IF($BZ29="-","-",CA29-CB29)</f>
        <v>-</v>
      </c>
      <c r="CD29" s="118" t="n">
        <f aca="false">BY29+COUNTIFS($BZ$6:$BZ$53,BZ29,$CC$6:CC$53,"&gt;"&amp;CC29,$BC$6:$BC$53,INDEX(T_Equipos[Grupo],MATCH(BD29,T_Equipos[NombreEquipo],0)))</f>
        <v>4</v>
      </c>
      <c r="CE29" s="117" t="str">
        <f aca="false">IF(COUNTIFS($CD$6:$CD$53,CD29,$BC$6:$BC$53,INDEX(T_Equipos[Grupo],MATCH(BD29,T_Equipos[NombreEquipo],0)))=1,"-","P."&amp;CD29&amp;" ("&amp;COUNTIFS($CD$6:$CD$53,CD29,$BC$6:$BC$53,INDEX(T_Equipos[Grupo],MATCH(BD29,T_Equipos[NombreEquipo],0)))&amp;")")</f>
        <v>-</v>
      </c>
      <c r="CF29" s="118" t="str">
        <f aca="false">IF($CE29="-","-",SUMIFS(FG_GolesLocal,FGLocal,$BD29,Part1Empate3V,$CE29)+SUMIFS(FG_GolesVisitante,FGVisitante,$BD29,Part1Empate3L,$CE29))</f>
        <v>-</v>
      </c>
      <c r="CG29" s="118" t="n">
        <f aca="false">CD29+COUNTIFS($CE$6:$CE$53,CE29,$CF$6:CF$53,"&gt;"&amp;CF29,$BC$6:$BC$53,INDEX(T_Equipos[Grupo],MATCH(BD29,T_Equipos[NombreEquipo],0)))</f>
        <v>4</v>
      </c>
      <c r="CH29" s="117" t="str">
        <f aca="false">IF(COUNTIFS($CG$6:$CG$53,CG29,$BC$6:$BC$53,INDEX(T_Equipos[Grupo],MATCH(BD29,T_Equipos[NombreEquipo],0)))=1,"-","P."&amp;CG29&amp;" ("&amp;COUNTIFS($CG$6:$CG$53,CG29,$BC$6:$BC$53,INDEX(T_Equipos[Grupo],MATCH(BD29,T_Equipos[NombreEquipo],0)))&amp;")")</f>
        <v>-</v>
      </c>
      <c r="CI29" s="118" t="str">
        <f aca="false">IF($CH29="-","-",COUNTIFS(FGLocal,$BD29,Ganador,"Local",Part2Empate4V,$CH29)+COUNTIFS(FGVisitante,$BD29,Ganador,"Visitante",Part2Empate4L,$CH29))</f>
        <v>-</v>
      </c>
      <c r="CJ29" s="118" t="str">
        <f aca="false">IF($CH29="-","-",COUNTIFS(FGLocal,$BD29,Ganador,"Empate",Part2Empate4V,$CH29)+COUNTIFS(FGVisitante,$BD29,Ganador,"Empate",Part2Empate4L,$CH29))</f>
        <v>-</v>
      </c>
      <c r="CK29" s="118" t="str">
        <f aca="false">IF($CH29="-","-",COUNTIFS(FGLocal,$BD29,Ganador,"Visitante",Part2Empate4V,$CH29)+COUNTIFS(FGVisitante,$BD29,Ganador,"Local",Part2Empate4L,$CH29))</f>
        <v>-</v>
      </c>
      <c r="CL29" s="118" t="str">
        <f aca="false">IF($CH29="-","-",CI29*3+CJ29)</f>
        <v>-</v>
      </c>
      <c r="CM29" s="118" t="n">
        <f aca="false">CG29+COUNTIFS($CH$6:$CH$53,CH29,$CL$6:CL$53,"&gt;"&amp;CL29,$BC$6:$BC$53,INDEX(T_Equipos[Grupo],MATCH(BD29,T_Equipos[NombreEquipo],0)))</f>
        <v>4</v>
      </c>
      <c r="CN29" s="117" t="str">
        <f aca="false">IF(COUNTIFS($CM$6:$CM$53,CM29,$BC$6:$BC$53,INDEX(T_Equipos[Grupo],MATCH(BD29,T_Equipos[NombreEquipo],0)))=1,"-","P."&amp;CM29&amp;" ("&amp;COUNTIFS($CM$6:$CM$53,CM29,$BC$6:$BC$53,INDEX(T_Equipos[Grupo],MATCH(BD29,T_Equipos[NombreEquipo],0)))&amp;")")</f>
        <v>-</v>
      </c>
      <c r="CO29" s="118" t="str">
        <f aca="false">IF($CN29="-","-",SUMIFS(FG_GolesLocal,FGLocal,$BD29,Part2Empate5V,$CN29)+SUMIFS(FG_GolesVisitante,FGVisitante,$BD29,Part2Empate5L,$CN29))</f>
        <v>-</v>
      </c>
      <c r="CP29" s="118" t="str">
        <f aca="false">IF($CN29="-","-",SUMIFS(FG_GolesVisitante,FGLocal,$BD29,Part2Empate5V,$CN29)+SUMIFS(FG_GolesLocal,FGVisitante,$BD29,Part2Empate5L,$CN29))</f>
        <v>-</v>
      </c>
      <c r="CQ29" s="118" t="str">
        <f aca="false">IF($CN29="-","-",CO29-CP29)</f>
        <v>-</v>
      </c>
      <c r="CR29" s="118" t="n">
        <f aca="false">CM29+COUNTIFS($CN$6:$CN$53,CN29,$CQ$6:CQ$53,"&gt;"&amp;CQ29,$BC$6:$BC$53,INDEX(T_Equipos[Grupo],MATCH(BD29,T_Equipos[NombreEquipo],0)))</f>
        <v>4</v>
      </c>
      <c r="CS29" s="117" t="str">
        <f aca="false">IF(COUNTIFS($CR$6:$CR$53,CR29,$BC$6:$BC$53,INDEX(T_Equipos[Grupo],MATCH(BD29,T_Equipos[NombreEquipo],0)))=1,"-","P."&amp;CR29&amp;" ("&amp;COUNTIFS($CR$6:$CR$53,CR29,$BC$6:$BC$53,INDEX(T_Equipos[Grupo],MATCH(BD29,T_Equipos[NombreEquipo],0)))&amp;")")</f>
        <v>-</v>
      </c>
      <c r="CT29" s="118" t="str">
        <f aca="false">IF($CS29="-","-",SUMIFS(FG_GolesLocal,FGLocal,$BD29,Part2Empate6V,$CS29)+SUMIFS(FG_GolesVisitante,FGVisitante,$BD29,Part2Empate6L,$CS29))</f>
        <v>-</v>
      </c>
      <c r="CU29" s="118" t="n">
        <f aca="false">CR29+COUNTIFS($CS$6:$CS$53,CS29,$CT$6:CT$53,"&gt;"&amp;CT29,$BC$6:$BC$53,INDEX(T_Equipos[Grupo],MATCH(BD29,T_Equipos[NombreEquipo],0)))</f>
        <v>4</v>
      </c>
      <c r="CV29" s="117" t="str">
        <f aca="false">IF(COUNTIFS($CU$6:$CU$53,CU29,$BC$6:$BC$53,INDEX(T_Equipos[Grupo],MATCH(BD29,T_Equipos[NombreEquipo],0)))=1,"-","P."&amp;CU29&amp;" ("&amp;COUNTIFS($CU$6:$CU$53,CU29,$BC$6:$BC$53,INDEX(T_Equipos[Grupo],MATCH(BD29,T_Equipos[NombreEquipo],0)))&amp;")")</f>
        <v>-</v>
      </c>
      <c r="CW29" s="117" t="str">
        <f aca="false">IF(CV29="-","-",BL29)</f>
        <v>-</v>
      </c>
      <c r="CX29" s="117" t="n">
        <f aca="false">CU29+COUNTIFS($CV$6:$CV$53,CV29,$CW$6:CW$53,"&gt;"&amp;CW29,$BC$6:$BC$53,INDEX(T_Equipos[Grupo],MATCH(BD29,T_Equipos[NombreEquipo],0)))</f>
        <v>4</v>
      </c>
      <c r="CY29" s="117" t="str">
        <f aca="false">IF(COUNTIFS($CX$6:$CX$53,CX29,$BC$6:$BC$53,INDEX(T_Equipos[Grupo],MATCH(BD29,T_Equipos[NombreEquipo],0)))=1,"-","P."&amp;CX29&amp;" ("&amp;COUNTIFS($CX$6:$CX$53,CX29,$BC$6:$BC$53,INDEX(T_Equipos[Grupo],MATCH(BD29,T_Equipos[NombreEquipo],0)))&amp;")")</f>
        <v>-</v>
      </c>
      <c r="CZ29" s="117" t="str">
        <f aca="false">IF(CY29="-","-",BJ29)</f>
        <v>-</v>
      </c>
      <c r="DA29" s="118" t="n">
        <f aca="false">CX29+COUNTIFS($CY$6:$CY$53,CY29,$CZ$6:CZ$53,"&gt;"&amp;CZ29,$BC$6:$BC$53,INDEX(T_Equipos[Grupo],MATCH(BD29,T_Equipos[NombreEquipo],0)))</f>
        <v>4</v>
      </c>
      <c r="DB29" s="117" t="str">
        <f aca="false">IF(COUNTIFS($DA$6:$DA$53,DA29,$BC$6:$BC$53,INDEX(T_Equipos[Grupo],MATCH(BD29,T_Equipos[NombreEquipo],0)))=1,"-","P."&amp;DA29&amp;" ("&amp;COUNTIFS($DA$6:$DA$53,DA29,$BC$6:$BC$53,INDEX(T_Equipos[Grupo],MATCH(BD29,T_Equipos[NombreEquipo],0)))&amp;")")</f>
        <v>-</v>
      </c>
      <c r="DC29" s="115" t="str">
        <f aca="false">IF(DB29="-","-",COUNTIFS(T_Equipos[Rank],"&lt;"&amp;INDEX(T_Equipos[Rank],MATCH(BD29,T_Equipos[NombreEquipo],0)),$BC$6:$BC$53,INDEX(T_Equipos[Grupo],MATCH(BD29,T_Equipos[NombreEquipo],0)))+1)</f>
        <v>-</v>
      </c>
      <c r="DD29" s="115" t="n">
        <f aca="false">DA29+COUNTIFS($DB$6:$DB$53,DB29,$DC$6:DC$53,"&lt;"&amp;DC29,$BC$6:$BC$53,INDEX(T_Equipos[Grupo],MATCH(BD29,T_Equipos[NombreEquipo],0)))</f>
        <v>4</v>
      </c>
      <c r="DE29" s="115"/>
      <c r="DF29" s="115" t="n">
        <f aca="false">IF(OR(INDEX($AW$6:$AW$97,MATCH($BD29,$AV$6:$AV$97,0))="",DB29="-"),DD29,INDEX($AW$6:$AW$97,MATCH($BD29,$AV$6:$AV$97,0))+DD29/1000)</f>
        <v>4</v>
      </c>
      <c r="DG29" s="115" t="str">
        <f aca="false">IF(DB29="-","-",COUNTIFS(DF$6:DF$53,"&lt;"&amp;DF29,$BC$6:$BC$53,INDEX(T_Equipos[Grupo],MATCH(BD29,T_Equipos[NombreEquipo],0))))</f>
        <v>-</v>
      </c>
      <c r="DH29" s="115" t="n">
        <f aca="false">DA29+COUNTIFS(DB$6:DB$53,DB29,DG$6:DG$53,"&lt;"&amp;DG29,$BC$6:$BC$53,INDEX(T_Equipos[Grupo],MATCH(BD29,T_Equipos[NombreEquipo],0)))</f>
        <v>4</v>
      </c>
      <c r="DI29" s="54"/>
      <c r="DJ29" s="54" t="n">
        <f aca="false">INDEX($DA$6:$DA$53,MATCH($DQ29,$BD$6:$BD$53,0))</f>
        <v>4</v>
      </c>
      <c r="DK29" s="54" t="n">
        <f aca="false">+SUMIF($BC$6:$BC$53,BC29,$BF$6:$BF$53)</f>
        <v>4</v>
      </c>
      <c r="DL29" s="54" t="n">
        <f aca="false">IF(OR(DK29=12,$AJ$99=144),COUNTIFS($DJ$6:$DJ$53,DJ29,$BC$6:$BC$53,BC29),1)</f>
        <v>1</v>
      </c>
      <c r="DM29" s="119" t="str">
        <f aca="false">DJ29&amp;"."&amp;DL29</f>
        <v>4.1</v>
      </c>
      <c r="DN29" s="54" t="n">
        <f aca="true" t="array" ref="DN29:DN29">OFFSET(Horarios!$P$3,DJ29-1,0,DL29,1)</f>
        <v>4</v>
      </c>
      <c r="DO29" s="54"/>
      <c r="DP29" s="54" t="s">
        <v>104</v>
      </c>
      <c r="DQ29" s="54" t="str">
        <f aca="false">INDEX($BD$6:$BD$53,MATCH(DP29,$BM$6:$BM$53,0))</f>
        <v>Túnez</v>
      </c>
      <c r="DR29" s="54"/>
      <c r="DS29" s="54"/>
      <c r="DT29" s="54" t="str">
        <f aca="false">AA29&amp;"-"&amp;AF29</f>
        <v>Australia-Turquía</v>
      </c>
      <c r="DU29" s="54"/>
      <c r="DV29" s="54"/>
      <c r="DW29" s="56"/>
    </row>
    <row r="30" customFormat="false" ht="15.75" hidden="false" customHeight="true" outlineLevel="0" collapsed="false">
      <c r="A30" s="91" t="str">
        <f aca="false">+Equipos!B15</f>
        <v>Paraguay</v>
      </c>
      <c r="B30" s="71"/>
      <c r="C30" s="102"/>
      <c r="D30" s="54" t="str">
        <f aca="false">IF(OR(AC30="",AD30=""),"Pendiente",IF(AC30&gt;AD30,"Local",IF(AC30&lt;AD30,"Visitante","Empate")))</f>
        <v>Pendiente</v>
      </c>
      <c r="E30" s="54" t="str">
        <f aca="false">IF(D30="Pendiente","-",INDEX($BT$6:$BT$53,MATCH($AA30,$BD$6:$BD$53,0)))</f>
        <v>-</v>
      </c>
      <c r="F30" s="54" t="str">
        <f aca="false">IF(D30="Pendiente","-",INDEX($BT$6:$BT$53,MATCH($AF30,$BD$6:$BD$53,0)))</f>
        <v>-</v>
      </c>
      <c r="G30" s="54"/>
      <c r="H30" s="54" t="str">
        <f aca="false">IF(D30="Pendiente","-",INDEX($BZ$6:$BZ$53,MATCH($AA30,$BD$6:$BD$53,0)))</f>
        <v>-</v>
      </c>
      <c r="I30" s="54" t="str">
        <f aca="false">IF(D30="Pendiente","-",INDEX($BZ$6:$BZ$53,MATCH($AF30,$BD$6:$BD$53,0)))</f>
        <v>-</v>
      </c>
      <c r="J30" s="54"/>
      <c r="K30" s="54" t="str">
        <f aca="false">IF(D30="Pendiente","-",INDEX($CE$6:$CE$53,MATCH($AA30,$BD$6:$BD$53,0)))</f>
        <v>-</v>
      </c>
      <c r="L30" s="54" t="str">
        <f aca="false">IF(D30="Pendiente","-",INDEX($CE$6:$CE$53,MATCH($AF30,$BD$6:$BD$53,0)))</f>
        <v>-</v>
      </c>
      <c r="M30" s="54"/>
      <c r="N30" s="54" t="str">
        <f aca="false">IF(D30="Pendiente","-",INDEX($CH$6:$CH$53,MATCH($AA30,$BD$6:$BD$53,0)))</f>
        <v>-</v>
      </c>
      <c r="O30" s="54" t="str">
        <f aca="false">IF(D30="Pendiente","-",INDEX($CH$6:$CH$53,MATCH($AF30,$BD$6:$BD$53,0)))</f>
        <v>-</v>
      </c>
      <c r="P30" s="54"/>
      <c r="Q30" s="54" t="str">
        <f aca="false">IF(D30="Pendiente","-",INDEX($CN$6:$CN$53,MATCH($AA30,$BD$6:$BD$53,0)))</f>
        <v>-</v>
      </c>
      <c r="R30" s="54" t="str">
        <f aca="false">IF(D30="Pendiente","-",INDEX($CN$6:$CN$53,MATCH($AF30,$BD$6:$BD$53,0)))</f>
        <v>-</v>
      </c>
      <c r="S30" s="54"/>
      <c r="T30" s="54" t="str">
        <f aca="false">IF(D30="Pendiente","-",INDEX($CS$6:$CS$53,MATCH($AA30,$BD$6:$BD$53,0)))</f>
        <v>-</v>
      </c>
      <c r="U30" s="54" t="str">
        <f aca="false">IF(D30="Pendiente","-",INDEX($CS$6:$CS$53,MATCH($AF30,$BD$6:$BD$53,0)))</f>
        <v>-</v>
      </c>
      <c r="V30" s="45"/>
      <c r="W30" s="184"/>
      <c r="X30" s="73" t="n">
        <f aca="false">Horarios!C30</f>
        <v>46192.875</v>
      </c>
      <c r="Y30" s="74" t="n">
        <f aca="false">Horarios!C30</f>
        <v>46192.875</v>
      </c>
      <c r="Z30" s="75" t="str">
        <f aca="false">$Z$6</f>
        <v>J2</v>
      </c>
      <c r="AA30" s="76" t="str">
        <f aca="false">A29</f>
        <v>Estados Unidos</v>
      </c>
      <c r="AB30" s="164" t="str">
        <f aca="true" t="array" ref="AB30:AB30">Ver_flag_local</f>
        <v/>
      </c>
      <c r="AC30" s="78"/>
      <c r="AD30" s="79"/>
      <c r="AE30" s="80" t="str">
        <f aca="true" t="array" ref="AE30:AE30">Ver_flag_visit</f>
        <v/>
      </c>
      <c r="AF30" s="81" t="str">
        <f aca="false">A31</f>
        <v>Australia</v>
      </c>
      <c r="AG30" s="82" t="n">
        <f aca="false">IF(NOT(OR(ISBLANK(AC30),ISBLANK(AD30))),1,0)</f>
        <v>0</v>
      </c>
      <c r="AH30" s="83" t="n">
        <v>32</v>
      </c>
      <c r="AI30" s="84" t="str">
        <f aca="false">AJ30&amp;$B$28</f>
        <v>1D</v>
      </c>
      <c r="AJ30" s="103" t="n">
        <v>1</v>
      </c>
      <c r="AK30" s="169" t="str">
        <f aca="true" t="array" ref="AK30:AK30">Ver_flag_visit</f>
        <v/>
      </c>
      <c r="AL30" s="105" t="str">
        <f aca="false">IFERROR(INDEX($BD$6:$BD$53,MATCH(AI30,$BN$6:$BN$53,0)),"")</f>
        <v>Estados Unidos</v>
      </c>
      <c r="AM30" s="106" t="n">
        <f aca="false">INDEX($BE$6:$BN$53,MATCH($AL30,$BD$6:$BD$53,0),MATCH(AM$5,$BE$5:$BN$5,0))</f>
        <v>3</v>
      </c>
      <c r="AN30" s="107" t="n">
        <f aca="false">INDEX($BE$6:$BN$53,MATCH($AL30,$BD$6:$BD$53,0),MATCH(AN$5,$BE$5:$BN$5,0))</f>
        <v>1</v>
      </c>
      <c r="AO30" s="107" t="n">
        <f aca="false">INDEX($BE$6:$BN$53,MATCH($AL30,$BD$6:$BD$53,0),MATCH(AO$5,$BE$5:$BN$5,0))</f>
        <v>1</v>
      </c>
      <c r="AP30" s="107" t="n">
        <f aca="false">INDEX($BE$6:$BN$53,MATCH($AL30,$BD$6:$BD$53,0),MATCH(AP$5,$BE$5:$BN$5,0))</f>
        <v>0</v>
      </c>
      <c r="AQ30" s="107" t="n">
        <f aca="false">INDEX($BE$6:$BN$53,MATCH($AL30,$BD$6:$BD$53,0),MATCH(AQ$5,$BE$5:$BN$5,0))</f>
        <v>0</v>
      </c>
      <c r="AR30" s="107" t="n">
        <f aca="false">INDEX($BE$6:$BN$53,MATCH($AL30,$BD$6:$BD$53,0),MATCH(AR$5,$BE$5:$BN$5,0))</f>
        <v>4</v>
      </c>
      <c r="AS30" s="107" t="n">
        <f aca="false">INDEX($BE$6:$BN$53,MATCH($AL30,$BD$6:$BD$53,0),MATCH(AS$5,$BE$5:$BN$5,0))</f>
        <v>1</v>
      </c>
      <c r="AT30" s="108" t="n">
        <f aca="false">INDEX($BE$6:$BN$53,MATCH($AL30,$BD$6:$BD$53,0),MATCH(AT$5,$BE$5:$BN$5,0))</f>
        <v>3</v>
      </c>
      <c r="AU30" s="109" t="n">
        <f aca="false">INDEX($DL$6:$DL$53,MATCH(AI30,$DP$6:$DP$53,0))</f>
        <v>1</v>
      </c>
      <c r="AV30" s="110" t="str">
        <f aca="false">INDEX($BD$6:$BD$53,MATCH(AI30,$BM$6:$BM$53,0))</f>
        <v>Estados Unidos</v>
      </c>
      <c r="AW30" s="111"/>
      <c r="AX30" s="112"/>
      <c r="AY30" s="113" t="str">
        <f aca="false">+A29</f>
        <v>Estados Unidos</v>
      </c>
      <c r="AZ30" s="114"/>
      <c r="BA30" s="48"/>
      <c r="BB30" s="54"/>
      <c r="BC30" s="115" t="str">
        <f aca="false">+INDEX(T_Equipos[Grupo],MATCH(WORLDCUP!BD30,T_Equipos[NombreEquipo],0))</f>
        <v>G</v>
      </c>
      <c r="BD30" s="54" t="str">
        <f aca="false">+Equipos!B26</f>
        <v>Bélgica</v>
      </c>
      <c r="BE30" s="116" t="n">
        <f aca="false">+BG30*3+BH30+IF($AZ$3="no",0,INDEX($AZ$6:$AZ$97,MATCH(BD30,$AY$6:$AY$97,0)))</f>
        <v>0</v>
      </c>
      <c r="BF30" s="116" t="n">
        <f aca="false">+BG30+BH30+BI30</f>
        <v>0</v>
      </c>
      <c r="BG30" s="116" t="n">
        <f aca="false">+COUNTIFS(FGLocal,BD30,Ganador,"Local")+COUNTIFS(FGVisitante,BD30,Ganador,"Visitante")</f>
        <v>0</v>
      </c>
      <c r="BH30" s="116" t="n">
        <f aca="false">+COUNTIFS(FGLocal,BD30,Ganador,"Empate")+COUNTIFS(FGVisitante,BD30,Ganador,"Empate")</f>
        <v>0</v>
      </c>
      <c r="BI30" s="116" t="n">
        <f aca="false">+COUNTIFS(FGVisitante,BD30,Ganador,"Local")+COUNTIFS(FGLocal,BD30,Ganador,"Visitante")</f>
        <v>0</v>
      </c>
      <c r="BJ30" s="116" t="n">
        <f aca="false">+SUMIFS(FG_GolesLocal,FGLocal,BD30,Ganador,"&lt;&gt;"&amp;"Pendiente",FG_GolesLocal,"&lt;&gt;"&amp;"",FG_GolesVisitante,"&lt;&gt;"&amp;"")+SUMIFS(FG_GolesVisitante,FGVisitante,BD30,Ganador,"&lt;&gt;"&amp;"Pendiente",FG_GolesLocal,"&lt;&gt;"&amp;"",FG_GolesVisitante,"&lt;&gt;"&amp;"")</f>
        <v>0</v>
      </c>
      <c r="BK30" s="116" t="n">
        <f aca="false">+SUMIFS(FG_GolesLocal,FGVisitante,BD30,Ganador,"&lt;&gt;"&amp;"Pendiente",FG_GolesLocal,"&lt;&gt;"&amp;"",FG_GolesVisitante,"&lt;&gt;"&amp;"")+SUMIFS(FG_GolesVisitante,FGLocal,BD30,Ganador,"&lt;&gt;"&amp;"Pendiente",FG_GolesLocal,"&lt;&gt;"&amp;"",FG_GolesVisitante,"&lt;&gt;"&amp;"")</f>
        <v>0</v>
      </c>
      <c r="BL30" s="116" t="n">
        <f aca="false">+BJ30-BK30</f>
        <v>0</v>
      </c>
      <c r="BM30" s="116" t="str">
        <f aca="false">DD30&amp;BC30</f>
        <v>1G</v>
      </c>
      <c r="BN30" s="116" t="str">
        <f aca="false">DH30&amp;BC30</f>
        <v>1G</v>
      </c>
      <c r="BO30" s="117" t="n">
        <f aca="false">IF(AND($AJ$99=144,BF30&gt;=1),1,0)</f>
        <v>0</v>
      </c>
      <c r="BP30" s="117" t="n">
        <f aca="false">COUNTIFS($BO$6:$BO$53,"&gt;"&amp;BO30,$BC$6:$BC$53,INDEX(T_Equipos[Grupo],MATCH(BD30,T_Equipos[NombreEquipo],0)))+1</f>
        <v>1</v>
      </c>
      <c r="BQ30" s="117" t="str">
        <f aca="false">IF(COUNTIFS($BP$6:$BP$53,BP30,$BC$6:$BC$53,INDEX(T_Equipos[Grupo],MATCH(BD30,T_Equipos[NombreEquipo],0)))=1,"-","P."&amp;BP30&amp;" ("&amp;COUNTIFS($BP$6:$BP$53,BP30,$BC$6:$BC$53,INDEX(T_Equipos[Grupo],MATCH(BD30,T_Equipos[NombreEquipo],0)))&amp;")")</f>
        <v>P.1 (4)</v>
      </c>
      <c r="BR30" s="117" t="n">
        <f aca="false">IF($BQ30="-","-",BE30)</f>
        <v>0</v>
      </c>
      <c r="BS30" s="117" t="n">
        <f aca="false">BP30+COUNTIFS($BQ$6:$BQ$53,BQ30,$BR$6:BR$53,"&gt;"&amp;BR30,$BC$6:$BC$53,INDEX(T_Equipos[Grupo],MATCH(BD30,T_Equipos[NombreEquipo],0)))</f>
        <v>1</v>
      </c>
      <c r="BT30" s="117" t="str">
        <f aca="false">IF(COUNTIFS($BS$6:$BS$53,BS30,$BC$6:$BC$53,INDEX(T_Equipos[Grupo],MATCH(BD30,T_Equipos[NombreEquipo],0)))=1,"-","P."&amp;BS30&amp;" ("&amp;COUNTIFS($BS$6:$BS$53,BS30,$BC$6:$BC$53,INDEX(T_Equipos[Grupo],MATCH(BD30,T_Equipos[NombreEquipo],0)))&amp;")")</f>
        <v>P.1 (4)</v>
      </c>
      <c r="BU30" s="118" t="n">
        <f aca="false">IF($BT30="-","-",COUNTIFS(FGLocal,$BD30,Ganador,"Local",Part1Empate1V,$BT30)+COUNTIFS(FGVisitante,$BD30,Ganador,"Visitante",Part1Empate1L,$BT30))</f>
        <v>0</v>
      </c>
      <c r="BV30" s="118" t="n">
        <f aca="false">IF($BT30="-","-",COUNTIFS(FGLocal,$BD30,Ganador,"Empate",Part1Empate1V,$BT30)+COUNTIFS(FGVisitante,$BD30,Ganador,"Empate",Part1Empate1L,$BT30))</f>
        <v>0</v>
      </c>
      <c r="BW30" s="118" t="n">
        <f aca="false">IF($BT30="-","-",COUNTIFS(FGLocal,$BD30,Ganador,"Visitante",Part1Empate1V,$BT30)+COUNTIFS(FGVisitante,$BD30,Ganador,"Local",Part1Empate1L,$BT30))</f>
        <v>0</v>
      </c>
      <c r="BX30" s="118" t="n">
        <f aca="false">IF($BT30="-","-",BU30*3+BV30)</f>
        <v>0</v>
      </c>
      <c r="BY30" s="118" t="n">
        <f aca="false">BS30+COUNTIFS($BT$6:$BT$53,BT30,$BX$6:BX$53,"&gt;"&amp;BX30,$BC$6:$BC$53,INDEX(T_Equipos[Grupo],MATCH(BD30,T_Equipos[NombreEquipo],0)))</f>
        <v>1</v>
      </c>
      <c r="BZ30" s="117" t="str">
        <f aca="false">IF(COUNTIFS($BY$6:$BY$53,BY30,$BC$6:$BC$53,INDEX(T_Equipos[Grupo],MATCH(BD30,T_Equipos[NombreEquipo],0)))=1,"-","P."&amp;BY30&amp;" ("&amp;COUNTIFS($BY$6:$BY$53,BY30,$BC$6:$BC$53,INDEX(T_Equipos[Grupo],MATCH(BD30,T_Equipos[NombreEquipo],0)))&amp;")")</f>
        <v>P.1 (4)</v>
      </c>
      <c r="CA30" s="118" t="n">
        <f aca="false">IF($BZ30="-","-",SUMIFS(FG_GolesLocal,FGLocal,$BD30,Part1Empate2V,$BZ30)+SUMIFS(FG_GolesVisitante,FGVisitante,$BD30,Part1Empate2L,$BZ30))</f>
        <v>0</v>
      </c>
      <c r="CB30" s="118" t="n">
        <f aca="false">IF($BZ30="-","-",SUMIFS(FG_GolesVisitante,FGLocal,$BD30,Part1Empate2V,$BZ30)+SUMIFS(FG_GolesLocal,FGVisitante,$BD30,Part1Empate2L,$BZ30))</f>
        <v>0</v>
      </c>
      <c r="CC30" s="118" t="n">
        <f aca="false">IF($BZ30="-","-",CA30-CB30)</f>
        <v>0</v>
      </c>
      <c r="CD30" s="118" t="n">
        <f aca="false">BY30+COUNTIFS($BZ$6:$BZ$53,BZ30,$CC$6:CC$53,"&gt;"&amp;CC30,$BC$6:$BC$53,INDEX(T_Equipos[Grupo],MATCH(BD30,T_Equipos[NombreEquipo],0)))</f>
        <v>1</v>
      </c>
      <c r="CE30" s="117" t="str">
        <f aca="false">IF(COUNTIFS($CD$6:$CD$53,CD30,$BC$6:$BC$53,INDEX(T_Equipos[Grupo],MATCH(BD30,T_Equipos[NombreEquipo],0)))=1,"-","P."&amp;CD30&amp;" ("&amp;COUNTIFS($CD$6:$CD$53,CD30,$BC$6:$BC$53,INDEX(T_Equipos[Grupo],MATCH(BD30,T_Equipos[NombreEquipo],0)))&amp;")")</f>
        <v>P.1 (4)</v>
      </c>
      <c r="CF30" s="118" t="n">
        <f aca="false">IF($CE30="-","-",SUMIFS(FG_GolesLocal,FGLocal,$BD30,Part1Empate3V,$CE30)+SUMIFS(FG_GolesVisitante,FGVisitante,$BD30,Part1Empate3L,$CE30))</f>
        <v>0</v>
      </c>
      <c r="CG30" s="118" t="n">
        <f aca="false">CD30+COUNTIFS($CE$6:$CE$53,CE30,$CF$6:CF$53,"&gt;"&amp;CF30,$BC$6:$BC$53,INDEX(T_Equipos[Grupo],MATCH(BD30,T_Equipos[NombreEquipo],0)))</f>
        <v>1</v>
      </c>
      <c r="CH30" s="117" t="str">
        <f aca="false">IF(COUNTIFS($CG$6:$CG$53,CG30,$BC$6:$BC$53,INDEX(T_Equipos[Grupo],MATCH(BD30,T_Equipos[NombreEquipo],0)))=1,"-","P."&amp;CG30&amp;" ("&amp;COUNTIFS($CG$6:$CG$53,CG30,$BC$6:$BC$53,INDEX(T_Equipos[Grupo],MATCH(BD30,T_Equipos[NombreEquipo],0)))&amp;")")</f>
        <v>P.1 (4)</v>
      </c>
      <c r="CI30" s="118" t="n">
        <f aca="false">IF($CH30="-","-",COUNTIFS(FGLocal,$BD30,Ganador,"Local",Part2Empate4V,$CH30)+COUNTIFS(FGVisitante,$BD30,Ganador,"Visitante",Part2Empate4L,$CH30))</f>
        <v>0</v>
      </c>
      <c r="CJ30" s="118" t="n">
        <f aca="false">IF($CH30="-","-",COUNTIFS(FGLocal,$BD30,Ganador,"Empate",Part2Empate4V,$CH30)+COUNTIFS(FGVisitante,$BD30,Ganador,"Empate",Part2Empate4L,$CH30))</f>
        <v>0</v>
      </c>
      <c r="CK30" s="118" t="n">
        <f aca="false">IF($CH30="-","-",COUNTIFS(FGLocal,$BD30,Ganador,"Visitante",Part2Empate4V,$CH30)+COUNTIFS(FGVisitante,$BD30,Ganador,"Local",Part2Empate4L,$CH30))</f>
        <v>0</v>
      </c>
      <c r="CL30" s="118" t="n">
        <f aca="false">IF($CH30="-","-",CI30*3+CJ30)</f>
        <v>0</v>
      </c>
      <c r="CM30" s="118" t="n">
        <f aca="false">CG30+COUNTIFS($CH$6:$CH$53,CH30,$CL$6:CL$53,"&gt;"&amp;CL30,$BC$6:$BC$53,INDEX(T_Equipos[Grupo],MATCH(BD30,T_Equipos[NombreEquipo],0)))</f>
        <v>1</v>
      </c>
      <c r="CN30" s="117" t="str">
        <f aca="false">IF(COUNTIFS($CM$6:$CM$53,CM30,$BC$6:$BC$53,INDEX(T_Equipos[Grupo],MATCH(BD30,T_Equipos[NombreEquipo],0)))=1,"-","P."&amp;CM30&amp;" ("&amp;COUNTIFS($CM$6:$CM$53,CM30,$BC$6:$BC$53,INDEX(T_Equipos[Grupo],MATCH(BD30,T_Equipos[NombreEquipo],0)))&amp;")")</f>
        <v>P.1 (4)</v>
      </c>
      <c r="CO30" s="118" t="n">
        <f aca="false">IF($CN30="-","-",SUMIFS(FG_GolesLocal,FGLocal,$BD30,Part2Empate5V,$CN30)+SUMIFS(FG_GolesVisitante,FGVisitante,$BD30,Part2Empate5L,$CN30))</f>
        <v>0</v>
      </c>
      <c r="CP30" s="118" t="n">
        <f aca="false">IF($CN30="-","-",SUMIFS(FG_GolesVisitante,FGLocal,$BD30,Part2Empate5V,$CN30)+SUMIFS(FG_GolesLocal,FGVisitante,$BD30,Part2Empate5L,$CN30))</f>
        <v>0</v>
      </c>
      <c r="CQ30" s="118" t="n">
        <f aca="false">IF($CN30="-","-",CO30-CP30)</f>
        <v>0</v>
      </c>
      <c r="CR30" s="118" t="n">
        <f aca="false">CM30+COUNTIFS($CN$6:$CN$53,CN30,$CQ$6:CQ$53,"&gt;"&amp;CQ30,$BC$6:$BC$53,INDEX(T_Equipos[Grupo],MATCH(BD30,T_Equipos[NombreEquipo],0)))</f>
        <v>1</v>
      </c>
      <c r="CS30" s="117" t="str">
        <f aca="false">IF(COUNTIFS($CR$6:$CR$53,CR30,$BC$6:$BC$53,INDEX(T_Equipos[Grupo],MATCH(BD30,T_Equipos[NombreEquipo],0)))=1,"-","P."&amp;CR30&amp;" ("&amp;COUNTIFS($CR$6:$CR$53,CR30,$BC$6:$BC$53,INDEX(T_Equipos[Grupo],MATCH(BD30,T_Equipos[NombreEquipo],0)))&amp;")")</f>
        <v>P.1 (4)</v>
      </c>
      <c r="CT30" s="118" t="n">
        <f aca="false">IF($CS30="-","-",SUMIFS(FG_GolesLocal,FGLocal,$BD30,Part2Empate6V,$CS30)+SUMIFS(FG_GolesVisitante,FGVisitante,$BD30,Part2Empate6L,$CS30))</f>
        <v>0</v>
      </c>
      <c r="CU30" s="118" t="n">
        <f aca="false">CR30+COUNTIFS($CS$6:$CS$53,CS30,$CT$6:CT$53,"&gt;"&amp;CT30,$BC$6:$BC$53,INDEX(T_Equipos[Grupo],MATCH(BD30,T_Equipos[NombreEquipo],0)))</f>
        <v>1</v>
      </c>
      <c r="CV30" s="117" t="str">
        <f aca="false">IF(COUNTIFS($CU$6:$CU$53,CU30,$BC$6:$BC$53,INDEX(T_Equipos[Grupo],MATCH(BD30,T_Equipos[NombreEquipo],0)))=1,"-","P."&amp;CU30&amp;" ("&amp;COUNTIFS($CU$6:$CU$53,CU30,$BC$6:$BC$53,INDEX(T_Equipos[Grupo],MATCH(BD30,T_Equipos[NombreEquipo],0)))&amp;")")</f>
        <v>P.1 (4)</v>
      </c>
      <c r="CW30" s="117" t="n">
        <f aca="false">IF(CV30="-","-",BL30)</f>
        <v>0</v>
      </c>
      <c r="CX30" s="117" t="n">
        <f aca="false">CU30+COUNTIFS($CV$6:$CV$53,CV30,$CW$6:CW$53,"&gt;"&amp;CW30,$BC$6:$BC$53,INDEX(T_Equipos[Grupo],MATCH(BD30,T_Equipos[NombreEquipo],0)))</f>
        <v>1</v>
      </c>
      <c r="CY30" s="117" t="str">
        <f aca="false">IF(COUNTIFS($CX$6:$CX$53,CX30,$BC$6:$BC$53,INDEX(T_Equipos[Grupo],MATCH(BD30,T_Equipos[NombreEquipo],0)))=1,"-","P."&amp;CX30&amp;" ("&amp;COUNTIFS($CX$6:$CX$53,CX30,$BC$6:$BC$53,INDEX(T_Equipos[Grupo],MATCH(BD30,T_Equipos[NombreEquipo],0)))&amp;")")</f>
        <v>P.1 (4)</v>
      </c>
      <c r="CZ30" s="117" t="n">
        <f aca="false">IF(CY30="-","-",BJ30)</f>
        <v>0</v>
      </c>
      <c r="DA30" s="118" t="n">
        <f aca="false">CX30+COUNTIFS($CY$6:$CY$53,CY30,$CZ$6:CZ$53,"&gt;"&amp;CZ30,$BC$6:$BC$53,INDEX(T_Equipos[Grupo],MATCH(BD30,T_Equipos[NombreEquipo],0)))</f>
        <v>1</v>
      </c>
      <c r="DB30" s="117" t="str">
        <f aca="false">IF(COUNTIFS($DA$6:$DA$53,DA30,$BC$6:$BC$53,INDEX(T_Equipos[Grupo],MATCH(BD30,T_Equipos[NombreEquipo],0)))=1,"-","P."&amp;DA30&amp;" ("&amp;COUNTIFS($DA$6:$DA$53,DA30,$BC$6:$BC$53,INDEX(T_Equipos[Grupo],MATCH(BD30,T_Equipos[NombreEquipo],0)))&amp;")")</f>
        <v>P.1 (4)</v>
      </c>
      <c r="DC30" s="115" t="n">
        <f aca="false">IF(DB30="-","-",COUNTIFS(T_Equipos[Rank],"&lt;"&amp;INDEX(T_Equipos[Rank],MATCH(BD30,T_Equipos[NombreEquipo],0)),$BC$6:$BC$53,INDEX(T_Equipos[Grupo],MATCH(BD30,T_Equipos[NombreEquipo],0)))+1)</f>
        <v>1</v>
      </c>
      <c r="DD30" s="115" t="n">
        <f aca="false">DA30+COUNTIFS($DB$6:$DB$53,DB30,$DC$6:DC$53,"&lt;"&amp;DC30,$BC$6:$BC$53,INDEX(T_Equipos[Grupo],MATCH(BD30,T_Equipos[NombreEquipo],0)))</f>
        <v>1</v>
      </c>
      <c r="DE30" s="115"/>
      <c r="DF30" s="115" t="n">
        <f aca="false">IF(OR(INDEX($AW$6:$AW$97,MATCH($BD30,$AV$6:$AV$97,0))="",DB30="-"),DD30,INDEX($AW$6:$AW$97,MATCH($BD30,$AV$6:$AV$97,0))+DD30/1000)</f>
        <v>1</v>
      </c>
      <c r="DG30" s="115" t="n">
        <f aca="false">IF(DB30="-","-",COUNTIFS(DF$6:DF$53,"&lt;"&amp;DF30,$BC$6:$BC$53,INDEX(T_Equipos[Grupo],MATCH(BD30,T_Equipos[NombreEquipo],0))))</f>
        <v>0</v>
      </c>
      <c r="DH30" s="115" t="n">
        <f aca="false">DA30+COUNTIFS(DB$6:DB$53,DB30,DG$6:DG$53,"&lt;"&amp;DG30,$BC$6:$BC$53,INDEX(T_Equipos[Grupo],MATCH(BD30,T_Equipos[NombreEquipo],0)))</f>
        <v>1</v>
      </c>
      <c r="DI30" s="54"/>
      <c r="DJ30" s="54" t="n">
        <f aca="false">INDEX($DA$6:$DA$53,MATCH($DQ30,$BD$6:$BD$53,0))</f>
        <v>1</v>
      </c>
      <c r="DK30" s="54" t="n">
        <f aca="false">+SUMIF($BC$6:$BC$53,BC30,$BF$6:$BF$53)</f>
        <v>0</v>
      </c>
      <c r="DL30" s="54" t="n">
        <f aca="false">IF(OR(DK30=12,$AJ$99=144),COUNTIFS($DJ$6:$DJ$53,DJ30,$BC$6:$BC$53,BC30),1)</f>
        <v>1</v>
      </c>
      <c r="DM30" s="119" t="str">
        <f aca="false">DJ30&amp;"."&amp;DL30</f>
        <v>1.1</v>
      </c>
      <c r="DN30" s="54" t="n">
        <f aca="true" t="array" ref="DN30:DN30">OFFSET(Horarios!$P$3,DJ30-1,0,DL30,1)</f>
        <v>1</v>
      </c>
      <c r="DO30" s="54"/>
      <c r="DP30" s="54" t="s">
        <v>105</v>
      </c>
      <c r="DQ30" s="54" t="str">
        <f aca="false">INDEX($BD$6:$BD$53,MATCH(DP30,$BM$6:$BM$53,0))</f>
        <v>Bélgica</v>
      </c>
      <c r="DR30" s="54"/>
      <c r="DS30" s="54"/>
      <c r="DT30" s="54" t="str">
        <f aca="false">AA30&amp;"-"&amp;AF30</f>
        <v>Estados Unidos-Australia</v>
      </c>
      <c r="DU30" s="54"/>
      <c r="DV30" s="54"/>
      <c r="DW30" s="56"/>
    </row>
    <row r="31" customFormat="false" ht="15.75" hidden="false" customHeight="true" outlineLevel="0" collapsed="false">
      <c r="A31" s="91" t="str">
        <f aca="false">+Equipos!B16</f>
        <v>Australia</v>
      </c>
      <c r="B31" s="71"/>
      <c r="C31" s="54"/>
      <c r="D31" s="54" t="str">
        <f aca="false">IF(OR(AC31="",AD31=""),"Pendiente",IF(AC31&gt;AD31,"Local",IF(AC31&lt;AD31,"Visitante","Empate")))</f>
        <v>Pendiente</v>
      </c>
      <c r="E31" s="54" t="str">
        <f aca="false">IF(D31="Pendiente","-",INDEX($BT$6:$BT$53,MATCH($AA31,$BD$6:$BD$53,0)))</f>
        <v>-</v>
      </c>
      <c r="F31" s="54" t="str">
        <f aca="false">IF(D31="Pendiente","-",INDEX($BT$6:$BT$53,MATCH($AF31,$BD$6:$BD$53,0)))</f>
        <v>-</v>
      </c>
      <c r="G31" s="54"/>
      <c r="H31" s="54" t="str">
        <f aca="false">IF(D31="Pendiente","-",INDEX($BZ$6:$BZ$53,MATCH($AA31,$BD$6:$BD$53,0)))</f>
        <v>-</v>
      </c>
      <c r="I31" s="54" t="str">
        <f aca="false">IF(D31="Pendiente","-",INDEX($BZ$6:$BZ$53,MATCH($AF31,$BD$6:$BD$53,0)))</f>
        <v>-</v>
      </c>
      <c r="J31" s="54"/>
      <c r="K31" s="54" t="str">
        <f aca="false">IF(D31="Pendiente","-",INDEX($CE$6:$CE$53,MATCH($AA31,$BD$6:$BD$53,0)))</f>
        <v>-</v>
      </c>
      <c r="L31" s="54" t="str">
        <f aca="false">IF(D31="Pendiente","-",INDEX($CE$6:$CE$53,MATCH($AF31,$BD$6:$BD$53,0)))</f>
        <v>-</v>
      </c>
      <c r="M31" s="54"/>
      <c r="N31" s="54" t="str">
        <f aca="false">IF(D31="Pendiente","-",INDEX($CH$6:$CH$53,MATCH($AA31,$BD$6:$BD$53,0)))</f>
        <v>-</v>
      </c>
      <c r="O31" s="54" t="str">
        <f aca="false">IF(D31="Pendiente","-",INDEX($CH$6:$CH$53,MATCH($AF31,$BD$6:$BD$53,0)))</f>
        <v>-</v>
      </c>
      <c r="P31" s="54"/>
      <c r="Q31" s="54" t="str">
        <f aca="false">IF(D31="Pendiente","-",INDEX($CN$6:$CN$53,MATCH($AA31,$BD$6:$BD$53,0)))</f>
        <v>-</v>
      </c>
      <c r="R31" s="54" t="str">
        <f aca="false">IF(D31="Pendiente","-",INDEX($CN$6:$CN$53,MATCH($AF31,$BD$6:$BD$53,0)))</f>
        <v>-</v>
      </c>
      <c r="S31" s="54"/>
      <c r="T31" s="54" t="str">
        <f aca="false">IF(D31="Pendiente","-",INDEX($CS$6:$CS$53,MATCH($AA31,$BD$6:$BD$53,0)))</f>
        <v>-</v>
      </c>
      <c r="U31" s="54" t="str">
        <f aca="false">IF(D31="Pendiente","-",INDEX($CS$6:$CS$53,MATCH($AF31,$BD$6:$BD$53,0)))</f>
        <v>-</v>
      </c>
      <c r="V31" s="45"/>
      <c r="W31" s="184"/>
      <c r="X31" s="73" t="n">
        <f aca="false">Horarios!C31</f>
        <v>46193.2083333333</v>
      </c>
      <c r="Y31" s="74" t="n">
        <f aca="false">Horarios!C31</f>
        <v>46193.2083333333</v>
      </c>
      <c r="Z31" s="75" t="str">
        <f aca="false">$Z$6</f>
        <v>J2</v>
      </c>
      <c r="AA31" s="76" t="str">
        <f aca="false">A32</f>
        <v>Turquía</v>
      </c>
      <c r="AB31" s="164" t="str">
        <f aca="true" t="array" ref="AB31:AB31">Ver_flag_local</f>
        <v/>
      </c>
      <c r="AC31" s="78"/>
      <c r="AD31" s="79"/>
      <c r="AE31" s="80" t="str">
        <f aca="true" t="array" ref="AE31:AE31">Ver_flag_visit</f>
        <v/>
      </c>
      <c r="AF31" s="81" t="str">
        <f aca="false">A30</f>
        <v>Paraguay</v>
      </c>
      <c r="AG31" s="82" t="n">
        <f aca="false">IF(NOT(OR(ISBLANK(AC31),ISBLANK(AD31))),1,0)</f>
        <v>0</v>
      </c>
      <c r="AH31" s="83" t="n">
        <v>31</v>
      </c>
      <c r="AI31" s="84" t="str">
        <f aca="false">AJ31&amp;$B$28</f>
        <v>2D</v>
      </c>
      <c r="AJ31" s="120" t="n">
        <v>2</v>
      </c>
      <c r="AK31" s="172" t="str">
        <f aca="true" t="array" ref="AK31:AK31">Ver_flag_visit</f>
        <v/>
      </c>
      <c r="AL31" s="122" t="str">
        <f aca="false">IFERROR(INDEX($BD$6:$BD$53,MATCH(AI31,$BN$6:$BN$53,0)),"")</f>
        <v>Australia</v>
      </c>
      <c r="AM31" s="123" t="n">
        <f aca="false">INDEX($BE$6:$BN$53,MATCH($AL31,$BD$6:$BD$53,0),MATCH(AM$5,$BE$5:$BN$5,0))</f>
        <v>3</v>
      </c>
      <c r="AN31" s="124" t="n">
        <f aca="false">INDEX($BE$6:$BN$53,MATCH($AL31,$BD$6:$BD$53,0),MATCH(AN$5,$BE$5:$BN$5,0))</f>
        <v>1</v>
      </c>
      <c r="AO31" s="124" t="n">
        <f aca="false">INDEX($BE$6:$BN$53,MATCH($AL31,$BD$6:$BD$53,0),MATCH(AO$5,$BE$5:$BN$5,0))</f>
        <v>1</v>
      </c>
      <c r="AP31" s="124" t="n">
        <f aca="false">INDEX($BE$6:$BN$53,MATCH($AL31,$BD$6:$BD$53,0),MATCH(AP$5,$BE$5:$BN$5,0))</f>
        <v>0</v>
      </c>
      <c r="AQ31" s="124" t="n">
        <f aca="false">INDEX($BE$6:$BN$53,MATCH($AL31,$BD$6:$BD$53,0),MATCH(AQ$5,$BE$5:$BN$5,0))</f>
        <v>0</v>
      </c>
      <c r="AR31" s="124" t="n">
        <f aca="false">INDEX($BE$6:$BN$53,MATCH($AL31,$BD$6:$BD$53,0),MATCH(AR$5,$BE$5:$BN$5,0))</f>
        <v>2</v>
      </c>
      <c r="AS31" s="124" t="n">
        <f aca="false">INDEX($BE$6:$BN$53,MATCH($AL31,$BD$6:$BD$53,0),MATCH(AS$5,$BE$5:$BN$5,0))</f>
        <v>0</v>
      </c>
      <c r="AT31" s="125" t="n">
        <f aca="false">INDEX($BE$6:$BN$53,MATCH($AL31,$BD$6:$BD$53,0),MATCH(AT$5,$BE$5:$BN$5,0))</f>
        <v>2</v>
      </c>
      <c r="AU31" s="109" t="n">
        <f aca="false">INDEX($DL$6:$DL$53,MATCH(AI31,$DP$6:$DP$53,0))</f>
        <v>1</v>
      </c>
      <c r="AV31" s="110" t="str">
        <f aca="false">INDEX($BD$6:$BD$53,MATCH(AI31,$BM$6:$BM$53,0))</f>
        <v>Australia</v>
      </c>
      <c r="AW31" s="111"/>
      <c r="AX31" s="112"/>
      <c r="AY31" s="126" t="str">
        <f aca="false">+A30</f>
        <v>Paraguay</v>
      </c>
      <c r="AZ31" s="127"/>
      <c r="BA31" s="48"/>
      <c r="BB31" s="54"/>
      <c r="BC31" s="115" t="str">
        <f aca="false">+INDEX(T_Equipos[Grupo],MATCH(WORLDCUP!BD31,T_Equipos[NombreEquipo],0))</f>
        <v>G</v>
      </c>
      <c r="BD31" s="54" t="str">
        <f aca="false">+Equipos!B27</f>
        <v>Egipto</v>
      </c>
      <c r="BE31" s="116" t="n">
        <f aca="false">+BG31*3+BH31+IF($AZ$3="no",0,INDEX($AZ$6:$AZ$97,MATCH(BD31,$AY$6:$AY$97,0)))</f>
        <v>0</v>
      </c>
      <c r="BF31" s="116" t="n">
        <f aca="false">+BG31+BH31+BI31</f>
        <v>0</v>
      </c>
      <c r="BG31" s="116" t="n">
        <f aca="false">+COUNTIFS(FGLocal,BD31,Ganador,"Local")+COUNTIFS(FGVisitante,BD31,Ganador,"Visitante")</f>
        <v>0</v>
      </c>
      <c r="BH31" s="116" t="n">
        <f aca="false">+COUNTIFS(FGLocal,BD31,Ganador,"Empate")+COUNTIFS(FGVisitante,BD31,Ganador,"Empate")</f>
        <v>0</v>
      </c>
      <c r="BI31" s="116" t="n">
        <f aca="false">+COUNTIFS(FGVisitante,BD31,Ganador,"Local")+COUNTIFS(FGLocal,BD31,Ganador,"Visitante")</f>
        <v>0</v>
      </c>
      <c r="BJ31" s="116" t="n">
        <f aca="false">+SUMIFS(FG_GolesLocal,FGLocal,BD31,Ganador,"&lt;&gt;"&amp;"Pendiente",FG_GolesLocal,"&lt;&gt;"&amp;"",FG_GolesVisitante,"&lt;&gt;"&amp;"")+SUMIFS(FG_GolesVisitante,FGVisitante,BD31,Ganador,"&lt;&gt;"&amp;"Pendiente",FG_GolesLocal,"&lt;&gt;"&amp;"",FG_GolesVisitante,"&lt;&gt;"&amp;"")</f>
        <v>0</v>
      </c>
      <c r="BK31" s="116" t="n">
        <f aca="false">+SUMIFS(FG_GolesLocal,FGVisitante,BD31,Ganador,"&lt;&gt;"&amp;"Pendiente",FG_GolesLocal,"&lt;&gt;"&amp;"",FG_GolesVisitante,"&lt;&gt;"&amp;"")+SUMIFS(FG_GolesVisitante,FGLocal,BD31,Ganador,"&lt;&gt;"&amp;"Pendiente",FG_GolesLocal,"&lt;&gt;"&amp;"",FG_GolesVisitante,"&lt;&gt;"&amp;"")</f>
        <v>0</v>
      </c>
      <c r="BL31" s="116" t="n">
        <f aca="false">+BJ31-BK31</f>
        <v>0</v>
      </c>
      <c r="BM31" s="116" t="str">
        <f aca="false">DD31&amp;BC31</f>
        <v>2G</v>
      </c>
      <c r="BN31" s="116" t="str">
        <f aca="false">DH31&amp;BC31</f>
        <v>2G</v>
      </c>
      <c r="BO31" s="117" t="n">
        <f aca="false">IF(AND($AJ$99=144,BF31&gt;=1),1,0)</f>
        <v>0</v>
      </c>
      <c r="BP31" s="117" t="n">
        <f aca="false">COUNTIFS($BO$6:$BO$53,"&gt;"&amp;BO31,$BC$6:$BC$53,INDEX(T_Equipos[Grupo],MATCH(BD31,T_Equipos[NombreEquipo],0)))+1</f>
        <v>1</v>
      </c>
      <c r="BQ31" s="117" t="str">
        <f aca="false">IF(COUNTIFS($BP$6:$BP$53,BP31,$BC$6:$BC$53,INDEX(T_Equipos[Grupo],MATCH(BD31,T_Equipos[NombreEquipo],0)))=1,"-","P."&amp;BP31&amp;" ("&amp;COUNTIFS($BP$6:$BP$53,BP31,$BC$6:$BC$53,INDEX(T_Equipos[Grupo],MATCH(BD31,T_Equipos[NombreEquipo],0)))&amp;")")</f>
        <v>P.1 (4)</v>
      </c>
      <c r="BR31" s="117" t="n">
        <f aca="false">IF($BQ31="-","-",BE31)</f>
        <v>0</v>
      </c>
      <c r="BS31" s="117" t="n">
        <f aca="false">BP31+COUNTIFS($BQ$6:$BQ$53,BQ31,$BR$6:BR$53,"&gt;"&amp;BR31,$BC$6:$BC$53,INDEX(T_Equipos[Grupo],MATCH(BD31,T_Equipos[NombreEquipo],0)))</f>
        <v>1</v>
      </c>
      <c r="BT31" s="117" t="str">
        <f aca="false">IF(COUNTIFS($BS$6:$BS$53,BS31,$BC$6:$BC$53,INDEX(T_Equipos[Grupo],MATCH(BD31,T_Equipos[NombreEquipo],0)))=1,"-","P."&amp;BS31&amp;" ("&amp;COUNTIFS($BS$6:$BS$53,BS31,$BC$6:$BC$53,INDEX(T_Equipos[Grupo],MATCH(BD31,T_Equipos[NombreEquipo],0)))&amp;")")</f>
        <v>P.1 (4)</v>
      </c>
      <c r="BU31" s="118" t="n">
        <f aca="false">IF($BT31="-","-",COUNTIFS(FGLocal,$BD31,Ganador,"Local",Part1Empate1V,$BT31)+COUNTIFS(FGVisitante,$BD31,Ganador,"Visitante",Part1Empate1L,$BT31))</f>
        <v>0</v>
      </c>
      <c r="BV31" s="118" t="n">
        <f aca="false">IF($BT31="-","-",COUNTIFS(FGLocal,$BD31,Ganador,"Empate",Part1Empate1V,$BT31)+COUNTIFS(FGVisitante,$BD31,Ganador,"Empate",Part1Empate1L,$BT31))</f>
        <v>0</v>
      </c>
      <c r="BW31" s="118" t="n">
        <f aca="false">IF($BT31="-","-",COUNTIFS(FGLocal,$BD31,Ganador,"Visitante",Part1Empate1V,$BT31)+COUNTIFS(FGVisitante,$BD31,Ganador,"Local",Part1Empate1L,$BT31))</f>
        <v>0</v>
      </c>
      <c r="BX31" s="118" t="n">
        <f aca="false">IF($BT31="-","-",BU31*3+BV31)</f>
        <v>0</v>
      </c>
      <c r="BY31" s="118" t="n">
        <f aca="false">BS31+COUNTIFS($BT$6:$BT$53,BT31,$BX$6:BX$53,"&gt;"&amp;BX31,$BC$6:$BC$53,INDEX(T_Equipos[Grupo],MATCH(BD31,T_Equipos[NombreEquipo],0)))</f>
        <v>1</v>
      </c>
      <c r="BZ31" s="117" t="str">
        <f aca="false">IF(COUNTIFS($BY$6:$BY$53,BY31,$BC$6:$BC$53,INDEX(T_Equipos[Grupo],MATCH(BD31,T_Equipos[NombreEquipo],0)))=1,"-","P."&amp;BY31&amp;" ("&amp;COUNTIFS($BY$6:$BY$53,BY31,$BC$6:$BC$53,INDEX(T_Equipos[Grupo],MATCH(BD31,T_Equipos[NombreEquipo],0)))&amp;")")</f>
        <v>P.1 (4)</v>
      </c>
      <c r="CA31" s="118" t="n">
        <f aca="false">IF($BZ31="-","-",SUMIFS(FG_GolesLocal,FGLocal,$BD31,Part1Empate2V,$BZ31)+SUMIFS(FG_GolesVisitante,FGVisitante,$BD31,Part1Empate2L,$BZ31))</f>
        <v>0</v>
      </c>
      <c r="CB31" s="118" t="n">
        <f aca="false">IF($BZ31="-","-",SUMIFS(FG_GolesVisitante,FGLocal,$BD31,Part1Empate2V,$BZ31)+SUMIFS(FG_GolesLocal,FGVisitante,$BD31,Part1Empate2L,$BZ31))</f>
        <v>0</v>
      </c>
      <c r="CC31" s="118" t="n">
        <f aca="false">IF($BZ31="-","-",CA31-CB31)</f>
        <v>0</v>
      </c>
      <c r="CD31" s="118" t="n">
        <f aca="false">BY31+COUNTIFS($BZ$6:$BZ$53,BZ31,$CC$6:CC$53,"&gt;"&amp;CC31,$BC$6:$BC$53,INDEX(T_Equipos[Grupo],MATCH(BD31,T_Equipos[NombreEquipo],0)))</f>
        <v>1</v>
      </c>
      <c r="CE31" s="117" t="str">
        <f aca="false">IF(COUNTIFS($CD$6:$CD$53,CD31,$BC$6:$BC$53,INDEX(T_Equipos[Grupo],MATCH(BD31,T_Equipos[NombreEquipo],0)))=1,"-","P."&amp;CD31&amp;" ("&amp;COUNTIFS($CD$6:$CD$53,CD31,$BC$6:$BC$53,INDEX(T_Equipos[Grupo],MATCH(BD31,T_Equipos[NombreEquipo],0)))&amp;")")</f>
        <v>P.1 (4)</v>
      </c>
      <c r="CF31" s="118" t="n">
        <f aca="false">IF($CE31="-","-",SUMIFS(FG_GolesLocal,FGLocal,$BD31,Part1Empate3V,$CE31)+SUMIFS(FG_GolesVisitante,FGVisitante,$BD31,Part1Empate3L,$CE31))</f>
        <v>0</v>
      </c>
      <c r="CG31" s="118" t="n">
        <f aca="false">CD31+COUNTIFS($CE$6:$CE$53,CE31,$CF$6:CF$53,"&gt;"&amp;CF31,$BC$6:$BC$53,INDEX(T_Equipos[Grupo],MATCH(BD31,T_Equipos[NombreEquipo],0)))</f>
        <v>1</v>
      </c>
      <c r="CH31" s="117" t="str">
        <f aca="false">IF(COUNTIFS($CG$6:$CG$53,CG31,$BC$6:$BC$53,INDEX(T_Equipos[Grupo],MATCH(BD31,T_Equipos[NombreEquipo],0)))=1,"-","P."&amp;CG31&amp;" ("&amp;COUNTIFS($CG$6:$CG$53,CG31,$BC$6:$BC$53,INDEX(T_Equipos[Grupo],MATCH(BD31,T_Equipos[NombreEquipo],0)))&amp;")")</f>
        <v>P.1 (4)</v>
      </c>
      <c r="CI31" s="118" t="n">
        <f aca="false">IF($CH31="-","-",COUNTIFS(FGLocal,$BD31,Ganador,"Local",Part2Empate4V,$CH31)+COUNTIFS(FGVisitante,$BD31,Ganador,"Visitante",Part2Empate4L,$CH31))</f>
        <v>0</v>
      </c>
      <c r="CJ31" s="118" t="n">
        <f aca="false">IF($CH31="-","-",COUNTIFS(FGLocal,$BD31,Ganador,"Empate",Part2Empate4V,$CH31)+COUNTIFS(FGVisitante,$BD31,Ganador,"Empate",Part2Empate4L,$CH31))</f>
        <v>0</v>
      </c>
      <c r="CK31" s="118" t="n">
        <f aca="false">IF($CH31="-","-",COUNTIFS(FGLocal,$BD31,Ganador,"Visitante",Part2Empate4V,$CH31)+COUNTIFS(FGVisitante,$BD31,Ganador,"Local",Part2Empate4L,$CH31))</f>
        <v>0</v>
      </c>
      <c r="CL31" s="118" t="n">
        <f aca="false">IF($CH31="-","-",CI31*3+CJ31)</f>
        <v>0</v>
      </c>
      <c r="CM31" s="118" t="n">
        <f aca="false">CG31+COUNTIFS($CH$6:$CH$53,CH31,$CL$6:CL$53,"&gt;"&amp;CL31,$BC$6:$BC$53,INDEX(T_Equipos[Grupo],MATCH(BD31,T_Equipos[NombreEquipo],0)))</f>
        <v>1</v>
      </c>
      <c r="CN31" s="117" t="str">
        <f aca="false">IF(COUNTIFS($CM$6:$CM$53,CM31,$BC$6:$BC$53,INDEX(T_Equipos[Grupo],MATCH(BD31,T_Equipos[NombreEquipo],0)))=1,"-","P."&amp;CM31&amp;" ("&amp;COUNTIFS($CM$6:$CM$53,CM31,$BC$6:$BC$53,INDEX(T_Equipos[Grupo],MATCH(BD31,T_Equipos[NombreEquipo],0)))&amp;")")</f>
        <v>P.1 (4)</v>
      </c>
      <c r="CO31" s="118" t="n">
        <f aca="false">IF($CN31="-","-",SUMIFS(FG_GolesLocal,FGLocal,$BD31,Part2Empate5V,$CN31)+SUMIFS(FG_GolesVisitante,FGVisitante,$BD31,Part2Empate5L,$CN31))</f>
        <v>0</v>
      </c>
      <c r="CP31" s="118" t="n">
        <f aca="false">IF($CN31="-","-",SUMIFS(FG_GolesVisitante,FGLocal,$BD31,Part2Empate5V,$CN31)+SUMIFS(FG_GolesLocal,FGVisitante,$BD31,Part2Empate5L,$CN31))</f>
        <v>0</v>
      </c>
      <c r="CQ31" s="118" t="n">
        <f aca="false">IF($CN31="-","-",CO31-CP31)</f>
        <v>0</v>
      </c>
      <c r="CR31" s="118" t="n">
        <f aca="false">CM31+COUNTIFS($CN$6:$CN$53,CN31,$CQ$6:CQ$53,"&gt;"&amp;CQ31,$BC$6:$BC$53,INDEX(T_Equipos[Grupo],MATCH(BD31,T_Equipos[NombreEquipo],0)))</f>
        <v>1</v>
      </c>
      <c r="CS31" s="117" t="str">
        <f aca="false">IF(COUNTIFS($CR$6:$CR$53,CR31,$BC$6:$BC$53,INDEX(T_Equipos[Grupo],MATCH(BD31,T_Equipos[NombreEquipo],0)))=1,"-","P."&amp;CR31&amp;" ("&amp;COUNTIFS($CR$6:$CR$53,CR31,$BC$6:$BC$53,INDEX(T_Equipos[Grupo],MATCH(BD31,T_Equipos[NombreEquipo],0)))&amp;")")</f>
        <v>P.1 (4)</v>
      </c>
      <c r="CT31" s="118" t="n">
        <f aca="false">IF($CS31="-","-",SUMIFS(FG_GolesLocal,FGLocal,$BD31,Part2Empate6V,$CS31)+SUMIFS(FG_GolesVisitante,FGVisitante,$BD31,Part2Empate6L,$CS31))</f>
        <v>0</v>
      </c>
      <c r="CU31" s="118" t="n">
        <f aca="false">CR31+COUNTIFS($CS$6:$CS$53,CS31,$CT$6:CT$53,"&gt;"&amp;CT31,$BC$6:$BC$53,INDEX(T_Equipos[Grupo],MATCH(BD31,T_Equipos[NombreEquipo],0)))</f>
        <v>1</v>
      </c>
      <c r="CV31" s="117" t="str">
        <f aca="false">IF(COUNTIFS($CU$6:$CU$53,CU31,$BC$6:$BC$53,INDEX(T_Equipos[Grupo],MATCH(BD31,T_Equipos[NombreEquipo],0)))=1,"-","P."&amp;CU31&amp;" ("&amp;COUNTIFS($CU$6:$CU$53,CU31,$BC$6:$BC$53,INDEX(T_Equipos[Grupo],MATCH(BD31,T_Equipos[NombreEquipo],0)))&amp;")")</f>
        <v>P.1 (4)</v>
      </c>
      <c r="CW31" s="117" t="n">
        <f aca="false">IF(CV31="-","-",BL31)</f>
        <v>0</v>
      </c>
      <c r="CX31" s="117" t="n">
        <f aca="false">CU31+COUNTIFS($CV$6:$CV$53,CV31,$CW$6:CW$53,"&gt;"&amp;CW31,$BC$6:$BC$53,INDEX(T_Equipos[Grupo],MATCH(BD31,T_Equipos[NombreEquipo],0)))</f>
        <v>1</v>
      </c>
      <c r="CY31" s="117" t="str">
        <f aca="false">IF(COUNTIFS($CX$6:$CX$53,CX31,$BC$6:$BC$53,INDEX(T_Equipos[Grupo],MATCH(BD31,T_Equipos[NombreEquipo],0)))=1,"-","P."&amp;CX31&amp;" ("&amp;COUNTIFS($CX$6:$CX$53,CX31,$BC$6:$BC$53,INDEX(T_Equipos[Grupo],MATCH(BD31,T_Equipos[NombreEquipo],0)))&amp;")")</f>
        <v>P.1 (4)</v>
      </c>
      <c r="CZ31" s="117" t="n">
        <f aca="false">IF(CY31="-","-",BJ31)</f>
        <v>0</v>
      </c>
      <c r="DA31" s="118" t="n">
        <f aca="false">CX31+COUNTIFS($CY$6:$CY$53,CY31,$CZ$6:CZ$53,"&gt;"&amp;CZ31,$BC$6:$BC$53,INDEX(T_Equipos[Grupo],MATCH(BD31,T_Equipos[NombreEquipo],0)))</f>
        <v>1</v>
      </c>
      <c r="DB31" s="117" t="str">
        <f aca="false">IF(COUNTIFS($DA$6:$DA$53,DA31,$BC$6:$BC$53,INDEX(T_Equipos[Grupo],MATCH(BD31,T_Equipos[NombreEquipo],0)))=1,"-","P."&amp;DA31&amp;" ("&amp;COUNTIFS($DA$6:$DA$53,DA31,$BC$6:$BC$53,INDEX(T_Equipos[Grupo],MATCH(BD31,T_Equipos[NombreEquipo],0)))&amp;")")</f>
        <v>P.1 (4)</v>
      </c>
      <c r="DC31" s="115" t="n">
        <f aca="false">IF(DB31="-","-",COUNTIFS(T_Equipos[Rank],"&lt;"&amp;INDEX(T_Equipos[Rank],MATCH(BD31,T_Equipos[NombreEquipo],0)),$BC$6:$BC$53,INDEX(T_Equipos[Grupo],MATCH(BD31,T_Equipos[NombreEquipo],0)))+1)</f>
        <v>2</v>
      </c>
      <c r="DD31" s="115" t="n">
        <f aca="false">DA31+COUNTIFS($DB$6:$DB$53,DB31,$DC$6:DC$53,"&lt;"&amp;DC31,$BC$6:$BC$53,INDEX(T_Equipos[Grupo],MATCH(BD31,T_Equipos[NombreEquipo],0)))</f>
        <v>2</v>
      </c>
      <c r="DE31" s="115"/>
      <c r="DF31" s="115" t="n">
        <f aca="false">IF(OR(INDEX($AW$6:$AW$97,MATCH($BD31,$AV$6:$AV$97,0))="",DB31="-"),DD31,INDEX($AW$6:$AW$97,MATCH($BD31,$AV$6:$AV$97,0))+DD31/1000)</f>
        <v>2</v>
      </c>
      <c r="DG31" s="115" t="n">
        <f aca="false">IF(DB31="-","-",COUNTIFS(DF$6:DF$53,"&lt;"&amp;DF31,$BC$6:$BC$53,INDEX(T_Equipos[Grupo],MATCH(BD31,T_Equipos[NombreEquipo],0))))</f>
        <v>1</v>
      </c>
      <c r="DH31" s="115" t="n">
        <f aca="false">DA31+COUNTIFS(DB$6:DB$53,DB31,DG$6:DG$53,"&lt;"&amp;DG31,$BC$6:$BC$53,INDEX(T_Equipos[Grupo],MATCH(BD31,T_Equipos[NombreEquipo],0)))</f>
        <v>2</v>
      </c>
      <c r="DI31" s="54"/>
      <c r="DJ31" s="54" t="n">
        <f aca="false">INDEX($DA$6:$DA$53,MATCH($DQ31,$BD$6:$BD$53,0))</f>
        <v>1</v>
      </c>
      <c r="DK31" s="54" t="n">
        <f aca="false">+SUMIF($BC$6:$BC$53,BC31,$BF$6:$BF$53)</f>
        <v>0</v>
      </c>
      <c r="DL31" s="54" t="n">
        <f aca="false">IF(OR(DK31=12,$AJ$99=144),COUNTIFS($DJ$6:$DJ$53,DJ31,$BC$6:$BC$53,BC31),1)</f>
        <v>1</v>
      </c>
      <c r="DM31" s="119" t="str">
        <f aca="false">DJ31&amp;"."&amp;DL31</f>
        <v>1.1</v>
      </c>
      <c r="DN31" s="54" t="n">
        <f aca="true" t="array" ref="DN31:DN31">OFFSET(Horarios!$P$3,DJ31-1,0,DL31,1)</f>
        <v>1</v>
      </c>
      <c r="DO31" s="54"/>
      <c r="DP31" s="54" t="s">
        <v>106</v>
      </c>
      <c r="DQ31" s="54" t="str">
        <f aca="false">INDEX($BD$6:$BD$53,MATCH(DP31,$BM$6:$BM$53,0))</f>
        <v>Egipto</v>
      </c>
      <c r="DR31" s="54"/>
      <c r="DS31" s="54"/>
      <c r="DT31" s="54" t="str">
        <f aca="false">AA31&amp;"-"&amp;AF31</f>
        <v>Turquía-Paraguay</v>
      </c>
      <c r="DU31" s="54"/>
      <c r="DV31" s="54"/>
      <c r="DW31" s="56"/>
    </row>
    <row r="32" customFormat="false" ht="15.75" hidden="false" customHeight="true" outlineLevel="0" collapsed="false">
      <c r="A32" s="91" t="str">
        <f aca="false">+Equipos!B17</f>
        <v>Turquía</v>
      </c>
      <c r="B32" s="71"/>
      <c r="C32" s="54"/>
      <c r="D32" s="54" t="str">
        <f aca="false">IF(OR(AC32="",AD32=""),"Pendiente",IF(AC32&gt;AD32,"Local",IF(AC32&lt;AD32,"Visitante","Empate")))</f>
        <v>Pendiente</v>
      </c>
      <c r="E32" s="54" t="str">
        <f aca="false">IF(D32="Pendiente","-",INDEX($BT$6:$BT$53,MATCH($AA32,$BD$6:$BD$53,0)))</f>
        <v>-</v>
      </c>
      <c r="F32" s="54" t="str">
        <f aca="false">IF(D32="Pendiente","-",INDEX($BT$6:$BT$53,MATCH($AF32,$BD$6:$BD$53,0)))</f>
        <v>-</v>
      </c>
      <c r="G32" s="54"/>
      <c r="H32" s="54" t="str">
        <f aca="false">IF(D32="Pendiente","-",INDEX($BZ$6:$BZ$53,MATCH($AA32,$BD$6:$BD$53,0)))</f>
        <v>-</v>
      </c>
      <c r="I32" s="54" t="str">
        <f aca="false">IF(D32="Pendiente","-",INDEX($BZ$6:$BZ$53,MATCH($AF32,$BD$6:$BD$53,0)))</f>
        <v>-</v>
      </c>
      <c r="J32" s="54"/>
      <c r="K32" s="54" t="str">
        <f aca="false">IF(D32="Pendiente","-",INDEX($CE$6:$CE$53,MATCH($AA32,$BD$6:$BD$53,0)))</f>
        <v>-</v>
      </c>
      <c r="L32" s="54" t="str">
        <f aca="false">IF(D32="Pendiente","-",INDEX($CE$6:$CE$53,MATCH($AF32,$BD$6:$BD$53,0)))</f>
        <v>-</v>
      </c>
      <c r="M32" s="54"/>
      <c r="N32" s="54" t="str">
        <f aca="false">IF(D32="Pendiente","-",INDEX($CH$6:$CH$53,MATCH($AA32,$BD$6:$BD$53,0)))</f>
        <v>-</v>
      </c>
      <c r="O32" s="54" t="str">
        <f aca="false">IF(D32="Pendiente","-",INDEX($CH$6:$CH$53,MATCH($AF32,$BD$6:$BD$53,0)))</f>
        <v>-</v>
      </c>
      <c r="P32" s="54"/>
      <c r="Q32" s="54" t="str">
        <f aca="false">IF(D32="Pendiente","-",INDEX($CN$6:$CN$53,MATCH($AA32,$BD$6:$BD$53,0)))</f>
        <v>-</v>
      </c>
      <c r="R32" s="54" t="str">
        <f aca="false">IF(D32="Pendiente","-",INDEX($CN$6:$CN$53,MATCH($AF32,$BD$6:$BD$53,0)))</f>
        <v>-</v>
      </c>
      <c r="S32" s="54"/>
      <c r="T32" s="54" t="str">
        <f aca="false">IF(D32="Pendiente","-",INDEX($CS$6:$CS$53,MATCH($AA32,$BD$6:$BD$53,0)))</f>
        <v>-</v>
      </c>
      <c r="U32" s="54" t="str">
        <f aca="false">IF(D32="Pendiente","-",INDEX($CS$6:$CS$53,MATCH($AF32,$BD$6:$BD$53,0)))</f>
        <v>-</v>
      </c>
      <c r="V32" s="45"/>
      <c r="W32" s="184"/>
      <c r="X32" s="73" t="n">
        <f aca="false">Horarios!C32</f>
        <v>46199.1666666667</v>
      </c>
      <c r="Y32" s="74" t="n">
        <f aca="false">Horarios!C32</f>
        <v>46199.1666666667</v>
      </c>
      <c r="Z32" s="75" t="str">
        <f aca="false">$Z$8</f>
        <v>J3</v>
      </c>
      <c r="AA32" s="76" t="str">
        <f aca="false">A32</f>
        <v>Turquía</v>
      </c>
      <c r="AB32" s="164" t="str">
        <f aca="true" t="array" ref="AB32:AB32">Ver_flag_local</f>
        <v/>
      </c>
      <c r="AC32" s="78"/>
      <c r="AD32" s="79"/>
      <c r="AE32" s="80" t="str">
        <f aca="true" t="array" ref="AE32:AE32">Ver_flag_visit</f>
        <v/>
      </c>
      <c r="AF32" s="81" t="str">
        <f aca="false">A29</f>
        <v>Estados Unidos</v>
      </c>
      <c r="AG32" s="82" t="n">
        <f aca="false">IF(NOT(OR(ISBLANK(AC32),ISBLANK(AD32))),1,0)</f>
        <v>0</v>
      </c>
      <c r="AH32" s="83" t="n">
        <v>59</v>
      </c>
      <c r="AI32" s="84" t="str">
        <f aca="false">AJ32&amp;$B$28</f>
        <v>3D</v>
      </c>
      <c r="AJ32" s="120" t="n">
        <v>3</v>
      </c>
      <c r="AK32" s="172" t="str">
        <f aca="true" t="array" ref="AK32:AK32">Ver_flag_visit</f>
        <v/>
      </c>
      <c r="AL32" s="122" t="str">
        <f aca="false">IFERROR(INDEX($BD$6:$BD$53,MATCH(AI32,$BN$6:$BN$53,0)),"")</f>
        <v>Turquía</v>
      </c>
      <c r="AM32" s="123" t="n">
        <f aca="false">INDEX($BE$6:$BN$53,MATCH($AL32,$BD$6:$BD$53,0),MATCH(AM$5,$BE$5:$BN$5,0))</f>
        <v>0</v>
      </c>
      <c r="AN32" s="124" t="n">
        <f aca="false">INDEX($BE$6:$BN$53,MATCH($AL32,$BD$6:$BD$53,0),MATCH(AN$5,$BE$5:$BN$5,0))</f>
        <v>1</v>
      </c>
      <c r="AO32" s="124" t="n">
        <f aca="false">INDEX($BE$6:$BN$53,MATCH($AL32,$BD$6:$BD$53,0),MATCH(AO$5,$BE$5:$BN$5,0))</f>
        <v>0</v>
      </c>
      <c r="AP32" s="124" t="n">
        <f aca="false">INDEX($BE$6:$BN$53,MATCH($AL32,$BD$6:$BD$53,0),MATCH(AP$5,$BE$5:$BN$5,0))</f>
        <v>0</v>
      </c>
      <c r="AQ32" s="124" t="n">
        <f aca="false">INDEX($BE$6:$BN$53,MATCH($AL32,$BD$6:$BD$53,0),MATCH(AQ$5,$BE$5:$BN$5,0))</f>
        <v>1</v>
      </c>
      <c r="AR32" s="124" t="n">
        <f aca="false">INDEX($BE$6:$BN$53,MATCH($AL32,$BD$6:$BD$53,0),MATCH(AR$5,$BE$5:$BN$5,0))</f>
        <v>0</v>
      </c>
      <c r="AS32" s="124" t="n">
        <f aca="false">INDEX($BE$6:$BN$53,MATCH($AL32,$BD$6:$BD$53,0),MATCH(AS$5,$BE$5:$BN$5,0))</f>
        <v>2</v>
      </c>
      <c r="AT32" s="125" t="n">
        <f aca="false">INDEX($BE$6:$BN$53,MATCH($AL32,$BD$6:$BD$53,0),MATCH(AT$5,$BE$5:$BN$5,0))</f>
        <v>-2</v>
      </c>
      <c r="AU32" s="109" t="n">
        <f aca="false">INDEX($DL$6:$DL$53,MATCH(AI32,$DP$6:$DP$53,0))</f>
        <v>1</v>
      </c>
      <c r="AV32" s="110" t="str">
        <f aca="false">INDEX($BD$6:$BD$53,MATCH(AI32,$BM$6:$BM$53,0))</f>
        <v>Turquía</v>
      </c>
      <c r="AW32" s="111"/>
      <c r="AX32" s="112"/>
      <c r="AY32" s="113" t="str">
        <f aca="false">+A31</f>
        <v>Australia</v>
      </c>
      <c r="AZ32" s="114"/>
      <c r="BA32" s="48"/>
      <c r="BB32" s="54"/>
      <c r="BC32" s="115" t="str">
        <f aca="false">+INDEX(T_Equipos[Grupo],MATCH(WORLDCUP!BD32,T_Equipos[NombreEquipo],0))</f>
        <v>G</v>
      </c>
      <c r="BD32" s="54" t="str">
        <f aca="false">+Equipos!B28</f>
        <v>Irán</v>
      </c>
      <c r="BE32" s="116" t="n">
        <f aca="false">+BG32*3+BH32+IF($AZ$3="no",0,INDEX($AZ$6:$AZ$97,MATCH(BD32,$AY$6:$AY$97,0)))</f>
        <v>0</v>
      </c>
      <c r="BF32" s="116" t="n">
        <f aca="false">+BG32+BH32+BI32</f>
        <v>0</v>
      </c>
      <c r="BG32" s="116" t="n">
        <f aca="false">+COUNTIFS(FGLocal,BD32,Ganador,"Local")+COUNTIFS(FGVisitante,BD32,Ganador,"Visitante")</f>
        <v>0</v>
      </c>
      <c r="BH32" s="116" t="n">
        <f aca="false">+COUNTIFS(FGLocal,BD32,Ganador,"Empate")+COUNTIFS(FGVisitante,BD32,Ganador,"Empate")</f>
        <v>0</v>
      </c>
      <c r="BI32" s="116" t="n">
        <f aca="false">+COUNTIFS(FGVisitante,BD32,Ganador,"Local")+COUNTIFS(FGLocal,BD32,Ganador,"Visitante")</f>
        <v>0</v>
      </c>
      <c r="BJ32" s="116" t="n">
        <f aca="false">+SUMIFS(FG_GolesLocal,FGLocal,BD32,Ganador,"&lt;&gt;"&amp;"Pendiente",FG_GolesLocal,"&lt;&gt;"&amp;"",FG_GolesVisitante,"&lt;&gt;"&amp;"")+SUMIFS(FG_GolesVisitante,FGVisitante,BD32,Ganador,"&lt;&gt;"&amp;"Pendiente",FG_GolesLocal,"&lt;&gt;"&amp;"",FG_GolesVisitante,"&lt;&gt;"&amp;"")</f>
        <v>0</v>
      </c>
      <c r="BK32" s="116" t="n">
        <f aca="false">+SUMIFS(FG_GolesLocal,FGVisitante,BD32,Ganador,"&lt;&gt;"&amp;"Pendiente",FG_GolesLocal,"&lt;&gt;"&amp;"",FG_GolesVisitante,"&lt;&gt;"&amp;"")+SUMIFS(FG_GolesVisitante,FGLocal,BD32,Ganador,"&lt;&gt;"&amp;"Pendiente",FG_GolesLocal,"&lt;&gt;"&amp;"",FG_GolesVisitante,"&lt;&gt;"&amp;"")</f>
        <v>0</v>
      </c>
      <c r="BL32" s="116" t="n">
        <f aca="false">+BJ32-BK32</f>
        <v>0</v>
      </c>
      <c r="BM32" s="116" t="str">
        <f aca="false">DD32&amp;BC32</f>
        <v>3G</v>
      </c>
      <c r="BN32" s="116" t="str">
        <f aca="false">DH32&amp;BC32</f>
        <v>3G</v>
      </c>
      <c r="BO32" s="117" t="n">
        <f aca="false">IF(AND($AJ$99=144,BF32&gt;=1),1,0)</f>
        <v>0</v>
      </c>
      <c r="BP32" s="117" t="n">
        <f aca="false">COUNTIFS($BO$6:$BO$53,"&gt;"&amp;BO32,$BC$6:$BC$53,INDEX(T_Equipos[Grupo],MATCH(BD32,T_Equipos[NombreEquipo],0)))+1</f>
        <v>1</v>
      </c>
      <c r="BQ32" s="117" t="str">
        <f aca="false">IF(COUNTIFS($BP$6:$BP$53,BP32,$BC$6:$BC$53,INDEX(T_Equipos[Grupo],MATCH(BD32,T_Equipos[NombreEquipo],0)))=1,"-","P."&amp;BP32&amp;" ("&amp;COUNTIFS($BP$6:$BP$53,BP32,$BC$6:$BC$53,INDEX(T_Equipos[Grupo],MATCH(BD32,T_Equipos[NombreEquipo],0)))&amp;")")</f>
        <v>P.1 (4)</v>
      </c>
      <c r="BR32" s="117" t="n">
        <f aca="false">IF($BQ32="-","-",BE32)</f>
        <v>0</v>
      </c>
      <c r="BS32" s="117" t="n">
        <f aca="false">BP32+COUNTIFS($BQ$6:$BQ$53,BQ32,$BR$6:BR$53,"&gt;"&amp;BR32,$BC$6:$BC$53,INDEX(T_Equipos[Grupo],MATCH(BD32,T_Equipos[NombreEquipo],0)))</f>
        <v>1</v>
      </c>
      <c r="BT32" s="117" t="str">
        <f aca="false">IF(COUNTIFS($BS$6:$BS$53,BS32,$BC$6:$BC$53,INDEX(T_Equipos[Grupo],MATCH(BD32,T_Equipos[NombreEquipo],0)))=1,"-","P."&amp;BS32&amp;" ("&amp;COUNTIFS($BS$6:$BS$53,BS32,$BC$6:$BC$53,INDEX(T_Equipos[Grupo],MATCH(BD32,T_Equipos[NombreEquipo],0)))&amp;")")</f>
        <v>P.1 (4)</v>
      </c>
      <c r="BU32" s="118" t="n">
        <f aca="false">IF($BT32="-","-",COUNTIFS(FGLocal,$BD32,Ganador,"Local",Part1Empate1V,$BT32)+COUNTIFS(FGVisitante,$BD32,Ganador,"Visitante",Part1Empate1L,$BT32))</f>
        <v>0</v>
      </c>
      <c r="BV32" s="118" t="n">
        <f aca="false">IF($BT32="-","-",COUNTIFS(FGLocal,$BD32,Ganador,"Empate",Part1Empate1V,$BT32)+COUNTIFS(FGVisitante,$BD32,Ganador,"Empate",Part1Empate1L,$BT32))</f>
        <v>0</v>
      </c>
      <c r="BW32" s="118" t="n">
        <f aca="false">IF($BT32="-","-",COUNTIFS(FGLocal,$BD32,Ganador,"Visitante",Part1Empate1V,$BT32)+COUNTIFS(FGVisitante,$BD32,Ganador,"Local",Part1Empate1L,$BT32))</f>
        <v>0</v>
      </c>
      <c r="BX32" s="118" t="n">
        <f aca="false">IF($BT32="-","-",BU32*3+BV32)</f>
        <v>0</v>
      </c>
      <c r="BY32" s="118" t="n">
        <f aca="false">BS32+COUNTIFS($BT$6:$BT$53,BT32,$BX$6:BX$53,"&gt;"&amp;BX32,$BC$6:$BC$53,INDEX(T_Equipos[Grupo],MATCH(BD32,T_Equipos[NombreEquipo],0)))</f>
        <v>1</v>
      </c>
      <c r="BZ32" s="117" t="str">
        <f aca="false">IF(COUNTIFS($BY$6:$BY$53,BY32,$BC$6:$BC$53,INDEX(T_Equipos[Grupo],MATCH(BD32,T_Equipos[NombreEquipo],0)))=1,"-","P."&amp;BY32&amp;" ("&amp;COUNTIFS($BY$6:$BY$53,BY32,$BC$6:$BC$53,INDEX(T_Equipos[Grupo],MATCH(BD32,T_Equipos[NombreEquipo],0)))&amp;")")</f>
        <v>P.1 (4)</v>
      </c>
      <c r="CA32" s="118" t="n">
        <f aca="false">IF($BZ32="-","-",SUMIFS(FG_GolesLocal,FGLocal,$BD32,Part1Empate2V,$BZ32)+SUMIFS(FG_GolesVisitante,FGVisitante,$BD32,Part1Empate2L,$BZ32))</f>
        <v>0</v>
      </c>
      <c r="CB32" s="118" t="n">
        <f aca="false">IF($BZ32="-","-",SUMIFS(FG_GolesVisitante,FGLocal,$BD32,Part1Empate2V,$BZ32)+SUMIFS(FG_GolesLocal,FGVisitante,$BD32,Part1Empate2L,$BZ32))</f>
        <v>0</v>
      </c>
      <c r="CC32" s="118" t="n">
        <f aca="false">IF($BZ32="-","-",CA32-CB32)</f>
        <v>0</v>
      </c>
      <c r="CD32" s="118" t="n">
        <f aca="false">BY32+COUNTIFS($BZ$6:$BZ$53,BZ32,$CC$6:CC$53,"&gt;"&amp;CC32,$BC$6:$BC$53,INDEX(T_Equipos[Grupo],MATCH(BD32,T_Equipos[NombreEquipo],0)))</f>
        <v>1</v>
      </c>
      <c r="CE32" s="117" t="str">
        <f aca="false">IF(COUNTIFS($CD$6:$CD$53,CD32,$BC$6:$BC$53,INDEX(T_Equipos[Grupo],MATCH(BD32,T_Equipos[NombreEquipo],0)))=1,"-","P."&amp;CD32&amp;" ("&amp;COUNTIFS($CD$6:$CD$53,CD32,$BC$6:$BC$53,INDEX(T_Equipos[Grupo],MATCH(BD32,T_Equipos[NombreEquipo],0)))&amp;")")</f>
        <v>P.1 (4)</v>
      </c>
      <c r="CF32" s="118" t="n">
        <f aca="false">IF($CE32="-","-",SUMIFS(FG_GolesLocal,FGLocal,$BD32,Part1Empate3V,$CE32)+SUMIFS(FG_GolesVisitante,FGVisitante,$BD32,Part1Empate3L,$CE32))</f>
        <v>0</v>
      </c>
      <c r="CG32" s="118" t="n">
        <f aca="false">CD32+COUNTIFS($CE$6:$CE$53,CE32,$CF$6:CF$53,"&gt;"&amp;CF32,$BC$6:$BC$53,INDEX(T_Equipos[Grupo],MATCH(BD32,T_Equipos[NombreEquipo],0)))</f>
        <v>1</v>
      </c>
      <c r="CH32" s="117" t="str">
        <f aca="false">IF(COUNTIFS($CG$6:$CG$53,CG32,$BC$6:$BC$53,INDEX(T_Equipos[Grupo],MATCH(BD32,T_Equipos[NombreEquipo],0)))=1,"-","P."&amp;CG32&amp;" ("&amp;COUNTIFS($CG$6:$CG$53,CG32,$BC$6:$BC$53,INDEX(T_Equipos[Grupo],MATCH(BD32,T_Equipos[NombreEquipo],0)))&amp;")")</f>
        <v>P.1 (4)</v>
      </c>
      <c r="CI32" s="118" t="n">
        <f aca="false">IF($CH32="-","-",COUNTIFS(FGLocal,$BD32,Ganador,"Local",Part2Empate4V,$CH32)+COUNTIFS(FGVisitante,$BD32,Ganador,"Visitante",Part2Empate4L,$CH32))</f>
        <v>0</v>
      </c>
      <c r="CJ32" s="118" t="n">
        <f aca="false">IF($CH32="-","-",COUNTIFS(FGLocal,$BD32,Ganador,"Empate",Part2Empate4V,$CH32)+COUNTIFS(FGVisitante,$BD32,Ganador,"Empate",Part2Empate4L,$CH32))</f>
        <v>0</v>
      </c>
      <c r="CK32" s="118" t="n">
        <f aca="false">IF($CH32="-","-",COUNTIFS(FGLocal,$BD32,Ganador,"Visitante",Part2Empate4V,$CH32)+COUNTIFS(FGVisitante,$BD32,Ganador,"Local",Part2Empate4L,$CH32))</f>
        <v>0</v>
      </c>
      <c r="CL32" s="118" t="n">
        <f aca="false">IF($CH32="-","-",CI32*3+CJ32)</f>
        <v>0</v>
      </c>
      <c r="CM32" s="118" t="n">
        <f aca="false">CG32+COUNTIFS($CH$6:$CH$53,CH32,$CL$6:CL$53,"&gt;"&amp;CL32,$BC$6:$BC$53,INDEX(T_Equipos[Grupo],MATCH(BD32,T_Equipos[NombreEquipo],0)))</f>
        <v>1</v>
      </c>
      <c r="CN32" s="117" t="str">
        <f aca="false">IF(COUNTIFS($CM$6:$CM$53,CM32,$BC$6:$BC$53,INDEX(T_Equipos[Grupo],MATCH(BD32,T_Equipos[NombreEquipo],0)))=1,"-","P."&amp;CM32&amp;" ("&amp;COUNTIFS($CM$6:$CM$53,CM32,$BC$6:$BC$53,INDEX(T_Equipos[Grupo],MATCH(BD32,T_Equipos[NombreEquipo],0)))&amp;")")</f>
        <v>P.1 (4)</v>
      </c>
      <c r="CO32" s="118" t="n">
        <f aca="false">IF($CN32="-","-",SUMIFS(FG_GolesLocal,FGLocal,$BD32,Part2Empate5V,$CN32)+SUMIFS(FG_GolesVisitante,FGVisitante,$BD32,Part2Empate5L,$CN32))</f>
        <v>0</v>
      </c>
      <c r="CP32" s="118" t="n">
        <f aca="false">IF($CN32="-","-",SUMIFS(FG_GolesVisitante,FGLocal,$BD32,Part2Empate5V,$CN32)+SUMIFS(FG_GolesLocal,FGVisitante,$BD32,Part2Empate5L,$CN32))</f>
        <v>0</v>
      </c>
      <c r="CQ32" s="118" t="n">
        <f aca="false">IF($CN32="-","-",CO32-CP32)</f>
        <v>0</v>
      </c>
      <c r="CR32" s="118" t="n">
        <f aca="false">CM32+COUNTIFS($CN$6:$CN$53,CN32,$CQ$6:CQ$53,"&gt;"&amp;CQ32,$BC$6:$BC$53,INDEX(T_Equipos[Grupo],MATCH(BD32,T_Equipos[NombreEquipo],0)))</f>
        <v>1</v>
      </c>
      <c r="CS32" s="117" t="str">
        <f aca="false">IF(COUNTIFS($CR$6:$CR$53,CR32,$BC$6:$BC$53,INDEX(T_Equipos[Grupo],MATCH(BD32,T_Equipos[NombreEquipo],0)))=1,"-","P."&amp;CR32&amp;" ("&amp;COUNTIFS($CR$6:$CR$53,CR32,$BC$6:$BC$53,INDEX(T_Equipos[Grupo],MATCH(BD32,T_Equipos[NombreEquipo],0)))&amp;")")</f>
        <v>P.1 (4)</v>
      </c>
      <c r="CT32" s="118" t="n">
        <f aca="false">IF($CS32="-","-",SUMIFS(FG_GolesLocal,FGLocal,$BD32,Part2Empate6V,$CS32)+SUMIFS(FG_GolesVisitante,FGVisitante,$BD32,Part2Empate6L,$CS32))</f>
        <v>0</v>
      </c>
      <c r="CU32" s="118" t="n">
        <f aca="false">CR32+COUNTIFS($CS$6:$CS$53,CS32,$CT$6:CT$53,"&gt;"&amp;CT32,$BC$6:$BC$53,INDEX(T_Equipos[Grupo],MATCH(BD32,T_Equipos[NombreEquipo],0)))</f>
        <v>1</v>
      </c>
      <c r="CV32" s="117" t="str">
        <f aca="false">IF(COUNTIFS($CU$6:$CU$53,CU32,$BC$6:$BC$53,INDEX(T_Equipos[Grupo],MATCH(BD32,T_Equipos[NombreEquipo],0)))=1,"-","P."&amp;CU32&amp;" ("&amp;COUNTIFS($CU$6:$CU$53,CU32,$BC$6:$BC$53,INDEX(T_Equipos[Grupo],MATCH(BD32,T_Equipos[NombreEquipo],0)))&amp;")")</f>
        <v>P.1 (4)</v>
      </c>
      <c r="CW32" s="117" t="n">
        <f aca="false">IF(CV32="-","-",BL32)</f>
        <v>0</v>
      </c>
      <c r="CX32" s="117" t="n">
        <f aca="false">CU32+COUNTIFS($CV$6:$CV$53,CV32,$CW$6:CW$53,"&gt;"&amp;CW32,$BC$6:$BC$53,INDEX(T_Equipos[Grupo],MATCH(BD32,T_Equipos[NombreEquipo],0)))</f>
        <v>1</v>
      </c>
      <c r="CY32" s="117" t="str">
        <f aca="false">IF(COUNTIFS($CX$6:$CX$53,CX32,$BC$6:$BC$53,INDEX(T_Equipos[Grupo],MATCH(BD32,T_Equipos[NombreEquipo],0)))=1,"-","P."&amp;CX32&amp;" ("&amp;COUNTIFS($CX$6:$CX$53,CX32,$BC$6:$BC$53,INDEX(T_Equipos[Grupo],MATCH(BD32,T_Equipos[NombreEquipo],0)))&amp;")")</f>
        <v>P.1 (4)</v>
      </c>
      <c r="CZ32" s="117" t="n">
        <f aca="false">IF(CY32="-","-",BJ32)</f>
        <v>0</v>
      </c>
      <c r="DA32" s="118" t="n">
        <f aca="false">CX32+COUNTIFS($CY$6:$CY$53,CY32,$CZ$6:CZ$53,"&gt;"&amp;CZ32,$BC$6:$BC$53,INDEX(T_Equipos[Grupo],MATCH(BD32,T_Equipos[NombreEquipo],0)))</f>
        <v>1</v>
      </c>
      <c r="DB32" s="117" t="str">
        <f aca="false">IF(COUNTIFS($DA$6:$DA$53,DA32,$BC$6:$BC$53,INDEX(T_Equipos[Grupo],MATCH(BD32,T_Equipos[NombreEquipo],0)))=1,"-","P."&amp;DA32&amp;" ("&amp;COUNTIFS($DA$6:$DA$53,DA32,$BC$6:$BC$53,INDEX(T_Equipos[Grupo],MATCH(BD32,T_Equipos[NombreEquipo],0)))&amp;")")</f>
        <v>P.1 (4)</v>
      </c>
      <c r="DC32" s="115" t="n">
        <f aca="false">IF(DB32="-","-",COUNTIFS(T_Equipos[Rank],"&lt;"&amp;INDEX(T_Equipos[Rank],MATCH(BD32,T_Equipos[NombreEquipo],0)),$BC$6:$BC$53,INDEX(T_Equipos[Grupo],MATCH(BD32,T_Equipos[NombreEquipo],0)))+1)</f>
        <v>3</v>
      </c>
      <c r="DD32" s="115" t="n">
        <f aca="false">DA32+COUNTIFS($DB$6:$DB$53,DB32,$DC$6:DC$53,"&lt;"&amp;DC32,$BC$6:$BC$53,INDEX(T_Equipos[Grupo],MATCH(BD32,T_Equipos[NombreEquipo],0)))</f>
        <v>3</v>
      </c>
      <c r="DE32" s="115"/>
      <c r="DF32" s="115" t="n">
        <f aca="false">IF(OR(INDEX($AW$6:$AW$97,MATCH($BD32,$AV$6:$AV$97,0))="",DB32="-"),DD32,INDEX($AW$6:$AW$97,MATCH($BD32,$AV$6:$AV$97,0))+DD32/1000)</f>
        <v>3</v>
      </c>
      <c r="DG32" s="115" t="n">
        <f aca="false">IF(DB32="-","-",COUNTIFS(DF$6:DF$53,"&lt;"&amp;DF32,$BC$6:$BC$53,INDEX(T_Equipos[Grupo],MATCH(BD32,T_Equipos[NombreEquipo],0))))</f>
        <v>2</v>
      </c>
      <c r="DH32" s="115" t="n">
        <f aca="false">DA32+COUNTIFS(DB$6:DB$53,DB32,DG$6:DG$53,"&lt;"&amp;DG32,$BC$6:$BC$53,INDEX(T_Equipos[Grupo],MATCH(BD32,T_Equipos[NombreEquipo],0)))</f>
        <v>3</v>
      </c>
      <c r="DI32" s="54"/>
      <c r="DJ32" s="54" t="n">
        <f aca="false">INDEX($DA$6:$DA$53,MATCH($DQ32,$BD$6:$BD$53,0))</f>
        <v>1</v>
      </c>
      <c r="DK32" s="54" t="n">
        <f aca="false">+SUMIF($BC$6:$BC$53,BC32,$BF$6:$BF$53)</f>
        <v>0</v>
      </c>
      <c r="DL32" s="54" t="n">
        <f aca="false">IF(OR(DK32=12,$AJ$99=144),COUNTIFS($DJ$6:$DJ$53,DJ32,$BC$6:$BC$53,BC32),1)</f>
        <v>1</v>
      </c>
      <c r="DM32" s="119" t="str">
        <f aca="false">DJ32&amp;"."&amp;DL32</f>
        <v>1.1</v>
      </c>
      <c r="DN32" s="54" t="n">
        <f aca="true" t="array" ref="DN32:DN32">OFFSET(Horarios!$P$3,DJ32-1,0,DL32,1)</f>
        <v>1</v>
      </c>
      <c r="DO32" s="54"/>
      <c r="DP32" s="54" t="s">
        <v>107</v>
      </c>
      <c r="DQ32" s="54" t="str">
        <f aca="false">INDEX($BD$6:$BD$53,MATCH(DP32,$BM$6:$BM$53,0))</f>
        <v>Irán</v>
      </c>
      <c r="DR32" s="54"/>
      <c r="DS32" s="54"/>
      <c r="DT32" s="54" t="str">
        <f aca="false">AA32&amp;"-"&amp;AF32</f>
        <v>Turquía-Estados Unidos</v>
      </c>
      <c r="DU32" s="54"/>
      <c r="DV32" s="54"/>
      <c r="DW32" s="56"/>
    </row>
    <row r="33" customFormat="false" ht="16.5" hidden="false" customHeight="true" outlineLevel="0" collapsed="false">
      <c r="A33" s="38"/>
      <c r="B33" s="38"/>
      <c r="C33" s="38"/>
      <c r="D33" s="54" t="str">
        <f aca="false">IF(OR(AC33="",AD33=""),"Pendiente",IF(AC33&gt;AD33,"Local",IF(AC33&lt;AD33,"Visitante","Empate")))</f>
        <v>Pendiente</v>
      </c>
      <c r="E33" s="54" t="str">
        <f aca="false">IF(D33="Pendiente","-",INDEX($BT$6:$BT$53,MATCH($AA33,$BD$6:$BD$53,0)))</f>
        <v>-</v>
      </c>
      <c r="F33" s="54" t="str">
        <f aca="false">IF(D33="Pendiente","-",INDEX($BT$6:$BT$53,MATCH($AF33,$BD$6:$BD$53,0)))</f>
        <v>-</v>
      </c>
      <c r="G33" s="54"/>
      <c r="H33" s="54" t="str">
        <f aca="false">IF(D33="Pendiente","-",INDEX($BZ$6:$BZ$53,MATCH($AA33,$BD$6:$BD$53,0)))</f>
        <v>-</v>
      </c>
      <c r="I33" s="54" t="str">
        <f aca="false">IF(D33="Pendiente","-",INDEX($BZ$6:$BZ$53,MATCH($AF33,$BD$6:$BD$53,0)))</f>
        <v>-</v>
      </c>
      <c r="J33" s="54"/>
      <c r="K33" s="54" t="str">
        <f aca="false">IF(D33="Pendiente","-",INDEX($CE$6:$CE$53,MATCH($AA33,$BD$6:$BD$53,0)))</f>
        <v>-</v>
      </c>
      <c r="L33" s="54" t="str">
        <f aca="false">IF(D33="Pendiente","-",INDEX($CE$6:$CE$53,MATCH($AF33,$BD$6:$BD$53,0)))</f>
        <v>-</v>
      </c>
      <c r="M33" s="54"/>
      <c r="N33" s="54" t="str">
        <f aca="false">IF(D33="Pendiente","-",INDEX($CH$6:$CH$53,MATCH($AA33,$BD$6:$BD$53,0)))</f>
        <v>-</v>
      </c>
      <c r="O33" s="54" t="str">
        <f aca="false">IF(D33="Pendiente","-",INDEX($CH$6:$CH$53,MATCH($AF33,$BD$6:$BD$53,0)))</f>
        <v>-</v>
      </c>
      <c r="P33" s="54"/>
      <c r="Q33" s="54" t="str">
        <f aca="false">IF(D33="Pendiente","-",INDEX($CN$6:$CN$53,MATCH($AA33,$BD$6:$BD$53,0)))</f>
        <v>-</v>
      </c>
      <c r="R33" s="54" t="str">
        <f aca="false">IF(D33="Pendiente","-",INDEX($CN$6:$CN$53,MATCH($AF33,$BD$6:$BD$53,0)))</f>
        <v>-</v>
      </c>
      <c r="S33" s="54"/>
      <c r="T33" s="54" t="str">
        <f aca="false">IF(D33="Pendiente","-",INDEX($CS$6:$CS$53,MATCH($AA33,$BD$6:$BD$53,0)))</f>
        <v>-</v>
      </c>
      <c r="U33" s="54" t="str">
        <f aca="false">IF(D33="Pendiente","-",INDEX($CS$6:$CS$53,MATCH($AF33,$BD$6:$BD$53,0)))</f>
        <v>-</v>
      </c>
      <c r="V33" s="45"/>
      <c r="W33" s="184"/>
      <c r="X33" s="128" t="n">
        <f aca="false">Horarios!C33</f>
        <v>46199.1666666667</v>
      </c>
      <c r="Y33" s="129" t="n">
        <f aca="false">Horarios!C33</f>
        <v>46199.1666666667</v>
      </c>
      <c r="Z33" s="130" t="str">
        <f aca="false">$Z$8</f>
        <v>J3</v>
      </c>
      <c r="AA33" s="131" t="str">
        <f aca="false">A30</f>
        <v>Paraguay</v>
      </c>
      <c r="AB33" s="174" t="str">
        <f aca="true" t="array" ref="AB33:AB33">Ver_flag_local</f>
        <v/>
      </c>
      <c r="AC33" s="133"/>
      <c r="AD33" s="134"/>
      <c r="AE33" s="135" t="str">
        <f aca="true" t="array" ref="AE33:AE33">Ver_flag_visit</f>
        <v/>
      </c>
      <c r="AF33" s="136" t="str">
        <f aca="false">A31</f>
        <v>Australia</v>
      </c>
      <c r="AG33" s="82" t="n">
        <f aca="false">IF(NOT(OR(ISBLANK(AC33),ISBLANK(AD33))),1,0)</f>
        <v>0</v>
      </c>
      <c r="AH33" s="83" t="n">
        <v>60</v>
      </c>
      <c r="AI33" s="84" t="str">
        <f aca="false">AJ33&amp;$B$28</f>
        <v>4D</v>
      </c>
      <c r="AJ33" s="137" t="n">
        <v>4</v>
      </c>
      <c r="AK33" s="183" t="str">
        <f aca="true" t="array" ref="AK33:AK33">Ver_flag_visit</f>
        <v/>
      </c>
      <c r="AL33" s="139" t="str">
        <f aca="false">IFERROR(INDEX($BD$6:$BD$53,MATCH(AI33,$BN$6:$BN$53,0)),"")</f>
        <v>Paraguay</v>
      </c>
      <c r="AM33" s="140" t="n">
        <f aca="false">INDEX($BE$6:$BN$53,MATCH($AL33,$BD$6:$BD$53,0),MATCH(AM$5,$BE$5:$BN$5,0))</f>
        <v>0</v>
      </c>
      <c r="AN33" s="141" t="n">
        <f aca="false">INDEX($BE$6:$BN$53,MATCH($AL33,$BD$6:$BD$53,0),MATCH(AN$5,$BE$5:$BN$5,0))</f>
        <v>1</v>
      </c>
      <c r="AO33" s="141" t="n">
        <f aca="false">INDEX($BE$6:$BN$53,MATCH($AL33,$BD$6:$BD$53,0),MATCH(AO$5,$BE$5:$BN$5,0))</f>
        <v>0</v>
      </c>
      <c r="AP33" s="141" t="n">
        <f aca="false">INDEX($BE$6:$BN$53,MATCH($AL33,$BD$6:$BD$53,0),MATCH(AP$5,$BE$5:$BN$5,0))</f>
        <v>0</v>
      </c>
      <c r="AQ33" s="141" t="n">
        <f aca="false">INDEX($BE$6:$BN$53,MATCH($AL33,$BD$6:$BD$53,0),MATCH(AQ$5,$BE$5:$BN$5,0))</f>
        <v>1</v>
      </c>
      <c r="AR33" s="141" t="n">
        <f aca="false">INDEX($BE$6:$BN$53,MATCH($AL33,$BD$6:$BD$53,0),MATCH(AR$5,$BE$5:$BN$5,0))</f>
        <v>1</v>
      </c>
      <c r="AS33" s="141" t="n">
        <f aca="false">INDEX($BE$6:$BN$53,MATCH($AL33,$BD$6:$BD$53,0),MATCH(AS$5,$BE$5:$BN$5,0))</f>
        <v>4</v>
      </c>
      <c r="AT33" s="142" t="n">
        <f aca="false">INDEX($BE$6:$BN$53,MATCH($AL33,$BD$6:$BD$53,0),MATCH(AT$5,$BE$5:$BN$5,0))</f>
        <v>-3</v>
      </c>
      <c r="AU33" s="109" t="n">
        <f aca="false">INDEX($DL$6:$DL$53,MATCH(AI33,$DP$6:$DP$53,0))</f>
        <v>1</v>
      </c>
      <c r="AV33" s="110" t="str">
        <f aca="false">INDEX($BD$6:$BD$53,MATCH(AI33,$BM$6:$BM$53,0))</f>
        <v>Paraguay</v>
      </c>
      <c r="AW33" s="111"/>
      <c r="AX33" s="112"/>
      <c r="AY33" s="143" t="str">
        <f aca="false">+A32</f>
        <v>Turquía</v>
      </c>
      <c r="AZ33" s="144"/>
      <c r="BA33" s="48"/>
      <c r="BB33" s="54"/>
      <c r="BC33" s="115" t="str">
        <f aca="false">+INDEX(T_Equipos[Grupo],MATCH(WORLDCUP!BD33,T_Equipos[NombreEquipo],0))</f>
        <v>G</v>
      </c>
      <c r="BD33" s="54" t="str">
        <f aca="false">+Equipos!B29</f>
        <v>Nueva Zelanda</v>
      </c>
      <c r="BE33" s="116" t="n">
        <f aca="false">+BG33*3+BH33+IF($AZ$3="no",0,INDEX($AZ$6:$AZ$97,MATCH(BD33,$AY$6:$AY$97,0)))</f>
        <v>0</v>
      </c>
      <c r="BF33" s="116" t="n">
        <f aca="false">+BG33+BH33+BI33</f>
        <v>0</v>
      </c>
      <c r="BG33" s="116" t="n">
        <f aca="false">+COUNTIFS(FGLocal,BD33,Ganador,"Local")+COUNTIFS(FGVisitante,BD33,Ganador,"Visitante")</f>
        <v>0</v>
      </c>
      <c r="BH33" s="116" t="n">
        <f aca="false">+COUNTIFS(FGLocal,BD33,Ganador,"Empate")+COUNTIFS(FGVisitante,BD33,Ganador,"Empate")</f>
        <v>0</v>
      </c>
      <c r="BI33" s="116" t="n">
        <f aca="false">+COUNTIFS(FGVisitante,BD33,Ganador,"Local")+COUNTIFS(FGLocal,BD33,Ganador,"Visitante")</f>
        <v>0</v>
      </c>
      <c r="BJ33" s="116" t="n">
        <f aca="false">+SUMIFS(FG_GolesLocal,FGLocal,BD33,Ganador,"&lt;&gt;"&amp;"Pendiente",FG_GolesLocal,"&lt;&gt;"&amp;"",FG_GolesVisitante,"&lt;&gt;"&amp;"")+SUMIFS(FG_GolesVisitante,FGVisitante,BD33,Ganador,"&lt;&gt;"&amp;"Pendiente",FG_GolesLocal,"&lt;&gt;"&amp;"",FG_GolesVisitante,"&lt;&gt;"&amp;"")</f>
        <v>0</v>
      </c>
      <c r="BK33" s="116" t="n">
        <f aca="false">+SUMIFS(FG_GolesLocal,FGVisitante,BD33,Ganador,"&lt;&gt;"&amp;"Pendiente",FG_GolesLocal,"&lt;&gt;"&amp;"",FG_GolesVisitante,"&lt;&gt;"&amp;"")+SUMIFS(FG_GolesVisitante,FGLocal,BD33,Ganador,"&lt;&gt;"&amp;"Pendiente",FG_GolesLocal,"&lt;&gt;"&amp;"",FG_GolesVisitante,"&lt;&gt;"&amp;"")</f>
        <v>0</v>
      </c>
      <c r="BL33" s="116" t="n">
        <f aca="false">+BJ33-BK33</f>
        <v>0</v>
      </c>
      <c r="BM33" s="116" t="str">
        <f aca="false">DD33&amp;BC33</f>
        <v>4G</v>
      </c>
      <c r="BN33" s="116" t="str">
        <f aca="false">DH33&amp;BC33</f>
        <v>4G</v>
      </c>
      <c r="BO33" s="117" t="n">
        <f aca="false">IF(AND($AJ$99=144,BF33&gt;=1),1,0)</f>
        <v>0</v>
      </c>
      <c r="BP33" s="117" t="n">
        <f aca="false">COUNTIFS($BO$6:$BO$53,"&gt;"&amp;BO33,$BC$6:$BC$53,INDEX(T_Equipos[Grupo],MATCH(BD33,T_Equipos[NombreEquipo],0)))+1</f>
        <v>1</v>
      </c>
      <c r="BQ33" s="117" t="str">
        <f aca="false">IF(COUNTIFS($BP$6:$BP$53,BP33,$BC$6:$BC$53,INDEX(T_Equipos[Grupo],MATCH(BD33,T_Equipos[NombreEquipo],0)))=1,"-","P."&amp;BP33&amp;" ("&amp;COUNTIFS($BP$6:$BP$53,BP33,$BC$6:$BC$53,INDEX(T_Equipos[Grupo],MATCH(BD33,T_Equipos[NombreEquipo],0)))&amp;")")</f>
        <v>P.1 (4)</v>
      </c>
      <c r="BR33" s="117" t="n">
        <f aca="false">IF($BQ33="-","-",BE33)</f>
        <v>0</v>
      </c>
      <c r="BS33" s="117" t="n">
        <f aca="false">BP33+COUNTIFS($BQ$6:$BQ$53,BQ33,$BR$6:BR$53,"&gt;"&amp;BR33,$BC$6:$BC$53,INDEX(T_Equipos[Grupo],MATCH(BD33,T_Equipos[NombreEquipo],0)))</f>
        <v>1</v>
      </c>
      <c r="BT33" s="117" t="str">
        <f aca="false">IF(COUNTIFS($BS$6:$BS$53,BS33,$BC$6:$BC$53,INDEX(T_Equipos[Grupo],MATCH(BD33,T_Equipos[NombreEquipo],0)))=1,"-","P."&amp;BS33&amp;" ("&amp;COUNTIFS($BS$6:$BS$53,BS33,$BC$6:$BC$53,INDEX(T_Equipos[Grupo],MATCH(BD33,T_Equipos[NombreEquipo],0)))&amp;")")</f>
        <v>P.1 (4)</v>
      </c>
      <c r="BU33" s="118" t="n">
        <f aca="false">IF($BT33="-","-",COUNTIFS(FGLocal,$BD33,Ganador,"Local",Part1Empate1V,$BT33)+COUNTIFS(FGVisitante,$BD33,Ganador,"Visitante",Part1Empate1L,$BT33))</f>
        <v>0</v>
      </c>
      <c r="BV33" s="118" t="n">
        <f aca="false">IF($BT33="-","-",COUNTIFS(FGLocal,$BD33,Ganador,"Empate",Part1Empate1V,$BT33)+COUNTIFS(FGVisitante,$BD33,Ganador,"Empate",Part1Empate1L,$BT33))</f>
        <v>0</v>
      </c>
      <c r="BW33" s="118" t="n">
        <f aca="false">IF($BT33="-","-",COUNTIFS(FGLocal,$BD33,Ganador,"Visitante",Part1Empate1V,$BT33)+COUNTIFS(FGVisitante,$BD33,Ganador,"Local",Part1Empate1L,$BT33))</f>
        <v>0</v>
      </c>
      <c r="BX33" s="118" t="n">
        <f aca="false">IF($BT33="-","-",BU33*3+BV33)</f>
        <v>0</v>
      </c>
      <c r="BY33" s="118" t="n">
        <f aca="false">BS33+COUNTIFS($BT$6:$BT$53,BT33,$BX$6:BX$53,"&gt;"&amp;BX33,$BC$6:$BC$53,INDEX(T_Equipos[Grupo],MATCH(BD33,T_Equipos[NombreEquipo],0)))</f>
        <v>1</v>
      </c>
      <c r="BZ33" s="117" t="str">
        <f aca="false">IF(COUNTIFS($BY$6:$BY$53,BY33,$BC$6:$BC$53,INDEX(T_Equipos[Grupo],MATCH(BD33,T_Equipos[NombreEquipo],0)))=1,"-","P."&amp;BY33&amp;" ("&amp;COUNTIFS($BY$6:$BY$53,BY33,$BC$6:$BC$53,INDEX(T_Equipos[Grupo],MATCH(BD33,T_Equipos[NombreEquipo],0)))&amp;")")</f>
        <v>P.1 (4)</v>
      </c>
      <c r="CA33" s="118" t="n">
        <f aca="false">IF($BZ33="-","-",SUMIFS(FG_GolesLocal,FGLocal,$BD33,Part1Empate2V,$BZ33)+SUMIFS(FG_GolesVisitante,FGVisitante,$BD33,Part1Empate2L,$BZ33))</f>
        <v>0</v>
      </c>
      <c r="CB33" s="118" t="n">
        <f aca="false">IF($BZ33="-","-",SUMIFS(FG_GolesVisitante,FGLocal,$BD33,Part1Empate2V,$BZ33)+SUMIFS(FG_GolesLocal,FGVisitante,$BD33,Part1Empate2L,$BZ33))</f>
        <v>0</v>
      </c>
      <c r="CC33" s="118" t="n">
        <f aca="false">IF($BZ33="-","-",CA33-CB33)</f>
        <v>0</v>
      </c>
      <c r="CD33" s="118" t="n">
        <f aca="false">BY33+COUNTIFS($BZ$6:$BZ$53,BZ33,$CC$6:CC$53,"&gt;"&amp;CC33,$BC$6:$BC$53,INDEX(T_Equipos[Grupo],MATCH(BD33,T_Equipos[NombreEquipo],0)))</f>
        <v>1</v>
      </c>
      <c r="CE33" s="117" t="str">
        <f aca="false">IF(COUNTIFS($CD$6:$CD$53,CD33,$BC$6:$BC$53,INDEX(T_Equipos[Grupo],MATCH(BD33,T_Equipos[NombreEquipo],0)))=1,"-","P."&amp;CD33&amp;" ("&amp;COUNTIFS($CD$6:$CD$53,CD33,$BC$6:$BC$53,INDEX(T_Equipos[Grupo],MATCH(BD33,T_Equipos[NombreEquipo],0)))&amp;")")</f>
        <v>P.1 (4)</v>
      </c>
      <c r="CF33" s="118" t="n">
        <f aca="false">IF($CE33="-","-",SUMIFS(FG_GolesLocal,FGLocal,$BD33,Part1Empate3V,$CE33)+SUMIFS(FG_GolesVisitante,FGVisitante,$BD33,Part1Empate3L,$CE33))</f>
        <v>0</v>
      </c>
      <c r="CG33" s="118" t="n">
        <f aca="false">CD33+COUNTIFS($CE$6:$CE$53,CE33,$CF$6:CF$53,"&gt;"&amp;CF33,$BC$6:$BC$53,INDEX(T_Equipos[Grupo],MATCH(BD33,T_Equipos[NombreEquipo],0)))</f>
        <v>1</v>
      </c>
      <c r="CH33" s="117" t="str">
        <f aca="false">IF(COUNTIFS($CG$6:$CG$53,CG33,$BC$6:$BC$53,INDEX(T_Equipos[Grupo],MATCH(BD33,T_Equipos[NombreEquipo],0)))=1,"-","P."&amp;CG33&amp;" ("&amp;COUNTIFS($CG$6:$CG$53,CG33,$BC$6:$BC$53,INDEX(T_Equipos[Grupo],MATCH(BD33,T_Equipos[NombreEquipo],0)))&amp;")")</f>
        <v>P.1 (4)</v>
      </c>
      <c r="CI33" s="118" t="n">
        <f aca="false">IF($CH33="-","-",COUNTIFS(FGLocal,$BD33,Ganador,"Local",Part2Empate4V,$CH33)+COUNTIFS(FGVisitante,$BD33,Ganador,"Visitante",Part2Empate4L,$CH33))</f>
        <v>0</v>
      </c>
      <c r="CJ33" s="118" t="n">
        <f aca="false">IF($CH33="-","-",COUNTIFS(FGLocal,$BD33,Ganador,"Empate",Part2Empate4V,$CH33)+COUNTIFS(FGVisitante,$BD33,Ganador,"Empate",Part2Empate4L,$CH33))</f>
        <v>0</v>
      </c>
      <c r="CK33" s="118" t="n">
        <f aca="false">IF($CH33="-","-",COUNTIFS(FGLocal,$BD33,Ganador,"Visitante",Part2Empate4V,$CH33)+COUNTIFS(FGVisitante,$BD33,Ganador,"Local",Part2Empate4L,$CH33))</f>
        <v>0</v>
      </c>
      <c r="CL33" s="118" t="n">
        <f aca="false">IF($CH33="-","-",CI33*3+CJ33)</f>
        <v>0</v>
      </c>
      <c r="CM33" s="118" t="n">
        <f aca="false">CG33+COUNTIFS($CH$6:$CH$53,CH33,$CL$6:CL$53,"&gt;"&amp;CL33,$BC$6:$BC$53,INDEX(T_Equipos[Grupo],MATCH(BD33,T_Equipos[NombreEquipo],0)))</f>
        <v>1</v>
      </c>
      <c r="CN33" s="117" t="str">
        <f aca="false">IF(COUNTIFS($CM$6:$CM$53,CM33,$BC$6:$BC$53,INDEX(T_Equipos[Grupo],MATCH(BD33,T_Equipos[NombreEquipo],0)))=1,"-","P."&amp;CM33&amp;" ("&amp;COUNTIFS($CM$6:$CM$53,CM33,$BC$6:$BC$53,INDEX(T_Equipos[Grupo],MATCH(BD33,T_Equipos[NombreEquipo],0)))&amp;")")</f>
        <v>P.1 (4)</v>
      </c>
      <c r="CO33" s="118" t="n">
        <f aca="false">IF($CN33="-","-",SUMIFS(FG_GolesLocal,FGLocal,$BD33,Part2Empate5V,$CN33)+SUMIFS(FG_GolesVisitante,FGVisitante,$BD33,Part2Empate5L,$CN33))</f>
        <v>0</v>
      </c>
      <c r="CP33" s="118" t="n">
        <f aca="false">IF($CN33="-","-",SUMIFS(FG_GolesVisitante,FGLocal,$BD33,Part2Empate5V,$CN33)+SUMIFS(FG_GolesLocal,FGVisitante,$BD33,Part2Empate5L,$CN33))</f>
        <v>0</v>
      </c>
      <c r="CQ33" s="118" t="n">
        <f aca="false">IF($CN33="-","-",CO33-CP33)</f>
        <v>0</v>
      </c>
      <c r="CR33" s="118" t="n">
        <f aca="false">CM33+COUNTIFS($CN$6:$CN$53,CN33,$CQ$6:CQ$53,"&gt;"&amp;CQ33,$BC$6:$BC$53,INDEX(T_Equipos[Grupo],MATCH(BD33,T_Equipos[NombreEquipo],0)))</f>
        <v>1</v>
      </c>
      <c r="CS33" s="117" t="str">
        <f aca="false">IF(COUNTIFS($CR$6:$CR$53,CR33,$BC$6:$BC$53,INDEX(T_Equipos[Grupo],MATCH(BD33,T_Equipos[NombreEquipo],0)))=1,"-","P."&amp;CR33&amp;" ("&amp;COUNTIFS($CR$6:$CR$53,CR33,$BC$6:$BC$53,INDEX(T_Equipos[Grupo],MATCH(BD33,T_Equipos[NombreEquipo],0)))&amp;")")</f>
        <v>P.1 (4)</v>
      </c>
      <c r="CT33" s="118" t="n">
        <f aca="false">IF($CS33="-","-",SUMIFS(FG_GolesLocal,FGLocal,$BD33,Part2Empate6V,$CS33)+SUMIFS(FG_GolesVisitante,FGVisitante,$BD33,Part2Empate6L,$CS33))</f>
        <v>0</v>
      </c>
      <c r="CU33" s="118" t="n">
        <f aca="false">CR33+COUNTIFS($CS$6:$CS$53,CS33,$CT$6:CT$53,"&gt;"&amp;CT33,$BC$6:$BC$53,INDEX(T_Equipos[Grupo],MATCH(BD33,T_Equipos[NombreEquipo],0)))</f>
        <v>1</v>
      </c>
      <c r="CV33" s="117" t="str">
        <f aca="false">IF(COUNTIFS($CU$6:$CU$53,CU33,$BC$6:$BC$53,INDEX(T_Equipos[Grupo],MATCH(BD33,T_Equipos[NombreEquipo],0)))=1,"-","P."&amp;CU33&amp;" ("&amp;COUNTIFS($CU$6:$CU$53,CU33,$BC$6:$BC$53,INDEX(T_Equipos[Grupo],MATCH(BD33,T_Equipos[NombreEquipo],0)))&amp;")")</f>
        <v>P.1 (4)</v>
      </c>
      <c r="CW33" s="117" t="n">
        <f aca="false">IF(CV33="-","-",BL33)</f>
        <v>0</v>
      </c>
      <c r="CX33" s="117" t="n">
        <f aca="false">CU33+COUNTIFS($CV$6:$CV$53,CV33,$CW$6:CW$53,"&gt;"&amp;CW33,$BC$6:$BC$53,INDEX(T_Equipos[Grupo],MATCH(BD33,T_Equipos[NombreEquipo],0)))</f>
        <v>1</v>
      </c>
      <c r="CY33" s="117" t="str">
        <f aca="false">IF(COUNTIFS($CX$6:$CX$53,CX33,$BC$6:$BC$53,INDEX(T_Equipos[Grupo],MATCH(BD33,T_Equipos[NombreEquipo],0)))=1,"-","P."&amp;CX33&amp;" ("&amp;COUNTIFS($CX$6:$CX$53,CX33,$BC$6:$BC$53,INDEX(T_Equipos[Grupo],MATCH(BD33,T_Equipos[NombreEquipo],0)))&amp;")")</f>
        <v>P.1 (4)</v>
      </c>
      <c r="CZ33" s="117" t="n">
        <f aca="false">IF(CY33="-","-",BJ33)</f>
        <v>0</v>
      </c>
      <c r="DA33" s="118" t="n">
        <f aca="false">CX33+COUNTIFS($CY$6:$CY$53,CY33,$CZ$6:CZ$53,"&gt;"&amp;CZ33,$BC$6:$BC$53,INDEX(T_Equipos[Grupo],MATCH(BD33,T_Equipos[NombreEquipo],0)))</f>
        <v>1</v>
      </c>
      <c r="DB33" s="117" t="str">
        <f aca="false">IF(COUNTIFS($DA$6:$DA$53,DA33,$BC$6:$BC$53,INDEX(T_Equipos[Grupo],MATCH(BD33,T_Equipos[NombreEquipo],0)))=1,"-","P."&amp;DA33&amp;" ("&amp;COUNTIFS($DA$6:$DA$53,DA33,$BC$6:$BC$53,INDEX(T_Equipos[Grupo],MATCH(BD33,T_Equipos[NombreEquipo],0)))&amp;")")</f>
        <v>P.1 (4)</v>
      </c>
      <c r="DC33" s="115" t="n">
        <f aca="false">IF(DB33="-","-",COUNTIFS(T_Equipos[Rank],"&lt;"&amp;INDEX(T_Equipos[Rank],MATCH(BD33,T_Equipos[NombreEquipo],0)),$BC$6:$BC$53,INDEX(T_Equipos[Grupo],MATCH(BD33,T_Equipos[NombreEquipo],0)))+1)</f>
        <v>4</v>
      </c>
      <c r="DD33" s="115" t="n">
        <f aca="false">DA33+COUNTIFS($DB$6:$DB$53,DB33,$DC$6:DC$53,"&lt;"&amp;DC33,$BC$6:$BC$53,INDEX(T_Equipos[Grupo],MATCH(BD33,T_Equipos[NombreEquipo],0)))</f>
        <v>4</v>
      </c>
      <c r="DE33" s="115"/>
      <c r="DF33" s="115" t="n">
        <f aca="false">IF(OR(INDEX($AW$6:$AW$97,MATCH($BD33,$AV$6:$AV$97,0))="",DB33="-"),DD33,INDEX($AW$6:$AW$97,MATCH($BD33,$AV$6:$AV$97,0))+DD33/1000)</f>
        <v>4</v>
      </c>
      <c r="DG33" s="115" t="n">
        <f aca="false">IF(DB33="-","-",COUNTIFS(DF$6:DF$53,"&lt;"&amp;DF33,$BC$6:$BC$53,INDEX(T_Equipos[Grupo],MATCH(BD33,T_Equipos[NombreEquipo],0))))</f>
        <v>3</v>
      </c>
      <c r="DH33" s="115" t="n">
        <f aca="false">DA33+COUNTIFS(DB$6:DB$53,DB33,DG$6:DG$53,"&lt;"&amp;DG33,$BC$6:$BC$53,INDEX(T_Equipos[Grupo],MATCH(BD33,T_Equipos[NombreEquipo],0)))</f>
        <v>4</v>
      </c>
      <c r="DI33" s="54"/>
      <c r="DJ33" s="54" t="n">
        <f aca="false">INDEX($DA$6:$DA$53,MATCH($DQ33,$BD$6:$BD$53,0))</f>
        <v>1</v>
      </c>
      <c r="DK33" s="54" t="n">
        <f aca="false">+SUMIF($BC$6:$BC$53,BC33,$BF$6:$BF$53)</f>
        <v>0</v>
      </c>
      <c r="DL33" s="54" t="n">
        <f aca="false">IF(OR(DK33=12,$AJ$99=144),COUNTIFS($DJ$6:$DJ$53,DJ33,$BC$6:$BC$53,BC33),1)</f>
        <v>1</v>
      </c>
      <c r="DM33" s="119" t="str">
        <f aca="false">DJ33&amp;"."&amp;DL33</f>
        <v>1.1</v>
      </c>
      <c r="DN33" s="54" t="n">
        <f aca="true" t="array" ref="DN33:DN33">OFFSET(Horarios!$P$3,DJ33-1,0,DL33,1)</f>
        <v>1</v>
      </c>
      <c r="DO33" s="54"/>
      <c r="DP33" s="54" t="s">
        <v>108</v>
      </c>
      <c r="DQ33" s="54" t="str">
        <f aca="false">INDEX($BD$6:$BD$53,MATCH(DP33,$BM$6:$BM$53,0))</f>
        <v>Nueva Zelanda</v>
      </c>
      <c r="DR33" s="54"/>
      <c r="DS33" s="54"/>
      <c r="DT33" s="54" t="str">
        <f aca="false">AA33&amp;"-"&amp;AF33</f>
        <v>Paraguay-Australia</v>
      </c>
      <c r="DU33" s="54"/>
      <c r="DV33" s="54"/>
      <c r="DW33" s="56"/>
    </row>
    <row r="34" customFormat="false" ht="15" hidden="false" customHeight="false" outlineLevel="0" collapsed="false">
      <c r="A34" s="38"/>
      <c r="B34" s="38"/>
      <c r="C34" s="38"/>
      <c r="D34" s="54"/>
      <c r="E34" s="54"/>
      <c r="F34" s="54"/>
      <c r="G34" s="54"/>
      <c r="H34" s="54"/>
      <c r="I34" s="54"/>
      <c r="J34" s="54"/>
      <c r="K34" s="54"/>
      <c r="L34" s="54"/>
      <c r="M34" s="54"/>
      <c r="N34" s="54"/>
      <c r="O34" s="54"/>
      <c r="P34" s="54"/>
      <c r="Q34" s="54"/>
      <c r="R34" s="54"/>
      <c r="S34" s="54"/>
      <c r="T34" s="54"/>
      <c r="U34" s="54"/>
      <c r="V34" s="45"/>
      <c r="W34" s="145"/>
      <c r="X34" s="146"/>
      <c r="Y34" s="145"/>
      <c r="Z34" s="147"/>
      <c r="AA34" s="148"/>
      <c r="AB34" s="149"/>
      <c r="AC34" s="150"/>
      <c r="AD34" s="150"/>
      <c r="AE34" s="149"/>
      <c r="AF34" s="151"/>
      <c r="AG34" s="181"/>
      <c r="AH34" s="83"/>
      <c r="AI34" s="42"/>
      <c r="AJ34" s="152"/>
      <c r="AK34" s="153"/>
      <c r="AL34" s="65"/>
      <c r="AM34" s="154"/>
      <c r="AN34" s="152"/>
      <c r="AO34" s="152"/>
      <c r="AP34" s="152"/>
      <c r="AQ34" s="152"/>
      <c r="AR34" s="152"/>
      <c r="AS34" s="152"/>
      <c r="AT34" s="152"/>
      <c r="AU34" s="155"/>
      <c r="AV34" s="156"/>
      <c r="AW34" s="157"/>
      <c r="AX34" s="112"/>
      <c r="AY34" s="145"/>
      <c r="AZ34" s="146"/>
      <c r="BA34" s="48"/>
      <c r="BB34" s="54"/>
      <c r="BC34" s="115" t="str">
        <f aca="false">+INDEX(T_Equipos[Grupo],MATCH(WORLDCUP!BD34,T_Equipos[NombreEquipo],0))</f>
        <v>H</v>
      </c>
      <c r="BD34" s="54" t="str">
        <f aca="false">+Equipos!B30</f>
        <v>España</v>
      </c>
      <c r="BE34" s="116" t="n">
        <f aca="false">+BG34*3+BH34+IF($AZ$3="no",0,INDEX($AZ$6:$AZ$97,MATCH(BD34,$AY$6:$AY$97,0)))</f>
        <v>0</v>
      </c>
      <c r="BF34" s="116" t="n">
        <f aca="false">+BG34+BH34+BI34</f>
        <v>0</v>
      </c>
      <c r="BG34" s="116" t="n">
        <f aca="false">+COUNTIFS(FGLocal,BD34,Ganador,"Local")+COUNTIFS(FGVisitante,BD34,Ganador,"Visitante")</f>
        <v>0</v>
      </c>
      <c r="BH34" s="116" t="n">
        <f aca="false">+COUNTIFS(FGLocal,BD34,Ganador,"Empate")+COUNTIFS(FGVisitante,BD34,Ganador,"Empate")</f>
        <v>0</v>
      </c>
      <c r="BI34" s="116" t="n">
        <f aca="false">+COUNTIFS(FGVisitante,BD34,Ganador,"Local")+COUNTIFS(FGLocal,BD34,Ganador,"Visitante")</f>
        <v>0</v>
      </c>
      <c r="BJ34" s="116" t="n">
        <f aca="false">+SUMIFS(FG_GolesLocal,FGLocal,BD34,Ganador,"&lt;&gt;"&amp;"Pendiente",FG_GolesLocal,"&lt;&gt;"&amp;"",FG_GolesVisitante,"&lt;&gt;"&amp;"")+SUMIFS(FG_GolesVisitante,FGVisitante,BD34,Ganador,"&lt;&gt;"&amp;"Pendiente",FG_GolesLocal,"&lt;&gt;"&amp;"",FG_GolesVisitante,"&lt;&gt;"&amp;"")</f>
        <v>0</v>
      </c>
      <c r="BK34" s="116" t="n">
        <f aca="false">+SUMIFS(FG_GolesLocal,FGVisitante,BD34,Ganador,"&lt;&gt;"&amp;"Pendiente",FG_GolesLocal,"&lt;&gt;"&amp;"",FG_GolesVisitante,"&lt;&gt;"&amp;"")+SUMIFS(FG_GolesVisitante,FGLocal,BD34,Ganador,"&lt;&gt;"&amp;"Pendiente",FG_GolesLocal,"&lt;&gt;"&amp;"",FG_GolesVisitante,"&lt;&gt;"&amp;"")</f>
        <v>0</v>
      </c>
      <c r="BL34" s="116" t="n">
        <f aca="false">+BJ34-BK34</f>
        <v>0</v>
      </c>
      <c r="BM34" s="116" t="str">
        <f aca="false">DD34&amp;BC34</f>
        <v>1H</v>
      </c>
      <c r="BN34" s="116" t="str">
        <f aca="false">DH34&amp;BC34</f>
        <v>1H</v>
      </c>
      <c r="BO34" s="118" t="n">
        <f aca="false">IF(AND($AJ$99=144,BF34&gt;=1),1,0)</f>
        <v>0</v>
      </c>
      <c r="BP34" s="117" t="n">
        <f aca="false">COUNTIFS($BO$6:$BO$53,"&gt;"&amp;BO34,$BC$6:$BC$53,INDEX(T_Equipos[Grupo],MATCH(BD34,T_Equipos[NombreEquipo],0)))+1</f>
        <v>1</v>
      </c>
      <c r="BQ34" s="117" t="str">
        <f aca="false">IF(COUNTIFS($BP$6:$BP$53,BP34,$BC$6:$BC$53,INDEX(T_Equipos[Grupo],MATCH(BD34,T_Equipos[NombreEquipo],0)))=1,"-","P."&amp;BP34&amp;" ("&amp;COUNTIFS($BP$6:$BP$53,BP34,$BC$6:$BC$53,INDEX(T_Equipos[Grupo],MATCH(BD34,T_Equipos[NombreEquipo],0)))&amp;")")</f>
        <v>P.1 (4)</v>
      </c>
      <c r="BR34" s="118" t="n">
        <f aca="false">IF($BQ34="-","-",BE34)</f>
        <v>0</v>
      </c>
      <c r="BS34" s="117" t="n">
        <f aca="false">BP34+COUNTIFS($BQ$6:$BQ$53,BQ34,$BR$6:BR$53,"&gt;"&amp;BR34,$BC$6:$BC$53,INDEX(T_Equipos[Grupo],MATCH(BD34,T_Equipos[NombreEquipo],0)))</f>
        <v>1</v>
      </c>
      <c r="BT34" s="117" t="str">
        <f aca="false">IF(COUNTIFS($BS$6:$BS$53,BS34,$BC$6:$BC$53,INDEX(T_Equipos[Grupo],MATCH(BD34,T_Equipos[NombreEquipo],0)))=1,"-","P."&amp;BS34&amp;" ("&amp;COUNTIFS($BS$6:$BS$53,BS34,$BC$6:$BC$53,INDEX(T_Equipos[Grupo],MATCH(BD34,T_Equipos[NombreEquipo],0)))&amp;")")</f>
        <v>P.1 (4)</v>
      </c>
      <c r="BU34" s="118" t="n">
        <f aca="false">IF($BT34="-","-",COUNTIFS(FGLocal,$BD34,Ganador,"Local",Part1Empate1V,$BT34)+COUNTIFS(FGVisitante,$BD34,Ganador,"Visitante",Part1Empate1L,$BT34))</f>
        <v>0</v>
      </c>
      <c r="BV34" s="118" t="n">
        <f aca="false">IF($BT34="-","-",COUNTIFS(FGLocal,$BD34,Ganador,"Empate",Part1Empate1V,$BT34)+COUNTIFS(FGVisitante,$BD34,Ganador,"Empate",Part1Empate1L,$BT34))</f>
        <v>0</v>
      </c>
      <c r="BW34" s="118" t="n">
        <f aca="false">IF($BT34="-","-",COUNTIFS(FGLocal,$BD34,Ganador,"Visitante",Part1Empate1V,$BT34)+COUNTIFS(FGVisitante,$BD34,Ganador,"Local",Part1Empate1L,$BT34))</f>
        <v>0</v>
      </c>
      <c r="BX34" s="118" t="n">
        <f aca="false">IF($BT34="-","-",BU34*3+BV34)</f>
        <v>0</v>
      </c>
      <c r="BY34" s="118" t="n">
        <f aca="false">BS34+COUNTIFS($BT$6:$BT$53,BT34,$BX$6:BX$53,"&gt;"&amp;BX34,$BC$6:$BC$53,INDEX(T_Equipos[Grupo],MATCH(BD34,T_Equipos[NombreEquipo],0)))</f>
        <v>1</v>
      </c>
      <c r="BZ34" s="117" t="str">
        <f aca="false">IF(COUNTIFS($BY$6:$BY$53,BY34,$BC$6:$BC$53,INDEX(T_Equipos[Grupo],MATCH(BD34,T_Equipos[NombreEquipo],0)))=1,"-","P."&amp;BY34&amp;" ("&amp;COUNTIFS($BY$6:$BY$53,BY34,$BC$6:$BC$53,INDEX(T_Equipos[Grupo],MATCH(BD34,T_Equipos[NombreEquipo],0)))&amp;")")</f>
        <v>P.1 (4)</v>
      </c>
      <c r="CA34" s="118" t="n">
        <f aca="false">IF($BZ34="-","-",SUMIFS(FG_GolesLocal,FGLocal,$BD34,Part1Empate2V,$BZ34)+SUMIFS(FG_GolesVisitante,FGVisitante,$BD34,Part1Empate2L,$BZ34))</f>
        <v>0</v>
      </c>
      <c r="CB34" s="118" t="n">
        <f aca="false">IF($BZ34="-","-",SUMIFS(FG_GolesVisitante,FGLocal,$BD34,Part1Empate2V,$BZ34)+SUMIFS(FG_GolesLocal,FGVisitante,$BD34,Part1Empate2L,$BZ34))</f>
        <v>0</v>
      </c>
      <c r="CC34" s="118" t="n">
        <f aca="false">IF($BZ34="-","-",CA34-CB34)</f>
        <v>0</v>
      </c>
      <c r="CD34" s="118" t="n">
        <f aca="false">BY34+COUNTIFS($BZ$6:$BZ$53,BZ34,$CC$6:CC$53,"&gt;"&amp;CC34,$BC$6:$BC$53,INDEX(T_Equipos[Grupo],MATCH(BD34,T_Equipos[NombreEquipo],0)))</f>
        <v>1</v>
      </c>
      <c r="CE34" s="117" t="str">
        <f aca="false">IF(COUNTIFS($CD$6:$CD$53,CD34,$BC$6:$BC$53,INDEX(T_Equipos[Grupo],MATCH(BD34,T_Equipos[NombreEquipo],0)))=1,"-","P."&amp;CD34&amp;" ("&amp;COUNTIFS($CD$6:$CD$53,CD34,$BC$6:$BC$53,INDEX(T_Equipos[Grupo],MATCH(BD34,T_Equipos[NombreEquipo],0)))&amp;")")</f>
        <v>P.1 (4)</v>
      </c>
      <c r="CF34" s="118" t="n">
        <f aca="false">IF($CE34="-","-",SUMIFS(FG_GolesLocal,FGLocal,$BD34,Part1Empate3V,$CE34)+SUMIFS(FG_GolesVisitante,FGVisitante,$BD34,Part1Empate3L,$CE34))</f>
        <v>0</v>
      </c>
      <c r="CG34" s="118" t="n">
        <f aca="false">CD34+COUNTIFS($CE$6:$CE$53,CE34,$CF$6:CF$53,"&gt;"&amp;CF34,$BC$6:$BC$53,INDEX(T_Equipos[Grupo],MATCH(BD34,T_Equipos[NombreEquipo],0)))</f>
        <v>1</v>
      </c>
      <c r="CH34" s="117" t="str">
        <f aca="false">IF(COUNTIFS($CG$6:$CG$53,CG34,$BC$6:$BC$53,INDEX(T_Equipos[Grupo],MATCH(BD34,T_Equipos[NombreEquipo],0)))=1,"-","P."&amp;CG34&amp;" ("&amp;COUNTIFS($CG$6:$CG$53,CG34,$BC$6:$BC$53,INDEX(T_Equipos[Grupo],MATCH(BD34,T_Equipos[NombreEquipo],0)))&amp;")")</f>
        <v>P.1 (4)</v>
      </c>
      <c r="CI34" s="118" t="n">
        <f aca="false">IF($CH34="-","-",COUNTIFS(FGLocal,$BD34,Ganador,"Local",Part2Empate4V,$CH34)+COUNTIFS(FGVisitante,$BD34,Ganador,"Visitante",Part2Empate4L,$CH34))</f>
        <v>0</v>
      </c>
      <c r="CJ34" s="118" t="n">
        <f aca="false">IF($CH34="-","-",COUNTIFS(FGLocal,$BD34,Ganador,"Empate",Part2Empate4V,$CH34)+COUNTIFS(FGVisitante,$BD34,Ganador,"Empate",Part2Empate4L,$CH34))</f>
        <v>0</v>
      </c>
      <c r="CK34" s="118" t="n">
        <f aca="false">IF($CH34="-","-",COUNTIFS(FGLocal,$BD34,Ganador,"Visitante",Part2Empate4V,$CH34)+COUNTIFS(FGVisitante,$BD34,Ganador,"Local",Part2Empate4L,$CH34))</f>
        <v>0</v>
      </c>
      <c r="CL34" s="118" t="n">
        <f aca="false">IF($CH34="-","-",CI34*3+CJ34)</f>
        <v>0</v>
      </c>
      <c r="CM34" s="118" t="n">
        <f aca="false">CG34+COUNTIFS($CH$6:$CH$53,CH34,$CL$6:CL$53,"&gt;"&amp;CL34,$BC$6:$BC$53,INDEX(T_Equipos[Grupo],MATCH(BD34,T_Equipos[NombreEquipo],0)))</f>
        <v>1</v>
      </c>
      <c r="CN34" s="117" t="str">
        <f aca="false">IF(COUNTIFS($CM$6:$CM$53,CM34,$BC$6:$BC$53,INDEX(T_Equipos[Grupo],MATCH(BD34,T_Equipos[NombreEquipo],0)))=1,"-","P."&amp;CM34&amp;" ("&amp;COUNTIFS($CM$6:$CM$53,CM34,$BC$6:$BC$53,INDEX(T_Equipos[Grupo],MATCH(BD34,T_Equipos[NombreEquipo],0)))&amp;")")</f>
        <v>P.1 (4)</v>
      </c>
      <c r="CO34" s="118" t="n">
        <f aca="false">IF($CN34="-","-",SUMIFS(FG_GolesLocal,FGLocal,$BD34,Part2Empate5V,$CN34)+SUMIFS(FG_GolesVisitante,FGVisitante,$BD34,Part2Empate5L,$CN34))</f>
        <v>0</v>
      </c>
      <c r="CP34" s="118" t="n">
        <f aca="false">IF($CN34="-","-",SUMIFS(FG_GolesVisitante,FGLocal,$BD34,Part2Empate5V,$CN34)+SUMIFS(FG_GolesLocal,FGVisitante,$BD34,Part2Empate5L,$CN34))</f>
        <v>0</v>
      </c>
      <c r="CQ34" s="118" t="n">
        <f aca="false">IF($CN34="-","-",CO34-CP34)</f>
        <v>0</v>
      </c>
      <c r="CR34" s="118" t="n">
        <f aca="false">CM34+COUNTIFS($CN$6:$CN$53,CN34,$CQ$6:CQ$53,"&gt;"&amp;CQ34,$BC$6:$BC$53,INDEX(T_Equipos[Grupo],MATCH(BD34,T_Equipos[NombreEquipo],0)))</f>
        <v>1</v>
      </c>
      <c r="CS34" s="117" t="str">
        <f aca="false">IF(COUNTIFS($CR$6:$CR$53,CR34,$BC$6:$BC$53,INDEX(T_Equipos[Grupo],MATCH(BD34,T_Equipos[NombreEquipo],0)))=1,"-","P."&amp;CR34&amp;" ("&amp;COUNTIFS($CR$6:$CR$53,CR34,$BC$6:$BC$53,INDEX(T_Equipos[Grupo],MATCH(BD34,T_Equipos[NombreEquipo],0)))&amp;")")</f>
        <v>P.1 (4)</v>
      </c>
      <c r="CT34" s="118" t="n">
        <f aca="false">IF($CS34="-","-",SUMIFS(FG_GolesLocal,FGLocal,$BD34,Part2Empate6V,$CS34)+SUMIFS(FG_GolesVisitante,FGVisitante,$BD34,Part2Empate6L,$CS34))</f>
        <v>0</v>
      </c>
      <c r="CU34" s="118" t="n">
        <f aca="false">CR34+COUNTIFS($CS$6:$CS$53,CS34,$CT$6:CT$53,"&gt;"&amp;CT34,$BC$6:$BC$53,INDEX(T_Equipos[Grupo],MATCH(BD34,T_Equipos[NombreEquipo],0)))</f>
        <v>1</v>
      </c>
      <c r="CV34" s="117" t="str">
        <f aca="false">IF(COUNTIFS($CU$6:$CU$53,CU34,$BC$6:$BC$53,INDEX(T_Equipos[Grupo],MATCH(BD34,T_Equipos[NombreEquipo],0)))=1,"-","P."&amp;CU34&amp;" ("&amp;COUNTIFS($CU$6:$CU$53,CU34,$BC$6:$BC$53,INDEX(T_Equipos[Grupo],MATCH(BD34,T_Equipos[NombreEquipo],0)))&amp;")")</f>
        <v>P.1 (4)</v>
      </c>
      <c r="CW34" s="117" t="n">
        <f aca="false">IF(CV34="-","-",BL34)</f>
        <v>0</v>
      </c>
      <c r="CX34" s="117" t="n">
        <f aca="false">CU34+COUNTIFS($CV$6:$CV$53,CV34,$CW$6:CW$53,"&gt;"&amp;CW34,$BC$6:$BC$53,INDEX(T_Equipos[Grupo],MATCH(BD34,T_Equipos[NombreEquipo],0)))</f>
        <v>1</v>
      </c>
      <c r="CY34" s="117" t="str">
        <f aca="false">IF(COUNTIFS($CX$6:$CX$53,CX34,$BC$6:$BC$53,INDEX(T_Equipos[Grupo],MATCH(BD34,T_Equipos[NombreEquipo],0)))=1,"-","P."&amp;CX34&amp;" ("&amp;COUNTIFS($CX$6:$CX$53,CX34,$BC$6:$BC$53,INDEX(T_Equipos[Grupo],MATCH(BD34,T_Equipos[NombreEquipo],0)))&amp;")")</f>
        <v>P.1 (4)</v>
      </c>
      <c r="CZ34" s="117" t="n">
        <f aca="false">IF(CY34="-","-",BJ34)</f>
        <v>0</v>
      </c>
      <c r="DA34" s="118" t="n">
        <f aca="false">CX34+COUNTIFS($CY$6:$CY$53,CY34,$CZ$6:CZ$53,"&gt;"&amp;CZ34,$BC$6:$BC$53,INDEX(T_Equipos[Grupo],MATCH(BD34,T_Equipos[NombreEquipo],0)))</f>
        <v>1</v>
      </c>
      <c r="DB34" s="117" t="str">
        <f aca="false">IF(COUNTIFS($DA$6:$DA$53,DA34,$BC$6:$BC$53,INDEX(T_Equipos[Grupo],MATCH(BD34,T_Equipos[NombreEquipo],0)))=1,"-","P."&amp;DA34&amp;" ("&amp;COUNTIFS($DA$6:$DA$53,DA34,$BC$6:$BC$53,INDEX(T_Equipos[Grupo],MATCH(BD34,T_Equipos[NombreEquipo],0)))&amp;")")</f>
        <v>P.1 (4)</v>
      </c>
      <c r="DC34" s="115" t="n">
        <f aca="false">IF(DB34="-","-",COUNTIFS(T_Equipos[Rank],"&lt;"&amp;INDEX(T_Equipos[Rank],MATCH(BD34,T_Equipos[NombreEquipo],0)),$BC$6:$BC$53,INDEX(T_Equipos[Grupo],MATCH(BD34,T_Equipos[NombreEquipo],0)))+1)</f>
        <v>1</v>
      </c>
      <c r="DD34" s="115" t="n">
        <f aca="false">DA34+COUNTIFS($DB$6:$DB$53,DB34,$DC$6:DC$53,"&lt;"&amp;DC34,$BC$6:$BC$53,INDEX(T_Equipos[Grupo],MATCH(BD34,T_Equipos[NombreEquipo],0)))</f>
        <v>1</v>
      </c>
      <c r="DE34" s="115"/>
      <c r="DF34" s="115" t="n">
        <f aca="false">IF(OR(INDEX($AW$6:$AW$97,MATCH($BD34,$AV$6:$AV$97,0))="",DB34="-"),DD34,INDEX($AW$6:$AW$97,MATCH($BD34,$AV$6:$AV$97,0))+DD34/1000)</f>
        <v>1</v>
      </c>
      <c r="DG34" s="115" t="n">
        <f aca="false">IF(DB34="-","-",COUNTIFS(DF$6:DF$53,"&lt;"&amp;DF34,$BC$6:$BC$53,INDEX(T_Equipos[Grupo],MATCH(BD34,T_Equipos[NombreEquipo],0))))</f>
        <v>0</v>
      </c>
      <c r="DH34" s="115" t="n">
        <f aca="false">DA34+COUNTIFS(DB$6:DB$53,DB34,DG$6:DG$53,"&lt;"&amp;DG34,$BC$6:$BC$53,INDEX(T_Equipos[Grupo],MATCH(BD34,T_Equipos[NombreEquipo],0)))</f>
        <v>1</v>
      </c>
      <c r="DI34" s="54"/>
      <c r="DJ34" s="54" t="n">
        <f aca="false">INDEX($DA$6:$DA$53,MATCH($DQ34,$BD$6:$BD$53,0))</f>
        <v>1</v>
      </c>
      <c r="DK34" s="54" t="n">
        <f aca="false">+SUMIF($BC$6:$BC$53,BC34,$BF$6:$BF$53)</f>
        <v>0</v>
      </c>
      <c r="DL34" s="54" t="n">
        <f aca="false">IF(OR(DK34=12,$AJ$99=144),COUNTIFS($DJ$6:$DJ$53,DJ34,$BC$6:$BC$53,BC34),1)</f>
        <v>1</v>
      </c>
      <c r="DM34" s="119" t="str">
        <f aca="false">DJ34&amp;"."&amp;DL34</f>
        <v>1.1</v>
      </c>
      <c r="DN34" s="54" t="n">
        <f aca="true" t="array" ref="DN34:DN34">OFFSET(Horarios!$P$3,DJ34-1,0,DL34,1)</f>
        <v>1</v>
      </c>
      <c r="DO34" s="54"/>
      <c r="DP34" s="54" t="s">
        <v>109</v>
      </c>
      <c r="DQ34" s="54" t="str">
        <f aca="false">INDEX($BD$6:$BD$53,MATCH(DP34,$BM$6:$BM$53,0))</f>
        <v>España</v>
      </c>
      <c r="DR34" s="54"/>
      <c r="DS34" s="54"/>
      <c r="DT34" s="54" t="str">
        <f aca="false">AA34&amp;"-"&amp;AF34</f>
        <v>-</v>
      </c>
      <c r="DU34" s="54"/>
      <c r="DV34" s="54"/>
      <c r="DW34" s="56"/>
    </row>
    <row r="35" customFormat="false" ht="15" hidden="false" customHeight="false" outlineLevel="0" collapsed="false">
      <c r="A35" s="38"/>
      <c r="B35" s="71"/>
      <c r="C35" s="38"/>
      <c r="D35" s="38"/>
      <c r="E35" s="38"/>
      <c r="F35" s="38"/>
      <c r="G35" s="38"/>
      <c r="H35" s="38"/>
      <c r="I35" s="38"/>
      <c r="J35" s="38"/>
      <c r="K35" s="38"/>
      <c r="L35" s="38"/>
      <c r="M35" s="38"/>
      <c r="N35" s="54"/>
      <c r="O35" s="54"/>
      <c r="P35" s="54"/>
      <c r="Q35" s="54"/>
      <c r="R35" s="54"/>
      <c r="S35" s="54"/>
      <c r="T35" s="54"/>
      <c r="U35" s="54"/>
      <c r="V35" s="45"/>
      <c r="W35" s="58"/>
      <c r="X35" s="59" t="str">
        <f aca="false">X19</f>
        <v>Fecha</v>
      </c>
      <c r="Y35" s="59" t="str">
        <f aca="false">Y19</f>
        <v>Hora</v>
      </c>
      <c r="Z35" s="60" t="str">
        <f aca="false">Z19</f>
        <v>Jor.</v>
      </c>
      <c r="AA35" s="61" t="str">
        <f aca="false">AA19</f>
        <v>Casa</v>
      </c>
      <c r="AB35" s="60"/>
      <c r="AC35" s="60" t="str">
        <f aca="false">AC3</f>
        <v>Gol</v>
      </c>
      <c r="AD35" s="60" t="str">
        <f aca="false">AD3</f>
        <v>Gol</v>
      </c>
      <c r="AE35" s="60"/>
      <c r="AF35" s="63" t="str">
        <f aca="false">AF19</f>
        <v>Fuera</v>
      </c>
      <c r="AG35" s="158"/>
      <c r="AH35" s="83"/>
      <c r="AI35" s="49"/>
      <c r="AJ35" s="65"/>
      <c r="AK35" s="159"/>
      <c r="AL35" s="65"/>
      <c r="AM35" s="65"/>
      <c r="AN35" s="65"/>
      <c r="AO35" s="65"/>
      <c r="AP35" s="65"/>
      <c r="AQ35" s="65"/>
      <c r="AR35" s="65"/>
      <c r="AS35" s="65"/>
      <c r="AT35" s="65"/>
      <c r="AU35" s="160"/>
      <c r="AV35" s="50"/>
      <c r="AW35" s="161"/>
      <c r="AX35" s="162"/>
      <c r="AY35" s="145"/>
      <c r="AZ35" s="146"/>
      <c r="BA35" s="48"/>
      <c r="BB35" s="54"/>
      <c r="BC35" s="115" t="str">
        <f aca="false">+INDEX(T_Equipos[Grupo],MATCH(WORLDCUP!BD35,T_Equipos[NombreEquipo],0))</f>
        <v>H</v>
      </c>
      <c r="BD35" s="54" t="str">
        <f aca="false">+Equipos!B31</f>
        <v>Cabo Verde</v>
      </c>
      <c r="BE35" s="116" t="n">
        <f aca="false">+BG35*3+BH35+IF($AZ$3="no",0,INDEX($AZ$6:$AZ$97,MATCH(BD35,$AY$6:$AY$97,0)))</f>
        <v>0</v>
      </c>
      <c r="BF35" s="116" t="n">
        <f aca="false">+BG35+BH35+BI35</f>
        <v>0</v>
      </c>
      <c r="BG35" s="116" t="n">
        <f aca="false">+COUNTIFS(FGLocal,BD35,Ganador,"Local")+COUNTIFS(FGVisitante,BD35,Ganador,"Visitante")</f>
        <v>0</v>
      </c>
      <c r="BH35" s="116" t="n">
        <f aca="false">+COUNTIFS(FGLocal,BD35,Ganador,"Empate")+COUNTIFS(FGVisitante,BD35,Ganador,"Empate")</f>
        <v>0</v>
      </c>
      <c r="BI35" s="116" t="n">
        <f aca="false">+COUNTIFS(FGVisitante,BD35,Ganador,"Local")+COUNTIFS(FGLocal,BD35,Ganador,"Visitante")</f>
        <v>0</v>
      </c>
      <c r="BJ35" s="116" t="n">
        <f aca="false">+SUMIFS(FG_GolesLocal,FGLocal,BD35,Ganador,"&lt;&gt;"&amp;"Pendiente",FG_GolesLocal,"&lt;&gt;"&amp;"",FG_GolesVisitante,"&lt;&gt;"&amp;"")+SUMIFS(FG_GolesVisitante,FGVisitante,BD35,Ganador,"&lt;&gt;"&amp;"Pendiente",FG_GolesLocal,"&lt;&gt;"&amp;"",FG_GolesVisitante,"&lt;&gt;"&amp;"")</f>
        <v>0</v>
      </c>
      <c r="BK35" s="116" t="n">
        <f aca="false">+SUMIFS(FG_GolesLocal,FGVisitante,BD35,Ganador,"&lt;&gt;"&amp;"Pendiente",FG_GolesLocal,"&lt;&gt;"&amp;"",FG_GolesVisitante,"&lt;&gt;"&amp;"")+SUMIFS(FG_GolesVisitante,FGLocal,BD35,Ganador,"&lt;&gt;"&amp;"Pendiente",FG_GolesLocal,"&lt;&gt;"&amp;"",FG_GolesVisitante,"&lt;&gt;"&amp;"")</f>
        <v>0</v>
      </c>
      <c r="BL35" s="116" t="n">
        <f aca="false">+BJ35-BK35</f>
        <v>0</v>
      </c>
      <c r="BM35" s="116" t="str">
        <f aca="false">DD35&amp;BC35</f>
        <v>2H</v>
      </c>
      <c r="BN35" s="116" t="str">
        <f aca="false">DH35&amp;BC35</f>
        <v>2H</v>
      </c>
      <c r="BO35" s="118" t="n">
        <f aca="false">IF(AND($AJ$99=144,BF35&gt;=1),1,0)</f>
        <v>0</v>
      </c>
      <c r="BP35" s="117" t="n">
        <f aca="false">COUNTIFS($BO$6:$BO$53,"&gt;"&amp;BO35,$BC$6:$BC$53,INDEX(T_Equipos[Grupo],MATCH(BD35,T_Equipos[NombreEquipo],0)))+1</f>
        <v>1</v>
      </c>
      <c r="BQ35" s="117" t="str">
        <f aca="false">IF(COUNTIFS($BP$6:$BP$53,BP35,$BC$6:$BC$53,INDEX(T_Equipos[Grupo],MATCH(BD35,T_Equipos[NombreEquipo],0)))=1,"-","P."&amp;BP35&amp;" ("&amp;COUNTIFS($BP$6:$BP$53,BP35,$BC$6:$BC$53,INDEX(T_Equipos[Grupo],MATCH(BD35,T_Equipos[NombreEquipo],0)))&amp;")")</f>
        <v>P.1 (4)</v>
      </c>
      <c r="BR35" s="118" t="n">
        <f aca="false">IF($BQ35="-","-",BE35)</f>
        <v>0</v>
      </c>
      <c r="BS35" s="117" t="n">
        <f aca="false">BP35+COUNTIFS($BQ$6:$BQ$53,BQ35,$BR$6:BR$53,"&gt;"&amp;BR35,$BC$6:$BC$53,INDEX(T_Equipos[Grupo],MATCH(BD35,T_Equipos[NombreEquipo],0)))</f>
        <v>1</v>
      </c>
      <c r="BT35" s="117" t="str">
        <f aca="false">IF(COUNTIFS($BS$6:$BS$53,BS35,$BC$6:$BC$53,INDEX(T_Equipos[Grupo],MATCH(BD35,T_Equipos[NombreEquipo],0)))=1,"-","P."&amp;BS35&amp;" ("&amp;COUNTIFS($BS$6:$BS$53,BS35,$BC$6:$BC$53,INDEX(T_Equipos[Grupo],MATCH(BD35,T_Equipos[NombreEquipo],0)))&amp;")")</f>
        <v>P.1 (4)</v>
      </c>
      <c r="BU35" s="118" t="n">
        <f aca="false">IF($BT35="-","-",COUNTIFS(FGLocal,$BD35,Ganador,"Local",Part1Empate1V,$BT35)+COUNTIFS(FGVisitante,$BD35,Ganador,"Visitante",Part1Empate1L,$BT35))</f>
        <v>0</v>
      </c>
      <c r="BV35" s="118" t="n">
        <f aca="false">IF($BT35="-","-",COUNTIFS(FGLocal,$BD35,Ganador,"Empate",Part1Empate1V,$BT35)+COUNTIFS(FGVisitante,$BD35,Ganador,"Empate",Part1Empate1L,$BT35))</f>
        <v>0</v>
      </c>
      <c r="BW35" s="118" t="n">
        <f aca="false">IF($BT35="-","-",COUNTIFS(FGLocal,$BD35,Ganador,"Visitante",Part1Empate1V,$BT35)+COUNTIFS(FGVisitante,$BD35,Ganador,"Local",Part1Empate1L,$BT35))</f>
        <v>0</v>
      </c>
      <c r="BX35" s="118" t="n">
        <f aca="false">IF($BT35="-","-",BU35*3+BV35)</f>
        <v>0</v>
      </c>
      <c r="BY35" s="118" t="n">
        <f aca="false">BS35+COUNTIFS($BT$6:$BT$53,BT35,$BX$6:BX$53,"&gt;"&amp;BX35,$BC$6:$BC$53,INDEX(T_Equipos[Grupo],MATCH(BD35,T_Equipos[NombreEquipo],0)))</f>
        <v>1</v>
      </c>
      <c r="BZ35" s="117" t="str">
        <f aca="false">IF(COUNTIFS($BY$6:$BY$53,BY35,$BC$6:$BC$53,INDEX(T_Equipos[Grupo],MATCH(BD35,T_Equipos[NombreEquipo],0)))=1,"-","P."&amp;BY35&amp;" ("&amp;COUNTIFS($BY$6:$BY$53,BY35,$BC$6:$BC$53,INDEX(T_Equipos[Grupo],MATCH(BD35,T_Equipos[NombreEquipo],0)))&amp;")")</f>
        <v>P.1 (4)</v>
      </c>
      <c r="CA35" s="118" t="n">
        <f aca="false">IF($BZ35="-","-",SUMIFS(FG_GolesLocal,FGLocal,$BD35,Part1Empate2V,$BZ35)+SUMIFS(FG_GolesVisitante,FGVisitante,$BD35,Part1Empate2L,$BZ35))</f>
        <v>0</v>
      </c>
      <c r="CB35" s="118" t="n">
        <f aca="false">IF($BZ35="-","-",SUMIFS(FG_GolesVisitante,FGLocal,$BD35,Part1Empate2V,$BZ35)+SUMIFS(FG_GolesLocal,FGVisitante,$BD35,Part1Empate2L,$BZ35))</f>
        <v>0</v>
      </c>
      <c r="CC35" s="118" t="n">
        <f aca="false">IF($BZ35="-","-",CA35-CB35)</f>
        <v>0</v>
      </c>
      <c r="CD35" s="118" t="n">
        <f aca="false">BY35+COUNTIFS($BZ$6:$BZ$53,BZ35,$CC$6:CC$53,"&gt;"&amp;CC35,$BC$6:$BC$53,INDEX(T_Equipos[Grupo],MATCH(BD35,T_Equipos[NombreEquipo],0)))</f>
        <v>1</v>
      </c>
      <c r="CE35" s="117" t="str">
        <f aca="false">IF(COUNTIFS($CD$6:$CD$53,CD35,$BC$6:$BC$53,INDEX(T_Equipos[Grupo],MATCH(BD35,T_Equipos[NombreEquipo],0)))=1,"-","P."&amp;CD35&amp;" ("&amp;COUNTIFS($CD$6:$CD$53,CD35,$BC$6:$BC$53,INDEX(T_Equipos[Grupo],MATCH(BD35,T_Equipos[NombreEquipo],0)))&amp;")")</f>
        <v>P.1 (4)</v>
      </c>
      <c r="CF35" s="118" t="n">
        <f aca="false">IF($CE35="-","-",SUMIFS(FG_GolesLocal,FGLocal,$BD35,Part1Empate3V,$CE35)+SUMIFS(FG_GolesVisitante,FGVisitante,$BD35,Part1Empate3L,$CE35))</f>
        <v>0</v>
      </c>
      <c r="CG35" s="118" t="n">
        <f aca="false">CD35+COUNTIFS($CE$6:$CE$53,CE35,$CF$6:CF$53,"&gt;"&amp;CF35,$BC$6:$BC$53,INDEX(T_Equipos[Grupo],MATCH(BD35,T_Equipos[NombreEquipo],0)))</f>
        <v>1</v>
      </c>
      <c r="CH35" s="117" t="str">
        <f aca="false">IF(COUNTIFS($CG$6:$CG$53,CG35,$BC$6:$BC$53,INDEX(T_Equipos[Grupo],MATCH(BD35,T_Equipos[NombreEquipo],0)))=1,"-","P."&amp;CG35&amp;" ("&amp;COUNTIFS($CG$6:$CG$53,CG35,$BC$6:$BC$53,INDEX(T_Equipos[Grupo],MATCH(BD35,T_Equipos[NombreEquipo],0)))&amp;")")</f>
        <v>P.1 (4)</v>
      </c>
      <c r="CI35" s="118" t="n">
        <f aca="false">IF($CH35="-","-",COUNTIFS(FGLocal,$BD35,Ganador,"Local",Part2Empate4V,$CH35)+COUNTIFS(FGVisitante,$BD35,Ganador,"Visitante",Part2Empate4L,$CH35))</f>
        <v>0</v>
      </c>
      <c r="CJ35" s="118" t="n">
        <f aca="false">IF($CH35="-","-",COUNTIFS(FGLocal,$BD35,Ganador,"Empate",Part2Empate4V,$CH35)+COUNTIFS(FGVisitante,$BD35,Ganador,"Empate",Part2Empate4L,$CH35))</f>
        <v>0</v>
      </c>
      <c r="CK35" s="118" t="n">
        <f aca="false">IF($CH35="-","-",COUNTIFS(FGLocal,$BD35,Ganador,"Visitante",Part2Empate4V,$CH35)+COUNTIFS(FGVisitante,$BD35,Ganador,"Local",Part2Empate4L,$CH35))</f>
        <v>0</v>
      </c>
      <c r="CL35" s="118" t="n">
        <f aca="false">IF($CH35="-","-",CI35*3+CJ35)</f>
        <v>0</v>
      </c>
      <c r="CM35" s="118" t="n">
        <f aca="false">CG35+COUNTIFS($CH$6:$CH$53,CH35,$CL$6:CL$53,"&gt;"&amp;CL35,$BC$6:$BC$53,INDEX(T_Equipos[Grupo],MATCH(BD35,T_Equipos[NombreEquipo],0)))</f>
        <v>1</v>
      </c>
      <c r="CN35" s="117" t="str">
        <f aca="false">IF(COUNTIFS($CM$6:$CM$53,CM35,$BC$6:$BC$53,INDEX(T_Equipos[Grupo],MATCH(BD35,T_Equipos[NombreEquipo],0)))=1,"-","P."&amp;CM35&amp;" ("&amp;COUNTIFS($CM$6:$CM$53,CM35,$BC$6:$BC$53,INDEX(T_Equipos[Grupo],MATCH(BD35,T_Equipos[NombreEquipo],0)))&amp;")")</f>
        <v>P.1 (4)</v>
      </c>
      <c r="CO35" s="118" t="n">
        <f aca="false">IF($CN35="-","-",SUMIFS(FG_GolesLocal,FGLocal,$BD35,Part2Empate5V,$CN35)+SUMIFS(FG_GolesVisitante,FGVisitante,$BD35,Part2Empate5L,$CN35))</f>
        <v>0</v>
      </c>
      <c r="CP35" s="118" t="n">
        <f aca="false">IF($CN35="-","-",SUMIFS(FG_GolesVisitante,FGLocal,$BD35,Part2Empate5V,$CN35)+SUMIFS(FG_GolesLocal,FGVisitante,$BD35,Part2Empate5L,$CN35))</f>
        <v>0</v>
      </c>
      <c r="CQ35" s="118" t="n">
        <f aca="false">IF($CN35="-","-",CO35-CP35)</f>
        <v>0</v>
      </c>
      <c r="CR35" s="118" t="n">
        <f aca="false">CM35+COUNTIFS($CN$6:$CN$53,CN35,$CQ$6:CQ$53,"&gt;"&amp;CQ35,$BC$6:$BC$53,INDEX(T_Equipos[Grupo],MATCH(BD35,T_Equipos[NombreEquipo],0)))</f>
        <v>1</v>
      </c>
      <c r="CS35" s="117" t="str">
        <f aca="false">IF(COUNTIFS($CR$6:$CR$53,CR35,$BC$6:$BC$53,INDEX(T_Equipos[Grupo],MATCH(BD35,T_Equipos[NombreEquipo],0)))=1,"-","P."&amp;CR35&amp;" ("&amp;COUNTIFS($CR$6:$CR$53,CR35,$BC$6:$BC$53,INDEX(T_Equipos[Grupo],MATCH(BD35,T_Equipos[NombreEquipo],0)))&amp;")")</f>
        <v>P.1 (4)</v>
      </c>
      <c r="CT35" s="118" t="n">
        <f aca="false">IF($CS35="-","-",SUMIFS(FG_GolesLocal,FGLocal,$BD35,Part2Empate6V,$CS35)+SUMIFS(FG_GolesVisitante,FGVisitante,$BD35,Part2Empate6L,$CS35))</f>
        <v>0</v>
      </c>
      <c r="CU35" s="118" t="n">
        <f aca="false">CR35+COUNTIFS($CS$6:$CS$53,CS35,$CT$6:CT$53,"&gt;"&amp;CT35,$BC$6:$BC$53,INDEX(T_Equipos[Grupo],MATCH(BD35,T_Equipos[NombreEquipo],0)))</f>
        <v>1</v>
      </c>
      <c r="CV35" s="117" t="str">
        <f aca="false">IF(COUNTIFS($CU$6:$CU$53,CU35,$BC$6:$BC$53,INDEX(T_Equipos[Grupo],MATCH(BD35,T_Equipos[NombreEquipo],0)))=1,"-","P."&amp;CU35&amp;" ("&amp;COUNTIFS($CU$6:$CU$53,CU35,$BC$6:$BC$53,INDEX(T_Equipos[Grupo],MATCH(BD35,T_Equipos[NombreEquipo],0)))&amp;")")</f>
        <v>P.1 (4)</v>
      </c>
      <c r="CW35" s="117" t="n">
        <f aca="false">IF(CV35="-","-",BL35)</f>
        <v>0</v>
      </c>
      <c r="CX35" s="117" t="n">
        <f aca="false">CU35+COUNTIFS($CV$6:$CV$53,CV35,$CW$6:CW$53,"&gt;"&amp;CW35,$BC$6:$BC$53,INDEX(T_Equipos[Grupo],MATCH(BD35,T_Equipos[NombreEquipo],0)))</f>
        <v>1</v>
      </c>
      <c r="CY35" s="117" t="str">
        <f aca="false">IF(COUNTIFS($CX$6:$CX$53,CX35,$BC$6:$BC$53,INDEX(T_Equipos[Grupo],MATCH(BD35,T_Equipos[NombreEquipo],0)))=1,"-","P."&amp;CX35&amp;" ("&amp;COUNTIFS($CX$6:$CX$53,CX35,$BC$6:$BC$53,INDEX(T_Equipos[Grupo],MATCH(BD35,T_Equipos[NombreEquipo],0)))&amp;")")</f>
        <v>P.1 (4)</v>
      </c>
      <c r="CZ35" s="117" t="n">
        <f aca="false">IF(CY35="-","-",BJ35)</f>
        <v>0</v>
      </c>
      <c r="DA35" s="118" t="n">
        <f aca="false">CX35+COUNTIFS($CY$6:$CY$53,CY35,$CZ$6:CZ$53,"&gt;"&amp;CZ35,$BC$6:$BC$53,INDEX(T_Equipos[Grupo],MATCH(BD35,T_Equipos[NombreEquipo],0)))</f>
        <v>1</v>
      </c>
      <c r="DB35" s="117" t="str">
        <f aca="false">IF(COUNTIFS($DA$6:$DA$53,DA35,$BC$6:$BC$53,INDEX(T_Equipos[Grupo],MATCH(BD35,T_Equipos[NombreEquipo],0)))=1,"-","P."&amp;DA35&amp;" ("&amp;COUNTIFS($DA$6:$DA$53,DA35,$BC$6:$BC$53,INDEX(T_Equipos[Grupo],MATCH(BD35,T_Equipos[NombreEquipo],0)))&amp;")")</f>
        <v>P.1 (4)</v>
      </c>
      <c r="DC35" s="115" t="n">
        <f aca="false">IF(DB35="-","-",COUNTIFS(T_Equipos[Rank],"&lt;"&amp;INDEX(T_Equipos[Rank],MATCH(BD35,T_Equipos[NombreEquipo],0)),$BC$6:$BC$53,INDEX(T_Equipos[Grupo],MATCH(BD35,T_Equipos[NombreEquipo],0)))+1)</f>
        <v>2</v>
      </c>
      <c r="DD35" s="115" t="n">
        <f aca="false">DA35+COUNTIFS($DB$6:$DB$53,DB35,$DC$6:DC$53,"&lt;"&amp;DC35,$BC$6:$BC$53,INDEX(T_Equipos[Grupo],MATCH(BD35,T_Equipos[NombreEquipo],0)))</f>
        <v>2</v>
      </c>
      <c r="DE35" s="115"/>
      <c r="DF35" s="115" t="n">
        <f aca="false">IF(OR(INDEX($AW$6:$AW$97,MATCH($BD35,$AV$6:$AV$97,0))="",DB35="-"),DD35,INDEX($AW$6:$AW$97,MATCH($BD35,$AV$6:$AV$97,0))+DD35/1000)</f>
        <v>2</v>
      </c>
      <c r="DG35" s="115" t="n">
        <f aca="false">IF(DB35="-","-",COUNTIFS(DF$6:DF$53,"&lt;"&amp;DF35,$BC$6:$BC$53,INDEX(T_Equipos[Grupo],MATCH(BD35,T_Equipos[NombreEquipo],0))))</f>
        <v>1</v>
      </c>
      <c r="DH35" s="115" t="n">
        <f aca="false">DA35+COUNTIFS(DB$6:DB$53,DB35,DG$6:DG$53,"&lt;"&amp;DG35,$BC$6:$BC$53,INDEX(T_Equipos[Grupo],MATCH(BD35,T_Equipos[NombreEquipo],0)))</f>
        <v>2</v>
      </c>
      <c r="DI35" s="54"/>
      <c r="DJ35" s="54" t="n">
        <f aca="false">INDEX($DA$6:$DA$53,MATCH($DQ35,$BD$6:$BD$53,0))</f>
        <v>1</v>
      </c>
      <c r="DK35" s="54" t="n">
        <f aca="false">+SUMIF($BC$6:$BC$53,BC35,$BF$6:$BF$53)</f>
        <v>0</v>
      </c>
      <c r="DL35" s="54" t="n">
        <f aca="false">IF(OR(DK35=12,$AJ$99=144),COUNTIFS($DJ$6:$DJ$53,DJ35,$BC$6:$BC$53,BC35),1)</f>
        <v>1</v>
      </c>
      <c r="DM35" s="119" t="str">
        <f aca="false">DJ35&amp;"."&amp;DL35</f>
        <v>1.1</v>
      </c>
      <c r="DN35" s="54" t="n">
        <f aca="true" t="array" ref="DN35:DN35">OFFSET(Horarios!$P$3,DJ35-1,0,DL35,1)</f>
        <v>1</v>
      </c>
      <c r="DO35" s="54"/>
      <c r="DP35" s="54" t="s">
        <v>110</v>
      </c>
      <c r="DQ35" s="54" t="str">
        <f aca="false">INDEX($BD$6:$BD$53,MATCH(DP35,$BM$6:$BM$53,0))</f>
        <v>Cabo Verde</v>
      </c>
      <c r="DR35" s="54"/>
      <c r="DS35" s="54"/>
      <c r="DT35" s="54" t="str">
        <f aca="false">AA35&amp;"-"&amp;AF35</f>
        <v>Casa-Fuera</v>
      </c>
      <c r="DU35" s="54"/>
      <c r="DV35" s="54"/>
      <c r="DW35" s="56"/>
    </row>
    <row r="36" customFormat="false" ht="15" hidden="false" customHeight="true" outlineLevel="0" collapsed="false">
      <c r="A36" s="70" t="s">
        <v>23</v>
      </c>
      <c r="B36" s="71" t="s">
        <v>111</v>
      </c>
      <c r="C36" s="43" t="n">
        <f aca="false">COUNTIF(Equipos!$C$2:$C$49,WORLDCUP!B36)</f>
        <v>4</v>
      </c>
      <c r="D36" s="54" t="str">
        <f aca="false">IF(OR(AC36="",AD36=""),"Pendiente",IF(AC36&gt;AD36,"Local",IF(AC36&lt;AD36,"Visitante","Empate")))</f>
        <v>Local</v>
      </c>
      <c r="E36" s="54" t="str">
        <f aca="false">IF(D36="Pendiente","-",INDEX($BT$6:$BT$53,MATCH($AA36,$BD$6:$BD$53,0)))</f>
        <v>P.1 (2)</v>
      </c>
      <c r="F36" s="54" t="str">
        <f aca="false">IF(D36="Pendiente","-",INDEX($BT$6:$BT$53,MATCH($AF36,$BD$6:$BD$53,0)))</f>
        <v>P.3 (2)</v>
      </c>
      <c r="G36" s="54"/>
      <c r="H36" s="54" t="str">
        <f aca="false">IF(D36="Pendiente","-",INDEX($BZ$6:$BZ$53,MATCH($AA36,$BD$6:$BD$53,0)))</f>
        <v>P.1 (2)</v>
      </c>
      <c r="I36" s="54" t="str">
        <f aca="false">IF(D36="Pendiente","-",INDEX($BZ$6:$BZ$53,MATCH($AF36,$BD$6:$BD$53,0)))</f>
        <v>P.3 (2)</v>
      </c>
      <c r="J36" s="54"/>
      <c r="K36" s="54" t="str">
        <f aca="false">IF(D36="Pendiente","-",INDEX($CE$6:$CE$53,MATCH($AA36,$BD$6:$BD$53,0)))</f>
        <v>P.1 (2)</v>
      </c>
      <c r="L36" s="54" t="str">
        <f aca="false">IF(D36="Pendiente","-",INDEX($CE$6:$CE$53,MATCH($AF36,$BD$6:$BD$53,0)))</f>
        <v>P.3 (2)</v>
      </c>
      <c r="M36" s="54"/>
      <c r="N36" s="54" t="str">
        <f aca="false">IF(D36="Pendiente","-",INDEX($CH$6:$CH$53,MATCH($AA36,$BD$6:$BD$53,0)))</f>
        <v>P.1 (2)</v>
      </c>
      <c r="O36" s="54" t="str">
        <f aca="false">IF(D36="Pendiente","-",INDEX($CH$6:$CH$53,MATCH($AF36,$BD$6:$BD$53,0)))</f>
        <v>P.3 (2)</v>
      </c>
      <c r="P36" s="54"/>
      <c r="Q36" s="54" t="str">
        <f aca="false">IF(D36="Pendiente","-",INDEX($CN$6:$CN$53,MATCH($AA36,$BD$6:$BD$53,0)))</f>
        <v>P.1 (2)</v>
      </c>
      <c r="R36" s="54" t="str">
        <f aca="false">IF(D36="Pendiente","-",INDEX($CN$6:$CN$53,MATCH($AF36,$BD$6:$BD$53,0)))</f>
        <v>P.3 (2)</v>
      </c>
      <c r="S36" s="54"/>
      <c r="T36" s="54" t="str">
        <f aca="false">IF(D36="Pendiente","-",INDEX($CS$6:$CS$53,MATCH($AA36,$BD$6:$BD$53,0)))</f>
        <v>P.1 (2)</v>
      </c>
      <c r="U36" s="54" t="str">
        <f aca="false">IF(D36="Pendiente","-",INDEX($CS$6:$CS$53,MATCH($AF36,$BD$6:$BD$53,0)))</f>
        <v>P.3 (2)</v>
      </c>
      <c r="V36" s="45"/>
      <c r="W36" s="185" t="s">
        <v>111</v>
      </c>
      <c r="X36" s="73" t="n">
        <f aca="false">Horarios!C36</f>
        <v>46187.7916666667</v>
      </c>
      <c r="Y36" s="74" t="n">
        <f aca="false">Horarios!C36</f>
        <v>46187.7916666667</v>
      </c>
      <c r="Z36" s="75" t="str">
        <f aca="false">$Z$4</f>
        <v>J1</v>
      </c>
      <c r="AA36" s="76" t="str">
        <f aca="false">A37</f>
        <v>Alemania</v>
      </c>
      <c r="AB36" s="164" t="str">
        <f aca="true" t="array" ref="AB36:AB36">Ver_flag_local</f>
        <v/>
      </c>
      <c r="AC36" s="78" t="n">
        <v>7</v>
      </c>
      <c r="AD36" s="79" t="n">
        <v>1</v>
      </c>
      <c r="AE36" s="80" t="str">
        <f aca="true" t="array" ref="AE36:AE36">Ver_flag_visit</f>
        <v/>
      </c>
      <c r="AF36" s="81" t="str">
        <f aca="false">A38</f>
        <v>Curazao</v>
      </c>
      <c r="AG36" s="82" t="n">
        <f aca="false">IF(NOT(OR(ISBLANK(AC36),ISBLANK(AD36))),1,0)</f>
        <v>1</v>
      </c>
      <c r="AH36" s="83" t="n">
        <v>10</v>
      </c>
      <c r="AI36" s="84"/>
      <c r="AJ36" s="85" t="str">
        <f aca="false">CONCATENATE(AJ3," ",B36)</f>
        <v>Grupo E</v>
      </c>
      <c r="AK36" s="85"/>
      <c r="AL36" s="85"/>
      <c r="AM36" s="85"/>
      <c r="AN36" s="85"/>
      <c r="AO36" s="85"/>
      <c r="AP36" s="85"/>
      <c r="AQ36" s="85"/>
      <c r="AR36" s="85"/>
      <c r="AS36" s="85"/>
      <c r="AT36" s="85"/>
      <c r="AU36" s="160"/>
      <c r="AV36" s="86" t="str">
        <f aca="false">IF(AU37&gt;0,$AV$3,"")</f>
        <v/>
      </c>
      <c r="AW36" s="96"/>
      <c r="AX36" s="167"/>
      <c r="AY36" s="145"/>
      <c r="AZ36" s="146"/>
      <c r="BA36" s="48"/>
      <c r="BB36" s="54"/>
      <c r="BC36" s="115" t="str">
        <f aca="false">+INDEX(T_Equipos[Grupo],MATCH(WORLDCUP!BD36,T_Equipos[NombreEquipo],0))</f>
        <v>H</v>
      </c>
      <c r="BD36" s="54" t="str">
        <f aca="false">+Equipos!B32</f>
        <v>Arabia Saudita</v>
      </c>
      <c r="BE36" s="116" t="n">
        <f aca="false">+BG36*3+BH36+IF($AZ$3="no",0,INDEX($AZ$6:$AZ$97,MATCH(BD36,$AY$6:$AY$97,0)))</f>
        <v>0</v>
      </c>
      <c r="BF36" s="116" t="n">
        <f aca="false">+BG36+BH36+BI36</f>
        <v>0</v>
      </c>
      <c r="BG36" s="116" t="n">
        <f aca="false">+COUNTIFS(FGLocal,BD36,Ganador,"Local")+COUNTIFS(FGVisitante,BD36,Ganador,"Visitante")</f>
        <v>0</v>
      </c>
      <c r="BH36" s="116" t="n">
        <f aca="false">+COUNTIFS(FGLocal,BD36,Ganador,"Empate")+COUNTIFS(FGVisitante,BD36,Ganador,"Empate")</f>
        <v>0</v>
      </c>
      <c r="BI36" s="116" t="n">
        <f aca="false">+COUNTIFS(FGVisitante,BD36,Ganador,"Local")+COUNTIFS(FGLocal,BD36,Ganador,"Visitante")</f>
        <v>0</v>
      </c>
      <c r="BJ36" s="116" t="n">
        <f aca="false">+SUMIFS(FG_GolesLocal,FGLocal,BD36,Ganador,"&lt;&gt;"&amp;"Pendiente",FG_GolesLocal,"&lt;&gt;"&amp;"",FG_GolesVisitante,"&lt;&gt;"&amp;"")+SUMIFS(FG_GolesVisitante,FGVisitante,BD36,Ganador,"&lt;&gt;"&amp;"Pendiente",FG_GolesLocal,"&lt;&gt;"&amp;"",FG_GolesVisitante,"&lt;&gt;"&amp;"")</f>
        <v>0</v>
      </c>
      <c r="BK36" s="116" t="n">
        <f aca="false">+SUMIFS(FG_GolesLocal,FGVisitante,BD36,Ganador,"&lt;&gt;"&amp;"Pendiente",FG_GolesLocal,"&lt;&gt;"&amp;"",FG_GolesVisitante,"&lt;&gt;"&amp;"")+SUMIFS(FG_GolesVisitante,FGLocal,BD36,Ganador,"&lt;&gt;"&amp;"Pendiente",FG_GolesLocal,"&lt;&gt;"&amp;"",FG_GolesVisitante,"&lt;&gt;"&amp;"")</f>
        <v>0</v>
      </c>
      <c r="BL36" s="116" t="n">
        <f aca="false">+BJ36-BK36</f>
        <v>0</v>
      </c>
      <c r="BM36" s="116" t="str">
        <f aca="false">DD36&amp;BC36</f>
        <v>3H</v>
      </c>
      <c r="BN36" s="116" t="str">
        <f aca="false">DH36&amp;BC36</f>
        <v>3H</v>
      </c>
      <c r="BO36" s="118" t="n">
        <f aca="false">IF(AND($AJ$99=144,BF36&gt;=1),1,0)</f>
        <v>0</v>
      </c>
      <c r="BP36" s="117" t="n">
        <f aca="false">COUNTIFS($BO$6:$BO$53,"&gt;"&amp;BO36,$BC$6:$BC$53,INDEX(T_Equipos[Grupo],MATCH(BD36,T_Equipos[NombreEquipo],0)))+1</f>
        <v>1</v>
      </c>
      <c r="BQ36" s="117" t="str">
        <f aca="false">IF(COUNTIFS($BP$6:$BP$53,BP36,$BC$6:$BC$53,INDEX(T_Equipos[Grupo],MATCH(BD36,T_Equipos[NombreEquipo],0)))=1,"-","P."&amp;BP36&amp;" ("&amp;COUNTIFS($BP$6:$BP$53,BP36,$BC$6:$BC$53,INDEX(T_Equipos[Grupo],MATCH(BD36,T_Equipos[NombreEquipo],0)))&amp;")")</f>
        <v>P.1 (4)</v>
      </c>
      <c r="BR36" s="118" t="n">
        <f aca="false">IF($BQ36="-","-",BE36)</f>
        <v>0</v>
      </c>
      <c r="BS36" s="117" t="n">
        <f aca="false">BP36+COUNTIFS($BQ$6:$BQ$53,BQ36,$BR$6:BR$53,"&gt;"&amp;BR36,$BC$6:$BC$53,INDEX(T_Equipos[Grupo],MATCH(BD36,T_Equipos[NombreEquipo],0)))</f>
        <v>1</v>
      </c>
      <c r="BT36" s="117" t="str">
        <f aca="false">IF(COUNTIFS($BS$6:$BS$53,BS36,$BC$6:$BC$53,INDEX(T_Equipos[Grupo],MATCH(BD36,T_Equipos[NombreEquipo],0)))=1,"-","P."&amp;BS36&amp;" ("&amp;COUNTIFS($BS$6:$BS$53,BS36,$BC$6:$BC$53,INDEX(T_Equipos[Grupo],MATCH(BD36,T_Equipos[NombreEquipo],0)))&amp;")")</f>
        <v>P.1 (4)</v>
      </c>
      <c r="BU36" s="118" t="n">
        <f aca="false">IF($BT36="-","-",COUNTIFS(FGLocal,$BD36,Ganador,"Local",Part1Empate1V,$BT36)+COUNTIFS(FGVisitante,$BD36,Ganador,"Visitante",Part1Empate1L,$BT36))</f>
        <v>0</v>
      </c>
      <c r="BV36" s="118" t="n">
        <f aca="false">IF($BT36="-","-",COUNTIFS(FGLocal,$BD36,Ganador,"Empate",Part1Empate1V,$BT36)+COUNTIFS(FGVisitante,$BD36,Ganador,"Empate",Part1Empate1L,$BT36))</f>
        <v>0</v>
      </c>
      <c r="BW36" s="118" t="n">
        <f aca="false">IF($BT36="-","-",COUNTIFS(FGLocal,$BD36,Ganador,"Visitante",Part1Empate1V,$BT36)+COUNTIFS(FGVisitante,$BD36,Ganador,"Local",Part1Empate1L,$BT36))</f>
        <v>0</v>
      </c>
      <c r="BX36" s="118" t="n">
        <f aca="false">IF($BT36="-","-",BU36*3+BV36)</f>
        <v>0</v>
      </c>
      <c r="BY36" s="118" t="n">
        <f aca="false">BS36+COUNTIFS($BT$6:$BT$53,BT36,$BX$6:BX$53,"&gt;"&amp;BX36,$BC$6:$BC$53,INDEX(T_Equipos[Grupo],MATCH(BD36,T_Equipos[NombreEquipo],0)))</f>
        <v>1</v>
      </c>
      <c r="BZ36" s="117" t="str">
        <f aca="false">IF(COUNTIFS($BY$6:$BY$53,BY36,$BC$6:$BC$53,INDEX(T_Equipos[Grupo],MATCH(BD36,T_Equipos[NombreEquipo],0)))=1,"-","P."&amp;BY36&amp;" ("&amp;COUNTIFS($BY$6:$BY$53,BY36,$BC$6:$BC$53,INDEX(T_Equipos[Grupo],MATCH(BD36,T_Equipos[NombreEquipo],0)))&amp;")")</f>
        <v>P.1 (4)</v>
      </c>
      <c r="CA36" s="118" t="n">
        <f aca="false">IF($BZ36="-","-",SUMIFS(FG_GolesLocal,FGLocal,$BD36,Part1Empate2V,$BZ36)+SUMIFS(FG_GolesVisitante,FGVisitante,$BD36,Part1Empate2L,$BZ36))</f>
        <v>0</v>
      </c>
      <c r="CB36" s="118" t="n">
        <f aca="false">IF($BZ36="-","-",SUMIFS(FG_GolesVisitante,FGLocal,$BD36,Part1Empate2V,$BZ36)+SUMIFS(FG_GolesLocal,FGVisitante,$BD36,Part1Empate2L,$BZ36))</f>
        <v>0</v>
      </c>
      <c r="CC36" s="118" t="n">
        <f aca="false">IF($BZ36="-","-",CA36-CB36)</f>
        <v>0</v>
      </c>
      <c r="CD36" s="118" t="n">
        <f aca="false">BY36+COUNTIFS($BZ$6:$BZ$53,BZ36,$CC$6:CC$53,"&gt;"&amp;CC36,$BC$6:$BC$53,INDEX(T_Equipos[Grupo],MATCH(BD36,T_Equipos[NombreEquipo],0)))</f>
        <v>1</v>
      </c>
      <c r="CE36" s="117" t="str">
        <f aca="false">IF(COUNTIFS($CD$6:$CD$53,CD36,$BC$6:$BC$53,INDEX(T_Equipos[Grupo],MATCH(BD36,T_Equipos[NombreEquipo],0)))=1,"-","P."&amp;CD36&amp;" ("&amp;COUNTIFS($CD$6:$CD$53,CD36,$BC$6:$BC$53,INDEX(T_Equipos[Grupo],MATCH(BD36,T_Equipos[NombreEquipo],0)))&amp;")")</f>
        <v>P.1 (4)</v>
      </c>
      <c r="CF36" s="118" t="n">
        <f aca="false">IF($CE36="-","-",SUMIFS(FG_GolesLocal,FGLocal,$BD36,Part1Empate3V,$CE36)+SUMIFS(FG_GolesVisitante,FGVisitante,$BD36,Part1Empate3L,$CE36))</f>
        <v>0</v>
      </c>
      <c r="CG36" s="118" t="n">
        <f aca="false">CD36+COUNTIFS($CE$6:$CE$53,CE36,$CF$6:CF$53,"&gt;"&amp;CF36,$BC$6:$BC$53,INDEX(T_Equipos[Grupo],MATCH(BD36,T_Equipos[NombreEquipo],0)))</f>
        <v>1</v>
      </c>
      <c r="CH36" s="117" t="str">
        <f aca="false">IF(COUNTIFS($CG$6:$CG$53,CG36,$BC$6:$BC$53,INDEX(T_Equipos[Grupo],MATCH(BD36,T_Equipos[NombreEquipo],0)))=1,"-","P."&amp;CG36&amp;" ("&amp;COUNTIFS($CG$6:$CG$53,CG36,$BC$6:$BC$53,INDEX(T_Equipos[Grupo],MATCH(BD36,T_Equipos[NombreEquipo],0)))&amp;")")</f>
        <v>P.1 (4)</v>
      </c>
      <c r="CI36" s="118" t="n">
        <f aca="false">IF($CH36="-","-",COUNTIFS(FGLocal,$BD36,Ganador,"Local",Part2Empate4V,$CH36)+COUNTIFS(FGVisitante,$BD36,Ganador,"Visitante",Part2Empate4L,$CH36))</f>
        <v>0</v>
      </c>
      <c r="CJ36" s="118" t="n">
        <f aca="false">IF($CH36="-","-",COUNTIFS(FGLocal,$BD36,Ganador,"Empate",Part2Empate4V,$CH36)+COUNTIFS(FGVisitante,$BD36,Ganador,"Empate",Part2Empate4L,$CH36))</f>
        <v>0</v>
      </c>
      <c r="CK36" s="118" t="n">
        <f aca="false">IF($CH36="-","-",COUNTIFS(FGLocal,$BD36,Ganador,"Visitante",Part2Empate4V,$CH36)+COUNTIFS(FGVisitante,$BD36,Ganador,"Local",Part2Empate4L,$CH36))</f>
        <v>0</v>
      </c>
      <c r="CL36" s="118" t="n">
        <f aca="false">IF($CH36="-","-",CI36*3+CJ36)</f>
        <v>0</v>
      </c>
      <c r="CM36" s="118" t="n">
        <f aca="false">CG36+COUNTIFS($CH$6:$CH$53,CH36,$CL$6:CL$53,"&gt;"&amp;CL36,$BC$6:$BC$53,INDEX(T_Equipos[Grupo],MATCH(BD36,T_Equipos[NombreEquipo],0)))</f>
        <v>1</v>
      </c>
      <c r="CN36" s="117" t="str">
        <f aca="false">IF(COUNTIFS($CM$6:$CM$53,CM36,$BC$6:$BC$53,INDEX(T_Equipos[Grupo],MATCH(BD36,T_Equipos[NombreEquipo],0)))=1,"-","P."&amp;CM36&amp;" ("&amp;COUNTIFS($CM$6:$CM$53,CM36,$BC$6:$BC$53,INDEX(T_Equipos[Grupo],MATCH(BD36,T_Equipos[NombreEquipo],0)))&amp;")")</f>
        <v>P.1 (4)</v>
      </c>
      <c r="CO36" s="118" t="n">
        <f aca="false">IF($CN36="-","-",SUMIFS(FG_GolesLocal,FGLocal,$BD36,Part2Empate5V,$CN36)+SUMIFS(FG_GolesVisitante,FGVisitante,$BD36,Part2Empate5L,$CN36))</f>
        <v>0</v>
      </c>
      <c r="CP36" s="118" t="n">
        <f aca="false">IF($CN36="-","-",SUMIFS(FG_GolesVisitante,FGLocal,$BD36,Part2Empate5V,$CN36)+SUMIFS(FG_GolesLocal,FGVisitante,$BD36,Part2Empate5L,$CN36))</f>
        <v>0</v>
      </c>
      <c r="CQ36" s="118" t="n">
        <f aca="false">IF($CN36="-","-",CO36-CP36)</f>
        <v>0</v>
      </c>
      <c r="CR36" s="118" t="n">
        <f aca="false">CM36+COUNTIFS($CN$6:$CN$53,CN36,$CQ$6:CQ$53,"&gt;"&amp;CQ36,$BC$6:$BC$53,INDEX(T_Equipos[Grupo],MATCH(BD36,T_Equipos[NombreEquipo],0)))</f>
        <v>1</v>
      </c>
      <c r="CS36" s="117" t="str">
        <f aca="false">IF(COUNTIFS($CR$6:$CR$53,CR36,$BC$6:$BC$53,INDEX(T_Equipos[Grupo],MATCH(BD36,T_Equipos[NombreEquipo],0)))=1,"-","P."&amp;CR36&amp;" ("&amp;COUNTIFS($CR$6:$CR$53,CR36,$BC$6:$BC$53,INDEX(T_Equipos[Grupo],MATCH(BD36,T_Equipos[NombreEquipo],0)))&amp;")")</f>
        <v>P.1 (4)</v>
      </c>
      <c r="CT36" s="118" t="n">
        <f aca="false">IF($CS36="-","-",SUMIFS(FG_GolesLocal,FGLocal,$BD36,Part2Empate6V,$CS36)+SUMIFS(FG_GolesVisitante,FGVisitante,$BD36,Part2Empate6L,$CS36))</f>
        <v>0</v>
      </c>
      <c r="CU36" s="118" t="n">
        <f aca="false">CR36+COUNTIFS($CS$6:$CS$53,CS36,$CT$6:CT$53,"&gt;"&amp;CT36,$BC$6:$BC$53,INDEX(T_Equipos[Grupo],MATCH(BD36,T_Equipos[NombreEquipo],0)))</f>
        <v>1</v>
      </c>
      <c r="CV36" s="117" t="str">
        <f aca="false">IF(COUNTIFS($CU$6:$CU$53,CU36,$BC$6:$BC$53,INDEX(T_Equipos[Grupo],MATCH(BD36,T_Equipos[NombreEquipo],0)))=1,"-","P."&amp;CU36&amp;" ("&amp;COUNTIFS($CU$6:$CU$53,CU36,$BC$6:$BC$53,INDEX(T_Equipos[Grupo],MATCH(BD36,T_Equipos[NombreEquipo],0)))&amp;")")</f>
        <v>P.1 (4)</v>
      </c>
      <c r="CW36" s="117" t="n">
        <f aca="false">IF(CV36="-","-",BL36)</f>
        <v>0</v>
      </c>
      <c r="CX36" s="117" t="n">
        <f aca="false">CU36+COUNTIFS($CV$6:$CV$53,CV36,$CW$6:CW$53,"&gt;"&amp;CW36,$BC$6:$BC$53,INDEX(T_Equipos[Grupo],MATCH(BD36,T_Equipos[NombreEquipo],0)))</f>
        <v>1</v>
      </c>
      <c r="CY36" s="117" t="str">
        <f aca="false">IF(COUNTIFS($CX$6:$CX$53,CX36,$BC$6:$BC$53,INDEX(T_Equipos[Grupo],MATCH(BD36,T_Equipos[NombreEquipo],0)))=1,"-","P."&amp;CX36&amp;" ("&amp;COUNTIFS($CX$6:$CX$53,CX36,$BC$6:$BC$53,INDEX(T_Equipos[Grupo],MATCH(BD36,T_Equipos[NombreEquipo],0)))&amp;")")</f>
        <v>P.1 (4)</v>
      </c>
      <c r="CZ36" s="117" t="n">
        <f aca="false">IF(CY36="-","-",BJ36)</f>
        <v>0</v>
      </c>
      <c r="DA36" s="118" t="n">
        <f aca="false">CX36+COUNTIFS($CY$6:$CY$53,CY36,$CZ$6:CZ$53,"&gt;"&amp;CZ36,$BC$6:$BC$53,INDEX(T_Equipos[Grupo],MATCH(BD36,T_Equipos[NombreEquipo],0)))</f>
        <v>1</v>
      </c>
      <c r="DB36" s="117" t="str">
        <f aca="false">IF(COUNTIFS($DA$6:$DA$53,DA36,$BC$6:$BC$53,INDEX(T_Equipos[Grupo],MATCH(BD36,T_Equipos[NombreEquipo],0)))=1,"-","P."&amp;DA36&amp;" ("&amp;COUNTIFS($DA$6:$DA$53,DA36,$BC$6:$BC$53,INDEX(T_Equipos[Grupo],MATCH(BD36,T_Equipos[NombreEquipo],0)))&amp;")")</f>
        <v>P.1 (4)</v>
      </c>
      <c r="DC36" s="115" t="n">
        <f aca="false">IF(DB36="-","-",COUNTIFS(T_Equipos[Rank],"&lt;"&amp;INDEX(T_Equipos[Rank],MATCH(BD36,T_Equipos[NombreEquipo],0)),$BC$6:$BC$53,INDEX(T_Equipos[Grupo],MATCH(BD36,T_Equipos[NombreEquipo],0)))+1)</f>
        <v>3</v>
      </c>
      <c r="DD36" s="115" t="n">
        <f aca="false">DA36+COUNTIFS($DB$6:$DB$53,DB36,$DC$6:DC$53,"&lt;"&amp;DC36,$BC$6:$BC$53,INDEX(T_Equipos[Grupo],MATCH(BD36,T_Equipos[NombreEquipo],0)))</f>
        <v>3</v>
      </c>
      <c r="DE36" s="115"/>
      <c r="DF36" s="115" t="n">
        <f aca="false">IF(OR(INDEX($AW$6:$AW$97,MATCH($BD36,$AV$6:$AV$97,0))="",DB36="-"),DD36,INDEX($AW$6:$AW$97,MATCH($BD36,$AV$6:$AV$97,0))+DD36/1000)</f>
        <v>3</v>
      </c>
      <c r="DG36" s="115" t="n">
        <f aca="false">IF(DB36="-","-",COUNTIFS(DF$6:DF$53,"&lt;"&amp;DF36,$BC$6:$BC$53,INDEX(T_Equipos[Grupo],MATCH(BD36,T_Equipos[NombreEquipo],0))))</f>
        <v>2</v>
      </c>
      <c r="DH36" s="115" t="n">
        <f aca="false">DA36+COUNTIFS(DB$6:DB$53,DB36,DG$6:DG$53,"&lt;"&amp;DG36,$BC$6:$BC$53,INDEX(T_Equipos[Grupo],MATCH(BD36,T_Equipos[NombreEquipo],0)))</f>
        <v>3</v>
      </c>
      <c r="DI36" s="54"/>
      <c r="DJ36" s="54" t="n">
        <f aca="false">INDEX($DA$6:$DA$53,MATCH($DQ36,$BD$6:$BD$53,0))</f>
        <v>1</v>
      </c>
      <c r="DK36" s="54" t="n">
        <f aca="false">+SUMIF($BC$6:$BC$53,BC36,$BF$6:$BF$53)</f>
        <v>0</v>
      </c>
      <c r="DL36" s="54" t="n">
        <f aca="false">IF(OR(DK36=12,$AJ$99=144),COUNTIFS($DJ$6:$DJ$53,DJ36,$BC$6:$BC$53,BC36),1)</f>
        <v>1</v>
      </c>
      <c r="DM36" s="119" t="str">
        <f aca="false">DJ36&amp;"."&amp;DL36</f>
        <v>1.1</v>
      </c>
      <c r="DN36" s="54" t="n">
        <f aca="true" t="array" ref="DN36:DN36">OFFSET(Horarios!$P$3,DJ36-1,0,DL36,1)</f>
        <v>1</v>
      </c>
      <c r="DO36" s="54"/>
      <c r="DP36" s="54" t="s">
        <v>112</v>
      </c>
      <c r="DQ36" s="54" t="str">
        <f aca="false">INDEX($BD$6:$BD$53,MATCH(DP36,$BM$6:$BM$53,0))</f>
        <v>Arabia Saudita</v>
      </c>
      <c r="DR36" s="54"/>
      <c r="DS36" s="54"/>
      <c r="DT36" s="54" t="str">
        <f aca="false">AA36&amp;"-"&amp;AF36</f>
        <v>Alemania-Curazao</v>
      </c>
      <c r="DU36" s="54"/>
      <c r="DV36" s="54"/>
      <c r="DW36" s="56"/>
    </row>
    <row r="37" customFormat="false" ht="15.75" hidden="false" customHeight="true" outlineLevel="0" collapsed="false">
      <c r="A37" s="91" t="str">
        <f aca="false">+Equipos!B18</f>
        <v>Alemania</v>
      </c>
      <c r="B37" s="71"/>
      <c r="C37" s="71"/>
      <c r="D37" s="54" t="str">
        <f aca="false">IF(OR(AC37="",AD37=""),"Pendiente",IF(AC37&gt;AD37,"Local",IF(AC37&lt;AD37,"Visitante","Empate")))</f>
        <v>Local</v>
      </c>
      <c r="E37" s="54" t="str">
        <f aca="false">IF(D37="Pendiente","-",INDEX($BT$6:$BT$53,MATCH($AA37,$BD$6:$BD$53,0)))</f>
        <v>P.1 (2)</v>
      </c>
      <c r="F37" s="54" t="str">
        <f aca="false">IF(D37="Pendiente","-",INDEX($BT$6:$BT$53,MATCH($AF37,$BD$6:$BD$53,0)))</f>
        <v>P.3 (2)</v>
      </c>
      <c r="G37" s="54"/>
      <c r="H37" s="54" t="str">
        <f aca="false">IF(D37="Pendiente","-",INDEX($BZ$6:$BZ$53,MATCH($AA37,$BD$6:$BD$53,0)))</f>
        <v>P.1 (2)</v>
      </c>
      <c r="I37" s="54" t="str">
        <f aca="false">IF(D37="Pendiente","-",INDEX($BZ$6:$BZ$53,MATCH($AF37,$BD$6:$BD$53,0)))</f>
        <v>P.3 (2)</v>
      </c>
      <c r="J37" s="54"/>
      <c r="K37" s="54" t="str">
        <f aca="false">IF(D37="Pendiente","-",INDEX($CE$6:$CE$53,MATCH($AA37,$BD$6:$BD$53,0)))</f>
        <v>P.1 (2)</v>
      </c>
      <c r="L37" s="54" t="str">
        <f aca="false">IF(D37="Pendiente","-",INDEX($CE$6:$CE$53,MATCH($AF37,$BD$6:$BD$53,0)))</f>
        <v>P.3 (2)</v>
      </c>
      <c r="M37" s="54"/>
      <c r="N37" s="54" t="str">
        <f aca="false">IF(D37="Pendiente","-",INDEX($CH$6:$CH$53,MATCH($AA37,$BD$6:$BD$53,0)))</f>
        <v>P.1 (2)</v>
      </c>
      <c r="O37" s="54" t="str">
        <f aca="false">IF(D37="Pendiente","-",INDEX($CH$6:$CH$53,MATCH($AF37,$BD$6:$BD$53,0)))</f>
        <v>P.3 (2)</v>
      </c>
      <c r="P37" s="54"/>
      <c r="Q37" s="54" t="str">
        <f aca="false">IF(D37="Pendiente","-",INDEX($CN$6:$CN$53,MATCH($AA37,$BD$6:$BD$53,0)))</f>
        <v>P.1 (2)</v>
      </c>
      <c r="R37" s="54" t="str">
        <f aca="false">IF(D37="Pendiente","-",INDEX($CN$6:$CN$53,MATCH($AF37,$BD$6:$BD$53,0)))</f>
        <v>P.3 (2)</v>
      </c>
      <c r="S37" s="54"/>
      <c r="T37" s="54" t="str">
        <f aca="false">IF(D37="Pendiente","-",INDEX($CS$6:$CS$53,MATCH($AA37,$BD$6:$BD$53,0)))</f>
        <v>P.1 (2)</v>
      </c>
      <c r="U37" s="54" t="str">
        <f aca="false">IF(D37="Pendiente","-",INDEX($CS$6:$CS$53,MATCH($AF37,$BD$6:$BD$53,0)))</f>
        <v>P.3 (2)</v>
      </c>
      <c r="V37" s="45"/>
      <c r="W37" s="185"/>
      <c r="X37" s="73" t="n">
        <f aca="false">Horarios!C37</f>
        <v>46188.0416666667</v>
      </c>
      <c r="Y37" s="74" t="n">
        <f aca="false">Horarios!C37</f>
        <v>46188.0416666667</v>
      </c>
      <c r="Z37" s="75" t="str">
        <f aca="false">$Z$4</f>
        <v>J1</v>
      </c>
      <c r="AA37" s="76" t="str">
        <f aca="false">A39</f>
        <v>Costa de Marfil</v>
      </c>
      <c r="AB37" s="164" t="str">
        <f aca="true" t="array" ref="AB37:AB37">Ver_flag_local</f>
        <v/>
      </c>
      <c r="AC37" s="78" t="n">
        <v>1</v>
      </c>
      <c r="AD37" s="79" t="n">
        <v>0</v>
      </c>
      <c r="AE37" s="80" t="str">
        <f aca="true" t="array" ref="AE37:AE37">Ver_flag_visit</f>
        <v/>
      </c>
      <c r="AF37" s="81" t="str">
        <f aca="false">A40</f>
        <v>Ecuador</v>
      </c>
      <c r="AG37" s="82" t="n">
        <f aca="false">IF(NOT(OR(ISBLANK(AC37),ISBLANK(AD37))),1,0)</f>
        <v>1</v>
      </c>
      <c r="AH37" s="83" t="n">
        <v>9</v>
      </c>
      <c r="AI37" s="84"/>
      <c r="AJ37" s="92" t="str">
        <f aca="false">AJ5</f>
        <v>Pos</v>
      </c>
      <c r="AK37" s="93"/>
      <c r="AL37" s="94" t="str">
        <f aca="false">AL5</f>
        <v>Selección</v>
      </c>
      <c r="AM37" s="93" t="str">
        <f aca="false">AM5</f>
        <v>Pts</v>
      </c>
      <c r="AN37" s="93" t="str">
        <f aca="false">AN5</f>
        <v>J</v>
      </c>
      <c r="AO37" s="93" t="str">
        <f aca="false">AO5</f>
        <v>G</v>
      </c>
      <c r="AP37" s="93" t="str">
        <f aca="false">AP5</f>
        <v>E</v>
      </c>
      <c r="AQ37" s="93" t="str">
        <f aca="false">AQ5</f>
        <v>P</v>
      </c>
      <c r="AR37" s="93" t="str">
        <f aca="false">AR5</f>
        <v>GF</v>
      </c>
      <c r="AS37" s="93" t="str">
        <f aca="false">AS5</f>
        <v>GC</v>
      </c>
      <c r="AT37" s="95" t="str">
        <f aca="false">AT5</f>
        <v>DG</v>
      </c>
      <c r="AU37" s="160" t="n">
        <f aca="false">COUNTIF(AU38:AU41,"&gt;1")</f>
        <v>0</v>
      </c>
      <c r="AV37" s="96"/>
      <c r="AW37" s="96"/>
      <c r="AX37" s="167"/>
      <c r="AY37" s="97" t="str">
        <f aca="false">AL37</f>
        <v>Selección</v>
      </c>
      <c r="AZ37" s="98" t="str">
        <f aca="false">+Idiomas!$D$69</f>
        <v>Puntos penalizados</v>
      </c>
      <c r="BA37" s="48"/>
      <c r="BB37" s="54"/>
      <c r="BC37" s="115" t="str">
        <f aca="false">+INDEX(T_Equipos[Grupo],MATCH(WORLDCUP!BD37,T_Equipos[NombreEquipo],0))</f>
        <v>H</v>
      </c>
      <c r="BD37" s="54" t="str">
        <f aca="false">+Equipos!B33</f>
        <v>Uruguay</v>
      </c>
      <c r="BE37" s="116" t="n">
        <f aca="false">+BG37*3+BH37+IF($AZ$3="no",0,INDEX($AZ$6:$AZ$97,MATCH(BD37,$AY$6:$AY$97,0)))</f>
        <v>0</v>
      </c>
      <c r="BF37" s="116" t="n">
        <f aca="false">+BG37+BH37+BI37</f>
        <v>0</v>
      </c>
      <c r="BG37" s="116" t="n">
        <f aca="false">+COUNTIFS(FGLocal,BD37,Ganador,"Local")+COUNTIFS(FGVisitante,BD37,Ganador,"Visitante")</f>
        <v>0</v>
      </c>
      <c r="BH37" s="116" t="n">
        <f aca="false">+COUNTIFS(FGLocal,BD37,Ganador,"Empate")+COUNTIFS(FGVisitante,BD37,Ganador,"Empate")</f>
        <v>0</v>
      </c>
      <c r="BI37" s="116" t="n">
        <f aca="false">+COUNTIFS(FGVisitante,BD37,Ganador,"Local")+COUNTIFS(FGLocal,BD37,Ganador,"Visitante")</f>
        <v>0</v>
      </c>
      <c r="BJ37" s="116" t="n">
        <f aca="false">+SUMIFS(FG_GolesLocal,FGLocal,BD37,Ganador,"&lt;&gt;"&amp;"Pendiente",FG_GolesLocal,"&lt;&gt;"&amp;"",FG_GolesVisitante,"&lt;&gt;"&amp;"")+SUMIFS(FG_GolesVisitante,FGVisitante,BD37,Ganador,"&lt;&gt;"&amp;"Pendiente",FG_GolesLocal,"&lt;&gt;"&amp;"",FG_GolesVisitante,"&lt;&gt;"&amp;"")</f>
        <v>0</v>
      </c>
      <c r="BK37" s="116" t="n">
        <f aca="false">+SUMIFS(FG_GolesLocal,FGVisitante,BD37,Ganador,"&lt;&gt;"&amp;"Pendiente",FG_GolesLocal,"&lt;&gt;"&amp;"",FG_GolesVisitante,"&lt;&gt;"&amp;"")+SUMIFS(FG_GolesVisitante,FGLocal,BD37,Ganador,"&lt;&gt;"&amp;"Pendiente",FG_GolesLocal,"&lt;&gt;"&amp;"",FG_GolesVisitante,"&lt;&gt;"&amp;"")</f>
        <v>0</v>
      </c>
      <c r="BL37" s="116" t="n">
        <f aca="false">+BJ37-BK37</f>
        <v>0</v>
      </c>
      <c r="BM37" s="116" t="str">
        <f aca="false">DD37&amp;BC37</f>
        <v>4H</v>
      </c>
      <c r="BN37" s="116" t="str">
        <f aca="false">DH37&amp;BC37</f>
        <v>4H</v>
      </c>
      <c r="BO37" s="118" t="n">
        <f aca="false">IF(AND($AJ$99=144,BF37&gt;=1),1,0)</f>
        <v>0</v>
      </c>
      <c r="BP37" s="117" t="n">
        <f aca="false">COUNTIFS($BO$6:$BO$53,"&gt;"&amp;BO37,$BC$6:$BC$53,INDEX(T_Equipos[Grupo],MATCH(BD37,T_Equipos[NombreEquipo],0)))+1</f>
        <v>1</v>
      </c>
      <c r="BQ37" s="117" t="str">
        <f aca="false">IF(COUNTIFS($BP$6:$BP$53,BP37,$BC$6:$BC$53,INDEX(T_Equipos[Grupo],MATCH(BD37,T_Equipos[NombreEquipo],0)))=1,"-","P."&amp;BP37&amp;" ("&amp;COUNTIFS($BP$6:$BP$53,BP37,$BC$6:$BC$53,INDEX(T_Equipos[Grupo],MATCH(BD37,T_Equipos[NombreEquipo],0)))&amp;")")</f>
        <v>P.1 (4)</v>
      </c>
      <c r="BR37" s="118" t="n">
        <f aca="false">IF($BQ37="-","-",BE37)</f>
        <v>0</v>
      </c>
      <c r="BS37" s="117" t="n">
        <f aca="false">BP37+COUNTIFS($BQ$6:$BQ$53,BQ37,$BR$6:BR$53,"&gt;"&amp;BR37,$BC$6:$BC$53,INDEX(T_Equipos[Grupo],MATCH(BD37,T_Equipos[NombreEquipo],0)))</f>
        <v>1</v>
      </c>
      <c r="BT37" s="117" t="str">
        <f aca="false">IF(COUNTIFS($BS$6:$BS$53,BS37,$BC$6:$BC$53,INDEX(T_Equipos[Grupo],MATCH(BD37,T_Equipos[NombreEquipo],0)))=1,"-","P."&amp;BS37&amp;" ("&amp;COUNTIFS($BS$6:$BS$53,BS37,$BC$6:$BC$53,INDEX(T_Equipos[Grupo],MATCH(BD37,T_Equipos[NombreEquipo],0)))&amp;")")</f>
        <v>P.1 (4)</v>
      </c>
      <c r="BU37" s="118" t="n">
        <f aca="false">IF($BT37="-","-",COUNTIFS(FGLocal,$BD37,Ganador,"Local",Part1Empate1V,$BT37)+COUNTIFS(FGVisitante,$BD37,Ganador,"Visitante",Part1Empate1L,$BT37))</f>
        <v>0</v>
      </c>
      <c r="BV37" s="118" t="n">
        <f aca="false">IF($BT37="-","-",COUNTIFS(FGLocal,$BD37,Ganador,"Empate",Part1Empate1V,$BT37)+COUNTIFS(FGVisitante,$BD37,Ganador,"Empate",Part1Empate1L,$BT37))</f>
        <v>0</v>
      </c>
      <c r="BW37" s="118" t="n">
        <f aca="false">IF($BT37="-","-",COUNTIFS(FGLocal,$BD37,Ganador,"Visitante",Part1Empate1V,$BT37)+COUNTIFS(FGVisitante,$BD37,Ganador,"Local",Part1Empate1L,$BT37))</f>
        <v>0</v>
      </c>
      <c r="BX37" s="118" t="n">
        <f aca="false">IF($BT37="-","-",BU37*3+BV37)</f>
        <v>0</v>
      </c>
      <c r="BY37" s="118" t="n">
        <f aca="false">BS37+COUNTIFS($BT$6:$BT$53,BT37,$BX$6:BX$53,"&gt;"&amp;BX37,$BC$6:$BC$53,INDEX(T_Equipos[Grupo],MATCH(BD37,T_Equipos[NombreEquipo],0)))</f>
        <v>1</v>
      </c>
      <c r="BZ37" s="117" t="str">
        <f aca="false">IF(COUNTIFS($BY$6:$BY$53,BY37,$BC$6:$BC$53,INDEX(T_Equipos[Grupo],MATCH(BD37,T_Equipos[NombreEquipo],0)))=1,"-","P."&amp;BY37&amp;" ("&amp;COUNTIFS($BY$6:$BY$53,BY37,$BC$6:$BC$53,INDEX(T_Equipos[Grupo],MATCH(BD37,T_Equipos[NombreEquipo],0)))&amp;")")</f>
        <v>P.1 (4)</v>
      </c>
      <c r="CA37" s="118" t="n">
        <f aca="false">IF($BZ37="-","-",SUMIFS(FG_GolesLocal,FGLocal,$BD37,Part1Empate2V,$BZ37)+SUMIFS(FG_GolesVisitante,FGVisitante,$BD37,Part1Empate2L,$BZ37))</f>
        <v>0</v>
      </c>
      <c r="CB37" s="118" t="n">
        <f aca="false">IF($BZ37="-","-",SUMIFS(FG_GolesVisitante,FGLocal,$BD37,Part1Empate2V,$BZ37)+SUMIFS(FG_GolesLocal,FGVisitante,$BD37,Part1Empate2L,$BZ37))</f>
        <v>0</v>
      </c>
      <c r="CC37" s="118" t="n">
        <f aca="false">IF($BZ37="-","-",CA37-CB37)</f>
        <v>0</v>
      </c>
      <c r="CD37" s="118" t="n">
        <f aca="false">BY37+COUNTIFS($BZ$6:$BZ$53,BZ37,$CC$6:CC$53,"&gt;"&amp;CC37,$BC$6:$BC$53,INDEX(T_Equipos[Grupo],MATCH(BD37,T_Equipos[NombreEquipo],0)))</f>
        <v>1</v>
      </c>
      <c r="CE37" s="117" t="str">
        <f aca="false">IF(COUNTIFS($CD$6:$CD$53,CD37,$BC$6:$BC$53,INDEX(T_Equipos[Grupo],MATCH(BD37,T_Equipos[NombreEquipo],0)))=1,"-","P."&amp;CD37&amp;" ("&amp;COUNTIFS($CD$6:$CD$53,CD37,$BC$6:$BC$53,INDEX(T_Equipos[Grupo],MATCH(BD37,T_Equipos[NombreEquipo],0)))&amp;")")</f>
        <v>P.1 (4)</v>
      </c>
      <c r="CF37" s="118" t="n">
        <f aca="false">IF($CE37="-","-",SUMIFS(FG_GolesLocal,FGLocal,$BD37,Part1Empate3V,$CE37)+SUMIFS(FG_GolesVisitante,FGVisitante,$BD37,Part1Empate3L,$CE37))</f>
        <v>0</v>
      </c>
      <c r="CG37" s="118" t="n">
        <f aca="false">CD37+COUNTIFS($CE$6:$CE$53,CE37,$CF$6:CF$53,"&gt;"&amp;CF37,$BC$6:$BC$53,INDEX(T_Equipos[Grupo],MATCH(BD37,T_Equipos[NombreEquipo],0)))</f>
        <v>1</v>
      </c>
      <c r="CH37" s="117" t="str">
        <f aca="false">IF(COUNTIFS($CG$6:$CG$53,CG37,$BC$6:$BC$53,INDEX(T_Equipos[Grupo],MATCH(BD37,T_Equipos[NombreEquipo],0)))=1,"-","P."&amp;CG37&amp;" ("&amp;COUNTIFS($CG$6:$CG$53,CG37,$BC$6:$BC$53,INDEX(T_Equipos[Grupo],MATCH(BD37,T_Equipos[NombreEquipo],0)))&amp;")")</f>
        <v>P.1 (4)</v>
      </c>
      <c r="CI37" s="118" t="n">
        <f aca="false">IF($CH37="-","-",COUNTIFS(FGLocal,$BD37,Ganador,"Local",Part2Empate4V,$CH37)+COUNTIFS(FGVisitante,$BD37,Ganador,"Visitante",Part2Empate4L,$CH37))</f>
        <v>0</v>
      </c>
      <c r="CJ37" s="118" t="n">
        <f aca="false">IF($CH37="-","-",COUNTIFS(FGLocal,$BD37,Ganador,"Empate",Part2Empate4V,$CH37)+COUNTIFS(FGVisitante,$BD37,Ganador,"Empate",Part2Empate4L,$CH37))</f>
        <v>0</v>
      </c>
      <c r="CK37" s="118" t="n">
        <f aca="false">IF($CH37="-","-",COUNTIFS(FGLocal,$BD37,Ganador,"Visitante",Part2Empate4V,$CH37)+COUNTIFS(FGVisitante,$BD37,Ganador,"Local",Part2Empate4L,$CH37))</f>
        <v>0</v>
      </c>
      <c r="CL37" s="118" t="n">
        <f aca="false">IF($CH37="-","-",CI37*3+CJ37)</f>
        <v>0</v>
      </c>
      <c r="CM37" s="118" t="n">
        <f aca="false">CG37+COUNTIFS($CH$6:$CH$53,CH37,$CL$6:CL$53,"&gt;"&amp;CL37,$BC$6:$BC$53,INDEX(T_Equipos[Grupo],MATCH(BD37,T_Equipos[NombreEquipo],0)))</f>
        <v>1</v>
      </c>
      <c r="CN37" s="117" t="str">
        <f aca="false">IF(COUNTIFS($CM$6:$CM$53,CM37,$BC$6:$BC$53,INDEX(T_Equipos[Grupo],MATCH(BD37,T_Equipos[NombreEquipo],0)))=1,"-","P."&amp;CM37&amp;" ("&amp;COUNTIFS($CM$6:$CM$53,CM37,$BC$6:$BC$53,INDEX(T_Equipos[Grupo],MATCH(BD37,T_Equipos[NombreEquipo],0)))&amp;")")</f>
        <v>P.1 (4)</v>
      </c>
      <c r="CO37" s="118" t="n">
        <f aca="false">IF($CN37="-","-",SUMIFS(FG_GolesLocal,FGLocal,$BD37,Part2Empate5V,$CN37)+SUMIFS(FG_GolesVisitante,FGVisitante,$BD37,Part2Empate5L,$CN37))</f>
        <v>0</v>
      </c>
      <c r="CP37" s="118" t="n">
        <f aca="false">IF($CN37="-","-",SUMIFS(FG_GolesVisitante,FGLocal,$BD37,Part2Empate5V,$CN37)+SUMIFS(FG_GolesLocal,FGVisitante,$BD37,Part2Empate5L,$CN37))</f>
        <v>0</v>
      </c>
      <c r="CQ37" s="118" t="n">
        <f aca="false">IF($CN37="-","-",CO37-CP37)</f>
        <v>0</v>
      </c>
      <c r="CR37" s="118" t="n">
        <f aca="false">CM37+COUNTIFS($CN$6:$CN$53,CN37,$CQ$6:CQ$53,"&gt;"&amp;CQ37,$BC$6:$BC$53,INDEX(T_Equipos[Grupo],MATCH(BD37,T_Equipos[NombreEquipo],0)))</f>
        <v>1</v>
      </c>
      <c r="CS37" s="117" t="str">
        <f aca="false">IF(COUNTIFS($CR$6:$CR$53,CR37,$BC$6:$BC$53,INDEX(T_Equipos[Grupo],MATCH(BD37,T_Equipos[NombreEquipo],0)))=1,"-","P."&amp;CR37&amp;" ("&amp;COUNTIFS($CR$6:$CR$53,CR37,$BC$6:$BC$53,INDEX(T_Equipos[Grupo],MATCH(BD37,T_Equipos[NombreEquipo],0)))&amp;")")</f>
        <v>P.1 (4)</v>
      </c>
      <c r="CT37" s="118" t="n">
        <f aca="false">IF($CS37="-","-",SUMIFS(FG_GolesLocal,FGLocal,$BD37,Part2Empate6V,$CS37)+SUMIFS(FG_GolesVisitante,FGVisitante,$BD37,Part2Empate6L,$CS37))</f>
        <v>0</v>
      </c>
      <c r="CU37" s="118" t="n">
        <f aca="false">CR37+COUNTIFS($CS$6:$CS$53,CS37,$CT$6:CT$53,"&gt;"&amp;CT37,$BC$6:$BC$53,INDEX(T_Equipos[Grupo],MATCH(BD37,T_Equipos[NombreEquipo],0)))</f>
        <v>1</v>
      </c>
      <c r="CV37" s="117" t="str">
        <f aca="false">IF(COUNTIFS($CU$6:$CU$53,CU37,$BC$6:$BC$53,INDEX(T_Equipos[Grupo],MATCH(BD37,T_Equipos[NombreEquipo],0)))=1,"-","P."&amp;CU37&amp;" ("&amp;COUNTIFS($CU$6:$CU$53,CU37,$BC$6:$BC$53,INDEX(T_Equipos[Grupo],MATCH(BD37,T_Equipos[NombreEquipo],0)))&amp;")")</f>
        <v>P.1 (4)</v>
      </c>
      <c r="CW37" s="117" t="n">
        <f aca="false">IF(CV37="-","-",BL37)</f>
        <v>0</v>
      </c>
      <c r="CX37" s="117" t="n">
        <f aca="false">CU37+COUNTIFS($CV$6:$CV$53,CV37,$CW$6:CW$53,"&gt;"&amp;CW37,$BC$6:$BC$53,INDEX(T_Equipos[Grupo],MATCH(BD37,T_Equipos[NombreEquipo],0)))</f>
        <v>1</v>
      </c>
      <c r="CY37" s="117" t="str">
        <f aca="false">IF(COUNTIFS($CX$6:$CX$53,CX37,$BC$6:$BC$53,INDEX(T_Equipos[Grupo],MATCH(BD37,T_Equipos[NombreEquipo],0)))=1,"-","P."&amp;CX37&amp;" ("&amp;COUNTIFS($CX$6:$CX$53,CX37,$BC$6:$BC$53,INDEX(T_Equipos[Grupo],MATCH(BD37,T_Equipos[NombreEquipo],0)))&amp;")")</f>
        <v>P.1 (4)</v>
      </c>
      <c r="CZ37" s="117" t="n">
        <f aca="false">IF(CY37="-","-",BJ37)</f>
        <v>0</v>
      </c>
      <c r="DA37" s="118" t="n">
        <f aca="false">CX37+COUNTIFS($CY$6:$CY$53,CY37,$CZ$6:CZ$53,"&gt;"&amp;CZ37,$BC$6:$BC$53,INDEX(T_Equipos[Grupo],MATCH(BD37,T_Equipos[NombreEquipo],0)))</f>
        <v>1</v>
      </c>
      <c r="DB37" s="117" t="str">
        <f aca="false">IF(COUNTIFS($DA$6:$DA$53,DA37,$BC$6:$BC$53,INDEX(T_Equipos[Grupo],MATCH(BD37,T_Equipos[NombreEquipo],0)))=1,"-","P."&amp;DA37&amp;" ("&amp;COUNTIFS($DA$6:$DA$53,DA37,$BC$6:$BC$53,INDEX(T_Equipos[Grupo],MATCH(BD37,T_Equipos[NombreEquipo],0)))&amp;")")</f>
        <v>P.1 (4)</v>
      </c>
      <c r="DC37" s="115" t="n">
        <f aca="false">IF(DB37="-","-",COUNTIFS(T_Equipos[Rank],"&lt;"&amp;INDEX(T_Equipos[Rank],MATCH(BD37,T_Equipos[NombreEquipo],0)),$BC$6:$BC$53,INDEX(T_Equipos[Grupo],MATCH(BD37,T_Equipos[NombreEquipo],0)))+1)</f>
        <v>4</v>
      </c>
      <c r="DD37" s="115" t="n">
        <f aca="false">DA37+COUNTIFS($DB$6:$DB$53,DB37,$DC$6:DC$53,"&lt;"&amp;DC37,$BC$6:$BC$53,INDEX(T_Equipos[Grupo],MATCH(BD37,T_Equipos[NombreEquipo],0)))</f>
        <v>4</v>
      </c>
      <c r="DE37" s="115"/>
      <c r="DF37" s="115" t="n">
        <f aca="false">IF(OR(INDEX($AW$6:$AW$97,MATCH($BD37,$AV$6:$AV$97,0))="",DB37="-"),DD37,INDEX($AW$6:$AW$97,MATCH($BD37,$AV$6:$AV$97,0))+DD37/1000)</f>
        <v>4</v>
      </c>
      <c r="DG37" s="115" t="n">
        <f aca="false">IF(DB37="-","-",COUNTIFS(DF$6:DF$53,"&lt;"&amp;DF37,$BC$6:$BC$53,INDEX(T_Equipos[Grupo],MATCH(BD37,T_Equipos[NombreEquipo],0))))</f>
        <v>3</v>
      </c>
      <c r="DH37" s="115" t="n">
        <f aca="false">DA37+COUNTIFS(DB$6:DB$53,DB37,DG$6:DG$53,"&lt;"&amp;DG37,$BC$6:$BC$53,INDEX(T_Equipos[Grupo],MATCH(BD37,T_Equipos[NombreEquipo],0)))</f>
        <v>4</v>
      </c>
      <c r="DI37" s="54"/>
      <c r="DJ37" s="54" t="n">
        <f aca="false">INDEX($DA$6:$DA$53,MATCH($DQ37,$BD$6:$BD$53,0))</f>
        <v>1</v>
      </c>
      <c r="DK37" s="54" t="n">
        <f aca="false">+SUMIF($BC$6:$BC$53,BC37,$BF$6:$BF$53)</f>
        <v>0</v>
      </c>
      <c r="DL37" s="54" t="n">
        <f aca="false">IF(OR(DK37=12,$AJ$99=144),COUNTIFS($DJ$6:$DJ$53,DJ37,$BC$6:$BC$53,BC37),1)</f>
        <v>1</v>
      </c>
      <c r="DM37" s="119" t="str">
        <f aca="false">DJ37&amp;"."&amp;DL37</f>
        <v>1.1</v>
      </c>
      <c r="DN37" s="54" t="n">
        <f aca="true" t="array" ref="DN37:DN37">OFFSET(Horarios!$P$3,DJ37-1,0,DL37,1)</f>
        <v>1</v>
      </c>
      <c r="DO37" s="54"/>
      <c r="DP37" s="54" t="s">
        <v>113</v>
      </c>
      <c r="DQ37" s="54" t="str">
        <f aca="false">INDEX($BD$6:$BD$53,MATCH(DP37,$BM$6:$BM$53,0))</f>
        <v>Uruguay</v>
      </c>
      <c r="DR37" s="54"/>
      <c r="DS37" s="54"/>
      <c r="DT37" s="54" t="str">
        <f aca="false">AA37&amp;"-"&amp;AF37</f>
        <v>Costa de Marfil-Ecuador</v>
      </c>
      <c r="DU37" s="54"/>
      <c r="DV37" s="54"/>
      <c r="DW37" s="56"/>
    </row>
    <row r="38" customFormat="false" ht="15.75" hidden="false" customHeight="true" outlineLevel="0" collapsed="false">
      <c r="A38" s="91" t="str">
        <f aca="false">+Equipos!B19</f>
        <v>Curazao</v>
      </c>
      <c r="B38" s="71"/>
      <c r="C38" s="102"/>
      <c r="D38" s="54" t="str">
        <f aca="false">IF(OR(AC38="",AD38=""),"Pendiente",IF(AC38&gt;AD38,"Local",IF(AC38&lt;AD38,"Visitante","Empate")))</f>
        <v>Pendiente</v>
      </c>
      <c r="E38" s="54" t="str">
        <f aca="false">IF(D38="Pendiente","-",INDEX($BT$6:$BT$53,MATCH($AA38,$BD$6:$BD$53,0)))</f>
        <v>-</v>
      </c>
      <c r="F38" s="54" t="str">
        <f aca="false">IF(D38="Pendiente","-",INDEX($BT$6:$BT$53,MATCH($AF38,$BD$6:$BD$53,0)))</f>
        <v>-</v>
      </c>
      <c r="G38" s="54"/>
      <c r="H38" s="54" t="str">
        <f aca="false">IF(D38="Pendiente","-",INDEX($BZ$6:$BZ$53,MATCH($AA38,$BD$6:$BD$53,0)))</f>
        <v>-</v>
      </c>
      <c r="I38" s="54" t="str">
        <f aca="false">IF(D38="Pendiente","-",INDEX($BZ$6:$BZ$53,MATCH($AF38,$BD$6:$BD$53,0)))</f>
        <v>-</v>
      </c>
      <c r="J38" s="54"/>
      <c r="K38" s="54" t="str">
        <f aca="false">IF(D38="Pendiente","-",INDEX($CE$6:$CE$53,MATCH($AA38,$BD$6:$BD$53,0)))</f>
        <v>-</v>
      </c>
      <c r="L38" s="54" t="str">
        <f aca="false">IF(D38="Pendiente","-",INDEX($CE$6:$CE$53,MATCH($AF38,$BD$6:$BD$53,0)))</f>
        <v>-</v>
      </c>
      <c r="M38" s="54"/>
      <c r="N38" s="54" t="str">
        <f aca="false">IF(D38="Pendiente","-",INDEX($CH$6:$CH$53,MATCH($AA38,$BD$6:$BD$53,0)))</f>
        <v>-</v>
      </c>
      <c r="O38" s="54" t="str">
        <f aca="false">IF(D38="Pendiente","-",INDEX($CH$6:$CH$53,MATCH($AF38,$BD$6:$BD$53,0)))</f>
        <v>-</v>
      </c>
      <c r="P38" s="54"/>
      <c r="Q38" s="54" t="str">
        <f aca="false">IF(D38="Pendiente","-",INDEX($CN$6:$CN$53,MATCH($AA38,$BD$6:$BD$53,0)))</f>
        <v>-</v>
      </c>
      <c r="R38" s="54" t="str">
        <f aca="false">IF(D38="Pendiente","-",INDEX($CN$6:$CN$53,MATCH($AF38,$BD$6:$BD$53,0)))</f>
        <v>-</v>
      </c>
      <c r="S38" s="54"/>
      <c r="T38" s="54" t="str">
        <f aca="false">IF(D38="Pendiente","-",INDEX($CS$6:$CS$53,MATCH($AA38,$BD$6:$BD$53,0)))</f>
        <v>-</v>
      </c>
      <c r="U38" s="54" t="str">
        <f aca="false">IF(D38="Pendiente","-",INDEX($CS$6:$CS$53,MATCH($AF38,$BD$6:$BD$53,0)))</f>
        <v>-</v>
      </c>
      <c r="V38" s="45"/>
      <c r="W38" s="185"/>
      <c r="X38" s="73" t="n">
        <f aca="false">Horarios!C38</f>
        <v>46193.9166666667</v>
      </c>
      <c r="Y38" s="74" t="n">
        <f aca="false">Horarios!C38</f>
        <v>46193.9166666667</v>
      </c>
      <c r="Z38" s="75" t="str">
        <f aca="false">$Z$6</f>
        <v>J2</v>
      </c>
      <c r="AA38" s="76" t="str">
        <f aca="false">A37</f>
        <v>Alemania</v>
      </c>
      <c r="AB38" s="164" t="str">
        <f aca="true" t="array" ref="AB38:AB38">Ver_flag_local</f>
        <v/>
      </c>
      <c r="AC38" s="78"/>
      <c r="AD38" s="79"/>
      <c r="AE38" s="80" t="str">
        <f aca="true" t="array" ref="AE38:AE38">Ver_flag_visit</f>
        <v/>
      </c>
      <c r="AF38" s="81" t="str">
        <f aca="false">A39</f>
        <v>Costa de Marfil</v>
      </c>
      <c r="AG38" s="82" t="n">
        <f aca="false">IF(NOT(OR(ISBLANK(AC38),ISBLANK(AD38))),1,0)</f>
        <v>0</v>
      </c>
      <c r="AH38" s="83" t="n">
        <v>33</v>
      </c>
      <c r="AI38" s="84" t="str">
        <f aca="false">AJ38&amp;$B$36</f>
        <v>1E</v>
      </c>
      <c r="AJ38" s="103" t="n">
        <v>1</v>
      </c>
      <c r="AK38" s="169" t="str">
        <f aca="true" t="array" ref="AK38:AK38">Ver_flag_visit</f>
        <v/>
      </c>
      <c r="AL38" s="105" t="str">
        <f aca="false">IFERROR(INDEX($BD$6:$BD$53,MATCH(AI38,$BN$6:$BN$53,0)),"")</f>
        <v>Alemania</v>
      </c>
      <c r="AM38" s="106" t="n">
        <f aca="false">INDEX($BE$6:$BN$53,MATCH($AL38,$BD$6:$BD$53,0),MATCH(AM$5,$BE$5:$BN$5,0))</f>
        <v>3</v>
      </c>
      <c r="AN38" s="107" t="n">
        <f aca="false">INDEX($BE$6:$BN$53,MATCH($AL38,$BD$6:$BD$53,0),MATCH(AN$5,$BE$5:$BN$5,0))</f>
        <v>1</v>
      </c>
      <c r="AO38" s="107" t="n">
        <f aca="false">INDEX($BE$6:$BN$53,MATCH($AL38,$BD$6:$BD$53,0),MATCH(AO$5,$BE$5:$BN$5,0))</f>
        <v>1</v>
      </c>
      <c r="AP38" s="107" t="n">
        <f aca="false">INDEX($BE$6:$BN$53,MATCH($AL38,$BD$6:$BD$53,0),MATCH(AP$5,$BE$5:$BN$5,0))</f>
        <v>0</v>
      </c>
      <c r="AQ38" s="107" t="n">
        <f aca="false">INDEX($BE$6:$BN$53,MATCH($AL38,$BD$6:$BD$53,0),MATCH(AQ$5,$BE$5:$BN$5,0))</f>
        <v>0</v>
      </c>
      <c r="AR38" s="107" t="n">
        <f aca="false">INDEX($BE$6:$BN$53,MATCH($AL38,$BD$6:$BD$53,0),MATCH(AR$5,$BE$5:$BN$5,0))</f>
        <v>7</v>
      </c>
      <c r="AS38" s="107" t="n">
        <f aca="false">INDEX($BE$6:$BN$53,MATCH($AL38,$BD$6:$BD$53,0),MATCH(AS$5,$BE$5:$BN$5,0))</f>
        <v>1</v>
      </c>
      <c r="AT38" s="108" t="n">
        <f aca="false">INDEX($BE$6:$BN$53,MATCH($AL38,$BD$6:$BD$53,0),MATCH(AT$5,$BE$5:$BN$5,0))</f>
        <v>6</v>
      </c>
      <c r="AU38" s="109" t="n">
        <f aca="false">INDEX($DL$6:$DL$53,MATCH(AI38,$DP$6:$DP$53,0))</f>
        <v>1</v>
      </c>
      <c r="AV38" s="110" t="str">
        <f aca="false">INDEX($BD$6:$BD$53,MATCH(AI38,$BM$6:$BM$53,0))</f>
        <v>Alemania</v>
      </c>
      <c r="AW38" s="111"/>
      <c r="AX38" s="112"/>
      <c r="AY38" s="113" t="str">
        <f aca="false">+A37</f>
        <v>Alemania</v>
      </c>
      <c r="AZ38" s="114"/>
      <c r="BA38" s="48"/>
      <c r="BB38" s="54"/>
      <c r="BC38" s="115" t="str">
        <f aca="false">+INDEX(T_Equipos[Grupo],MATCH(WORLDCUP!BD38,T_Equipos[NombreEquipo],0))</f>
        <v>I</v>
      </c>
      <c r="BD38" s="54" t="str">
        <f aca="false">+Equipos!B34</f>
        <v>Francia</v>
      </c>
      <c r="BE38" s="116" t="n">
        <f aca="false">+BG38*3+BH38+IF($AZ$3="no",0,INDEX($AZ$6:$AZ$97,MATCH(BD38,$AY$6:$AY$97,0)))</f>
        <v>0</v>
      </c>
      <c r="BF38" s="116" t="n">
        <f aca="false">+BG38+BH38+BI38</f>
        <v>0</v>
      </c>
      <c r="BG38" s="116" t="n">
        <f aca="false">+COUNTIFS(FGLocal,BD38,Ganador,"Local")+COUNTIFS(FGVisitante,BD38,Ganador,"Visitante")</f>
        <v>0</v>
      </c>
      <c r="BH38" s="116" t="n">
        <f aca="false">+COUNTIFS(FGLocal,BD38,Ganador,"Empate")+COUNTIFS(FGVisitante,BD38,Ganador,"Empate")</f>
        <v>0</v>
      </c>
      <c r="BI38" s="116" t="n">
        <f aca="false">+COUNTIFS(FGVisitante,BD38,Ganador,"Local")+COUNTIFS(FGLocal,BD38,Ganador,"Visitante")</f>
        <v>0</v>
      </c>
      <c r="BJ38" s="116" t="n">
        <f aca="false">+SUMIFS(FG_GolesLocal,FGLocal,BD38,Ganador,"&lt;&gt;"&amp;"Pendiente",FG_GolesLocal,"&lt;&gt;"&amp;"",FG_GolesVisitante,"&lt;&gt;"&amp;"")+SUMIFS(FG_GolesVisitante,FGVisitante,BD38,Ganador,"&lt;&gt;"&amp;"Pendiente",FG_GolesLocal,"&lt;&gt;"&amp;"",FG_GolesVisitante,"&lt;&gt;"&amp;"")</f>
        <v>0</v>
      </c>
      <c r="BK38" s="116" t="n">
        <f aca="false">+SUMIFS(FG_GolesLocal,FGVisitante,BD38,Ganador,"&lt;&gt;"&amp;"Pendiente",FG_GolesLocal,"&lt;&gt;"&amp;"",FG_GolesVisitante,"&lt;&gt;"&amp;"")+SUMIFS(FG_GolesVisitante,FGLocal,BD38,Ganador,"&lt;&gt;"&amp;"Pendiente",FG_GolesLocal,"&lt;&gt;"&amp;"",FG_GolesVisitante,"&lt;&gt;"&amp;"")</f>
        <v>0</v>
      </c>
      <c r="BL38" s="116" t="n">
        <f aca="false">+BJ38-BK38</f>
        <v>0</v>
      </c>
      <c r="BM38" s="116" t="str">
        <f aca="false">DD38&amp;BC38</f>
        <v>1I</v>
      </c>
      <c r="BN38" s="116" t="str">
        <f aca="false">DH38&amp;BC38</f>
        <v>1I</v>
      </c>
      <c r="BO38" s="117" t="n">
        <f aca="false">IF(AND($AJ$99=144,BF38&gt;=1),1,0)</f>
        <v>0</v>
      </c>
      <c r="BP38" s="117" t="n">
        <f aca="false">COUNTIFS($BO$6:$BO$53,"&gt;"&amp;BO38,$BC$6:$BC$53,INDEX(T_Equipos[Grupo],MATCH(BD38,T_Equipos[NombreEquipo],0)))+1</f>
        <v>1</v>
      </c>
      <c r="BQ38" s="117" t="str">
        <f aca="false">IF(COUNTIFS($BP$6:$BP$53,BP38,$BC$6:$BC$53,INDEX(T_Equipos[Grupo],MATCH(BD38,T_Equipos[NombreEquipo],0)))=1,"-","P."&amp;BP38&amp;" ("&amp;COUNTIFS($BP$6:$BP$53,BP38,$BC$6:$BC$53,INDEX(T_Equipos[Grupo],MATCH(BD38,T_Equipos[NombreEquipo],0)))&amp;")")</f>
        <v>P.1 (4)</v>
      </c>
      <c r="BR38" s="117" t="n">
        <f aca="false">IF($BQ38="-","-",BE38)</f>
        <v>0</v>
      </c>
      <c r="BS38" s="117" t="n">
        <f aca="false">BP38+COUNTIFS($BQ$6:$BQ$53,BQ38,$BR$6:BR$53,"&gt;"&amp;BR38,$BC$6:$BC$53,INDEX(T_Equipos[Grupo],MATCH(BD38,T_Equipos[NombreEquipo],0)))</f>
        <v>1</v>
      </c>
      <c r="BT38" s="117" t="str">
        <f aca="false">IF(COUNTIFS($BS$6:$BS$53,BS38,$BC$6:$BC$53,INDEX(T_Equipos[Grupo],MATCH(BD38,T_Equipos[NombreEquipo],0)))=1,"-","P."&amp;BS38&amp;" ("&amp;COUNTIFS($BS$6:$BS$53,BS38,$BC$6:$BC$53,INDEX(T_Equipos[Grupo],MATCH(BD38,T_Equipos[NombreEquipo],0)))&amp;")")</f>
        <v>P.1 (4)</v>
      </c>
      <c r="BU38" s="118" t="n">
        <f aca="false">IF($BT38="-","-",COUNTIFS(FGLocal,$BD38,Ganador,"Local",Part1Empate1V,$BT38)+COUNTIFS(FGVisitante,$BD38,Ganador,"Visitante",Part1Empate1L,$BT38))</f>
        <v>0</v>
      </c>
      <c r="BV38" s="118" t="n">
        <f aca="false">IF($BT38="-","-",COUNTIFS(FGLocal,$BD38,Ganador,"Empate",Part1Empate1V,$BT38)+COUNTIFS(FGVisitante,$BD38,Ganador,"Empate",Part1Empate1L,$BT38))</f>
        <v>0</v>
      </c>
      <c r="BW38" s="118" t="n">
        <f aca="false">IF($BT38="-","-",COUNTIFS(FGLocal,$BD38,Ganador,"Visitante",Part1Empate1V,$BT38)+COUNTIFS(FGVisitante,$BD38,Ganador,"Local",Part1Empate1L,$BT38))</f>
        <v>0</v>
      </c>
      <c r="BX38" s="118" t="n">
        <f aca="false">IF($BT38="-","-",BU38*3+BV38)</f>
        <v>0</v>
      </c>
      <c r="BY38" s="118" t="n">
        <f aca="false">BS38+COUNTIFS($BT$6:$BT$53,BT38,$BX$6:BX$53,"&gt;"&amp;BX38,$BC$6:$BC$53,INDEX(T_Equipos[Grupo],MATCH(BD38,T_Equipos[NombreEquipo],0)))</f>
        <v>1</v>
      </c>
      <c r="BZ38" s="117" t="str">
        <f aca="false">IF(COUNTIFS($BY$6:$BY$53,BY38,$BC$6:$BC$53,INDEX(T_Equipos[Grupo],MATCH(BD38,T_Equipos[NombreEquipo],0)))=1,"-","P."&amp;BY38&amp;" ("&amp;COUNTIFS($BY$6:$BY$53,BY38,$BC$6:$BC$53,INDEX(T_Equipos[Grupo],MATCH(BD38,T_Equipos[NombreEquipo],0)))&amp;")")</f>
        <v>P.1 (4)</v>
      </c>
      <c r="CA38" s="118" t="n">
        <f aca="false">IF($BZ38="-","-",SUMIFS(FG_GolesLocal,FGLocal,$BD38,Part1Empate2V,$BZ38)+SUMIFS(FG_GolesVisitante,FGVisitante,$BD38,Part1Empate2L,$BZ38))</f>
        <v>0</v>
      </c>
      <c r="CB38" s="118" t="n">
        <f aca="false">IF($BZ38="-","-",SUMIFS(FG_GolesVisitante,FGLocal,$BD38,Part1Empate2V,$BZ38)+SUMIFS(FG_GolesLocal,FGVisitante,$BD38,Part1Empate2L,$BZ38))</f>
        <v>0</v>
      </c>
      <c r="CC38" s="118" t="n">
        <f aca="false">IF($BZ38="-","-",CA38-CB38)</f>
        <v>0</v>
      </c>
      <c r="CD38" s="118" t="n">
        <f aca="false">BY38+COUNTIFS($BZ$6:$BZ$53,BZ38,$CC$6:CC$53,"&gt;"&amp;CC38,$BC$6:$BC$53,INDEX(T_Equipos[Grupo],MATCH(BD38,T_Equipos[NombreEquipo],0)))</f>
        <v>1</v>
      </c>
      <c r="CE38" s="117" t="str">
        <f aca="false">IF(COUNTIFS($CD$6:$CD$53,CD38,$BC$6:$BC$53,INDEX(T_Equipos[Grupo],MATCH(BD38,T_Equipos[NombreEquipo],0)))=1,"-","P."&amp;CD38&amp;" ("&amp;COUNTIFS($CD$6:$CD$53,CD38,$BC$6:$BC$53,INDEX(T_Equipos[Grupo],MATCH(BD38,T_Equipos[NombreEquipo],0)))&amp;")")</f>
        <v>P.1 (4)</v>
      </c>
      <c r="CF38" s="118" t="n">
        <f aca="false">IF($CE38="-","-",SUMIFS(FG_GolesLocal,FGLocal,$BD38,Part1Empate3V,$CE38)+SUMIFS(FG_GolesVisitante,FGVisitante,$BD38,Part1Empate3L,$CE38))</f>
        <v>0</v>
      </c>
      <c r="CG38" s="118" t="n">
        <f aca="false">CD38+COUNTIFS($CE$6:$CE$53,CE38,$CF$6:CF$53,"&gt;"&amp;CF38,$BC$6:$BC$53,INDEX(T_Equipos[Grupo],MATCH(BD38,T_Equipos[NombreEquipo],0)))</f>
        <v>1</v>
      </c>
      <c r="CH38" s="117" t="str">
        <f aca="false">IF(COUNTIFS($CG$6:$CG$53,CG38,$BC$6:$BC$53,INDEX(T_Equipos[Grupo],MATCH(BD38,T_Equipos[NombreEquipo],0)))=1,"-","P."&amp;CG38&amp;" ("&amp;COUNTIFS($CG$6:$CG$53,CG38,$BC$6:$BC$53,INDEX(T_Equipos[Grupo],MATCH(BD38,T_Equipos[NombreEquipo],0)))&amp;")")</f>
        <v>P.1 (4)</v>
      </c>
      <c r="CI38" s="118" t="n">
        <f aca="false">IF($CH38="-","-",COUNTIFS(FGLocal,$BD38,Ganador,"Local",Part2Empate4V,$CH38)+COUNTIFS(FGVisitante,$BD38,Ganador,"Visitante",Part2Empate4L,$CH38))</f>
        <v>0</v>
      </c>
      <c r="CJ38" s="118" t="n">
        <f aca="false">IF($CH38="-","-",COUNTIFS(FGLocal,$BD38,Ganador,"Empate",Part2Empate4V,$CH38)+COUNTIFS(FGVisitante,$BD38,Ganador,"Empate",Part2Empate4L,$CH38))</f>
        <v>0</v>
      </c>
      <c r="CK38" s="118" t="n">
        <f aca="false">IF($CH38="-","-",COUNTIFS(FGLocal,$BD38,Ganador,"Visitante",Part2Empate4V,$CH38)+COUNTIFS(FGVisitante,$BD38,Ganador,"Local",Part2Empate4L,$CH38))</f>
        <v>0</v>
      </c>
      <c r="CL38" s="118" t="n">
        <f aca="false">IF($CH38="-","-",CI38*3+CJ38)</f>
        <v>0</v>
      </c>
      <c r="CM38" s="118" t="n">
        <f aca="false">CG38+COUNTIFS($CH$6:$CH$53,CH38,$CL$6:CL$53,"&gt;"&amp;CL38,$BC$6:$BC$53,INDEX(T_Equipos[Grupo],MATCH(BD38,T_Equipos[NombreEquipo],0)))</f>
        <v>1</v>
      </c>
      <c r="CN38" s="117" t="str">
        <f aca="false">IF(COUNTIFS($CM$6:$CM$53,CM38,$BC$6:$BC$53,INDEX(T_Equipos[Grupo],MATCH(BD38,T_Equipos[NombreEquipo],0)))=1,"-","P."&amp;CM38&amp;" ("&amp;COUNTIFS($CM$6:$CM$53,CM38,$BC$6:$BC$53,INDEX(T_Equipos[Grupo],MATCH(BD38,T_Equipos[NombreEquipo],0)))&amp;")")</f>
        <v>P.1 (4)</v>
      </c>
      <c r="CO38" s="118" t="n">
        <f aca="false">IF($CN38="-","-",SUMIFS(FG_GolesLocal,FGLocal,$BD38,Part2Empate5V,$CN38)+SUMIFS(FG_GolesVisitante,FGVisitante,$BD38,Part2Empate5L,$CN38))</f>
        <v>0</v>
      </c>
      <c r="CP38" s="118" t="n">
        <f aca="false">IF($CN38="-","-",SUMIFS(FG_GolesVisitante,FGLocal,$BD38,Part2Empate5V,$CN38)+SUMIFS(FG_GolesLocal,FGVisitante,$BD38,Part2Empate5L,$CN38))</f>
        <v>0</v>
      </c>
      <c r="CQ38" s="118" t="n">
        <f aca="false">IF($CN38="-","-",CO38-CP38)</f>
        <v>0</v>
      </c>
      <c r="CR38" s="118" t="n">
        <f aca="false">CM38+COUNTIFS($CN$6:$CN$53,CN38,$CQ$6:CQ$53,"&gt;"&amp;CQ38,$BC$6:$BC$53,INDEX(T_Equipos[Grupo],MATCH(BD38,T_Equipos[NombreEquipo],0)))</f>
        <v>1</v>
      </c>
      <c r="CS38" s="117" t="str">
        <f aca="false">IF(COUNTIFS($CR$6:$CR$53,CR38,$BC$6:$BC$53,INDEX(T_Equipos[Grupo],MATCH(BD38,T_Equipos[NombreEquipo],0)))=1,"-","P."&amp;CR38&amp;" ("&amp;COUNTIFS($CR$6:$CR$53,CR38,$BC$6:$BC$53,INDEX(T_Equipos[Grupo],MATCH(BD38,T_Equipos[NombreEquipo],0)))&amp;")")</f>
        <v>P.1 (4)</v>
      </c>
      <c r="CT38" s="118" t="n">
        <f aca="false">IF($CS38="-","-",SUMIFS(FG_GolesLocal,FGLocal,$BD38,Part2Empate6V,$CS38)+SUMIFS(FG_GolesVisitante,FGVisitante,$BD38,Part2Empate6L,$CS38))</f>
        <v>0</v>
      </c>
      <c r="CU38" s="118" t="n">
        <f aca="false">CR38+COUNTIFS($CS$6:$CS$53,CS38,$CT$6:CT$53,"&gt;"&amp;CT38,$BC$6:$BC$53,INDEX(T_Equipos[Grupo],MATCH(BD38,T_Equipos[NombreEquipo],0)))</f>
        <v>1</v>
      </c>
      <c r="CV38" s="117" t="str">
        <f aca="false">IF(COUNTIFS($CU$6:$CU$53,CU38,$BC$6:$BC$53,INDEX(T_Equipos[Grupo],MATCH(BD38,T_Equipos[NombreEquipo],0)))=1,"-","P."&amp;CU38&amp;" ("&amp;COUNTIFS($CU$6:$CU$53,CU38,$BC$6:$BC$53,INDEX(T_Equipos[Grupo],MATCH(BD38,T_Equipos[NombreEquipo],0)))&amp;")")</f>
        <v>P.1 (4)</v>
      </c>
      <c r="CW38" s="117" t="n">
        <f aca="false">IF(CV38="-","-",BL38)</f>
        <v>0</v>
      </c>
      <c r="CX38" s="117" t="n">
        <f aca="false">CU38+COUNTIFS($CV$6:$CV$53,CV38,$CW$6:CW$53,"&gt;"&amp;CW38,$BC$6:$BC$53,INDEX(T_Equipos[Grupo],MATCH(BD38,T_Equipos[NombreEquipo],0)))</f>
        <v>1</v>
      </c>
      <c r="CY38" s="117" t="str">
        <f aca="false">IF(COUNTIFS($CX$6:$CX$53,CX38,$BC$6:$BC$53,INDEX(T_Equipos[Grupo],MATCH(BD38,T_Equipos[NombreEquipo],0)))=1,"-","P."&amp;CX38&amp;" ("&amp;COUNTIFS($CX$6:$CX$53,CX38,$BC$6:$BC$53,INDEX(T_Equipos[Grupo],MATCH(BD38,T_Equipos[NombreEquipo],0)))&amp;")")</f>
        <v>P.1 (4)</v>
      </c>
      <c r="CZ38" s="117" t="n">
        <f aca="false">IF(CY38="-","-",BJ38)</f>
        <v>0</v>
      </c>
      <c r="DA38" s="118" t="n">
        <f aca="false">CX38+COUNTIFS($CY$6:$CY$53,CY38,$CZ$6:CZ$53,"&gt;"&amp;CZ38,$BC$6:$BC$53,INDEX(T_Equipos[Grupo],MATCH(BD38,T_Equipos[NombreEquipo],0)))</f>
        <v>1</v>
      </c>
      <c r="DB38" s="117" t="str">
        <f aca="false">IF(COUNTIFS($DA$6:$DA$53,DA38,$BC$6:$BC$53,INDEX(T_Equipos[Grupo],MATCH(BD38,T_Equipos[NombreEquipo],0)))=1,"-","P."&amp;DA38&amp;" ("&amp;COUNTIFS($DA$6:$DA$53,DA38,$BC$6:$BC$53,INDEX(T_Equipos[Grupo],MATCH(BD38,T_Equipos[NombreEquipo],0)))&amp;")")</f>
        <v>P.1 (4)</v>
      </c>
      <c r="DC38" s="115" t="n">
        <f aca="false">IF(DB38="-","-",COUNTIFS(T_Equipos[Rank],"&lt;"&amp;INDEX(T_Equipos[Rank],MATCH(BD38,T_Equipos[NombreEquipo],0)),$BC$6:$BC$53,INDEX(T_Equipos[Grupo],MATCH(BD38,T_Equipos[NombreEquipo],0)))+1)</f>
        <v>1</v>
      </c>
      <c r="DD38" s="115" t="n">
        <f aca="false">DA38+COUNTIFS($DB$6:$DB$53,DB38,$DC$6:DC$53,"&lt;"&amp;DC38,$BC$6:$BC$53,INDEX(T_Equipos[Grupo],MATCH(BD38,T_Equipos[NombreEquipo],0)))</f>
        <v>1</v>
      </c>
      <c r="DE38" s="115"/>
      <c r="DF38" s="115" t="n">
        <f aca="false">IF(OR(INDEX($AW$6:$AW$97,MATCH($BD38,$AV$6:$AV$97,0))="",DB38="-"),DD38,INDEX($AW$6:$AW$97,MATCH($BD38,$AV$6:$AV$97,0))+DD38/1000)</f>
        <v>1</v>
      </c>
      <c r="DG38" s="115" t="n">
        <f aca="false">IF(DB38="-","-",COUNTIFS(DF$6:DF$53,"&lt;"&amp;DF38,$BC$6:$BC$53,INDEX(T_Equipos[Grupo],MATCH(BD38,T_Equipos[NombreEquipo],0))))</f>
        <v>0</v>
      </c>
      <c r="DH38" s="115" t="n">
        <f aca="false">DA38+COUNTIFS(DB$6:DB$53,DB38,DG$6:DG$53,"&lt;"&amp;DG38,$BC$6:$BC$53,INDEX(T_Equipos[Grupo],MATCH(BD38,T_Equipos[NombreEquipo],0)))</f>
        <v>1</v>
      </c>
      <c r="DI38" s="54"/>
      <c r="DJ38" s="54" t="n">
        <f aca="false">INDEX($DA$6:$DA$53,MATCH($DQ38,$BD$6:$BD$53,0))</f>
        <v>1</v>
      </c>
      <c r="DK38" s="54" t="n">
        <f aca="false">+SUMIF($BC$6:$BC$53,BC38,$BF$6:$BF$53)</f>
        <v>0</v>
      </c>
      <c r="DL38" s="54" t="n">
        <f aca="false">IF(OR(DK38=12,$AJ$99=144),COUNTIFS($DJ$6:$DJ$53,DJ38,$BC$6:$BC$53,BC38),1)</f>
        <v>1</v>
      </c>
      <c r="DM38" s="119" t="str">
        <f aca="false">DJ38&amp;"."&amp;DL38</f>
        <v>1.1</v>
      </c>
      <c r="DN38" s="54" t="n">
        <f aca="true" t="array" ref="DN38:DN38">OFFSET(Horarios!$P$3,DJ38-1,0,DL38,1)</f>
        <v>1</v>
      </c>
      <c r="DO38" s="54"/>
      <c r="DP38" s="54" t="s">
        <v>114</v>
      </c>
      <c r="DQ38" s="54" t="str">
        <f aca="false">INDEX($BD$6:$BD$53,MATCH(DP38,$BM$6:$BM$53,0))</f>
        <v>Francia</v>
      </c>
      <c r="DR38" s="54"/>
      <c r="DS38" s="54"/>
      <c r="DT38" s="54" t="str">
        <f aca="false">AA38&amp;"-"&amp;AF38</f>
        <v>Alemania-Costa de Marfil</v>
      </c>
      <c r="DU38" s="54"/>
      <c r="DV38" s="54"/>
      <c r="DW38" s="56"/>
    </row>
    <row r="39" customFormat="false" ht="15.75" hidden="false" customHeight="true" outlineLevel="0" collapsed="false">
      <c r="A39" s="91" t="str">
        <f aca="false">+Equipos!B20</f>
        <v>Costa de Marfil</v>
      </c>
      <c r="B39" s="71"/>
      <c r="C39" s="54"/>
      <c r="D39" s="54" t="str">
        <f aca="false">IF(OR(AC39="",AD39=""),"Pendiente",IF(AC39&gt;AD39,"Local",IF(AC39&lt;AD39,"Visitante","Empate")))</f>
        <v>Pendiente</v>
      </c>
      <c r="E39" s="54" t="str">
        <f aca="false">IF(D39="Pendiente","-",INDEX($BT$6:$BT$53,MATCH($AA39,$BD$6:$BD$53,0)))</f>
        <v>-</v>
      </c>
      <c r="F39" s="54" t="str">
        <f aca="false">IF(D39="Pendiente","-",INDEX($BT$6:$BT$53,MATCH($AF39,$BD$6:$BD$53,0)))</f>
        <v>-</v>
      </c>
      <c r="G39" s="54"/>
      <c r="H39" s="54" t="str">
        <f aca="false">IF(D39="Pendiente","-",INDEX($BZ$6:$BZ$53,MATCH($AA39,$BD$6:$BD$53,0)))</f>
        <v>-</v>
      </c>
      <c r="I39" s="54" t="str">
        <f aca="false">IF(D39="Pendiente","-",INDEX($BZ$6:$BZ$53,MATCH($AF39,$BD$6:$BD$53,0)))</f>
        <v>-</v>
      </c>
      <c r="J39" s="54"/>
      <c r="K39" s="54" t="str">
        <f aca="false">IF(D39="Pendiente","-",INDEX($CE$6:$CE$53,MATCH($AA39,$BD$6:$BD$53,0)))</f>
        <v>-</v>
      </c>
      <c r="L39" s="54" t="str">
        <f aca="false">IF(D39="Pendiente","-",INDEX($CE$6:$CE$53,MATCH($AF39,$BD$6:$BD$53,0)))</f>
        <v>-</v>
      </c>
      <c r="M39" s="54"/>
      <c r="N39" s="54" t="str">
        <f aca="false">IF(D39="Pendiente","-",INDEX($CH$6:$CH$53,MATCH($AA39,$BD$6:$BD$53,0)))</f>
        <v>-</v>
      </c>
      <c r="O39" s="54" t="str">
        <f aca="false">IF(D39="Pendiente","-",INDEX($CH$6:$CH$53,MATCH($AF39,$BD$6:$BD$53,0)))</f>
        <v>-</v>
      </c>
      <c r="P39" s="54"/>
      <c r="Q39" s="54" t="str">
        <f aca="false">IF(D39="Pendiente","-",INDEX($CN$6:$CN$53,MATCH($AA39,$BD$6:$BD$53,0)))</f>
        <v>-</v>
      </c>
      <c r="R39" s="54" t="str">
        <f aca="false">IF(D39="Pendiente","-",INDEX($CN$6:$CN$53,MATCH($AF39,$BD$6:$BD$53,0)))</f>
        <v>-</v>
      </c>
      <c r="S39" s="54"/>
      <c r="T39" s="54" t="str">
        <f aca="false">IF(D39="Pendiente","-",INDEX($CS$6:$CS$53,MATCH($AA39,$BD$6:$BD$53,0)))</f>
        <v>-</v>
      </c>
      <c r="U39" s="54" t="str">
        <f aca="false">IF(D39="Pendiente","-",INDEX($CS$6:$CS$53,MATCH($AF39,$BD$6:$BD$53,0)))</f>
        <v>-</v>
      </c>
      <c r="V39" s="45"/>
      <c r="W39" s="185"/>
      <c r="X39" s="73" t="n">
        <f aca="false">Horarios!C39</f>
        <v>46194.0833333333</v>
      </c>
      <c r="Y39" s="74" t="n">
        <f aca="false">Horarios!C39</f>
        <v>46194.0833333333</v>
      </c>
      <c r="Z39" s="75" t="str">
        <f aca="false">$Z$6</f>
        <v>J2</v>
      </c>
      <c r="AA39" s="76" t="str">
        <f aca="false">A40</f>
        <v>Ecuador</v>
      </c>
      <c r="AB39" s="164" t="str">
        <f aca="true" t="array" ref="AB39:AB39">Ver_flag_local</f>
        <v/>
      </c>
      <c r="AC39" s="78"/>
      <c r="AD39" s="79"/>
      <c r="AE39" s="80" t="str">
        <f aca="true" t="array" ref="AE39:AE39">Ver_flag_visit</f>
        <v/>
      </c>
      <c r="AF39" s="81" t="str">
        <f aca="false">A38</f>
        <v>Curazao</v>
      </c>
      <c r="AG39" s="82" t="n">
        <f aca="false">IF(NOT(OR(ISBLANK(AC39),ISBLANK(AD39))),1,0)</f>
        <v>0</v>
      </c>
      <c r="AH39" s="83" t="n">
        <v>34</v>
      </c>
      <c r="AI39" s="84" t="str">
        <f aca="false">AJ39&amp;$B$36</f>
        <v>2E</v>
      </c>
      <c r="AJ39" s="120" t="n">
        <v>2</v>
      </c>
      <c r="AK39" s="172" t="str">
        <f aca="true" t="array" ref="AK39:AK39">Ver_flag_visit</f>
        <v/>
      </c>
      <c r="AL39" s="122" t="str">
        <f aca="false">IFERROR(INDEX($BD$6:$BD$53,MATCH(AI39,$BN$6:$BN$53,0)),"")</f>
        <v>Costa de Marfil</v>
      </c>
      <c r="AM39" s="123" t="n">
        <f aca="false">INDEX($BE$6:$BN$53,MATCH($AL39,$BD$6:$BD$53,0),MATCH(AM$5,$BE$5:$BN$5,0))</f>
        <v>3</v>
      </c>
      <c r="AN39" s="124" t="n">
        <f aca="false">INDEX($BE$6:$BN$53,MATCH($AL39,$BD$6:$BD$53,0),MATCH(AN$5,$BE$5:$BN$5,0))</f>
        <v>1</v>
      </c>
      <c r="AO39" s="124" t="n">
        <f aca="false">INDEX($BE$6:$BN$53,MATCH($AL39,$BD$6:$BD$53,0),MATCH(AO$5,$BE$5:$BN$5,0))</f>
        <v>1</v>
      </c>
      <c r="AP39" s="124" t="n">
        <f aca="false">INDEX($BE$6:$BN$53,MATCH($AL39,$BD$6:$BD$53,0),MATCH(AP$5,$BE$5:$BN$5,0))</f>
        <v>0</v>
      </c>
      <c r="AQ39" s="124" t="n">
        <f aca="false">INDEX($BE$6:$BN$53,MATCH($AL39,$BD$6:$BD$53,0),MATCH(AQ$5,$BE$5:$BN$5,0))</f>
        <v>0</v>
      </c>
      <c r="AR39" s="124" t="n">
        <f aca="false">INDEX($BE$6:$BN$53,MATCH($AL39,$BD$6:$BD$53,0),MATCH(AR$5,$BE$5:$BN$5,0))</f>
        <v>1</v>
      </c>
      <c r="AS39" s="124" t="n">
        <f aca="false">INDEX($BE$6:$BN$53,MATCH($AL39,$BD$6:$BD$53,0),MATCH(AS$5,$BE$5:$BN$5,0))</f>
        <v>0</v>
      </c>
      <c r="AT39" s="125" t="n">
        <f aca="false">INDEX($BE$6:$BN$53,MATCH($AL39,$BD$6:$BD$53,0),MATCH(AT$5,$BE$5:$BN$5,0))</f>
        <v>1</v>
      </c>
      <c r="AU39" s="109" t="n">
        <f aca="false">INDEX($DL$6:$DL$53,MATCH(AI39,$DP$6:$DP$53,0))</f>
        <v>1</v>
      </c>
      <c r="AV39" s="110" t="str">
        <f aca="false">INDEX($BD$6:$BD$53,MATCH(AI39,$BM$6:$BM$53,0))</f>
        <v>Costa de Marfil</v>
      </c>
      <c r="AW39" s="111" t="n">
        <v>2</v>
      </c>
      <c r="AX39" s="112"/>
      <c r="AY39" s="126" t="str">
        <f aca="false">+A38</f>
        <v>Curazao</v>
      </c>
      <c r="AZ39" s="127"/>
      <c r="BA39" s="48"/>
      <c r="BB39" s="54"/>
      <c r="BC39" s="115" t="str">
        <f aca="false">+INDEX(T_Equipos[Grupo],MATCH(WORLDCUP!BD39,T_Equipos[NombreEquipo],0))</f>
        <v>I</v>
      </c>
      <c r="BD39" s="54" t="str">
        <f aca="false">+Equipos!B35</f>
        <v>Senegal</v>
      </c>
      <c r="BE39" s="116" t="n">
        <f aca="false">+BG39*3+BH39+IF($AZ$3="no",0,INDEX($AZ$6:$AZ$97,MATCH(BD39,$AY$6:$AY$97,0)))</f>
        <v>0</v>
      </c>
      <c r="BF39" s="116" t="n">
        <f aca="false">+BG39+BH39+BI39</f>
        <v>0</v>
      </c>
      <c r="BG39" s="116" t="n">
        <f aca="false">+COUNTIFS(FGLocal,BD39,Ganador,"Local")+COUNTIFS(FGVisitante,BD39,Ganador,"Visitante")</f>
        <v>0</v>
      </c>
      <c r="BH39" s="116" t="n">
        <f aca="false">+COUNTIFS(FGLocal,BD39,Ganador,"Empate")+COUNTIFS(FGVisitante,BD39,Ganador,"Empate")</f>
        <v>0</v>
      </c>
      <c r="BI39" s="116" t="n">
        <f aca="false">+COUNTIFS(FGVisitante,BD39,Ganador,"Local")+COUNTIFS(FGLocal,BD39,Ganador,"Visitante")</f>
        <v>0</v>
      </c>
      <c r="BJ39" s="116" t="n">
        <f aca="false">+SUMIFS(FG_GolesLocal,FGLocal,BD39,Ganador,"&lt;&gt;"&amp;"Pendiente",FG_GolesLocal,"&lt;&gt;"&amp;"",FG_GolesVisitante,"&lt;&gt;"&amp;"")+SUMIFS(FG_GolesVisitante,FGVisitante,BD39,Ganador,"&lt;&gt;"&amp;"Pendiente",FG_GolesLocal,"&lt;&gt;"&amp;"",FG_GolesVisitante,"&lt;&gt;"&amp;"")</f>
        <v>0</v>
      </c>
      <c r="BK39" s="116" t="n">
        <f aca="false">+SUMIFS(FG_GolesLocal,FGVisitante,BD39,Ganador,"&lt;&gt;"&amp;"Pendiente",FG_GolesLocal,"&lt;&gt;"&amp;"",FG_GolesVisitante,"&lt;&gt;"&amp;"")+SUMIFS(FG_GolesVisitante,FGLocal,BD39,Ganador,"&lt;&gt;"&amp;"Pendiente",FG_GolesLocal,"&lt;&gt;"&amp;"",FG_GolesVisitante,"&lt;&gt;"&amp;"")</f>
        <v>0</v>
      </c>
      <c r="BL39" s="116" t="n">
        <f aca="false">+BJ39-BK39</f>
        <v>0</v>
      </c>
      <c r="BM39" s="116" t="str">
        <f aca="false">DD39&amp;BC39</f>
        <v>2I</v>
      </c>
      <c r="BN39" s="116" t="str">
        <f aca="false">DH39&amp;BC39</f>
        <v>2I</v>
      </c>
      <c r="BO39" s="117" t="n">
        <f aca="false">IF(AND($AJ$99=144,BF39&gt;=1),1,0)</f>
        <v>0</v>
      </c>
      <c r="BP39" s="117" t="n">
        <f aca="false">COUNTIFS($BO$6:$BO$53,"&gt;"&amp;BO39,$BC$6:$BC$53,INDEX(T_Equipos[Grupo],MATCH(BD39,T_Equipos[NombreEquipo],0)))+1</f>
        <v>1</v>
      </c>
      <c r="BQ39" s="117" t="str">
        <f aca="false">IF(COUNTIFS($BP$6:$BP$53,BP39,$BC$6:$BC$53,INDEX(T_Equipos[Grupo],MATCH(BD39,T_Equipos[NombreEquipo],0)))=1,"-","P."&amp;BP39&amp;" ("&amp;COUNTIFS($BP$6:$BP$53,BP39,$BC$6:$BC$53,INDEX(T_Equipos[Grupo],MATCH(BD39,T_Equipos[NombreEquipo],0)))&amp;")")</f>
        <v>P.1 (4)</v>
      </c>
      <c r="BR39" s="117" t="n">
        <f aca="false">IF($BQ39="-","-",BE39)</f>
        <v>0</v>
      </c>
      <c r="BS39" s="117" t="n">
        <f aca="false">BP39+COUNTIFS($BQ$6:$BQ$53,BQ39,$BR$6:BR$53,"&gt;"&amp;BR39,$BC$6:$BC$53,INDEX(T_Equipos[Grupo],MATCH(BD39,T_Equipos[NombreEquipo],0)))</f>
        <v>1</v>
      </c>
      <c r="BT39" s="117" t="str">
        <f aca="false">IF(COUNTIFS($BS$6:$BS$53,BS39,$BC$6:$BC$53,INDEX(T_Equipos[Grupo],MATCH(BD39,T_Equipos[NombreEquipo],0)))=1,"-","P."&amp;BS39&amp;" ("&amp;COUNTIFS($BS$6:$BS$53,BS39,$BC$6:$BC$53,INDEX(T_Equipos[Grupo],MATCH(BD39,T_Equipos[NombreEquipo],0)))&amp;")")</f>
        <v>P.1 (4)</v>
      </c>
      <c r="BU39" s="118" t="n">
        <f aca="false">IF($BT39="-","-",COUNTIFS(FGLocal,$BD39,Ganador,"Local",Part1Empate1V,$BT39)+COUNTIFS(FGVisitante,$BD39,Ganador,"Visitante",Part1Empate1L,$BT39))</f>
        <v>0</v>
      </c>
      <c r="BV39" s="118" t="n">
        <f aca="false">IF($BT39="-","-",COUNTIFS(FGLocal,$BD39,Ganador,"Empate",Part1Empate1V,$BT39)+COUNTIFS(FGVisitante,$BD39,Ganador,"Empate",Part1Empate1L,$BT39))</f>
        <v>0</v>
      </c>
      <c r="BW39" s="118" t="n">
        <f aca="false">IF($BT39="-","-",COUNTIFS(FGLocal,$BD39,Ganador,"Visitante",Part1Empate1V,$BT39)+COUNTIFS(FGVisitante,$BD39,Ganador,"Local",Part1Empate1L,$BT39))</f>
        <v>0</v>
      </c>
      <c r="BX39" s="118" t="n">
        <f aca="false">IF($BT39="-","-",BU39*3+BV39)</f>
        <v>0</v>
      </c>
      <c r="BY39" s="118" t="n">
        <f aca="false">BS39+COUNTIFS($BT$6:$BT$53,BT39,$BX$6:BX$53,"&gt;"&amp;BX39,$BC$6:$BC$53,INDEX(T_Equipos[Grupo],MATCH(BD39,T_Equipos[NombreEquipo],0)))</f>
        <v>1</v>
      </c>
      <c r="BZ39" s="117" t="str">
        <f aca="false">IF(COUNTIFS($BY$6:$BY$53,BY39,$BC$6:$BC$53,INDEX(T_Equipos[Grupo],MATCH(BD39,T_Equipos[NombreEquipo],0)))=1,"-","P."&amp;BY39&amp;" ("&amp;COUNTIFS($BY$6:$BY$53,BY39,$BC$6:$BC$53,INDEX(T_Equipos[Grupo],MATCH(BD39,T_Equipos[NombreEquipo],0)))&amp;")")</f>
        <v>P.1 (4)</v>
      </c>
      <c r="CA39" s="118" t="n">
        <f aca="false">IF($BZ39="-","-",SUMIFS(FG_GolesLocal,FGLocal,$BD39,Part1Empate2V,$BZ39)+SUMIFS(FG_GolesVisitante,FGVisitante,$BD39,Part1Empate2L,$BZ39))</f>
        <v>0</v>
      </c>
      <c r="CB39" s="118" t="n">
        <f aca="false">IF($BZ39="-","-",SUMIFS(FG_GolesVisitante,FGLocal,$BD39,Part1Empate2V,$BZ39)+SUMIFS(FG_GolesLocal,FGVisitante,$BD39,Part1Empate2L,$BZ39))</f>
        <v>0</v>
      </c>
      <c r="CC39" s="118" t="n">
        <f aca="false">IF($BZ39="-","-",CA39-CB39)</f>
        <v>0</v>
      </c>
      <c r="CD39" s="118" t="n">
        <f aca="false">BY39+COUNTIFS($BZ$6:$BZ$53,BZ39,$CC$6:CC$53,"&gt;"&amp;CC39,$BC$6:$BC$53,INDEX(T_Equipos[Grupo],MATCH(BD39,T_Equipos[NombreEquipo],0)))</f>
        <v>1</v>
      </c>
      <c r="CE39" s="117" t="str">
        <f aca="false">IF(COUNTIFS($CD$6:$CD$53,CD39,$BC$6:$BC$53,INDEX(T_Equipos[Grupo],MATCH(BD39,T_Equipos[NombreEquipo],0)))=1,"-","P."&amp;CD39&amp;" ("&amp;COUNTIFS($CD$6:$CD$53,CD39,$BC$6:$BC$53,INDEX(T_Equipos[Grupo],MATCH(BD39,T_Equipos[NombreEquipo],0)))&amp;")")</f>
        <v>P.1 (4)</v>
      </c>
      <c r="CF39" s="118" t="n">
        <f aca="false">IF($CE39="-","-",SUMIFS(FG_GolesLocal,FGLocal,$BD39,Part1Empate3V,$CE39)+SUMIFS(FG_GolesVisitante,FGVisitante,$BD39,Part1Empate3L,$CE39))</f>
        <v>0</v>
      </c>
      <c r="CG39" s="118" t="n">
        <f aca="false">CD39+COUNTIFS($CE$6:$CE$53,CE39,$CF$6:CF$53,"&gt;"&amp;CF39,$BC$6:$BC$53,INDEX(T_Equipos[Grupo],MATCH(BD39,T_Equipos[NombreEquipo],0)))</f>
        <v>1</v>
      </c>
      <c r="CH39" s="117" t="str">
        <f aca="false">IF(COUNTIFS($CG$6:$CG$53,CG39,$BC$6:$BC$53,INDEX(T_Equipos[Grupo],MATCH(BD39,T_Equipos[NombreEquipo],0)))=1,"-","P."&amp;CG39&amp;" ("&amp;COUNTIFS($CG$6:$CG$53,CG39,$BC$6:$BC$53,INDEX(T_Equipos[Grupo],MATCH(BD39,T_Equipos[NombreEquipo],0)))&amp;")")</f>
        <v>P.1 (4)</v>
      </c>
      <c r="CI39" s="118" t="n">
        <f aca="false">IF($CH39="-","-",COUNTIFS(FGLocal,$BD39,Ganador,"Local",Part2Empate4V,$CH39)+COUNTIFS(FGVisitante,$BD39,Ganador,"Visitante",Part2Empate4L,$CH39))</f>
        <v>0</v>
      </c>
      <c r="CJ39" s="118" t="n">
        <f aca="false">IF($CH39="-","-",COUNTIFS(FGLocal,$BD39,Ganador,"Empate",Part2Empate4V,$CH39)+COUNTIFS(FGVisitante,$BD39,Ganador,"Empate",Part2Empate4L,$CH39))</f>
        <v>0</v>
      </c>
      <c r="CK39" s="118" t="n">
        <f aca="false">IF($CH39="-","-",COUNTIFS(FGLocal,$BD39,Ganador,"Visitante",Part2Empate4V,$CH39)+COUNTIFS(FGVisitante,$BD39,Ganador,"Local",Part2Empate4L,$CH39))</f>
        <v>0</v>
      </c>
      <c r="CL39" s="118" t="n">
        <f aca="false">IF($CH39="-","-",CI39*3+CJ39)</f>
        <v>0</v>
      </c>
      <c r="CM39" s="118" t="n">
        <f aca="false">CG39+COUNTIFS($CH$6:$CH$53,CH39,$CL$6:CL$53,"&gt;"&amp;CL39,$BC$6:$BC$53,INDEX(T_Equipos[Grupo],MATCH(BD39,T_Equipos[NombreEquipo],0)))</f>
        <v>1</v>
      </c>
      <c r="CN39" s="117" t="str">
        <f aca="false">IF(COUNTIFS($CM$6:$CM$53,CM39,$BC$6:$BC$53,INDEX(T_Equipos[Grupo],MATCH(BD39,T_Equipos[NombreEquipo],0)))=1,"-","P."&amp;CM39&amp;" ("&amp;COUNTIFS($CM$6:$CM$53,CM39,$BC$6:$BC$53,INDEX(T_Equipos[Grupo],MATCH(BD39,T_Equipos[NombreEquipo],0)))&amp;")")</f>
        <v>P.1 (4)</v>
      </c>
      <c r="CO39" s="118" t="n">
        <f aca="false">IF($CN39="-","-",SUMIFS(FG_GolesLocal,FGLocal,$BD39,Part2Empate5V,$CN39)+SUMIFS(FG_GolesVisitante,FGVisitante,$BD39,Part2Empate5L,$CN39))</f>
        <v>0</v>
      </c>
      <c r="CP39" s="118" t="n">
        <f aca="false">IF($CN39="-","-",SUMIFS(FG_GolesVisitante,FGLocal,$BD39,Part2Empate5V,$CN39)+SUMIFS(FG_GolesLocal,FGVisitante,$BD39,Part2Empate5L,$CN39))</f>
        <v>0</v>
      </c>
      <c r="CQ39" s="118" t="n">
        <f aca="false">IF($CN39="-","-",CO39-CP39)</f>
        <v>0</v>
      </c>
      <c r="CR39" s="118" t="n">
        <f aca="false">CM39+COUNTIFS($CN$6:$CN$53,CN39,$CQ$6:CQ$53,"&gt;"&amp;CQ39,$BC$6:$BC$53,INDEX(T_Equipos[Grupo],MATCH(BD39,T_Equipos[NombreEquipo],0)))</f>
        <v>1</v>
      </c>
      <c r="CS39" s="117" t="str">
        <f aca="false">IF(COUNTIFS($CR$6:$CR$53,CR39,$BC$6:$BC$53,INDEX(T_Equipos[Grupo],MATCH(BD39,T_Equipos[NombreEquipo],0)))=1,"-","P."&amp;CR39&amp;" ("&amp;COUNTIFS($CR$6:$CR$53,CR39,$BC$6:$BC$53,INDEX(T_Equipos[Grupo],MATCH(BD39,T_Equipos[NombreEquipo],0)))&amp;")")</f>
        <v>P.1 (4)</v>
      </c>
      <c r="CT39" s="118" t="n">
        <f aca="false">IF($CS39="-","-",SUMIFS(FG_GolesLocal,FGLocal,$BD39,Part2Empate6V,$CS39)+SUMIFS(FG_GolesVisitante,FGVisitante,$BD39,Part2Empate6L,$CS39))</f>
        <v>0</v>
      </c>
      <c r="CU39" s="118" t="n">
        <f aca="false">CR39+COUNTIFS($CS$6:$CS$53,CS39,$CT$6:CT$53,"&gt;"&amp;CT39,$BC$6:$BC$53,INDEX(T_Equipos[Grupo],MATCH(BD39,T_Equipos[NombreEquipo],0)))</f>
        <v>1</v>
      </c>
      <c r="CV39" s="117" t="str">
        <f aca="false">IF(COUNTIFS($CU$6:$CU$53,CU39,$BC$6:$BC$53,INDEX(T_Equipos[Grupo],MATCH(BD39,T_Equipos[NombreEquipo],0)))=1,"-","P."&amp;CU39&amp;" ("&amp;COUNTIFS($CU$6:$CU$53,CU39,$BC$6:$BC$53,INDEX(T_Equipos[Grupo],MATCH(BD39,T_Equipos[NombreEquipo],0)))&amp;")")</f>
        <v>P.1 (4)</v>
      </c>
      <c r="CW39" s="117" t="n">
        <f aca="false">IF(CV39="-","-",BL39)</f>
        <v>0</v>
      </c>
      <c r="CX39" s="117" t="n">
        <f aca="false">CU39+COUNTIFS($CV$6:$CV$53,CV39,$CW$6:CW$53,"&gt;"&amp;CW39,$BC$6:$BC$53,INDEX(T_Equipos[Grupo],MATCH(BD39,T_Equipos[NombreEquipo],0)))</f>
        <v>1</v>
      </c>
      <c r="CY39" s="117" t="str">
        <f aca="false">IF(COUNTIFS($CX$6:$CX$53,CX39,$BC$6:$BC$53,INDEX(T_Equipos[Grupo],MATCH(BD39,T_Equipos[NombreEquipo],0)))=1,"-","P."&amp;CX39&amp;" ("&amp;COUNTIFS($CX$6:$CX$53,CX39,$BC$6:$BC$53,INDEX(T_Equipos[Grupo],MATCH(BD39,T_Equipos[NombreEquipo],0)))&amp;")")</f>
        <v>P.1 (4)</v>
      </c>
      <c r="CZ39" s="117" t="n">
        <f aca="false">IF(CY39="-","-",BJ39)</f>
        <v>0</v>
      </c>
      <c r="DA39" s="118" t="n">
        <f aca="false">CX39+COUNTIFS($CY$6:$CY$53,CY39,$CZ$6:CZ$53,"&gt;"&amp;CZ39,$BC$6:$BC$53,INDEX(T_Equipos[Grupo],MATCH(BD39,T_Equipos[NombreEquipo],0)))</f>
        <v>1</v>
      </c>
      <c r="DB39" s="117" t="str">
        <f aca="false">IF(COUNTIFS($DA$6:$DA$53,DA39,$BC$6:$BC$53,INDEX(T_Equipos[Grupo],MATCH(BD39,T_Equipos[NombreEquipo],0)))=1,"-","P."&amp;DA39&amp;" ("&amp;COUNTIFS($DA$6:$DA$53,DA39,$BC$6:$BC$53,INDEX(T_Equipos[Grupo],MATCH(BD39,T_Equipos[NombreEquipo],0)))&amp;")")</f>
        <v>P.1 (4)</v>
      </c>
      <c r="DC39" s="115" t="n">
        <f aca="false">IF(DB39="-","-",COUNTIFS(T_Equipos[Rank],"&lt;"&amp;INDEX(T_Equipos[Rank],MATCH(BD39,T_Equipos[NombreEquipo],0)),$BC$6:$BC$53,INDEX(T_Equipos[Grupo],MATCH(BD39,T_Equipos[NombreEquipo],0)))+1)</f>
        <v>2</v>
      </c>
      <c r="DD39" s="115" t="n">
        <f aca="false">DA39+COUNTIFS($DB$6:$DB$53,DB39,$DC$6:DC$53,"&lt;"&amp;DC39,$BC$6:$BC$53,INDEX(T_Equipos[Grupo],MATCH(BD39,T_Equipos[NombreEquipo],0)))</f>
        <v>2</v>
      </c>
      <c r="DE39" s="115"/>
      <c r="DF39" s="115" t="n">
        <f aca="false">IF(OR(INDEX($AW$6:$AW$97,MATCH($BD39,$AV$6:$AV$97,0))="",DB39="-"),DD39,INDEX($AW$6:$AW$97,MATCH($BD39,$AV$6:$AV$97,0))+DD39/1000)</f>
        <v>2</v>
      </c>
      <c r="DG39" s="115" t="n">
        <f aca="false">IF(DB39="-","-",COUNTIFS(DF$6:DF$53,"&lt;"&amp;DF39,$BC$6:$BC$53,INDEX(T_Equipos[Grupo],MATCH(BD39,T_Equipos[NombreEquipo],0))))</f>
        <v>1</v>
      </c>
      <c r="DH39" s="115" t="n">
        <f aca="false">DA39+COUNTIFS(DB$6:DB$53,DB39,DG$6:DG$53,"&lt;"&amp;DG39,$BC$6:$BC$53,INDEX(T_Equipos[Grupo],MATCH(BD39,T_Equipos[NombreEquipo],0)))</f>
        <v>2</v>
      </c>
      <c r="DI39" s="54"/>
      <c r="DJ39" s="54" t="n">
        <f aca="false">INDEX($DA$6:$DA$53,MATCH($DQ39,$BD$6:$BD$53,0))</f>
        <v>1</v>
      </c>
      <c r="DK39" s="54" t="n">
        <f aca="false">+SUMIF($BC$6:$BC$53,BC39,$BF$6:$BF$53)</f>
        <v>0</v>
      </c>
      <c r="DL39" s="54" t="n">
        <f aca="false">IF(OR(DK39=12,$AJ$99=144),COUNTIFS($DJ$6:$DJ$53,DJ39,$BC$6:$BC$53,BC39),1)</f>
        <v>1</v>
      </c>
      <c r="DM39" s="119" t="str">
        <f aca="false">DJ39&amp;"."&amp;DL39</f>
        <v>1.1</v>
      </c>
      <c r="DN39" s="54" t="n">
        <f aca="true" t="array" ref="DN39:DN39">OFFSET(Horarios!$P$3,DJ39-1,0,DL39,1)</f>
        <v>1</v>
      </c>
      <c r="DO39" s="54"/>
      <c r="DP39" s="54" t="s">
        <v>115</v>
      </c>
      <c r="DQ39" s="54" t="str">
        <f aca="false">INDEX($BD$6:$BD$53,MATCH(DP39,$BM$6:$BM$53,0))</f>
        <v>Senegal</v>
      </c>
      <c r="DR39" s="54"/>
      <c r="DS39" s="54"/>
      <c r="DT39" s="54" t="str">
        <f aca="false">AA39&amp;"-"&amp;AF39</f>
        <v>Ecuador-Curazao</v>
      </c>
      <c r="DU39" s="54"/>
      <c r="DV39" s="54"/>
      <c r="DW39" s="56"/>
    </row>
    <row r="40" customFormat="false" ht="15.75" hidden="false" customHeight="true" outlineLevel="0" collapsed="false">
      <c r="A40" s="91" t="str">
        <f aca="false">+Equipos!B21</f>
        <v>Ecuador</v>
      </c>
      <c r="B40" s="71"/>
      <c r="C40" s="54"/>
      <c r="D40" s="54" t="str">
        <f aca="false">IF(OR(AC40="",AD40=""),"Pendiente",IF(AC40&gt;AD40,"Local",IF(AC40&lt;AD40,"Visitante","Empate")))</f>
        <v>Pendiente</v>
      </c>
      <c r="E40" s="54" t="str">
        <f aca="false">IF(D40="Pendiente","-",INDEX($BT$6:$BT$53,MATCH($AA40,$BD$6:$BD$53,0)))</f>
        <v>-</v>
      </c>
      <c r="F40" s="54" t="str">
        <f aca="false">IF(D40="Pendiente","-",INDEX($BT$6:$BT$53,MATCH($AF40,$BD$6:$BD$53,0)))</f>
        <v>-</v>
      </c>
      <c r="G40" s="54"/>
      <c r="H40" s="54" t="str">
        <f aca="false">IF(D40="Pendiente","-",INDEX($BZ$6:$BZ$53,MATCH($AA40,$BD$6:$BD$53,0)))</f>
        <v>-</v>
      </c>
      <c r="I40" s="54" t="str">
        <f aca="false">IF(D40="Pendiente","-",INDEX($BZ$6:$BZ$53,MATCH($AF40,$BD$6:$BD$53,0)))</f>
        <v>-</v>
      </c>
      <c r="J40" s="54"/>
      <c r="K40" s="54" t="str">
        <f aca="false">IF(D40="Pendiente","-",INDEX($CE$6:$CE$53,MATCH($AA40,$BD$6:$BD$53,0)))</f>
        <v>-</v>
      </c>
      <c r="L40" s="54" t="str">
        <f aca="false">IF(D40="Pendiente","-",INDEX($CE$6:$CE$53,MATCH($AF40,$BD$6:$BD$53,0)))</f>
        <v>-</v>
      </c>
      <c r="M40" s="54"/>
      <c r="N40" s="54" t="str">
        <f aca="false">IF(D40="Pendiente","-",INDEX($CH$6:$CH$53,MATCH($AA40,$BD$6:$BD$53,0)))</f>
        <v>-</v>
      </c>
      <c r="O40" s="54" t="str">
        <f aca="false">IF(D40="Pendiente","-",INDEX($CH$6:$CH$53,MATCH($AF40,$BD$6:$BD$53,0)))</f>
        <v>-</v>
      </c>
      <c r="P40" s="54"/>
      <c r="Q40" s="54" t="str">
        <f aca="false">IF(D40="Pendiente","-",INDEX($CN$6:$CN$53,MATCH($AA40,$BD$6:$BD$53,0)))</f>
        <v>-</v>
      </c>
      <c r="R40" s="54" t="str">
        <f aca="false">IF(D40="Pendiente","-",INDEX($CN$6:$CN$53,MATCH($AF40,$BD$6:$BD$53,0)))</f>
        <v>-</v>
      </c>
      <c r="S40" s="54"/>
      <c r="T40" s="54" t="str">
        <f aca="false">IF(D40="Pendiente","-",INDEX($CS$6:$CS$53,MATCH($AA40,$BD$6:$BD$53,0)))</f>
        <v>-</v>
      </c>
      <c r="U40" s="54" t="str">
        <f aca="false">IF(D40="Pendiente","-",INDEX($CS$6:$CS$53,MATCH($AF40,$BD$6:$BD$53,0)))</f>
        <v>-</v>
      </c>
      <c r="V40" s="45"/>
      <c r="W40" s="185"/>
      <c r="X40" s="73" t="n">
        <f aca="false">Horarios!C40</f>
        <v>46198.9166666667</v>
      </c>
      <c r="Y40" s="74" t="n">
        <f aca="false">Horarios!C40</f>
        <v>46198.9166666667</v>
      </c>
      <c r="Z40" s="75" t="str">
        <f aca="false">$Z$8</f>
        <v>J3</v>
      </c>
      <c r="AA40" s="76" t="str">
        <f aca="false">A38</f>
        <v>Curazao</v>
      </c>
      <c r="AB40" s="164" t="str">
        <f aca="true" t="array" ref="AB40:AB40">Ver_flag_local</f>
        <v/>
      </c>
      <c r="AC40" s="78"/>
      <c r="AD40" s="79"/>
      <c r="AE40" s="80" t="str">
        <f aca="true" t="array" ref="AE40:AE40">Ver_flag_visit</f>
        <v/>
      </c>
      <c r="AF40" s="81" t="str">
        <f aca="false">A39</f>
        <v>Costa de Marfil</v>
      </c>
      <c r="AG40" s="82" t="n">
        <f aca="false">IF(NOT(OR(ISBLANK(AC40),ISBLANK(AD40))),1,0)</f>
        <v>0</v>
      </c>
      <c r="AH40" s="83" t="n">
        <v>55</v>
      </c>
      <c r="AI40" s="84" t="str">
        <f aca="false">AJ40&amp;$B$36</f>
        <v>3E</v>
      </c>
      <c r="AJ40" s="120" t="n">
        <v>3</v>
      </c>
      <c r="AK40" s="172" t="str">
        <f aca="true" t="array" ref="AK40:AK40">Ver_flag_visit</f>
        <v/>
      </c>
      <c r="AL40" s="122" t="str">
        <f aca="false">IFERROR(INDEX($BD$6:$BD$53,MATCH(AI40,$BN$6:$BN$53,0)),"")</f>
        <v>Ecuador</v>
      </c>
      <c r="AM40" s="123" t="n">
        <f aca="false">INDEX($BE$6:$BN$53,MATCH($AL40,$BD$6:$BD$53,0),MATCH(AM$5,$BE$5:$BN$5,0))</f>
        <v>0</v>
      </c>
      <c r="AN40" s="124" t="n">
        <f aca="false">INDEX($BE$6:$BN$53,MATCH($AL40,$BD$6:$BD$53,0),MATCH(AN$5,$BE$5:$BN$5,0))</f>
        <v>1</v>
      </c>
      <c r="AO40" s="124" t="n">
        <f aca="false">INDEX($BE$6:$BN$53,MATCH($AL40,$BD$6:$BD$53,0),MATCH(AO$5,$BE$5:$BN$5,0))</f>
        <v>0</v>
      </c>
      <c r="AP40" s="124" t="n">
        <f aca="false">INDEX($BE$6:$BN$53,MATCH($AL40,$BD$6:$BD$53,0),MATCH(AP$5,$BE$5:$BN$5,0))</f>
        <v>0</v>
      </c>
      <c r="AQ40" s="124" t="n">
        <f aca="false">INDEX($BE$6:$BN$53,MATCH($AL40,$BD$6:$BD$53,0),MATCH(AQ$5,$BE$5:$BN$5,0))</f>
        <v>1</v>
      </c>
      <c r="AR40" s="124" t="n">
        <f aca="false">INDEX($BE$6:$BN$53,MATCH($AL40,$BD$6:$BD$53,0),MATCH(AR$5,$BE$5:$BN$5,0))</f>
        <v>0</v>
      </c>
      <c r="AS40" s="124" t="n">
        <f aca="false">INDEX($BE$6:$BN$53,MATCH($AL40,$BD$6:$BD$53,0),MATCH(AS$5,$BE$5:$BN$5,0))</f>
        <v>1</v>
      </c>
      <c r="AT40" s="125" t="n">
        <f aca="false">INDEX($BE$6:$BN$53,MATCH($AL40,$BD$6:$BD$53,0),MATCH(AT$5,$BE$5:$BN$5,0))</f>
        <v>-1</v>
      </c>
      <c r="AU40" s="109" t="n">
        <f aca="false">INDEX($DL$6:$DL$53,MATCH(AI40,$DP$6:$DP$53,0))</f>
        <v>1</v>
      </c>
      <c r="AV40" s="110" t="str">
        <f aca="false">INDEX($BD$6:$BD$53,MATCH(AI40,$BM$6:$BM$53,0))</f>
        <v>Ecuador</v>
      </c>
      <c r="AW40" s="111" t="n">
        <v>3</v>
      </c>
      <c r="AX40" s="112"/>
      <c r="AY40" s="113" t="str">
        <f aca="false">+A39</f>
        <v>Costa de Marfil</v>
      </c>
      <c r="AZ40" s="114"/>
      <c r="BA40" s="48"/>
      <c r="BB40" s="54"/>
      <c r="BC40" s="115" t="str">
        <f aca="false">+INDEX(T_Equipos[Grupo],MATCH(WORLDCUP!BD40,T_Equipos[NombreEquipo],0))</f>
        <v>I</v>
      </c>
      <c r="BD40" s="54" t="str">
        <f aca="false">+Equipos!B36</f>
        <v>Irak</v>
      </c>
      <c r="BE40" s="116" t="n">
        <f aca="false">+BG40*3+BH40+IF($AZ$3="no",0,INDEX($AZ$6:$AZ$97,MATCH(BD40,$AY$6:$AY$97,0)))</f>
        <v>0</v>
      </c>
      <c r="BF40" s="116" t="n">
        <f aca="false">+BG40+BH40+BI40</f>
        <v>0</v>
      </c>
      <c r="BG40" s="116" t="n">
        <f aca="false">+COUNTIFS(FGLocal,BD40,Ganador,"Local")+COUNTIFS(FGVisitante,BD40,Ganador,"Visitante")</f>
        <v>0</v>
      </c>
      <c r="BH40" s="116" t="n">
        <f aca="false">+COUNTIFS(FGLocal,BD40,Ganador,"Empate")+COUNTIFS(FGVisitante,BD40,Ganador,"Empate")</f>
        <v>0</v>
      </c>
      <c r="BI40" s="116" t="n">
        <f aca="false">+COUNTIFS(FGVisitante,BD40,Ganador,"Local")+COUNTIFS(FGLocal,BD40,Ganador,"Visitante")</f>
        <v>0</v>
      </c>
      <c r="BJ40" s="116" t="n">
        <f aca="false">+SUMIFS(FG_GolesLocal,FGLocal,BD40,Ganador,"&lt;&gt;"&amp;"Pendiente",FG_GolesLocal,"&lt;&gt;"&amp;"",FG_GolesVisitante,"&lt;&gt;"&amp;"")+SUMIFS(FG_GolesVisitante,FGVisitante,BD40,Ganador,"&lt;&gt;"&amp;"Pendiente",FG_GolesLocal,"&lt;&gt;"&amp;"",FG_GolesVisitante,"&lt;&gt;"&amp;"")</f>
        <v>0</v>
      </c>
      <c r="BK40" s="116" t="n">
        <f aca="false">+SUMIFS(FG_GolesLocal,FGVisitante,BD40,Ganador,"&lt;&gt;"&amp;"Pendiente",FG_GolesLocal,"&lt;&gt;"&amp;"",FG_GolesVisitante,"&lt;&gt;"&amp;"")+SUMIFS(FG_GolesVisitante,FGLocal,BD40,Ganador,"&lt;&gt;"&amp;"Pendiente",FG_GolesLocal,"&lt;&gt;"&amp;"",FG_GolesVisitante,"&lt;&gt;"&amp;"")</f>
        <v>0</v>
      </c>
      <c r="BL40" s="116" t="n">
        <f aca="false">+BJ40-BK40</f>
        <v>0</v>
      </c>
      <c r="BM40" s="116" t="str">
        <f aca="false">DD40&amp;BC40</f>
        <v>3I</v>
      </c>
      <c r="BN40" s="116" t="str">
        <f aca="false">DH40&amp;BC40</f>
        <v>3I</v>
      </c>
      <c r="BO40" s="117" t="n">
        <f aca="false">IF(AND($AJ$99=144,BF40&gt;=1),1,0)</f>
        <v>0</v>
      </c>
      <c r="BP40" s="117" t="n">
        <f aca="false">COUNTIFS($BO$6:$BO$53,"&gt;"&amp;BO40,$BC$6:$BC$53,INDEX(T_Equipos[Grupo],MATCH(BD40,T_Equipos[NombreEquipo],0)))+1</f>
        <v>1</v>
      </c>
      <c r="BQ40" s="117" t="str">
        <f aca="false">IF(COUNTIFS($BP$6:$BP$53,BP40,$BC$6:$BC$53,INDEX(T_Equipos[Grupo],MATCH(BD40,T_Equipos[NombreEquipo],0)))=1,"-","P."&amp;BP40&amp;" ("&amp;COUNTIFS($BP$6:$BP$53,BP40,$BC$6:$BC$53,INDEX(T_Equipos[Grupo],MATCH(BD40,T_Equipos[NombreEquipo],0)))&amp;")")</f>
        <v>P.1 (4)</v>
      </c>
      <c r="BR40" s="117" t="n">
        <f aca="false">IF($BQ40="-","-",BE40)</f>
        <v>0</v>
      </c>
      <c r="BS40" s="117" t="n">
        <f aca="false">BP40+COUNTIFS($BQ$6:$BQ$53,BQ40,$BR$6:BR$53,"&gt;"&amp;BR40,$BC$6:$BC$53,INDEX(T_Equipos[Grupo],MATCH(BD40,T_Equipos[NombreEquipo],0)))</f>
        <v>1</v>
      </c>
      <c r="BT40" s="117" t="str">
        <f aca="false">IF(COUNTIFS($BS$6:$BS$53,BS40,$BC$6:$BC$53,INDEX(T_Equipos[Grupo],MATCH(BD40,T_Equipos[NombreEquipo],0)))=1,"-","P."&amp;BS40&amp;" ("&amp;COUNTIFS($BS$6:$BS$53,BS40,$BC$6:$BC$53,INDEX(T_Equipos[Grupo],MATCH(BD40,T_Equipos[NombreEquipo],0)))&amp;")")</f>
        <v>P.1 (4)</v>
      </c>
      <c r="BU40" s="118" t="n">
        <f aca="false">IF($BT40="-","-",COUNTIFS(FGLocal,$BD40,Ganador,"Local",Part1Empate1V,$BT40)+COUNTIFS(FGVisitante,$BD40,Ganador,"Visitante",Part1Empate1L,$BT40))</f>
        <v>0</v>
      </c>
      <c r="BV40" s="118" t="n">
        <f aca="false">IF($BT40="-","-",COUNTIFS(FGLocal,$BD40,Ganador,"Empate",Part1Empate1V,$BT40)+COUNTIFS(FGVisitante,$BD40,Ganador,"Empate",Part1Empate1L,$BT40))</f>
        <v>0</v>
      </c>
      <c r="BW40" s="118" t="n">
        <f aca="false">IF($BT40="-","-",COUNTIFS(FGLocal,$BD40,Ganador,"Visitante",Part1Empate1V,$BT40)+COUNTIFS(FGVisitante,$BD40,Ganador,"Local",Part1Empate1L,$BT40))</f>
        <v>0</v>
      </c>
      <c r="BX40" s="118" t="n">
        <f aca="false">IF($BT40="-","-",BU40*3+BV40)</f>
        <v>0</v>
      </c>
      <c r="BY40" s="118" t="n">
        <f aca="false">BS40+COUNTIFS($BT$6:$BT$53,BT40,$BX$6:BX$53,"&gt;"&amp;BX40,$BC$6:$BC$53,INDEX(T_Equipos[Grupo],MATCH(BD40,T_Equipos[NombreEquipo],0)))</f>
        <v>1</v>
      </c>
      <c r="BZ40" s="117" t="str">
        <f aca="false">IF(COUNTIFS($BY$6:$BY$53,BY40,$BC$6:$BC$53,INDEX(T_Equipos[Grupo],MATCH(BD40,T_Equipos[NombreEquipo],0)))=1,"-","P."&amp;BY40&amp;" ("&amp;COUNTIFS($BY$6:$BY$53,BY40,$BC$6:$BC$53,INDEX(T_Equipos[Grupo],MATCH(BD40,T_Equipos[NombreEquipo],0)))&amp;")")</f>
        <v>P.1 (4)</v>
      </c>
      <c r="CA40" s="118" t="n">
        <f aca="false">IF($BZ40="-","-",SUMIFS(FG_GolesLocal,FGLocal,$BD40,Part1Empate2V,$BZ40)+SUMIFS(FG_GolesVisitante,FGVisitante,$BD40,Part1Empate2L,$BZ40))</f>
        <v>0</v>
      </c>
      <c r="CB40" s="118" t="n">
        <f aca="false">IF($BZ40="-","-",SUMIFS(FG_GolesVisitante,FGLocal,$BD40,Part1Empate2V,$BZ40)+SUMIFS(FG_GolesLocal,FGVisitante,$BD40,Part1Empate2L,$BZ40))</f>
        <v>0</v>
      </c>
      <c r="CC40" s="118" t="n">
        <f aca="false">IF($BZ40="-","-",CA40-CB40)</f>
        <v>0</v>
      </c>
      <c r="CD40" s="118" t="n">
        <f aca="false">BY40+COUNTIFS($BZ$6:$BZ$53,BZ40,$CC$6:CC$53,"&gt;"&amp;CC40,$BC$6:$BC$53,INDEX(T_Equipos[Grupo],MATCH(BD40,T_Equipos[NombreEquipo],0)))</f>
        <v>1</v>
      </c>
      <c r="CE40" s="117" t="str">
        <f aca="false">IF(COUNTIFS($CD$6:$CD$53,CD40,$BC$6:$BC$53,INDEX(T_Equipos[Grupo],MATCH(BD40,T_Equipos[NombreEquipo],0)))=1,"-","P."&amp;CD40&amp;" ("&amp;COUNTIFS($CD$6:$CD$53,CD40,$BC$6:$BC$53,INDEX(T_Equipos[Grupo],MATCH(BD40,T_Equipos[NombreEquipo],0)))&amp;")")</f>
        <v>P.1 (4)</v>
      </c>
      <c r="CF40" s="118" t="n">
        <f aca="false">IF($CE40="-","-",SUMIFS(FG_GolesLocal,FGLocal,$BD40,Part1Empate3V,$CE40)+SUMIFS(FG_GolesVisitante,FGVisitante,$BD40,Part1Empate3L,$CE40))</f>
        <v>0</v>
      </c>
      <c r="CG40" s="118" t="n">
        <f aca="false">CD40+COUNTIFS($CE$6:$CE$53,CE40,$CF$6:CF$53,"&gt;"&amp;CF40,$BC$6:$BC$53,INDEX(T_Equipos[Grupo],MATCH(BD40,T_Equipos[NombreEquipo],0)))</f>
        <v>1</v>
      </c>
      <c r="CH40" s="117" t="str">
        <f aca="false">IF(COUNTIFS($CG$6:$CG$53,CG40,$BC$6:$BC$53,INDEX(T_Equipos[Grupo],MATCH(BD40,T_Equipos[NombreEquipo],0)))=1,"-","P."&amp;CG40&amp;" ("&amp;COUNTIFS($CG$6:$CG$53,CG40,$BC$6:$BC$53,INDEX(T_Equipos[Grupo],MATCH(BD40,T_Equipos[NombreEquipo],0)))&amp;")")</f>
        <v>P.1 (4)</v>
      </c>
      <c r="CI40" s="118" t="n">
        <f aca="false">IF($CH40="-","-",COUNTIFS(FGLocal,$BD40,Ganador,"Local",Part2Empate4V,$CH40)+COUNTIFS(FGVisitante,$BD40,Ganador,"Visitante",Part2Empate4L,$CH40))</f>
        <v>0</v>
      </c>
      <c r="CJ40" s="118" t="n">
        <f aca="false">IF($CH40="-","-",COUNTIFS(FGLocal,$BD40,Ganador,"Empate",Part2Empate4V,$CH40)+COUNTIFS(FGVisitante,$BD40,Ganador,"Empate",Part2Empate4L,$CH40))</f>
        <v>0</v>
      </c>
      <c r="CK40" s="118" t="n">
        <f aca="false">IF($CH40="-","-",COUNTIFS(FGLocal,$BD40,Ganador,"Visitante",Part2Empate4V,$CH40)+COUNTIFS(FGVisitante,$BD40,Ganador,"Local",Part2Empate4L,$CH40))</f>
        <v>0</v>
      </c>
      <c r="CL40" s="118" t="n">
        <f aca="false">IF($CH40="-","-",CI40*3+CJ40)</f>
        <v>0</v>
      </c>
      <c r="CM40" s="118" t="n">
        <f aca="false">CG40+COUNTIFS($CH$6:$CH$53,CH40,$CL$6:CL$53,"&gt;"&amp;CL40,$BC$6:$BC$53,INDEX(T_Equipos[Grupo],MATCH(BD40,T_Equipos[NombreEquipo],0)))</f>
        <v>1</v>
      </c>
      <c r="CN40" s="117" t="str">
        <f aca="false">IF(COUNTIFS($CM$6:$CM$53,CM40,$BC$6:$BC$53,INDEX(T_Equipos[Grupo],MATCH(BD40,T_Equipos[NombreEquipo],0)))=1,"-","P."&amp;CM40&amp;" ("&amp;COUNTIFS($CM$6:$CM$53,CM40,$BC$6:$BC$53,INDEX(T_Equipos[Grupo],MATCH(BD40,T_Equipos[NombreEquipo],0)))&amp;")")</f>
        <v>P.1 (4)</v>
      </c>
      <c r="CO40" s="118" t="n">
        <f aca="false">IF($CN40="-","-",SUMIFS(FG_GolesLocal,FGLocal,$BD40,Part2Empate5V,$CN40)+SUMIFS(FG_GolesVisitante,FGVisitante,$BD40,Part2Empate5L,$CN40))</f>
        <v>0</v>
      </c>
      <c r="CP40" s="118" t="n">
        <f aca="false">IF($CN40="-","-",SUMIFS(FG_GolesVisitante,FGLocal,$BD40,Part2Empate5V,$CN40)+SUMIFS(FG_GolesLocal,FGVisitante,$BD40,Part2Empate5L,$CN40))</f>
        <v>0</v>
      </c>
      <c r="CQ40" s="118" t="n">
        <f aca="false">IF($CN40="-","-",CO40-CP40)</f>
        <v>0</v>
      </c>
      <c r="CR40" s="118" t="n">
        <f aca="false">CM40+COUNTIFS($CN$6:$CN$53,CN40,$CQ$6:CQ$53,"&gt;"&amp;CQ40,$BC$6:$BC$53,INDEX(T_Equipos[Grupo],MATCH(BD40,T_Equipos[NombreEquipo],0)))</f>
        <v>1</v>
      </c>
      <c r="CS40" s="117" t="str">
        <f aca="false">IF(COUNTIFS($CR$6:$CR$53,CR40,$BC$6:$BC$53,INDEX(T_Equipos[Grupo],MATCH(BD40,T_Equipos[NombreEquipo],0)))=1,"-","P."&amp;CR40&amp;" ("&amp;COUNTIFS($CR$6:$CR$53,CR40,$BC$6:$BC$53,INDEX(T_Equipos[Grupo],MATCH(BD40,T_Equipos[NombreEquipo],0)))&amp;")")</f>
        <v>P.1 (4)</v>
      </c>
      <c r="CT40" s="118" t="n">
        <f aca="false">IF($CS40="-","-",SUMIFS(FG_GolesLocal,FGLocal,$BD40,Part2Empate6V,$CS40)+SUMIFS(FG_GolesVisitante,FGVisitante,$BD40,Part2Empate6L,$CS40))</f>
        <v>0</v>
      </c>
      <c r="CU40" s="118" t="n">
        <f aca="false">CR40+COUNTIFS($CS$6:$CS$53,CS40,$CT$6:CT$53,"&gt;"&amp;CT40,$BC$6:$BC$53,INDEX(T_Equipos[Grupo],MATCH(BD40,T_Equipos[NombreEquipo],0)))</f>
        <v>1</v>
      </c>
      <c r="CV40" s="117" t="str">
        <f aca="false">IF(COUNTIFS($CU$6:$CU$53,CU40,$BC$6:$BC$53,INDEX(T_Equipos[Grupo],MATCH(BD40,T_Equipos[NombreEquipo],0)))=1,"-","P."&amp;CU40&amp;" ("&amp;COUNTIFS($CU$6:$CU$53,CU40,$BC$6:$BC$53,INDEX(T_Equipos[Grupo],MATCH(BD40,T_Equipos[NombreEquipo],0)))&amp;")")</f>
        <v>P.1 (4)</v>
      </c>
      <c r="CW40" s="117" t="n">
        <f aca="false">IF(CV40="-","-",BL40)</f>
        <v>0</v>
      </c>
      <c r="CX40" s="117" t="n">
        <f aca="false">CU40+COUNTIFS($CV$6:$CV$53,CV40,$CW$6:CW$53,"&gt;"&amp;CW40,$BC$6:$BC$53,INDEX(T_Equipos[Grupo],MATCH(BD40,T_Equipos[NombreEquipo],0)))</f>
        <v>1</v>
      </c>
      <c r="CY40" s="117" t="str">
        <f aca="false">IF(COUNTIFS($CX$6:$CX$53,CX40,$BC$6:$BC$53,INDEX(T_Equipos[Grupo],MATCH(BD40,T_Equipos[NombreEquipo],0)))=1,"-","P."&amp;CX40&amp;" ("&amp;COUNTIFS($CX$6:$CX$53,CX40,$BC$6:$BC$53,INDEX(T_Equipos[Grupo],MATCH(BD40,T_Equipos[NombreEquipo],0)))&amp;")")</f>
        <v>P.1 (4)</v>
      </c>
      <c r="CZ40" s="117" t="n">
        <f aca="false">IF(CY40="-","-",BJ40)</f>
        <v>0</v>
      </c>
      <c r="DA40" s="118" t="n">
        <f aca="false">CX40+COUNTIFS($CY$6:$CY$53,CY40,$CZ$6:CZ$53,"&gt;"&amp;CZ40,$BC$6:$BC$53,INDEX(T_Equipos[Grupo],MATCH(BD40,T_Equipos[NombreEquipo],0)))</f>
        <v>1</v>
      </c>
      <c r="DB40" s="117" t="str">
        <f aca="false">IF(COUNTIFS($DA$6:$DA$53,DA40,$BC$6:$BC$53,INDEX(T_Equipos[Grupo],MATCH(BD40,T_Equipos[NombreEquipo],0)))=1,"-","P."&amp;DA40&amp;" ("&amp;COUNTIFS($DA$6:$DA$53,DA40,$BC$6:$BC$53,INDEX(T_Equipos[Grupo],MATCH(BD40,T_Equipos[NombreEquipo],0)))&amp;")")</f>
        <v>P.1 (4)</v>
      </c>
      <c r="DC40" s="115" t="n">
        <f aca="false">IF(DB40="-","-",COUNTIFS(T_Equipos[Rank],"&lt;"&amp;INDEX(T_Equipos[Rank],MATCH(BD40,T_Equipos[NombreEquipo],0)),$BC$6:$BC$53,INDEX(T_Equipos[Grupo],MATCH(BD40,T_Equipos[NombreEquipo],0)))+1)</f>
        <v>3</v>
      </c>
      <c r="DD40" s="115" t="n">
        <f aca="false">DA40+COUNTIFS($DB$6:$DB$53,DB40,$DC$6:DC$53,"&lt;"&amp;DC40,$BC$6:$BC$53,INDEX(T_Equipos[Grupo],MATCH(BD40,T_Equipos[NombreEquipo],0)))</f>
        <v>3</v>
      </c>
      <c r="DE40" s="115"/>
      <c r="DF40" s="115" t="n">
        <f aca="false">IF(OR(INDEX($AW$6:$AW$97,MATCH($BD40,$AV$6:$AV$97,0))="",DB40="-"),DD40,INDEX($AW$6:$AW$97,MATCH($BD40,$AV$6:$AV$97,0))+DD40/1000)</f>
        <v>3</v>
      </c>
      <c r="DG40" s="115" t="n">
        <f aca="false">IF(DB40="-","-",COUNTIFS(DF$6:DF$53,"&lt;"&amp;DF40,$BC$6:$BC$53,INDEX(T_Equipos[Grupo],MATCH(BD40,T_Equipos[NombreEquipo],0))))</f>
        <v>2</v>
      </c>
      <c r="DH40" s="115" t="n">
        <f aca="false">DA40+COUNTIFS(DB$6:DB$53,DB40,DG$6:DG$53,"&lt;"&amp;DG40,$BC$6:$BC$53,INDEX(T_Equipos[Grupo],MATCH(BD40,T_Equipos[NombreEquipo],0)))</f>
        <v>3</v>
      </c>
      <c r="DI40" s="54"/>
      <c r="DJ40" s="54" t="n">
        <f aca="false">INDEX($DA$6:$DA$53,MATCH($DQ40,$BD$6:$BD$53,0))</f>
        <v>1</v>
      </c>
      <c r="DK40" s="54" t="n">
        <f aca="false">+SUMIF($BC$6:$BC$53,BC40,$BF$6:$BF$53)</f>
        <v>0</v>
      </c>
      <c r="DL40" s="54" t="n">
        <f aca="false">IF(OR(DK40=12,$AJ$99=144),COUNTIFS($DJ$6:$DJ$53,DJ40,$BC$6:$BC$53,BC40),1)</f>
        <v>1</v>
      </c>
      <c r="DM40" s="119" t="str">
        <f aca="false">DJ40&amp;"."&amp;DL40</f>
        <v>1.1</v>
      </c>
      <c r="DN40" s="54" t="n">
        <f aca="true" t="array" ref="DN40:DN40">OFFSET(Horarios!$P$3,DJ40-1,0,DL40,1)</f>
        <v>1</v>
      </c>
      <c r="DO40" s="54"/>
      <c r="DP40" s="54" t="s">
        <v>116</v>
      </c>
      <c r="DQ40" s="54" t="str">
        <f aca="false">INDEX($BD$6:$BD$53,MATCH(DP40,$BM$6:$BM$53,0))</f>
        <v>Irak</v>
      </c>
      <c r="DR40" s="54"/>
      <c r="DS40" s="54"/>
      <c r="DT40" s="54" t="str">
        <f aca="false">AA40&amp;"-"&amp;AF40</f>
        <v>Curazao-Costa de Marfil</v>
      </c>
      <c r="DU40" s="54"/>
      <c r="DV40" s="54"/>
      <c r="DW40" s="56"/>
    </row>
    <row r="41" customFormat="false" ht="16.5" hidden="false" customHeight="true" outlineLevel="0" collapsed="false">
      <c r="A41" s="38"/>
      <c r="B41" s="38"/>
      <c r="C41" s="38"/>
      <c r="D41" s="54" t="str">
        <f aca="false">IF(OR(AC41="",AD41=""),"Pendiente",IF(AC41&gt;AD41,"Local",IF(AC41&lt;AD41,"Visitante","Empate")))</f>
        <v>Pendiente</v>
      </c>
      <c r="E41" s="54" t="str">
        <f aca="false">IF(D41="Pendiente","-",INDEX($BT$6:$BT$53,MATCH($AA41,$BD$6:$BD$53,0)))</f>
        <v>-</v>
      </c>
      <c r="F41" s="54" t="str">
        <f aca="false">IF(D41="Pendiente","-",INDEX($BT$6:$BT$53,MATCH($AF41,$BD$6:$BD$53,0)))</f>
        <v>-</v>
      </c>
      <c r="G41" s="54"/>
      <c r="H41" s="54" t="str">
        <f aca="false">IF(D41="Pendiente","-",INDEX($BZ$6:$BZ$53,MATCH($AA41,$BD$6:$BD$53,0)))</f>
        <v>-</v>
      </c>
      <c r="I41" s="54" t="str">
        <f aca="false">IF(D41="Pendiente","-",INDEX($BZ$6:$BZ$53,MATCH($AF41,$BD$6:$BD$53,0)))</f>
        <v>-</v>
      </c>
      <c r="J41" s="54"/>
      <c r="K41" s="54" t="str">
        <f aca="false">IF(D41="Pendiente","-",INDEX($CE$6:$CE$53,MATCH($AA41,$BD$6:$BD$53,0)))</f>
        <v>-</v>
      </c>
      <c r="L41" s="54" t="str">
        <f aca="false">IF(D41="Pendiente","-",INDEX($CE$6:$CE$53,MATCH($AF41,$BD$6:$BD$53,0)))</f>
        <v>-</v>
      </c>
      <c r="M41" s="54"/>
      <c r="N41" s="54" t="str">
        <f aca="false">IF(D41="Pendiente","-",INDEX($CH$6:$CH$53,MATCH($AA41,$BD$6:$BD$53,0)))</f>
        <v>-</v>
      </c>
      <c r="O41" s="54" t="str">
        <f aca="false">IF(D41="Pendiente","-",INDEX($CH$6:$CH$53,MATCH($AF41,$BD$6:$BD$53,0)))</f>
        <v>-</v>
      </c>
      <c r="P41" s="54"/>
      <c r="Q41" s="54" t="str">
        <f aca="false">IF(D41="Pendiente","-",INDEX($CN$6:$CN$53,MATCH($AA41,$BD$6:$BD$53,0)))</f>
        <v>-</v>
      </c>
      <c r="R41" s="54" t="str">
        <f aca="false">IF(D41="Pendiente","-",INDEX($CN$6:$CN$53,MATCH($AF41,$BD$6:$BD$53,0)))</f>
        <v>-</v>
      </c>
      <c r="S41" s="54"/>
      <c r="T41" s="54" t="str">
        <f aca="false">IF(D41="Pendiente","-",INDEX($CS$6:$CS$53,MATCH($AA41,$BD$6:$BD$53,0)))</f>
        <v>-</v>
      </c>
      <c r="U41" s="54" t="str">
        <f aca="false">IF(D41="Pendiente","-",INDEX($CS$6:$CS$53,MATCH($AF41,$BD$6:$BD$53,0)))</f>
        <v>-</v>
      </c>
      <c r="V41" s="45"/>
      <c r="W41" s="185"/>
      <c r="X41" s="128" t="n">
        <f aca="false">Horarios!C41</f>
        <v>46198.9166666667</v>
      </c>
      <c r="Y41" s="129" t="n">
        <f aca="false">Horarios!C41</f>
        <v>46198.9166666667</v>
      </c>
      <c r="Z41" s="130" t="str">
        <f aca="false">$Z$8</f>
        <v>J3</v>
      </c>
      <c r="AA41" s="131" t="str">
        <f aca="false">A40</f>
        <v>Ecuador</v>
      </c>
      <c r="AB41" s="174" t="str">
        <f aca="true" t="array" ref="AB41:AB41">Ver_flag_local</f>
        <v/>
      </c>
      <c r="AC41" s="133"/>
      <c r="AD41" s="134"/>
      <c r="AE41" s="135" t="str">
        <f aca="true" t="array" ref="AE41:AE41">Ver_flag_visit</f>
        <v/>
      </c>
      <c r="AF41" s="136" t="str">
        <f aca="false">A37</f>
        <v>Alemania</v>
      </c>
      <c r="AG41" s="82" t="n">
        <f aca="false">IF(NOT(OR(ISBLANK(AC41),ISBLANK(AD41))),1,0)</f>
        <v>0</v>
      </c>
      <c r="AH41" s="83" t="n">
        <v>56</v>
      </c>
      <c r="AI41" s="84" t="str">
        <f aca="false">AJ41&amp;$B$36</f>
        <v>4E</v>
      </c>
      <c r="AJ41" s="137" t="n">
        <v>4</v>
      </c>
      <c r="AK41" s="183" t="str">
        <f aca="true" t="array" ref="AK41:AK41">Ver_flag_visit</f>
        <v/>
      </c>
      <c r="AL41" s="139" t="str">
        <f aca="false">IFERROR(INDEX($BD$6:$BD$53,MATCH(AI41,$BN$6:$BN$53,0)),"")</f>
        <v>Curazao</v>
      </c>
      <c r="AM41" s="140" t="n">
        <f aca="false">INDEX($BE$6:$BN$53,MATCH($AL41,$BD$6:$BD$53,0),MATCH(AM$5,$BE$5:$BN$5,0))</f>
        <v>0</v>
      </c>
      <c r="AN41" s="141" t="n">
        <f aca="false">INDEX($BE$6:$BN$53,MATCH($AL41,$BD$6:$BD$53,0),MATCH(AN$5,$BE$5:$BN$5,0))</f>
        <v>1</v>
      </c>
      <c r="AO41" s="141" t="n">
        <f aca="false">INDEX($BE$6:$BN$53,MATCH($AL41,$BD$6:$BD$53,0),MATCH(AO$5,$BE$5:$BN$5,0))</f>
        <v>0</v>
      </c>
      <c r="AP41" s="141" t="n">
        <f aca="false">INDEX($BE$6:$BN$53,MATCH($AL41,$BD$6:$BD$53,0),MATCH(AP$5,$BE$5:$BN$5,0))</f>
        <v>0</v>
      </c>
      <c r="AQ41" s="141" t="n">
        <f aca="false">INDEX($BE$6:$BN$53,MATCH($AL41,$BD$6:$BD$53,0),MATCH(AQ$5,$BE$5:$BN$5,0))</f>
        <v>1</v>
      </c>
      <c r="AR41" s="141" t="n">
        <f aca="false">INDEX($BE$6:$BN$53,MATCH($AL41,$BD$6:$BD$53,0),MATCH(AR$5,$BE$5:$BN$5,0))</f>
        <v>1</v>
      </c>
      <c r="AS41" s="141" t="n">
        <f aca="false">INDEX($BE$6:$BN$53,MATCH($AL41,$BD$6:$BD$53,0),MATCH(AS$5,$BE$5:$BN$5,0))</f>
        <v>7</v>
      </c>
      <c r="AT41" s="142" t="n">
        <f aca="false">INDEX($BE$6:$BN$53,MATCH($AL41,$BD$6:$BD$53,0),MATCH(AT$5,$BE$5:$BN$5,0))</f>
        <v>-6</v>
      </c>
      <c r="AU41" s="109" t="n">
        <f aca="false">INDEX($DL$6:$DL$53,MATCH(AI41,$DP$6:$DP$53,0))</f>
        <v>1</v>
      </c>
      <c r="AV41" s="110" t="str">
        <f aca="false">INDEX($BD$6:$BD$53,MATCH(AI41,$BM$6:$BM$53,0))</f>
        <v>Curazao</v>
      </c>
      <c r="AW41" s="111"/>
      <c r="AX41" s="112"/>
      <c r="AY41" s="143" t="str">
        <f aca="false">+A40</f>
        <v>Ecuador</v>
      </c>
      <c r="AZ41" s="144"/>
      <c r="BA41" s="48"/>
      <c r="BB41" s="54"/>
      <c r="BC41" s="115" t="str">
        <f aca="false">+INDEX(T_Equipos[Grupo],MATCH(WORLDCUP!BD41,T_Equipos[NombreEquipo],0))</f>
        <v>I</v>
      </c>
      <c r="BD41" s="54" t="str">
        <f aca="false">+Equipos!B37</f>
        <v>Noruega</v>
      </c>
      <c r="BE41" s="116" t="n">
        <f aca="false">+BG41*3+BH41+IF($AZ$3="no",0,INDEX($AZ$6:$AZ$97,MATCH(BD41,$AY$6:$AY$97,0)))</f>
        <v>0</v>
      </c>
      <c r="BF41" s="116" t="n">
        <f aca="false">+BG41+BH41+BI41</f>
        <v>0</v>
      </c>
      <c r="BG41" s="116" t="n">
        <f aca="false">+COUNTIFS(FGLocal,BD41,Ganador,"Local")+COUNTIFS(FGVisitante,BD41,Ganador,"Visitante")</f>
        <v>0</v>
      </c>
      <c r="BH41" s="116" t="n">
        <f aca="false">+COUNTIFS(FGLocal,BD41,Ganador,"Empate")+COUNTIFS(FGVisitante,BD41,Ganador,"Empate")</f>
        <v>0</v>
      </c>
      <c r="BI41" s="116" t="n">
        <f aca="false">+COUNTIFS(FGVisitante,BD41,Ganador,"Local")+COUNTIFS(FGLocal,BD41,Ganador,"Visitante")</f>
        <v>0</v>
      </c>
      <c r="BJ41" s="116" t="n">
        <f aca="false">+SUMIFS(FG_GolesLocal,FGLocal,BD41,Ganador,"&lt;&gt;"&amp;"Pendiente",FG_GolesLocal,"&lt;&gt;"&amp;"",FG_GolesVisitante,"&lt;&gt;"&amp;"")+SUMIFS(FG_GolesVisitante,FGVisitante,BD41,Ganador,"&lt;&gt;"&amp;"Pendiente",FG_GolesLocal,"&lt;&gt;"&amp;"",FG_GolesVisitante,"&lt;&gt;"&amp;"")</f>
        <v>0</v>
      </c>
      <c r="BK41" s="116" t="n">
        <f aca="false">+SUMIFS(FG_GolesLocal,FGVisitante,BD41,Ganador,"&lt;&gt;"&amp;"Pendiente",FG_GolesLocal,"&lt;&gt;"&amp;"",FG_GolesVisitante,"&lt;&gt;"&amp;"")+SUMIFS(FG_GolesVisitante,FGLocal,BD41,Ganador,"&lt;&gt;"&amp;"Pendiente",FG_GolesLocal,"&lt;&gt;"&amp;"",FG_GolesVisitante,"&lt;&gt;"&amp;"")</f>
        <v>0</v>
      </c>
      <c r="BL41" s="116" t="n">
        <f aca="false">+BJ41-BK41</f>
        <v>0</v>
      </c>
      <c r="BM41" s="116" t="str">
        <f aca="false">DD41&amp;BC41</f>
        <v>4I</v>
      </c>
      <c r="BN41" s="116" t="str">
        <f aca="false">DH41&amp;BC41</f>
        <v>4I</v>
      </c>
      <c r="BO41" s="117" t="n">
        <f aca="false">IF(AND($AJ$99=144,BF41&gt;=1),1,0)</f>
        <v>0</v>
      </c>
      <c r="BP41" s="117" t="n">
        <f aca="false">COUNTIFS($BO$6:$BO$53,"&gt;"&amp;BO41,$BC$6:$BC$53,INDEX(T_Equipos[Grupo],MATCH(BD41,T_Equipos[NombreEquipo],0)))+1</f>
        <v>1</v>
      </c>
      <c r="BQ41" s="117" t="str">
        <f aca="false">IF(COUNTIFS($BP$6:$BP$53,BP41,$BC$6:$BC$53,INDEX(T_Equipos[Grupo],MATCH(BD41,T_Equipos[NombreEquipo],0)))=1,"-","P."&amp;BP41&amp;" ("&amp;COUNTIFS($BP$6:$BP$53,BP41,$BC$6:$BC$53,INDEX(T_Equipos[Grupo],MATCH(BD41,T_Equipos[NombreEquipo],0)))&amp;")")</f>
        <v>P.1 (4)</v>
      </c>
      <c r="BR41" s="117" t="n">
        <f aca="false">IF($BQ41="-","-",BE41)</f>
        <v>0</v>
      </c>
      <c r="BS41" s="117" t="n">
        <f aca="false">BP41+COUNTIFS($BQ$6:$BQ$53,BQ41,$BR$6:BR$53,"&gt;"&amp;BR41,$BC$6:$BC$53,INDEX(T_Equipos[Grupo],MATCH(BD41,T_Equipos[NombreEquipo],0)))</f>
        <v>1</v>
      </c>
      <c r="BT41" s="117" t="str">
        <f aca="false">IF(COUNTIFS($BS$6:$BS$53,BS41,$BC$6:$BC$53,INDEX(T_Equipos[Grupo],MATCH(BD41,T_Equipos[NombreEquipo],0)))=1,"-","P."&amp;BS41&amp;" ("&amp;COUNTIFS($BS$6:$BS$53,BS41,$BC$6:$BC$53,INDEX(T_Equipos[Grupo],MATCH(BD41,T_Equipos[NombreEquipo],0)))&amp;")")</f>
        <v>P.1 (4)</v>
      </c>
      <c r="BU41" s="118" t="n">
        <f aca="false">IF($BT41="-","-",COUNTIFS(FGLocal,$BD41,Ganador,"Local",Part1Empate1V,$BT41)+COUNTIFS(FGVisitante,$BD41,Ganador,"Visitante",Part1Empate1L,$BT41))</f>
        <v>0</v>
      </c>
      <c r="BV41" s="118" t="n">
        <f aca="false">IF($BT41="-","-",COUNTIFS(FGLocal,$BD41,Ganador,"Empate",Part1Empate1V,$BT41)+COUNTIFS(FGVisitante,$BD41,Ganador,"Empate",Part1Empate1L,$BT41))</f>
        <v>0</v>
      </c>
      <c r="BW41" s="118" t="n">
        <f aca="false">IF($BT41="-","-",COUNTIFS(FGLocal,$BD41,Ganador,"Visitante",Part1Empate1V,$BT41)+COUNTIFS(FGVisitante,$BD41,Ganador,"Local",Part1Empate1L,$BT41))</f>
        <v>0</v>
      </c>
      <c r="BX41" s="118" t="n">
        <f aca="false">IF($BT41="-","-",BU41*3+BV41)</f>
        <v>0</v>
      </c>
      <c r="BY41" s="118" t="n">
        <f aca="false">BS41+COUNTIFS($BT$6:$BT$53,BT41,$BX$6:BX$53,"&gt;"&amp;BX41,$BC$6:$BC$53,INDEX(T_Equipos[Grupo],MATCH(BD41,T_Equipos[NombreEquipo],0)))</f>
        <v>1</v>
      </c>
      <c r="BZ41" s="117" t="str">
        <f aca="false">IF(COUNTIFS($BY$6:$BY$53,BY41,$BC$6:$BC$53,INDEX(T_Equipos[Grupo],MATCH(BD41,T_Equipos[NombreEquipo],0)))=1,"-","P."&amp;BY41&amp;" ("&amp;COUNTIFS($BY$6:$BY$53,BY41,$BC$6:$BC$53,INDEX(T_Equipos[Grupo],MATCH(BD41,T_Equipos[NombreEquipo],0)))&amp;")")</f>
        <v>P.1 (4)</v>
      </c>
      <c r="CA41" s="118" t="n">
        <f aca="false">IF($BZ41="-","-",SUMIFS(FG_GolesLocal,FGLocal,$BD41,Part1Empate2V,$BZ41)+SUMIFS(FG_GolesVisitante,FGVisitante,$BD41,Part1Empate2L,$BZ41))</f>
        <v>0</v>
      </c>
      <c r="CB41" s="118" t="n">
        <f aca="false">IF($BZ41="-","-",SUMIFS(FG_GolesVisitante,FGLocal,$BD41,Part1Empate2V,$BZ41)+SUMIFS(FG_GolesLocal,FGVisitante,$BD41,Part1Empate2L,$BZ41))</f>
        <v>0</v>
      </c>
      <c r="CC41" s="118" t="n">
        <f aca="false">IF($BZ41="-","-",CA41-CB41)</f>
        <v>0</v>
      </c>
      <c r="CD41" s="118" t="n">
        <f aca="false">BY41+COUNTIFS($BZ$6:$BZ$53,BZ41,$CC$6:CC$53,"&gt;"&amp;CC41,$BC$6:$BC$53,INDEX(T_Equipos[Grupo],MATCH(BD41,T_Equipos[NombreEquipo],0)))</f>
        <v>1</v>
      </c>
      <c r="CE41" s="117" t="str">
        <f aca="false">IF(COUNTIFS($CD$6:$CD$53,CD41,$BC$6:$BC$53,INDEX(T_Equipos[Grupo],MATCH(BD41,T_Equipos[NombreEquipo],0)))=1,"-","P."&amp;CD41&amp;" ("&amp;COUNTIFS($CD$6:$CD$53,CD41,$BC$6:$BC$53,INDEX(T_Equipos[Grupo],MATCH(BD41,T_Equipos[NombreEquipo],0)))&amp;")")</f>
        <v>P.1 (4)</v>
      </c>
      <c r="CF41" s="118" t="n">
        <f aca="false">IF($CE41="-","-",SUMIFS(FG_GolesLocal,FGLocal,$BD41,Part1Empate3V,$CE41)+SUMIFS(FG_GolesVisitante,FGVisitante,$BD41,Part1Empate3L,$CE41))</f>
        <v>0</v>
      </c>
      <c r="CG41" s="118" t="n">
        <f aca="false">CD41+COUNTIFS($CE$6:$CE$53,CE41,$CF$6:CF$53,"&gt;"&amp;CF41,$BC$6:$BC$53,INDEX(T_Equipos[Grupo],MATCH(BD41,T_Equipos[NombreEquipo],0)))</f>
        <v>1</v>
      </c>
      <c r="CH41" s="117" t="str">
        <f aca="false">IF(COUNTIFS($CG$6:$CG$53,CG41,$BC$6:$BC$53,INDEX(T_Equipos[Grupo],MATCH(BD41,T_Equipos[NombreEquipo],0)))=1,"-","P."&amp;CG41&amp;" ("&amp;COUNTIFS($CG$6:$CG$53,CG41,$BC$6:$BC$53,INDEX(T_Equipos[Grupo],MATCH(BD41,T_Equipos[NombreEquipo],0)))&amp;")")</f>
        <v>P.1 (4)</v>
      </c>
      <c r="CI41" s="118" t="n">
        <f aca="false">IF($CH41="-","-",COUNTIFS(FGLocal,$BD41,Ganador,"Local",Part2Empate4V,$CH41)+COUNTIFS(FGVisitante,$BD41,Ganador,"Visitante",Part2Empate4L,$CH41))</f>
        <v>0</v>
      </c>
      <c r="CJ41" s="118" t="n">
        <f aca="false">IF($CH41="-","-",COUNTIFS(FGLocal,$BD41,Ganador,"Empate",Part2Empate4V,$CH41)+COUNTIFS(FGVisitante,$BD41,Ganador,"Empate",Part2Empate4L,$CH41))</f>
        <v>0</v>
      </c>
      <c r="CK41" s="118" t="n">
        <f aca="false">IF($CH41="-","-",COUNTIFS(FGLocal,$BD41,Ganador,"Visitante",Part2Empate4V,$CH41)+COUNTIFS(FGVisitante,$BD41,Ganador,"Local",Part2Empate4L,$CH41))</f>
        <v>0</v>
      </c>
      <c r="CL41" s="118" t="n">
        <f aca="false">IF($CH41="-","-",CI41*3+CJ41)</f>
        <v>0</v>
      </c>
      <c r="CM41" s="118" t="n">
        <f aca="false">CG41+COUNTIFS($CH$6:$CH$53,CH41,$CL$6:CL$53,"&gt;"&amp;CL41,$BC$6:$BC$53,INDEX(T_Equipos[Grupo],MATCH(BD41,T_Equipos[NombreEquipo],0)))</f>
        <v>1</v>
      </c>
      <c r="CN41" s="117" t="str">
        <f aca="false">IF(COUNTIFS($CM$6:$CM$53,CM41,$BC$6:$BC$53,INDEX(T_Equipos[Grupo],MATCH(BD41,T_Equipos[NombreEquipo],0)))=1,"-","P."&amp;CM41&amp;" ("&amp;COUNTIFS($CM$6:$CM$53,CM41,$BC$6:$BC$53,INDEX(T_Equipos[Grupo],MATCH(BD41,T_Equipos[NombreEquipo],0)))&amp;")")</f>
        <v>P.1 (4)</v>
      </c>
      <c r="CO41" s="118" t="n">
        <f aca="false">IF($CN41="-","-",SUMIFS(FG_GolesLocal,FGLocal,$BD41,Part2Empate5V,$CN41)+SUMIFS(FG_GolesVisitante,FGVisitante,$BD41,Part2Empate5L,$CN41))</f>
        <v>0</v>
      </c>
      <c r="CP41" s="118" t="n">
        <f aca="false">IF($CN41="-","-",SUMIFS(FG_GolesVisitante,FGLocal,$BD41,Part2Empate5V,$CN41)+SUMIFS(FG_GolesLocal,FGVisitante,$BD41,Part2Empate5L,$CN41))</f>
        <v>0</v>
      </c>
      <c r="CQ41" s="118" t="n">
        <f aca="false">IF($CN41="-","-",CO41-CP41)</f>
        <v>0</v>
      </c>
      <c r="CR41" s="118" t="n">
        <f aca="false">CM41+COUNTIFS($CN$6:$CN$53,CN41,$CQ$6:CQ$53,"&gt;"&amp;CQ41,$BC$6:$BC$53,INDEX(T_Equipos[Grupo],MATCH(BD41,T_Equipos[NombreEquipo],0)))</f>
        <v>1</v>
      </c>
      <c r="CS41" s="117" t="str">
        <f aca="false">IF(COUNTIFS($CR$6:$CR$53,CR41,$BC$6:$BC$53,INDEX(T_Equipos[Grupo],MATCH(BD41,T_Equipos[NombreEquipo],0)))=1,"-","P."&amp;CR41&amp;" ("&amp;COUNTIFS($CR$6:$CR$53,CR41,$BC$6:$BC$53,INDEX(T_Equipos[Grupo],MATCH(BD41,T_Equipos[NombreEquipo],0)))&amp;")")</f>
        <v>P.1 (4)</v>
      </c>
      <c r="CT41" s="118" t="n">
        <f aca="false">IF($CS41="-","-",SUMIFS(FG_GolesLocal,FGLocal,$BD41,Part2Empate6V,$CS41)+SUMIFS(FG_GolesVisitante,FGVisitante,$BD41,Part2Empate6L,$CS41))</f>
        <v>0</v>
      </c>
      <c r="CU41" s="118" t="n">
        <f aca="false">CR41+COUNTIFS($CS$6:$CS$53,CS41,$CT$6:CT$53,"&gt;"&amp;CT41,$BC$6:$BC$53,INDEX(T_Equipos[Grupo],MATCH(BD41,T_Equipos[NombreEquipo],0)))</f>
        <v>1</v>
      </c>
      <c r="CV41" s="117" t="str">
        <f aca="false">IF(COUNTIFS($CU$6:$CU$53,CU41,$BC$6:$BC$53,INDEX(T_Equipos[Grupo],MATCH(BD41,T_Equipos[NombreEquipo],0)))=1,"-","P."&amp;CU41&amp;" ("&amp;COUNTIFS($CU$6:$CU$53,CU41,$BC$6:$BC$53,INDEX(T_Equipos[Grupo],MATCH(BD41,T_Equipos[NombreEquipo],0)))&amp;")")</f>
        <v>P.1 (4)</v>
      </c>
      <c r="CW41" s="117" t="n">
        <f aca="false">IF(CV41="-","-",BL41)</f>
        <v>0</v>
      </c>
      <c r="CX41" s="117" t="n">
        <f aca="false">CU41+COUNTIFS($CV$6:$CV$53,CV41,$CW$6:CW$53,"&gt;"&amp;CW41,$BC$6:$BC$53,INDEX(T_Equipos[Grupo],MATCH(BD41,T_Equipos[NombreEquipo],0)))</f>
        <v>1</v>
      </c>
      <c r="CY41" s="117" t="str">
        <f aca="false">IF(COUNTIFS($CX$6:$CX$53,CX41,$BC$6:$BC$53,INDEX(T_Equipos[Grupo],MATCH(BD41,T_Equipos[NombreEquipo],0)))=1,"-","P."&amp;CX41&amp;" ("&amp;COUNTIFS($CX$6:$CX$53,CX41,$BC$6:$BC$53,INDEX(T_Equipos[Grupo],MATCH(BD41,T_Equipos[NombreEquipo],0)))&amp;")")</f>
        <v>P.1 (4)</v>
      </c>
      <c r="CZ41" s="117" t="n">
        <f aca="false">IF(CY41="-","-",BJ41)</f>
        <v>0</v>
      </c>
      <c r="DA41" s="118" t="n">
        <f aca="false">CX41+COUNTIFS($CY$6:$CY$53,CY41,$CZ$6:CZ$53,"&gt;"&amp;CZ41,$BC$6:$BC$53,INDEX(T_Equipos[Grupo],MATCH(BD41,T_Equipos[NombreEquipo],0)))</f>
        <v>1</v>
      </c>
      <c r="DB41" s="117" t="str">
        <f aca="false">IF(COUNTIFS($DA$6:$DA$53,DA41,$BC$6:$BC$53,INDEX(T_Equipos[Grupo],MATCH(BD41,T_Equipos[NombreEquipo],0)))=1,"-","P."&amp;DA41&amp;" ("&amp;COUNTIFS($DA$6:$DA$53,DA41,$BC$6:$BC$53,INDEX(T_Equipos[Grupo],MATCH(BD41,T_Equipos[NombreEquipo],0)))&amp;")")</f>
        <v>P.1 (4)</v>
      </c>
      <c r="DC41" s="115" t="n">
        <f aca="false">IF(DB41="-","-",COUNTIFS(T_Equipos[Rank],"&lt;"&amp;INDEX(T_Equipos[Rank],MATCH(BD41,T_Equipos[NombreEquipo],0)),$BC$6:$BC$53,INDEX(T_Equipos[Grupo],MATCH(BD41,T_Equipos[NombreEquipo],0)))+1)</f>
        <v>4</v>
      </c>
      <c r="DD41" s="115" t="n">
        <f aca="false">DA41+COUNTIFS($DB$6:$DB$53,DB41,$DC$6:DC$53,"&lt;"&amp;DC41,$BC$6:$BC$53,INDEX(T_Equipos[Grupo],MATCH(BD41,T_Equipos[NombreEquipo],0)))</f>
        <v>4</v>
      </c>
      <c r="DE41" s="115"/>
      <c r="DF41" s="115" t="n">
        <f aca="false">IF(OR(INDEX($AW$6:$AW$97,MATCH($BD41,$AV$6:$AV$97,0))="",DB41="-"),DD41,INDEX($AW$6:$AW$97,MATCH($BD41,$AV$6:$AV$97,0))+DD41/1000)</f>
        <v>4</v>
      </c>
      <c r="DG41" s="115" t="n">
        <f aca="false">IF(DB41="-","-",COUNTIFS(DF$6:DF$53,"&lt;"&amp;DF41,$BC$6:$BC$53,INDEX(T_Equipos[Grupo],MATCH(BD41,T_Equipos[NombreEquipo],0))))</f>
        <v>3</v>
      </c>
      <c r="DH41" s="115" t="n">
        <f aca="false">DA41+COUNTIFS(DB$6:DB$53,DB41,DG$6:DG$53,"&lt;"&amp;DG41,$BC$6:$BC$53,INDEX(T_Equipos[Grupo],MATCH(BD41,T_Equipos[NombreEquipo],0)))</f>
        <v>4</v>
      </c>
      <c r="DI41" s="54"/>
      <c r="DJ41" s="54" t="n">
        <f aca="false">INDEX($DA$6:$DA$53,MATCH($DQ41,$BD$6:$BD$53,0))</f>
        <v>1</v>
      </c>
      <c r="DK41" s="54" t="n">
        <f aca="false">+SUMIF($BC$6:$BC$53,BC41,$BF$6:$BF$53)</f>
        <v>0</v>
      </c>
      <c r="DL41" s="54" t="n">
        <f aca="false">IF(OR(DK41=12,$AJ$99=144),COUNTIFS($DJ$6:$DJ$53,DJ41,$BC$6:$BC$53,BC41),1)</f>
        <v>1</v>
      </c>
      <c r="DM41" s="119" t="str">
        <f aca="false">DJ41&amp;"."&amp;DL41</f>
        <v>1.1</v>
      </c>
      <c r="DN41" s="54" t="n">
        <f aca="true" t="array" ref="DN41:DN41">OFFSET(Horarios!$P$3,DJ41-1,0,DL41,1)</f>
        <v>1</v>
      </c>
      <c r="DO41" s="54"/>
      <c r="DP41" s="54" t="s">
        <v>117</v>
      </c>
      <c r="DQ41" s="54" t="str">
        <f aca="false">INDEX($BD$6:$BD$53,MATCH(DP41,$BM$6:$BM$53,0))</f>
        <v>Noruega</v>
      </c>
      <c r="DR41" s="54"/>
      <c r="DS41" s="54"/>
      <c r="DT41" s="54" t="str">
        <f aca="false">AA41&amp;"-"&amp;AF41</f>
        <v>Ecuador-Alemania</v>
      </c>
      <c r="DU41" s="54"/>
      <c r="DV41" s="54"/>
      <c r="DW41" s="56"/>
    </row>
    <row r="42" customFormat="false" ht="15" hidden="false" customHeight="false" outlineLevel="0" collapsed="false">
      <c r="A42" s="38"/>
      <c r="B42" s="38"/>
      <c r="C42" s="38"/>
      <c r="D42" s="54"/>
      <c r="E42" s="54"/>
      <c r="F42" s="54"/>
      <c r="G42" s="54"/>
      <c r="H42" s="54"/>
      <c r="I42" s="54"/>
      <c r="J42" s="54"/>
      <c r="K42" s="54"/>
      <c r="L42" s="54"/>
      <c r="M42" s="54"/>
      <c r="N42" s="54"/>
      <c r="O42" s="54"/>
      <c r="P42" s="54"/>
      <c r="Q42" s="54"/>
      <c r="R42" s="54"/>
      <c r="S42" s="54"/>
      <c r="T42" s="54"/>
      <c r="U42" s="54"/>
      <c r="V42" s="45"/>
      <c r="W42" s="145"/>
      <c r="X42" s="146"/>
      <c r="Y42" s="145"/>
      <c r="Z42" s="147"/>
      <c r="AA42" s="148"/>
      <c r="AB42" s="149"/>
      <c r="AC42" s="150"/>
      <c r="AD42" s="150"/>
      <c r="AE42" s="149"/>
      <c r="AF42" s="151"/>
      <c r="AG42" s="181"/>
      <c r="AH42" s="83"/>
      <c r="AI42" s="42"/>
      <c r="AJ42" s="152"/>
      <c r="AK42" s="153"/>
      <c r="AL42" s="65"/>
      <c r="AM42" s="154"/>
      <c r="AN42" s="152"/>
      <c r="AO42" s="152"/>
      <c r="AP42" s="152"/>
      <c r="AQ42" s="152"/>
      <c r="AR42" s="152"/>
      <c r="AS42" s="152"/>
      <c r="AT42" s="152"/>
      <c r="AU42" s="155"/>
      <c r="AV42" s="156"/>
      <c r="AW42" s="157"/>
      <c r="AX42" s="112"/>
      <c r="AY42" s="145"/>
      <c r="AZ42" s="146"/>
      <c r="BA42" s="48"/>
      <c r="BB42" s="54"/>
      <c r="BC42" s="115" t="str">
        <f aca="false">+INDEX(T_Equipos[Grupo],MATCH(WORLDCUP!BD42,T_Equipos[NombreEquipo],0))</f>
        <v>J</v>
      </c>
      <c r="BD42" s="54" t="str">
        <f aca="false">+Equipos!B38</f>
        <v>Argentina</v>
      </c>
      <c r="BE42" s="116" t="n">
        <f aca="false">+BG42*3+BH42+IF($AZ$3="no",0,INDEX($AZ$6:$AZ$97,MATCH(BD42,$AY$6:$AY$97,0)))</f>
        <v>0</v>
      </c>
      <c r="BF42" s="116" t="n">
        <f aca="false">+BG42+BH42+BI42</f>
        <v>0</v>
      </c>
      <c r="BG42" s="116" t="n">
        <f aca="false">+COUNTIFS(FGLocal,BD42,Ganador,"Local")+COUNTIFS(FGVisitante,BD42,Ganador,"Visitante")</f>
        <v>0</v>
      </c>
      <c r="BH42" s="116" t="n">
        <f aca="false">+COUNTIFS(FGLocal,BD42,Ganador,"Empate")+COUNTIFS(FGVisitante,BD42,Ganador,"Empate")</f>
        <v>0</v>
      </c>
      <c r="BI42" s="116" t="n">
        <f aca="false">+COUNTIFS(FGVisitante,BD42,Ganador,"Local")+COUNTIFS(FGLocal,BD42,Ganador,"Visitante")</f>
        <v>0</v>
      </c>
      <c r="BJ42" s="116" t="n">
        <f aca="false">+SUMIFS(FG_GolesLocal,FGLocal,BD42,Ganador,"&lt;&gt;"&amp;"Pendiente",FG_GolesLocal,"&lt;&gt;"&amp;"",FG_GolesVisitante,"&lt;&gt;"&amp;"")+SUMIFS(FG_GolesVisitante,FGVisitante,BD42,Ganador,"&lt;&gt;"&amp;"Pendiente",FG_GolesLocal,"&lt;&gt;"&amp;"",FG_GolesVisitante,"&lt;&gt;"&amp;"")</f>
        <v>0</v>
      </c>
      <c r="BK42" s="116" t="n">
        <f aca="false">+SUMIFS(FG_GolesLocal,FGVisitante,BD42,Ganador,"&lt;&gt;"&amp;"Pendiente",FG_GolesLocal,"&lt;&gt;"&amp;"",FG_GolesVisitante,"&lt;&gt;"&amp;"")+SUMIFS(FG_GolesVisitante,FGLocal,BD42,Ganador,"&lt;&gt;"&amp;"Pendiente",FG_GolesLocal,"&lt;&gt;"&amp;"",FG_GolesVisitante,"&lt;&gt;"&amp;"")</f>
        <v>0</v>
      </c>
      <c r="BL42" s="116" t="n">
        <f aca="false">+BJ42-BK42</f>
        <v>0</v>
      </c>
      <c r="BM42" s="116" t="str">
        <f aca="false">DD42&amp;BC42</f>
        <v>1J</v>
      </c>
      <c r="BN42" s="116" t="str">
        <f aca="false">DH42&amp;BC42</f>
        <v>1J</v>
      </c>
      <c r="BO42" s="118" t="n">
        <f aca="false">IF(AND($AJ$99=144,BF42&gt;=1),1,0)</f>
        <v>0</v>
      </c>
      <c r="BP42" s="117" t="n">
        <f aca="false">COUNTIFS($BO$6:$BO$53,"&gt;"&amp;BO42,$BC$6:$BC$53,INDEX(T_Equipos[Grupo],MATCH(BD42,T_Equipos[NombreEquipo],0)))+1</f>
        <v>1</v>
      </c>
      <c r="BQ42" s="117" t="str">
        <f aca="false">IF(COUNTIFS($BP$6:$BP$53,BP42,$BC$6:$BC$53,INDEX(T_Equipos[Grupo],MATCH(BD42,T_Equipos[NombreEquipo],0)))=1,"-","P."&amp;BP42&amp;" ("&amp;COUNTIFS($BP$6:$BP$53,BP42,$BC$6:$BC$53,INDEX(T_Equipos[Grupo],MATCH(BD42,T_Equipos[NombreEquipo],0)))&amp;")")</f>
        <v>P.1 (4)</v>
      </c>
      <c r="BR42" s="118" t="n">
        <f aca="false">IF($BQ42="-","-",BE42)</f>
        <v>0</v>
      </c>
      <c r="BS42" s="117" t="n">
        <f aca="false">BP42+COUNTIFS($BQ$6:$BQ$53,BQ42,$BR$6:BR$53,"&gt;"&amp;BR42,$BC$6:$BC$53,INDEX(T_Equipos[Grupo],MATCH(BD42,T_Equipos[NombreEquipo],0)))</f>
        <v>1</v>
      </c>
      <c r="BT42" s="117" t="str">
        <f aca="false">IF(COUNTIFS($BS$6:$BS$53,BS42,$BC$6:$BC$53,INDEX(T_Equipos[Grupo],MATCH(BD42,T_Equipos[NombreEquipo],0)))=1,"-","P."&amp;BS42&amp;" ("&amp;COUNTIFS($BS$6:$BS$53,BS42,$BC$6:$BC$53,INDEX(T_Equipos[Grupo],MATCH(BD42,T_Equipos[NombreEquipo],0)))&amp;")")</f>
        <v>P.1 (4)</v>
      </c>
      <c r="BU42" s="118" t="n">
        <f aca="false">IF($BT42="-","-",COUNTIFS(FGLocal,$BD42,Ganador,"Local",Part1Empate1V,$BT42)+COUNTIFS(FGVisitante,$BD42,Ganador,"Visitante",Part1Empate1L,$BT42))</f>
        <v>0</v>
      </c>
      <c r="BV42" s="118" t="n">
        <f aca="false">IF($BT42="-","-",COUNTIFS(FGLocal,$BD42,Ganador,"Empate",Part1Empate1V,$BT42)+COUNTIFS(FGVisitante,$BD42,Ganador,"Empate",Part1Empate1L,$BT42))</f>
        <v>0</v>
      </c>
      <c r="BW42" s="118" t="n">
        <f aca="false">IF($BT42="-","-",COUNTIFS(FGLocal,$BD42,Ganador,"Visitante",Part1Empate1V,$BT42)+COUNTIFS(FGVisitante,$BD42,Ganador,"Local",Part1Empate1L,$BT42))</f>
        <v>0</v>
      </c>
      <c r="BX42" s="118" t="n">
        <f aca="false">IF($BT42="-","-",BU42*3+BV42)</f>
        <v>0</v>
      </c>
      <c r="BY42" s="118" t="n">
        <f aca="false">BS42+COUNTIFS($BT$6:$BT$53,BT42,$BX$6:BX$53,"&gt;"&amp;BX42,$BC$6:$BC$53,INDEX(T_Equipos[Grupo],MATCH(BD42,T_Equipos[NombreEquipo],0)))</f>
        <v>1</v>
      </c>
      <c r="BZ42" s="117" t="str">
        <f aca="false">IF(COUNTIFS($BY$6:$BY$53,BY42,$BC$6:$BC$53,INDEX(T_Equipos[Grupo],MATCH(BD42,T_Equipos[NombreEquipo],0)))=1,"-","P."&amp;BY42&amp;" ("&amp;COUNTIFS($BY$6:$BY$53,BY42,$BC$6:$BC$53,INDEX(T_Equipos[Grupo],MATCH(BD42,T_Equipos[NombreEquipo],0)))&amp;")")</f>
        <v>P.1 (4)</v>
      </c>
      <c r="CA42" s="118" t="n">
        <f aca="false">IF($BZ42="-","-",SUMIFS(FG_GolesLocal,FGLocal,$BD42,Part1Empate2V,$BZ42)+SUMIFS(FG_GolesVisitante,FGVisitante,$BD42,Part1Empate2L,$BZ42))</f>
        <v>0</v>
      </c>
      <c r="CB42" s="118" t="n">
        <f aca="false">IF($BZ42="-","-",SUMIFS(FG_GolesVisitante,FGLocal,$BD42,Part1Empate2V,$BZ42)+SUMIFS(FG_GolesLocal,FGVisitante,$BD42,Part1Empate2L,$BZ42))</f>
        <v>0</v>
      </c>
      <c r="CC42" s="118" t="n">
        <f aca="false">IF($BZ42="-","-",CA42-CB42)</f>
        <v>0</v>
      </c>
      <c r="CD42" s="118" t="n">
        <f aca="false">BY42+COUNTIFS($BZ$6:$BZ$53,BZ42,$CC$6:CC$53,"&gt;"&amp;CC42,$BC$6:$BC$53,INDEX(T_Equipos[Grupo],MATCH(BD42,T_Equipos[NombreEquipo],0)))</f>
        <v>1</v>
      </c>
      <c r="CE42" s="117" t="str">
        <f aca="false">IF(COUNTIFS($CD$6:$CD$53,CD42,$BC$6:$BC$53,INDEX(T_Equipos[Grupo],MATCH(BD42,T_Equipos[NombreEquipo],0)))=1,"-","P."&amp;CD42&amp;" ("&amp;COUNTIFS($CD$6:$CD$53,CD42,$BC$6:$BC$53,INDEX(T_Equipos[Grupo],MATCH(BD42,T_Equipos[NombreEquipo],0)))&amp;")")</f>
        <v>P.1 (4)</v>
      </c>
      <c r="CF42" s="118" t="n">
        <f aca="false">IF($CE42="-","-",SUMIFS(FG_GolesLocal,FGLocal,$BD42,Part1Empate3V,$CE42)+SUMIFS(FG_GolesVisitante,FGVisitante,$BD42,Part1Empate3L,$CE42))</f>
        <v>0</v>
      </c>
      <c r="CG42" s="118" t="n">
        <f aca="false">CD42+COUNTIFS($CE$6:$CE$53,CE42,$CF$6:CF$53,"&gt;"&amp;CF42,$BC$6:$BC$53,INDEX(T_Equipos[Grupo],MATCH(BD42,T_Equipos[NombreEquipo],0)))</f>
        <v>1</v>
      </c>
      <c r="CH42" s="117" t="str">
        <f aca="false">IF(COUNTIFS($CG$6:$CG$53,CG42,$BC$6:$BC$53,INDEX(T_Equipos[Grupo],MATCH(BD42,T_Equipos[NombreEquipo],0)))=1,"-","P."&amp;CG42&amp;" ("&amp;COUNTIFS($CG$6:$CG$53,CG42,$BC$6:$BC$53,INDEX(T_Equipos[Grupo],MATCH(BD42,T_Equipos[NombreEquipo],0)))&amp;")")</f>
        <v>P.1 (4)</v>
      </c>
      <c r="CI42" s="118" t="n">
        <f aca="false">IF($CH42="-","-",COUNTIFS(FGLocal,$BD42,Ganador,"Local",Part2Empate4V,$CH42)+COUNTIFS(FGVisitante,$BD42,Ganador,"Visitante",Part2Empate4L,$CH42))</f>
        <v>0</v>
      </c>
      <c r="CJ42" s="118" t="n">
        <f aca="false">IF($CH42="-","-",COUNTIFS(FGLocal,$BD42,Ganador,"Empate",Part2Empate4V,$CH42)+COUNTIFS(FGVisitante,$BD42,Ganador,"Empate",Part2Empate4L,$CH42))</f>
        <v>0</v>
      </c>
      <c r="CK42" s="118" t="n">
        <f aca="false">IF($CH42="-","-",COUNTIFS(FGLocal,$BD42,Ganador,"Visitante",Part2Empate4V,$CH42)+COUNTIFS(FGVisitante,$BD42,Ganador,"Local",Part2Empate4L,$CH42))</f>
        <v>0</v>
      </c>
      <c r="CL42" s="118" t="n">
        <f aca="false">IF($CH42="-","-",CI42*3+CJ42)</f>
        <v>0</v>
      </c>
      <c r="CM42" s="118" t="n">
        <f aca="false">CG42+COUNTIFS($CH$6:$CH$53,CH42,$CL$6:CL$53,"&gt;"&amp;CL42,$BC$6:$BC$53,INDEX(T_Equipos[Grupo],MATCH(BD42,T_Equipos[NombreEquipo],0)))</f>
        <v>1</v>
      </c>
      <c r="CN42" s="117" t="str">
        <f aca="false">IF(COUNTIFS($CM$6:$CM$53,CM42,$BC$6:$BC$53,INDEX(T_Equipos[Grupo],MATCH(BD42,T_Equipos[NombreEquipo],0)))=1,"-","P."&amp;CM42&amp;" ("&amp;COUNTIFS($CM$6:$CM$53,CM42,$BC$6:$BC$53,INDEX(T_Equipos[Grupo],MATCH(BD42,T_Equipos[NombreEquipo],0)))&amp;")")</f>
        <v>P.1 (4)</v>
      </c>
      <c r="CO42" s="118" t="n">
        <f aca="false">IF($CN42="-","-",SUMIFS(FG_GolesLocal,FGLocal,$BD42,Part2Empate5V,$CN42)+SUMIFS(FG_GolesVisitante,FGVisitante,$BD42,Part2Empate5L,$CN42))</f>
        <v>0</v>
      </c>
      <c r="CP42" s="118" t="n">
        <f aca="false">IF($CN42="-","-",SUMIFS(FG_GolesVisitante,FGLocal,$BD42,Part2Empate5V,$CN42)+SUMIFS(FG_GolesLocal,FGVisitante,$BD42,Part2Empate5L,$CN42))</f>
        <v>0</v>
      </c>
      <c r="CQ42" s="118" t="n">
        <f aca="false">IF($CN42="-","-",CO42-CP42)</f>
        <v>0</v>
      </c>
      <c r="CR42" s="118" t="n">
        <f aca="false">CM42+COUNTIFS($CN$6:$CN$53,CN42,$CQ$6:CQ$53,"&gt;"&amp;CQ42,$BC$6:$BC$53,INDEX(T_Equipos[Grupo],MATCH(BD42,T_Equipos[NombreEquipo],0)))</f>
        <v>1</v>
      </c>
      <c r="CS42" s="117" t="str">
        <f aca="false">IF(COUNTIFS($CR$6:$CR$53,CR42,$BC$6:$BC$53,INDEX(T_Equipos[Grupo],MATCH(BD42,T_Equipos[NombreEquipo],0)))=1,"-","P."&amp;CR42&amp;" ("&amp;COUNTIFS($CR$6:$CR$53,CR42,$BC$6:$BC$53,INDEX(T_Equipos[Grupo],MATCH(BD42,T_Equipos[NombreEquipo],0)))&amp;")")</f>
        <v>P.1 (4)</v>
      </c>
      <c r="CT42" s="118" t="n">
        <f aca="false">IF($CS42="-","-",SUMIFS(FG_GolesLocal,FGLocal,$BD42,Part2Empate6V,$CS42)+SUMIFS(FG_GolesVisitante,FGVisitante,$BD42,Part2Empate6L,$CS42))</f>
        <v>0</v>
      </c>
      <c r="CU42" s="118" t="n">
        <f aca="false">CR42+COUNTIFS($CS$6:$CS$53,CS42,$CT$6:CT$53,"&gt;"&amp;CT42,$BC$6:$BC$53,INDEX(T_Equipos[Grupo],MATCH(BD42,T_Equipos[NombreEquipo],0)))</f>
        <v>1</v>
      </c>
      <c r="CV42" s="117" t="str">
        <f aca="false">IF(COUNTIFS($CU$6:$CU$53,CU42,$BC$6:$BC$53,INDEX(T_Equipos[Grupo],MATCH(BD42,T_Equipos[NombreEquipo],0)))=1,"-","P."&amp;CU42&amp;" ("&amp;COUNTIFS($CU$6:$CU$53,CU42,$BC$6:$BC$53,INDEX(T_Equipos[Grupo],MATCH(BD42,T_Equipos[NombreEquipo],0)))&amp;")")</f>
        <v>P.1 (4)</v>
      </c>
      <c r="CW42" s="117" t="n">
        <f aca="false">IF(CV42="-","-",BL42)</f>
        <v>0</v>
      </c>
      <c r="CX42" s="117" t="n">
        <f aca="false">CU42+COUNTIFS($CV$6:$CV$53,CV42,$CW$6:CW$53,"&gt;"&amp;CW42,$BC$6:$BC$53,INDEX(T_Equipos[Grupo],MATCH(BD42,T_Equipos[NombreEquipo],0)))</f>
        <v>1</v>
      </c>
      <c r="CY42" s="117" t="str">
        <f aca="false">IF(COUNTIFS($CX$6:$CX$53,CX42,$BC$6:$BC$53,INDEX(T_Equipos[Grupo],MATCH(BD42,T_Equipos[NombreEquipo],0)))=1,"-","P."&amp;CX42&amp;" ("&amp;COUNTIFS($CX$6:$CX$53,CX42,$BC$6:$BC$53,INDEX(T_Equipos[Grupo],MATCH(BD42,T_Equipos[NombreEquipo],0)))&amp;")")</f>
        <v>P.1 (4)</v>
      </c>
      <c r="CZ42" s="117" t="n">
        <f aca="false">IF(CY42="-","-",BJ42)</f>
        <v>0</v>
      </c>
      <c r="DA42" s="118" t="n">
        <f aca="false">CX42+COUNTIFS($CY$6:$CY$53,CY42,$CZ$6:CZ$53,"&gt;"&amp;CZ42,$BC$6:$BC$53,INDEX(T_Equipos[Grupo],MATCH(BD42,T_Equipos[NombreEquipo],0)))</f>
        <v>1</v>
      </c>
      <c r="DB42" s="117" t="str">
        <f aca="false">IF(COUNTIFS($DA$6:$DA$53,DA42,$BC$6:$BC$53,INDEX(T_Equipos[Grupo],MATCH(BD42,T_Equipos[NombreEquipo],0)))=1,"-","P."&amp;DA42&amp;" ("&amp;COUNTIFS($DA$6:$DA$53,DA42,$BC$6:$BC$53,INDEX(T_Equipos[Grupo],MATCH(BD42,T_Equipos[NombreEquipo],0)))&amp;")")</f>
        <v>P.1 (4)</v>
      </c>
      <c r="DC42" s="115" t="n">
        <f aca="false">IF(DB42="-","-",COUNTIFS(T_Equipos[Rank],"&lt;"&amp;INDEX(T_Equipos[Rank],MATCH(BD42,T_Equipos[NombreEquipo],0)),$BC$6:$BC$53,INDEX(T_Equipos[Grupo],MATCH(BD42,T_Equipos[NombreEquipo],0)))+1)</f>
        <v>1</v>
      </c>
      <c r="DD42" s="115" t="n">
        <f aca="false">DA42+COUNTIFS($DB$6:$DB$53,DB42,$DC$6:DC$53,"&lt;"&amp;DC42,$BC$6:$BC$53,INDEX(T_Equipos[Grupo],MATCH(BD42,T_Equipos[NombreEquipo],0)))</f>
        <v>1</v>
      </c>
      <c r="DE42" s="115"/>
      <c r="DF42" s="115" t="n">
        <f aca="false">IF(OR(INDEX($AW$6:$AW$97,MATCH($BD42,$AV$6:$AV$97,0))="",DB42="-"),DD42,INDEX($AW$6:$AW$97,MATCH($BD42,$AV$6:$AV$97,0))+DD42/1000)</f>
        <v>1</v>
      </c>
      <c r="DG42" s="115" t="n">
        <f aca="false">IF(DB42="-","-",COUNTIFS(DF$6:DF$53,"&lt;"&amp;DF42,$BC$6:$BC$53,INDEX(T_Equipos[Grupo],MATCH(BD42,T_Equipos[NombreEquipo],0))))</f>
        <v>0</v>
      </c>
      <c r="DH42" s="115" t="n">
        <f aca="false">DA42+COUNTIFS(DB$6:DB$53,DB42,DG$6:DG$53,"&lt;"&amp;DG42,$BC$6:$BC$53,INDEX(T_Equipos[Grupo],MATCH(BD42,T_Equipos[NombreEquipo],0)))</f>
        <v>1</v>
      </c>
      <c r="DI42" s="54"/>
      <c r="DJ42" s="54" t="n">
        <f aca="false">INDEX($DA$6:$DA$53,MATCH($DQ42,$BD$6:$BD$53,0))</f>
        <v>1</v>
      </c>
      <c r="DK42" s="54" t="n">
        <f aca="false">+SUMIF($BC$6:$BC$53,BC42,$BF$6:$BF$53)</f>
        <v>0</v>
      </c>
      <c r="DL42" s="54" t="n">
        <f aca="false">IF(OR(DK42=12,$AJ$99=144),COUNTIFS($DJ$6:$DJ$53,DJ42,$BC$6:$BC$53,BC42),1)</f>
        <v>1</v>
      </c>
      <c r="DM42" s="119" t="str">
        <f aca="false">DJ42&amp;"."&amp;DL42</f>
        <v>1.1</v>
      </c>
      <c r="DN42" s="54" t="n">
        <f aca="true" t="array" ref="DN42:DN42">OFFSET(Horarios!$P$3,DJ42-1,0,DL42,1)</f>
        <v>1</v>
      </c>
      <c r="DO42" s="54"/>
      <c r="DP42" s="54" t="s">
        <v>118</v>
      </c>
      <c r="DQ42" s="54" t="str">
        <f aca="false">INDEX($BD$6:$BD$53,MATCH(DP42,$BM$6:$BM$53,0))</f>
        <v>Argentina</v>
      </c>
      <c r="DR42" s="54"/>
      <c r="DS42" s="54"/>
      <c r="DT42" s="54" t="str">
        <f aca="false">AA42&amp;"-"&amp;AF42</f>
        <v>-</v>
      </c>
      <c r="DU42" s="54"/>
      <c r="DV42" s="54"/>
      <c r="DW42" s="56"/>
    </row>
    <row r="43" customFormat="false" ht="15" hidden="false" customHeight="false" outlineLevel="0" collapsed="false">
      <c r="A43" s="38"/>
      <c r="B43" s="71"/>
      <c r="C43" s="38"/>
      <c r="D43" s="38"/>
      <c r="E43" s="38"/>
      <c r="F43" s="38"/>
      <c r="G43" s="38"/>
      <c r="H43" s="38"/>
      <c r="I43" s="38"/>
      <c r="J43" s="38"/>
      <c r="K43" s="38"/>
      <c r="L43" s="38"/>
      <c r="M43" s="38"/>
      <c r="N43" s="54"/>
      <c r="O43" s="54"/>
      <c r="P43" s="54"/>
      <c r="Q43" s="54"/>
      <c r="R43" s="54"/>
      <c r="S43" s="54"/>
      <c r="T43" s="54"/>
      <c r="U43" s="54"/>
      <c r="V43" s="45"/>
      <c r="W43" s="58"/>
      <c r="X43" s="59" t="str">
        <f aca="false">X27</f>
        <v>Fecha</v>
      </c>
      <c r="Y43" s="59" t="str">
        <f aca="false">Y27</f>
        <v>Hora</v>
      </c>
      <c r="Z43" s="60" t="str">
        <f aca="false">Z27</f>
        <v>Jor.</v>
      </c>
      <c r="AA43" s="61" t="str">
        <f aca="false">AA27</f>
        <v>Casa</v>
      </c>
      <c r="AB43" s="60"/>
      <c r="AC43" s="60" t="str">
        <f aca="false">AC3</f>
        <v>Gol</v>
      </c>
      <c r="AD43" s="60" t="str">
        <f aca="false">AD3</f>
        <v>Gol</v>
      </c>
      <c r="AE43" s="60"/>
      <c r="AF43" s="63" t="str">
        <f aca="false">AF27</f>
        <v>Fuera</v>
      </c>
      <c r="AG43" s="158"/>
      <c r="AH43" s="83"/>
      <c r="AI43" s="49"/>
      <c r="AJ43" s="65"/>
      <c r="AK43" s="159"/>
      <c r="AL43" s="65"/>
      <c r="AM43" s="65"/>
      <c r="AN43" s="65"/>
      <c r="AO43" s="65"/>
      <c r="AP43" s="65"/>
      <c r="AQ43" s="65"/>
      <c r="AR43" s="65"/>
      <c r="AS43" s="65"/>
      <c r="AT43" s="65"/>
      <c r="AU43" s="160"/>
      <c r="AV43" s="50"/>
      <c r="AW43" s="161"/>
      <c r="AX43" s="162"/>
      <c r="AY43" s="145"/>
      <c r="AZ43" s="146"/>
      <c r="BA43" s="48"/>
      <c r="BB43" s="54"/>
      <c r="BC43" s="115" t="str">
        <f aca="false">+INDEX(T_Equipos[Grupo],MATCH(WORLDCUP!BD43,T_Equipos[NombreEquipo],0))</f>
        <v>J</v>
      </c>
      <c r="BD43" s="54" t="str">
        <f aca="false">+Equipos!B39</f>
        <v>Argelia</v>
      </c>
      <c r="BE43" s="116" t="n">
        <f aca="false">+BG43*3+BH43+IF($AZ$3="no",0,INDEX($AZ$6:$AZ$97,MATCH(BD43,$AY$6:$AY$97,0)))</f>
        <v>0</v>
      </c>
      <c r="BF43" s="116" t="n">
        <f aca="false">+BG43+BH43+BI43</f>
        <v>0</v>
      </c>
      <c r="BG43" s="116" t="n">
        <f aca="false">+COUNTIFS(FGLocal,BD43,Ganador,"Local")+COUNTIFS(FGVisitante,BD43,Ganador,"Visitante")</f>
        <v>0</v>
      </c>
      <c r="BH43" s="116" t="n">
        <f aca="false">+COUNTIFS(FGLocal,BD43,Ganador,"Empate")+COUNTIFS(FGVisitante,BD43,Ganador,"Empate")</f>
        <v>0</v>
      </c>
      <c r="BI43" s="116" t="n">
        <f aca="false">+COUNTIFS(FGVisitante,BD43,Ganador,"Local")+COUNTIFS(FGLocal,BD43,Ganador,"Visitante")</f>
        <v>0</v>
      </c>
      <c r="BJ43" s="116" t="n">
        <f aca="false">+SUMIFS(FG_GolesLocal,FGLocal,BD43,Ganador,"&lt;&gt;"&amp;"Pendiente",FG_GolesLocal,"&lt;&gt;"&amp;"",FG_GolesVisitante,"&lt;&gt;"&amp;"")+SUMIFS(FG_GolesVisitante,FGVisitante,BD43,Ganador,"&lt;&gt;"&amp;"Pendiente",FG_GolesLocal,"&lt;&gt;"&amp;"",FG_GolesVisitante,"&lt;&gt;"&amp;"")</f>
        <v>0</v>
      </c>
      <c r="BK43" s="116" t="n">
        <f aca="false">+SUMIFS(FG_GolesLocal,FGVisitante,BD43,Ganador,"&lt;&gt;"&amp;"Pendiente",FG_GolesLocal,"&lt;&gt;"&amp;"",FG_GolesVisitante,"&lt;&gt;"&amp;"")+SUMIFS(FG_GolesVisitante,FGLocal,BD43,Ganador,"&lt;&gt;"&amp;"Pendiente",FG_GolesLocal,"&lt;&gt;"&amp;"",FG_GolesVisitante,"&lt;&gt;"&amp;"")</f>
        <v>0</v>
      </c>
      <c r="BL43" s="116" t="n">
        <f aca="false">+BJ43-BK43</f>
        <v>0</v>
      </c>
      <c r="BM43" s="116" t="str">
        <f aca="false">DD43&amp;BC43</f>
        <v>2J</v>
      </c>
      <c r="BN43" s="116" t="str">
        <f aca="false">DH43&amp;BC43</f>
        <v>2J</v>
      </c>
      <c r="BO43" s="118" t="n">
        <f aca="false">IF(AND($AJ$99=144,BF43&gt;=1),1,0)</f>
        <v>0</v>
      </c>
      <c r="BP43" s="117" t="n">
        <f aca="false">COUNTIFS($BO$6:$BO$53,"&gt;"&amp;BO43,$BC$6:$BC$53,INDEX(T_Equipos[Grupo],MATCH(BD43,T_Equipos[NombreEquipo],0)))+1</f>
        <v>1</v>
      </c>
      <c r="BQ43" s="117" t="str">
        <f aca="false">IF(COUNTIFS($BP$6:$BP$53,BP43,$BC$6:$BC$53,INDEX(T_Equipos[Grupo],MATCH(BD43,T_Equipos[NombreEquipo],0)))=1,"-","P."&amp;BP43&amp;" ("&amp;COUNTIFS($BP$6:$BP$53,BP43,$BC$6:$BC$53,INDEX(T_Equipos[Grupo],MATCH(BD43,T_Equipos[NombreEquipo],0)))&amp;")")</f>
        <v>P.1 (4)</v>
      </c>
      <c r="BR43" s="118" t="n">
        <f aca="false">IF($BQ43="-","-",BE43)</f>
        <v>0</v>
      </c>
      <c r="BS43" s="117" t="n">
        <f aca="false">BP43+COUNTIFS($BQ$6:$BQ$53,BQ43,$BR$6:BR$53,"&gt;"&amp;BR43,$BC$6:$BC$53,INDEX(T_Equipos[Grupo],MATCH(BD43,T_Equipos[NombreEquipo],0)))</f>
        <v>1</v>
      </c>
      <c r="BT43" s="117" t="str">
        <f aca="false">IF(COUNTIFS($BS$6:$BS$53,BS43,$BC$6:$BC$53,INDEX(T_Equipos[Grupo],MATCH(BD43,T_Equipos[NombreEquipo],0)))=1,"-","P."&amp;BS43&amp;" ("&amp;COUNTIFS($BS$6:$BS$53,BS43,$BC$6:$BC$53,INDEX(T_Equipos[Grupo],MATCH(BD43,T_Equipos[NombreEquipo],0)))&amp;")")</f>
        <v>P.1 (4)</v>
      </c>
      <c r="BU43" s="118" t="n">
        <f aca="false">IF($BT43="-","-",COUNTIFS(FGLocal,$BD43,Ganador,"Local",Part1Empate1V,$BT43)+COUNTIFS(FGVisitante,$BD43,Ganador,"Visitante",Part1Empate1L,$BT43))</f>
        <v>0</v>
      </c>
      <c r="BV43" s="118" t="n">
        <f aca="false">IF($BT43="-","-",COUNTIFS(FGLocal,$BD43,Ganador,"Empate",Part1Empate1V,$BT43)+COUNTIFS(FGVisitante,$BD43,Ganador,"Empate",Part1Empate1L,$BT43))</f>
        <v>0</v>
      </c>
      <c r="BW43" s="118" t="n">
        <f aca="false">IF($BT43="-","-",COUNTIFS(FGLocal,$BD43,Ganador,"Visitante",Part1Empate1V,$BT43)+COUNTIFS(FGVisitante,$BD43,Ganador,"Local",Part1Empate1L,$BT43))</f>
        <v>0</v>
      </c>
      <c r="BX43" s="118" t="n">
        <f aca="false">IF($BT43="-","-",BU43*3+BV43)</f>
        <v>0</v>
      </c>
      <c r="BY43" s="118" t="n">
        <f aca="false">BS43+COUNTIFS($BT$6:$BT$53,BT43,$BX$6:BX$53,"&gt;"&amp;BX43,$BC$6:$BC$53,INDEX(T_Equipos[Grupo],MATCH(BD43,T_Equipos[NombreEquipo],0)))</f>
        <v>1</v>
      </c>
      <c r="BZ43" s="117" t="str">
        <f aca="false">IF(COUNTIFS($BY$6:$BY$53,BY43,$BC$6:$BC$53,INDEX(T_Equipos[Grupo],MATCH(BD43,T_Equipos[NombreEquipo],0)))=1,"-","P."&amp;BY43&amp;" ("&amp;COUNTIFS($BY$6:$BY$53,BY43,$BC$6:$BC$53,INDEX(T_Equipos[Grupo],MATCH(BD43,T_Equipos[NombreEquipo],0)))&amp;")")</f>
        <v>P.1 (4)</v>
      </c>
      <c r="CA43" s="118" t="n">
        <f aca="false">IF($BZ43="-","-",SUMIFS(FG_GolesLocal,FGLocal,$BD43,Part1Empate2V,$BZ43)+SUMIFS(FG_GolesVisitante,FGVisitante,$BD43,Part1Empate2L,$BZ43))</f>
        <v>0</v>
      </c>
      <c r="CB43" s="118" t="n">
        <f aca="false">IF($BZ43="-","-",SUMIFS(FG_GolesVisitante,FGLocal,$BD43,Part1Empate2V,$BZ43)+SUMIFS(FG_GolesLocal,FGVisitante,$BD43,Part1Empate2L,$BZ43))</f>
        <v>0</v>
      </c>
      <c r="CC43" s="118" t="n">
        <f aca="false">IF($BZ43="-","-",CA43-CB43)</f>
        <v>0</v>
      </c>
      <c r="CD43" s="118" t="n">
        <f aca="false">BY43+COUNTIFS($BZ$6:$BZ$53,BZ43,$CC$6:CC$53,"&gt;"&amp;CC43,$BC$6:$BC$53,INDEX(T_Equipos[Grupo],MATCH(BD43,T_Equipos[NombreEquipo],0)))</f>
        <v>1</v>
      </c>
      <c r="CE43" s="117" t="str">
        <f aca="false">IF(COUNTIFS($CD$6:$CD$53,CD43,$BC$6:$BC$53,INDEX(T_Equipos[Grupo],MATCH(BD43,T_Equipos[NombreEquipo],0)))=1,"-","P."&amp;CD43&amp;" ("&amp;COUNTIFS($CD$6:$CD$53,CD43,$BC$6:$BC$53,INDEX(T_Equipos[Grupo],MATCH(BD43,T_Equipos[NombreEquipo],0)))&amp;")")</f>
        <v>P.1 (4)</v>
      </c>
      <c r="CF43" s="118" t="n">
        <f aca="false">IF($CE43="-","-",SUMIFS(FG_GolesLocal,FGLocal,$BD43,Part1Empate3V,$CE43)+SUMIFS(FG_GolesVisitante,FGVisitante,$BD43,Part1Empate3L,$CE43))</f>
        <v>0</v>
      </c>
      <c r="CG43" s="118" t="n">
        <f aca="false">CD43+COUNTIFS($CE$6:$CE$53,CE43,$CF$6:CF$53,"&gt;"&amp;CF43,$BC$6:$BC$53,INDEX(T_Equipos[Grupo],MATCH(BD43,T_Equipos[NombreEquipo],0)))</f>
        <v>1</v>
      </c>
      <c r="CH43" s="117" t="str">
        <f aca="false">IF(COUNTIFS($CG$6:$CG$53,CG43,$BC$6:$BC$53,INDEX(T_Equipos[Grupo],MATCH(BD43,T_Equipos[NombreEquipo],0)))=1,"-","P."&amp;CG43&amp;" ("&amp;COUNTIFS($CG$6:$CG$53,CG43,$BC$6:$BC$53,INDEX(T_Equipos[Grupo],MATCH(BD43,T_Equipos[NombreEquipo],0)))&amp;")")</f>
        <v>P.1 (4)</v>
      </c>
      <c r="CI43" s="118" t="n">
        <f aca="false">IF($CH43="-","-",COUNTIFS(FGLocal,$BD43,Ganador,"Local",Part2Empate4V,$CH43)+COUNTIFS(FGVisitante,$BD43,Ganador,"Visitante",Part2Empate4L,$CH43))</f>
        <v>0</v>
      </c>
      <c r="CJ43" s="118" t="n">
        <f aca="false">IF($CH43="-","-",COUNTIFS(FGLocal,$BD43,Ganador,"Empate",Part2Empate4V,$CH43)+COUNTIFS(FGVisitante,$BD43,Ganador,"Empate",Part2Empate4L,$CH43))</f>
        <v>0</v>
      </c>
      <c r="CK43" s="118" t="n">
        <f aca="false">IF($CH43="-","-",COUNTIFS(FGLocal,$BD43,Ganador,"Visitante",Part2Empate4V,$CH43)+COUNTIFS(FGVisitante,$BD43,Ganador,"Local",Part2Empate4L,$CH43))</f>
        <v>0</v>
      </c>
      <c r="CL43" s="118" t="n">
        <f aca="false">IF($CH43="-","-",CI43*3+CJ43)</f>
        <v>0</v>
      </c>
      <c r="CM43" s="118" t="n">
        <f aca="false">CG43+COUNTIFS($CH$6:$CH$53,CH43,$CL$6:CL$53,"&gt;"&amp;CL43,$BC$6:$BC$53,INDEX(T_Equipos[Grupo],MATCH(BD43,T_Equipos[NombreEquipo],0)))</f>
        <v>1</v>
      </c>
      <c r="CN43" s="117" t="str">
        <f aca="false">IF(COUNTIFS($CM$6:$CM$53,CM43,$BC$6:$BC$53,INDEX(T_Equipos[Grupo],MATCH(BD43,T_Equipos[NombreEquipo],0)))=1,"-","P."&amp;CM43&amp;" ("&amp;COUNTIFS($CM$6:$CM$53,CM43,$BC$6:$BC$53,INDEX(T_Equipos[Grupo],MATCH(BD43,T_Equipos[NombreEquipo],0)))&amp;")")</f>
        <v>P.1 (4)</v>
      </c>
      <c r="CO43" s="118" t="n">
        <f aca="false">IF($CN43="-","-",SUMIFS(FG_GolesLocal,FGLocal,$BD43,Part2Empate5V,$CN43)+SUMIFS(FG_GolesVisitante,FGVisitante,$BD43,Part2Empate5L,$CN43))</f>
        <v>0</v>
      </c>
      <c r="CP43" s="118" t="n">
        <f aca="false">IF($CN43="-","-",SUMIFS(FG_GolesVisitante,FGLocal,$BD43,Part2Empate5V,$CN43)+SUMIFS(FG_GolesLocal,FGVisitante,$BD43,Part2Empate5L,$CN43))</f>
        <v>0</v>
      </c>
      <c r="CQ43" s="118" t="n">
        <f aca="false">IF($CN43="-","-",CO43-CP43)</f>
        <v>0</v>
      </c>
      <c r="CR43" s="118" t="n">
        <f aca="false">CM43+COUNTIFS($CN$6:$CN$53,CN43,$CQ$6:CQ$53,"&gt;"&amp;CQ43,$BC$6:$BC$53,INDEX(T_Equipos[Grupo],MATCH(BD43,T_Equipos[NombreEquipo],0)))</f>
        <v>1</v>
      </c>
      <c r="CS43" s="117" t="str">
        <f aca="false">IF(COUNTIFS($CR$6:$CR$53,CR43,$BC$6:$BC$53,INDEX(T_Equipos[Grupo],MATCH(BD43,T_Equipos[NombreEquipo],0)))=1,"-","P."&amp;CR43&amp;" ("&amp;COUNTIFS($CR$6:$CR$53,CR43,$BC$6:$BC$53,INDEX(T_Equipos[Grupo],MATCH(BD43,T_Equipos[NombreEquipo],0)))&amp;")")</f>
        <v>P.1 (4)</v>
      </c>
      <c r="CT43" s="118" t="n">
        <f aca="false">IF($CS43="-","-",SUMIFS(FG_GolesLocal,FGLocal,$BD43,Part2Empate6V,$CS43)+SUMIFS(FG_GolesVisitante,FGVisitante,$BD43,Part2Empate6L,$CS43))</f>
        <v>0</v>
      </c>
      <c r="CU43" s="118" t="n">
        <f aca="false">CR43+COUNTIFS($CS$6:$CS$53,CS43,$CT$6:CT$53,"&gt;"&amp;CT43,$BC$6:$BC$53,INDEX(T_Equipos[Grupo],MATCH(BD43,T_Equipos[NombreEquipo],0)))</f>
        <v>1</v>
      </c>
      <c r="CV43" s="117" t="str">
        <f aca="false">IF(COUNTIFS($CU$6:$CU$53,CU43,$BC$6:$BC$53,INDEX(T_Equipos[Grupo],MATCH(BD43,T_Equipos[NombreEquipo],0)))=1,"-","P."&amp;CU43&amp;" ("&amp;COUNTIFS($CU$6:$CU$53,CU43,$BC$6:$BC$53,INDEX(T_Equipos[Grupo],MATCH(BD43,T_Equipos[NombreEquipo],0)))&amp;")")</f>
        <v>P.1 (4)</v>
      </c>
      <c r="CW43" s="117" t="n">
        <f aca="false">IF(CV43="-","-",BL43)</f>
        <v>0</v>
      </c>
      <c r="CX43" s="117" t="n">
        <f aca="false">CU43+COUNTIFS($CV$6:$CV$53,CV43,$CW$6:CW$53,"&gt;"&amp;CW43,$BC$6:$BC$53,INDEX(T_Equipos[Grupo],MATCH(BD43,T_Equipos[NombreEquipo],0)))</f>
        <v>1</v>
      </c>
      <c r="CY43" s="117" t="str">
        <f aca="false">IF(COUNTIFS($CX$6:$CX$53,CX43,$BC$6:$BC$53,INDEX(T_Equipos[Grupo],MATCH(BD43,T_Equipos[NombreEquipo],0)))=1,"-","P."&amp;CX43&amp;" ("&amp;COUNTIFS($CX$6:$CX$53,CX43,$BC$6:$BC$53,INDEX(T_Equipos[Grupo],MATCH(BD43,T_Equipos[NombreEquipo],0)))&amp;")")</f>
        <v>P.1 (4)</v>
      </c>
      <c r="CZ43" s="117" t="n">
        <f aca="false">IF(CY43="-","-",BJ43)</f>
        <v>0</v>
      </c>
      <c r="DA43" s="118" t="n">
        <f aca="false">CX43+COUNTIFS($CY$6:$CY$53,CY43,$CZ$6:CZ$53,"&gt;"&amp;CZ43,$BC$6:$BC$53,INDEX(T_Equipos[Grupo],MATCH(BD43,T_Equipos[NombreEquipo],0)))</f>
        <v>1</v>
      </c>
      <c r="DB43" s="117" t="str">
        <f aca="false">IF(COUNTIFS($DA$6:$DA$53,DA43,$BC$6:$BC$53,INDEX(T_Equipos[Grupo],MATCH(BD43,T_Equipos[NombreEquipo],0)))=1,"-","P."&amp;DA43&amp;" ("&amp;COUNTIFS($DA$6:$DA$53,DA43,$BC$6:$BC$53,INDEX(T_Equipos[Grupo],MATCH(BD43,T_Equipos[NombreEquipo],0)))&amp;")")</f>
        <v>P.1 (4)</v>
      </c>
      <c r="DC43" s="115" t="n">
        <f aca="false">IF(DB43="-","-",COUNTIFS(T_Equipos[Rank],"&lt;"&amp;INDEX(T_Equipos[Rank],MATCH(BD43,T_Equipos[NombreEquipo],0)),$BC$6:$BC$53,INDEX(T_Equipos[Grupo],MATCH(BD43,T_Equipos[NombreEquipo],0)))+1)</f>
        <v>2</v>
      </c>
      <c r="DD43" s="115" t="n">
        <f aca="false">DA43+COUNTIFS($DB$6:$DB$53,DB43,$DC$6:DC$53,"&lt;"&amp;DC43,$BC$6:$BC$53,INDEX(T_Equipos[Grupo],MATCH(BD43,T_Equipos[NombreEquipo],0)))</f>
        <v>2</v>
      </c>
      <c r="DE43" s="115"/>
      <c r="DF43" s="115" t="n">
        <f aca="false">IF(OR(INDEX($AW$6:$AW$97,MATCH($BD43,$AV$6:$AV$97,0))="",DB43="-"),DD43,INDEX($AW$6:$AW$97,MATCH($BD43,$AV$6:$AV$97,0))+DD43/1000)</f>
        <v>2</v>
      </c>
      <c r="DG43" s="115" t="n">
        <f aca="false">IF(DB43="-","-",COUNTIFS(DF$6:DF$53,"&lt;"&amp;DF43,$BC$6:$BC$53,INDEX(T_Equipos[Grupo],MATCH(BD43,T_Equipos[NombreEquipo],0))))</f>
        <v>1</v>
      </c>
      <c r="DH43" s="115" t="n">
        <f aca="false">DA43+COUNTIFS(DB$6:DB$53,DB43,DG$6:DG$53,"&lt;"&amp;DG43,$BC$6:$BC$53,INDEX(T_Equipos[Grupo],MATCH(BD43,T_Equipos[NombreEquipo],0)))</f>
        <v>2</v>
      </c>
      <c r="DI43" s="54"/>
      <c r="DJ43" s="54" t="n">
        <f aca="false">INDEX($DA$6:$DA$53,MATCH($DQ43,$BD$6:$BD$53,0))</f>
        <v>1</v>
      </c>
      <c r="DK43" s="54" t="n">
        <f aca="false">+SUMIF($BC$6:$BC$53,BC43,$BF$6:$BF$53)</f>
        <v>0</v>
      </c>
      <c r="DL43" s="54" t="n">
        <f aca="false">IF(OR(DK43=12,$AJ$99=144),COUNTIFS($DJ$6:$DJ$53,DJ43,$BC$6:$BC$53,BC43),1)</f>
        <v>1</v>
      </c>
      <c r="DM43" s="119" t="str">
        <f aca="false">DJ43&amp;"."&amp;DL43</f>
        <v>1.1</v>
      </c>
      <c r="DN43" s="54" t="n">
        <f aca="true" t="array" ref="DN43:DN43">OFFSET(Horarios!$P$3,DJ43-1,0,DL43,1)</f>
        <v>1</v>
      </c>
      <c r="DO43" s="54"/>
      <c r="DP43" s="54" t="s">
        <v>119</v>
      </c>
      <c r="DQ43" s="54" t="str">
        <f aca="false">INDEX($BD$6:$BD$53,MATCH(DP43,$BM$6:$BM$53,0))</f>
        <v>Argelia</v>
      </c>
      <c r="DR43" s="54"/>
      <c r="DS43" s="54"/>
      <c r="DT43" s="54" t="str">
        <f aca="false">AA43&amp;"-"&amp;AF43</f>
        <v>Casa-Fuera</v>
      </c>
      <c r="DU43" s="54"/>
      <c r="DV43" s="54"/>
      <c r="DW43" s="56"/>
    </row>
    <row r="44" customFormat="false" ht="15.75" hidden="false" customHeight="true" outlineLevel="0" collapsed="false">
      <c r="A44" s="70" t="s">
        <v>23</v>
      </c>
      <c r="B44" s="71" t="s">
        <v>120</v>
      </c>
      <c r="C44" s="43" t="n">
        <f aca="false">COUNTIF(Equipos!$C$2:$C$49,WORLDCUP!B44)</f>
        <v>4</v>
      </c>
      <c r="D44" s="54" t="str">
        <f aca="false">IF(OR(AC44="",AD44=""),"Pendiente",IF(AC44&gt;AD44,"Local",IF(AC44&lt;AD44,"Visitante","Empate")))</f>
        <v>Empate</v>
      </c>
      <c r="E44" s="54" t="str">
        <f aca="false">IF(D44="Pendiente","-",INDEX($BT$6:$BT$53,MATCH($AA44,$BD$6:$BD$53,0)))</f>
        <v>P.2 (2)</v>
      </c>
      <c r="F44" s="54" t="str">
        <f aca="false">IF(D44="Pendiente","-",INDEX($BT$6:$BT$53,MATCH($AF44,$BD$6:$BD$53,0)))</f>
        <v>P.2 (2)</v>
      </c>
      <c r="G44" s="54"/>
      <c r="H44" s="54" t="str">
        <f aca="false">IF(D44="Pendiente","-",INDEX($BZ$6:$BZ$53,MATCH($AA44,$BD$6:$BD$53,0)))</f>
        <v>P.2 (2)</v>
      </c>
      <c r="I44" s="54" t="str">
        <f aca="false">IF(D44="Pendiente","-",INDEX($BZ$6:$BZ$53,MATCH($AF44,$BD$6:$BD$53,0)))</f>
        <v>P.2 (2)</v>
      </c>
      <c r="J44" s="54"/>
      <c r="K44" s="54" t="str">
        <f aca="false">IF(D44="Pendiente","-",INDEX($CE$6:$CE$53,MATCH($AA44,$BD$6:$BD$53,0)))</f>
        <v>P.2 (2)</v>
      </c>
      <c r="L44" s="54" t="str">
        <f aca="false">IF(D44="Pendiente","-",INDEX($CE$6:$CE$53,MATCH($AF44,$BD$6:$BD$53,0)))</f>
        <v>P.2 (2)</v>
      </c>
      <c r="M44" s="54"/>
      <c r="N44" s="54" t="str">
        <f aca="false">IF(D44="Pendiente","-",INDEX($CH$6:$CH$53,MATCH($AA44,$BD$6:$BD$53,0)))</f>
        <v>P.2 (2)</v>
      </c>
      <c r="O44" s="54" t="str">
        <f aca="false">IF(D44="Pendiente","-",INDEX($CH$6:$CH$53,MATCH($AF44,$BD$6:$BD$53,0)))</f>
        <v>P.2 (2)</v>
      </c>
      <c r="P44" s="54"/>
      <c r="Q44" s="54" t="str">
        <f aca="false">IF(D44="Pendiente","-",INDEX($CN$6:$CN$53,MATCH($AA44,$BD$6:$BD$53,0)))</f>
        <v>P.2 (2)</v>
      </c>
      <c r="R44" s="54" t="str">
        <f aca="false">IF(D44="Pendiente","-",INDEX($CN$6:$CN$53,MATCH($AF44,$BD$6:$BD$53,0)))</f>
        <v>P.2 (2)</v>
      </c>
      <c r="S44" s="54"/>
      <c r="T44" s="54" t="str">
        <f aca="false">IF(D44="Pendiente","-",INDEX($CS$6:$CS$53,MATCH($AA44,$BD$6:$BD$53,0)))</f>
        <v>P.2 (2)</v>
      </c>
      <c r="U44" s="54" t="str">
        <f aca="false">IF(D44="Pendiente","-",INDEX($CS$6:$CS$53,MATCH($AF44,$BD$6:$BD$53,0)))</f>
        <v>P.2 (2)</v>
      </c>
      <c r="V44" s="45"/>
      <c r="W44" s="186" t="s">
        <v>120</v>
      </c>
      <c r="X44" s="73" t="n">
        <f aca="false">Horarios!C44</f>
        <v>46187.9166666667</v>
      </c>
      <c r="Y44" s="74" t="n">
        <f aca="false">Horarios!C44</f>
        <v>46187.9166666667</v>
      </c>
      <c r="Z44" s="75" t="str">
        <f aca="false">$Z$4</f>
        <v>J1</v>
      </c>
      <c r="AA44" s="76" t="str">
        <f aca="false">A45</f>
        <v>Países Bajos</v>
      </c>
      <c r="AB44" s="164" t="str">
        <f aca="true" t="array" ref="AB44:AB44">Ver_flag_local</f>
        <v/>
      </c>
      <c r="AC44" s="78" t="n">
        <v>2</v>
      </c>
      <c r="AD44" s="79" t="n">
        <v>2</v>
      </c>
      <c r="AE44" s="80" t="str">
        <f aca="true" t="array" ref="AE44:AE44">Ver_flag_visit</f>
        <v/>
      </c>
      <c r="AF44" s="81" t="str">
        <f aca="false">A46</f>
        <v>Japón</v>
      </c>
      <c r="AG44" s="82" t="n">
        <f aca="false">IF(NOT(OR(ISBLANK(AC44),ISBLANK(AD44))),1,0)</f>
        <v>1</v>
      </c>
      <c r="AH44" s="83" t="n">
        <v>11</v>
      </c>
      <c r="AI44" s="84"/>
      <c r="AJ44" s="85" t="str">
        <f aca="false">CONCATENATE(AJ3," ",B44)</f>
        <v>Grupo F</v>
      </c>
      <c r="AK44" s="85"/>
      <c r="AL44" s="85"/>
      <c r="AM44" s="85"/>
      <c r="AN44" s="85"/>
      <c r="AO44" s="85"/>
      <c r="AP44" s="85"/>
      <c r="AQ44" s="85"/>
      <c r="AR44" s="85"/>
      <c r="AS44" s="85"/>
      <c r="AT44" s="85"/>
      <c r="AU44" s="160"/>
      <c r="AV44" s="86" t="str">
        <f aca="false">IF(AU45&gt;0,$AV$3,"")</f>
        <v/>
      </c>
      <c r="AW44" s="96"/>
      <c r="AX44" s="167"/>
      <c r="AY44" s="145"/>
      <c r="AZ44" s="146"/>
      <c r="BA44" s="48"/>
      <c r="BB44" s="54"/>
      <c r="BC44" s="115" t="str">
        <f aca="false">+INDEX(T_Equipos[Grupo],MATCH(WORLDCUP!BD44,T_Equipos[NombreEquipo],0))</f>
        <v>J</v>
      </c>
      <c r="BD44" s="54" t="str">
        <f aca="false">+Equipos!B40</f>
        <v>Austria</v>
      </c>
      <c r="BE44" s="116" t="n">
        <f aca="false">+BG44*3+BH44+IF($AZ$3="no",0,INDEX($AZ$6:$AZ$97,MATCH(BD44,$AY$6:$AY$97,0)))</f>
        <v>0</v>
      </c>
      <c r="BF44" s="116" t="n">
        <f aca="false">+BG44+BH44+BI44</f>
        <v>0</v>
      </c>
      <c r="BG44" s="116" t="n">
        <f aca="false">+COUNTIFS(FGLocal,BD44,Ganador,"Local")+COUNTIFS(FGVisitante,BD44,Ganador,"Visitante")</f>
        <v>0</v>
      </c>
      <c r="BH44" s="116" t="n">
        <f aca="false">+COUNTIFS(FGLocal,BD44,Ganador,"Empate")+COUNTIFS(FGVisitante,BD44,Ganador,"Empate")</f>
        <v>0</v>
      </c>
      <c r="BI44" s="116" t="n">
        <f aca="false">+COUNTIFS(FGVisitante,BD44,Ganador,"Local")+COUNTIFS(FGLocal,BD44,Ganador,"Visitante")</f>
        <v>0</v>
      </c>
      <c r="BJ44" s="116" t="n">
        <f aca="false">+SUMIFS(FG_GolesLocal,FGLocal,BD44,Ganador,"&lt;&gt;"&amp;"Pendiente",FG_GolesLocal,"&lt;&gt;"&amp;"",FG_GolesVisitante,"&lt;&gt;"&amp;"")+SUMIFS(FG_GolesVisitante,FGVisitante,BD44,Ganador,"&lt;&gt;"&amp;"Pendiente",FG_GolesLocal,"&lt;&gt;"&amp;"",FG_GolesVisitante,"&lt;&gt;"&amp;"")</f>
        <v>0</v>
      </c>
      <c r="BK44" s="116" t="n">
        <f aca="false">+SUMIFS(FG_GolesLocal,FGVisitante,BD44,Ganador,"&lt;&gt;"&amp;"Pendiente",FG_GolesLocal,"&lt;&gt;"&amp;"",FG_GolesVisitante,"&lt;&gt;"&amp;"")+SUMIFS(FG_GolesVisitante,FGLocal,BD44,Ganador,"&lt;&gt;"&amp;"Pendiente",FG_GolesLocal,"&lt;&gt;"&amp;"",FG_GolesVisitante,"&lt;&gt;"&amp;"")</f>
        <v>0</v>
      </c>
      <c r="BL44" s="116" t="n">
        <f aca="false">+BJ44-BK44</f>
        <v>0</v>
      </c>
      <c r="BM44" s="116" t="str">
        <f aca="false">DD44&amp;BC44</f>
        <v>3J</v>
      </c>
      <c r="BN44" s="116" t="str">
        <f aca="false">DH44&amp;BC44</f>
        <v>3J</v>
      </c>
      <c r="BO44" s="118" t="n">
        <f aca="false">IF(AND($AJ$99=144,BF44&gt;=1),1,0)</f>
        <v>0</v>
      </c>
      <c r="BP44" s="117" t="n">
        <f aca="false">COUNTIFS($BO$6:$BO$53,"&gt;"&amp;BO44,$BC$6:$BC$53,INDEX(T_Equipos[Grupo],MATCH(BD44,T_Equipos[NombreEquipo],0)))+1</f>
        <v>1</v>
      </c>
      <c r="BQ44" s="117" t="str">
        <f aca="false">IF(COUNTIFS($BP$6:$BP$53,BP44,$BC$6:$BC$53,INDEX(T_Equipos[Grupo],MATCH(BD44,T_Equipos[NombreEquipo],0)))=1,"-","P."&amp;BP44&amp;" ("&amp;COUNTIFS($BP$6:$BP$53,BP44,$BC$6:$BC$53,INDEX(T_Equipos[Grupo],MATCH(BD44,T_Equipos[NombreEquipo],0)))&amp;")")</f>
        <v>P.1 (4)</v>
      </c>
      <c r="BR44" s="118" t="n">
        <f aca="false">IF($BQ44="-","-",BE44)</f>
        <v>0</v>
      </c>
      <c r="BS44" s="117" t="n">
        <f aca="false">BP44+COUNTIFS($BQ$6:$BQ$53,BQ44,$BR$6:BR$53,"&gt;"&amp;BR44,$BC$6:$BC$53,INDEX(T_Equipos[Grupo],MATCH(BD44,T_Equipos[NombreEquipo],0)))</f>
        <v>1</v>
      </c>
      <c r="BT44" s="117" t="str">
        <f aca="false">IF(COUNTIFS($BS$6:$BS$53,BS44,$BC$6:$BC$53,INDEX(T_Equipos[Grupo],MATCH(BD44,T_Equipos[NombreEquipo],0)))=1,"-","P."&amp;BS44&amp;" ("&amp;COUNTIFS($BS$6:$BS$53,BS44,$BC$6:$BC$53,INDEX(T_Equipos[Grupo],MATCH(BD44,T_Equipos[NombreEquipo],0)))&amp;")")</f>
        <v>P.1 (4)</v>
      </c>
      <c r="BU44" s="118" t="n">
        <f aca="false">IF($BT44="-","-",COUNTIFS(FGLocal,$BD44,Ganador,"Local",Part1Empate1V,$BT44)+COUNTIFS(FGVisitante,$BD44,Ganador,"Visitante",Part1Empate1L,$BT44))</f>
        <v>0</v>
      </c>
      <c r="BV44" s="118" t="n">
        <f aca="false">IF($BT44="-","-",COUNTIFS(FGLocal,$BD44,Ganador,"Empate",Part1Empate1V,$BT44)+COUNTIFS(FGVisitante,$BD44,Ganador,"Empate",Part1Empate1L,$BT44))</f>
        <v>0</v>
      </c>
      <c r="BW44" s="118" t="n">
        <f aca="false">IF($BT44="-","-",COUNTIFS(FGLocal,$BD44,Ganador,"Visitante",Part1Empate1V,$BT44)+COUNTIFS(FGVisitante,$BD44,Ganador,"Local",Part1Empate1L,$BT44))</f>
        <v>0</v>
      </c>
      <c r="BX44" s="118" t="n">
        <f aca="false">IF($BT44="-","-",BU44*3+BV44)</f>
        <v>0</v>
      </c>
      <c r="BY44" s="118" t="n">
        <f aca="false">BS44+COUNTIFS($BT$6:$BT$53,BT44,$BX$6:BX$53,"&gt;"&amp;BX44,$BC$6:$BC$53,INDEX(T_Equipos[Grupo],MATCH(BD44,T_Equipos[NombreEquipo],0)))</f>
        <v>1</v>
      </c>
      <c r="BZ44" s="117" t="str">
        <f aca="false">IF(COUNTIFS($BY$6:$BY$53,BY44,$BC$6:$BC$53,INDEX(T_Equipos[Grupo],MATCH(BD44,T_Equipos[NombreEquipo],0)))=1,"-","P."&amp;BY44&amp;" ("&amp;COUNTIFS($BY$6:$BY$53,BY44,$BC$6:$BC$53,INDEX(T_Equipos[Grupo],MATCH(BD44,T_Equipos[NombreEquipo],0)))&amp;")")</f>
        <v>P.1 (4)</v>
      </c>
      <c r="CA44" s="118" t="n">
        <f aca="false">IF($BZ44="-","-",SUMIFS(FG_GolesLocal,FGLocal,$BD44,Part1Empate2V,$BZ44)+SUMIFS(FG_GolesVisitante,FGVisitante,$BD44,Part1Empate2L,$BZ44))</f>
        <v>0</v>
      </c>
      <c r="CB44" s="118" t="n">
        <f aca="false">IF($BZ44="-","-",SUMIFS(FG_GolesVisitante,FGLocal,$BD44,Part1Empate2V,$BZ44)+SUMIFS(FG_GolesLocal,FGVisitante,$BD44,Part1Empate2L,$BZ44))</f>
        <v>0</v>
      </c>
      <c r="CC44" s="118" t="n">
        <f aca="false">IF($BZ44="-","-",CA44-CB44)</f>
        <v>0</v>
      </c>
      <c r="CD44" s="118" t="n">
        <f aca="false">BY44+COUNTIFS($BZ$6:$BZ$53,BZ44,$CC$6:CC$53,"&gt;"&amp;CC44,$BC$6:$BC$53,INDEX(T_Equipos[Grupo],MATCH(BD44,T_Equipos[NombreEquipo],0)))</f>
        <v>1</v>
      </c>
      <c r="CE44" s="117" t="str">
        <f aca="false">IF(COUNTIFS($CD$6:$CD$53,CD44,$BC$6:$BC$53,INDEX(T_Equipos[Grupo],MATCH(BD44,T_Equipos[NombreEquipo],0)))=1,"-","P."&amp;CD44&amp;" ("&amp;COUNTIFS($CD$6:$CD$53,CD44,$BC$6:$BC$53,INDEX(T_Equipos[Grupo],MATCH(BD44,T_Equipos[NombreEquipo],0)))&amp;")")</f>
        <v>P.1 (4)</v>
      </c>
      <c r="CF44" s="118" t="n">
        <f aca="false">IF($CE44="-","-",SUMIFS(FG_GolesLocal,FGLocal,$BD44,Part1Empate3V,$CE44)+SUMIFS(FG_GolesVisitante,FGVisitante,$BD44,Part1Empate3L,$CE44))</f>
        <v>0</v>
      </c>
      <c r="CG44" s="118" t="n">
        <f aca="false">CD44+COUNTIFS($CE$6:$CE$53,CE44,$CF$6:CF$53,"&gt;"&amp;CF44,$BC$6:$BC$53,INDEX(T_Equipos[Grupo],MATCH(BD44,T_Equipos[NombreEquipo],0)))</f>
        <v>1</v>
      </c>
      <c r="CH44" s="117" t="str">
        <f aca="false">IF(COUNTIFS($CG$6:$CG$53,CG44,$BC$6:$BC$53,INDEX(T_Equipos[Grupo],MATCH(BD44,T_Equipos[NombreEquipo],0)))=1,"-","P."&amp;CG44&amp;" ("&amp;COUNTIFS($CG$6:$CG$53,CG44,$BC$6:$BC$53,INDEX(T_Equipos[Grupo],MATCH(BD44,T_Equipos[NombreEquipo],0)))&amp;")")</f>
        <v>P.1 (4)</v>
      </c>
      <c r="CI44" s="118" t="n">
        <f aca="false">IF($CH44="-","-",COUNTIFS(FGLocal,$BD44,Ganador,"Local",Part2Empate4V,$CH44)+COUNTIFS(FGVisitante,$BD44,Ganador,"Visitante",Part2Empate4L,$CH44))</f>
        <v>0</v>
      </c>
      <c r="CJ44" s="118" t="n">
        <f aca="false">IF($CH44="-","-",COUNTIFS(FGLocal,$BD44,Ganador,"Empate",Part2Empate4V,$CH44)+COUNTIFS(FGVisitante,$BD44,Ganador,"Empate",Part2Empate4L,$CH44))</f>
        <v>0</v>
      </c>
      <c r="CK44" s="118" t="n">
        <f aca="false">IF($CH44="-","-",COUNTIFS(FGLocal,$BD44,Ganador,"Visitante",Part2Empate4V,$CH44)+COUNTIFS(FGVisitante,$BD44,Ganador,"Local",Part2Empate4L,$CH44))</f>
        <v>0</v>
      </c>
      <c r="CL44" s="118" t="n">
        <f aca="false">IF($CH44="-","-",CI44*3+CJ44)</f>
        <v>0</v>
      </c>
      <c r="CM44" s="118" t="n">
        <f aca="false">CG44+COUNTIFS($CH$6:$CH$53,CH44,$CL$6:CL$53,"&gt;"&amp;CL44,$BC$6:$BC$53,INDEX(T_Equipos[Grupo],MATCH(BD44,T_Equipos[NombreEquipo],0)))</f>
        <v>1</v>
      </c>
      <c r="CN44" s="117" t="str">
        <f aca="false">IF(COUNTIFS($CM$6:$CM$53,CM44,$BC$6:$BC$53,INDEX(T_Equipos[Grupo],MATCH(BD44,T_Equipos[NombreEquipo],0)))=1,"-","P."&amp;CM44&amp;" ("&amp;COUNTIFS($CM$6:$CM$53,CM44,$BC$6:$BC$53,INDEX(T_Equipos[Grupo],MATCH(BD44,T_Equipos[NombreEquipo],0)))&amp;")")</f>
        <v>P.1 (4)</v>
      </c>
      <c r="CO44" s="118" t="n">
        <f aca="false">IF($CN44="-","-",SUMIFS(FG_GolesLocal,FGLocal,$BD44,Part2Empate5V,$CN44)+SUMIFS(FG_GolesVisitante,FGVisitante,$BD44,Part2Empate5L,$CN44))</f>
        <v>0</v>
      </c>
      <c r="CP44" s="118" t="n">
        <f aca="false">IF($CN44="-","-",SUMIFS(FG_GolesVisitante,FGLocal,$BD44,Part2Empate5V,$CN44)+SUMIFS(FG_GolesLocal,FGVisitante,$BD44,Part2Empate5L,$CN44))</f>
        <v>0</v>
      </c>
      <c r="CQ44" s="118" t="n">
        <f aca="false">IF($CN44="-","-",CO44-CP44)</f>
        <v>0</v>
      </c>
      <c r="CR44" s="118" t="n">
        <f aca="false">CM44+COUNTIFS($CN$6:$CN$53,CN44,$CQ$6:CQ$53,"&gt;"&amp;CQ44,$BC$6:$BC$53,INDEX(T_Equipos[Grupo],MATCH(BD44,T_Equipos[NombreEquipo],0)))</f>
        <v>1</v>
      </c>
      <c r="CS44" s="117" t="str">
        <f aca="false">IF(COUNTIFS($CR$6:$CR$53,CR44,$BC$6:$BC$53,INDEX(T_Equipos[Grupo],MATCH(BD44,T_Equipos[NombreEquipo],0)))=1,"-","P."&amp;CR44&amp;" ("&amp;COUNTIFS($CR$6:$CR$53,CR44,$BC$6:$BC$53,INDEX(T_Equipos[Grupo],MATCH(BD44,T_Equipos[NombreEquipo],0)))&amp;")")</f>
        <v>P.1 (4)</v>
      </c>
      <c r="CT44" s="118" t="n">
        <f aca="false">IF($CS44="-","-",SUMIFS(FG_GolesLocal,FGLocal,$BD44,Part2Empate6V,$CS44)+SUMIFS(FG_GolesVisitante,FGVisitante,$BD44,Part2Empate6L,$CS44))</f>
        <v>0</v>
      </c>
      <c r="CU44" s="118" t="n">
        <f aca="false">CR44+COUNTIFS($CS$6:$CS$53,CS44,$CT$6:CT$53,"&gt;"&amp;CT44,$BC$6:$BC$53,INDEX(T_Equipos[Grupo],MATCH(BD44,T_Equipos[NombreEquipo],0)))</f>
        <v>1</v>
      </c>
      <c r="CV44" s="117" t="str">
        <f aca="false">IF(COUNTIFS($CU$6:$CU$53,CU44,$BC$6:$BC$53,INDEX(T_Equipos[Grupo],MATCH(BD44,T_Equipos[NombreEquipo],0)))=1,"-","P."&amp;CU44&amp;" ("&amp;COUNTIFS($CU$6:$CU$53,CU44,$BC$6:$BC$53,INDEX(T_Equipos[Grupo],MATCH(BD44,T_Equipos[NombreEquipo],0)))&amp;")")</f>
        <v>P.1 (4)</v>
      </c>
      <c r="CW44" s="117" t="n">
        <f aca="false">IF(CV44="-","-",BL44)</f>
        <v>0</v>
      </c>
      <c r="CX44" s="117" t="n">
        <f aca="false">CU44+COUNTIFS($CV$6:$CV$53,CV44,$CW$6:CW$53,"&gt;"&amp;CW44,$BC$6:$BC$53,INDEX(T_Equipos[Grupo],MATCH(BD44,T_Equipos[NombreEquipo],0)))</f>
        <v>1</v>
      </c>
      <c r="CY44" s="117" t="str">
        <f aca="false">IF(COUNTIFS($CX$6:$CX$53,CX44,$BC$6:$BC$53,INDEX(T_Equipos[Grupo],MATCH(BD44,T_Equipos[NombreEquipo],0)))=1,"-","P."&amp;CX44&amp;" ("&amp;COUNTIFS($CX$6:$CX$53,CX44,$BC$6:$BC$53,INDEX(T_Equipos[Grupo],MATCH(BD44,T_Equipos[NombreEquipo],0)))&amp;")")</f>
        <v>P.1 (4)</v>
      </c>
      <c r="CZ44" s="117" t="n">
        <f aca="false">IF(CY44="-","-",BJ44)</f>
        <v>0</v>
      </c>
      <c r="DA44" s="118" t="n">
        <f aca="false">CX44+COUNTIFS($CY$6:$CY$53,CY44,$CZ$6:CZ$53,"&gt;"&amp;CZ44,$BC$6:$BC$53,INDEX(T_Equipos[Grupo],MATCH(BD44,T_Equipos[NombreEquipo],0)))</f>
        <v>1</v>
      </c>
      <c r="DB44" s="117" t="str">
        <f aca="false">IF(COUNTIFS($DA$6:$DA$53,DA44,$BC$6:$BC$53,INDEX(T_Equipos[Grupo],MATCH(BD44,T_Equipos[NombreEquipo],0)))=1,"-","P."&amp;DA44&amp;" ("&amp;COUNTIFS($DA$6:$DA$53,DA44,$BC$6:$BC$53,INDEX(T_Equipos[Grupo],MATCH(BD44,T_Equipos[NombreEquipo],0)))&amp;")")</f>
        <v>P.1 (4)</v>
      </c>
      <c r="DC44" s="115" t="n">
        <f aca="false">IF(DB44="-","-",COUNTIFS(T_Equipos[Rank],"&lt;"&amp;INDEX(T_Equipos[Rank],MATCH(BD44,T_Equipos[NombreEquipo],0)),$BC$6:$BC$53,INDEX(T_Equipos[Grupo],MATCH(BD44,T_Equipos[NombreEquipo],0)))+1)</f>
        <v>3</v>
      </c>
      <c r="DD44" s="115" t="n">
        <f aca="false">DA44+COUNTIFS($DB$6:$DB$53,DB44,$DC$6:DC$53,"&lt;"&amp;DC44,$BC$6:$BC$53,INDEX(T_Equipos[Grupo],MATCH(BD44,T_Equipos[NombreEquipo],0)))</f>
        <v>3</v>
      </c>
      <c r="DE44" s="115"/>
      <c r="DF44" s="115" t="n">
        <f aca="false">IF(OR(INDEX($AW$6:$AW$97,MATCH($BD44,$AV$6:$AV$97,0))="",DB44="-"),DD44,INDEX($AW$6:$AW$97,MATCH($BD44,$AV$6:$AV$97,0))+DD44/1000)</f>
        <v>3</v>
      </c>
      <c r="DG44" s="115" t="n">
        <f aca="false">IF(DB44="-","-",COUNTIFS(DF$6:DF$53,"&lt;"&amp;DF44,$BC$6:$BC$53,INDEX(T_Equipos[Grupo],MATCH(BD44,T_Equipos[NombreEquipo],0))))</f>
        <v>2</v>
      </c>
      <c r="DH44" s="115" t="n">
        <f aca="false">DA44+COUNTIFS(DB$6:DB$53,DB44,DG$6:DG$53,"&lt;"&amp;DG44,$BC$6:$BC$53,INDEX(T_Equipos[Grupo],MATCH(BD44,T_Equipos[NombreEquipo],0)))</f>
        <v>3</v>
      </c>
      <c r="DI44" s="54"/>
      <c r="DJ44" s="54" t="n">
        <f aca="false">INDEX($DA$6:$DA$53,MATCH($DQ44,$BD$6:$BD$53,0))</f>
        <v>1</v>
      </c>
      <c r="DK44" s="54" t="n">
        <f aca="false">+SUMIF($BC$6:$BC$53,BC44,$BF$6:$BF$53)</f>
        <v>0</v>
      </c>
      <c r="DL44" s="54" t="n">
        <f aca="false">IF(OR(DK44=12,$AJ$99=144),COUNTIFS($DJ$6:$DJ$53,DJ44,$BC$6:$BC$53,BC44),1)</f>
        <v>1</v>
      </c>
      <c r="DM44" s="119" t="str">
        <f aca="false">DJ44&amp;"."&amp;DL44</f>
        <v>1.1</v>
      </c>
      <c r="DN44" s="54" t="n">
        <f aca="true" t="array" ref="DN44:DN44">OFFSET(Horarios!$P$3,DJ44-1,0,DL44,1)</f>
        <v>1</v>
      </c>
      <c r="DO44" s="54"/>
      <c r="DP44" s="54" t="s">
        <v>121</v>
      </c>
      <c r="DQ44" s="54" t="str">
        <f aca="false">INDEX($BD$6:$BD$53,MATCH(DP44,$BM$6:$BM$53,0))</f>
        <v>Austria</v>
      </c>
      <c r="DR44" s="54"/>
      <c r="DS44" s="54"/>
      <c r="DT44" s="54" t="str">
        <f aca="false">AA44&amp;"-"&amp;AF44</f>
        <v>Países Bajos-Japón</v>
      </c>
      <c r="DU44" s="54"/>
      <c r="DV44" s="54"/>
      <c r="DW44" s="56"/>
    </row>
    <row r="45" customFormat="false" ht="15.75" hidden="false" customHeight="true" outlineLevel="0" collapsed="false">
      <c r="A45" s="91" t="str">
        <f aca="false">+Equipos!B22</f>
        <v>Países Bajos</v>
      </c>
      <c r="B45" s="71"/>
      <c r="C45" s="71"/>
      <c r="D45" s="54" t="str">
        <f aca="false">IF(OR(AC45="",AD45=""),"Pendiente",IF(AC45&gt;AD45,"Local",IF(AC45&lt;AD45,"Visitante","Empate")))</f>
        <v>Local</v>
      </c>
      <c r="E45" s="54" t="str">
        <f aca="false">IF(D45="Pendiente","-",INDEX($BT$6:$BT$53,MATCH($AA45,$BD$6:$BD$53,0)))</f>
        <v>-</v>
      </c>
      <c r="F45" s="54" t="str">
        <f aca="false">IF(D45="Pendiente","-",INDEX($BT$6:$BT$53,MATCH($AF45,$BD$6:$BD$53,0)))</f>
        <v>-</v>
      </c>
      <c r="G45" s="54"/>
      <c r="H45" s="54" t="str">
        <f aca="false">IF(D45="Pendiente","-",INDEX($BZ$6:$BZ$53,MATCH($AA45,$BD$6:$BD$53,0)))</f>
        <v>-</v>
      </c>
      <c r="I45" s="54" t="str">
        <f aca="false">IF(D45="Pendiente","-",INDEX($BZ$6:$BZ$53,MATCH($AF45,$BD$6:$BD$53,0)))</f>
        <v>-</v>
      </c>
      <c r="J45" s="54"/>
      <c r="K45" s="54" t="str">
        <f aca="false">IF(D45="Pendiente","-",INDEX($CE$6:$CE$53,MATCH($AA45,$BD$6:$BD$53,0)))</f>
        <v>-</v>
      </c>
      <c r="L45" s="54" t="str">
        <f aca="false">IF(D45="Pendiente","-",INDEX($CE$6:$CE$53,MATCH($AF45,$BD$6:$BD$53,0)))</f>
        <v>-</v>
      </c>
      <c r="M45" s="54"/>
      <c r="N45" s="54" t="str">
        <f aca="false">IF(D45="Pendiente","-",INDEX($CH$6:$CH$53,MATCH($AA45,$BD$6:$BD$53,0)))</f>
        <v>-</v>
      </c>
      <c r="O45" s="54" t="str">
        <f aca="false">IF(D45="Pendiente","-",INDEX($CH$6:$CH$53,MATCH($AF45,$BD$6:$BD$53,0)))</f>
        <v>-</v>
      </c>
      <c r="P45" s="54"/>
      <c r="Q45" s="54" t="str">
        <f aca="false">IF(D45="Pendiente","-",INDEX($CN$6:$CN$53,MATCH($AA45,$BD$6:$BD$53,0)))</f>
        <v>-</v>
      </c>
      <c r="R45" s="54" t="str">
        <f aca="false">IF(D45="Pendiente","-",INDEX($CN$6:$CN$53,MATCH($AF45,$BD$6:$BD$53,0)))</f>
        <v>-</v>
      </c>
      <c r="S45" s="54"/>
      <c r="T45" s="54" t="str">
        <f aca="false">IF(D45="Pendiente","-",INDEX($CS$6:$CS$53,MATCH($AA45,$BD$6:$BD$53,0)))</f>
        <v>-</v>
      </c>
      <c r="U45" s="54" t="str">
        <f aca="false">IF(D45="Pendiente","-",INDEX($CS$6:$CS$53,MATCH($AF45,$BD$6:$BD$53,0)))</f>
        <v>-</v>
      </c>
      <c r="V45" s="45"/>
      <c r="W45" s="186"/>
      <c r="X45" s="73" t="n">
        <f aca="false">Horarios!C45</f>
        <v>46188.1666666667</v>
      </c>
      <c r="Y45" s="74" t="n">
        <f aca="false">Horarios!C45</f>
        <v>46188.1666666667</v>
      </c>
      <c r="Z45" s="75" t="str">
        <f aca="false">$Z$4</f>
        <v>J1</v>
      </c>
      <c r="AA45" s="76" t="str">
        <f aca="false">A47</f>
        <v>Suecia</v>
      </c>
      <c r="AB45" s="164" t="str">
        <f aca="true" t="array" ref="AB45:AB45">Ver_flag_local</f>
        <v/>
      </c>
      <c r="AC45" s="78" t="n">
        <v>5</v>
      </c>
      <c r="AD45" s="79" t="n">
        <v>1</v>
      </c>
      <c r="AE45" s="80" t="str">
        <f aca="true" t="array" ref="AE45:AE45">Ver_flag_visit</f>
        <v/>
      </c>
      <c r="AF45" s="81" t="str">
        <f aca="false">A48</f>
        <v>Túnez</v>
      </c>
      <c r="AG45" s="82" t="n">
        <f aca="false">IF(NOT(OR(ISBLANK(AC45),ISBLANK(AD45))),1,0)</f>
        <v>1</v>
      </c>
      <c r="AH45" s="83" t="n">
        <v>12</v>
      </c>
      <c r="AI45" s="84"/>
      <c r="AJ45" s="92" t="str">
        <f aca="false">AJ5</f>
        <v>Pos</v>
      </c>
      <c r="AK45" s="93"/>
      <c r="AL45" s="94" t="str">
        <f aca="false">AL5</f>
        <v>Selección</v>
      </c>
      <c r="AM45" s="93" t="str">
        <f aca="false">AM5</f>
        <v>Pts</v>
      </c>
      <c r="AN45" s="93" t="str">
        <f aca="false">AN5</f>
        <v>J</v>
      </c>
      <c r="AO45" s="93" t="str">
        <f aca="false">AO5</f>
        <v>G</v>
      </c>
      <c r="AP45" s="93" t="str">
        <f aca="false">AP5</f>
        <v>E</v>
      </c>
      <c r="AQ45" s="93" t="str">
        <f aca="false">AQ5</f>
        <v>P</v>
      </c>
      <c r="AR45" s="93" t="str">
        <f aca="false">AR5</f>
        <v>GF</v>
      </c>
      <c r="AS45" s="93" t="str">
        <f aca="false">AS5</f>
        <v>GC</v>
      </c>
      <c r="AT45" s="95" t="str">
        <f aca="false">AT5</f>
        <v>DG</v>
      </c>
      <c r="AU45" s="160" t="n">
        <f aca="false">COUNTIF(AU46:AU49,"&gt;1")</f>
        <v>0</v>
      </c>
      <c r="AV45" s="96"/>
      <c r="AW45" s="96"/>
      <c r="AX45" s="167"/>
      <c r="AY45" s="97" t="str">
        <f aca="false">AL45</f>
        <v>Selección</v>
      </c>
      <c r="AZ45" s="98" t="str">
        <f aca="false">+Idiomas!$D$69</f>
        <v>Puntos penalizados</v>
      </c>
      <c r="BA45" s="48"/>
      <c r="BB45" s="54"/>
      <c r="BC45" s="115" t="str">
        <f aca="false">+INDEX(T_Equipos[Grupo],MATCH(WORLDCUP!BD45,T_Equipos[NombreEquipo],0))</f>
        <v>J</v>
      </c>
      <c r="BD45" s="54" t="str">
        <f aca="false">+Equipos!B41</f>
        <v>Jordania</v>
      </c>
      <c r="BE45" s="116" t="n">
        <f aca="false">+BG45*3+BH45+IF($AZ$3="no",0,INDEX($AZ$6:$AZ$97,MATCH(BD45,$AY$6:$AY$97,0)))</f>
        <v>0</v>
      </c>
      <c r="BF45" s="116" t="n">
        <f aca="false">+BG45+BH45+BI45</f>
        <v>0</v>
      </c>
      <c r="BG45" s="116" t="n">
        <f aca="false">+COUNTIFS(FGLocal,BD45,Ganador,"Local")+COUNTIFS(FGVisitante,BD45,Ganador,"Visitante")</f>
        <v>0</v>
      </c>
      <c r="BH45" s="116" t="n">
        <f aca="false">+COUNTIFS(FGLocal,BD45,Ganador,"Empate")+COUNTIFS(FGVisitante,BD45,Ganador,"Empate")</f>
        <v>0</v>
      </c>
      <c r="BI45" s="116" t="n">
        <f aca="false">+COUNTIFS(FGVisitante,BD45,Ganador,"Local")+COUNTIFS(FGLocal,BD45,Ganador,"Visitante")</f>
        <v>0</v>
      </c>
      <c r="BJ45" s="116" t="n">
        <f aca="false">+SUMIFS(FG_GolesLocal,FGLocal,BD45,Ganador,"&lt;&gt;"&amp;"Pendiente",FG_GolesLocal,"&lt;&gt;"&amp;"",FG_GolesVisitante,"&lt;&gt;"&amp;"")+SUMIFS(FG_GolesVisitante,FGVisitante,BD45,Ganador,"&lt;&gt;"&amp;"Pendiente",FG_GolesLocal,"&lt;&gt;"&amp;"",FG_GolesVisitante,"&lt;&gt;"&amp;"")</f>
        <v>0</v>
      </c>
      <c r="BK45" s="116" t="n">
        <f aca="false">+SUMIFS(FG_GolesLocal,FGVisitante,BD45,Ganador,"&lt;&gt;"&amp;"Pendiente",FG_GolesLocal,"&lt;&gt;"&amp;"",FG_GolesVisitante,"&lt;&gt;"&amp;"")+SUMIFS(FG_GolesVisitante,FGLocal,BD45,Ganador,"&lt;&gt;"&amp;"Pendiente",FG_GolesLocal,"&lt;&gt;"&amp;"",FG_GolesVisitante,"&lt;&gt;"&amp;"")</f>
        <v>0</v>
      </c>
      <c r="BL45" s="116" t="n">
        <f aca="false">+BJ45-BK45</f>
        <v>0</v>
      </c>
      <c r="BM45" s="116" t="str">
        <f aca="false">DD45&amp;BC45</f>
        <v>4J</v>
      </c>
      <c r="BN45" s="116" t="str">
        <f aca="false">DH45&amp;BC45</f>
        <v>4J</v>
      </c>
      <c r="BO45" s="118" t="n">
        <f aca="false">IF(AND($AJ$99=144,BF45&gt;=1),1,0)</f>
        <v>0</v>
      </c>
      <c r="BP45" s="117" t="n">
        <f aca="false">COUNTIFS($BO$6:$BO$53,"&gt;"&amp;BO45,$BC$6:$BC$53,INDEX(T_Equipos[Grupo],MATCH(BD45,T_Equipos[NombreEquipo],0)))+1</f>
        <v>1</v>
      </c>
      <c r="BQ45" s="117" t="str">
        <f aca="false">IF(COUNTIFS($BP$6:$BP$53,BP45,$BC$6:$BC$53,INDEX(T_Equipos[Grupo],MATCH(BD45,T_Equipos[NombreEquipo],0)))=1,"-","P."&amp;BP45&amp;" ("&amp;COUNTIFS($BP$6:$BP$53,BP45,$BC$6:$BC$53,INDEX(T_Equipos[Grupo],MATCH(BD45,T_Equipos[NombreEquipo],0)))&amp;")")</f>
        <v>P.1 (4)</v>
      </c>
      <c r="BR45" s="118" t="n">
        <f aca="false">IF($BQ45="-","-",BE45)</f>
        <v>0</v>
      </c>
      <c r="BS45" s="117" t="n">
        <f aca="false">BP45+COUNTIFS($BQ$6:$BQ$53,BQ45,$BR$6:BR$53,"&gt;"&amp;BR45,$BC$6:$BC$53,INDEX(T_Equipos[Grupo],MATCH(BD45,T_Equipos[NombreEquipo],0)))</f>
        <v>1</v>
      </c>
      <c r="BT45" s="117" t="str">
        <f aca="false">IF(COUNTIFS($BS$6:$BS$53,BS45,$BC$6:$BC$53,INDEX(T_Equipos[Grupo],MATCH(BD45,T_Equipos[NombreEquipo],0)))=1,"-","P."&amp;BS45&amp;" ("&amp;COUNTIFS($BS$6:$BS$53,BS45,$BC$6:$BC$53,INDEX(T_Equipos[Grupo],MATCH(BD45,T_Equipos[NombreEquipo],0)))&amp;")")</f>
        <v>P.1 (4)</v>
      </c>
      <c r="BU45" s="118" t="n">
        <f aca="false">IF($BT45="-","-",COUNTIFS(FGLocal,$BD45,Ganador,"Local",Part1Empate1V,$BT45)+COUNTIFS(FGVisitante,$BD45,Ganador,"Visitante",Part1Empate1L,$BT45))</f>
        <v>0</v>
      </c>
      <c r="BV45" s="118" t="n">
        <f aca="false">IF($BT45="-","-",COUNTIFS(FGLocal,$BD45,Ganador,"Empate",Part1Empate1V,$BT45)+COUNTIFS(FGVisitante,$BD45,Ganador,"Empate",Part1Empate1L,$BT45))</f>
        <v>0</v>
      </c>
      <c r="BW45" s="118" t="n">
        <f aca="false">IF($BT45="-","-",COUNTIFS(FGLocal,$BD45,Ganador,"Visitante",Part1Empate1V,$BT45)+COUNTIFS(FGVisitante,$BD45,Ganador,"Local",Part1Empate1L,$BT45))</f>
        <v>0</v>
      </c>
      <c r="BX45" s="118" t="n">
        <f aca="false">IF($BT45="-","-",BU45*3+BV45)</f>
        <v>0</v>
      </c>
      <c r="BY45" s="118" t="n">
        <f aca="false">BS45+COUNTIFS($BT$6:$BT$53,BT45,$BX$6:BX$53,"&gt;"&amp;BX45,$BC$6:$BC$53,INDEX(T_Equipos[Grupo],MATCH(BD45,T_Equipos[NombreEquipo],0)))</f>
        <v>1</v>
      </c>
      <c r="BZ45" s="117" t="str">
        <f aca="false">IF(COUNTIFS($BY$6:$BY$53,BY45,$BC$6:$BC$53,INDEX(T_Equipos[Grupo],MATCH(BD45,T_Equipos[NombreEquipo],0)))=1,"-","P."&amp;BY45&amp;" ("&amp;COUNTIFS($BY$6:$BY$53,BY45,$BC$6:$BC$53,INDEX(T_Equipos[Grupo],MATCH(BD45,T_Equipos[NombreEquipo],0)))&amp;")")</f>
        <v>P.1 (4)</v>
      </c>
      <c r="CA45" s="118" t="n">
        <f aca="false">IF($BZ45="-","-",SUMIFS(FG_GolesLocal,FGLocal,$BD45,Part1Empate2V,$BZ45)+SUMIFS(FG_GolesVisitante,FGVisitante,$BD45,Part1Empate2L,$BZ45))</f>
        <v>0</v>
      </c>
      <c r="CB45" s="118" t="n">
        <f aca="false">IF($BZ45="-","-",SUMIFS(FG_GolesVisitante,FGLocal,$BD45,Part1Empate2V,$BZ45)+SUMIFS(FG_GolesLocal,FGVisitante,$BD45,Part1Empate2L,$BZ45))</f>
        <v>0</v>
      </c>
      <c r="CC45" s="118" t="n">
        <f aca="false">IF($BZ45="-","-",CA45-CB45)</f>
        <v>0</v>
      </c>
      <c r="CD45" s="118" t="n">
        <f aca="false">BY45+COUNTIFS($BZ$6:$BZ$53,BZ45,$CC$6:CC$53,"&gt;"&amp;CC45,$BC$6:$BC$53,INDEX(T_Equipos[Grupo],MATCH(BD45,T_Equipos[NombreEquipo],0)))</f>
        <v>1</v>
      </c>
      <c r="CE45" s="117" t="str">
        <f aca="false">IF(COUNTIFS($CD$6:$CD$53,CD45,$BC$6:$BC$53,INDEX(T_Equipos[Grupo],MATCH(BD45,T_Equipos[NombreEquipo],0)))=1,"-","P."&amp;CD45&amp;" ("&amp;COUNTIFS($CD$6:$CD$53,CD45,$BC$6:$BC$53,INDEX(T_Equipos[Grupo],MATCH(BD45,T_Equipos[NombreEquipo],0)))&amp;")")</f>
        <v>P.1 (4)</v>
      </c>
      <c r="CF45" s="118" t="n">
        <f aca="false">IF($CE45="-","-",SUMIFS(FG_GolesLocal,FGLocal,$BD45,Part1Empate3V,$CE45)+SUMIFS(FG_GolesVisitante,FGVisitante,$BD45,Part1Empate3L,$CE45))</f>
        <v>0</v>
      </c>
      <c r="CG45" s="118" t="n">
        <f aca="false">CD45+COUNTIFS($CE$6:$CE$53,CE45,$CF$6:CF$53,"&gt;"&amp;CF45,$BC$6:$BC$53,INDEX(T_Equipos[Grupo],MATCH(BD45,T_Equipos[NombreEquipo],0)))</f>
        <v>1</v>
      </c>
      <c r="CH45" s="117" t="str">
        <f aca="false">IF(COUNTIFS($CG$6:$CG$53,CG45,$BC$6:$BC$53,INDEX(T_Equipos[Grupo],MATCH(BD45,T_Equipos[NombreEquipo],0)))=1,"-","P."&amp;CG45&amp;" ("&amp;COUNTIFS($CG$6:$CG$53,CG45,$BC$6:$BC$53,INDEX(T_Equipos[Grupo],MATCH(BD45,T_Equipos[NombreEquipo],0)))&amp;")")</f>
        <v>P.1 (4)</v>
      </c>
      <c r="CI45" s="118" t="n">
        <f aca="false">IF($CH45="-","-",COUNTIFS(FGLocal,$BD45,Ganador,"Local",Part2Empate4V,$CH45)+COUNTIFS(FGVisitante,$BD45,Ganador,"Visitante",Part2Empate4L,$CH45))</f>
        <v>0</v>
      </c>
      <c r="CJ45" s="118" t="n">
        <f aca="false">IF($CH45="-","-",COUNTIFS(FGLocal,$BD45,Ganador,"Empate",Part2Empate4V,$CH45)+COUNTIFS(FGVisitante,$BD45,Ganador,"Empate",Part2Empate4L,$CH45))</f>
        <v>0</v>
      </c>
      <c r="CK45" s="118" t="n">
        <f aca="false">IF($CH45="-","-",COUNTIFS(FGLocal,$BD45,Ganador,"Visitante",Part2Empate4V,$CH45)+COUNTIFS(FGVisitante,$BD45,Ganador,"Local",Part2Empate4L,$CH45))</f>
        <v>0</v>
      </c>
      <c r="CL45" s="118" t="n">
        <f aca="false">IF($CH45="-","-",CI45*3+CJ45)</f>
        <v>0</v>
      </c>
      <c r="CM45" s="118" t="n">
        <f aca="false">CG45+COUNTIFS($CH$6:$CH$53,CH45,$CL$6:CL$53,"&gt;"&amp;CL45,$BC$6:$BC$53,INDEX(T_Equipos[Grupo],MATCH(BD45,T_Equipos[NombreEquipo],0)))</f>
        <v>1</v>
      </c>
      <c r="CN45" s="117" t="str">
        <f aca="false">IF(COUNTIFS($CM$6:$CM$53,CM45,$BC$6:$BC$53,INDEX(T_Equipos[Grupo],MATCH(BD45,T_Equipos[NombreEquipo],0)))=1,"-","P."&amp;CM45&amp;" ("&amp;COUNTIFS($CM$6:$CM$53,CM45,$BC$6:$BC$53,INDEX(T_Equipos[Grupo],MATCH(BD45,T_Equipos[NombreEquipo],0)))&amp;")")</f>
        <v>P.1 (4)</v>
      </c>
      <c r="CO45" s="118" t="n">
        <f aca="false">IF($CN45="-","-",SUMIFS(FG_GolesLocal,FGLocal,$BD45,Part2Empate5V,$CN45)+SUMIFS(FG_GolesVisitante,FGVisitante,$BD45,Part2Empate5L,$CN45))</f>
        <v>0</v>
      </c>
      <c r="CP45" s="118" t="n">
        <f aca="false">IF($CN45="-","-",SUMIFS(FG_GolesVisitante,FGLocal,$BD45,Part2Empate5V,$CN45)+SUMIFS(FG_GolesLocal,FGVisitante,$BD45,Part2Empate5L,$CN45))</f>
        <v>0</v>
      </c>
      <c r="CQ45" s="118" t="n">
        <f aca="false">IF($CN45="-","-",CO45-CP45)</f>
        <v>0</v>
      </c>
      <c r="CR45" s="118" t="n">
        <f aca="false">CM45+COUNTIFS($CN$6:$CN$53,CN45,$CQ$6:CQ$53,"&gt;"&amp;CQ45,$BC$6:$BC$53,INDEX(T_Equipos[Grupo],MATCH(BD45,T_Equipos[NombreEquipo],0)))</f>
        <v>1</v>
      </c>
      <c r="CS45" s="117" t="str">
        <f aca="false">IF(COUNTIFS($CR$6:$CR$53,CR45,$BC$6:$BC$53,INDEX(T_Equipos[Grupo],MATCH(BD45,T_Equipos[NombreEquipo],0)))=1,"-","P."&amp;CR45&amp;" ("&amp;COUNTIFS($CR$6:$CR$53,CR45,$BC$6:$BC$53,INDEX(T_Equipos[Grupo],MATCH(BD45,T_Equipos[NombreEquipo],0)))&amp;")")</f>
        <v>P.1 (4)</v>
      </c>
      <c r="CT45" s="118" t="n">
        <f aca="false">IF($CS45="-","-",SUMIFS(FG_GolesLocal,FGLocal,$BD45,Part2Empate6V,$CS45)+SUMIFS(FG_GolesVisitante,FGVisitante,$BD45,Part2Empate6L,$CS45))</f>
        <v>0</v>
      </c>
      <c r="CU45" s="118" t="n">
        <f aca="false">CR45+COUNTIFS($CS$6:$CS$53,CS45,$CT$6:CT$53,"&gt;"&amp;CT45,$BC$6:$BC$53,INDEX(T_Equipos[Grupo],MATCH(BD45,T_Equipos[NombreEquipo],0)))</f>
        <v>1</v>
      </c>
      <c r="CV45" s="117" t="str">
        <f aca="false">IF(COUNTIFS($CU$6:$CU$53,CU45,$BC$6:$BC$53,INDEX(T_Equipos[Grupo],MATCH(BD45,T_Equipos[NombreEquipo],0)))=1,"-","P."&amp;CU45&amp;" ("&amp;COUNTIFS($CU$6:$CU$53,CU45,$BC$6:$BC$53,INDEX(T_Equipos[Grupo],MATCH(BD45,T_Equipos[NombreEquipo],0)))&amp;")")</f>
        <v>P.1 (4)</v>
      </c>
      <c r="CW45" s="117" t="n">
        <f aca="false">IF(CV45="-","-",BL45)</f>
        <v>0</v>
      </c>
      <c r="CX45" s="117" t="n">
        <f aca="false">CU45+COUNTIFS($CV$6:$CV$53,CV45,$CW$6:CW$53,"&gt;"&amp;CW45,$BC$6:$BC$53,INDEX(T_Equipos[Grupo],MATCH(BD45,T_Equipos[NombreEquipo],0)))</f>
        <v>1</v>
      </c>
      <c r="CY45" s="117" t="str">
        <f aca="false">IF(COUNTIFS($CX$6:$CX$53,CX45,$BC$6:$BC$53,INDEX(T_Equipos[Grupo],MATCH(BD45,T_Equipos[NombreEquipo],0)))=1,"-","P."&amp;CX45&amp;" ("&amp;COUNTIFS($CX$6:$CX$53,CX45,$BC$6:$BC$53,INDEX(T_Equipos[Grupo],MATCH(BD45,T_Equipos[NombreEquipo],0)))&amp;")")</f>
        <v>P.1 (4)</v>
      </c>
      <c r="CZ45" s="117" t="n">
        <f aca="false">IF(CY45="-","-",BJ45)</f>
        <v>0</v>
      </c>
      <c r="DA45" s="118" t="n">
        <f aca="false">CX45+COUNTIFS($CY$6:$CY$53,CY45,$CZ$6:CZ$53,"&gt;"&amp;CZ45,$BC$6:$BC$53,INDEX(T_Equipos[Grupo],MATCH(BD45,T_Equipos[NombreEquipo],0)))</f>
        <v>1</v>
      </c>
      <c r="DB45" s="117" t="str">
        <f aca="false">IF(COUNTIFS($DA$6:$DA$53,DA45,$BC$6:$BC$53,INDEX(T_Equipos[Grupo],MATCH(BD45,T_Equipos[NombreEquipo],0)))=1,"-","P."&amp;DA45&amp;" ("&amp;COUNTIFS($DA$6:$DA$53,DA45,$BC$6:$BC$53,INDEX(T_Equipos[Grupo],MATCH(BD45,T_Equipos[NombreEquipo],0)))&amp;")")</f>
        <v>P.1 (4)</v>
      </c>
      <c r="DC45" s="115" t="n">
        <f aca="false">IF(DB45="-","-",COUNTIFS(T_Equipos[Rank],"&lt;"&amp;INDEX(T_Equipos[Rank],MATCH(BD45,T_Equipos[NombreEquipo],0)),$BC$6:$BC$53,INDEX(T_Equipos[Grupo],MATCH(BD45,T_Equipos[NombreEquipo],0)))+1)</f>
        <v>4</v>
      </c>
      <c r="DD45" s="115" t="n">
        <f aca="false">DA45+COUNTIFS($DB$6:$DB$53,DB45,$DC$6:DC$53,"&lt;"&amp;DC45,$BC$6:$BC$53,INDEX(T_Equipos[Grupo],MATCH(BD45,T_Equipos[NombreEquipo],0)))</f>
        <v>4</v>
      </c>
      <c r="DE45" s="115"/>
      <c r="DF45" s="115" t="n">
        <f aca="false">IF(OR(INDEX($AW$6:$AW$97,MATCH($BD45,$AV$6:$AV$97,0))="",DB45="-"),DD45,INDEX($AW$6:$AW$97,MATCH($BD45,$AV$6:$AV$97,0))+DD45/1000)</f>
        <v>4</v>
      </c>
      <c r="DG45" s="115" t="n">
        <f aca="false">IF(DB45="-","-",COUNTIFS(DF$6:DF$53,"&lt;"&amp;DF45,$BC$6:$BC$53,INDEX(T_Equipos[Grupo],MATCH(BD45,T_Equipos[NombreEquipo],0))))</f>
        <v>3</v>
      </c>
      <c r="DH45" s="115" t="n">
        <f aca="false">DA45+COUNTIFS(DB$6:DB$53,DB45,DG$6:DG$53,"&lt;"&amp;DG45,$BC$6:$BC$53,INDEX(T_Equipos[Grupo],MATCH(BD45,T_Equipos[NombreEquipo],0)))</f>
        <v>4</v>
      </c>
      <c r="DI45" s="54"/>
      <c r="DJ45" s="54" t="n">
        <f aca="false">INDEX($DA$6:$DA$53,MATCH($DQ45,$BD$6:$BD$53,0))</f>
        <v>1</v>
      </c>
      <c r="DK45" s="54" t="n">
        <f aca="false">+SUMIF($BC$6:$BC$53,BC45,$BF$6:$BF$53)</f>
        <v>0</v>
      </c>
      <c r="DL45" s="54" t="n">
        <f aca="false">IF(OR(DK45=12,$AJ$99=144),COUNTIFS($DJ$6:$DJ$53,DJ45,$BC$6:$BC$53,BC45),1)</f>
        <v>1</v>
      </c>
      <c r="DM45" s="119" t="str">
        <f aca="false">DJ45&amp;"."&amp;DL45</f>
        <v>1.1</v>
      </c>
      <c r="DN45" s="54" t="n">
        <f aca="true" t="array" ref="DN45:DN45">OFFSET(Horarios!$P$3,DJ45-1,0,DL45,1)</f>
        <v>1</v>
      </c>
      <c r="DO45" s="54"/>
      <c r="DP45" s="54" t="s">
        <v>122</v>
      </c>
      <c r="DQ45" s="54" t="str">
        <f aca="false">INDEX($BD$6:$BD$53,MATCH(DP45,$BM$6:$BM$53,0))</f>
        <v>Jordania</v>
      </c>
      <c r="DR45" s="54"/>
      <c r="DS45" s="54"/>
      <c r="DT45" s="54" t="str">
        <f aca="false">AA45&amp;"-"&amp;AF45</f>
        <v>Suecia-Túnez</v>
      </c>
      <c r="DU45" s="54"/>
      <c r="DV45" s="54"/>
      <c r="DW45" s="56"/>
    </row>
    <row r="46" customFormat="false" ht="15.75" hidden="false" customHeight="true" outlineLevel="0" collapsed="false">
      <c r="A46" s="91" t="str">
        <f aca="false">+Equipos!B23</f>
        <v>Japón</v>
      </c>
      <c r="B46" s="71"/>
      <c r="C46" s="102"/>
      <c r="D46" s="54" t="str">
        <f aca="false">IF(OR(AC46="",AD46=""),"Pendiente",IF(AC46&gt;AD46,"Local",IF(AC46&lt;AD46,"Visitante","Empate")))</f>
        <v>Pendiente</v>
      </c>
      <c r="E46" s="54" t="str">
        <f aca="false">IF(D46="Pendiente","-",INDEX($BT$6:$BT$53,MATCH($AA46,$BD$6:$BD$53,0)))</f>
        <v>-</v>
      </c>
      <c r="F46" s="54" t="str">
        <f aca="false">IF(D46="Pendiente","-",INDEX($BT$6:$BT$53,MATCH($AF46,$BD$6:$BD$53,0)))</f>
        <v>-</v>
      </c>
      <c r="G46" s="54"/>
      <c r="H46" s="54" t="str">
        <f aca="false">IF(D46="Pendiente","-",INDEX($BZ$6:$BZ$53,MATCH($AA46,$BD$6:$BD$53,0)))</f>
        <v>-</v>
      </c>
      <c r="I46" s="54" t="str">
        <f aca="false">IF(D46="Pendiente","-",INDEX($BZ$6:$BZ$53,MATCH($AF46,$BD$6:$BD$53,0)))</f>
        <v>-</v>
      </c>
      <c r="J46" s="54"/>
      <c r="K46" s="54" t="str">
        <f aca="false">IF(D46="Pendiente","-",INDEX($CE$6:$CE$53,MATCH($AA46,$BD$6:$BD$53,0)))</f>
        <v>-</v>
      </c>
      <c r="L46" s="54" t="str">
        <f aca="false">IF(D46="Pendiente","-",INDEX($CE$6:$CE$53,MATCH($AF46,$BD$6:$BD$53,0)))</f>
        <v>-</v>
      </c>
      <c r="M46" s="54"/>
      <c r="N46" s="54" t="str">
        <f aca="false">IF(D46="Pendiente","-",INDEX($CH$6:$CH$53,MATCH($AA46,$BD$6:$BD$53,0)))</f>
        <v>-</v>
      </c>
      <c r="O46" s="54" t="str">
        <f aca="false">IF(D46="Pendiente","-",INDEX($CH$6:$CH$53,MATCH($AF46,$BD$6:$BD$53,0)))</f>
        <v>-</v>
      </c>
      <c r="P46" s="54"/>
      <c r="Q46" s="54" t="str">
        <f aca="false">IF(D46="Pendiente","-",INDEX($CN$6:$CN$53,MATCH($AA46,$BD$6:$BD$53,0)))</f>
        <v>-</v>
      </c>
      <c r="R46" s="54" t="str">
        <f aca="false">IF(D46="Pendiente","-",INDEX($CN$6:$CN$53,MATCH($AF46,$BD$6:$BD$53,0)))</f>
        <v>-</v>
      </c>
      <c r="S46" s="54"/>
      <c r="T46" s="54" t="str">
        <f aca="false">IF(D46="Pendiente","-",INDEX($CS$6:$CS$53,MATCH($AA46,$BD$6:$BD$53,0)))</f>
        <v>-</v>
      </c>
      <c r="U46" s="54" t="str">
        <f aca="false">IF(D46="Pendiente","-",INDEX($CS$6:$CS$53,MATCH($AF46,$BD$6:$BD$53,0)))</f>
        <v>-</v>
      </c>
      <c r="V46" s="45"/>
      <c r="W46" s="186"/>
      <c r="X46" s="73" t="n">
        <f aca="false">Horarios!C46</f>
        <v>46193.7916666667</v>
      </c>
      <c r="Y46" s="74" t="n">
        <f aca="false">Horarios!C46</f>
        <v>46193.7916666667</v>
      </c>
      <c r="Z46" s="75" t="str">
        <f aca="false">$Z$6</f>
        <v>J2</v>
      </c>
      <c r="AA46" s="76" t="str">
        <f aca="false">A45</f>
        <v>Países Bajos</v>
      </c>
      <c r="AB46" s="164" t="str">
        <f aca="true" t="array" ref="AB46:AB46">Ver_flag_local</f>
        <v/>
      </c>
      <c r="AC46" s="78"/>
      <c r="AD46" s="79"/>
      <c r="AE46" s="80" t="str">
        <f aca="true" t="array" ref="AE46:AE46">Ver_flag_visit</f>
        <v/>
      </c>
      <c r="AF46" s="81" t="str">
        <f aca="false">A47</f>
        <v>Suecia</v>
      </c>
      <c r="AG46" s="82" t="n">
        <f aca="false">IF(NOT(OR(ISBLANK(AC46),ISBLANK(AD46))),1,0)</f>
        <v>0</v>
      </c>
      <c r="AH46" s="83" t="n">
        <v>35</v>
      </c>
      <c r="AI46" s="84" t="str">
        <f aca="false">AJ46&amp;$B$44</f>
        <v>1F</v>
      </c>
      <c r="AJ46" s="103" t="n">
        <v>1</v>
      </c>
      <c r="AK46" s="169" t="str">
        <f aca="true" t="array" ref="AK46:AK46">Ver_flag_visit</f>
        <v/>
      </c>
      <c r="AL46" s="105" t="str">
        <f aca="false">IFERROR(INDEX($BD$6:$BD$53,MATCH(AI46,$BN$6:$BN$53,0)),"")</f>
        <v>Suecia</v>
      </c>
      <c r="AM46" s="106" t="n">
        <f aca="false">INDEX($BE$6:$BN$53,MATCH($AL46,$BD$6:$BD$53,0),MATCH(AM$5,$BE$5:$BN$5,0))</f>
        <v>3</v>
      </c>
      <c r="AN46" s="107" t="n">
        <f aca="false">INDEX($BE$6:$BN$53,MATCH($AL46,$BD$6:$BD$53,0),MATCH(AN$5,$BE$5:$BN$5,0))</f>
        <v>1</v>
      </c>
      <c r="AO46" s="107" t="n">
        <f aca="false">INDEX($BE$6:$BN$53,MATCH($AL46,$BD$6:$BD$53,0),MATCH(AO$5,$BE$5:$BN$5,0))</f>
        <v>1</v>
      </c>
      <c r="AP46" s="107" t="n">
        <f aca="false">INDEX($BE$6:$BN$53,MATCH($AL46,$BD$6:$BD$53,0),MATCH(AP$5,$BE$5:$BN$5,0))</f>
        <v>0</v>
      </c>
      <c r="AQ46" s="107" t="n">
        <f aca="false">INDEX($BE$6:$BN$53,MATCH($AL46,$BD$6:$BD$53,0),MATCH(AQ$5,$BE$5:$BN$5,0))</f>
        <v>0</v>
      </c>
      <c r="AR46" s="107" t="n">
        <f aca="false">INDEX($BE$6:$BN$53,MATCH($AL46,$BD$6:$BD$53,0),MATCH(AR$5,$BE$5:$BN$5,0))</f>
        <v>5</v>
      </c>
      <c r="AS46" s="107" t="n">
        <f aca="false">INDEX($BE$6:$BN$53,MATCH($AL46,$BD$6:$BD$53,0),MATCH(AS$5,$BE$5:$BN$5,0))</f>
        <v>1</v>
      </c>
      <c r="AT46" s="108" t="n">
        <f aca="false">INDEX($BE$6:$BN$53,MATCH($AL46,$BD$6:$BD$53,0),MATCH(AT$5,$BE$5:$BN$5,0))</f>
        <v>4</v>
      </c>
      <c r="AU46" s="109" t="n">
        <f aca="false">INDEX($DL$6:$DL$53,MATCH(AI46,$DP$6:$DP$53,0))</f>
        <v>1</v>
      </c>
      <c r="AV46" s="110" t="str">
        <f aca="false">INDEX($BD$6:$BD$53,MATCH(AI46,$BM$6:$BM$53,0))</f>
        <v>Suecia</v>
      </c>
      <c r="AW46" s="111"/>
      <c r="AX46" s="112"/>
      <c r="AY46" s="113" t="str">
        <f aca="false">+A45</f>
        <v>Países Bajos</v>
      </c>
      <c r="AZ46" s="114"/>
      <c r="BA46" s="48"/>
      <c r="BB46" s="54"/>
      <c r="BC46" s="115" t="str">
        <f aca="false">+INDEX(T_Equipos[Grupo],MATCH(WORLDCUP!BD46,T_Equipos[NombreEquipo],0))</f>
        <v>K</v>
      </c>
      <c r="BD46" s="54" t="str">
        <f aca="false">+Equipos!B42</f>
        <v>Portugal</v>
      </c>
      <c r="BE46" s="116" t="n">
        <f aca="false">+BG46*3+BH46+IF($AZ$3="no",0,INDEX($AZ$6:$AZ$97,MATCH(BD46,$AY$6:$AY$97,0)))</f>
        <v>0</v>
      </c>
      <c r="BF46" s="116" t="n">
        <f aca="false">+BG46+BH46+BI46</f>
        <v>0</v>
      </c>
      <c r="BG46" s="116" t="n">
        <f aca="false">+COUNTIFS(FGLocal,BD46,Ganador,"Local")+COUNTIFS(FGVisitante,BD46,Ganador,"Visitante")</f>
        <v>0</v>
      </c>
      <c r="BH46" s="116" t="n">
        <f aca="false">+COUNTIFS(FGLocal,BD46,Ganador,"Empate")+COUNTIFS(FGVisitante,BD46,Ganador,"Empate")</f>
        <v>0</v>
      </c>
      <c r="BI46" s="116" t="n">
        <f aca="false">+COUNTIFS(FGVisitante,BD46,Ganador,"Local")+COUNTIFS(FGLocal,BD46,Ganador,"Visitante")</f>
        <v>0</v>
      </c>
      <c r="BJ46" s="116" t="n">
        <f aca="false">+SUMIFS(FG_GolesLocal,FGLocal,BD46,Ganador,"&lt;&gt;"&amp;"Pendiente",FG_GolesLocal,"&lt;&gt;"&amp;"",FG_GolesVisitante,"&lt;&gt;"&amp;"")+SUMIFS(FG_GolesVisitante,FGVisitante,BD46,Ganador,"&lt;&gt;"&amp;"Pendiente",FG_GolesLocal,"&lt;&gt;"&amp;"",FG_GolesVisitante,"&lt;&gt;"&amp;"")</f>
        <v>0</v>
      </c>
      <c r="BK46" s="116" t="n">
        <f aca="false">+SUMIFS(FG_GolesLocal,FGVisitante,BD46,Ganador,"&lt;&gt;"&amp;"Pendiente",FG_GolesLocal,"&lt;&gt;"&amp;"",FG_GolesVisitante,"&lt;&gt;"&amp;"")+SUMIFS(FG_GolesVisitante,FGLocal,BD46,Ganador,"&lt;&gt;"&amp;"Pendiente",FG_GolesLocal,"&lt;&gt;"&amp;"",FG_GolesVisitante,"&lt;&gt;"&amp;"")</f>
        <v>0</v>
      </c>
      <c r="BL46" s="116" t="n">
        <f aca="false">+BJ46-BK46</f>
        <v>0</v>
      </c>
      <c r="BM46" s="116" t="str">
        <f aca="false">DD46&amp;BC46</f>
        <v>1K</v>
      </c>
      <c r="BN46" s="116" t="str">
        <f aca="false">DH46&amp;BC46</f>
        <v>1K</v>
      </c>
      <c r="BO46" s="117" t="n">
        <f aca="false">IF(AND($AJ$99=144,BF46&gt;=1),1,0)</f>
        <v>0</v>
      </c>
      <c r="BP46" s="117" t="n">
        <f aca="false">COUNTIFS($BO$6:$BO$53,"&gt;"&amp;BO46,$BC$6:$BC$53,INDEX(T_Equipos[Grupo],MATCH(BD46,T_Equipos[NombreEquipo],0)))+1</f>
        <v>1</v>
      </c>
      <c r="BQ46" s="117" t="str">
        <f aca="false">IF(COUNTIFS($BP$6:$BP$53,BP46,$BC$6:$BC$53,INDEX(T_Equipos[Grupo],MATCH(BD46,T_Equipos[NombreEquipo],0)))=1,"-","P."&amp;BP46&amp;" ("&amp;COUNTIFS($BP$6:$BP$53,BP46,$BC$6:$BC$53,INDEX(T_Equipos[Grupo],MATCH(BD46,T_Equipos[NombreEquipo],0)))&amp;")")</f>
        <v>P.1 (4)</v>
      </c>
      <c r="BR46" s="117" t="n">
        <f aca="false">IF($BQ46="-","-",BE46)</f>
        <v>0</v>
      </c>
      <c r="BS46" s="117" t="n">
        <f aca="false">BP46+COUNTIFS($BQ$6:$BQ$53,BQ46,$BR$6:BR$53,"&gt;"&amp;BR46,$BC$6:$BC$53,INDEX(T_Equipos[Grupo],MATCH(BD46,T_Equipos[NombreEquipo],0)))</f>
        <v>1</v>
      </c>
      <c r="BT46" s="117" t="str">
        <f aca="false">IF(COUNTIFS($BS$6:$BS$53,BS46,$BC$6:$BC$53,INDEX(T_Equipos[Grupo],MATCH(BD46,T_Equipos[NombreEquipo],0)))=1,"-","P."&amp;BS46&amp;" ("&amp;COUNTIFS($BS$6:$BS$53,BS46,$BC$6:$BC$53,INDEX(T_Equipos[Grupo],MATCH(BD46,T_Equipos[NombreEquipo],0)))&amp;")")</f>
        <v>P.1 (4)</v>
      </c>
      <c r="BU46" s="118" t="n">
        <f aca="false">IF($BT46="-","-",COUNTIFS(FGLocal,$BD46,Ganador,"Local",Part1Empate1V,$BT46)+COUNTIFS(FGVisitante,$BD46,Ganador,"Visitante",Part1Empate1L,$BT46))</f>
        <v>0</v>
      </c>
      <c r="BV46" s="118" t="n">
        <f aca="false">IF($BT46="-","-",COUNTIFS(FGLocal,$BD46,Ganador,"Empate",Part1Empate1V,$BT46)+COUNTIFS(FGVisitante,$BD46,Ganador,"Empate",Part1Empate1L,$BT46))</f>
        <v>0</v>
      </c>
      <c r="BW46" s="118" t="n">
        <f aca="false">IF($BT46="-","-",COUNTIFS(FGLocal,$BD46,Ganador,"Visitante",Part1Empate1V,$BT46)+COUNTIFS(FGVisitante,$BD46,Ganador,"Local",Part1Empate1L,$BT46))</f>
        <v>0</v>
      </c>
      <c r="BX46" s="118" t="n">
        <f aca="false">IF($BT46="-","-",BU46*3+BV46)</f>
        <v>0</v>
      </c>
      <c r="BY46" s="118" t="n">
        <f aca="false">BS46+COUNTIFS($BT$6:$BT$53,BT46,$BX$6:BX$53,"&gt;"&amp;BX46,$BC$6:$BC$53,INDEX(T_Equipos[Grupo],MATCH(BD46,T_Equipos[NombreEquipo],0)))</f>
        <v>1</v>
      </c>
      <c r="BZ46" s="117" t="str">
        <f aca="false">IF(COUNTIFS($BY$6:$BY$53,BY46,$BC$6:$BC$53,INDEX(T_Equipos[Grupo],MATCH(BD46,T_Equipos[NombreEquipo],0)))=1,"-","P."&amp;BY46&amp;" ("&amp;COUNTIFS($BY$6:$BY$53,BY46,$BC$6:$BC$53,INDEX(T_Equipos[Grupo],MATCH(BD46,T_Equipos[NombreEquipo],0)))&amp;")")</f>
        <v>P.1 (4)</v>
      </c>
      <c r="CA46" s="118" t="n">
        <f aca="false">IF($BZ46="-","-",SUMIFS(FG_GolesLocal,FGLocal,$BD46,Part1Empate2V,$BZ46)+SUMIFS(FG_GolesVisitante,FGVisitante,$BD46,Part1Empate2L,$BZ46))</f>
        <v>0</v>
      </c>
      <c r="CB46" s="118" t="n">
        <f aca="false">IF($BZ46="-","-",SUMIFS(FG_GolesVisitante,FGLocal,$BD46,Part1Empate2V,$BZ46)+SUMIFS(FG_GolesLocal,FGVisitante,$BD46,Part1Empate2L,$BZ46))</f>
        <v>0</v>
      </c>
      <c r="CC46" s="118" t="n">
        <f aca="false">IF($BZ46="-","-",CA46-CB46)</f>
        <v>0</v>
      </c>
      <c r="CD46" s="118" t="n">
        <f aca="false">BY46+COUNTIFS($BZ$6:$BZ$53,BZ46,$CC$6:CC$53,"&gt;"&amp;CC46,$BC$6:$BC$53,INDEX(T_Equipos[Grupo],MATCH(BD46,T_Equipos[NombreEquipo],0)))</f>
        <v>1</v>
      </c>
      <c r="CE46" s="117" t="str">
        <f aca="false">IF(COUNTIFS($CD$6:$CD$53,CD46,$BC$6:$BC$53,INDEX(T_Equipos[Grupo],MATCH(BD46,T_Equipos[NombreEquipo],0)))=1,"-","P."&amp;CD46&amp;" ("&amp;COUNTIFS($CD$6:$CD$53,CD46,$BC$6:$BC$53,INDEX(T_Equipos[Grupo],MATCH(BD46,T_Equipos[NombreEquipo],0)))&amp;")")</f>
        <v>P.1 (4)</v>
      </c>
      <c r="CF46" s="118" t="n">
        <f aca="false">IF($CE46="-","-",SUMIFS(FG_GolesLocal,FGLocal,$BD46,Part1Empate3V,$CE46)+SUMIFS(FG_GolesVisitante,FGVisitante,$BD46,Part1Empate3L,$CE46))</f>
        <v>0</v>
      </c>
      <c r="CG46" s="118" t="n">
        <f aca="false">CD46+COUNTIFS($CE$6:$CE$53,CE46,$CF$6:CF$53,"&gt;"&amp;CF46,$BC$6:$BC$53,INDEX(T_Equipos[Grupo],MATCH(BD46,T_Equipos[NombreEquipo],0)))</f>
        <v>1</v>
      </c>
      <c r="CH46" s="117" t="str">
        <f aca="false">IF(COUNTIFS($CG$6:$CG$53,CG46,$BC$6:$BC$53,INDEX(T_Equipos[Grupo],MATCH(BD46,T_Equipos[NombreEquipo],0)))=1,"-","P."&amp;CG46&amp;" ("&amp;COUNTIFS($CG$6:$CG$53,CG46,$BC$6:$BC$53,INDEX(T_Equipos[Grupo],MATCH(BD46,T_Equipos[NombreEquipo],0)))&amp;")")</f>
        <v>P.1 (4)</v>
      </c>
      <c r="CI46" s="118" t="n">
        <f aca="false">IF($CH46="-","-",COUNTIFS(FGLocal,$BD46,Ganador,"Local",Part2Empate4V,$CH46)+COUNTIFS(FGVisitante,$BD46,Ganador,"Visitante",Part2Empate4L,$CH46))</f>
        <v>0</v>
      </c>
      <c r="CJ46" s="118" t="n">
        <f aca="false">IF($CH46="-","-",COUNTIFS(FGLocal,$BD46,Ganador,"Empate",Part2Empate4V,$CH46)+COUNTIFS(FGVisitante,$BD46,Ganador,"Empate",Part2Empate4L,$CH46))</f>
        <v>0</v>
      </c>
      <c r="CK46" s="118" t="n">
        <f aca="false">IF($CH46="-","-",COUNTIFS(FGLocal,$BD46,Ganador,"Visitante",Part2Empate4V,$CH46)+COUNTIFS(FGVisitante,$BD46,Ganador,"Local",Part2Empate4L,$CH46))</f>
        <v>0</v>
      </c>
      <c r="CL46" s="118" t="n">
        <f aca="false">IF($CH46="-","-",CI46*3+CJ46)</f>
        <v>0</v>
      </c>
      <c r="CM46" s="118" t="n">
        <f aca="false">CG46+COUNTIFS($CH$6:$CH$53,CH46,$CL$6:CL$53,"&gt;"&amp;CL46,$BC$6:$BC$53,INDEX(T_Equipos[Grupo],MATCH(BD46,T_Equipos[NombreEquipo],0)))</f>
        <v>1</v>
      </c>
      <c r="CN46" s="117" t="str">
        <f aca="false">IF(COUNTIFS($CM$6:$CM$53,CM46,$BC$6:$BC$53,INDEX(T_Equipos[Grupo],MATCH(BD46,T_Equipos[NombreEquipo],0)))=1,"-","P."&amp;CM46&amp;" ("&amp;COUNTIFS($CM$6:$CM$53,CM46,$BC$6:$BC$53,INDEX(T_Equipos[Grupo],MATCH(BD46,T_Equipos[NombreEquipo],0)))&amp;")")</f>
        <v>P.1 (4)</v>
      </c>
      <c r="CO46" s="118" t="n">
        <f aca="false">IF($CN46="-","-",SUMIFS(FG_GolesLocal,FGLocal,$BD46,Part2Empate5V,$CN46)+SUMIFS(FG_GolesVisitante,FGVisitante,$BD46,Part2Empate5L,$CN46))</f>
        <v>0</v>
      </c>
      <c r="CP46" s="118" t="n">
        <f aca="false">IF($CN46="-","-",SUMIFS(FG_GolesVisitante,FGLocal,$BD46,Part2Empate5V,$CN46)+SUMIFS(FG_GolesLocal,FGVisitante,$BD46,Part2Empate5L,$CN46))</f>
        <v>0</v>
      </c>
      <c r="CQ46" s="118" t="n">
        <f aca="false">IF($CN46="-","-",CO46-CP46)</f>
        <v>0</v>
      </c>
      <c r="CR46" s="118" t="n">
        <f aca="false">CM46+COUNTIFS($CN$6:$CN$53,CN46,$CQ$6:CQ$53,"&gt;"&amp;CQ46,$BC$6:$BC$53,INDEX(T_Equipos[Grupo],MATCH(BD46,T_Equipos[NombreEquipo],0)))</f>
        <v>1</v>
      </c>
      <c r="CS46" s="117" t="str">
        <f aca="false">IF(COUNTIFS($CR$6:$CR$53,CR46,$BC$6:$BC$53,INDEX(T_Equipos[Grupo],MATCH(BD46,T_Equipos[NombreEquipo],0)))=1,"-","P."&amp;CR46&amp;" ("&amp;COUNTIFS($CR$6:$CR$53,CR46,$BC$6:$BC$53,INDEX(T_Equipos[Grupo],MATCH(BD46,T_Equipos[NombreEquipo],0)))&amp;")")</f>
        <v>P.1 (4)</v>
      </c>
      <c r="CT46" s="118" t="n">
        <f aca="false">IF($CS46="-","-",SUMIFS(FG_GolesLocal,FGLocal,$BD46,Part2Empate6V,$CS46)+SUMIFS(FG_GolesVisitante,FGVisitante,$BD46,Part2Empate6L,$CS46))</f>
        <v>0</v>
      </c>
      <c r="CU46" s="118" t="n">
        <f aca="false">CR46+COUNTIFS($CS$6:$CS$53,CS46,$CT$6:CT$53,"&gt;"&amp;CT46,$BC$6:$BC$53,INDEX(T_Equipos[Grupo],MATCH(BD46,T_Equipos[NombreEquipo],0)))</f>
        <v>1</v>
      </c>
      <c r="CV46" s="117" t="str">
        <f aca="false">IF(COUNTIFS($CU$6:$CU$53,CU46,$BC$6:$BC$53,INDEX(T_Equipos[Grupo],MATCH(BD46,T_Equipos[NombreEquipo],0)))=1,"-","P."&amp;CU46&amp;" ("&amp;COUNTIFS($CU$6:$CU$53,CU46,$BC$6:$BC$53,INDEX(T_Equipos[Grupo],MATCH(BD46,T_Equipos[NombreEquipo],0)))&amp;")")</f>
        <v>P.1 (4)</v>
      </c>
      <c r="CW46" s="117" t="n">
        <f aca="false">IF(CV46="-","-",BL46)</f>
        <v>0</v>
      </c>
      <c r="CX46" s="117" t="n">
        <f aca="false">CU46+COUNTIFS($CV$6:$CV$53,CV46,$CW$6:CW$53,"&gt;"&amp;CW46,$BC$6:$BC$53,INDEX(T_Equipos[Grupo],MATCH(BD46,T_Equipos[NombreEquipo],0)))</f>
        <v>1</v>
      </c>
      <c r="CY46" s="117" t="str">
        <f aca="false">IF(COUNTIFS($CX$6:$CX$53,CX46,$BC$6:$BC$53,INDEX(T_Equipos[Grupo],MATCH(BD46,T_Equipos[NombreEquipo],0)))=1,"-","P."&amp;CX46&amp;" ("&amp;COUNTIFS($CX$6:$CX$53,CX46,$BC$6:$BC$53,INDEX(T_Equipos[Grupo],MATCH(BD46,T_Equipos[NombreEquipo],0)))&amp;")")</f>
        <v>P.1 (4)</v>
      </c>
      <c r="CZ46" s="117" t="n">
        <f aca="false">IF(CY46="-","-",BJ46)</f>
        <v>0</v>
      </c>
      <c r="DA46" s="118" t="n">
        <f aca="false">CX46+COUNTIFS($CY$6:$CY$53,CY46,$CZ$6:CZ$53,"&gt;"&amp;CZ46,$BC$6:$BC$53,INDEX(T_Equipos[Grupo],MATCH(BD46,T_Equipos[NombreEquipo],0)))</f>
        <v>1</v>
      </c>
      <c r="DB46" s="117" t="str">
        <f aca="false">IF(COUNTIFS($DA$6:$DA$53,DA46,$BC$6:$BC$53,INDEX(T_Equipos[Grupo],MATCH(BD46,T_Equipos[NombreEquipo],0)))=1,"-","P."&amp;DA46&amp;" ("&amp;COUNTIFS($DA$6:$DA$53,DA46,$BC$6:$BC$53,INDEX(T_Equipos[Grupo],MATCH(BD46,T_Equipos[NombreEquipo],0)))&amp;")")</f>
        <v>P.1 (4)</v>
      </c>
      <c r="DC46" s="115" t="n">
        <f aca="false">IF(DB46="-","-",COUNTIFS(T_Equipos[Rank],"&lt;"&amp;INDEX(T_Equipos[Rank],MATCH(BD46,T_Equipos[NombreEquipo],0)),$BC$6:$BC$53,INDEX(T_Equipos[Grupo],MATCH(BD46,T_Equipos[NombreEquipo],0)))+1)</f>
        <v>1</v>
      </c>
      <c r="DD46" s="115" t="n">
        <f aca="false">DA46+COUNTIFS($DB$6:$DB$53,DB46,$DC$6:DC$53,"&lt;"&amp;DC46,$BC$6:$BC$53,INDEX(T_Equipos[Grupo],MATCH(BD46,T_Equipos[NombreEquipo],0)))</f>
        <v>1</v>
      </c>
      <c r="DE46" s="115"/>
      <c r="DF46" s="115" t="n">
        <f aca="false">IF(OR(INDEX($AW$6:$AW$97,MATCH($BD46,$AV$6:$AV$97,0))="",DB46="-"),DD46,INDEX($AW$6:$AW$97,MATCH($BD46,$AV$6:$AV$97,0))+DD46/1000)</f>
        <v>1</v>
      </c>
      <c r="DG46" s="115" t="n">
        <f aca="false">IF(DB46="-","-",COUNTIFS(DF$6:DF$53,"&lt;"&amp;DF46,$BC$6:$BC$53,INDEX(T_Equipos[Grupo],MATCH(BD46,T_Equipos[NombreEquipo],0))))</f>
        <v>0</v>
      </c>
      <c r="DH46" s="115" t="n">
        <f aca="false">DA46+COUNTIFS(DB$6:DB$53,DB46,DG$6:DG$53,"&lt;"&amp;DG46,$BC$6:$BC$53,INDEX(T_Equipos[Grupo],MATCH(BD46,T_Equipos[NombreEquipo],0)))</f>
        <v>1</v>
      </c>
      <c r="DI46" s="54"/>
      <c r="DJ46" s="54" t="n">
        <f aca="false">INDEX($DA$6:$DA$53,MATCH($DQ46,$BD$6:$BD$53,0))</f>
        <v>1</v>
      </c>
      <c r="DK46" s="54" t="n">
        <f aca="false">+SUMIF($BC$6:$BC$53,BC46,$BF$6:$BF$53)</f>
        <v>0</v>
      </c>
      <c r="DL46" s="54" t="n">
        <f aca="false">IF(OR(DK46=12,$AJ$99=144),COUNTIFS($DJ$6:$DJ$53,DJ46,$BC$6:$BC$53,BC46),1)</f>
        <v>1</v>
      </c>
      <c r="DM46" s="119" t="str">
        <f aca="false">DJ46&amp;"."&amp;DL46</f>
        <v>1.1</v>
      </c>
      <c r="DN46" s="54" t="n">
        <f aca="true" t="array" ref="DN46:DN46">OFFSET(Horarios!$P$3,DJ46-1,0,DL46,1)</f>
        <v>1</v>
      </c>
      <c r="DO46" s="54"/>
      <c r="DP46" s="54" t="s">
        <v>123</v>
      </c>
      <c r="DQ46" s="54" t="str">
        <f aca="false">INDEX($BD$6:$BD$53,MATCH(DP46,$BM$6:$BM$53,0))</f>
        <v>Portugal</v>
      </c>
      <c r="DR46" s="54"/>
      <c r="DS46" s="54"/>
      <c r="DT46" s="54" t="str">
        <f aca="false">AA46&amp;"-"&amp;AF46</f>
        <v>Países Bajos-Suecia</v>
      </c>
      <c r="DU46" s="54"/>
      <c r="DV46" s="54"/>
      <c r="DW46" s="56"/>
    </row>
    <row r="47" customFormat="false" ht="15.75" hidden="false" customHeight="true" outlineLevel="0" collapsed="false">
      <c r="A47" s="91" t="str">
        <f aca="false">+Equipos!B24</f>
        <v>Suecia</v>
      </c>
      <c r="B47" s="71"/>
      <c r="C47" s="54"/>
      <c r="D47" s="54" t="str">
        <f aca="false">IF(OR(AC47="",AD47=""),"Pendiente",IF(AC47&gt;AD47,"Local",IF(AC47&lt;AD47,"Visitante","Empate")))</f>
        <v>Pendiente</v>
      </c>
      <c r="E47" s="54" t="str">
        <f aca="false">IF(D47="Pendiente","-",INDEX($BT$6:$BT$53,MATCH($AA47,$BD$6:$BD$53,0)))</f>
        <v>-</v>
      </c>
      <c r="F47" s="54" t="str">
        <f aca="false">IF(D47="Pendiente","-",INDEX($BT$6:$BT$53,MATCH($AF47,$BD$6:$BD$53,0)))</f>
        <v>-</v>
      </c>
      <c r="G47" s="54"/>
      <c r="H47" s="54" t="str">
        <f aca="false">IF(D47="Pendiente","-",INDEX($BZ$6:$BZ$53,MATCH($AA47,$BD$6:$BD$53,0)))</f>
        <v>-</v>
      </c>
      <c r="I47" s="54" t="str">
        <f aca="false">IF(D47="Pendiente","-",INDEX($BZ$6:$BZ$53,MATCH($AF47,$BD$6:$BD$53,0)))</f>
        <v>-</v>
      </c>
      <c r="J47" s="54"/>
      <c r="K47" s="54" t="str">
        <f aca="false">IF(D47="Pendiente","-",INDEX($CE$6:$CE$53,MATCH($AA47,$BD$6:$BD$53,0)))</f>
        <v>-</v>
      </c>
      <c r="L47" s="54" t="str">
        <f aca="false">IF(D47="Pendiente","-",INDEX($CE$6:$CE$53,MATCH($AF47,$BD$6:$BD$53,0)))</f>
        <v>-</v>
      </c>
      <c r="M47" s="54"/>
      <c r="N47" s="54" t="str">
        <f aca="false">IF(D47="Pendiente","-",INDEX($CH$6:$CH$53,MATCH($AA47,$BD$6:$BD$53,0)))</f>
        <v>-</v>
      </c>
      <c r="O47" s="54" t="str">
        <f aca="false">IF(D47="Pendiente","-",INDEX($CH$6:$CH$53,MATCH($AF47,$BD$6:$BD$53,0)))</f>
        <v>-</v>
      </c>
      <c r="P47" s="54"/>
      <c r="Q47" s="54" t="str">
        <f aca="false">IF(D47="Pendiente","-",INDEX($CN$6:$CN$53,MATCH($AA47,$BD$6:$BD$53,0)))</f>
        <v>-</v>
      </c>
      <c r="R47" s="54" t="str">
        <f aca="false">IF(D47="Pendiente","-",INDEX($CN$6:$CN$53,MATCH($AF47,$BD$6:$BD$53,0)))</f>
        <v>-</v>
      </c>
      <c r="S47" s="54"/>
      <c r="T47" s="54" t="str">
        <f aca="false">IF(D47="Pendiente","-",INDEX($CS$6:$CS$53,MATCH($AA47,$BD$6:$BD$53,0)))</f>
        <v>-</v>
      </c>
      <c r="U47" s="54" t="str">
        <f aca="false">IF(D47="Pendiente","-",INDEX($CS$6:$CS$53,MATCH($AF47,$BD$6:$BD$53,0)))</f>
        <v>-</v>
      </c>
      <c r="V47" s="45"/>
      <c r="W47" s="186"/>
      <c r="X47" s="73" t="n">
        <f aca="false">Horarios!C47</f>
        <v>46194.25</v>
      </c>
      <c r="Y47" s="74" t="n">
        <f aca="false">Horarios!C47</f>
        <v>46194.25</v>
      </c>
      <c r="Z47" s="75" t="str">
        <f aca="false">$Z$6</f>
        <v>J2</v>
      </c>
      <c r="AA47" s="76" t="str">
        <f aca="false">A48</f>
        <v>Túnez</v>
      </c>
      <c r="AB47" s="164" t="str">
        <f aca="true" t="array" ref="AB47:AB47">Ver_flag_local</f>
        <v/>
      </c>
      <c r="AC47" s="78"/>
      <c r="AD47" s="79"/>
      <c r="AE47" s="80" t="str">
        <f aca="true" t="array" ref="AE47:AE47">Ver_flag_visit</f>
        <v/>
      </c>
      <c r="AF47" s="81" t="str">
        <f aca="false">A46</f>
        <v>Japón</v>
      </c>
      <c r="AG47" s="82" t="n">
        <f aca="false">IF(NOT(OR(ISBLANK(AC47),ISBLANK(AD47))),1,0)</f>
        <v>0</v>
      </c>
      <c r="AH47" s="83" t="n">
        <v>36</v>
      </c>
      <c r="AI47" s="84" t="str">
        <f aca="false">AJ47&amp;$B$44</f>
        <v>2F</v>
      </c>
      <c r="AJ47" s="120" t="n">
        <v>2</v>
      </c>
      <c r="AK47" s="172" t="str">
        <f aca="true" t="array" ref="AK47:AK47">Ver_flag_visit</f>
        <v/>
      </c>
      <c r="AL47" s="122" t="str">
        <f aca="false">IFERROR(INDEX($BD$6:$BD$53,MATCH(AI47,$BN$6:$BN$53,0)),"")</f>
        <v>Países Bajos</v>
      </c>
      <c r="AM47" s="123" t="n">
        <f aca="false">INDEX($BE$6:$BN$53,MATCH($AL47,$BD$6:$BD$53,0),MATCH(AM$5,$BE$5:$BN$5,0))</f>
        <v>1</v>
      </c>
      <c r="AN47" s="124" t="n">
        <f aca="false">INDEX($BE$6:$BN$53,MATCH($AL47,$BD$6:$BD$53,0),MATCH(AN$5,$BE$5:$BN$5,0))</f>
        <v>1</v>
      </c>
      <c r="AO47" s="124" t="n">
        <f aca="false">INDEX($BE$6:$BN$53,MATCH($AL47,$BD$6:$BD$53,0),MATCH(AO$5,$BE$5:$BN$5,0))</f>
        <v>0</v>
      </c>
      <c r="AP47" s="124" t="n">
        <f aca="false">INDEX($BE$6:$BN$53,MATCH($AL47,$BD$6:$BD$53,0),MATCH(AP$5,$BE$5:$BN$5,0))</f>
        <v>1</v>
      </c>
      <c r="AQ47" s="124" t="n">
        <f aca="false">INDEX($BE$6:$BN$53,MATCH($AL47,$BD$6:$BD$53,0),MATCH(AQ$5,$BE$5:$BN$5,0))</f>
        <v>0</v>
      </c>
      <c r="AR47" s="124" t="n">
        <f aca="false">INDEX($BE$6:$BN$53,MATCH($AL47,$BD$6:$BD$53,0),MATCH(AR$5,$BE$5:$BN$5,0))</f>
        <v>2</v>
      </c>
      <c r="AS47" s="124" t="n">
        <f aca="false">INDEX($BE$6:$BN$53,MATCH($AL47,$BD$6:$BD$53,0),MATCH(AS$5,$BE$5:$BN$5,0))</f>
        <v>2</v>
      </c>
      <c r="AT47" s="125" t="n">
        <f aca="false">INDEX($BE$6:$BN$53,MATCH($AL47,$BD$6:$BD$53,0),MATCH(AT$5,$BE$5:$BN$5,0))</f>
        <v>0</v>
      </c>
      <c r="AU47" s="109" t="n">
        <f aca="false">INDEX($DL$6:$DL$53,MATCH(AI47,$DP$6:$DP$53,0))</f>
        <v>1</v>
      </c>
      <c r="AV47" s="110" t="str">
        <f aca="false">INDEX($BD$6:$BD$53,MATCH(AI47,$BM$6:$BM$53,0))</f>
        <v>Países Bajos</v>
      </c>
      <c r="AW47" s="111"/>
      <c r="AX47" s="112"/>
      <c r="AY47" s="126" t="str">
        <f aca="false">+A46</f>
        <v>Japón</v>
      </c>
      <c r="AZ47" s="127"/>
      <c r="BA47" s="48"/>
      <c r="BB47" s="54"/>
      <c r="BC47" s="115" t="str">
        <f aca="false">+INDEX(T_Equipos[Grupo],MATCH(WORLDCUP!BD47,T_Equipos[NombreEquipo],0))</f>
        <v>K</v>
      </c>
      <c r="BD47" s="54" t="str">
        <f aca="false">+Equipos!B43</f>
        <v>RD Congo</v>
      </c>
      <c r="BE47" s="116" t="n">
        <f aca="false">+BG47*3+BH47+IF($AZ$3="no",0,INDEX($AZ$6:$AZ$97,MATCH(BD47,$AY$6:$AY$97,0)))</f>
        <v>0</v>
      </c>
      <c r="BF47" s="116" t="n">
        <f aca="false">+BG47+BH47+BI47</f>
        <v>0</v>
      </c>
      <c r="BG47" s="116" t="n">
        <f aca="false">+COUNTIFS(FGLocal,BD47,Ganador,"Local")+COUNTIFS(FGVisitante,BD47,Ganador,"Visitante")</f>
        <v>0</v>
      </c>
      <c r="BH47" s="116" t="n">
        <f aca="false">+COUNTIFS(FGLocal,BD47,Ganador,"Empate")+COUNTIFS(FGVisitante,BD47,Ganador,"Empate")</f>
        <v>0</v>
      </c>
      <c r="BI47" s="116" t="n">
        <f aca="false">+COUNTIFS(FGVisitante,BD47,Ganador,"Local")+COUNTIFS(FGLocal,BD47,Ganador,"Visitante")</f>
        <v>0</v>
      </c>
      <c r="BJ47" s="116" t="n">
        <f aca="false">+SUMIFS(FG_GolesLocal,FGLocal,BD47,Ganador,"&lt;&gt;"&amp;"Pendiente",FG_GolesLocal,"&lt;&gt;"&amp;"",FG_GolesVisitante,"&lt;&gt;"&amp;"")+SUMIFS(FG_GolesVisitante,FGVisitante,BD47,Ganador,"&lt;&gt;"&amp;"Pendiente",FG_GolesLocal,"&lt;&gt;"&amp;"",FG_GolesVisitante,"&lt;&gt;"&amp;"")</f>
        <v>0</v>
      </c>
      <c r="BK47" s="116" t="n">
        <f aca="false">+SUMIFS(FG_GolesLocal,FGVisitante,BD47,Ganador,"&lt;&gt;"&amp;"Pendiente",FG_GolesLocal,"&lt;&gt;"&amp;"",FG_GolesVisitante,"&lt;&gt;"&amp;"")+SUMIFS(FG_GolesVisitante,FGLocal,BD47,Ganador,"&lt;&gt;"&amp;"Pendiente",FG_GolesLocal,"&lt;&gt;"&amp;"",FG_GolesVisitante,"&lt;&gt;"&amp;"")</f>
        <v>0</v>
      </c>
      <c r="BL47" s="116" t="n">
        <f aca="false">+BJ47-BK47</f>
        <v>0</v>
      </c>
      <c r="BM47" s="116" t="str">
        <f aca="false">DD47&amp;BC47</f>
        <v>2K</v>
      </c>
      <c r="BN47" s="116" t="str">
        <f aca="false">DH47&amp;BC47</f>
        <v>2K</v>
      </c>
      <c r="BO47" s="117" t="n">
        <f aca="false">IF(AND($AJ$99=144,BF47&gt;=1),1,0)</f>
        <v>0</v>
      </c>
      <c r="BP47" s="117" t="n">
        <f aca="false">COUNTIFS($BO$6:$BO$53,"&gt;"&amp;BO47,$BC$6:$BC$53,INDEX(T_Equipos[Grupo],MATCH(BD47,T_Equipos[NombreEquipo],0)))+1</f>
        <v>1</v>
      </c>
      <c r="BQ47" s="117" t="str">
        <f aca="false">IF(COUNTIFS($BP$6:$BP$53,BP47,$BC$6:$BC$53,INDEX(T_Equipos[Grupo],MATCH(BD47,T_Equipos[NombreEquipo],0)))=1,"-","P."&amp;BP47&amp;" ("&amp;COUNTIFS($BP$6:$BP$53,BP47,$BC$6:$BC$53,INDEX(T_Equipos[Grupo],MATCH(BD47,T_Equipos[NombreEquipo],0)))&amp;")")</f>
        <v>P.1 (4)</v>
      </c>
      <c r="BR47" s="117" t="n">
        <f aca="false">IF($BQ47="-","-",BE47)</f>
        <v>0</v>
      </c>
      <c r="BS47" s="117" t="n">
        <f aca="false">BP47+COUNTIFS($BQ$6:$BQ$53,BQ47,$BR$6:BR$53,"&gt;"&amp;BR47,$BC$6:$BC$53,INDEX(T_Equipos[Grupo],MATCH(BD47,T_Equipos[NombreEquipo],0)))</f>
        <v>1</v>
      </c>
      <c r="BT47" s="117" t="str">
        <f aca="false">IF(COUNTIFS($BS$6:$BS$53,BS47,$BC$6:$BC$53,INDEX(T_Equipos[Grupo],MATCH(BD47,T_Equipos[NombreEquipo],0)))=1,"-","P."&amp;BS47&amp;" ("&amp;COUNTIFS($BS$6:$BS$53,BS47,$BC$6:$BC$53,INDEX(T_Equipos[Grupo],MATCH(BD47,T_Equipos[NombreEquipo],0)))&amp;")")</f>
        <v>P.1 (4)</v>
      </c>
      <c r="BU47" s="118" t="n">
        <f aca="false">IF($BT47="-","-",COUNTIFS(FGLocal,$BD47,Ganador,"Local",Part1Empate1V,$BT47)+COUNTIFS(FGVisitante,$BD47,Ganador,"Visitante",Part1Empate1L,$BT47))</f>
        <v>0</v>
      </c>
      <c r="BV47" s="118" t="n">
        <f aca="false">IF($BT47="-","-",COUNTIFS(FGLocal,$BD47,Ganador,"Empate",Part1Empate1V,$BT47)+COUNTIFS(FGVisitante,$BD47,Ganador,"Empate",Part1Empate1L,$BT47))</f>
        <v>0</v>
      </c>
      <c r="BW47" s="118" t="n">
        <f aca="false">IF($BT47="-","-",COUNTIFS(FGLocal,$BD47,Ganador,"Visitante",Part1Empate1V,$BT47)+COUNTIFS(FGVisitante,$BD47,Ganador,"Local",Part1Empate1L,$BT47))</f>
        <v>0</v>
      </c>
      <c r="BX47" s="118" t="n">
        <f aca="false">IF($BT47="-","-",BU47*3+BV47)</f>
        <v>0</v>
      </c>
      <c r="BY47" s="118" t="n">
        <f aca="false">BS47+COUNTIFS($BT$6:$BT$53,BT47,$BX$6:BX$53,"&gt;"&amp;BX47,$BC$6:$BC$53,INDEX(T_Equipos[Grupo],MATCH(BD47,T_Equipos[NombreEquipo],0)))</f>
        <v>1</v>
      </c>
      <c r="BZ47" s="117" t="str">
        <f aca="false">IF(COUNTIFS($BY$6:$BY$53,BY47,$BC$6:$BC$53,INDEX(T_Equipos[Grupo],MATCH(BD47,T_Equipos[NombreEquipo],0)))=1,"-","P."&amp;BY47&amp;" ("&amp;COUNTIFS($BY$6:$BY$53,BY47,$BC$6:$BC$53,INDEX(T_Equipos[Grupo],MATCH(BD47,T_Equipos[NombreEquipo],0)))&amp;")")</f>
        <v>P.1 (4)</v>
      </c>
      <c r="CA47" s="118" t="n">
        <f aca="false">IF($BZ47="-","-",SUMIFS(FG_GolesLocal,FGLocal,$BD47,Part1Empate2V,$BZ47)+SUMIFS(FG_GolesVisitante,FGVisitante,$BD47,Part1Empate2L,$BZ47))</f>
        <v>0</v>
      </c>
      <c r="CB47" s="118" t="n">
        <f aca="false">IF($BZ47="-","-",SUMIFS(FG_GolesVisitante,FGLocal,$BD47,Part1Empate2V,$BZ47)+SUMIFS(FG_GolesLocal,FGVisitante,$BD47,Part1Empate2L,$BZ47))</f>
        <v>0</v>
      </c>
      <c r="CC47" s="118" t="n">
        <f aca="false">IF($BZ47="-","-",CA47-CB47)</f>
        <v>0</v>
      </c>
      <c r="CD47" s="118" t="n">
        <f aca="false">BY47+COUNTIFS($BZ$6:$BZ$53,BZ47,$CC$6:CC$53,"&gt;"&amp;CC47,$BC$6:$BC$53,INDEX(T_Equipos[Grupo],MATCH(BD47,T_Equipos[NombreEquipo],0)))</f>
        <v>1</v>
      </c>
      <c r="CE47" s="117" t="str">
        <f aca="false">IF(COUNTIFS($CD$6:$CD$53,CD47,$BC$6:$BC$53,INDEX(T_Equipos[Grupo],MATCH(BD47,T_Equipos[NombreEquipo],0)))=1,"-","P."&amp;CD47&amp;" ("&amp;COUNTIFS($CD$6:$CD$53,CD47,$BC$6:$BC$53,INDEX(T_Equipos[Grupo],MATCH(BD47,T_Equipos[NombreEquipo],0)))&amp;")")</f>
        <v>P.1 (4)</v>
      </c>
      <c r="CF47" s="118" t="n">
        <f aca="false">IF($CE47="-","-",SUMIFS(FG_GolesLocal,FGLocal,$BD47,Part1Empate3V,$CE47)+SUMIFS(FG_GolesVisitante,FGVisitante,$BD47,Part1Empate3L,$CE47))</f>
        <v>0</v>
      </c>
      <c r="CG47" s="118" t="n">
        <f aca="false">CD47+COUNTIFS($CE$6:$CE$53,CE47,$CF$6:CF$53,"&gt;"&amp;CF47,$BC$6:$BC$53,INDEX(T_Equipos[Grupo],MATCH(BD47,T_Equipos[NombreEquipo],0)))</f>
        <v>1</v>
      </c>
      <c r="CH47" s="117" t="str">
        <f aca="false">IF(COUNTIFS($CG$6:$CG$53,CG47,$BC$6:$BC$53,INDEX(T_Equipos[Grupo],MATCH(BD47,T_Equipos[NombreEquipo],0)))=1,"-","P."&amp;CG47&amp;" ("&amp;COUNTIFS($CG$6:$CG$53,CG47,$BC$6:$BC$53,INDEX(T_Equipos[Grupo],MATCH(BD47,T_Equipos[NombreEquipo],0)))&amp;")")</f>
        <v>P.1 (4)</v>
      </c>
      <c r="CI47" s="118" t="n">
        <f aca="false">IF($CH47="-","-",COUNTIFS(FGLocal,$BD47,Ganador,"Local",Part2Empate4V,$CH47)+COUNTIFS(FGVisitante,$BD47,Ganador,"Visitante",Part2Empate4L,$CH47))</f>
        <v>0</v>
      </c>
      <c r="CJ47" s="118" t="n">
        <f aca="false">IF($CH47="-","-",COUNTIFS(FGLocal,$BD47,Ganador,"Empate",Part2Empate4V,$CH47)+COUNTIFS(FGVisitante,$BD47,Ganador,"Empate",Part2Empate4L,$CH47))</f>
        <v>0</v>
      </c>
      <c r="CK47" s="118" t="n">
        <f aca="false">IF($CH47="-","-",COUNTIFS(FGLocal,$BD47,Ganador,"Visitante",Part2Empate4V,$CH47)+COUNTIFS(FGVisitante,$BD47,Ganador,"Local",Part2Empate4L,$CH47))</f>
        <v>0</v>
      </c>
      <c r="CL47" s="118" t="n">
        <f aca="false">IF($CH47="-","-",CI47*3+CJ47)</f>
        <v>0</v>
      </c>
      <c r="CM47" s="118" t="n">
        <f aca="false">CG47+COUNTIFS($CH$6:$CH$53,CH47,$CL$6:CL$53,"&gt;"&amp;CL47,$BC$6:$BC$53,INDEX(T_Equipos[Grupo],MATCH(BD47,T_Equipos[NombreEquipo],0)))</f>
        <v>1</v>
      </c>
      <c r="CN47" s="117" t="str">
        <f aca="false">IF(COUNTIFS($CM$6:$CM$53,CM47,$BC$6:$BC$53,INDEX(T_Equipos[Grupo],MATCH(BD47,T_Equipos[NombreEquipo],0)))=1,"-","P."&amp;CM47&amp;" ("&amp;COUNTIFS($CM$6:$CM$53,CM47,$BC$6:$BC$53,INDEX(T_Equipos[Grupo],MATCH(BD47,T_Equipos[NombreEquipo],0)))&amp;")")</f>
        <v>P.1 (4)</v>
      </c>
      <c r="CO47" s="118" t="n">
        <f aca="false">IF($CN47="-","-",SUMIFS(FG_GolesLocal,FGLocal,$BD47,Part2Empate5V,$CN47)+SUMIFS(FG_GolesVisitante,FGVisitante,$BD47,Part2Empate5L,$CN47))</f>
        <v>0</v>
      </c>
      <c r="CP47" s="118" t="n">
        <f aca="false">IF($CN47="-","-",SUMIFS(FG_GolesVisitante,FGLocal,$BD47,Part2Empate5V,$CN47)+SUMIFS(FG_GolesLocal,FGVisitante,$BD47,Part2Empate5L,$CN47))</f>
        <v>0</v>
      </c>
      <c r="CQ47" s="118" t="n">
        <f aca="false">IF($CN47="-","-",CO47-CP47)</f>
        <v>0</v>
      </c>
      <c r="CR47" s="118" t="n">
        <f aca="false">CM47+COUNTIFS($CN$6:$CN$53,CN47,$CQ$6:CQ$53,"&gt;"&amp;CQ47,$BC$6:$BC$53,INDEX(T_Equipos[Grupo],MATCH(BD47,T_Equipos[NombreEquipo],0)))</f>
        <v>1</v>
      </c>
      <c r="CS47" s="117" t="str">
        <f aca="false">IF(COUNTIFS($CR$6:$CR$53,CR47,$BC$6:$BC$53,INDEX(T_Equipos[Grupo],MATCH(BD47,T_Equipos[NombreEquipo],0)))=1,"-","P."&amp;CR47&amp;" ("&amp;COUNTIFS($CR$6:$CR$53,CR47,$BC$6:$BC$53,INDEX(T_Equipos[Grupo],MATCH(BD47,T_Equipos[NombreEquipo],0)))&amp;")")</f>
        <v>P.1 (4)</v>
      </c>
      <c r="CT47" s="118" t="n">
        <f aca="false">IF($CS47="-","-",SUMIFS(FG_GolesLocal,FGLocal,$BD47,Part2Empate6V,$CS47)+SUMIFS(FG_GolesVisitante,FGVisitante,$BD47,Part2Empate6L,$CS47))</f>
        <v>0</v>
      </c>
      <c r="CU47" s="118" t="n">
        <f aca="false">CR47+COUNTIFS($CS$6:$CS$53,CS47,$CT$6:CT$53,"&gt;"&amp;CT47,$BC$6:$BC$53,INDEX(T_Equipos[Grupo],MATCH(BD47,T_Equipos[NombreEquipo],0)))</f>
        <v>1</v>
      </c>
      <c r="CV47" s="117" t="str">
        <f aca="false">IF(COUNTIFS($CU$6:$CU$53,CU47,$BC$6:$BC$53,INDEX(T_Equipos[Grupo],MATCH(BD47,T_Equipos[NombreEquipo],0)))=1,"-","P."&amp;CU47&amp;" ("&amp;COUNTIFS($CU$6:$CU$53,CU47,$BC$6:$BC$53,INDEX(T_Equipos[Grupo],MATCH(BD47,T_Equipos[NombreEquipo],0)))&amp;")")</f>
        <v>P.1 (4)</v>
      </c>
      <c r="CW47" s="117" t="n">
        <f aca="false">IF(CV47="-","-",BL47)</f>
        <v>0</v>
      </c>
      <c r="CX47" s="117" t="n">
        <f aca="false">CU47+COUNTIFS($CV$6:$CV$53,CV47,$CW$6:CW$53,"&gt;"&amp;CW47,$BC$6:$BC$53,INDEX(T_Equipos[Grupo],MATCH(BD47,T_Equipos[NombreEquipo],0)))</f>
        <v>1</v>
      </c>
      <c r="CY47" s="117" t="str">
        <f aca="false">IF(COUNTIFS($CX$6:$CX$53,CX47,$BC$6:$BC$53,INDEX(T_Equipos[Grupo],MATCH(BD47,T_Equipos[NombreEquipo],0)))=1,"-","P."&amp;CX47&amp;" ("&amp;COUNTIFS($CX$6:$CX$53,CX47,$BC$6:$BC$53,INDEX(T_Equipos[Grupo],MATCH(BD47,T_Equipos[NombreEquipo],0)))&amp;")")</f>
        <v>P.1 (4)</v>
      </c>
      <c r="CZ47" s="117" t="n">
        <f aca="false">IF(CY47="-","-",BJ47)</f>
        <v>0</v>
      </c>
      <c r="DA47" s="118" t="n">
        <f aca="false">CX47+COUNTIFS($CY$6:$CY$53,CY47,$CZ$6:CZ$53,"&gt;"&amp;CZ47,$BC$6:$BC$53,INDEX(T_Equipos[Grupo],MATCH(BD47,T_Equipos[NombreEquipo],0)))</f>
        <v>1</v>
      </c>
      <c r="DB47" s="117" t="str">
        <f aca="false">IF(COUNTIFS($DA$6:$DA$53,DA47,$BC$6:$BC$53,INDEX(T_Equipos[Grupo],MATCH(BD47,T_Equipos[NombreEquipo],0)))=1,"-","P."&amp;DA47&amp;" ("&amp;COUNTIFS($DA$6:$DA$53,DA47,$BC$6:$BC$53,INDEX(T_Equipos[Grupo],MATCH(BD47,T_Equipos[NombreEquipo],0)))&amp;")")</f>
        <v>P.1 (4)</v>
      </c>
      <c r="DC47" s="115" t="n">
        <f aca="false">IF(DB47="-","-",COUNTIFS(T_Equipos[Rank],"&lt;"&amp;INDEX(T_Equipos[Rank],MATCH(BD47,T_Equipos[NombreEquipo],0)),$BC$6:$BC$53,INDEX(T_Equipos[Grupo],MATCH(BD47,T_Equipos[NombreEquipo],0)))+1)</f>
        <v>2</v>
      </c>
      <c r="DD47" s="115" t="n">
        <f aca="false">DA47+COUNTIFS($DB$6:$DB$53,DB47,$DC$6:DC$53,"&lt;"&amp;DC47,$BC$6:$BC$53,INDEX(T_Equipos[Grupo],MATCH(BD47,T_Equipos[NombreEquipo],0)))</f>
        <v>2</v>
      </c>
      <c r="DE47" s="115"/>
      <c r="DF47" s="115" t="n">
        <f aca="false">IF(OR(INDEX($AW$6:$AW$97,MATCH($BD47,$AV$6:$AV$97,0))="",DB47="-"),DD47,INDEX($AW$6:$AW$97,MATCH($BD47,$AV$6:$AV$97,0))+DD47/1000)</f>
        <v>2</v>
      </c>
      <c r="DG47" s="115" t="n">
        <f aca="false">IF(DB47="-","-",COUNTIFS(DF$6:DF$53,"&lt;"&amp;DF47,$BC$6:$BC$53,INDEX(T_Equipos[Grupo],MATCH(BD47,T_Equipos[NombreEquipo],0))))</f>
        <v>1</v>
      </c>
      <c r="DH47" s="115" t="n">
        <f aca="false">DA47+COUNTIFS(DB$6:DB$53,DB47,DG$6:DG$53,"&lt;"&amp;DG47,$BC$6:$BC$53,INDEX(T_Equipos[Grupo],MATCH(BD47,T_Equipos[NombreEquipo],0)))</f>
        <v>2</v>
      </c>
      <c r="DI47" s="54"/>
      <c r="DJ47" s="54" t="n">
        <f aca="false">INDEX($DA$6:$DA$53,MATCH($DQ47,$BD$6:$BD$53,0))</f>
        <v>1</v>
      </c>
      <c r="DK47" s="54" t="n">
        <f aca="false">+SUMIF($BC$6:$BC$53,BC47,$BF$6:$BF$53)</f>
        <v>0</v>
      </c>
      <c r="DL47" s="54" t="n">
        <f aca="false">IF(OR(DK47=12,$AJ$99=144),COUNTIFS($DJ$6:$DJ$53,DJ47,$BC$6:$BC$53,BC47),1)</f>
        <v>1</v>
      </c>
      <c r="DM47" s="119" t="str">
        <f aca="false">DJ47&amp;"."&amp;DL47</f>
        <v>1.1</v>
      </c>
      <c r="DN47" s="54" t="n">
        <f aca="true" t="array" ref="DN47:DN47">OFFSET(Horarios!$P$3,DJ47-1,0,DL47,1)</f>
        <v>1</v>
      </c>
      <c r="DO47" s="54"/>
      <c r="DP47" s="54" t="s">
        <v>124</v>
      </c>
      <c r="DQ47" s="54" t="str">
        <f aca="false">INDEX($BD$6:$BD$53,MATCH(DP47,$BM$6:$BM$53,0))</f>
        <v>RD Congo</v>
      </c>
      <c r="DR47" s="54"/>
      <c r="DS47" s="54"/>
      <c r="DT47" s="54" t="str">
        <f aca="false">AA47&amp;"-"&amp;AF47</f>
        <v>Túnez-Japón</v>
      </c>
      <c r="DU47" s="54"/>
      <c r="DV47" s="54"/>
      <c r="DW47" s="56"/>
    </row>
    <row r="48" customFormat="false" ht="15.75" hidden="false" customHeight="true" outlineLevel="0" collapsed="false">
      <c r="A48" s="91" t="str">
        <f aca="false">+Equipos!B25</f>
        <v>Túnez</v>
      </c>
      <c r="B48" s="71"/>
      <c r="C48" s="54"/>
      <c r="D48" s="54" t="str">
        <f aca="false">IF(OR(AC48="",AD48=""),"Pendiente",IF(AC48&gt;AD48,"Local",IF(AC48&lt;AD48,"Visitante","Empate")))</f>
        <v>Pendiente</v>
      </c>
      <c r="E48" s="54" t="str">
        <f aca="false">IF(D48="Pendiente","-",INDEX($BT$6:$BT$53,MATCH($AA48,$BD$6:$BD$53,0)))</f>
        <v>-</v>
      </c>
      <c r="F48" s="54" t="str">
        <f aca="false">IF(D48="Pendiente","-",INDEX($BT$6:$BT$53,MATCH($AF48,$BD$6:$BD$53,0)))</f>
        <v>-</v>
      </c>
      <c r="G48" s="54"/>
      <c r="H48" s="54" t="str">
        <f aca="false">IF(D48="Pendiente","-",INDEX($BZ$6:$BZ$53,MATCH($AA48,$BD$6:$BD$53,0)))</f>
        <v>-</v>
      </c>
      <c r="I48" s="54" t="str">
        <f aca="false">IF(D48="Pendiente","-",INDEX($BZ$6:$BZ$53,MATCH($AF48,$BD$6:$BD$53,0)))</f>
        <v>-</v>
      </c>
      <c r="J48" s="54"/>
      <c r="K48" s="54" t="str">
        <f aca="false">IF(D48="Pendiente","-",INDEX($CE$6:$CE$53,MATCH($AA48,$BD$6:$BD$53,0)))</f>
        <v>-</v>
      </c>
      <c r="L48" s="54" t="str">
        <f aca="false">IF(D48="Pendiente","-",INDEX($CE$6:$CE$53,MATCH($AF48,$BD$6:$BD$53,0)))</f>
        <v>-</v>
      </c>
      <c r="M48" s="54"/>
      <c r="N48" s="54" t="str">
        <f aca="false">IF(D48="Pendiente","-",INDEX($CH$6:$CH$53,MATCH($AA48,$BD$6:$BD$53,0)))</f>
        <v>-</v>
      </c>
      <c r="O48" s="54" t="str">
        <f aca="false">IF(D48="Pendiente","-",INDEX($CH$6:$CH$53,MATCH($AF48,$BD$6:$BD$53,0)))</f>
        <v>-</v>
      </c>
      <c r="P48" s="54"/>
      <c r="Q48" s="54" t="str">
        <f aca="false">IF(D48="Pendiente","-",INDEX($CN$6:$CN$53,MATCH($AA48,$BD$6:$BD$53,0)))</f>
        <v>-</v>
      </c>
      <c r="R48" s="54" t="str">
        <f aca="false">IF(D48="Pendiente","-",INDEX($CN$6:$CN$53,MATCH($AF48,$BD$6:$BD$53,0)))</f>
        <v>-</v>
      </c>
      <c r="S48" s="54"/>
      <c r="T48" s="54" t="str">
        <f aca="false">IF(D48="Pendiente","-",INDEX($CS$6:$CS$53,MATCH($AA48,$BD$6:$BD$53,0)))</f>
        <v>-</v>
      </c>
      <c r="U48" s="54" t="str">
        <f aca="false">IF(D48="Pendiente","-",INDEX($CS$6:$CS$53,MATCH($AF48,$BD$6:$BD$53,0)))</f>
        <v>-</v>
      </c>
      <c r="V48" s="45"/>
      <c r="W48" s="186"/>
      <c r="X48" s="73" t="n">
        <f aca="false">Horarios!C48</f>
        <v>46199.0416666667</v>
      </c>
      <c r="Y48" s="74" t="n">
        <f aca="false">Horarios!C48</f>
        <v>46199.0416666667</v>
      </c>
      <c r="Z48" s="75" t="str">
        <f aca="false">$Z$8</f>
        <v>J3</v>
      </c>
      <c r="AA48" s="76" t="str">
        <f aca="false">A46</f>
        <v>Japón</v>
      </c>
      <c r="AB48" s="164" t="str">
        <f aca="true" t="array" ref="AB48:AB48">Ver_flag_local</f>
        <v/>
      </c>
      <c r="AC48" s="78"/>
      <c r="AD48" s="79"/>
      <c r="AE48" s="80" t="str">
        <f aca="true" t="array" ref="AE48:AE48">Ver_flag_visit</f>
        <v/>
      </c>
      <c r="AF48" s="81" t="str">
        <f aca="false">A47</f>
        <v>Suecia</v>
      </c>
      <c r="AG48" s="82" t="n">
        <f aca="false">IF(NOT(OR(ISBLANK(AC48),ISBLANK(AD48))),1,0)</f>
        <v>0</v>
      </c>
      <c r="AH48" s="83" t="n">
        <v>57</v>
      </c>
      <c r="AI48" s="84" t="str">
        <f aca="false">AJ48&amp;$B$44</f>
        <v>3F</v>
      </c>
      <c r="AJ48" s="120" t="n">
        <v>3</v>
      </c>
      <c r="AK48" s="172" t="str">
        <f aca="true" t="array" ref="AK48:AK48">Ver_flag_visit</f>
        <v/>
      </c>
      <c r="AL48" s="122" t="str">
        <f aca="false">IFERROR(INDEX($BD$6:$BD$53,MATCH(AI48,$BN$6:$BN$53,0)),"")</f>
        <v>Japón</v>
      </c>
      <c r="AM48" s="123" t="n">
        <f aca="false">INDEX($BE$6:$BN$53,MATCH($AL48,$BD$6:$BD$53,0),MATCH(AM$5,$BE$5:$BN$5,0))</f>
        <v>1</v>
      </c>
      <c r="AN48" s="124" t="n">
        <f aca="false">INDEX($BE$6:$BN$53,MATCH($AL48,$BD$6:$BD$53,0),MATCH(AN$5,$BE$5:$BN$5,0))</f>
        <v>1</v>
      </c>
      <c r="AO48" s="187" t="n">
        <f aca="false">INDEX($BE$6:$BN$53,MATCH($AL48,$BD$6:$BD$53,0),MATCH(AO$5,$BE$5:$BN$5,0))</f>
        <v>0</v>
      </c>
      <c r="AP48" s="187" t="n">
        <f aca="false">INDEX($BE$6:$BN$53,MATCH($AL48,$BD$6:$BD$53,0),MATCH(AP$5,$BE$5:$BN$5,0))</f>
        <v>1</v>
      </c>
      <c r="AQ48" s="187" t="n">
        <f aca="false">INDEX($BE$6:$BN$53,MATCH($AL48,$BD$6:$BD$53,0),MATCH(AQ$5,$BE$5:$BN$5,0))</f>
        <v>0</v>
      </c>
      <c r="AR48" s="124" t="n">
        <f aca="false">INDEX($BE$6:$BN$53,MATCH($AL48,$BD$6:$BD$53,0),MATCH(AR$5,$BE$5:$BN$5,0))</f>
        <v>2</v>
      </c>
      <c r="AS48" s="124" t="n">
        <f aca="false">INDEX($BE$6:$BN$53,MATCH($AL48,$BD$6:$BD$53,0),MATCH(AS$5,$BE$5:$BN$5,0))</f>
        <v>2</v>
      </c>
      <c r="AT48" s="125" t="n">
        <f aca="false">INDEX($BE$6:$BN$53,MATCH($AL48,$BD$6:$BD$53,0),MATCH(AT$5,$BE$5:$BN$5,0))</f>
        <v>0</v>
      </c>
      <c r="AU48" s="109" t="n">
        <f aca="false">INDEX($DL$6:$DL$53,MATCH(AI48,$DP$6:$DP$53,0))</f>
        <v>1</v>
      </c>
      <c r="AV48" s="110" t="str">
        <f aca="false">INDEX($BD$6:$BD$53,MATCH(AI48,$BM$6:$BM$53,0))</f>
        <v>Japón</v>
      </c>
      <c r="AW48" s="111"/>
      <c r="AX48" s="112"/>
      <c r="AY48" s="113" t="str">
        <f aca="false">+A47</f>
        <v>Suecia</v>
      </c>
      <c r="AZ48" s="114"/>
      <c r="BA48" s="48"/>
      <c r="BB48" s="54"/>
      <c r="BC48" s="115" t="str">
        <f aca="false">+INDEX(T_Equipos[Grupo],MATCH(WORLDCUP!BD48,T_Equipos[NombreEquipo],0))</f>
        <v>K</v>
      </c>
      <c r="BD48" s="54" t="str">
        <f aca="false">+Equipos!B44</f>
        <v>Uzbekistán</v>
      </c>
      <c r="BE48" s="116" t="n">
        <f aca="false">+BG48*3+BH48+IF($AZ$3="no",0,INDEX($AZ$6:$AZ$97,MATCH(BD48,$AY$6:$AY$97,0)))</f>
        <v>0</v>
      </c>
      <c r="BF48" s="116" t="n">
        <f aca="false">+BG48+BH48+BI48</f>
        <v>0</v>
      </c>
      <c r="BG48" s="116" t="n">
        <f aca="false">+COUNTIFS(FGLocal,BD48,Ganador,"Local")+COUNTIFS(FGVisitante,BD48,Ganador,"Visitante")</f>
        <v>0</v>
      </c>
      <c r="BH48" s="116" t="n">
        <f aca="false">+COUNTIFS(FGLocal,BD48,Ganador,"Empate")+COUNTIFS(FGVisitante,BD48,Ganador,"Empate")</f>
        <v>0</v>
      </c>
      <c r="BI48" s="116" t="n">
        <f aca="false">+COUNTIFS(FGVisitante,BD48,Ganador,"Local")+COUNTIFS(FGLocal,BD48,Ganador,"Visitante")</f>
        <v>0</v>
      </c>
      <c r="BJ48" s="116" t="n">
        <f aca="false">+SUMIFS(FG_GolesLocal,FGLocal,BD48,Ganador,"&lt;&gt;"&amp;"Pendiente",FG_GolesLocal,"&lt;&gt;"&amp;"",FG_GolesVisitante,"&lt;&gt;"&amp;"")+SUMIFS(FG_GolesVisitante,FGVisitante,BD48,Ganador,"&lt;&gt;"&amp;"Pendiente",FG_GolesLocal,"&lt;&gt;"&amp;"",FG_GolesVisitante,"&lt;&gt;"&amp;"")</f>
        <v>0</v>
      </c>
      <c r="BK48" s="116" t="n">
        <f aca="false">+SUMIFS(FG_GolesLocal,FGVisitante,BD48,Ganador,"&lt;&gt;"&amp;"Pendiente",FG_GolesLocal,"&lt;&gt;"&amp;"",FG_GolesVisitante,"&lt;&gt;"&amp;"")+SUMIFS(FG_GolesVisitante,FGLocal,BD48,Ganador,"&lt;&gt;"&amp;"Pendiente",FG_GolesLocal,"&lt;&gt;"&amp;"",FG_GolesVisitante,"&lt;&gt;"&amp;"")</f>
        <v>0</v>
      </c>
      <c r="BL48" s="116" t="n">
        <f aca="false">+BJ48-BK48</f>
        <v>0</v>
      </c>
      <c r="BM48" s="116" t="str">
        <f aca="false">DD48&amp;BC48</f>
        <v>3K</v>
      </c>
      <c r="BN48" s="116" t="str">
        <f aca="false">DH48&amp;BC48</f>
        <v>3K</v>
      </c>
      <c r="BO48" s="117" t="n">
        <f aca="false">IF(AND($AJ$99=144,BF48&gt;=1),1,0)</f>
        <v>0</v>
      </c>
      <c r="BP48" s="117" t="n">
        <f aca="false">COUNTIFS($BO$6:$BO$53,"&gt;"&amp;BO48,$BC$6:$BC$53,INDEX(T_Equipos[Grupo],MATCH(BD48,T_Equipos[NombreEquipo],0)))+1</f>
        <v>1</v>
      </c>
      <c r="BQ48" s="117" t="str">
        <f aca="false">IF(COUNTIFS($BP$6:$BP$53,BP48,$BC$6:$BC$53,INDEX(T_Equipos[Grupo],MATCH(BD48,T_Equipos[NombreEquipo],0)))=1,"-","P."&amp;BP48&amp;" ("&amp;COUNTIFS($BP$6:$BP$53,BP48,$BC$6:$BC$53,INDEX(T_Equipos[Grupo],MATCH(BD48,T_Equipos[NombreEquipo],0)))&amp;")")</f>
        <v>P.1 (4)</v>
      </c>
      <c r="BR48" s="117" t="n">
        <f aca="false">IF($BQ48="-","-",BE48)</f>
        <v>0</v>
      </c>
      <c r="BS48" s="117" t="n">
        <f aca="false">BP48+COUNTIFS($BQ$6:$BQ$53,BQ48,$BR$6:BR$53,"&gt;"&amp;BR48,$BC$6:$BC$53,INDEX(T_Equipos[Grupo],MATCH(BD48,T_Equipos[NombreEquipo],0)))</f>
        <v>1</v>
      </c>
      <c r="BT48" s="117" t="str">
        <f aca="false">IF(COUNTIFS($BS$6:$BS$53,BS48,$BC$6:$BC$53,INDEX(T_Equipos[Grupo],MATCH(BD48,T_Equipos[NombreEquipo],0)))=1,"-","P."&amp;BS48&amp;" ("&amp;COUNTIFS($BS$6:$BS$53,BS48,$BC$6:$BC$53,INDEX(T_Equipos[Grupo],MATCH(BD48,T_Equipos[NombreEquipo],0)))&amp;")")</f>
        <v>P.1 (4)</v>
      </c>
      <c r="BU48" s="118" t="n">
        <f aca="false">IF($BT48="-","-",COUNTIFS(FGLocal,$BD48,Ganador,"Local",Part1Empate1V,$BT48)+COUNTIFS(FGVisitante,$BD48,Ganador,"Visitante",Part1Empate1L,$BT48))</f>
        <v>0</v>
      </c>
      <c r="BV48" s="118" t="n">
        <f aca="false">IF($BT48="-","-",COUNTIFS(FGLocal,$BD48,Ganador,"Empate",Part1Empate1V,$BT48)+COUNTIFS(FGVisitante,$BD48,Ganador,"Empate",Part1Empate1L,$BT48))</f>
        <v>0</v>
      </c>
      <c r="BW48" s="118" t="n">
        <f aca="false">IF($BT48="-","-",COUNTIFS(FGLocal,$BD48,Ganador,"Visitante",Part1Empate1V,$BT48)+COUNTIFS(FGVisitante,$BD48,Ganador,"Local",Part1Empate1L,$BT48))</f>
        <v>0</v>
      </c>
      <c r="BX48" s="118" t="n">
        <f aca="false">IF($BT48="-","-",BU48*3+BV48)</f>
        <v>0</v>
      </c>
      <c r="BY48" s="118" t="n">
        <f aca="false">BS48+COUNTIFS($BT$6:$BT$53,BT48,$BX$6:BX$53,"&gt;"&amp;BX48,$BC$6:$BC$53,INDEX(T_Equipos[Grupo],MATCH(BD48,T_Equipos[NombreEquipo],0)))</f>
        <v>1</v>
      </c>
      <c r="BZ48" s="117" t="str">
        <f aca="false">IF(COUNTIFS($BY$6:$BY$53,BY48,$BC$6:$BC$53,INDEX(T_Equipos[Grupo],MATCH(BD48,T_Equipos[NombreEquipo],0)))=1,"-","P."&amp;BY48&amp;" ("&amp;COUNTIFS($BY$6:$BY$53,BY48,$BC$6:$BC$53,INDEX(T_Equipos[Grupo],MATCH(BD48,T_Equipos[NombreEquipo],0)))&amp;")")</f>
        <v>P.1 (4)</v>
      </c>
      <c r="CA48" s="118" t="n">
        <f aca="false">IF($BZ48="-","-",SUMIFS(FG_GolesLocal,FGLocal,$BD48,Part1Empate2V,$BZ48)+SUMIFS(FG_GolesVisitante,FGVisitante,$BD48,Part1Empate2L,$BZ48))</f>
        <v>0</v>
      </c>
      <c r="CB48" s="118" t="n">
        <f aca="false">IF($BZ48="-","-",SUMIFS(FG_GolesVisitante,FGLocal,$BD48,Part1Empate2V,$BZ48)+SUMIFS(FG_GolesLocal,FGVisitante,$BD48,Part1Empate2L,$BZ48))</f>
        <v>0</v>
      </c>
      <c r="CC48" s="118" t="n">
        <f aca="false">IF($BZ48="-","-",CA48-CB48)</f>
        <v>0</v>
      </c>
      <c r="CD48" s="118" t="n">
        <f aca="false">BY48+COUNTIFS($BZ$6:$BZ$53,BZ48,$CC$6:CC$53,"&gt;"&amp;CC48,$BC$6:$BC$53,INDEX(T_Equipos[Grupo],MATCH(BD48,T_Equipos[NombreEquipo],0)))</f>
        <v>1</v>
      </c>
      <c r="CE48" s="117" t="str">
        <f aca="false">IF(COUNTIFS($CD$6:$CD$53,CD48,$BC$6:$BC$53,INDEX(T_Equipos[Grupo],MATCH(BD48,T_Equipos[NombreEquipo],0)))=1,"-","P."&amp;CD48&amp;" ("&amp;COUNTIFS($CD$6:$CD$53,CD48,$BC$6:$BC$53,INDEX(T_Equipos[Grupo],MATCH(BD48,T_Equipos[NombreEquipo],0)))&amp;")")</f>
        <v>P.1 (4)</v>
      </c>
      <c r="CF48" s="118" t="n">
        <f aca="false">IF($CE48="-","-",SUMIFS(FG_GolesLocal,FGLocal,$BD48,Part1Empate3V,$CE48)+SUMIFS(FG_GolesVisitante,FGVisitante,$BD48,Part1Empate3L,$CE48))</f>
        <v>0</v>
      </c>
      <c r="CG48" s="118" t="n">
        <f aca="false">CD48+COUNTIFS($CE$6:$CE$53,CE48,$CF$6:CF$53,"&gt;"&amp;CF48,$BC$6:$BC$53,INDEX(T_Equipos[Grupo],MATCH(BD48,T_Equipos[NombreEquipo],0)))</f>
        <v>1</v>
      </c>
      <c r="CH48" s="117" t="str">
        <f aca="false">IF(COUNTIFS($CG$6:$CG$53,CG48,$BC$6:$BC$53,INDEX(T_Equipos[Grupo],MATCH(BD48,T_Equipos[NombreEquipo],0)))=1,"-","P."&amp;CG48&amp;" ("&amp;COUNTIFS($CG$6:$CG$53,CG48,$BC$6:$BC$53,INDEX(T_Equipos[Grupo],MATCH(BD48,T_Equipos[NombreEquipo],0)))&amp;")")</f>
        <v>P.1 (4)</v>
      </c>
      <c r="CI48" s="118" t="n">
        <f aca="false">IF($CH48="-","-",COUNTIFS(FGLocal,$BD48,Ganador,"Local",Part2Empate4V,$CH48)+COUNTIFS(FGVisitante,$BD48,Ganador,"Visitante",Part2Empate4L,$CH48))</f>
        <v>0</v>
      </c>
      <c r="CJ48" s="118" t="n">
        <f aca="false">IF($CH48="-","-",COUNTIFS(FGLocal,$BD48,Ganador,"Empate",Part2Empate4V,$CH48)+COUNTIFS(FGVisitante,$BD48,Ganador,"Empate",Part2Empate4L,$CH48))</f>
        <v>0</v>
      </c>
      <c r="CK48" s="118" t="n">
        <f aca="false">IF($CH48="-","-",COUNTIFS(FGLocal,$BD48,Ganador,"Visitante",Part2Empate4V,$CH48)+COUNTIFS(FGVisitante,$BD48,Ganador,"Local",Part2Empate4L,$CH48))</f>
        <v>0</v>
      </c>
      <c r="CL48" s="118" t="n">
        <f aca="false">IF($CH48="-","-",CI48*3+CJ48)</f>
        <v>0</v>
      </c>
      <c r="CM48" s="118" t="n">
        <f aca="false">CG48+COUNTIFS($CH$6:$CH$53,CH48,$CL$6:CL$53,"&gt;"&amp;CL48,$BC$6:$BC$53,INDEX(T_Equipos[Grupo],MATCH(BD48,T_Equipos[NombreEquipo],0)))</f>
        <v>1</v>
      </c>
      <c r="CN48" s="117" t="str">
        <f aca="false">IF(COUNTIFS($CM$6:$CM$53,CM48,$BC$6:$BC$53,INDEX(T_Equipos[Grupo],MATCH(BD48,T_Equipos[NombreEquipo],0)))=1,"-","P."&amp;CM48&amp;" ("&amp;COUNTIFS($CM$6:$CM$53,CM48,$BC$6:$BC$53,INDEX(T_Equipos[Grupo],MATCH(BD48,T_Equipos[NombreEquipo],0)))&amp;")")</f>
        <v>P.1 (4)</v>
      </c>
      <c r="CO48" s="118" t="n">
        <f aca="false">IF($CN48="-","-",SUMIFS(FG_GolesLocal,FGLocal,$BD48,Part2Empate5V,$CN48)+SUMIFS(FG_GolesVisitante,FGVisitante,$BD48,Part2Empate5L,$CN48))</f>
        <v>0</v>
      </c>
      <c r="CP48" s="118" t="n">
        <f aca="false">IF($CN48="-","-",SUMIFS(FG_GolesVisitante,FGLocal,$BD48,Part2Empate5V,$CN48)+SUMIFS(FG_GolesLocal,FGVisitante,$BD48,Part2Empate5L,$CN48))</f>
        <v>0</v>
      </c>
      <c r="CQ48" s="118" t="n">
        <f aca="false">IF($CN48="-","-",CO48-CP48)</f>
        <v>0</v>
      </c>
      <c r="CR48" s="118" t="n">
        <f aca="false">CM48+COUNTIFS($CN$6:$CN$53,CN48,$CQ$6:CQ$53,"&gt;"&amp;CQ48,$BC$6:$BC$53,INDEX(T_Equipos[Grupo],MATCH(BD48,T_Equipos[NombreEquipo],0)))</f>
        <v>1</v>
      </c>
      <c r="CS48" s="117" t="str">
        <f aca="false">IF(COUNTIFS($CR$6:$CR$53,CR48,$BC$6:$BC$53,INDEX(T_Equipos[Grupo],MATCH(BD48,T_Equipos[NombreEquipo],0)))=1,"-","P."&amp;CR48&amp;" ("&amp;COUNTIFS($CR$6:$CR$53,CR48,$BC$6:$BC$53,INDEX(T_Equipos[Grupo],MATCH(BD48,T_Equipos[NombreEquipo],0)))&amp;")")</f>
        <v>P.1 (4)</v>
      </c>
      <c r="CT48" s="118" t="n">
        <f aca="false">IF($CS48="-","-",SUMIFS(FG_GolesLocal,FGLocal,$BD48,Part2Empate6V,$CS48)+SUMIFS(FG_GolesVisitante,FGVisitante,$BD48,Part2Empate6L,$CS48))</f>
        <v>0</v>
      </c>
      <c r="CU48" s="118" t="n">
        <f aca="false">CR48+COUNTIFS($CS$6:$CS$53,CS48,$CT$6:CT$53,"&gt;"&amp;CT48,$BC$6:$BC$53,INDEX(T_Equipos[Grupo],MATCH(BD48,T_Equipos[NombreEquipo],0)))</f>
        <v>1</v>
      </c>
      <c r="CV48" s="117" t="str">
        <f aca="false">IF(COUNTIFS($CU$6:$CU$53,CU48,$BC$6:$BC$53,INDEX(T_Equipos[Grupo],MATCH(BD48,T_Equipos[NombreEquipo],0)))=1,"-","P."&amp;CU48&amp;" ("&amp;COUNTIFS($CU$6:$CU$53,CU48,$BC$6:$BC$53,INDEX(T_Equipos[Grupo],MATCH(BD48,T_Equipos[NombreEquipo],0)))&amp;")")</f>
        <v>P.1 (4)</v>
      </c>
      <c r="CW48" s="117" t="n">
        <f aca="false">IF(CV48="-","-",BL48)</f>
        <v>0</v>
      </c>
      <c r="CX48" s="117" t="n">
        <f aca="false">CU48+COUNTIFS($CV$6:$CV$53,CV48,$CW$6:CW$53,"&gt;"&amp;CW48,$BC$6:$BC$53,INDEX(T_Equipos[Grupo],MATCH(BD48,T_Equipos[NombreEquipo],0)))</f>
        <v>1</v>
      </c>
      <c r="CY48" s="117" t="str">
        <f aca="false">IF(COUNTIFS($CX$6:$CX$53,CX48,$BC$6:$BC$53,INDEX(T_Equipos[Grupo],MATCH(BD48,T_Equipos[NombreEquipo],0)))=1,"-","P."&amp;CX48&amp;" ("&amp;COUNTIFS($CX$6:$CX$53,CX48,$BC$6:$BC$53,INDEX(T_Equipos[Grupo],MATCH(BD48,T_Equipos[NombreEquipo],0)))&amp;")")</f>
        <v>P.1 (4)</v>
      </c>
      <c r="CZ48" s="117" t="n">
        <f aca="false">IF(CY48="-","-",BJ48)</f>
        <v>0</v>
      </c>
      <c r="DA48" s="118" t="n">
        <f aca="false">CX48+COUNTIFS($CY$6:$CY$53,CY48,$CZ$6:CZ$53,"&gt;"&amp;CZ48,$BC$6:$BC$53,INDEX(T_Equipos[Grupo],MATCH(BD48,T_Equipos[NombreEquipo],0)))</f>
        <v>1</v>
      </c>
      <c r="DB48" s="117" t="str">
        <f aca="false">IF(COUNTIFS($DA$6:$DA$53,DA48,$BC$6:$BC$53,INDEX(T_Equipos[Grupo],MATCH(BD48,T_Equipos[NombreEquipo],0)))=1,"-","P."&amp;DA48&amp;" ("&amp;COUNTIFS($DA$6:$DA$53,DA48,$BC$6:$BC$53,INDEX(T_Equipos[Grupo],MATCH(BD48,T_Equipos[NombreEquipo],0)))&amp;")")</f>
        <v>P.1 (4)</v>
      </c>
      <c r="DC48" s="115" t="n">
        <f aca="false">IF(DB48="-","-",COUNTIFS(T_Equipos[Rank],"&lt;"&amp;INDEX(T_Equipos[Rank],MATCH(BD48,T_Equipos[NombreEquipo],0)),$BC$6:$BC$53,INDEX(T_Equipos[Grupo],MATCH(BD48,T_Equipos[NombreEquipo],0)))+1)</f>
        <v>3</v>
      </c>
      <c r="DD48" s="115" t="n">
        <f aca="false">DA48+COUNTIFS($DB$6:$DB$53,DB48,$DC$6:DC$53,"&lt;"&amp;DC48,$BC$6:$BC$53,INDEX(T_Equipos[Grupo],MATCH(BD48,T_Equipos[NombreEquipo],0)))</f>
        <v>3</v>
      </c>
      <c r="DE48" s="115"/>
      <c r="DF48" s="115" t="n">
        <f aca="false">IF(OR(INDEX($AW$6:$AW$97,MATCH($BD48,$AV$6:$AV$97,0))="",DB48="-"),DD48,INDEX($AW$6:$AW$97,MATCH($BD48,$AV$6:$AV$97,0))+DD48/1000)</f>
        <v>3</v>
      </c>
      <c r="DG48" s="115" t="n">
        <f aca="false">IF(DB48="-","-",COUNTIFS(DF$6:DF$53,"&lt;"&amp;DF48,$BC$6:$BC$53,INDEX(T_Equipos[Grupo],MATCH(BD48,T_Equipos[NombreEquipo],0))))</f>
        <v>2</v>
      </c>
      <c r="DH48" s="115" t="n">
        <f aca="false">DA48+COUNTIFS(DB$6:DB$53,DB48,DG$6:DG$53,"&lt;"&amp;DG48,$BC$6:$BC$53,INDEX(T_Equipos[Grupo],MATCH(BD48,T_Equipos[NombreEquipo],0)))</f>
        <v>3</v>
      </c>
      <c r="DI48" s="54"/>
      <c r="DJ48" s="54" t="n">
        <f aca="false">INDEX($DA$6:$DA$53,MATCH($DQ48,$BD$6:$BD$53,0))</f>
        <v>1</v>
      </c>
      <c r="DK48" s="54" t="n">
        <f aca="false">+SUMIF($BC$6:$BC$53,BC48,$BF$6:$BF$53)</f>
        <v>0</v>
      </c>
      <c r="DL48" s="54" t="n">
        <f aca="false">IF(OR(DK48=12,$AJ$99=144),COUNTIFS($DJ$6:$DJ$53,DJ48,$BC$6:$BC$53,BC48),1)</f>
        <v>1</v>
      </c>
      <c r="DM48" s="119" t="str">
        <f aca="false">DJ48&amp;"."&amp;DL48</f>
        <v>1.1</v>
      </c>
      <c r="DN48" s="54" t="n">
        <f aca="true" t="array" ref="DN48:DN48">OFFSET(Horarios!$P$3,DJ48-1,0,DL48,1)</f>
        <v>1</v>
      </c>
      <c r="DO48" s="54"/>
      <c r="DP48" s="54" t="s">
        <v>125</v>
      </c>
      <c r="DQ48" s="54" t="str">
        <f aca="false">INDEX($BD$6:$BD$53,MATCH(DP48,$BM$6:$BM$53,0))</f>
        <v>Uzbekistán</v>
      </c>
      <c r="DR48" s="54"/>
      <c r="DS48" s="54"/>
      <c r="DT48" s="54" t="str">
        <f aca="false">AA48&amp;"-"&amp;AF48</f>
        <v>Japón-Suecia</v>
      </c>
      <c r="DU48" s="54"/>
      <c r="DV48" s="54"/>
      <c r="DW48" s="56"/>
    </row>
    <row r="49" customFormat="false" ht="16.5" hidden="false" customHeight="true" outlineLevel="0" collapsed="false">
      <c r="A49" s="38"/>
      <c r="B49" s="38"/>
      <c r="C49" s="38"/>
      <c r="D49" s="54" t="str">
        <f aca="false">IF(OR(AC49="",AD49=""),"Pendiente",IF(AC49&gt;AD49,"Local",IF(AC49&lt;AD49,"Visitante","Empate")))</f>
        <v>Pendiente</v>
      </c>
      <c r="E49" s="54" t="str">
        <f aca="false">IF(D49="Pendiente","-",INDEX($BT$6:$BT$53,MATCH($AA49,$BD$6:$BD$53,0)))</f>
        <v>-</v>
      </c>
      <c r="F49" s="54" t="str">
        <f aca="false">IF(D49="Pendiente","-",INDEX($BT$6:$BT$53,MATCH($AF49,$BD$6:$BD$53,0)))</f>
        <v>-</v>
      </c>
      <c r="G49" s="54"/>
      <c r="H49" s="54" t="str">
        <f aca="false">IF(D49="Pendiente","-",INDEX($BZ$6:$BZ$53,MATCH($AA49,$BD$6:$BD$53,0)))</f>
        <v>-</v>
      </c>
      <c r="I49" s="54" t="str">
        <f aca="false">IF(D49="Pendiente","-",INDEX($BZ$6:$BZ$53,MATCH($AF49,$BD$6:$BD$53,0)))</f>
        <v>-</v>
      </c>
      <c r="J49" s="54"/>
      <c r="K49" s="54" t="str">
        <f aca="false">IF(D49="Pendiente","-",INDEX($CE$6:$CE$53,MATCH($AA49,$BD$6:$BD$53,0)))</f>
        <v>-</v>
      </c>
      <c r="L49" s="54" t="str">
        <f aca="false">IF(D49="Pendiente","-",INDEX($CE$6:$CE$53,MATCH($AF49,$BD$6:$BD$53,0)))</f>
        <v>-</v>
      </c>
      <c r="M49" s="54"/>
      <c r="N49" s="54" t="str">
        <f aca="false">IF(D49="Pendiente","-",INDEX($CH$6:$CH$53,MATCH($AA49,$BD$6:$BD$53,0)))</f>
        <v>-</v>
      </c>
      <c r="O49" s="54" t="str">
        <f aca="false">IF(D49="Pendiente","-",INDEX($CH$6:$CH$53,MATCH($AF49,$BD$6:$BD$53,0)))</f>
        <v>-</v>
      </c>
      <c r="P49" s="54"/>
      <c r="Q49" s="54" t="str">
        <f aca="false">IF(D49="Pendiente","-",INDEX($CN$6:$CN$53,MATCH($AA49,$BD$6:$BD$53,0)))</f>
        <v>-</v>
      </c>
      <c r="R49" s="54" t="str">
        <f aca="false">IF(D49="Pendiente","-",INDEX($CN$6:$CN$53,MATCH($AF49,$BD$6:$BD$53,0)))</f>
        <v>-</v>
      </c>
      <c r="S49" s="54"/>
      <c r="T49" s="54" t="str">
        <f aca="false">IF(D49="Pendiente","-",INDEX($CS$6:$CS$53,MATCH($AA49,$BD$6:$BD$53,0)))</f>
        <v>-</v>
      </c>
      <c r="U49" s="54" t="str">
        <f aca="false">IF(D49="Pendiente","-",INDEX($CS$6:$CS$53,MATCH($AF49,$BD$6:$BD$53,0)))</f>
        <v>-</v>
      </c>
      <c r="V49" s="45"/>
      <c r="W49" s="186"/>
      <c r="X49" s="128" t="n">
        <f aca="false">Horarios!C49</f>
        <v>46199.0416666667</v>
      </c>
      <c r="Y49" s="129" t="n">
        <f aca="false">Horarios!C49</f>
        <v>46199.0416666667</v>
      </c>
      <c r="Z49" s="130" t="str">
        <f aca="false">$Z$8</f>
        <v>J3</v>
      </c>
      <c r="AA49" s="131" t="str">
        <f aca="false">A48</f>
        <v>Túnez</v>
      </c>
      <c r="AB49" s="174" t="str">
        <f aca="true" t="array" ref="AB49:AB49">Ver_flag_local</f>
        <v/>
      </c>
      <c r="AC49" s="133"/>
      <c r="AD49" s="134"/>
      <c r="AE49" s="135" t="str">
        <f aca="true" t="array" ref="AE49:AE49">Ver_flag_visit</f>
        <v/>
      </c>
      <c r="AF49" s="136" t="str">
        <f aca="false">A45</f>
        <v>Países Bajos</v>
      </c>
      <c r="AG49" s="82" t="n">
        <f aca="false">IF(NOT(OR(ISBLANK(AC49),ISBLANK(AD49))),1,0)</f>
        <v>0</v>
      </c>
      <c r="AH49" s="83" t="n">
        <v>58</v>
      </c>
      <c r="AI49" s="84" t="str">
        <f aca="false">AJ49&amp;$B$44</f>
        <v>4F</v>
      </c>
      <c r="AJ49" s="137" t="n">
        <v>4</v>
      </c>
      <c r="AK49" s="183" t="str">
        <f aca="true" t="array" ref="AK49:AK49">Ver_flag_visit</f>
        <v/>
      </c>
      <c r="AL49" s="139" t="str">
        <f aca="false">IFERROR(INDEX($BD$6:$BD$53,MATCH(AI49,$BN$6:$BN$53,0)),"")</f>
        <v>Túnez</v>
      </c>
      <c r="AM49" s="140" t="n">
        <f aca="false">INDEX($BE$6:$BN$53,MATCH($AL49,$BD$6:$BD$53,0),MATCH(AM$5,$BE$5:$BN$5,0))</f>
        <v>0</v>
      </c>
      <c r="AN49" s="141" t="n">
        <f aca="false">INDEX($BE$6:$BN$53,MATCH($AL49,$BD$6:$BD$53,0),MATCH(AN$5,$BE$5:$BN$5,0))</f>
        <v>1</v>
      </c>
      <c r="AO49" s="188" t="n">
        <f aca="false">INDEX($BE$6:$BN$53,MATCH($AL49,$BD$6:$BD$53,0),MATCH(AO$5,$BE$5:$BN$5,0))</f>
        <v>0</v>
      </c>
      <c r="AP49" s="188" t="n">
        <f aca="false">INDEX($BE$6:$BN$53,MATCH($AL49,$BD$6:$BD$53,0),MATCH(AP$5,$BE$5:$BN$5,0))</f>
        <v>0</v>
      </c>
      <c r="AQ49" s="188" t="n">
        <f aca="false">INDEX($BE$6:$BN$53,MATCH($AL49,$BD$6:$BD$53,0),MATCH(AQ$5,$BE$5:$BN$5,0))</f>
        <v>1</v>
      </c>
      <c r="AR49" s="141" t="n">
        <f aca="false">INDEX($BE$6:$BN$53,MATCH($AL49,$BD$6:$BD$53,0),MATCH(AR$5,$BE$5:$BN$5,0))</f>
        <v>1</v>
      </c>
      <c r="AS49" s="141" t="n">
        <f aca="false">INDEX($BE$6:$BN$53,MATCH($AL49,$BD$6:$BD$53,0),MATCH(AS$5,$BE$5:$BN$5,0))</f>
        <v>5</v>
      </c>
      <c r="AT49" s="142" t="n">
        <f aca="false">INDEX($BE$6:$BN$53,MATCH($AL49,$BD$6:$BD$53,0),MATCH(AT$5,$BE$5:$BN$5,0))</f>
        <v>-4</v>
      </c>
      <c r="AU49" s="109" t="n">
        <f aca="false">INDEX($DL$6:$DL$53,MATCH(AI49,$DP$6:$DP$53,0))</f>
        <v>1</v>
      </c>
      <c r="AV49" s="110" t="str">
        <f aca="false">INDEX($BD$6:$BD$53,MATCH(AI49,$BM$6:$BM$53,0))</f>
        <v>Túnez</v>
      </c>
      <c r="AW49" s="111"/>
      <c r="AX49" s="112"/>
      <c r="AY49" s="143" t="str">
        <f aca="false">+A48</f>
        <v>Túnez</v>
      </c>
      <c r="AZ49" s="144"/>
      <c r="BA49" s="48"/>
      <c r="BB49" s="54"/>
      <c r="BC49" s="115" t="str">
        <f aca="false">+INDEX(T_Equipos[Grupo],MATCH(WORLDCUP!BD49,T_Equipos[NombreEquipo],0))</f>
        <v>K</v>
      </c>
      <c r="BD49" s="54" t="str">
        <f aca="false">+Equipos!B45</f>
        <v>Colombia</v>
      </c>
      <c r="BE49" s="116" t="n">
        <f aca="false">+BG49*3+BH49+IF($AZ$3="no",0,INDEX($AZ$6:$AZ$97,MATCH(BD49,$AY$6:$AY$97,0)))</f>
        <v>0</v>
      </c>
      <c r="BF49" s="116" t="n">
        <f aca="false">+BG49+BH49+BI49</f>
        <v>0</v>
      </c>
      <c r="BG49" s="116" t="n">
        <f aca="false">+COUNTIFS(FGLocal,BD49,Ganador,"Local")+COUNTIFS(FGVisitante,BD49,Ganador,"Visitante")</f>
        <v>0</v>
      </c>
      <c r="BH49" s="116" t="n">
        <f aca="false">+COUNTIFS(FGLocal,BD49,Ganador,"Empate")+COUNTIFS(FGVisitante,BD49,Ganador,"Empate")</f>
        <v>0</v>
      </c>
      <c r="BI49" s="116" t="n">
        <f aca="false">+COUNTIFS(FGVisitante,BD49,Ganador,"Local")+COUNTIFS(FGLocal,BD49,Ganador,"Visitante")</f>
        <v>0</v>
      </c>
      <c r="BJ49" s="116" t="n">
        <f aca="false">+SUMIFS(FG_GolesLocal,FGLocal,BD49,Ganador,"&lt;&gt;"&amp;"Pendiente",FG_GolesLocal,"&lt;&gt;"&amp;"",FG_GolesVisitante,"&lt;&gt;"&amp;"")+SUMIFS(FG_GolesVisitante,FGVisitante,BD49,Ganador,"&lt;&gt;"&amp;"Pendiente",FG_GolesLocal,"&lt;&gt;"&amp;"",FG_GolesVisitante,"&lt;&gt;"&amp;"")</f>
        <v>0</v>
      </c>
      <c r="BK49" s="116" t="n">
        <f aca="false">+SUMIFS(FG_GolesLocal,FGVisitante,BD49,Ganador,"&lt;&gt;"&amp;"Pendiente",FG_GolesLocal,"&lt;&gt;"&amp;"",FG_GolesVisitante,"&lt;&gt;"&amp;"")+SUMIFS(FG_GolesVisitante,FGLocal,BD49,Ganador,"&lt;&gt;"&amp;"Pendiente",FG_GolesLocal,"&lt;&gt;"&amp;"",FG_GolesVisitante,"&lt;&gt;"&amp;"")</f>
        <v>0</v>
      </c>
      <c r="BL49" s="116" t="n">
        <f aca="false">+BJ49-BK49</f>
        <v>0</v>
      </c>
      <c r="BM49" s="116" t="str">
        <f aca="false">DD49&amp;BC49</f>
        <v>4K</v>
      </c>
      <c r="BN49" s="116" t="str">
        <f aca="false">DH49&amp;BC49</f>
        <v>4K</v>
      </c>
      <c r="BO49" s="117" t="n">
        <f aca="false">IF(AND($AJ$99=144,BF49&gt;=1),1,0)</f>
        <v>0</v>
      </c>
      <c r="BP49" s="117" t="n">
        <f aca="false">COUNTIFS($BO$6:$BO$53,"&gt;"&amp;BO49,$BC$6:$BC$53,INDEX(T_Equipos[Grupo],MATCH(BD49,T_Equipos[NombreEquipo],0)))+1</f>
        <v>1</v>
      </c>
      <c r="BQ49" s="117" t="str">
        <f aca="false">IF(COUNTIFS($BP$6:$BP$53,BP49,$BC$6:$BC$53,INDEX(T_Equipos[Grupo],MATCH(BD49,T_Equipos[NombreEquipo],0)))=1,"-","P."&amp;BP49&amp;" ("&amp;COUNTIFS($BP$6:$BP$53,BP49,$BC$6:$BC$53,INDEX(T_Equipos[Grupo],MATCH(BD49,T_Equipos[NombreEquipo],0)))&amp;")")</f>
        <v>P.1 (4)</v>
      </c>
      <c r="BR49" s="117" t="n">
        <f aca="false">IF($BQ49="-","-",BE49)</f>
        <v>0</v>
      </c>
      <c r="BS49" s="117" t="n">
        <f aca="false">BP49+COUNTIFS($BQ$6:$BQ$53,BQ49,$BR$6:BR$53,"&gt;"&amp;BR49,$BC$6:$BC$53,INDEX(T_Equipos[Grupo],MATCH(BD49,T_Equipos[NombreEquipo],0)))</f>
        <v>1</v>
      </c>
      <c r="BT49" s="117" t="str">
        <f aca="false">IF(COUNTIFS($BS$6:$BS$53,BS49,$BC$6:$BC$53,INDEX(T_Equipos[Grupo],MATCH(BD49,T_Equipos[NombreEquipo],0)))=1,"-","P."&amp;BS49&amp;" ("&amp;COUNTIFS($BS$6:$BS$53,BS49,$BC$6:$BC$53,INDEX(T_Equipos[Grupo],MATCH(BD49,T_Equipos[NombreEquipo],0)))&amp;")")</f>
        <v>P.1 (4)</v>
      </c>
      <c r="BU49" s="118" t="n">
        <f aca="false">IF($BT49="-","-",COUNTIFS(FGLocal,$BD49,Ganador,"Local",Part1Empate1V,$BT49)+COUNTIFS(FGVisitante,$BD49,Ganador,"Visitante",Part1Empate1L,$BT49))</f>
        <v>0</v>
      </c>
      <c r="BV49" s="118" t="n">
        <f aca="false">IF($BT49="-","-",COUNTIFS(FGLocal,$BD49,Ganador,"Empate",Part1Empate1V,$BT49)+COUNTIFS(FGVisitante,$BD49,Ganador,"Empate",Part1Empate1L,$BT49))</f>
        <v>0</v>
      </c>
      <c r="BW49" s="118" t="n">
        <f aca="false">IF($BT49="-","-",COUNTIFS(FGLocal,$BD49,Ganador,"Visitante",Part1Empate1V,$BT49)+COUNTIFS(FGVisitante,$BD49,Ganador,"Local",Part1Empate1L,$BT49))</f>
        <v>0</v>
      </c>
      <c r="BX49" s="118" t="n">
        <f aca="false">IF($BT49="-","-",BU49*3+BV49)</f>
        <v>0</v>
      </c>
      <c r="BY49" s="118" t="n">
        <f aca="false">BS49+COUNTIFS($BT$6:$BT$53,BT49,$BX$6:BX$53,"&gt;"&amp;BX49,$BC$6:$BC$53,INDEX(T_Equipos[Grupo],MATCH(BD49,T_Equipos[NombreEquipo],0)))</f>
        <v>1</v>
      </c>
      <c r="BZ49" s="117" t="str">
        <f aca="false">IF(COUNTIFS($BY$6:$BY$53,BY49,$BC$6:$BC$53,INDEX(T_Equipos[Grupo],MATCH(BD49,T_Equipos[NombreEquipo],0)))=1,"-","P."&amp;BY49&amp;" ("&amp;COUNTIFS($BY$6:$BY$53,BY49,$BC$6:$BC$53,INDEX(T_Equipos[Grupo],MATCH(BD49,T_Equipos[NombreEquipo],0)))&amp;")")</f>
        <v>P.1 (4)</v>
      </c>
      <c r="CA49" s="118" t="n">
        <f aca="false">IF($BZ49="-","-",SUMIFS(FG_GolesLocal,FGLocal,$BD49,Part1Empate2V,$BZ49)+SUMIFS(FG_GolesVisitante,FGVisitante,$BD49,Part1Empate2L,$BZ49))</f>
        <v>0</v>
      </c>
      <c r="CB49" s="118" t="n">
        <f aca="false">IF($BZ49="-","-",SUMIFS(FG_GolesVisitante,FGLocal,$BD49,Part1Empate2V,$BZ49)+SUMIFS(FG_GolesLocal,FGVisitante,$BD49,Part1Empate2L,$BZ49))</f>
        <v>0</v>
      </c>
      <c r="CC49" s="118" t="n">
        <f aca="false">IF($BZ49="-","-",CA49-CB49)</f>
        <v>0</v>
      </c>
      <c r="CD49" s="118" t="n">
        <f aca="false">BY49+COUNTIFS($BZ$6:$BZ$53,BZ49,$CC$6:CC$53,"&gt;"&amp;CC49,$BC$6:$BC$53,INDEX(T_Equipos[Grupo],MATCH(BD49,T_Equipos[NombreEquipo],0)))</f>
        <v>1</v>
      </c>
      <c r="CE49" s="117" t="str">
        <f aca="false">IF(COUNTIFS($CD$6:$CD$53,CD49,$BC$6:$BC$53,INDEX(T_Equipos[Grupo],MATCH(BD49,T_Equipos[NombreEquipo],0)))=1,"-","P."&amp;CD49&amp;" ("&amp;COUNTIFS($CD$6:$CD$53,CD49,$BC$6:$BC$53,INDEX(T_Equipos[Grupo],MATCH(BD49,T_Equipos[NombreEquipo],0)))&amp;")")</f>
        <v>P.1 (4)</v>
      </c>
      <c r="CF49" s="118" t="n">
        <f aca="false">IF($CE49="-","-",SUMIFS(FG_GolesLocal,FGLocal,$BD49,Part1Empate3V,$CE49)+SUMIFS(FG_GolesVisitante,FGVisitante,$BD49,Part1Empate3L,$CE49))</f>
        <v>0</v>
      </c>
      <c r="CG49" s="118" t="n">
        <f aca="false">CD49+COUNTIFS($CE$6:$CE$53,CE49,$CF$6:CF$53,"&gt;"&amp;CF49,$BC$6:$BC$53,INDEX(T_Equipos[Grupo],MATCH(BD49,T_Equipos[NombreEquipo],0)))</f>
        <v>1</v>
      </c>
      <c r="CH49" s="117" t="str">
        <f aca="false">IF(COUNTIFS($CG$6:$CG$53,CG49,$BC$6:$BC$53,INDEX(T_Equipos[Grupo],MATCH(BD49,T_Equipos[NombreEquipo],0)))=1,"-","P."&amp;CG49&amp;" ("&amp;COUNTIFS($CG$6:$CG$53,CG49,$BC$6:$BC$53,INDEX(T_Equipos[Grupo],MATCH(BD49,T_Equipos[NombreEquipo],0)))&amp;")")</f>
        <v>P.1 (4)</v>
      </c>
      <c r="CI49" s="118" t="n">
        <f aca="false">IF($CH49="-","-",COUNTIFS(FGLocal,$BD49,Ganador,"Local",Part2Empate4V,$CH49)+COUNTIFS(FGVisitante,$BD49,Ganador,"Visitante",Part2Empate4L,$CH49))</f>
        <v>0</v>
      </c>
      <c r="CJ49" s="118" t="n">
        <f aca="false">IF($CH49="-","-",COUNTIFS(FGLocal,$BD49,Ganador,"Empate",Part2Empate4V,$CH49)+COUNTIFS(FGVisitante,$BD49,Ganador,"Empate",Part2Empate4L,$CH49))</f>
        <v>0</v>
      </c>
      <c r="CK49" s="118" t="n">
        <f aca="false">IF($CH49="-","-",COUNTIFS(FGLocal,$BD49,Ganador,"Visitante",Part2Empate4V,$CH49)+COUNTIFS(FGVisitante,$BD49,Ganador,"Local",Part2Empate4L,$CH49))</f>
        <v>0</v>
      </c>
      <c r="CL49" s="118" t="n">
        <f aca="false">IF($CH49="-","-",CI49*3+CJ49)</f>
        <v>0</v>
      </c>
      <c r="CM49" s="118" t="n">
        <f aca="false">CG49+COUNTIFS($CH$6:$CH$53,CH49,$CL$6:CL$53,"&gt;"&amp;CL49,$BC$6:$BC$53,INDEX(T_Equipos[Grupo],MATCH(BD49,T_Equipos[NombreEquipo],0)))</f>
        <v>1</v>
      </c>
      <c r="CN49" s="117" t="str">
        <f aca="false">IF(COUNTIFS($CM$6:$CM$53,CM49,$BC$6:$BC$53,INDEX(T_Equipos[Grupo],MATCH(BD49,T_Equipos[NombreEquipo],0)))=1,"-","P."&amp;CM49&amp;" ("&amp;COUNTIFS($CM$6:$CM$53,CM49,$BC$6:$BC$53,INDEX(T_Equipos[Grupo],MATCH(BD49,T_Equipos[NombreEquipo],0)))&amp;")")</f>
        <v>P.1 (4)</v>
      </c>
      <c r="CO49" s="118" t="n">
        <f aca="false">IF($CN49="-","-",SUMIFS(FG_GolesLocal,FGLocal,$BD49,Part2Empate5V,$CN49)+SUMIFS(FG_GolesVisitante,FGVisitante,$BD49,Part2Empate5L,$CN49))</f>
        <v>0</v>
      </c>
      <c r="CP49" s="118" t="n">
        <f aca="false">IF($CN49="-","-",SUMIFS(FG_GolesVisitante,FGLocal,$BD49,Part2Empate5V,$CN49)+SUMIFS(FG_GolesLocal,FGVisitante,$BD49,Part2Empate5L,$CN49))</f>
        <v>0</v>
      </c>
      <c r="CQ49" s="118" t="n">
        <f aca="false">IF($CN49="-","-",CO49-CP49)</f>
        <v>0</v>
      </c>
      <c r="CR49" s="118" t="n">
        <f aca="false">CM49+COUNTIFS($CN$6:$CN$53,CN49,$CQ$6:CQ$53,"&gt;"&amp;CQ49,$BC$6:$BC$53,INDEX(T_Equipos[Grupo],MATCH(BD49,T_Equipos[NombreEquipo],0)))</f>
        <v>1</v>
      </c>
      <c r="CS49" s="117" t="str">
        <f aca="false">IF(COUNTIFS($CR$6:$CR$53,CR49,$BC$6:$BC$53,INDEX(T_Equipos[Grupo],MATCH(BD49,T_Equipos[NombreEquipo],0)))=1,"-","P."&amp;CR49&amp;" ("&amp;COUNTIFS($CR$6:$CR$53,CR49,$BC$6:$BC$53,INDEX(T_Equipos[Grupo],MATCH(BD49,T_Equipos[NombreEquipo],0)))&amp;")")</f>
        <v>P.1 (4)</v>
      </c>
      <c r="CT49" s="118" t="n">
        <f aca="false">IF($CS49="-","-",SUMIFS(FG_GolesLocal,FGLocal,$BD49,Part2Empate6V,$CS49)+SUMIFS(FG_GolesVisitante,FGVisitante,$BD49,Part2Empate6L,$CS49))</f>
        <v>0</v>
      </c>
      <c r="CU49" s="118" t="n">
        <f aca="false">CR49+COUNTIFS($CS$6:$CS$53,CS49,$CT$6:CT$53,"&gt;"&amp;CT49,$BC$6:$BC$53,INDEX(T_Equipos[Grupo],MATCH(BD49,T_Equipos[NombreEquipo],0)))</f>
        <v>1</v>
      </c>
      <c r="CV49" s="117" t="str">
        <f aca="false">IF(COUNTIFS($CU$6:$CU$53,CU49,$BC$6:$BC$53,INDEX(T_Equipos[Grupo],MATCH(BD49,T_Equipos[NombreEquipo],0)))=1,"-","P."&amp;CU49&amp;" ("&amp;COUNTIFS($CU$6:$CU$53,CU49,$BC$6:$BC$53,INDEX(T_Equipos[Grupo],MATCH(BD49,T_Equipos[NombreEquipo],0)))&amp;")")</f>
        <v>P.1 (4)</v>
      </c>
      <c r="CW49" s="117" t="n">
        <f aca="false">IF(CV49="-","-",BL49)</f>
        <v>0</v>
      </c>
      <c r="CX49" s="117" t="n">
        <f aca="false">CU49+COUNTIFS($CV$6:$CV$53,CV49,$CW$6:CW$53,"&gt;"&amp;CW49,$BC$6:$BC$53,INDEX(T_Equipos[Grupo],MATCH(BD49,T_Equipos[NombreEquipo],0)))</f>
        <v>1</v>
      </c>
      <c r="CY49" s="117" t="str">
        <f aca="false">IF(COUNTIFS($CX$6:$CX$53,CX49,$BC$6:$BC$53,INDEX(T_Equipos[Grupo],MATCH(BD49,T_Equipos[NombreEquipo],0)))=1,"-","P."&amp;CX49&amp;" ("&amp;COUNTIFS($CX$6:$CX$53,CX49,$BC$6:$BC$53,INDEX(T_Equipos[Grupo],MATCH(BD49,T_Equipos[NombreEquipo],0)))&amp;")")</f>
        <v>P.1 (4)</v>
      </c>
      <c r="CZ49" s="117" t="n">
        <f aca="false">IF(CY49="-","-",BJ49)</f>
        <v>0</v>
      </c>
      <c r="DA49" s="118" t="n">
        <f aca="false">CX49+COUNTIFS($CY$6:$CY$53,CY49,$CZ$6:CZ$53,"&gt;"&amp;CZ49,$BC$6:$BC$53,INDEX(T_Equipos[Grupo],MATCH(BD49,T_Equipos[NombreEquipo],0)))</f>
        <v>1</v>
      </c>
      <c r="DB49" s="117" t="str">
        <f aca="false">IF(COUNTIFS($DA$6:$DA$53,DA49,$BC$6:$BC$53,INDEX(T_Equipos[Grupo],MATCH(BD49,T_Equipos[NombreEquipo],0)))=1,"-","P."&amp;DA49&amp;" ("&amp;COUNTIFS($DA$6:$DA$53,DA49,$BC$6:$BC$53,INDEX(T_Equipos[Grupo],MATCH(BD49,T_Equipos[NombreEquipo],0)))&amp;")")</f>
        <v>P.1 (4)</v>
      </c>
      <c r="DC49" s="115" t="n">
        <f aca="false">IF(DB49="-","-",COUNTIFS(T_Equipos[Rank],"&lt;"&amp;INDEX(T_Equipos[Rank],MATCH(BD49,T_Equipos[NombreEquipo],0)),$BC$6:$BC$53,INDEX(T_Equipos[Grupo],MATCH(BD49,T_Equipos[NombreEquipo],0)))+1)</f>
        <v>4</v>
      </c>
      <c r="DD49" s="115" t="n">
        <f aca="false">DA49+COUNTIFS($DB$6:$DB$53,DB49,$DC$6:DC$53,"&lt;"&amp;DC49,$BC$6:$BC$53,INDEX(T_Equipos[Grupo],MATCH(BD49,T_Equipos[NombreEquipo],0)))</f>
        <v>4</v>
      </c>
      <c r="DE49" s="115"/>
      <c r="DF49" s="115" t="n">
        <f aca="false">IF(OR(INDEX($AW$6:$AW$97,MATCH($BD49,$AV$6:$AV$97,0))="",DB49="-"),DD49,INDEX($AW$6:$AW$97,MATCH($BD49,$AV$6:$AV$97,0))+DD49/1000)</f>
        <v>4</v>
      </c>
      <c r="DG49" s="115" t="n">
        <f aca="false">IF(DB49="-","-",COUNTIFS(DF$6:DF$53,"&lt;"&amp;DF49,$BC$6:$BC$53,INDEX(T_Equipos[Grupo],MATCH(BD49,T_Equipos[NombreEquipo],0))))</f>
        <v>3</v>
      </c>
      <c r="DH49" s="115" t="n">
        <f aca="false">DA49+COUNTIFS(DB$6:DB$53,DB49,DG$6:DG$53,"&lt;"&amp;DG49,$BC$6:$BC$53,INDEX(T_Equipos[Grupo],MATCH(BD49,T_Equipos[NombreEquipo],0)))</f>
        <v>4</v>
      </c>
      <c r="DI49" s="54"/>
      <c r="DJ49" s="54" t="n">
        <f aca="false">INDEX($DA$6:$DA$53,MATCH($DQ49,$BD$6:$BD$53,0))</f>
        <v>1</v>
      </c>
      <c r="DK49" s="54" t="n">
        <f aca="false">+SUMIF($BC$6:$BC$53,BC49,$BF$6:$BF$53)</f>
        <v>0</v>
      </c>
      <c r="DL49" s="54" t="n">
        <f aca="false">IF(OR(DK49=12,$AJ$99=144),COUNTIFS($DJ$6:$DJ$53,DJ49,$BC$6:$BC$53,BC49),1)</f>
        <v>1</v>
      </c>
      <c r="DM49" s="119" t="str">
        <f aca="false">DJ49&amp;"."&amp;DL49</f>
        <v>1.1</v>
      </c>
      <c r="DN49" s="54" t="n">
        <f aca="true" t="array" ref="DN49:DN49">OFFSET(Horarios!$P$3,DJ49-1,0,DL49,1)</f>
        <v>1</v>
      </c>
      <c r="DO49" s="54"/>
      <c r="DP49" s="54" t="s">
        <v>126</v>
      </c>
      <c r="DQ49" s="54" t="str">
        <f aca="false">INDEX($BD$6:$BD$53,MATCH(DP49,$BM$6:$BM$53,0))</f>
        <v>Colombia</v>
      </c>
      <c r="DR49" s="54"/>
      <c r="DS49" s="54"/>
      <c r="DT49" s="54" t="str">
        <f aca="false">AA49&amp;"-"&amp;AF49</f>
        <v>Túnez-Países Bajos</v>
      </c>
      <c r="DU49" s="54"/>
      <c r="DV49" s="54"/>
      <c r="DW49" s="56"/>
    </row>
    <row r="50" customFormat="false" ht="15" hidden="false" customHeight="false" outlineLevel="0" collapsed="false">
      <c r="A50" s="38"/>
      <c r="B50" s="38"/>
      <c r="C50" s="38"/>
      <c r="D50" s="54" t="str">
        <f aca="false">IF(OR(AC50="",AD50=""),"Pendiente",IF(AC50&gt;AD50,"Local",IF(AC50&lt;AD50,"Visitante","Empate")))</f>
        <v>Pendiente</v>
      </c>
      <c r="E50" s="54"/>
      <c r="F50" s="54"/>
      <c r="G50" s="54"/>
      <c r="H50" s="54"/>
      <c r="I50" s="54"/>
      <c r="J50" s="54"/>
      <c r="K50" s="54"/>
      <c r="L50" s="54"/>
      <c r="M50" s="54"/>
      <c r="N50" s="54"/>
      <c r="O50" s="54"/>
      <c r="P50" s="54"/>
      <c r="Q50" s="54"/>
      <c r="R50" s="54"/>
      <c r="S50" s="54"/>
      <c r="T50" s="54"/>
      <c r="U50" s="54"/>
      <c r="V50" s="45"/>
      <c r="W50" s="145"/>
      <c r="X50" s="146"/>
      <c r="Y50" s="145"/>
      <c r="Z50" s="147"/>
      <c r="AA50" s="148"/>
      <c r="AB50" s="149"/>
      <c r="AC50" s="150"/>
      <c r="AD50" s="150"/>
      <c r="AE50" s="149"/>
      <c r="AF50" s="151"/>
      <c r="AG50" s="181"/>
      <c r="AH50" s="83"/>
      <c r="AI50" s="42"/>
      <c r="AJ50" s="152"/>
      <c r="AK50" s="153"/>
      <c r="AL50" s="65"/>
      <c r="AM50" s="154"/>
      <c r="AN50" s="152"/>
      <c r="AO50" s="152"/>
      <c r="AP50" s="152"/>
      <c r="AQ50" s="152"/>
      <c r="AR50" s="152"/>
      <c r="AS50" s="152"/>
      <c r="AT50" s="152"/>
      <c r="AU50" s="155"/>
      <c r="AV50" s="156"/>
      <c r="AW50" s="157"/>
      <c r="AX50" s="112"/>
      <c r="AY50" s="145"/>
      <c r="AZ50" s="146"/>
      <c r="BA50" s="48"/>
      <c r="BB50" s="54"/>
      <c r="BC50" s="115" t="str">
        <f aca="false">+INDEX(T_Equipos[Grupo],MATCH(WORLDCUP!BD50,T_Equipos[NombreEquipo],0))</f>
        <v>L</v>
      </c>
      <c r="BD50" s="54" t="str">
        <f aca="false">+Equipos!B46</f>
        <v>Inglaterra</v>
      </c>
      <c r="BE50" s="116" t="n">
        <f aca="false">+BG50*3+BH50+IF($AZ$3="no",0,INDEX($AZ$6:$AZ$97,MATCH(BD50,$AY$6:$AY$97,0)))</f>
        <v>0</v>
      </c>
      <c r="BF50" s="116" t="n">
        <f aca="false">+BG50+BH50+BI50</f>
        <v>0</v>
      </c>
      <c r="BG50" s="116" t="n">
        <f aca="false">+COUNTIFS(FGLocal,BD50,Ganador,"Local")+COUNTIFS(FGVisitante,BD50,Ganador,"Visitante")</f>
        <v>0</v>
      </c>
      <c r="BH50" s="116" t="n">
        <f aca="false">+COUNTIFS(FGLocal,BD50,Ganador,"Empate")+COUNTIFS(FGVisitante,BD50,Ganador,"Empate")</f>
        <v>0</v>
      </c>
      <c r="BI50" s="116" t="n">
        <f aca="false">+COUNTIFS(FGVisitante,BD50,Ganador,"Local")+COUNTIFS(FGLocal,BD50,Ganador,"Visitante")</f>
        <v>0</v>
      </c>
      <c r="BJ50" s="116" t="n">
        <f aca="false">+SUMIFS(FG_GolesLocal,FGLocal,BD50,Ganador,"&lt;&gt;"&amp;"Pendiente",FG_GolesLocal,"&lt;&gt;"&amp;"",FG_GolesVisitante,"&lt;&gt;"&amp;"")+SUMIFS(FG_GolesVisitante,FGVisitante,BD50,Ganador,"&lt;&gt;"&amp;"Pendiente",FG_GolesLocal,"&lt;&gt;"&amp;"",FG_GolesVisitante,"&lt;&gt;"&amp;"")</f>
        <v>0</v>
      </c>
      <c r="BK50" s="116" t="n">
        <f aca="false">+SUMIFS(FG_GolesLocal,FGVisitante,BD50,Ganador,"&lt;&gt;"&amp;"Pendiente",FG_GolesLocal,"&lt;&gt;"&amp;"",FG_GolesVisitante,"&lt;&gt;"&amp;"")+SUMIFS(FG_GolesVisitante,FGLocal,BD50,Ganador,"&lt;&gt;"&amp;"Pendiente",FG_GolesLocal,"&lt;&gt;"&amp;"",FG_GolesVisitante,"&lt;&gt;"&amp;"")</f>
        <v>0</v>
      </c>
      <c r="BL50" s="116" t="n">
        <f aca="false">+BJ50-BK50</f>
        <v>0</v>
      </c>
      <c r="BM50" s="116" t="str">
        <f aca="false">DD50&amp;BC50</f>
        <v>1L</v>
      </c>
      <c r="BN50" s="116" t="str">
        <f aca="false">DH50&amp;BC50</f>
        <v>1L</v>
      </c>
      <c r="BO50" s="118" t="n">
        <f aca="false">IF(AND($AJ$99=144,BF50&gt;=1),1,0)</f>
        <v>0</v>
      </c>
      <c r="BP50" s="117" t="n">
        <f aca="false">COUNTIFS($BO$6:$BO$53,"&gt;"&amp;BO50,$BC$6:$BC$53,INDEX(T_Equipos[Grupo],MATCH(BD50,T_Equipos[NombreEquipo],0)))+1</f>
        <v>1</v>
      </c>
      <c r="BQ50" s="117" t="str">
        <f aca="false">IF(COUNTIFS($BP$6:$BP$53,BP50,$BC$6:$BC$53,INDEX(T_Equipos[Grupo],MATCH(BD50,T_Equipos[NombreEquipo],0)))=1,"-","P."&amp;BP50&amp;" ("&amp;COUNTIFS($BP$6:$BP$53,BP50,$BC$6:$BC$53,INDEX(T_Equipos[Grupo],MATCH(BD50,T_Equipos[NombreEquipo],0)))&amp;")")</f>
        <v>P.1 (4)</v>
      </c>
      <c r="BR50" s="118" t="n">
        <f aca="false">IF($BQ50="-","-",BE50)</f>
        <v>0</v>
      </c>
      <c r="BS50" s="117" t="n">
        <f aca="false">BP50+COUNTIFS($BQ$6:$BQ$53,BQ50,$BR$6:BR$53,"&gt;"&amp;BR50,$BC$6:$BC$53,INDEX(T_Equipos[Grupo],MATCH(BD50,T_Equipos[NombreEquipo],0)))</f>
        <v>1</v>
      </c>
      <c r="BT50" s="117" t="str">
        <f aca="false">IF(COUNTIFS($BS$6:$BS$53,BS50,$BC$6:$BC$53,INDEX(T_Equipos[Grupo],MATCH(BD50,T_Equipos[NombreEquipo],0)))=1,"-","P."&amp;BS50&amp;" ("&amp;COUNTIFS($BS$6:$BS$53,BS50,$BC$6:$BC$53,INDEX(T_Equipos[Grupo],MATCH(BD50,T_Equipos[NombreEquipo],0)))&amp;")")</f>
        <v>P.1 (4)</v>
      </c>
      <c r="BU50" s="118" t="n">
        <f aca="false">IF($BT50="-","-",COUNTIFS(FGLocal,$BD50,Ganador,"Local",Part1Empate1V,$BT50)+COUNTIFS(FGVisitante,$BD50,Ganador,"Visitante",Part1Empate1L,$BT50))</f>
        <v>0</v>
      </c>
      <c r="BV50" s="118" t="n">
        <f aca="false">IF($BT50="-","-",COUNTIFS(FGLocal,$BD50,Ganador,"Empate",Part1Empate1V,$BT50)+COUNTIFS(FGVisitante,$BD50,Ganador,"Empate",Part1Empate1L,$BT50))</f>
        <v>0</v>
      </c>
      <c r="BW50" s="118" t="n">
        <f aca="false">IF($BT50="-","-",COUNTIFS(FGLocal,$BD50,Ganador,"Visitante",Part1Empate1V,$BT50)+COUNTIFS(FGVisitante,$BD50,Ganador,"Local",Part1Empate1L,$BT50))</f>
        <v>0</v>
      </c>
      <c r="BX50" s="118" t="n">
        <f aca="false">IF($BT50="-","-",BU50*3+BV50)</f>
        <v>0</v>
      </c>
      <c r="BY50" s="118" t="n">
        <f aca="false">BS50+COUNTIFS($BT$6:$BT$53,BT50,$BX$6:BX$53,"&gt;"&amp;BX50,$BC$6:$BC$53,INDEX(T_Equipos[Grupo],MATCH(BD50,T_Equipos[NombreEquipo],0)))</f>
        <v>1</v>
      </c>
      <c r="BZ50" s="117" t="str">
        <f aca="false">IF(COUNTIFS($BY$6:$BY$53,BY50,$BC$6:$BC$53,INDEX(T_Equipos[Grupo],MATCH(BD50,T_Equipos[NombreEquipo],0)))=1,"-","P."&amp;BY50&amp;" ("&amp;COUNTIFS($BY$6:$BY$53,BY50,$BC$6:$BC$53,INDEX(T_Equipos[Grupo],MATCH(BD50,T_Equipos[NombreEquipo],0)))&amp;")")</f>
        <v>P.1 (4)</v>
      </c>
      <c r="CA50" s="118" t="n">
        <f aca="false">IF($BZ50="-","-",SUMIFS(FG_GolesLocal,FGLocal,$BD50,Part1Empate2V,$BZ50)+SUMIFS(FG_GolesVisitante,FGVisitante,$BD50,Part1Empate2L,$BZ50))</f>
        <v>0</v>
      </c>
      <c r="CB50" s="118" t="n">
        <f aca="false">IF($BZ50="-","-",SUMIFS(FG_GolesVisitante,FGLocal,$BD50,Part1Empate2V,$BZ50)+SUMIFS(FG_GolesLocal,FGVisitante,$BD50,Part1Empate2L,$BZ50))</f>
        <v>0</v>
      </c>
      <c r="CC50" s="118" t="n">
        <f aca="false">IF($BZ50="-","-",CA50-CB50)</f>
        <v>0</v>
      </c>
      <c r="CD50" s="118" t="n">
        <f aca="false">BY50+COUNTIFS($BZ$6:$BZ$53,BZ50,$CC$6:CC$53,"&gt;"&amp;CC50,$BC$6:$BC$53,INDEX(T_Equipos[Grupo],MATCH(BD50,T_Equipos[NombreEquipo],0)))</f>
        <v>1</v>
      </c>
      <c r="CE50" s="117" t="str">
        <f aca="false">IF(COUNTIFS($CD$6:$CD$53,CD50,$BC$6:$BC$53,INDEX(T_Equipos[Grupo],MATCH(BD50,T_Equipos[NombreEquipo],0)))=1,"-","P."&amp;CD50&amp;" ("&amp;COUNTIFS($CD$6:$CD$53,CD50,$BC$6:$BC$53,INDEX(T_Equipos[Grupo],MATCH(BD50,T_Equipos[NombreEquipo],0)))&amp;")")</f>
        <v>P.1 (4)</v>
      </c>
      <c r="CF50" s="118" t="n">
        <f aca="false">IF($CE50="-","-",SUMIFS(FG_GolesLocal,FGLocal,$BD50,Part1Empate3V,$CE50)+SUMIFS(FG_GolesVisitante,FGVisitante,$BD50,Part1Empate3L,$CE50))</f>
        <v>0</v>
      </c>
      <c r="CG50" s="118" t="n">
        <f aca="false">CD50+COUNTIFS($CE$6:$CE$53,CE50,$CF$6:CF$53,"&gt;"&amp;CF50,$BC$6:$BC$53,INDEX(T_Equipos[Grupo],MATCH(BD50,T_Equipos[NombreEquipo],0)))</f>
        <v>1</v>
      </c>
      <c r="CH50" s="117" t="str">
        <f aca="false">IF(COUNTIFS($CG$6:$CG$53,CG50,$BC$6:$BC$53,INDEX(T_Equipos[Grupo],MATCH(BD50,T_Equipos[NombreEquipo],0)))=1,"-","P."&amp;CG50&amp;" ("&amp;COUNTIFS($CG$6:$CG$53,CG50,$BC$6:$BC$53,INDEX(T_Equipos[Grupo],MATCH(BD50,T_Equipos[NombreEquipo],0)))&amp;")")</f>
        <v>P.1 (4)</v>
      </c>
      <c r="CI50" s="118" t="n">
        <f aca="false">IF($CH50="-","-",COUNTIFS(FGLocal,$BD50,Ganador,"Local",Part2Empate4V,$CH50)+COUNTIFS(FGVisitante,$BD50,Ganador,"Visitante",Part2Empate4L,$CH50))</f>
        <v>0</v>
      </c>
      <c r="CJ50" s="118" t="n">
        <f aca="false">IF($CH50="-","-",COUNTIFS(FGLocal,$BD50,Ganador,"Empate",Part2Empate4V,$CH50)+COUNTIFS(FGVisitante,$BD50,Ganador,"Empate",Part2Empate4L,$CH50))</f>
        <v>0</v>
      </c>
      <c r="CK50" s="118" t="n">
        <f aca="false">IF($CH50="-","-",COUNTIFS(FGLocal,$BD50,Ganador,"Visitante",Part2Empate4V,$CH50)+COUNTIFS(FGVisitante,$BD50,Ganador,"Local",Part2Empate4L,$CH50))</f>
        <v>0</v>
      </c>
      <c r="CL50" s="118" t="n">
        <f aca="false">IF($CH50="-","-",CI50*3+CJ50)</f>
        <v>0</v>
      </c>
      <c r="CM50" s="118" t="n">
        <f aca="false">CG50+COUNTIFS($CH$6:$CH$53,CH50,$CL$6:CL$53,"&gt;"&amp;CL50,$BC$6:$BC$53,INDEX(T_Equipos[Grupo],MATCH(BD50,T_Equipos[NombreEquipo],0)))</f>
        <v>1</v>
      </c>
      <c r="CN50" s="117" t="str">
        <f aca="false">IF(COUNTIFS($CM$6:$CM$53,CM50,$BC$6:$BC$53,INDEX(T_Equipos[Grupo],MATCH(BD50,T_Equipos[NombreEquipo],0)))=1,"-","P."&amp;CM50&amp;" ("&amp;COUNTIFS($CM$6:$CM$53,CM50,$BC$6:$BC$53,INDEX(T_Equipos[Grupo],MATCH(BD50,T_Equipos[NombreEquipo],0)))&amp;")")</f>
        <v>P.1 (4)</v>
      </c>
      <c r="CO50" s="118" t="n">
        <f aca="false">IF($CN50="-","-",SUMIFS(FG_GolesLocal,FGLocal,$BD50,Part2Empate5V,$CN50)+SUMIFS(FG_GolesVisitante,FGVisitante,$BD50,Part2Empate5L,$CN50))</f>
        <v>0</v>
      </c>
      <c r="CP50" s="118" t="n">
        <f aca="false">IF($CN50="-","-",SUMIFS(FG_GolesVisitante,FGLocal,$BD50,Part2Empate5V,$CN50)+SUMIFS(FG_GolesLocal,FGVisitante,$BD50,Part2Empate5L,$CN50))</f>
        <v>0</v>
      </c>
      <c r="CQ50" s="118" t="n">
        <f aca="false">IF($CN50="-","-",CO50-CP50)</f>
        <v>0</v>
      </c>
      <c r="CR50" s="118" t="n">
        <f aca="false">CM50+COUNTIFS($CN$6:$CN$53,CN50,$CQ$6:CQ$53,"&gt;"&amp;CQ50,$BC$6:$BC$53,INDEX(T_Equipos[Grupo],MATCH(BD50,T_Equipos[NombreEquipo],0)))</f>
        <v>1</v>
      </c>
      <c r="CS50" s="117" t="str">
        <f aca="false">IF(COUNTIFS($CR$6:$CR$53,CR50,$BC$6:$BC$53,INDEX(T_Equipos[Grupo],MATCH(BD50,T_Equipos[NombreEquipo],0)))=1,"-","P."&amp;CR50&amp;" ("&amp;COUNTIFS($CR$6:$CR$53,CR50,$BC$6:$BC$53,INDEX(T_Equipos[Grupo],MATCH(BD50,T_Equipos[NombreEquipo],0)))&amp;")")</f>
        <v>P.1 (4)</v>
      </c>
      <c r="CT50" s="118" t="n">
        <f aca="false">IF($CS50="-","-",SUMIFS(FG_GolesLocal,FGLocal,$BD50,Part2Empate6V,$CS50)+SUMIFS(FG_GolesVisitante,FGVisitante,$BD50,Part2Empate6L,$CS50))</f>
        <v>0</v>
      </c>
      <c r="CU50" s="118" t="n">
        <f aca="false">CR50+COUNTIFS($CS$6:$CS$53,CS50,$CT$6:CT$53,"&gt;"&amp;CT50,$BC$6:$BC$53,INDEX(T_Equipos[Grupo],MATCH(BD50,T_Equipos[NombreEquipo],0)))</f>
        <v>1</v>
      </c>
      <c r="CV50" s="117" t="str">
        <f aca="false">IF(COUNTIFS($CU$6:$CU$53,CU50,$BC$6:$BC$53,INDEX(T_Equipos[Grupo],MATCH(BD50,T_Equipos[NombreEquipo],0)))=1,"-","P."&amp;CU50&amp;" ("&amp;COUNTIFS($CU$6:$CU$53,CU50,$BC$6:$BC$53,INDEX(T_Equipos[Grupo],MATCH(BD50,T_Equipos[NombreEquipo],0)))&amp;")")</f>
        <v>P.1 (4)</v>
      </c>
      <c r="CW50" s="117" t="n">
        <f aca="false">IF(CV50="-","-",BL50)</f>
        <v>0</v>
      </c>
      <c r="CX50" s="117" t="n">
        <f aca="false">CU50+COUNTIFS($CV$6:$CV$53,CV50,$CW$6:CW$53,"&gt;"&amp;CW50,$BC$6:$BC$53,INDEX(T_Equipos[Grupo],MATCH(BD50,T_Equipos[NombreEquipo],0)))</f>
        <v>1</v>
      </c>
      <c r="CY50" s="117" t="str">
        <f aca="false">IF(COUNTIFS($CX$6:$CX$53,CX50,$BC$6:$BC$53,INDEX(T_Equipos[Grupo],MATCH(BD50,T_Equipos[NombreEquipo],0)))=1,"-","P."&amp;CX50&amp;" ("&amp;COUNTIFS($CX$6:$CX$53,CX50,$BC$6:$BC$53,INDEX(T_Equipos[Grupo],MATCH(BD50,T_Equipos[NombreEquipo],0)))&amp;")")</f>
        <v>P.1 (4)</v>
      </c>
      <c r="CZ50" s="117" t="n">
        <f aca="false">IF(CY50="-","-",BJ50)</f>
        <v>0</v>
      </c>
      <c r="DA50" s="118" t="n">
        <f aca="false">CX50+COUNTIFS($CY$6:$CY$53,CY50,$CZ$6:CZ$53,"&gt;"&amp;CZ50,$BC$6:$BC$53,INDEX(T_Equipos[Grupo],MATCH(BD50,T_Equipos[NombreEquipo],0)))</f>
        <v>1</v>
      </c>
      <c r="DB50" s="117" t="str">
        <f aca="false">IF(COUNTIFS($DA$6:$DA$53,DA50,$BC$6:$BC$53,INDEX(T_Equipos[Grupo],MATCH(BD50,T_Equipos[NombreEquipo],0)))=1,"-","P."&amp;DA50&amp;" ("&amp;COUNTIFS($DA$6:$DA$53,DA50,$BC$6:$BC$53,INDEX(T_Equipos[Grupo],MATCH(BD50,T_Equipos[NombreEquipo],0)))&amp;")")</f>
        <v>P.1 (4)</v>
      </c>
      <c r="DC50" s="115" t="n">
        <f aca="false">IF(DB50="-","-",COUNTIFS(T_Equipos[Rank],"&lt;"&amp;INDEX(T_Equipos[Rank],MATCH(BD50,T_Equipos[NombreEquipo],0)),$BC$6:$BC$53,INDEX(T_Equipos[Grupo],MATCH(BD50,T_Equipos[NombreEquipo],0)))+1)</f>
        <v>1</v>
      </c>
      <c r="DD50" s="115" t="n">
        <f aca="false">DA50+COUNTIFS($DB$6:$DB$53,DB50,$DC$6:DC$53,"&lt;"&amp;DC50,$BC$6:$BC$53,INDEX(T_Equipos[Grupo],MATCH(BD50,T_Equipos[NombreEquipo],0)))</f>
        <v>1</v>
      </c>
      <c r="DE50" s="115"/>
      <c r="DF50" s="115" t="n">
        <f aca="false">IF(OR(INDEX($AW$6:$AW$97,MATCH($BD50,$AV$6:$AV$97,0))="",DB50="-"),DD50,INDEX($AW$6:$AW$97,MATCH($BD50,$AV$6:$AV$97,0))+DD50/1000)</f>
        <v>1</v>
      </c>
      <c r="DG50" s="115" t="n">
        <f aca="false">IF(DB50="-","-",COUNTIFS(DF$6:DF$53,"&lt;"&amp;DF50,$BC$6:$BC$53,INDEX(T_Equipos[Grupo],MATCH(BD50,T_Equipos[NombreEquipo],0))))</f>
        <v>0</v>
      </c>
      <c r="DH50" s="115" t="n">
        <f aca="false">DA50+COUNTIFS(DB$6:DB$53,DB50,DG$6:DG$53,"&lt;"&amp;DG50,$BC$6:$BC$53,INDEX(T_Equipos[Grupo],MATCH(BD50,T_Equipos[NombreEquipo],0)))</f>
        <v>1</v>
      </c>
      <c r="DI50" s="54"/>
      <c r="DJ50" s="54" t="n">
        <f aca="false">INDEX($DA$6:$DA$53,MATCH($DQ50,$BD$6:$BD$53,0))</f>
        <v>1</v>
      </c>
      <c r="DK50" s="54" t="n">
        <f aca="false">+SUMIF($BC$6:$BC$53,BC50,$BF$6:$BF$53)</f>
        <v>0</v>
      </c>
      <c r="DL50" s="54" t="n">
        <f aca="false">IF(OR(DK50=12,$AJ$99=144),COUNTIFS($DJ$6:$DJ$53,DJ50,$BC$6:$BC$53,BC50),1)</f>
        <v>1</v>
      </c>
      <c r="DM50" s="119" t="str">
        <f aca="false">DJ50&amp;"."&amp;DL50</f>
        <v>1.1</v>
      </c>
      <c r="DN50" s="54" t="n">
        <f aca="true" t="array" ref="DN50:DN50">OFFSET(Horarios!$P$3,DJ50-1,0,DL50,1)</f>
        <v>1</v>
      </c>
      <c r="DO50" s="54"/>
      <c r="DP50" s="54" t="s">
        <v>127</v>
      </c>
      <c r="DQ50" s="54" t="str">
        <f aca="false">INDEX($BD$6:$BD$53,MATCH(DP50,$BM$6:$BM$53,0))</f>
        <v>Inglaterra</v>
      </c>
      <c r="DR50" s="54"/>
      <c r="DS50" s="54"/>
      <c r="DT50" s="54" t="str">
        <f aca="false">AA50&amp;"-"&amp;AF50</f>
        <v>-</v>
      </c>
      <c r="DU50" s="54"/>
      <c r="DV50" s="54"/>
      <c r="DW50" s="56"/>
    </row>
    <row r="51" customFormat="false" ht="15" hidden="false" customHeight="false" outlineLevel="0" collapsed="false">
      <c r="A51" s="38"/>
      <c r="B51" s="38"/>
      <c r="C51" s="38"/>
      <c r="D51" s="38"/>
      <c r="E51" s="38"/>
      <c r="F51" s="38"/>
      <c r="G51" s="38"/>
      <c r="H51" s="38"/>
      <c r="I51" s="38"/>
      <c r="J51" s="38"/>
      <c r="K51" s="38"/>
      <c r="L51" s="38"/>
      <c r="M51" s="38"/>
      <c r="N51" s="54"/>
      <c r="O51" s="54"/>
      <c r="P51" s="54"/>
      <c r="Q51" s="54"/>
      <c r="R51" s="54"/>
      <c r="S51" s="54"/>
      <c r="T51" s="54"/>
      <c r="U51" s="54"/>
      <c r="V51" s="45"/>
      <c r="W51" s="58"/>
      <c r="X51" s="59" t="str">
        <f aca="false">X3</f>
        <v>Fecha</v>
      </c>
      <c r="Y51" s="59" t="str">
        <f aca="false">Y3</f>
        <v>Hora</v>
      </c>
      <c r="Z51" s="60" t="str">
        <f aca="false">Z3</f>
        <v>Jor.</v>
      </c>
      <c r="AA51" s="61" t="str">
        <f aca="false">AA3</f>
        <v>Casa</v>
      </c>
      <c r="AB51" s="60"/>
      <c r="AC51" s="60" t="str">
        <f aca="false">AC3</f>
        <v>Gol</v>
      </c>
      <c r="AD51" s="60" t="str">
        <f aca="false">AD3</f>
        <v>Gol</v>
      </c>
      <c r="AE51" s="60"/>
      <c r="AF51" s="63" t="str">
        <f aca="false">AF3</f>
        <v>Fuera</v>
      </c>
      <c r="AG51" s="158"/>
      <c r="AH51" s="83"/>
      <c r="AI51" s="49"/>
      <c r="AJ51" s="65"/>
      <c r="AK51" s="159"/>
      <c r="AL51" s="65"/>
      <c r="AM51" s="65"/>
      <c r="AN51" s="65"/>
      <c r="AO51" s="65"/>
      <c r="AP51" s="65"/>
      <c r="AQ51" s="65"/>
      <c r="AR51" s="65"/>
      <c r="AS51" s="65"/>
      <c r="AT51" s="65"/>
      <c r="AU51" s="160"/>
      <c r="AV51" s="50"/>
      <c r="AW51" s="161"/>
      <c r="AX51" s="162"/>
      <c r="AY51" s="145"/>
      <c r="AZ51" s="146"/>
      <c r="BA51" s="48"/>
      <c r="BB51" s="54"/>
      <c r="BC51" s="115" t="str">
        <f aca="false">+INDEX(T_Equipos[Grupo],MATCH(WORLDCUP!BD51,T_Equipos[NombreEquipo],0))</f>
        <v>L</v>
      </c>
      <c r="BD51" s="54" t="str">
        <f aca="false">+Equipos!B47</f>
        <v>Croacia</v>
      </c>
      <c r="BE51" s="116" t="n">
        <f aca="false">+BG51*3+BH51+IF($AZ$3="no",0,INDEX($AZ$6:$AZ$97,MATCH(BD51,$AY$6:$AY$97,0)))</f>
        <v>0</v>
      </c>
      <c r="BF51" s="116" t="n">
        <f aca="false">+BG51+BH51+BI51</f>
        <v>0</v>
      </c>
      <c r="BG51" s="116" t="n">
        <f aca="false">+COUNTIFS(FGLocal,BD51,Ganador,"Local")+COUNTIFS(FGVisitante,BD51,Ganador,"Visitante")</f>
        <v>0</v>
      </c>
      <c r="BH51" s="116" t="n">
        <f aca="false">+COUNTIFS(FGLocal,BD51,Ganador,"Empate")+COUNTIFS(FGVisitante,BD51,Ganador,"Empate")</f>
        <v>0</v>
      </c>
      <c r="BI51" s="116" t="n">
        <f aca="false">+COUNTIFS(FGVisitante,BD51,Ganador,"Local")+COUNTIFS(FGLocal,BD51,Ganador,"Visitante")</f>
        <v>0</v>
      </c>
      <c r="BJ51" s="116" t="n">
        <f aca="false">+SUMIFS(FG_GolesLocal,FGLocal,BD51,Ganador,"&lt;&gt;"&amp;"Pendiente",FG_GolesLocal,"&lt;&gt;"&amp;"",FG_GolesVisitante,"&lt;&gt;"&amp;"")+SUMIFS(FG_GolesVisitante,FGVisitante,BD51,Ganador,"&lt;&gt;"&amp;"Pendiente",FG_GolesLocal,"&lt;&gt;"&amp;"",FG_GolesVisitante,"&lt;&gt;"&amp;"")</f>
        <v>0</v>
      </c>
      <c r="BK51" s="116" t="n">
        <f aca="false">+SUMIFS(FG_GolesLocal,FGVisitante,BD51,Ganador,"&lt;&gt;"&amp;"Pendiente",FG_GolesLocal,"&lt;&gt;"&amp;"",FG_GolesVisitante,"&lt;&gt;"&amp;"")+SUMIFS(FG_GolesVisitante,FGLocal,BD51,Ganador,"&lt;&gt;"&amp;"Pendiente",FG_GolesLocal,"&lt;&gt;"&amp;"",FG_GolesVisitante,"&lt;&gt;"&amp;"")</f>
        <v>0</v>
      </c>
      <c r="BL51" s="116" t="n">
        <f aca="false">+BJ51-BK51</f>
        <v>0</v>
      </c>
      <c r="BM51" s="116" t="str">
        <f aca="false">DD51&amp;BC51</f>
        <v>2L</v>
      </c>
      <c r="BN51" s="116" t="str">
        <f aca="false">DH51&amp;BC51</f>
        <v>2L</v>
      </c>
      <c r="BO51" s="118" t="n">
        <f aca="false">IF(AND($AJ$99=144,BF51&gt;=1),1,0)</f>
        <v>0</v>
      </c>
      <c r="BP51" s="117" t="n">
        <f aca="false">COUNTIFS($BO$6:$BO$53,"&gt;"&amp;BO51,$BC$6:$BC$53,INDEX(T_Equipos[Grupo],MATCH(BD51,T_Equipos[NombreEquipo],0)))+1</f>
        <v>1</v>
      </c>
      <c r="BQ51" s="117" t="str">
        <f aca="false">IF(COUNTIFS($BP$6:$BP$53,BP51,$BC$6:$BC$53,INDEX(T_Equipos[Grupo],MATCH(BD51,T_Equipos[NombreEquipo],0)))=1,"-","P."&amp;BP51&amp;" ("&amp;COUNTIFS($BP$6:$BP$53,BP51,$BC$6:$BC$53,INDEX(T_Equipos[Grupo],MATCH(BD51,T_Equipos[NombreEquipo],0)))&amp;")")</f>
        <v>P.1 (4)</v>
      </c>
      <c r="BR51" s="118" t="n">
        <f aca="false">IF($BQ51="-","-",BE51)</f>
        <v>0</v>
      </c>
      <c r="BS51" s="117" t="n">
        <f aca="false">BP51+COUNTIFS($BQ$6:$BQ$53,BQ51,$BR$6:BR$53,"&gt;"&amp;BR51,$BC$6:$BC$53,INDEX(T_Equipos[Grupo],MATCH(BD51,T_Equipos[NombreEquipo],0)))</f>
        <v>1</v>
      </c>
      <c r="BT51" s="117" t="str">
        <f aca="false">IF(COUNTIFS($BS$6:$BS$53,BS51,$BC$6:$BC$53,INDEX(T_Equipos[Grupo],MATCH(BD51,T_Equipos[NombreEquipo],0)))=1,"-","P."&amp;BS51&amp;" ("&amp;COUNTIFS($BS$6:$BS$53,BS51,$BC$6:$BC$53,INDEX(T_Equipos[Grupo],MATCH(BD51,T_Equipos[NombreEquipo],0)))&amp;")")</f>
        <v>P.1 (4)</v>
      </c>
      <c r="BU51" s="118" t="n">
        <f aca="false">IF($BT51="-","-",COUNTIFS(FGLocal,$BD51,Ganador,"Local",Part1Empate1V,$BT51)+COUNTIFS(FGVisitante,$BD51,Ganador,"Visitante",Part1Empate1L,$BT51))</f>
        <v>0</v>
      </c>
      <c r="BV51" s="118" t="n">
        <f aca="false">IF($BT51="-","-",COUNTIFS(FGLocal,$BD51,Ganador,"Empate",Part1Empate1V,$BT51)+COUNTIFS(FGVisitante,$BD51,Ganador,"Empate",Part1Empate1L,$BT51))</f>
        <v>0</v>
      </c>
      <c r="BW51" s="118" t="n">
        <f aca="false">IF($BT51="-","-",COUNTIFS(FGLocal,$BD51,Ganador,"Visitante",Part1Empate1V,$BT51)+COUNTIFS(FGVisitante,$BD51,Ganador,"Local",Part1Empate1L,$BT51))</f>
        <v>0</v>
      </c>
      <c r="BX51" s="118" t="n">
        <f aca="false">IF($BT51="-","-",BU51*3+BV51)</f>
        <v>0</v>
      </c>
      <c r="BY51" s="118" t="n">
        <f aca="false">BS51+COUNTIFS($BT$6:$BT$53,BT51,$BX$6:BX$53,"&gt;"&amp;BX51,$BC$6:$BC$53,INDEX(T_Equipos[Grupo],MATCH(BD51,T_Equipos[NombreEquipo],0)))</f>
        <v>1</v>
      </c>
      <c r="BZ51" s="117" t="str">
        <f aca="false">IF(COUNTIFS($BY$6:$BY$53,BY51,$BC$6:$BC$53,INDEX(T_Equipos[Grupo],MATCH(BD51,T_Equipos[NombreEquipo],0)))=1,"-","P."&amp;BY51&amp;" ("&amp;COUNTIFS($BY$6:$BY$53,BY51,$BC$6:$BC$53,INDEX(T_Equipos[Grupo],MATCH(BD51,T_Equipos[NombreEquipo],0)))&amp;")")</f>
        <v>P.1 (4)</v>
      </c>
      <c r="CA51" s="118" t="n">
        <f aca="false">IF($BZ51="-","-",SUMIFS(FG_GolesLocal,FGLocal,$BD51,Part1Empate2V,$BZ51)+SUMIFS(FG_GolesVisitante,FGVisitante,$BD51,Part1Empate2L,$BZ51))</f>
        <v>0</v>
      </c>
      <c r="CB51" s="118" t="n">
        <f aca="false">IF($BZ51="-","-",SUMIFS(FG_GolesVisitante,FGLocal,$BD51,Part1Empate2V,$BZ51)+SUMIFS(FG_GolesLocal,FGVisitante,$BD51,Part1Empate2L,$BZ51))</f>
        <v>0</v>
      </c>
      <c r="CC51" s="118" t="n">
        <f aca="false">IF($BZ51="-","-",CA51-CB51)</f>
        <v>0</v>
      </c>
      <c r="CD51" s="118" t="n">
        <f aca="false">BY51+COUNTIFS($BZ$6:$BZ$53,BZ51,$CC$6:CC$53,"&gt;"&amp;CC51,$BC$6:$BC$53,INDEX(T_Equipos[Grupo],MATCH(BD51,T_Equipos[NombreEquipo],0)))</f>
        <v>1</v>
      </c>
      <c r="CE51" s="117" t="str">
        <f aca="false">IF(COUNTIFS($CD$6:$CD$53,CD51,$BC$6:$BC$53,INDEX(T_Equipos[Grupo],MATCH(BD51,T_Equipos[NombreEquipo],0)))=1,"-","P."&amp;CD51&amp;" ("&amp;COUNTIFS($CD$6:$CD$53,CD51,$BC$6:$BC$53,INDEX(T_Equipos[Grupo],MATCH(BD51,T_Equipos[NombreEquipo],0)))&amp;")")</f>
        <v>P.1 (4)</v>
      </c>
      <c r="CF51" s="118" t="n">
        <f aca="false">IF($CE51="-","-",SUMIFS(FG_GolesLocal,FGLocal,$BD51,Part1Empate3V,$CE51)+SUMIFS(FG_GolesVisitante,FGVisitante,$BD51,Part1Empate3L,$CE51))</f>
        <v>0</v>
      </c>
      <c r="CG51" s="118" t="n">
        <f aca="false">CD51+COUNTIFS($CE$6:$CE$53,CE51,$CF$6:CF$53,"&gt;"&amp;CF51,$BC$6:$BC$53,INDEX(T_Equipos[Grupo],MATCH(BD51,T_Equipos[NombreEquipo],0)))</f>
        <v>1</v>
      </c>
      <c r="CH51" s="117" t="str">
        <f aca="false">IF(COUNTIFS($CG$6:$CG$53,CG51,$BC$6:$BC$53,INDEX(T_Equipos[Grupo],MATCH(BD51,T_Equipos[NombreEquipo],0)))=1,"-","P."&amp;CG51&amp;" ("&amp;COUNTIFS($CG$6:$CG$53,CG51,$BC$6:$BC$53,INDEX(T_Equipos[Grupo],MATCH(BD51,T_Equipos[NombreEquipo],0)))&amp;")")</f>
        <v>P.1 (4)</v>
      </c>
      <c r="CI51" s="118" t="n">
        <f aca="false">IF($CH51="-","-",COUNTIFS(FGLocal,$BD51,Ganador,"Local",Part2Empate4V,$CH51)+COUNTIFS(FGVisitante,$BD51,Ganador,"Visitante",Part2Empate4L,$CH51))</f>
        <v>0</v>
      </c>
      <c r="CJ51" s="118" t="n">
        <f aca="false">IF($CH51="-","-",COUNTIFS(FGLocal,$BD51,Ganador,"Empate",Part2Empate4V,$CH51)+COUNTIFS(FGVisitante,$BD51,Ganador,"Empate",Part2Empate4L,$CH51))</f>
        <v>0</v>
      </c>
      <c r="CK51" s="118" t="n">
        <f aca="false">IF($CH51="-","-",COUNTIFS(FGLocal,$BD51,Ganador,"Visitante",Part2Empate4V,$CH51)+COUNTIFS(FGVisitante,$BD51,Ganador,"Local",Part2Empate4L,$CH51))</f>
        <v>0</v>
      </c>
      <c r="CL51" s="118" t="n">
        <f aca="false">IF($CH51="-","-",CI51*3+CJ51)</f>
        <v>0</v>
      </c>
      <c r="CM51" s="118" t="n">
        <f aca="false">CG51+COUNTIFS($CH$6:$CH$53,CH51,$CL$6:CL$53,"&gt;"&amp;CL51,$BC$6:$BC$53,INDEX(T_Equipos[Grupo],MATCH(BD51,T_Equipos[NombreEquipo],0)))</f>
        <v>1</v>
      </c>
      <c r="CN51" s="117" t="str">
        <f aca="false">IF(COUNTIFS($CM$6:$CM$53,CM51,$BC$6:$BC$53,INDEX(T_Equipos[Grupo],MATCH(BD51,T_Equipos[NombreEquipo],0)))=1,"-","P."&amp;CM51&amp;" ("&amp;COUNTIFS($CM$6:$CM$53,CM51,$BC$6:$BC$53,INDEX(T_Equipos[Grupo],MATCH(BD51,T_Equipos[NombreEquipo],0)))&amp;")")</f>
        <v>P.1 (4)</v>
      </c>
      <c r="CO51" s="118" t="n">
        <f aca="false">IF($CN51="-","-",SUMIFS(FG_GolesLocal,FGLocal,$BD51,Part2Empate5V,$CN51)+SUMIFS(FG_GolesVisitante,FGVisitante,$BD51,Part2Empate5L,$CN51))</f>
        <v>0</v>
      </c>
      <c r="CP51" s="118" t="n">
        <f aca="false">IF($CN51="-","-",SUMIFS(FG_GolesVisitante,FGLocal,$BD51,Part2Empate5V,$CN51)+SUMIFS(FG_GolesLocal,FGVisitante,$BD51,Part2Empate5L,$CN51))</f>
        <v>0</v>
      </c>
      <c r="CQ51" s="118" t="n">
        <f aca="false">IF($CN51="-","-",CO51-CP51)</f>
        <v>0</v>
      </c>
      <c r="CR51" s="118" t="n">
        <f aca="false">CM51+COUNTIFS($CN$6:$CN$53,CN51,$CQ$6:CQ$53,"&gt;"&amp;CQ51,$BC$6:$BC$53,INDEX(T_Equipos[Grupo],MATCH(BD51,T_Equipos[NombreEquipo],0)))</f>
        <v>1</v>
      </c>
      <c r="CS51" s="117" t="str">
        <f aca="false">IF(COUNTIFS($CR$6:$CR$53,CR51,$BC$6:$BC$53,INDEX(T_Equipos[Grupo],MATCH(BD51,T_Equipos[NombreEquipo],0)))=1,"-","P."&amp;CR51&amp;" ("&amp;COUNTIFS($CR$6:$CR$53,CR51,$BC$6:$BC$53,INDEX(T_Equipos[Grupo],MATCH(BD51,T_Equipos[NombreEquipo],0)))&amp;")")</f>
        <v>P.1 (4)</v>
      </c>
      <c r="CT51" s="118" t="n">
        <f aca="false">IF($CS51="-","-",SUMIFS(FG_GolesLocal,FGLocal,$BD51,Part2Empate6V,$CS51)+SUMIFS(FG_GolesVisitante,FGVisitante,$BD51,Part2Empate6L,$CS51))</f>
        <v>0</v>
      </c>
      <c r="CU51" s="118" t="n">
        <f aca="false">CR51+COUNTIFS($CS$6:$CS$53,CS51,$CT$6:CT$53,"&gt;"&amp;CT51,$BC$6:$BC$53,INDEX(T_Equipos[Grupo],MATCH(BD51,T_Equipos[NombreEquipo],0)))</f>
        <v>1</v>
      </c>
      <c r="CV51" s="117" t="str">
        <f aca="false">IF(COUNTIFS($CU$6:$CU$53,CU51,$BC$6:$BC$53,INDEX(T_Equipos[Grupo],MATCH(BD51,T_Equipos[NombreEquipo],0)))=1,"-","P."&amp;CU51&amp;" ("&amp;COUNTIFS($CU$6:$CU$53,CU51,$BC$6:$BC$53,INDEX(T_Equipos[Grupo],MATCH(BD51,T_Equipos[NombreEquipo],0)))&amp;")")</f>
        <v>P.1 (4)</v>
      </c>
      <c r="CW51" s="117" t="n">
        <f aca="false">IF(CV51="-","-",BL51)</f>
        <v>0</v>
      </c>
      <c r="CX51" s="117" t="n">
        <f aca="false">CU51+COUNTIFS($CV$6:$CV$53,CV51,$CW$6:CW$53,"&gt;"&amp;CW51,$BC$6:$BC$53,INDEX(T_Equipos[Grupo],MATCH(BD51,T_Equipos[NombreEquipo],0)))</f>
        <v>1</v>
      </c>
      <c r="CY51" s="117" t="str">
        <f aca="false">IF(COUNTIFS($CX$6:$CX$53,CX51,$BC$6:$BC$53,INDEX(T_Equipos[Grupo],MATCH(BD51,T_Equipos[NombreEquipo],0)))=1,"-","P."&amp;CX51&amp;" ("&amp;COUNTIFS($CX$6:$CX$53,CX51,$BC$6:$BC$53,INDEX(T_Equipos[Grupo],MATCH(BD51,T_Equipos[NombreEquipo],0)))&amp;")")</f>
        <v>P.1 (4)</v>
      </c>
      <c r="CZ51" s="117" t="n">
        <f aca="false">IF(CY51="-","-",BJ51)</f>
        <v>0</v>
      </c>
      <c r="DA51" s="118" t="n">
        <f aca="false">CX51+COUNTIFS($CY$6:$CY$53,CY51,$CZ$6:CZ$53,"&gt;"&amp;CZ51,$BC$6:$BC$53,INDEX(T_Equipos[Grupo],MATCH(BD51,T_Equipos[NombreEquipo],0)))</f>
        <v>1</v>
      </c>
      <c r="DB51" s="117" t="str">
        <f aca="false">IF(COUNTIFS($DA$6:$DA$53,DA51,$BC$6:$BC$53,INDEX(T_Equipos[Grupo],MATCH(BD51,T_Equipos[NombreEquipo],0)))=1,"-","P."&amp;DA51&amp;" ("&amp;COUNTIFS($DA$6:$DA$53,DA51,$BC$6:$BC$53,INDEX(T_Equipos[Grupo],MATCH(BD51,T_Equipos[NombreEquipo],0)))&amp;")")</f>
        <v>P.1 (4)</v>
      </c>
      <c r="DC51" s="115" t="n">
        <f aca="false">IF(DB51="-","-",COUNTIFS(T_Equipos[Rank],"&lt;"&amp;INDEX(T_Equipos[Rank],MATCH(BD51,T_Equipos[NombreEquipo],0)),$BC$6:$BC$53,INDEX(T_Equipos[Grupo],MATCH(BD51,T_Equipos[NombreEquipo],0)))+1)</f>
        <v>2</v>
      </c>
      <c r="DD51" s="115" t="n">
        <f aca="false">DA51+COUNTIFS($DB$6:$DB$53,DB51,$DC$6:DC$53,"&lt;"&amp;DC51,$BC$6:$BC$53,INDEX(T_Equipos[Grupo],MATCH(BD51,T_Equipos[NombreEquipo],0)))</f>
        <v>2</v>
      </c>
      <c r="DE51" s="115"/>
      <c r="DF51" s="115" t="n">
        <f aca="false">IF(OR(INDEX($AW$6:$AW$97,MATCH($BD51,$AV$6:$AV$97,0))="",DB51="-"),DD51,INDEX($AW$6:$AW$97,MATCH($BD51,$AV$6:$AV$97,0))+DD51/1000)</f>
        <v>2</v>
      </c>
      <c r="DG51" s="115" t="n">
        <f aca="false">IF(DB51="-","-",COUNTIFS(DF$6:DF$53,"&lt;"&amp;DF51,$BC$6:$BC$53,INDEX(T_Equipos[Grupo],MATCH(BD51,T_Equipos[NombreEquipo],0))))</f>
        <v>1</v>
      </c>
      <c r="DH51" s="115" t="n">
        <f aca="false">DA51+COUNTIFS(DB$6:DB$53,DB51,DG$6:DG$53,"&lt;"&amp;DG51,$BC$6:$BC$53,INDEX(T_Equipos[Grupo],MATCH(BD51,T_Equipos[NombreEquipo],0)))</f>
        <v>2</v>
      </c>
      <c r="DI51" s="54"/>
      <c r="DJ51" s="54" t="n">
        <f aca="false">INDEX($DA$6:$DA$53,MATCH($DQ51,$BD$6:$BD$53,0))</f>
        <v>1</v>
      </c>
      <c r="DK51" s="54" t="n">
        <f aca="false">+SUMIF($BC$6:$BC$53,BC51,$BF$6:$BF$53)</f>
        <v>0</v>
      </c>
      <c r="DL51" s="54" t="n">
        <f aca="false">IF(OR(DK51=12,$AJ$99=144),COUNTIFS($DJ$6:$DJ$53,DJ51,$BC$6:$BC$53,BC51),1)</f>
        <v>1</v>
      </c>
      <c r="DM51" s="119" t="str">
        <f aca="false">DJ51&amp;"."&amp;DL51</f>
        <v>1.1</v>
      </c>
      <c r="DN51" s="54" t="n">
        <f aca="true" t="array" ref="DN51:DN51">OFFSET(Horarios!$P$3,DJ51-1,0,DL51,1)</f>
        <v>1</v>
      </c>
      <c r="DO51" s="54"/>
      <c r="DP51" s="54" t="s">
        <v>128</v>
      </c>
      <c r="DQ51" s="54" t="str">
        <f aca="false">INDEX($BD$6:$BD$53,MATCH(DP51,$BM$6:$BM$53,0))</f>
        <v>Croacia</v>
      </c>
      <c r="DR51" s="54"/>
      <c r="DS51" s="54"/>
      <c r="DT51" s="54" t="str">
        <f aca="false">AA51&amp;"-"&amp;AF51</f>
        <v>Casa-Fuera</v>
      </c>
      <c r="DU51" s="54"/>
      <c r="DV51" s="54"/>
      <c r="DW51" s="56"/>
    </row>
    <row r="52" customFormat="false" ht="15" hidden="false" customHeight="true" outlineLevel="0" collapsed="false">
      <c r="A52" s="70" t="s">
        <v>23</v>
      </c>
      <c r="B52" s="71" t="s">
        <v>129</v>
      </c>
      <c r="C52" s="43" t="n">
        <f aca="false">COUNTIF(Equipos!$C$2:$C$49,WORLDCUP!B52)</f>
        <v>4</v>
      </c>
      <c r="D52" s="54" t="str">
        <f aca="false">IF(OR(AC52="",AD52=""),"Pendiente",IF(AC52&gt;AD52,"Local",IF(AC52&lt;AD52,"Visitante","Empate")))</f>
        <v>Pendiente</v>
      </c>
      <c r="E52" s="54" t="str">
        <f aca="false">IF(D52="Pendiente","-",INDEX($BT$6:$BT$53,MATCH($AA52,$BD$6:$BD$53,0)))</f>
        <v>-</v>
      </c>
      <c r="F52" s="54" t="str">
        <f aca="false">IF(D52="Pendiente","-",INDEX($BT$6:$BT$53,MATCH($AF52,$BD$6:$BD$53,0)))</f>
        <v>-</v>
      </c>
      <c r="G52" s="54"/>
      <c r="H52" s="54" t="str">
        <f aca="false">IF(D52="Pendiente","-",INDEX($BZ$6:$BZ$53,MATCH($AA52,$BD$6:$BD$53,0)))</f>
        <v>-</v>
      </c>
      <c r="I52" s="54" t="str">
        <f aca="false">IF(D52="Pendiente","-",INDEX($BZ$6:$BZ$53,MATCH($AF52,$BD$6:$BD$53,0)))</f>
        <v>-</v>
      </c>
      <c r="J52" s="54"/>
      <c r="K52" s="54" t="str">
        <f aca="false">IF(D52="Pendiente","-",INDEX($CE$6:$CE$53,MATCH($AA52,$BD$6:$BD$53,0)))</f>
        <v>-</v>
      </c>
      <c r="L52" s="54" t="str">
        <f aca="false">IF(D52="Pendiente","-",INDEX($CE$6:$CE$53,MATCH($AF52,$BD$6:$BD$53,0)))</f>
        <v>-</v>
      </c>
      <c r="M52" s="54"/>
      <c r="N52" s="54" t="str">
        <f aca="false">IF(D52="Pendiente","-",INDEX($CH$6:$CH$53,MATCH($AA52,$BD$6:$BD$53,0)))</f>
        <v>-</v>
      </c>
      <c r="O52" s="54" t="str">
        <f aca="false">IF(D52="Pendiente","-",INDEX($CH$6:$CH$53,MATCH($AF52,$BD$6:$BD$53,0)))</f>
        <v>-</v>
      </c>
      <c r="P52" s="54"/>
      <c r="Q52" s="54" t="str">
        <f aca="false">IF(D52="Pendiente","-",INDEX($CN$6:$CN$53,MATCH($AA52,$BD$6:$BD$53,0)))</f>
        <v>-</v>
      </c>
      <c r="R52" s="54" t="str">
        <f aca="false">IF(D52="Pendiente","-",INDEX($CN$6:$CN$53,MATCH($AF52,$BD$6:$BD$53,0)))</f>
        <v>-</v>
      </c>
      <c r="S52" s="54"/>
      <c r="T52" s="54" t="str">
        <f aca="false">IF(D52="Pendiente","-",INDEX($CS$6:$CS$53,MATCH($AA52,$BD$6:$BD$53,0)))</f>
        <v>-</v>
      </c>
      <c r="U52" s="54" t="str">
        <f aca="false">IF(D52="Pendiente","-",INDEX($CS$6:$CS$53,MATCH($AF52,$BD$6:$BD$53,0)))</f>
        <v>-</v>
      </c>
      <c r="V52" s="45"/>
      <c r="W52" s="189" t="s">
        <v>129</v>
      </c>
      <c r="X52" s="73" t="n">
        <f aca="false">Horarios!C52</f>
        <v>46188.875</v>
      </c>
      <c r="Y52" s="74" t="n">
        <f aca="false">Horarios!C52</f>
        <v>46188.875</v>
      </c>
      <c r="Z52" s="75" t="str">
        <f aca="false">$Z$4</f>
        <v>J1</v>
      </c>
      <c r="AA52" s="76" t="str">
        <f aca="false">A53</f>
        <v>Bélgica</v>
      </c>
      <c r="AB52" s="164" t="str">
        <f aca="true" t="array" ref="AB52:AB52">Ver_flag_local</f>
        <v/>
      </c>
      <c r="AC52" s="78"/>
      <c r="AD52" s="79"/>
      <c r="AE52" s="80" t="str">
        <f aca="true" t="array" ref="AE52:AE52">Ver_flag_visit</f>
        <v/>
      </c>
      <c r="AF52" s="81" t="str">
        <f aca="false">A54</f>
        <v>Egipto</v>
      </c>
      <c r="AG52" s="82" t="n">
        <f aca="false">IF(NOT(OR(ISBLANK(AC52),ISBLANK(AD52))),1,0)</f>
        <v>0</v>
      </c>
      <c r="AH52" s="83" t="n">
        <v>16</v>
      </c>
      <c r="AI52" s="84"/>
      <c r="AJ52" s="85" t="str">
        <f aca="false">CONCATENATE($AJ$3," ",B52)</f>
        <v>Grupo G</v>
      </c>
      <c r="AK52" s="85"/>
      <c r="AL52" s="85"/>
      <c r="AM52" s="85"/>
      <c r="AN52" s="85"/>
      <c r="AO52" s="85"/>
      <c r="AP52" s="85"/>
      <c r="AQ52" s="85"/>
      <c r="AR52" s="85"/>
      <c r="AS52" s="85"/>
      <c r="AT52" s="85"/>
      <c r="AU52" s="160"/>
      <c r="AV52" s="86" t="str">
        <f aca="false">IF(AU53&gt;0,$AV$3,"")</f>
        <v/>
      </c>
      <c r="AW52" s="96"/>
      <c r="AX52" s="167"/>
      <c r="AY52" s="145"/>
      <c r="AZ52" s="146"/>
      <c r="BA52" s="48"/>
      <c r="BB52" s="54"/>
      <c r="BC52" s="115" t="str">
        <f aca="false">+INDEX(T_Equipos[Grupo],MATCH(WORLDCUP!BD52,T_Equipos[NombreEquipo],0))</f>
        <v>L</v>
      </c>
      <c r="BD52" s="54" t="str">
        <f aca="false">+Equipos!B48</f>
        <v>Ghana</v>
      </c>
      <c r="BE52" s="116" t="n">
        <f aca="false">+BG52*3+BH52+IF($AZ$3="no",0,INDEX($AZ$6:$AZ$97,MATCH(BD52,$AY$6:$AY$97,0)))</f>
        <v>0</v>
      </c>
      <c r="BF52" s="116" t="n">
        <f aca="false">+BG52+BH52+BI52</f>
        <v>0</v>
      </c>
      <c r="BG52" s="116" t="n">
        <f aca="false">+COUNTIFS(FGLocal,BD52,Ganador,"Local")+COUNTIFS(FGVisitante,BD52,Ganador,"Visitante")</f>
        <v>0</v>
      </c>
      <c r="BH52" s="116" t="n">
        <f aca="false">+COUNTIFS(FGLocal,BD52,Ganador,"Empate")+COUNTIFS(FGVisitante,BD52,Ganador,"Empate")</f>
        <v>0</v>
      </c>
      <c r="BI52" s="116" t="n">
        <f aca="false">+COUNTIFS(FGVisitante,BD52,Ganador,"Local")+COUNTIFS(FGLocal,BD52,Ganador,"Visitante")</f>
        <v>0</v>
      </c>
      <c r="BJ52" s="116" t="n">
        <f aca="false">+SUMIFS(FG_GolesLocal,FGLocal,BD52,Ganador,"&lt;&gt;"&amp;"Pendiente",FG_GolesLocal,"&lt;&gt;"&amp;"",FG_GolesVisitante,"&lt;&gt;"&amp;"")+SUMIFS(FG_GolesVisitante,FGVisitante,BD52,Ganador,"&lt;&gt;"&amp;"Pendiente",FG_GolesLocal,"&lt;&gt;"&amp;"",FG_GolesVisitante,"&lt;&gt;"&amp;"")</f>
        <v>0</v>
      </c>
      <c r="BK52" s="116" t="n">
        <f aca="false">+SUMIFS(FG_GolesLocal,FGVisitante,BD52,Ganador,"&lt;&gt;"&amp;"Pendiente",FG_GolesLocal,"&lt;&gt;"&amp;"",FG_GolesVisitante,"&lt;&gt;"&amp;"")+SUMIFS(FG_GolesVisitante,FGLocal,BD52,Ganador,"&lt;&gt;"&amp;"Pendiente",FG_GolesLocal,"&lt;&gt;"&amp;"",FG_GolesVisitante,"&lt;&gt;"&amp;"")</f>
        <v>0</v>
      </c>
      <c r="BL52" s="116" t="n">
        <f aca="false">+BJ52-BK52</f>
        <v>0</v>
      </c>
      <c r="BM52" s="116" t="str">
        <f aca="false">DD52&amp;BC52</f>
        <v>3L</v>
      </c>
      <c r="BN52" s="116" t="str">
        <f aca="false">DH52&amp;BC52</f>
        <v>3L</v>
      </c>
      <c r="BO52" s="118" t="n">
        <f aca="false">IF(AND($AJ$99=144,BF52&gt;=1),1,0)</f>
        <v>0</v>
      </c>
      <c r="BP52" s="117" t="n">
        <f aca="false">COUNTIFS($BO$6:$BO$53,"&gt;"&amp;BO52,$BC$6:$BC$53,INDEX(T_Equipos[Grupo],MATCH(BD52,T_Equipos[NombreEquipo],0)))+1</f>
        <v>1</v>
      </c>
      <c r="BQ52" s="117" t="str">
        <f aca="false">IF(COUNTIFS($BP$6:$BP$53,BP52,$BC$6:$BC$53,INDEX(T_Equipos[Grupo],MATCH(BD52,T_Equipos[NombreEquipo],0)))=1,"-","P."&amp;BP52&amp;" ("&amp;COUNTIFS($BP$6:$BP$53,BP52,$BC$6:$BC$53,INDEX(T_Equipos[Grupo],MATCH(BD52,T_Equipos[NombreEquipo],0)))&amp;")")</f>
        <v>P.1 (4)</v>
      </c>
      <c r="BR52" s="118" t="n">
        <f aca="false">IF($BQ52="-","-",BE52)</f>
        <v>0</v>
      </c>
      <c r="BS52" s="117" t="n">
        <f aca="false">BP52+COUNTIFS($BQ$6:$BQ$53,BQ52,$BR$6:BR$53,"&gt;"&amp;BR52,$BC$6:$BC$53,INDEX(T_Equipos[Grupo],MATCH(BD52,T_Equipos[NombreEquipo],0)))</f>
        <v>1</v>
      </c>
      <c r="BT52" s="117" t="str">
        <f aca="false">IF(COUNTIFS($BS$6:$BS$53,BS52,$BC$6:$BC$53,INDEX(T_Equipos[Grupo],MATCH(BD52,T_Equipos[NombreEquipo],0)))=1,"-","P."&amp;BS52&amp;" ("&amp;COUNTIFS($BS$6:$BS$53,BS52,$BC$6:$BC$53,INDEX(T_Equipos[Grupo],MATCH(BD52,T_Equipos[NombreEquipo],0)))&amp;")")</f>
        <v>P.1 (4)</v>
      </c>
      <c r="BU52" s="118" t="n">
        <f aca="false">IF($BT52="-","-",COUNTIFS(FGLocal,$BD52,Ganador,"Local",Part1Empate1V,$BT52)+COUNTIFS(FGVisitante,$BD52,Ganador,"Visitante",Part1Empate1L,$BT52))</f>
        <v>0</v>
      </c>
      <c r="BV52" s="118" t="n">
        <f aca="false">IF($BT52="-","-",COUNTIFS(FGLocal,$BD52,Ganador,"Empate",Part1Empate1V,$BT52)+COUNTIFS(FGVisitante,$BD52,Ganador,"Empate",Part1Empate1L,$BT52))</f>
        <v>0</v>
      </c>
      <c r="BW52" s="118" t="n">
        <f aca="false">IF($BT52="-","-",COUNTIFS(FGLocal,$BD52,Ganador,"Visitante",Part1Empate1V,$BT52)+COUNTIFS(FGVisitante,$BD52,Ganador,"Local",Part1Empate1L,$BT52))</f>
        <v>0</v>
      </c>
      <c r="BX52" s="118" t="n">
        <f aca="false">IF($BT52="-","-",BU52*3+BV52)</f>
        <v>0</v>
      </c>
      <c r="BY52" s="118" t="n">
        <f aca="false">BS52+COUNTIFS($BT$6:$BT$53,BT52,$BX$6:BX$53,"&gt;"&amp;BX52,$BC$6:$BC$53,INDEX(T_Equipos[Grupo],MATCH(BD52,T_Equipos[NombreEquipo],0)))</f>
        <v>1</v>
      </c>
      <c r="BZ52" s="117" t="str">
        <f aca="false">IF(COUNTIFS($BY$6:$BY$53,BY52,$BC$6:$BC$53,INDEX(T_Equipos[Grupo],MATCH(BD52,T_Equipos[NombreEquipo],0)))=1,"-","P."&amp;BY52&amp;" ("&amp;COUNTIFS($BY$6:$BY$53,BY52,$BC$6:$BC$53,INDEX(T_Equipos[Grupo],MATCH(BD52,T_Equipos[NombreEquipo],0)))&amp;")")</f>
        <v>P.1 (4)</v>
      </c>
      <c r="CA52" s="118" t="n">
        <f aca="false">IF($BZ52="-","-",SUMIFS(FG_GolesLocal,FGLocal,$BD52,Part1Empate2V,$BZ52)+SUMIFS(FG_GolesVisitante,FGVisitante,$BD52,Part1Empate2L,$BZ52))</f>
        <v>0</v>
      </c>
      <c r="CB52" s="118" t="n">
        <f aca="false">IF($BZ52="-","-",SUMIFS(FG_GolesVisitante,FGLocal,$BD52,Part1Empate2V,$BZ52)+SUMIFS(FG_GolesLocal,FGVisitante,$BD52,Part1Empate2L,$BZ52))</f>
        <v>0</v>
      </c>
      <c r="CC52" s="118" t="n">
        <f aca="false">IF($BZ52="-","-",CA52-CB52)</f>
        <v>0</v>
      </c>
      <c r="CD52" s="118" t="n">
        <f aca="false">BY52+COUNTIFS($BZ$6:$BZ$53,BZ52,$CC$6:CC$53,"&gt;"&amp;CC52,$BC$6:$BC$53,INDEX(T_Equipos[Grupo],MATCH(BD52,T_Equipos[NombreEquipo],0)))</f>
        <v>1</v>
      </c>
      <c r="CE52" s="117" t="str">
        <f aca="false">IF(COUNTIFS($CD$6:$CD$53,CD52,$BC$6:$BC$53,INDEX(T_Equipos[Grupo],MATCH(BD52,T_Equipos[NombreEquipo],0)))=1,"-","P."&amp;CD52&amp;" ("&amp;COUNTIFS($CD$6:$CD$53,CD52,$BC$6:$BC$53,INDEX(T_Equipos[Grupo],MATCH(BD52,T_Equipos[NombreEquipo],0)))&amp;")")</f>
        <v>P.1 (4)</v>
      </c>
      <c r="CF52" s="118" t="n">
        <f aca="false">IF($CE52="-","-",SUMIFS(FG_GolesLocal,FGLocal,$BD52,Part1Empate3V,$CE52)+SUMIFS(FG_GolesVisitante,FGVisitante,$BD52,Part1Empate3L,$CE52))</f>
        <v>0</v>
      </c>
      <c r="CG52" s="118" t="n">
        <f aca="false">CD52+COUNTIFS($CE$6:$CE$53,CE52,$CF$6:CF$53,"&gt;"&amp;CF52,$BC$6:$BC$53,INDEX(T_Equipos[Grupo],MATCH(BD52,T_Equipos[NombreEquipo],0)))</f>
        <v>1</v>
      </c>
      <c r="CH52" s="117" t="str">
        <f aca="false">IF(COUNTIFS($CG$6:$CG$53,CG52,$BC$6:$BC$53,INDEX(T_Equipos[Grupo],MATCH(BD52,T_Equipos[NombreEquipo],0)))=1,"-","P."&amp;CG52&amp;" ("&amp;COUNTIFS($CG$6:$CG$53,CG52,$BC$6:$BC$53,INDEX(T_Equipos[Grupo],MATCH(BD52,T_Equipos[NombreEquipo],0)))&amp;")")</f>
        <v>P.1 (4)</v>
      </c>
      <c r="CI52" s="118" t="n">
        <f aca="false">IF($CH52="-","-",COUNTIFS(FGLocal,$BD52,Ganador,"Local",Part2Empate4V,$CH52)+COUNTIFS(FGVisitante,$BD52,Ganador,"Visitante",Part2Empate4L,$CH52))</f>
        <v>0</v>
      </c>
      <c r="CJ52" s="118" t="n">
        <f aca="false">IF($CH52="-","-",COUNTIFS(FGLocal,$BD52,Ganador,"Empate",Part2Empate4V,$CH52)+COUNTIFS(FGVisitante,$BD52,Ganador,"Empate",Part2Empate4L,$CH52))</f>
        <v>0</v>
      </c>
      <c r="CK52" s="118" t="n">
        <f aca="false">IF($CH52="-","-",COUNTIFS(FGLocal,$BD52,Ganador,"Visitante",Part2Empate4V,$CH52)+COUNTIFS(FGVisitante,$BD52,Ganador,"Local",Part2Empate4L,$CH52))</f>
        <v>0</v>
      </c>
      <c r="CL52" s="118" t="n">
        <f aca="false">IF($CH52="-","-",CI52*3+CJ52)</f>
        <v>0</v>
      </c>
      <c r="CM52" s="118" t="n">
        <f aca="false">CG52+COUNTIFS($CH$6:$CH$53,CH52,$CL$6:CL$53,"&gt;"&amp;CL52,$BC$6:$BC$53,INDEX(T_Equipos[Grupo],MATCH(BD52,T_Equipos[NombreEquipo],0)))</f>
        <v>1</v>
      </c>
      <c r="CN52" s="117" t="str">
        <f aca="false">IF(COUNTIFS($CM$6:$CM$53,CM52,$BC$6:$BC$53,INDEX(T_Equipos[Grupo],MATCH(BD52,T_Equipos[NombreEquipo],0)))=1,"-","P."&amp;CM52&amp;" ("&amp;COUNTIFS($CM$6:$CM$53,CM52,$BC$6:$BC$53,INDEX(T_Equipos[Grupo],MATCH(BD52,T_Equipos[NombreEquipo],0)))&amp;")")</f>
        <v>P.1 (4)</v>
      </c>
      <c r="CO52" s="118" t="n">
        <f aca="false">IF($CN52="-","-",SUMIFS(FG_GolesLocal,FGLocal,$BD52,Part2Empate5V,$CN52)+SUMIFS(FG_GolesVisitante,FGVisitante,$BD52,Part2Empate5L,$CN52))</f>
        <v>0</v>
      </c>
      <c r="CP52" s="118" t="n">
        <f aca="false">IF($CN52="-","-",SUMIFS(FG_GolesVisitante,FGLocal,$BD52,Part2Empate5V,$CN52)+SUMIFS(FG_GolesLocal,FGVisitante,$BD52,Part2Empate5L,$CN52))</f>
        <v>0</v>
      </c>
      <c r="CQ52" s="118" t="n">
        <f aca="false">IF($CN52="-","-",CO52-CP52)</f>
        <v>0</v>
      </c>
      <c r="CR52" s="118" t="n">
        <f aca="false">CM52+COUNTIFS($CN$6:$CN$53,CN52,$CQ$6:CQ$53,"&gt;"&amp;CQ52,$BC$6:$BC$53,INDEX(T_Equipos[Grupo],MATCH(BD52,T_Equipos[NombreEquipo],0)))</f>
        <v>1</v>
      </c>
      <c r="CS52" s="117" t="str">
        <f aca="false">IF(COUNTIFS($CR$6:$CR$53,CR52,$BC$6:$BC$53,INDEX(T_Equipos[Grupo],MATCH(BD52,T_Equipos[NombreEquipo],0)))=1,"-","P."&amp;CR52&amp;" ("&amp;COUNTIFS($CR$6:$CR$53,CR52,$BC$6:$BC$53,INDEX(T_Equipos[Grupo],MATCH(BD52,T_Equipos[NombreEquipo],0)))&amp;")")</f>
        <v>P.1 (4)</v>
      </c>
      <c r="CT52" s="118" t="n">
        <f aca="false">IF($CS52="-","-",SUMIFS(FG_GolesLocal,FGLocal,$BD52,Part2Empate6V,$CS52)+SUMIFS(FG_GolesVisitante,FGVisitante,$BD52,Part2Empate6L,$CS52))</f>
        <v>0</v>
      </c>
      <c r="CU52" s="118" t="n">
        <f aca="false">CR52+COUNTIFS($CS$6:$CS$53,CS52,$CT$6:CT$53,"&gt;"&amp;CT52,$BC$6:$BC$53,INDEX(T_Equipos[Grupo],MATCH(BD52,T_Equipos[NombreEquipo],0)))</f>
        <v>1</v>
      </c>
      <c r="CV52" s="117" t="str">
        <f aca="false">IF(COUNTIFS($CU$6:$CU$53,CU52,$BC$6:$BC$53,INDEX(T_Equipos[Grupo],MATCH(BD52,T_Equipos[NombreEquipo],0)))=1,"-","P."&amp;CU52&amp;" ("&amp;COUNTIFS($CU$6:$CU$53,CU52,$BC$6:$BC$53,INDEX(T_Equipos[Grupo],MATCH(BD52,T_Equipos[NombreEquipo],0)))&amp;")")</f>
        <v>P.1 (4)</v>
      </c>
      <c r="CW52" s="117" t="n">
        <f aca="false">IF(CV52="-","-",BL52)</f>
        <v>0</v>
      </c>
      <c r="CX52" s="117" t="n">
        <f aca="false">CU52+COUNTIFS($CV$6:$CV$53,CV52,$CW$6:CW$53,"&gt;"&amp;CW52,$BC$6:$BC$53,INDEX(T_Equipos[Grupo],MATCH(BD52,T_Equipos[NombreEquipo],0)))</f>
        <v>1</v>
      </c>
      <c r="CY52" s="117" t="str">
        <f aca="false">IF(COUNTIFS($CX$6:$CX$53,CX52,$BC$6:$BC$53,INDEX(T_Equipos[Grupo],MATCH(BD52,T_Equipos[NombreEquipo],0)))=1,"-","P."&amp;CX52&amp;" ("&amp;COUNTIFS($CX$6:$CX$53,CX52,$BC$6:$BC$53,INDEX(T_Equipos[Grupo],MATCH(BD52,T_Equipos[NombreEquipo],0)))&amp;")")</f>
        <v>P.1 (4)</v>
      </c>
      <c r="CZ52" s="117" t="n">
        <f aca="false">IF(CY52="-","-",BJ52)</f>
        <v>0</v>
      </c>
      <c r="DA52" s="118" t="n">
        <f aca="false">CX52+COUNTIFS($CY$6:$CY$53,CY52,$CZ$6:CZ$53,"&gt;"&amp;CZ52,$BC$6:$BC$53,INDEX(T_Equipos[Grupo],MATCH(BD52,T_Equipos[NombreEquipo],0)))</f>
        <v>1</v>
      </c>
      <c r="DB52" s="117" t="str">
        <f aca="false">IF(COUNTIFS($DA$6:$DA$53,DA52,$BC$6:$BC$53,INDEX(T_Equipos[Grupo],MATCH(BD52,T_Equipos[NombreEquipo],0)))=1,"-","P."&amp;DA52&amp;" ("&amp;COUNTIFS($DA$6:$DA$53,DA52,$BC$6:$BC$53,INDEX(T_Equipos[Grupo],MATCH(BD52,T_Equipos[NombreEquipo],0)))&amp;")")</f>
        <v>P.1 (4)</v>
      </c>
      <c r="DC52" s="115" t="n">
        <f aca="false">IF(DB52="-","-",COUNTIFS(T_Equipos[Rank],"&lt;"&amp;INDEX(T_Equipos[Rank],MATCH(BD52,T_Equipos[NombreEquipo],0)),$BC$6:$BC$53,INDEX(T_Equipos[Grupo],MATCH(BD52,T_Equipos[NombreEquipo],0)))+1)</f>
        <v>3</v>
      </c>
      <c r="DD52" s="115" t="n">
        <f aca="false">DA52+COUNTIFS($DB$6:$DB$53,DB52,$DC$6:DC$53,"&lt;"&amp;DC52,$BC$6:$BC$53,INDEX(T_Equipos[Grupo],MATCH(BD52,T_Equipos[NombreEquipo],0)))</f>
        <v>3</v>
      </c>
      <c r="DE52" s="115"/>
      <c r="DF52" s="115" t="n">
        <f aca="false">IF(OR(INDEX($AW$6:$AW$97,MATCH($BD52,$AV$6:$AV$97,0))="",DB52="-"),DD52,INDEX($AW$6:$AW$97,MATCH($BD52,$AV$6:$AV$97,0))+DD52/1000)</f>
        <v>3</v>
      </c>
      <c r="DG52" s="115" t="n">
        <f aca="false">IF(DB52="-","-",COUNTIFS(DF$6:DF$53,"&lt;"&amp;DF52,$BC$6:$BC$53,INDEX(T_Equipos[Grupo],MATCH(BD52,T_Equipos[NombreEquipo],0))))</f>
        <v>2</v>
      </c>
      <c r="DH52" s="115" t="n">
        <f aca="false">DA52+COUNTIFS(DB$6:DB$53,DB52,DG$6:DG$53,"&lt;"&amp;DG52,$BC$6:$BC$53,INDEX(T_Equipos[Grupo],MATCH(BD52,T_Equipos[NombreEquipo],0)))</f>
        <v>3</v>
      </c>
      <c r="DI52" s="54"/>
      <c r="DJ52" s="54" t="n">
        <f aca="false">INDEX($DA$6:$DA$53,MATCH($DQ52,$BD$6:$BD$53,0))</f>
        <v>1</v>
      </c>
      <c r="DK52" s="54" t="n">
        <f aca="false">+SUMIF($BC$6:$BC$53,BC52,$BF$6:$BF$53)</f>
        <v>0</v>
      </c>
      <c r="DL52" s="54" t="n">
        <f aca="false">IF(OR(DK52=12,$AJ$99=144),COUNTIFS($DJ$6:$DJ$53,DJ52,$BC$6:$BC$53,BC52),1)</f>
        <v>1</v>
      </c>
      <c r="DM52" s="119" t="str">
        <f aca="false">DJ52&amp;"."&amp;DL52</f>
        <v>1.1</v>
      </c>
      <c r="DN52" s="54" t="n">
        <f aca="true" t="array" ref="DN52:DN52">OFFSET(Horarios!$P$3,DJ52-1,0,DL52,1)</f>
        <v>1</v>
      </c>
      <c r="DO52" s="54"/>
      <c r="DP52" s="54" t="s">
        <v>130</v>
      </c>
      <c r="DQ52" s="54" t="str">
        <f aca="false">INDEX($BD$6:$BD$53,MATCH(DP52,$BM$6:$BM$53,0))</f>
        <v>Ghana</v>
      </c>
      <c r="DR52" s="54"/>
      <c r="DS52" s="54"/>
      <c r="DT52" s="54" t="str">
        <f aca="false">AA52&amp;"-"&amp;AF52</f>
        <v>Bélgica-Egipto</v>
      </c>
      <c r="DU52" s="54"/>
      <c r="DV52" s="54"/>
      <c r="DW52" s="56"/>
    </row>
    <row r="53" customFormat="false" ht="15" hidden="false" customHeight="false" outlineLevel="0" collapsed="false">
      <c r="A53" s="91" t="str">
        <f aca="false">+Equipos!B26</f>
        <v>Bélgica</v>
      </c>
      <c r="B53" s="71"/>
      <c r="C53" s="71"/>
      <c r="D53" s="54" t="str">
        <f aca="false">IF(OR(AC53="",AD53=""),"Pendiente",IF(AC53&gt;AD53,"Local",IF(AC53&lt;AD53,"Visitante","Empate")))</f>
        <v>Pendiente</v>
      </c>
      <c r="E53" s="54" t="str">
        <f aca="false">IF(D53="Pendiente","-",INDEX($BT$6:$BT$53,MATCH($AA53,$BD$6:$BD$53,0)))</f>
        <v>-</v>
      </c>
      <c r="F53" s="54" t="str">
        <f aca="false">IF(D53="Pendiente","-",INDEX($BT$6:$BT$53,MATCH($AF53,$BD$6:$BD$53,0)))</f>
        <v>-</v>
      </c>
      <c r="G53" s="54"/>
      <c r="H53" s="54" t="str">
        <f aca="false">IF(D53="Pendiente","-",INDEX($BZ$6:$BZ$53,MATCH($AA53,$BD$6:$BD$53,0)))</f>
        <v>-</v>
      </c>
      <c r="I53" s="54" t="str">
        <f aca="false">IF(D53="Pendiente","-",INDEX($BZ$6:$BZ$53,MATCH($AF53,$BD$6:$BD$53,0)))</f>
        <v>-</v>
      </c>
      <c r="J53" s="54"/>
      <c r="K53" s="54" t="str">
        <f aca="false">IF(D53="Pendiente","-",INDEX($CE$6:$CE$53,MATCH($AA53,$BD$6:$BD$53,0)))</f>
        <v>-</v>
      </c>
      <c r="L53" s="54" t="str">
        <f aca="false">IF(D53="Pendiente","-",INDEX($CE$6:$CE$53,MATCH($AF53,$BD$6:$BD$53,0)))</f>
        <v>-</v>
      </c>
      <c r="M53" s="54"/>
      <c r="N53" s="54" t="str">
        <f aca="false">IF(D53="Pendiente","-",INDEX($CH$6:$CH$53,MATCH($AA53,$BD$6:$BD$53,0)))</f>
        <v>-</v>
      </c>
      <c r="O53" s="54" t="str">
        <f aca="false">IF(D53="Pendiente","-",INDEX($CH$6:$CH$53,MATCH($AF53,$BD$6:$BD$53,0)))</f>
        <v>-</v>
      </c>
      <c r="P53" s="54"/>
      <c r="Q53" s="54" t="str">
        <f aca="false">IF(D53="Pendiente","-",INDEX($CN$6:$CN$53,MATCH($AA53,$BD$6:$BD$53,0)))</f>
        <v>-</v>
      </c>
      <c r="R53" s="54" t="str">
        <f aca="false">IF(D53="Pendiente","-",INDEX($CN$6:$CN$53,MATCH($AF53,$BD$6:$BD$53,0)))</f>
        <v>-</v>
      </c>
      <c r="S53" s="54"/>
      <c r="T53" s="54" t="str">
        <f aca="false">IF(D53="Pendiente","-",INDEX($CS$6:$CS$53,MATCH($AA53,$BD$6:$BD$53,0)))</f>
        <v>-</v>
      </c>
      <c r="U53" s="54" t="str">
        <f aca="false">IF(D53="Pendiente","-",INDEX($CS$6:$CS$53,MATCH($AF53,$BD$6:$BD$53,0)))</f>
        <v>-</v>
      </c>
      <c r="V53" s="45"/>
      <c r="W53" s="189"/>
      <c r="X53" s="73" t="n">
        <f aca="false">Horarios!C53</f>
        <v>46189.125</v>
      </c>
      <c r="Y53" s="74" t="n">
        <f aca="false">Horarios!C53</f>
        <v>46189.125</v>
      </c>
      <c r="Z53" s="75" t="str">
        <f aca="false">$Z$4</f>
        <v>J1</v>
      </c>
      <c r="AA53" s="76" t="str">
        <f aca="false">A55</f>
        <v>Irán</v>
      </c>
      <c r="AB53" s="164" t="str">
        <f aca="true" t="array" ref="AB53:AB53">Ver_flag_local</f>
        <v/>
      </c>
      <c r="AC53" s="78"/>
      <c r="AD53" s="79"/>
      <c r="AE53" s="80" t="str">
        <f aca="true" t="array" ref="AE53:AE53">Ver_flag_visit</f>
        <v/>
      </c>
      <c r="AF53" s="81" t="str">
        <f aca="false">A56</f>
        <v>Nueva Zelanda</v>
      </c>
      <c r="AG53" s="82" t="n">
        <f aca="false">IF(NOT(OR(ISBLANK(AC53),ISBLANK(AD53))),1,0)</f>
        <v>0</v>
      </c>
      <c r="AH53" s="83" t="n">
        <v>15</v>
      </c>
      <c r="AI53" s="84"/>
      <c r="AJ53" s="92" t="str">
        <f aca="false">AJ5</f>
        <v>Pos</v>
      </c>
      <c r="AK53" s="93"/>
      <c r="AL53" s="94" t="str">
        <f aca="false">AL5</f>
        <v>Selección</v>
      </c>
      <c r="AM53" s="93" t="str">
        <f aca="false">AM5</f>
        <v>Pts</v>
      </c>
      <c r="AN53" s="93" t="str">
        <f aca="false">AN5</f>
        <v>J</v>
      </c>
      <c r="AO53" s="93" t="str">
        <f aca="false">AO5</f>
        <v>G</v>
      </c>
      <c r="AP53" s="93" t="str">
        <f aca="false">AP5</f>
        <v>E</v>
      </c>
      <c r="AQ53" s="93" t="str">
        <f aca="false">AQ5</f>
        <v>P</v>
      </c>
      <c r="AR53" s="93" t="str">
        <f aca="false">AR5</f>
        <v>GF</v>
      </c>
      <c r="AS53" s="93" t="str">
        <f aca="false">AS5</f>
        <v>GC</v>
      </c>
      <c r="AT53" s="95" t="str">
        <f aca="false">AT5</f>
        <v>DG</v>
      </c>
      <c r="AU53" s="160" t="n">
        <f aca="false">COUNTIF(AU54:AU57,"&gt;1")</f>
        <v>0</v>
      </c>
      <c r="AV53" s="96"/>
      <c r="AW53" s="96"/>
      <c r="AX53" s="167"/>
      <c r="AY53" s="97" t="str">
        <f aca="false">AL53</f>
        <v>Selección</v>
      </c>
      <c r="AZ53" s="98" t="str">
        <f aca="false">+Idiomas!$D$69</f>
        <v>Puntos penalizados</v>
      </c>
      <c r="BA53" s="48"/>
      <c r="BB53" s="54"/>
      <c r="BC53" s="115" t="str">
        <f aca="false">+INDEX(T_Equipos[Grupo],MATCH(WORLDCUP!BD53,T_Equipos[NombreEquipo],0))</f>
        <v>L</v>
      </c>
      <c r="BD53" s="54" t="str">
        <f aca="false">+Equipos!B49</f>
        <v>Panamá</v>
      </c>
      <c r="BE53" s="116" t="n">
        <f aca="false">+BG53*3+BH53+IF($AZ$3="no",0,INDEX($AZ$6:$AZ$97,MATCH(BD53,$AY$6:$AY$97,0)))</f>
        <v>0</v>
      </c>
      <c r="BF53" s="116" t="n">
        <f aca="false">+BG53+BH53+BI53</f>
        <v>0</v>
      </c>
      <c r="BG53" s="116" t="n">
        <f aca="false">+COUNTIFS(FGLocal,BD53,Ganador,"Local")+COUNTIFS(FGVisitante,BD53,Ganador,"Visitante")</f>
        <v>0</v>
      </c>
      <c r="BH53" s="116" t="n">
        <f aca="false">+COUNTIFS(FGLocal,BD53,Ganador,"Empate")+COUNTIFS(FGVisitante,BD53,Ganador,"Empate")</f>
        <v>0</v>
      </c>
      <c r="BI53" s="116" t="n">
        <f aca="false">+COUNTIFS(FGVisitante,BD53,Ganador,"Local")+COUNTIFS(FGLocal,BD53,Ganador,"Visitante")</f>
        <v>0</v>
      </c>
      <c r="BJ53" s="116" t="n">
        <f aca="false">+SUMIFS(FG_GolesLocal,FGLocal,BD53,Ganador,"&lt;&gt;"&amp;"Pendiente",FG_GolesLocal,"&lt;&gt;"&amp;"",FG_GolesVisitante,"&lt;&gt;"&amp;"")+SUMIFS(FG_GolesVisitante,FGVisitante,BD53,Ganador,"&lt;&gt;"&amp;"Pendiente",FG_GolesLocal,"&lt;&gt;"&amp;"",FG_GolesVisitante,"&lt;&gt;"&amp;"")</f>
        <v>0</v>
      </c>
      <c r="BK53" s="116" t="n">
        <f aca="false">+SUMIFS(FG_GolesLocal,FGVisitante,BD53,Ganador,"&lt;&gt;"&amp;"Pendiente",FG_GolesLocal,"&lt;&gt;"&amp;"",FG_GolesVisitante,"&lt;&gt;"&amp;"")+SUMIFS(FG_GolesVisitante,FGLocal,BD53,Ganador,"&lt;&gt;"&amp;"Pendiente",FG_GolesLocal,"&lt;&gt;"&amp;"",FG_GolesVisitante,"&lt;&gt;"&amp;"")</f>
        <v>0</v>
      </c>
      <c r="BL53" s="116" t="n">
        <f aca="false">+BJ53-BK53</f>
        <v>0</v>
      </c>
      <c r="BM53" s="116" t="str">
        <f aca="false">DD53&amp;BC53</f>
        <v>4L</v>
      </c>
      <c r="BN53" s="116" t="str">
        <f aca="false">DH53&amp;BC53</f>
        <v>4L</v>
      </c>
      <c r="BO53" s="118" t="n">
        <f aca="false">IF(AND($AJ$99=144,BF53&gt;=1),1,0)</f>
        <v>0</v>
      </c>
      <c r="BP53" s="117" t="n">
        <f aca="false">COUNTIFS($BO$6:$BO$53,"&gt;"&amp;BO53,$BC$6:$BC$53,INDEX(T_Equipos[Grupo],MATCH(BD53,T_Equipos[NombreEquipo],0)))+1</f>
        <v>1</v>
      </c>
      <c r="BQ53" s="117" t="str">
        <f aca="false">IF(COUNTIFS($BP$6:$BP$53,BP53,$BC$6:$BC$53,INDEX(T_Equipos[Grupo],MATCH(BD53,T_Equipos[NombreEquipo],0)))=1,"-","P."&amp;BP53&amp;" ("&amp;COUNTIFS($BP$6:$BP$53,BP53,$BC$6:$BC$53,INDEX(T_Equipos[Grupo],MATCH(BD53,T_Equipos[NombreEquipo],0)))&amp;")")</f>
        <v>P.1 (4)</v>
      </c>
      <c r="BR53" s="118" t="n">
        <f aca="false">IF($BQ53="-","-",BE53)</f>
        <v>0</v>
      </c>
      <c r="BS53" s="117" t="n">
        <f aca="false">BP53+COUNTIFS($BQ$6:$BQ$53,BQ53,$BR$6:BR$53,"&gt;"&amp;BR53,$BC$6:$BC$53,INDEX(T_Equipos[Grupo],MATCH(BD53,T_Equipos[NombreEquipo],0)))</f>
        <v>1</v>
      </c>
      <c r="BT53" s="117" t="str">
        <f aca="false">IF(COUNTIFS($BS$6:$BS$53,BS53,$BC$6:$BC$53,INDEX(T_Equipos[Grupo],MATCH(BD53,T_Equipos[NombreEquipo],0)))=1,"-","P."&amp;BS53&amp;" ("&amp;COUNTIFS($BS$6:$BS$53,BS53,$BC$6:$BC$53,INDEX(T_Equipos[Grupo],MATCH(BD53,T_Equipos[NombreEquipo],0)))&amp;")")</f>
        <v>P.1 (4)</v>
      </c>
      <c r="BU53" s="118" t="n">
        <f aca="false">IF($BT53="-","-",COUNTIFS(FGLocal,$BD53,Ganador,"Local",Part1Empate1V,$BT53)+COUNTIFS(FGVisitante,$BD53,Ganador,"Visitante",Part1Empate1L,$BT53))</f>
        <v>0</v>
      </c>
      <c r="BV53" s="118" t="n">
        <f aca="false">IF($BT53="-","-",COUNTIFS(FGLocal,$BD53,Ganador,"Empate",Part1Empate1V,$BT53)+COUNTIFS(FGVisitante,$BD53,Ganador,"Empate",Part1Empate1L,$BT53))</f>
        <v>0</v>
      </c>
      <c r="BW53" s="118" t="n">
        <f aca="false">IF($BT53="-","-",COUNTIFS(FGLocal,$BD53,Ganador,"Visitante",Part1Empate1V,$BT53)+COUNTIFS(FGVisitante,$BD53,Ganador,"Local",Part1Empate1L,$BT53))</f>
        <v>0</v>
      </c>
      <c r="BX53" s="118" t="n">
        <f aca="false">IF($BT53="-","-",BU53*3+BV53)</f>
        <v>0</v>
      </c>
      <c r="BY53" s="118" t="n">
        <f aca="false">BS53+COUNTIFS($BT$6:$BT$53,BT53,$BX$6:BX$53,"&gt;"&amp;BX53,$BC$6:$BC$53,INDEX(T_Equipos[Grupo],MATCH(BD53,T_Equipos[NombreEquipo],0)))</f>
        <v>1</v>
      </c>
      <c r="BZ53" s="117" t="str">
        <f aca="false">IF(COUNTIFS($BY$6:$BY$53,BY53,$BC$6:$BC$53,INDEX(T_Equipos[Grupo],MATCH(BD53,T_Equipos[NombreEquipo],0)))=1,"-","P."&amp;BY53&amp;" ("&amp;COUNTIFS($BY$6:$BY$53,BY53,$BC$6:$BC$53,INDEX(T_Equipos[Grupo],MATCH(BD53,T_Equipos[NombreEquipo],0)))&amp;")")</f>
        <v>P.1 (4)</v>
      </c>
      <c r="CA53" s="118" t="n">
        <f aca="false">IF($BZ53="-","-",SUMIFS(FG_GolesLocal,FGLocal,$BD53,Part1Empate2V,$BZ53)+SUMIFS(FG_GolesVisitante,FGVisitante,$BD53,Part1Empate2L,$BZ53))</f>
        <v>0</v>
      </c>
      <c r="CB53" s="118" t="n">
        <f aca="false">IF($BZ53="-","-",SUMIFS(FG_GolesVisitante,FGLocal,$BD53,Part1Empate2V,$BZ53)+SUMIFS(FG_GolesLocal,FGVisitante,$BD53,Part1Empate2L,$BZ53))</f>
        <v>0</v>
      </c>
      <c r="CC53" s="118" t="n">
        <f aca="false">IF($BZ53="-","-",CA53-CB53)</f>
        <v>0</v>
      </c>
      <c r="CD53" s="118" t="n">
        <f aca="false">BY53+COUNTIFS($BZ$6:$BZ$53,BZ53,$CC$6:CC$53,"&gt;"&amp;CC53,$BC$6:$BC$53,INDEX(T_Equipos[Grupo],MATCH(BD53,T_Equipos[NombreEquipo],0)))</f>
        <v>1</v>
      </c>
      <c r="CE53" s="117" t="str">
        <f aca="false">IF(COUNTIFS($CD$6:$CD$53,CD53,$BC$6:$BC$53,INDEX(T_Equipos[Grupo],MATCH(BD53,T_Equipos[NombreEquipo],0)))=1,"-","P."&amp;CD53&amp;" ("&amp;COUNTIFS($CD$6:$CD$53,CD53,$BC$6:$BC$53,INDEX(T_Equipos[Grupo],MATCH(BD53,T_Equipos[NombreEquipo],0)))&amp;")")</f>
        <v>P.1 (4)</v>
      </c>
      <c r="CF53" s="118" t="n">
        <f aca="false">IF($CE53="-","-",SUMIFS(FG_GolesLocal,FGLocal,$BD53,Part1Empate3V,$CE53)+SUMIFS(FG_GolesVisitante,FGVisitante,$BD53,Part1Empate3L,$CE53))</f>
        <v>0</v>
      </c>
      <c r="CG53" s="118" t="n">
        <f aca="false">CD53+COUNTIFS($CE$6:$CE$53,CE53,$CF$6:CF$53,"&gt;"&amp;CF53,$BC$6:$BC$53,INDEX(T_Equipos[Grupo],MATCH(BD53,T_Equipos[NombreEquipo],0)))</f>
        <v>1</v>
      </c>
      <c r="CH53" s="117" t="str">
        <f aca="false">IF(COUNTIFS($CG$6:$CG$53,CG53,$BC$6:$BC$53,INDEX(T_Equipos[Grupo],MATCH(BD53,T_Equipos[NombreEquipo],0)))=1,"-","P."&amp;CG53&amp;" ("&amp;COUNTIFS($CG$6:$CG$53,CG53,$BC$6:$BC$53,INDEX(T_Equipos[Grupo],MATCH(BD53,T_Equipos[NombreEquipo],0)))&amp;")")</f>
        <v>P.1 (4)</v>
      </c>
      <c r="CI53" s="118" t="n">
        <f aca="false">IF($CH53="-","-",COUNTIFS(FGLocal,$BD53,Ganador,"Local",Part2Empate4V,$CH53)+COUNTIFS(FGVisitante,$BD53,Ganador,"Visitante",Part2Empate4L,$CH53))</f>
        <v>0</v>
      </c>
      <c r="CJ53" s="118" t="n">
        <f aca="false">IF($CH53="-","-",COUNTIFS(FGLocal,$BD53,Ganador,"Empate",Part2Empate4V,$CH53)+COUNTIFS(FGVisitante,$BD53,Ganador,"Empate",Part2Empate4L,$CH53))</f>
        <v>0</v>
      </c>
      <c r="CK53" s="118" t="n">
        <f aca="false">IF($CH53="-","-",COUNTIFS(FGLocal,$BD53,Ganador,"Visitante",Part2Empate4V,$CH53)+COUNTIFS(FGVisitante,$BD53,Ganador,"Local",Part2Empate4L,$CH53))</f>
        <v>0</v>
      </c>
      <c r="CL53" s="118" t="n">
        <f aca="false">IF($CH53="-","-",CI53*3+CJ53)</f>
        <v>0</v>
      </c>
      <c r="CM53" s="118" t="n">
        <f aca="false">CG53+COUNTIFS($CH$6:$CH$53,CH53,$CL$6:CL$53,"&gt;"&amp;CL53,$BC$6:$BC$53,INDEX(T_Equipos[Grupo],MATCH(BD53,T_Equipos[NombreEquipo],0)))</f>
        <v>1</v>
      </c>
      <c r="CN53" s="117" t="str">
        <f aca="false">IF(COUNTIFS($CM$6:$CM$53,CM53,$BC$6:$BC$53,INDEX(T_Equipos[Grupo],MATCH(BD53,T_Equipos[NombreEquipo],0)))=1,"-","P."&amp;CM53&amp;" ("&amp;COUNTIFS($CM$6:$CM$53,CM53,$BC$6:$BC$53,INDEX(T_Equipos[Grupo],MATCH(BD53,T_Equipos[NombreEquipo],0)))&amp;")")</f>
        <v>P.1 (4)</v>
      </c>
      <c r="CO53" s="118" t="n">
        <f aca="false">IF($CN53="-","-",SUMIFS(FG_GolesLocal,FGLocal,$BD53,Part2Empate5V,$CN53)+SUMIFS(FG_GolesVisitante,FGVisitante,$BD53,Part2Empate5L,$CN53))</f>
        <v>0</v>
      </c>
      <c r="CP53" s="118" t="n">
        <f aca="false">IF($CN53="-","-",SUMIFS(FG_GolesVisitante,FGLocal,$BD53,Part2Empate5V,$CN53)+SUMIFS(FG_GolesLocal,FGVisitante,$BD53,Part2Empate5L,$CN53))</f>
        <v>0</v>
      </c>
      <c r="CQ53" s="118" t="n">
        <f aca="false">IF($CN53="-","-",CO53-CP53)</f>
        <v>0</v>
      </c>
      <c r="CR53" s="118" t="n">
        <f aca="false">CM53+COUNTIFS($CN$6:$CN$53,CN53,$CQ$6:CQ$53,"&gt;"&amp;CQ53,$BC$6:$BC$53,INDEX(T_Equipos[Grupo],MATCH(BD53,T_Equipos[NombreEquipo],0)))</f>
        <v>1</v>
      </c>
      <c r="CS53" s="117" t="str">
        <f aca="false">IF(COUNTIFS($CR$6:$CR$53,CR53,$BC$6:$BC$53,INDEX(T_Equipos[Grupo],MATCH(BD53,T_Equipos[NombreEquipo],0)))=1,"-","P."&amp;CR53&amp;" ("&amp;COUNTIFS($CR$6:$CR$53,CR53,$BC$6:$BC$53,INDEX(T_Equipos[Grupo],MATCH(BD53,T_Equipos[NombreEquipo],0)))&amp;")")</f>
        <v>P.1 (4)</v>
      </c>
      <c r="CT53" s="118" t="n">
        <f aca="false">IF($CS53="-","-",SUMIFS(FG_GolesLocal,FGLocal,$BD53,Part2Empate6V,$CS53)+SUMIFS(FG_GolesVisitante,FGVisitante,$BD53,Part2Empate6L,$CS53))</f>
        <v>0</v>
      </c>
      <c r="CU53" s="118" t="n">
        <f aca="false">CR53+COUNTIFS($CS$6:$CS$53,CS53,$CT$6:CT$53,"&gt;"&amp;CT53,$BC$6:$BC$53,INDEX(T_Equipos[Grupo],MATCH(BD53,T_Equipos[NombreEquipo],0)))</f>
        <v>1</v>
      </c>
      <c r="CV53" s="117" t="str">
        <f aca="false">IF(COUNTIFS($CU$6:$CU$53,CU53,$BC$6:$BC$53,INDEX(T_Equipos[Grupo],MATCH(BD53,T_Equipos[NombreEquipo],0)))=1,"-","P."&amp;CU53&amp;" ("&amp;COUNTIFS($CU$6:$CU$53,CU53,$BC$6:$BC$53,INDEX(T_Equipos[Grupo],MATCH(BD53,T_Equipos[NombreEquipo],0)))&amp;")")</f>
        <v>P.1 (4)</v>
      </c>
      <c r="CW53" s="117" t="n">
        <f aca="false">IF(CV53="-","-",BL53)</f>
        <v>0</v>
      </c>
      <c r="CX53" s="117" t="n">
        <f aca="false">CU53+COUNTIFS($CV$6:$CV$53,CV53,$CW$6:CW$53,"&gt;"&amp;CW53,$BC$6:$BC$53,INDEX(T_Equipos[Grupo],MATCH(BD53,T_Equipos[NombreEquipo],0)))</f>
        <v>1</v>
      </c>
      <c r="CY53" s="117" t="str">
        <f aca="false">IF(COUNTIFS($CX$6:$CX$53,CX53,$BC$6:$BC$53,INDEX(T_Equipos[Grupo],MATCH(BD53,T_Equipos[NombreEquipo],0)))=1,"-","P."&amp;CX53&amp;" ("&amp;COUNTIFS($CX$6:$CX$53,CX53,$BC$6:$BC$53,INDEX(T_Equipos[Grupo],MATCH(BD53,T_Equipos[NombreEquipo],0)))&amp;")")</f>
        <v>P.1 (4)</v>
      </c>
      <c r="CZ53" s="117" t="n">
        <f aca="false">IF(CY53="-","-",BJ53)</f>
        <v>0</v>
      </c>
      <c r="DA53" s="118" t="n">
        <f aca="false">CX53+COUNTIFS($CY$6:$CY$53,CY53,$CZ$6:CZ$53,"&gt;"&amp;CZ53,$BC$6:$BC$53,INDEX(T_Equipos[Grupo],MATCH(BD53,T_Equipos[NombreEquipo],0)))</f>
        <v>1</v>
      </c>
      <c r="DB53" s="117" t="str">
        <f aca="false">IF(COUNTIFS($DA$6:$DA$53,DA53,$BC$6:$BC$53,INDEX(T_Equipos[Grupo],MATCH(BD53,T_Equipos[NombreEquipo],0)))=1,"-","P."&amp;DA53&amp;" ("&amp;COUNTIFS($DA$6:$DA$53,DA53,$BC$6:$BC$53,INDEX(T_Equipos[Grupo],MATCH(BD53,T_Equipos[NombreEquipo],0)))&amp;")")</f>
        <v>P.1 (4)</v>
      </c>
      <c r="DC53" s="115" t="n">
        <f aca="false">IF(DB53="-","-",COUNTIFS(T_Equipos[Rank],"&lt;"&amp;INDEX(T_Equipos[Rank],MATCH(BD53,T_Equipos[NombreEquipo],0)),$BC$6:$BC$53,INDEX(T_Equipos[Grupo],MATCH(BD53,T_Equipos[NombreEquipo],0)))+1)</f>
        <v>4</v>
      </c>
      <c r="DD53" s="115" t="n">
        <f aca="false">DA53+COUNTIFS($DB$6:$DB$53,DB53,$DC$6:DC$53,"&lt;"&amp;DC53,$BC$6:$BC$53,INDEX(T_Equipos[Grupo],MATCH(BD53,T_Equipos[NombreEquipo],0)))</f>
        <v>4</v>
      </c>
      <c r="DE53" s="115"/>
      <c r="DF53" s="115" t="n">
        <f aca="false">IF(OR(INDEX($AW$6:$AW$97,MATCH($BD53,$AV$6:$AV$97,0))="",DB53="-"),DD53,INDEX($AW$6:$AW$97,MATCH($BD53,$AV$6:$AV$97,0))+DD53/1000)</f>
        <v>4</v>
      </c>
      <c r="DG53" s="115" t="n">
        <f aca="false">IF(DB53="-","-",COUNTIFS(DF$6:DF$53,"&lt;"&amp;DF53,$BC$6:$BC$53,INDEX(T_Equipos[Grupo],MATCH(BD53,T_Equipos[NombreEquipo],0))))</f>
        <v>3</v>
      </c>
      <c r="DH53" s="115" t="n">
        <f aca="false">DA53+COUNTIFS(DB$6:DB$53,DB53,DG$6:DG$53,"&lt;"&amp;DG53,$BC$6:$BC$53,INDEX(T_Equipos[Grupo],MATCH(BD53,T_Equipos[NombreEquipo],0)))</f>
        <v>4</v>
      </c>
      <c r="DI53" s="54"/>
      <c r="DJ53" s="54" t="n">
        <f aca="false">INDEX($DA$6:$DA$53,MATCH($DQ53,$BD$6:$BD$53,0))</f>
        <v>1</v>
      </c>
      <c r="DK53" s="54" t="n">
        <f aca="false">+SUMIF($BC$6:$BC$53,BC53,$BF$6:$BF$53)</f>
        <v>0</v>
      </c>
      <c r="DL53" s="54" t="n">
        <f aca="false">IF(OR(DK53=12,$AJ$99=144),COUNTIFS($DJ$6:$DJ$53,DJ53,$BC$6:$BC$53,BC53),1)</f>
        <v>1</v>
      </c>
      <c r="DM53" s="119" t="str">
        <f aca="false">DJ53&amp;"."&amp;DL53</f>
        <v>1.1</v>
      </c>
      <c r="DN53" s="54" t="n">
        <f aca="true" t="array" ref="DN53:DN53">OFFSET(Horarios!$P$3,DJ53-1,0,DL53,1)</f>
        <v>1</v>
      </c>
      <c r="DO53" s="54"/>
      <c r="DP53" s="54" t="s">
        <v>131</v>
      </c>
      <c r="DQ53" s="54" t="str">
        <f aca="false">INDEX($BD$6:$BD$53,MATCH(DP53,$BM$6:$BM$53,0))</f>
        <v>Panamá</v>
      </c>
      <c r="DR53" s="54"/>
      <c r="DS53" s="54"/>
      <c r="DT53" s="54" t="str">
        <f aca="false">AA53&amp;"-"&amp;AF53</f>
        <v>Irán-Nueva Zelanda</v>
      </c>
      <c r="DU53" s="54"/>
      <c r="DV53" s="54"/>
      <c r="DW53" s="56"/>
    </row>
    <row r="54" customFormat="false" ht="15" hidden="false" customHeight="false" outlineLevel="0" collapsed="false">
      <c r="A54" s="91" t="str">
        <f aca="false">+Equipos!B27</f>
        <v>Egipto</v>
      </c>
      <c r="B54" s="71"/>
      <c r="C54" s="102"/>
      <c r="D54" s="54" t="str">
        <f aca="false">IF(OR(AC54="",AD54=""),"Pendiente",IF(AC54&gt;AD54,"Local",IF(AC54&lt;AD54,"Visitante","Empate")))</f>
        <v>Pendiente</v>
      </c>
      <c r="E54" s="54" t="str">
        <f aca="false">IF(D54="Pendiente","-",INDEX($BT$6:$BT$53,MATCH($AA54,$BD$6:$BD$53,0)))</f>
        <v>-</v>
      </c>
      <c r="F54" s="54" t="str">
        <f aca="false">IF(D54="Pendiente","-",INDEX($BT$6:$BT$53,MATCH($AF54,$BD$6:$BD$53,0)))</f>
        <v>-</v>
      </c>
      <c r="G54" s="54"/>
      <c r="H54" s="54" t="str">
        <f aca="false">IF(D54="Pendiente","-",INDEX($BZ$6:$BZ$53,MATCH($AA54,$BD$6:$BD$53,0)))</f>
        <v>-</v>
      </c>
      <c r="I54" s="54" t="str">
        <f aca="false">IF(D54="Pendiente","-",INDEX($BZ$6:$BZ$53,MATCH($AF54,$BD$6:$BD$53,0)))</f>
        <v>-</v>
      </c>
      <c r="J54" s="54"/>
      <c r="K54" s="54" t="str">
        <f aca="false">IF(D54="Pendiente","-",INDEX($CE$6:$CE$53,MATCH($AA54,$BD$6:$BD$53,0)))</f>
        <v>-</v>
      </c>
      <c r="L54" s="54" t="str">
        <f aca="false">IF(D54="Pendiente","-",INDEX($CE$6:$CE$53,MATCH($AF54,$BD$6:$BD$53,0)))</f>
        <v>-</v>
      </c>
      <c r="M54" s="54"/>
      <c r="N54" s="54" t="str">
        <f aca="false">IF(D54="Pendiente","-",INDEX($CH$6:$CH$53,MATCH($AA54,$BD$6:$BD$53,0)))</f>
        <v>-</v>
      </c>
      <c r="O54" s="54" t="str">
        <f aca="false">IF(D54="Pendiente","-",INDEX($CH$6:$CH$53,MATCH($AF54,$BD$6:$BD$53,0)))</f>
        <v>-</v>
      </c>
      <c r="P54" s="54"/>
      <c r="Q54" s="54" t="str">
        <f aca="false">IF(D54="Pendiente","-",INDEX($CN$6:$CN$53,MATCH($AA54,$BD$6:$BD$53,0)))</f>
        <v>-</v>
      </c>
      <c r="R54" s="54" t="str">
        <f aca="false">IF(D54="Pendiente","-",INDEX($CN$6:$CN$53,MATCH($AF54,$BD$6:$BD$53,0)))</f>
        <v>-</v>
      </c>
      <c r="S54" s="54"/>
      <c r="T54" s="54" t="str">
        <f aca="false">IF(D54="Pendiente","-",INDEX($CS$6:$CS$53,MATCH($AA54,$BD$6:$BD$53,0)))</f>
        <v>-</v>
      </c>
      <c r="U54" s="54" t="str">
        <f aca="false">IF(D54="Pendiente","-",INDEX($CS$6:$CS$53,MATCH($AF54,$BD$6:$BD$53,0)))</f>
        <v>-</v>
      </c>
      <c r="V54" s="45"/>
      <c r="W54" s="189"/>
      <c r="X54" s="73" t="n">
        <f aca="false">Horarios!C54</f>
        <v>46194.875</v>
      </c>
      <c r="Y54" s="74" t="n">
        <f aca="false">Horarios!C54</f>
        <v>46194.875</v>
      </c>
      <c r="Z54" s="75" t="str">
        <f aca="false">$Z$6</f>
        <v>J2</v>
      </c>
      <c r="AA54" s="76" t="str">
        <f aca="false">A53</f>
        <v>Bélgica</v>
      </c>
      <c r="AB54" s="164" t="str">
        <f aca="true" t="array" ref="AB54:AB54">Ver_flag_local</f>
        <v/>
      </c>
      <c r="AC54" s="78"/>
      <c r="AD54" s="79"/>
      <c r="AE54" s="80" t="str">
        <f aca="true" t="array" ref="AE54:AE54">Ver_flag_visit</f>
        <v/>
      </c>
      <c r="AF54" s="81" t="str">
        <f aca="false">A55</f>
        <v>Irán</v>
      </c>
      <c r="AG54" s="82" t="n">
        <f aca="false">IF(NOT(OR(ISBLANK(AC54),ISBLANK(AD54))),1,0)</f>
        <v>0</v>
      </c>
      <c r="AH54" s="83" t="n">
        <v>39</v>
      </c>
      <c r="AI54" s="84" t="str">
        <f aca="false">AJ54&amp;$B$52</f>
        <v>1G</v>
      </c>
      <c r="AJ54" s="103" t="n">
        <v>1</v>
      </c>
      <c r="AK54" s="169" t="str">
        <f aca="true" t="array" ref="AK54:AK54">Ver_flag_visit</f>
        <v/>
      </c>
      <c r="AL54" s="105" t="str">
        <f aca="false">IFERROR(INDEX($BD$6:$BD$53,MATCH(AI54,$BN$6:$BN$53,0)),"")</f>
        <v>Bélgica</v>
      </c>
      <c r="AM54" s="106" t="n">
        <f aca="false">INDEX($BE$6:$BN$53,MATCH($AL54,$BD$6:$BD$53,0),MATCH(AM$5,$BE$5:$BN$5,0))</f>
        <v>0</v>
      </c>
      <c r="AN54" s="107" t="n">
        <f aca="false">INDEX($BE$6:$BN$53,MATCH($AL54,$BD$6:$BD$53,0),MATCH(AN$5,$BE$5:$BN$5,0))</f>
        <v>0</v>
      </c>
      <c r="AO54" s="107" t="n">
        <f aca="false">INDEX($BE$6:$BN$53,MATCH($AL54,$BD$6:$BD$53,0),MATCH(AO$5,$BE$5:$BN$5,0))</f>
        <v>0</v>
      </c>
      <c r="AP54" s="107" t="n">
        <f aca="false">INDEX($BE$6:$BN$53,MATCH($AL54,$BD$6:$BD$53,0),MATCH(AP$5,$BE$5:$BN$5,0))</f>
        <v>0</v>
      </c>
      <c r="AQ54" s="107" t="n">
        <f aca="false">INDEX($BE$6:$BN$53,MATCH($AL54,$BD$6:$BD$53,0),MATCH(AQ$5,$BE$5:$BN$5,0))</f>
        <v>0</v>
      </c>
      <c r="AR54" s="107" t="n">
        <f aca="false">INDEX($BE$6:$BN$53,MATCH($AL54,$BD$6:$BD$53,0),MATCH(AR$5,$BE$5:$BN$5,0))</f>
        <v>0</v>
      </c>
      <c r="AS54" s="107" t="n">
        <f aca="false">INDEX($BE$6:$BN$53,MATCH($AL54,$BD$6:$BD$53,0),MATCH(AS$5,$BE$5:$BN$5,0))</f>
        <v>0</v>
      </c>
      <c r="AT54" s="108" t="n">
        <f aca="false">INDEX($BE$6:$BN$53,MATCH($AL54,$BD$6:$BD$53,0),MATCH(AT$5,$BE$5:$BN$5,0))</f>
        <v>0</v>
      </c>
      <c r="AU54" s="109" t="n">
        <f aca="false">INDEX($DL$6:$DL$53,MATCH(AI54,$DP$6:$DP$53,0))</f>
        <v>1</v>
      </c>
      <c r="AV54" s="110" t="str">
        <f aca="false">INDEX($BD$6:$BD$53,MATCH(AI54,$BM$6:$BM$53,0))</f>
        <v>Bélgica</v>
      </c>
      <c r="AW54" s="111"/>
      <c r="AX54" s="112"/>
      <c r="AY54" s="113" t="str">
        <f aca="false">+A53</f>
        <v>Bélgica</v>
      </c>
      <c r="AZ54" s="114"/>
      <c r="BA54" s="48"/>
      <c r="BB54" s="54"/>
      <c r="BC54" s="54"/>
      <c r="BD54" s="54"/>
      <c r="BE54" s="54"/>
      <c r="BF54" s="54"/>
      <c r="BG54" s="54"/>
      <c r="BH54" s="54"/>
      <c r="BI54" s="54"/>
      <c r="BJ54" s="54"/>
      <c r="BK54" s="54"/>
      <c r="BL54" s="54"/>
      <c r="BM54" s="54"/>
      <c r="BN54" s="90"/>
      <c r="BO54" s="90"/>
      <c r="BP54" s="90"/>
      <c r="BQ54" s="90"/>
      <c r="BR54" s="54"/>
      <c r="BS54" s="54"/>
      <c r="BT54" s="90"/>
      <c r="BU54" s="90"/>
      <c r="BV54" s="90"/>
      <c r="BW54" s="90"/>
      <c r="BX54" s="90"/>
      <c r="BY54" s="90"/>
      <c r="BZ54" s="90"/>
      <c r="CA54" s="90"/>
      <c r="CB54" s="90"/>
      <c r="CC54" s="90"/>
      <c r="CD54" s="90"/>
      <c r="CE54" s="90"/>
      <c r="CF54" s="90"/>
      <c r="CG54" s="90"/>
      <c r="CH54" s="90"/>
      <c r="CI54" s="90"/>
      <c r="CJ54" s="90"/>
      <c r="CK54" s="90"/>
      <c r="CL54" s="90"/>
      <c r="CM54" s="90"/>
      <c r="CN54" s="90"/>
      <c r="CO54" s="90"/>
      <c r="CP54" s="90"/>
      <c r="CQ54" s="90"/>
      <c r="CR54" s="90"/>
      <c r="CS54" s="90"/>
      <c r="CT54" s="90"/>
      <c r="CU54" s="90"/>
      <c r="CV54" s="90"/>
      <c r="CW54" s="54"/>
      <c r="CX54" s="90"/>
      <c r="CY54" s="54"/>
      <c r="CZ54" s="54"/>
      <c r="DA54" s="54"/>
      <c r="DB54" s="54"/>
      <c r="DC54" s="54"/>
      <c r="DD54" s="54"/>
      <c r="DE54" s="54"/>
      <c r="DF54" s="54"/>
      <c r="DG54" s="54"/>
      <c r="DH54" s="54"/>
      <c r="DI54" s="54"/>
      <c r="DJ54" s="54"/>
      <c r="DK54" s="54"/>
      <c r="DL54" s="54"/>
      <c r="DM54" s="54"/>
      <c r="DN54" s="54"/>
      <c r="DO54" s="54"/>
      <c r="DP54" s="54"/>
      <c r="DQ54" s="54"/>
      <c r="DR54" s="54"/>
      <c r="DS54" s="54"/>
      <c r="DT54" s="54" t="str">
        <f aca="false">AA54&amp;"-"&amp;AF54</f>
        <v>Bélgica-Irán</v>
      </c>
      <c r="DU54" s="54"/>
      <c r="DV54" s="54"/>
      <c r="DW54" s="56"/>
    </row>
    <row r="55" customFormat="false" ht="15" hidden="false" customHeight="false" outlineLevel="0" collapsed="false">
      <c r="A55" s="91" t="str">
        <f aca="false">+Equipos!B28</f>
        <v>Irán</v>
      </c>
      <c r="B55" s="71"/>
      <c r="C55" s="54"/>
      <c r="D55" s="54" t="str">
        <f aca="false">IF(OR(AC55="",AD55=""),"Pendiente",IF(AC55&gt;AD55,"Local",IF(AC55&lt;AD55,"Visitante","Empate")))</f>
        <v>Pendiente</v>
      </c>
      <c r="E55" s="54" t="str">
        <f aca="false">IF(D55="Pendiente","-",INDEX($BT$6:$BT$53,MATCH($AA55,$BD$6:$BD$53,0)))</f>
        <v>-</v>
      </c>
      <c r="F55" s="54" t="str">
        <f aca="false">IF(D55="Pendiente","-",INDEX($BT$6:$BT$53,MATCH($AF55,$BD$6:$BD$53,0)))</f>
        <v>-</v>
      </c>
      <c r="G55" s="54"/>
      <c r="H55" s="54" t="str">
        <f aca="false">IF(D55="Pendiente","-",INDEX($BZ$6:$BZ$53,MATCH($AA55,$BD$6:$BD$53,0)))</f>
        <v>-</v>
      </c>
      <c r="I55" s="54" t="str">
        <f aca="false">IF(D55="Pendiente","-",INDEX($BZ$6:$BZ$53,MATCH($AF55,$BD$6:$BD$53,0)))</f>
        <v>-</v>
      </c>
      <c r="J55" s="54"/>
      <c r="K55" s="54" t="str">
        <f aca="false">IF(D55="Pendiente","-",INDEX($CE$6:$CE$53,MATCH($AA55,$BD$6:$BD$53,0)))</f>
        <v>-</v>
      </c>
      <c r="L55" s="54" t="str">
        <f aca="false">IF(D55="Pendiente","-",INDEX($CE$6:$CE$53,MATCH($AF55,$BD$6:$BD$53,0)))</f>
        <v>-</v>
      </c>
      <c r="M55" s="54"/>
      <c r="N55" s="54" t="str">
        <f aca="false">IF(D55="Pendiente","-",INDEX($CH$6:$CH$53,MATCH($AA55,$BD$6:$BD$53,0)))</f>
        <v>-</v>
      </c>
      <c r="O55" s="54" t="str">
        <f aca="false">IF(D55="Pendiente","-",INDEX($CH$6:$CH$53,MATCH($AF55,$BD$6:$BD$53,0)))</f>
        <v>-</v>
      </c>
      <c r="P55" s="54"/>
      <c r="Q55" s="54" t="str">
        <f aca="false">IF(D55="Pendiente","-",INDEX($CN$6:$CN$53,MATCH($AA55,$BD$6:$BD$53,0)))</f>
        <v>-</v>
      </c>
      <c r="R55" s="54" t="str">
        <f aca="false">IF(D55="Pendiente","-",INDEX($CN$6:$CN$53,MATCH($AF55,$BD$6:$BD$53,0)))</f>
        <v>-</v>
      </c>
      <c r="S55" s="54"/>
      <c r="T55" s="54" t="str">
        <f aca="false">IF(D55="Pendiente","-",INDEX($CS$6:$CS$53,MATCH($AA55,$BD$6:$BD$53,0)))</f>
        <v>-</v>
      </c>
      <c r="U55" s="54" t="str">
        <f aca="false">IF(D55="Pendiente","-",INDEX($CS$6:$CS$53,MATCH($AF55,$BD$6:$BD$53,0)))</f>
        <v>-</v>
      </c>
      <c r="V55" s="45"/>
      <c r="W55" s="189"/>
      <c r="X55" s="73" t="n">
        <f aca="false">Horarios!C55</f>
        <v>46195.125</v>
      </c>
      <c r="Y55" s="74" t="n">
        <f aca="false">Horarios!C55</f>
        <v>46195.125</v>
      </c>
      <c r="Z55" s="75" t="str">
        <f aca="false">$Z$6</f>
        <v>J2</v>
      </c>
      <c r="AA55" s="76" t="str">
        <f aca="false">A56</f>
        <v>Nueva Zelanda</v>
      </c>
      <c r="AB55" s="164" t="str">
        <f aca="true" t="array" ref="AB55:AB55">Ver_flag_local</f>
        <v/>
      </c>
      <c r="AC55" s="78"/>
      <c r="AD55" s="79"/>
      <c r="AE55" s="80" t="str">
        <f aca="true" t="array" ref="AE55:AE55">Ver_flag_visit</f>
        <v/>
      </c>
      <c r="AF55" s="81" t="str">
        <f aca="false">A54</f>
        <v>Egipto</v>
      </c>
      <c r="AG55" s="82" t="n">
        <f aca="false">IF(NOT(OR(ISBLANK(AC55),ISBLANK(AD55))),1,0)</f>
        <v>0</v>
      </c>
      <c r="AH55" s="83" t="n">
        <v>40</v>
      </c>
      <c r="AI55" s="84" t="str">
        <f aca="false">AJ55&amp;$B$52</f>
        <v>2G</v>
      </c>
      <c r="AJ55" s="120" t="n">
        <v>2</v>
      </c>
      <c r="AK55" s="172" t="str">
        <f aca="true" t="array" ref="AK55:AK55">Ver_flag_visit</f>
        <v/>
      </c>
      <c r="AL55" s="122" t="str">
        <f aca="false">IFERROR(INDEX($BD$6:$BD$53,MATCH(AI55,$BN$6:$BN$53,0)),"")</f>
        <v>Egipto</v>
      </c>
      <c r="AM55" s="123" t="n">
        <f aca="false">INDEX($BE$6:$BN$53,MATCH($AL55,$BD$6:$BD$53,0),MATCH(AM$5,$BE$5:$BN$5,0))</f>
        <v>0</v>
      </c>
      <c r="AN55" s="124" t="n">
        <f aca="false">INDEX($BE$6:$BN$53,MATCH($AL55,$BD$6:$BD$53,0),MATCH(AN$5,$BE$5:$BN$5,0))</f>
        <v>0</v>
      </c>
      <c r="AO55" s="124" t="n">
        <f aca="false">INDEX($BE$6:$BN$53,MATCH($AL55,$BD$6:$BD$53,0),MATCH(AO$5,$BE$5:$BN$5,0))</f>
        <v>0</v>
      </c>
      <c r="AP55" s="124" t="n">
        <f aca="false">INDEX($BE$6:$BN$53,MATCH($AL55,$BD$6:$BD$53,0),MATCH(AP$5,$BE$5:$BN$5,0))</f>
        <v>0</v>
      </c>
      <c r="AQ55" s="124" t="n">
        <f aca="false">INDEX($BE$6:$BN$53,MATCH($AL55,$BD$6:$BD$53,0),MATCH(AQ$5,$BE$5:$BN$5,0))</f>
        <v>0</v>
      </c>
      <c r="AR55" s="124" t="n">
        <f aca="false">INDEX($BE$6:$BN$53,MATCH($AL55,$BD$6:$BD$53,0),MATCH(AR$5,$BE$5:$BN$5,0))</f>
        <v>0</v>
      </c>
      <c r="AS55" s="124" t="n">
        <f aca="false">INDEX($BE$6:$BN$53,MATCH($AL55,$BD$6:$BD$53,0),MATCH(AS$5,$BE$5:$BN$5,0))</f>
        <v>0</v>
      </c>
      <c r="AT55" s="125" t="n">
        <f aca="false">INDEX($BE$6:$BN$53,MATCH($AL55,$BD$6:$BD$53,0),MATCH(AT$5,$BE$5:$BN$5,0))</f>
        <v>0</v>
      </c>
      <c r="AU55" s="109" t="n">
        <f aca="false">INDEX($DL$6:$DL$53,MATCH(AI55,$DP$6:$DP$53,0))</f>
        <v>1</v>
      </c>
      <c r="AV55" s="110" t="str">
        <f aca="false">INDEX($BD$6:$BD$53,MATCH(AI55,$BM$6:$BM$53,0))</f>
        <v>Egipto</v>
      </c>
      <c r="AW55" s="111"/>
      <c r="AX55" s="112"/>
      <c r="AY55" s="126" t="str">
        <f aca="false">+A54</f>
        <v>Egipto</v>
      </c>
      <c r="AZ55" s="127"/>
      <c r="BA55" s="48"/>
      <c r="BB55" s="54"/>
      <c r="BC55" s="54"/>
      <c r="BD55" s="54"/>
      <c r="BE55" s="54"/>
      <c r="BF55" s="54"/>
      <c r="BG55" s="54"/>
      <c r="BH55" s="54"/>
      <c r="BI55" s="54"/>
      <c r="BJ55" s="54"/>
      <c r="BK55" s="54"/>
      <c r="BL55" s="54"/>
      <c r="BM55" s="54"/>
      <c r="BN55" s="90"/>
      <c r="BO55" s="90"/>
      <c r="BP55" s="90"/>
      <c r="BQ55" s="90"/>
      <c r="BR55" s="54"/>
      <c r="BS55" s="54"/>
      <c r="BT55" s="90"/>
      <c r="BU55" s="90"/>
      <c r="BV55" s="90"/>
      <c r="BW55" s="90"/>
      <c r="BX55" s="90"/>
      <c r="BY55" s="90"/>
      <c r="BZ55" s="90"/>
      <c r="CA55" s="90"/>
      <c r="CB55" s="90"/>
      <c r="CC55" s="90"/>
      <c r="CD55" s="90"/>
      <c r="CE55" s="90"/>
      <c r="CF55" s="90"/>
      <c r="CG55" s="90"/>
      <c r="CH55" s="90"/>
      <c r="CI55" s="90"/>
      <c r="CJ55" s="90"/>
      <c r="CK55" s="90"/>
      <c r="CL55" s="90"/>
      <c r="CM55" s="90"/>
      <c r="CN55" s="90"/>
      <c r="CO55" s="90"/>
      <c r="CP55" s="90"/>
      <c r="CQ55" s="90"/>
      <c r="CR55" s="90"/>
      <c r="CS55" s="90"/>
      <c r="CT55" s="90"/>
      <c r="CU55" s="90"/>
      <c r="CV55" s="90"/>
      <c r="CW55" s="54"/>
      <c r="CX55" s="90"/>
      <c r="CY55" s="54"/>
      <c r="CZ55" s="54"/>
      <c r="DA55" s="54"/>
      <c r="DB55" s="54"/>
      <c r="DC55" s="54"/>
      <c r="DD55" s="54"/>
      <c r="DE55" s="54"/>
      <c r="DF55" s="54"/>
      <c r="DG55" s="54"/>
      <c r="DH55" s="54"/>
      <c r="DI55" s="54"/>
      <c r="DJ55" s="54"/>
      <c r="DK55" s="54"/>
      <c r="DL55" s="54"/>
      <c r="DM55" s="54"/>
      <c r="DN55" s="54"/>
      <c r="DO55" s="54"/>
      <c r="DP55" s="54"/>
      <c r="DQ55" s="54"/>
      <c r="DR55" s="54"/>
      <c r="DS55" s="54"/>
      <c r="DT55" s="54" t="str">
        <f aca="false">AA55&amp;"-"&amp;AF55</f>
        <v>Nueva Zelanda-Egipto</v>
      </c>
      <c r="DU55" s="54"/>
      <c r="DV55" s="54"/>
      <c r="DW55" s="56"/>
    </row>
    <row r="56" customFormat="false" ht="15" hidden="false" customHeight="false" outlineLevel="0" collapsed="false">
      <c r="A56" s="91" t="str">
        <f aca="false">+Equipos!B29</f>
        <v>Nueva Zelanda</v>
      </c>
      <c r="B56" s="71"/>
      <c r="C56" s="54"/>
      <c r="D56" s="54" t="str">
        <f aca="false">IF(OR(AC56="",AD56=""),"Pendiente",IF(AC56&gt;AD56,"Local",IF(AC56&lt;AD56,"Visitante","Empate")))</f>
        <v>Pendiente</v>
      </c>
      <c r="E56" s="54" t="str">
        <f aca="false">IF(D56="Pendiente","-",INDEX($BT$6:$BT$53,MATCH($AA56,$BD$6:$BD$53,0)))</f>
        <v>-</v>
      </c>
      <c r="F56" s="54" t="str">
        <f aca="false">IF(D56="Pendiente","-",INDEX($BT$6:$BT$53,MATCH($AF56,$BD$6:$BD$53,0)))</f>
        <v>-</v>
      </c>
      <c r="G56" s="54"/>
      <c r="H56" s="54" t="str">
        <f aca="false">IF(D56="Pendiente","-",INDEX($BZ$6:$BZ$53,MATCH($AA56,$BD$6:$BD$53,0)))</f>
        <v>-</v>
      </c>
      <c r="I56" s="54" t="str">
        <f aca="false">IF(D56="Pendiente","-",INDEX($BZ$6:$BZ$53,MATCH($AF56,$BD$6:$BD$53,0)))</f>
        <v>-</v>
      </c>
      <c r="J56" s="54"/>
      <c r="K56" s="54" t="str">
        <f aca="false">IF(D56="Pendiente","-",INDEX($CE$6:$CE$53,MATCH($AA56,$BD$6:$BD$53,0)))</f>
        <v>-</v>
      </c>
      <c r="L56" s="54" t="str">
        <f aca="false">IF(D56="Pendiente","-",INDEX($CE$6:$CE$53,MATCH($AF56,$BD$6:$BD$53,0)))</f>
        <v>-</v>
      </c>
      <c r="M56" s="54"/>
      <c r="N56" s="54" t="str">
        <f aca="false">IF(D56="Pendiente","-",INDEX($CH$6:$CH$53,MATCH($AA56,$BD$6:$BD$53,0)))</f>
        <v>-</v>
      </c>
      <c r="O56" s="54" t="str">
        <f aca="false">IF(D56="Pendiente","-",INDEX($CH$6:$CH$53,MATCH($AF56,$BD$6:$BD$53,0)))</f>
        <v>-</v>
      </c>
      <c r="P56" s="54"/>
      <c r="Q56" s="54" t="str">
        <f aca="false">IF(D56="Pendiente","-",INDEX($CN$6:$CN$53,MATCH($AA56,$BD$6:$BD$53,0)))</f>
        <v>-</v>
      </c>
      <c r="R56" s="54" t="str">
        <f aca="false">IF(D56="Pendiente","-",INDEX($CN$6:$CN$53,MATCH($AF56,$BD$6:$BD$53,0)))</f>
        <v>-</v>
      </c>
      <c r="S56" s="54"/>
      <c r="T56" s="54" t="str">
        <f aca="false">IF(D56="Pendiente","-",INDEX($CS$6:$CS$53,MATCH($AA56,$BD$6:$BD$53,0)))</f>
        <v>-</v>
      </c>
      <c r="U56" s="54" t="str">
        <f aca="false">IF(D56="Pendiente","-",INDEX($CS$6:$CS$53,MATCH($AF56,$BD$6:$BD$53,0)))</f>
        <v>-</v>
      </c>
      <c r="V56" s="45"/>
      <c r="W56" s="189"/>
      <c r="X56" s="73" t="n">
        <f aca="false">Horarios!C56</f>
        <v>46200.2083333333</v>
      </c>
      <c r="Y56" s="74" t="n">
        <f aca="false">Horarios!C56</f>
        <v>46200.2083333333</v>
      </c>
      <c r="Z56" s="75" t="str">
        <f aca="false">$Z$8</f>
        <v>J3</v>
      </c>
      <c r="AA56" s="76" t="str">
        <f aca="false">A54</f>
        <v>Egipto</v>
      </c>
      <c r="AB56" s="164" t="str">
        <f aca="true" t="array" ref="AB56:AB56">Ver_flag_local</f>
        <v/>
      </c>
      <c r="AC56" s="78"/>
      <c r="AD56" s="79"/>
      <c r="AE56" s="80" t="str">
        <f aca="true" t="array" ref="AE56:AE56">Ver_flag_visit</f>
        <v/>
      </c>
      <c r="AF56" s="81" t="str">
        <f aca="false">A55</f>
        <v>Irán</v>
      </c>
      <c r="AG56" s="82" t="n">
        <f aca="false">IF(NOT(OR(ISBLANK(AC56),ISBLANK(AD56))),1,0)</f>
        <v>0</v>
      </c>
      <c r="AH56" s="83" t="n">
        <v>63</v>
      </c>
      <c r="AI56" s="84" t="str">
        <f aca="false">AJ56&amp;$B$52</f>
        <v>3G</v>
      </c>
      <c r="AJ56" s="120" t="n">
        <v>3</v>
      </c>
      <c r="AK56" s="172" t="str">
        <f aca="true" t="array" ref="AK56:AK56">Ver_flag_visit</f>
        <v/>
      </c>
      <c r="AL56" s="122" t="str">
        <f aca="false">IFERROR(INDEX($BD$6:$BD$53,MATCH(AI56,$BN$6:$BN$53,0)),"")</f>
        <v>Irán</v>
      </c>
      <c r="AM56" s="123" t="n">
        <f aca="false">INDEX($BE$6:$BN$53,MATCH($AL56,$BD$6:$BD$53,0),MATCH(AM$5,$BE$5:$BN$5,0))</f>
        <v>0</v>
      </c>
      <c r="AN56" s="124" t="n">
        <f aca="false">INDEX($BE$6:$BN$53,MATCH($AL56,$BD$6:$BD$53,0),MATCH(AN$5,$BE$5:$BN$5,0))</f>
        <v>0</v>
      </c>
      <c r="AO56" s="124" t="n">
        <f aca="false">INDEX($BE$6:$BN$53,MATCH($AL56,$BD$6:$BD$53,0),MATCH(AO$5,$BE$5:$BN$5,0))</f>
        <v>0</v>
      </c>
      <c r="AP56" s="124" t="n">
        <f aca="false">INDEX($BE$6:$BN$53,MATCH($AL56,$BD$6:$BD$53,0),MATCH(AP$5,$BE$5:$BN$5,0))</f>
        <v>0</v>
      </c>
      <c r="AQ56" s="124" t="n">
        <f aca="false">INDEX($BE$6:$BN$53,MATCH($AL56,$BD$6:$BD$53,0),MATCH(AQ$5,$BE$5:$BN$5,0))</f>
        <v>0</v>
      </c>
      <c r="AR56" s="124" t="n">
        <f aca="false">INDEX($BE$6:$BN$53,MATCH($AL56,$BD$6:$BD$53,0),MATCH(AR$5,$BE$5:$BN$5,0))</f>
        <v>0</v>
      </c>
      <c r="AS56" s="124" t="n">
        <f aca="false">INDEX($BE$6:$BN$53,MATCH($AL56,$BD$6:$BD$53,0),MATCH(AS$5,$BE$5:$BN$5,0))</f>
        <v>0</v>
      </c>
      <c r="AT56" s="125" t="n">
        <f aca="false">INDEX($BE$6:$BN$53,MATCH($AL56,$BD$6:$BD$53,0),MATCH(AT$5,$BE$5:$BN$5,0))</f>
        <v>0</v>
      </c>
      <c r="AU56" s="109" t="n">
        <f aca="false">INDEX($DL$6:$DL$53,MATCH(AI56,$DP$6:$DP$53,0))</f>
        <v>1</v>
      </c>
      <c r="AV56" s="110" t="str">
        <f aca="false">INDEX($BD$6:$BD$53,MATCH(AI56,$BM$6:$BM$53,0))</f>
        <v>Irán</v>
      </c>
      <c r="AW56" s="111"/>
      <c r="AX56" s="112"/>
      <c r="AY56" s="113" t="str">
        <f aca="false">+A55</f>
        <v>Irán</v>
      </c>
      <c r="AZ56" s="114"/>
      <c r="BA56" s="48"/>
      <c r="BB56" s="54"/>
      <c r="BC56" s="54"/>
      <c r="BD56" s="54"/>
      <c r="BE56" s="54"/>
      <c r="BF56" s="54"/>
      <c r="BG56" s="54"/>
      <c r="BH56" s="54"/>
      <c r="BI56" s="54"/>
      <c r="BJ56" s="54"/>
      <c r="BK56" s="54"/>
      <c r="BL56" s="54"/>
      <c r="BM56" s="54"/>
      <c r="BN56" s="90"/>
      <c r="BO56" s="90"/>
      <c r="BP56" s="90"/>
      <c r="BQ56" s="90"/>
      <c r="BR56" s="54"/>
      <c r="BS56" s="54"/>
      <c r="BT56" s="90"/>
      <c r="BU56" s="90"/>
      <c r="BV56" s="90"/>
      <c r="BW56" s="90"/>
      <c r="BX56" s="90"/>
      <c r="BY56" s="90"/>
      <c r="BZ56" s="90"/>
      <c r="CA56" s="90"/>
      <c r="CB56" s="90"/>
      <c r="CC56" s="90"/>
      <c r="CD56" s="90"/>
      <c r="CE56" s="90"/>
      <c r="CF56" s="90"/>
      <c r="CG56" s="90"/>
      <c r="CH56" s="90"/>
      <c r="CI56" s="90"/>
      <c r="CJ56" s="90"/>
      <c r="CK56" s="90"/>
      <c r="CL56" s="90"/>
      <c r="CM56" s="90"/>
      <c r="CN56" s="90"/>
      <c r="CO56" s="90"/>
      <c r="CP56" s="90"/>
      <c r="CQ56" s="90"/>
      <c r="CR56" s="90"/>
      <c r="CS56" s="90"/>
      <c r="CT56" s="90"/>
      <c r="CU56" s="90"/>
      <c r="CV56" s="90"/>
      <c r="CW56" s="54"/>
      <c r="CX56" s="90"/>
      <c r="CY56" s="54"/>
      <c r="CZ56" s="54"/>
      <c r="DA56" s="54"/>
      <c r="DB56" s="54"/>
      <c r="DC56" s="54"/>
      <c r="DD56" s="54"/>
      <c r="DE56" s="54"/>
      <c r="DF56" s="54"/>
      <c r="DG56" s="54"/>
      <c r="DH56" s="54"/>
      <c r="DI56" s="54"/>
      <c r="DJ56" s="54"/>
      <c r="DK56" s="54"/>
      <c r="DL56" s="54"/>
      <c r="DM56" s="54"/>
      <c r="DN56" s="54"/>
      <c r="DO56" s="54"/>
      <c r="DP56" s="54"/>
      <c r="DQ56" s="54"/>
      <c r="DR56" s="54"/>
      <c r="DS56" s="54"/>
      <c r="DT56" s="54" t="str">
        <f aca="false">AA56&amp;"-"&amp;AF56</f>
        <v>Egipto-Irán</v>
      </c>
      <c r="DU56" s="54"/>
      <c r="DV56" s="54"/>
      <c r="DW56" s="56"/>
    </row>
    <row r="57" customFormat="false" ht="15" hidden="false" customHeight="false" outlineLevel="0" collapsed="false">
      <c r="A57" s="38"/>
      <c r="B57" s="71"/>
      <c r="C57" s="38"/>
      <c r="D57" s="54" t="str">
        <f aca="false">IF(OR(AC57="",AD57=""),"Pendiente",IF(AC57&gt;AD57,"Local",IF(AC57&lt;AD57,"Visitante","Empate")))</f>
        <v>Pendiente</v>
      </c>
      <c r="E57" s="54" t="str">
        <f aca="false">IF(D57="Pendiente","-",INDEX($BT$6:$BT$53,MATCH($AA57,$BD$6:$BD$53,0)))</f>
        <v>-</v>
      </c>
      <c r="F57" s="54" t="str">
        <f aca="false">IF(D57="Pendiente","-",INDEX($BT$6:$BT$53,MATCH($AF57,$BD$6:$BD$53,0)))</f>
        <v>-</v>
      </c>
      <c r="G57" s="54"/>
      <c r="H57" s="54" t="str">
        <f aca="false">IF(D57="Pendiente","-",INDEX($BZ$6:$BZ$53,MATCH($AA57,$BD$6:$BD$53,0)))</f>
        <v>-</v>
      </c>
      <c r="I57" s="54" t="str">
        <f aca="false">IF(D57="Pendiente","-",INDEX($BZ$6:$BZ$53,MATCH($AF57,$BD$6:$BD$53,0)))</f>
        <v>-</v>
      </c>
      <c r="J57" s="54"/>
      <c r="K57" s="54" t="str">
        <f aca="false">IF(D57="Pendiente","-",INDEX($CE$6:$CE$53,MATCH($AA57,$BD$6:$BD$53,0)))</f>
        <v>-</v>
      </c>
      <c r="L57" s="54" t="str">
        <f aca="false">IF(D57="Pendiente","-",INDEX($CE$6:$CE$53,MATCH($AF57,$BD$6:$BD$53,0)))</f>
        <v>-</v>
      </c>
      <c r="M57" s="54"/>
      <c r="N57" s="54" t="str">
        <f aca="false">IF(D57="Pendiente","-",INDEX($CH$6:$CH$53,MATCH($AA57,$BD$6:$BD$53,0)))</f>
        <v>-</v>
      </c>
      <c r="O57" s="54" t="str">
        <f aca="false">IF(D57="Pendiente","-",INDEX($CH$6:$CH$53,MATCH($AF57,$BD$6:$BD$53,0)))</f>
        <v>-</v>
      </c>
      <c r="P57" s="54"/>
      <c r="Q57" s="54" t="str">
        <f aca="false">IF(D57="Pendiente","-",INDEX($CN$6:$CN$53,MATCH($AA57,$BD$6:$BD$53,0)))</f>
        <v>-</v>
      </c>
      <c r="R57" s="54" t="str">
        <f aca="false">IF(D57="Pendiente","-",INDEX($CN$6:$CN$53,MATCH($AF57,$BD$6:$BD$53,0)))</f>
        <v>-</v>
      </c>
      <c r="S57" s="54"/>
      <c r="T57" s="54" t="str">
        <f aca="false">IF(D57="Pendiente","-",INDEX($CS$6:$CS$53,MATCH($AA57,$BD$6:$BD$53,0)))</f>
        <v>-</v>
      </c>
      <c r="U57" s="54" t="str">
        <f aca="false">IF(D57="Pendiente","-",INDEX($CS$6:$CS$53,MATCH($AF57,$BD$6:$BD$53,0)))</f>
        <v>-</v>
      </c>
      <c r="V57" s="45"/>
      <c r="W57" s="189"/>
      <c r="X57" s="128" t="n">
        <f aca="false">Horarios!C57</f>
        <v>46200.2083333333</v>
      </c>
      <c r="Y57" s="129" t="n">
        <f aca="false">Horarios!C57</f>
        <v>46200.2083333333</v>
      </c>
      <c r="Z57" s="130" t="str">
        <f aca="false">$Z$8</f>
        <v>J3</v>
      </c>
      <c r="AA57" s="131" t="str">
        <f aca="false">A56</f>
        <v>Nueva Zelanda</v>
      </c>
      <c r="AB57" s="174" t="str">
        <f aca="true" t="array" ref="AB57:AB57">Ver_flag_local</f>
        <v/>
      </c>
      <c r="AC57" s="133"/>
      <c r="AD57" s="134"/>
      <c r="AE57" s="135" t="str">
        <f aca="true" t="array" ref="AE57:AE57">Ver_flag_visit</f>
        <v/>
      </c>
      <c r="AF57" s="136" t="str">
        <f aca="false">A53</f>
        <v>Bélgica</v>
      </c>
      <c r="AG57" s="82" t="n">
        <f aca="false">IF(NOT(OR(ISBLANK(AC57),ISBLANK(AD57))),1,0)</f>
        <v>0</v>
      </c>
      <c r="AH57" s="83" t="n">
        <v>64</v>
      </c>
      <c r="AI57" s="84" t="str">
        <f aca="false">AJ57&amp;$B$52</f>
        <v>4G</v>
      </c>
      <c r="AJ57" s="137" t="n">
        <v>4</v>
      </c>
      <c r="AK57" s="183" t="str">
        <f aca="true" t="array" ref="AK57:AK57">Ver_flag_visit</f>
        <v/>
      </c>
      <c r="AL57" s="139" t="str">
        <f aca="false">IFERROR(INDEX($BD$6:$BD$53,MATCH(AI57,$BN$6:$BN$53,0)),"")</f>
        <v>Nueva Zelanda</v>
      </c>
      <c r="AM57" s="140" t="n">
        <f aca="false">INDEX($BE$6:$BN$53,MATCH($AL57,$BD$6:$BD$53,0),MATCH(AM$5,$BE$5:$BN$5,0))</f>
        <v>0</v>
      </c>
      <c r="AN57" s="141" t="n">
        <f aca="false">INDEX($BE$6:$BN$53,MATCH($AL57,$BD$6:$BD$53,0),MATCH(AN$5,$BE$5:$BN$5,0))</f>
        <v>0</v>
      </c>
      <c r="AO57" s="141" t="n">
        <f aca="false">INDEX($BE$6:$BN$53,MATCH($AL57,$BD$6:$BD$53,0),MATCH(AO$5,$BE$5:$BN$5,0))</f>
        <v>0</v>
      </c>
      <c r="AP57" s="141" t="n">
        <f aca="false">INDEX($BE$6:$BN$53,MATCH($AL57,$BD$6:$BD$53,0),MATCH(AP$5,$BE$5:$BN$5,0))</f>
        <v>0</v>
      </c>
      <c r="AQ57" s="141" t="n">
        <f aca="false">INDEX($BE$6:$BN$53,MATCH($AL57,$BD$6:$BD$53,0),MATCH(AQ$5,$BE$5:$BN$5,0))</f>
        <v>0</v>
      </c>
      <c r="AR57" s="141" t="n">
        <f aca="false">INDEX($BE$6:$BN$53,MATCH($AL57,$BD$6:$BD$53,0),MATCH(AR$5,$BE$5:$BN$5,0))</f>
        <v>0</v>
      </c>
      <c r="AS57" s="141" t="n">
        <f aca="false">INDEX($BE$6:$BN$53,MATCH($AL57,$BD$6:$BD$53,0),MATCH(AS$5,$BE$5:$BN$5,0))</f>
        <v>0</v>
      </c>
      <c r="AT57" s="142" t="n">
        <f aca="false">INDEX($BE$6:$BN$53,MATCH($AL57,$BD$6:$BD$53,0),MATCH(AT$5,$BE$5:$BN$5,0))</f>
        <v>0</v>
      </c>
      <c r="AU57" s="109" t="n">
        <f aca="false">INDEX($DL$6:$DL$53,MATCH(AI57,$DP$6:$DP$53,0))</f>
        <v>1</v>
      </c>
      <c r="AV57" s="110" t="str">
        <f aca="false">INDEX($BD$6:$BD$53,MATCH(AI57,$BM$6:$BM$53,0))</f>
        <v>Nueva Zelanda</v>
      </c>
      <c r="AW57" s="111"/>
      <c r="AX57" s="112"/>
      <c r="AY57" s="143" t="str">
        <f aca="false">+A56</f>
        <v>Nueva Zelanda</v>
      </c>
      <c r="AZ57" s="144"/>
      <c r="BA57" s="48"/>
      <c r="BB57" s="54" t="n">
        <f aca="false">IFERROR(IF($AJ$99=144,INDEX(Idiomas!$C$75:$C$77,MATCH(WORLDCUP!$AL$116,Idiomas!$D$75:$D$77,0)),1),1)</f>
        <v>1</v>
      </c>
      <c r="BC57" s="71" t="str">
        <f aca="false">+BC5</f>
        <v>Grupo</v>
      </c>
      <c r="BD57" s="71" t="str">
        <f aca="false">+BD5</f>
        <v>Selección</v>
      </c>
      <c r="BE57" s="71" t="str">
        <f aca="false">+BE5</f>
        <v>Pts</v>
      </c>
      <c r="BF57" s="71" t="str">
        <f aca="false">+BF5</f>
        <v>J</v>
      </c>
      <c r="BG57" s="71" t="str">
        <f aca="false">+BG5</f>
        <v>G</v>
      </c>
      <c r="BH57" s="71" t="str">
        <f aca="false">+BH5</f>
        <v>E</v>
      </c>
      <c r="BI57" s="71" t="str">
        <f aca="false">+BI5</f>
        <v>P</v>
      </c>
      <c r="BJ57" s="71" t="str">
        <f aca="false">+BJ5</f>
        <v>GF</v>
      </c>
      <c r="BK57" s="71" t="str">
        <f aca="false">+BK5</f>
        <v>GC</v>
      </c>
      <c r="BL57" s="71" t="str">
        <f aca="false">+BL5</f>
        <v>DG</v>
      </c>
      <c r="BM57" s="71" t="str">
        <f aca="false">+BM5</f>
        <v>PosF1</v>
      </c>
      <c r="BN57" s="71" t="str">
        <f aca="false">+BN5</f>
        <v>PosF3</v>
      </c>
      <c r="BO57" s="90"/>
      <c r="BP57" s="90"/>
      <c r="BQ57" s="90"/>
      <c r="BR57" s="99" t="s">
        <v>31</v>
      </c>
      <c r="BS57" s="99" t="s">
        <v>32</v>
      </c>
      <c r="BT57" s="99" t="s">
        <v>33</v>
      </c>
      <c r="BU57" s="99" t="s">
        <v>60</v>
      </c>
      <c r="BV57" s="99" t="s">
        <v>38</v>
      </c>
      <c r="BW57" s="99" t="s">
        <v>39</v>
      </c>
      <c r="BX57" s="99" t="s">
        <v>63</v>
      </c>
      <c r="BY57" s="99" t="s">
        <v>43</v>
      </c>
      <c r="BZ57" s="99" t="s">
        <v>44</v>
      </c>
      <c r="CA57" s="100" t="s">
        <v>132</v>
      </c>
      <c r="CB57" s="100" t="s">
        <v>67</v>
      </c>
      <c r="CC57" s="101"/>
      <c r="CD57" s="100" t="s">
        <v>68</v>
      </c>
      <c r="CE57" s="100" t="s">
        <v>69</v>
      </c>
      <c r="CF57" s="100" t="s">
        <v>70</v>
      </c>
      <c r="CG57" s="54"/>
      <c r="CH57" s="54"/>
      <c r="CI57" s="54"/>
      <c r="CJ57" s="54"/>
      <c r="CK57" s="54"/>
      <c r="CL57" s="54"/>
      <c r="CM57" s="54"/>
      <c r="CN57" s="54"/>
      <c r="CO57" s="54"/>
      <c r="CP57" s="54"/>
      <c r="CQ57" s="54"/>
      <c r="CR57" s="54"/>
      <c r="CS57" s="54"/>
      <c r="CT57" s="54"/>
      <c r="CU57" s="54"/>
      <c r="CV57" s="54"/>
      <c r="CW57" s="54"/>
      <c r="CX57" s="54"/>
      <c r="CY57" s="54"/>
      <c r="CZ57" s="54"/>
      <c r="DA57" s="54"/>
      <c r="DB57" s="54"/>
      <c r="DC57" s="54"/>
      <c r="DD57" s="54"/>
      <c r="DE57" s="54"/>
      <c r="DF57" s="54"/>
      <c r="DG57" s="54"/>
      <c r="DH57" s="54"/>
      <c r="DI57" s="54"/>
      <c r="DJ57" s="102" t="s">
        <v>71</v>
      </c>
      <c r="DK57" s="102"/>
      <c r="DL57" s="102" t="s">
        <v>73</v>
      </c>
      <c r="DM57" s="102" t="s">
        <v>74</v>
      </c>
      <c r="DN57" s="102" t="s">
        <v>75</v>
      </c>
      <c r="DO57" s="102"/>
      <c r="DP57" s="102" t="s">
        <v>76</v>
      </c>
      <c r="DQ57" s="102" t="s">
        <v>77</v>
      </c>
      <c r="DR57" s="54"/>
      <c r="DS57" s="54"/>
      <c r="DT57" s="54" t="str">
        <f aca="false">AA57&amp;"-"&amp;AF57</f>
        <v>Nueva Zelanda-Bélgica</v>
      </c>
      <c r="DU57" s="54"/>
      <c r="DV57" s="54"/>
      <c r="DW57" s="56"/>
    </row>
    <row r="58" customFormat="false" ht="15.75" hidden="false" customHeight="true" outlineLevel="0" collapsed="false">
      <c r="A58" s="38"/>
      <c r="B58" s="71"/>
      <c r="C58" s="38"/>
      <c r="D58" s="54"/>
      <c r="E58" s="54"/>
      <c r="F58" s="54"/>
      <c r="G58" s="54"/>
      <c r="H58" s="54"/>
      <c r="I58" s="54"/>
      <c r="J58" s="54"/>
      <c r="K58" s="54"/>
      <c r="L58" s="54"/>
      <c r="M58" s="54"/>
      <c r="N58" s="54"/>
      <c r="O58" s="54"/>
      <c r="P58" s="54"/>
      <c r="Q58" s="54"/>
      <c r="R58" s="54"/>
      <c r="S58" s="54"/>
      <c r="T58" s="54"/>
      <c r="U58" s="54"/>
      <c r="V58" s="45"/>
      <c r="W58" s="145"/>
      <c r="X58" s="146"/>
      <c r="Y58" s="145"/>
      <c r="Z58" s="147"/>
      <c r="AA58" s="148"/>
      <c r="AB58" s="149"/>
      <c r="AC58" s="150"/>
      <c r="AD58" s="150"/>
      <c r="AE58" s="149"/>
      <c r="AF58" s="151"/>
      <c r="AG58" s="181"/>
      <c r="AH58" s="83"/>
      <c r="AI58" s="84"/>
      <c r="AJ58" s="152"/>
      <c r="AK58" s="153"/>
      <c r="AL58" s="65"/>
      <c r="AM58" s="154"/>
      <c r="AN58" s="152"/>
      <c r="AO58" s="152"/>
      <c r="AP58" s="152"/>
      <c r="AQ58" s="152"/>
      <c r="AR58" s="152"/>
      <c r="AS58" s="152"/>
      <c r="AT58" s="152"/>
      <c r="AU58" s="155"/>
      <c r="AV58" s="156"/>
      <c r="AW58" s="157"/>
      <c r="AX58" s="112"/>
      <c r="AY58" s="145"/>
      <c r="AZ58" s="146"/>
      <c r="BA58" s="48"/>
      <c r="BB58" s="190" t="str">
        <f aca="false">3&amp;BC58</f>
        <v>3A</v>
      </c>
      <c r="BC58" s="115" t="s">
        <v>24</v>
      </c>
      <c r="BD58" s="54" t="str">
        <f aca="false">+INDEX($BD$6:$BN$53,MATCH($BB58,$BN$6:$BN$53,0),MATCH(BD$57,$BD$5:$BN$5,0))</f>
        <v>República Checa</v>
      </c>
      <c r="BE58" s="116" t="n">
        <f aca="false">CHOOSE($BB$57,
  (BG58*3 + BH58)+IF($AZ$3="No",0,INDEX($AZ$6:$AZ$97,MATCH(BD58,$AY$6:$AY$97,0))),
  (BG58*3 + BH58)+IF($AZ$3="No",0,INDEX($AZ$6:$AZ$97,MATCH(BD58,$AY$6:$AY$97,0))),
  IFERROR((BG58*3 + BH58+IF($AZ$3="No",0,INDEX($AZ$6:$AZ$97,MATCH(BD58,$AY$6:$AY$97,0)))) / BF58, 0)
)</f>
        <v>0</v>
      </c>
      <c r="BF58" s="116" t="n">
        <f aca="false">+BG58+BH58+BI58</f>
        <v>1</v>
      </c>
      <c r="BG58" s="116" t="n">
        <f aca="false">CHOOSE(IF($BB$57=2, 2, 1),INDEX($BG$6:$BG$53,MATCH($BB58,$BN$6:$BN$53,0)),
  INDEX($BG$6:$BG$53,MATCH($BB58,$BN$6:$BN$53,0))-(COUNTIFS(FGLocal,$BD58,FGVisitante,INDEX($BD$6:$BD$53,MATCH(BO58,$BN$6:$BN$53,0)),Ganador,"Local")+COUNTIFS(FGVisitante,$BD58,FGLocal,INDEX($BD$6:$BD$53,MATCH(BO58,$BN$6:$BN$53,0)),Ganador,"Visitante"))
)</f>
        <v>0</v>
      </c>
      <c r="BH58" s="116" t="n">
        <f aca="false">CHOOSE(IF($BB$57=2, 2, 1),  INDEX($BH$6:$BH$53,MATCH($BB58,$BN$6:$BN$53,0)),
  INDEX($BH$6:$BH$53,MATCH($BB58,$BN$6:$BN$53,0))-(COUNTIFS(FGLocal,$BD58,FGVisitante,INDEX($BD$6:$BD$53,MATCH(BO58,$BN$6:$BN$53,0)),Ganador,"Empate")+COUNTIFS(FGVisitante,$BD58,FGLocal,INDEX($BD$6:$BD$53,MATCH(BO58,$BN$6:$BN$53,0)),Ganador,"Empate"))
)</f>
        <v>0</v>
      </c>
      <c r="BI58" s="116" t="n">
        <f aca="false">CHOOSE(IF($BB$57=2, 2, 1),
  INDEX($BI$6:$BI$53,MATCH($BB58,$BN$6:$BN$53,0)),
  INDEX($BI$6:$BI$53,MATCH($BB58,$BN$6:$BN$53,0))-(COUNTIFS(FGLocal,$BD58,FGVisitante,INDEX($BD$6:$BD$53,MATCH(BO58,$BN$6:$BN$53,0)),Ganador,"Visitante")+COUNTIFS(FGVisitante,$BD58,FGLocal,INDEX($BD$6:$BD$53,MATCH(BO58,$BN$6:$BN$53,0)),Ganador,"Local"))
)</f>
        <v>1</v>
      </c>
      <c r="BJ58" s="116" t="n">
        <f aca="false">CHOOSE($BB$57,
  INDEX($BJ$6:$BJ$53,MATCH($BB58,$BN$6:$BN$53,0)),
  INDEX($BJ$6:$BJ$53,MATCH($BB58,$BN$6:$BN$53,0))-(SUMIFS(FG_GolesLocal,FGLocal,$BD58,FGVisitante,INDEX($BD$6:$BD$53,MATCH(BO58,$BN$6:$BN$53,0)))+SUMIFS(FG_GolesVisitante,FGVisitante,$BD58,FGLocal,INDEX($BD$6:$BD$53,MATCH(BO58,$BN$6:$BN$53,0)))),
  IFERROR(INDEX($BJ$6:$BJ$53,MATCH($BB58,$BN$6:$BN$53,0)) / BF58, 0)
)</f>
        <v>1</v>
      </c>
      <c r="BK58" s="116" t="n">
        <f aca="false">CHOOSE($BB$57,
  INDEX($BK$6:$BK$53,MATCH($BB58,$BN$6:$BN$53,0)),
  INDEX($BK$6:$BK$53,MATCH($BB58,$BN$6:$BN$53,0))-(SUMIFS(FG_GolesVisitante,FGLocal,$BD58,FGVisitante,INDEX($BD$6:$BD$53,MATCH(BO58,$BN$6:$BN$53,0)))+SUMIFS(FG_GolesLocal,FGVisitante,$BD58,FGLocal,INDEX($BD$6:$BD$53,MATCH(BO58,$BN$6:$BN$53,0)))),
  IFERROR(INDEX($BK$6:$BK$53,MATCH($BB58,$BN$6:$BN$53,0)) / BF58, 0)
)</f>
        <v>2</v>
      </c>
      <c r="BL58" s="116" t="n">
        <f aca="false">BJ58-BK58</f>
        <v>-1</v>
      </c>
      <c r="BM58" s="116" t="n">
        <f aca="false">CB58</f>
        <v>10</v>
      </c>
      <c r="BN58" s="116" t="n">
        <f aca="false">CF58</f>
        <v>10</v>
      </c>
      <c r="BO58" s="119" t="str">
        <f aca="false">"4"&amp;BC58</f>
        <v>4A</v>
      </c>
      <c r="BP58" s="119"/>
      <c r="BQ58" s="119"/>
      <c r="BR58" s="116" t="n">
        <f aca="false">+BE58</f>
        <v>0</v>
      </c>
      <c r="BS58" s="116" t="n">
        <f aca="false">COUNTIFS(BR$58:BR$69,"&gt;"&amp;BR58)+1</f>
        <v>4</v>
      </c>
      <c r="BT58" s="116" t="str">
        <f aca="false">IF(COUNTIF(BS$58:BS$69,BS58)=1,"-","Pos. "&amp;BS58&amp;" ("&amp;COUNTIF(BS$58:BS$69,BS58)&amp;")")</f>
        <v>Pos. 4 (9)</v>
      </c>
      <c r="BU58" s="116" t="n">
        <f aca="false">IF(BT58="-","-",BL58)</f>
        <v>-1</v>
      </c>
      <c r="BV58" s="116" t="n">
        <f aca="false">BS58+COUNTIFS(BT$58:BT$69,BT58,BU$58:BU$69,"&gt;"&amp;BU58)</f>
        <v>10</v>
      </c>
      <c r="BW58" s="116" t="str">
        <f aca="false">IF(COUNTIF(BV$58:BV$69,BV58)=1,"-","Pos. "&amp;BV58&amp;" ("&amp;COUNTIF(BV$58:BV$69,BV58)&amp;")")</f>
        <v>Pos. 10 (2)</v>
      </c>
      <c r="BX58" s="116" t="n">
        <f aca="false">IF(BW58="-","-",BJ58)</f>
        <v>1</v>
      </c>
      <c r="BY58" s="116" t="n">
        <f aca="false">BV58+COUNTIFS(BW$58:BW$69,BW58,BX$58:BX$69,"&gt;"&amp;BX58)</f>
        <v>10</v>
      </c>
      <c r="BZ58" s="116" t="str">
        <f aca="false">IF(COUNTIF(BY$58:BY$69,BY58)=1,"-","Pos. "&amp;BY58&amp;" ("&amp;COUNTIF(BY$58:BY$69,BY58)&amp;")")</f>
        <v>-</v>
      </c>
      <c r="CA58" s="116" t="str">
        <f aca="false">IF(BZ58="-","-",COUNTIF($BD$58:$BD$69,"&gt;"&amp;BD58))</f>
        <v>-</v>
      </c>
      <c r="CB58" s="116" t="n">
        <f aca="false">BY58+COUNTIFS(BZ$58:BZ$69,BZ58,CA$58:CA$69,"&gt;"&amp;CA58)</f>
        <v>10</v>
      </c>
      <c r="CC58" s="116"/>
      <c r="CD58" s="116" t="n">
        <f aca="false">IF(OR(INDEX($AW$102:$AW$113,MATCH($BD58,$AV$102:$AV$113,0))="",BZ58="-"),CB58,INDEX($AW$102:$AW$113,MATCH($BD58,$AV$102:$AV$113,0))+CB58/1000)</f>
        <v>10</v>
      </c>
      <c r="CE58" s="116" t="str">
        <f aca="false">IF(BZ58="-","-",COUNTIF(CD$58:CD$69,"&lt;"&amp;CD58))</f>
        <v>-</v>
      </c>
      <c r="CF58" s="116" t="n">
        <f aca="false">BY58+COUNTIFS(BZ$58:BZ$69,BZ58,CE$58:CE$69,"&lt;"&amp;CE58)</f>
        <v>10</v>
      </c>
      <c r="CG58" s="116"/>
      <c r="CH58" s="116"/>
      <c r="CI58" s="116"/>
      <c r="CJ58" s="116"/>
      <c r="CK58" s="116"/>
      <c r="CL58" s="116"/>
      <c r="CM58" s="116"/>
      <c r="CN58" s="116"/>
      <c r="CO58" s="116"/>
      <c r="CP58" s="116"/>
      <c r="CQ58" s="116"/>
      <c r="CR58" s="116"/>
      <c r="CS58" s="116"/>
      <c r="CT58" s="116"/>
      <c r="CU58" s="116"/>
      <c r="CV58" s="116"/>
      <c r="CW58" s="54"/>
      <c r="CX58" s="54"/>
      <c r="CY58" s="54"/>
      <c r="CZ58" s="54"/>
      <c r="DA58" s="54"/>
      <c r="DB58" s="54"/>
      <c r="DC58" s="54"/>
      <c r="DD58" s="54"/>
      <c r="DE58" s="54"/>
      <c r="DF58" s="54"/>
      <c r="DG58" s="54"/>
      <c r="DH58" s="54"/>
      <c r="DI58" s="54"/>
      <c r="DJ58" s="54" t="n">
        <f aca="false">INDEX($BY$58:$BY$69,MATCH($DQ58,$BD$58:$BD$69,0))</f>
        <v>1</v>
      </c>
      <c r="DK58" s="54"/>
      <c r="DL58" s="54" t="n">
        <f aca="false">IF(OR($H$113=144,$AJ$99=144),COUNTIF($DJ$58:$DJ$69,DJ58),1)</f>
        <v>1</v>
      </c>
      <c r="DM58" s="119" t="str">
        <f aca="false">DJ58&amp;"."&amp;DL58</f>
        <v>1.1</v>
      </c>
      <c r="DN58" s="54" t="n">
        <f aca="true" t="array" ref="DN58:DN58">OFFSET(Horarios!$P$3,DJ58-1,0,DL58,1)</f>
        <v>1</v>
      </c>
      <c r="DO58" s="54"/>
      <c r="DP58" s="54" t="n">
        <v>1</v>
      </c>
      <c r="DQ58" s="54" t="str">
        <f aca="false">INDEX($BD$58:$BD$69,MATCH(DP58,$BM$58:$BM$69,0))</f>
        <v>Japón</v>
      </c>
      <c r="DR58" s="54"/>
      <c r="DS58" s="54"/>
      <c r="DT58" s="54" t="str">
        <f aca="false">AA58&amp;"-"&amp;AF58</f>
        <v>-</v>
      </c>
      <c r="DU58" s="54"/>
      <c r="DV58" s="54"/>
      <c r="DW58" s="56"/>
    </row>
    <row r="59" customFormat="false" ht="15" hidden="false" customHeight="false" outlineLevel="0" collapsed="false">
      <c r="A59" s="38"/>
      <c r="B59" s="71"/>
      <c r="C59" s="38"/>
      <c r="D59" s="38"/>
      <c r="E59" s="38"/>
      <c r="F59" s="38"/>
      <c r="G59" s="38"/>
      <c r="H59" s="38"/>
      <c r="I59" s="38"/>
      <c r="J59" s="38"/>
      <c r="K59" s="38"/>
      <c r="L59" s="38"/>
      <c r="M59" s="38"/>
      <c r="N59" s="54"/>
      <c r="O59" s="54"/>
      <c r="P59" s="54"/>
      <c r="Q59" s="54"/>
      <c r="R59" s="54"/>
      <c r="S59" s="54"/>
      <c r="T59" s="54"/>
      <c r="U59" s="54"/>
      <c r="V59" s="45"/>
      <c r="W59" s="58"/>
      <c r="X59" s="59" t="str">
        <f aca="false">X3</f>
        <v>Fecha</v>
      </c>
      <c r="Y59" s="59" t="str">
        <f aca="false">Y3</f>
        <v>Hora</v>
      </c>
      <c r="Z59" s="60" t="str">
        <f aca="false">Z3</f>
        <v>Jor.</v>
      </c>
      <c r="AA59" s="61" t="str">
        <f aca="false">AA3</f>
        <v>Casa</v>
      </c>
      <c r="AB59" s="60"/>
      <c r="AC59" s="60" t="str">
        <f aca="false">AC3</f>
        <v>Gol</v>
      </c>
      <c r="AD59" s="60" t="str">
        <f aca="false">AD3</f>
        <v>Gol</v>
      </c>
      <c r="AE59" s="60"/>
      <c r="AF59" s="63" t="str">
        <f aca="false">AF3</f>
        <v>Fuera</v>
      </c>
      <c r="AG59" s="158"/>
      <c r="AH59" s="83"/>
      <c r="AI59" s="49"/>
      <c r="AJ59" s="65"/>
      <c r="AK59" s="159"/>
      <c r="AL59" s="65"/>
      <c r="AM59" s="65"/>
      <c r="AN59" s="65"/>
      <c r="AO59" s="65"/>
      <c r="AP59" s="65"/>
      <c r="AQ59" s="65"/>
      <c r="AR59" s="65"/>
      <c r="AS59" s="65"/>
      <c r="AT59" s="65"/>
      <c r="AU59" s="160"/>
      <c r="AV59" s="50"/>
      <c r="AW59" s="161"/>
      <c r="AX59" s="162"/>
      <c r="AY59" s="145"/>
      <c r="AZ59" s="146"/>
      <c r="BA59" s="48"/>
      <c r="BB59" s="190" t="str">
        <f aca="false">"3"&amp;BC59</f>
        <v>3B</v>
      </c>
      <c r="BC59" s="115" t="s">
        <v>84</v>
      </c>
      <c r="BD59" s="54" t="str">
        <f aca="false">+INDEX($BD$6:$BN$53,MATCH($BB59,$BN$6:$BN$53,0),MATCH(BD$57,$BD$5:$BN$5,0))</f>
        <v>Catar</v>
      </c>
      <c r="BE59" s="116" t="n">
        <f aca="false">CHOOSE($BB$57,
  (BG59*3 + BH59)+IF($AZ$3="No",0,INDEX($AZ$6:$AZ$97,MATCH(BD59,$AY$6:$AY$97,0))),
  (BG59*3 + BH59)+IF($AZ$3="No",0,INDEX($AZ$6:$AZ$97,MATCH(BD59,$AY$6:$AY$97,0))),
  IFERROR((BG59*3 + BH59+IF($AZ$3="No",0,INDEX($AZ$6:$AZ$97,MATCH(BD59,$AY$6:$AY$97,0)))) / BF59, 0)
)</f>
        <v>1</v>
      </c>
      <c r="BF59" s="116" t="n">
        <f aca="false">+BG59+BH59+BI59</f>
        <v>1</v>
      </c>
      <c r="BG59" s="116" t="n">
        <f aca="false">CHOOSE(IF($BB$57=2, 2, 1),
  INDEX($BG$6:$BG$53,MATCH($BB59,$BN$6:$BN$53,0)),
  INDEX($BG$6:$BG$53,MATCH($BB59,$BN$6:$BN$53,0))-(COUNTIFS(FGLocal,$BD59,FGVisitante,INDEX($BD$6:$BD$53,MATCH(BO59,$BN$6:$BN$53,0)),Ganador,"Local")+COUNTIFS(FGVisitante,$BD59,FGLocal,INDEX($BD$6:$BD$53,MATCH(BO59,$BN$6:$BN$53,0)),Ganador,"Visitante"))
)</f>
        <v>0</v>
      </c>
      <c r="BH59" s="116" t="n">
        <f aca="false">CHOOSE(IF($BB$57=2, 2, 1),
  INDEX($BH$6:$BH$53,MATCH($BB59,$BN$6:$BN$53,0)),
  INDEX($BH$6:$BH$53,MATCH($BB59,$BN$6:$BN$53,0))-(COUNTIFS(FGLocal,$BD59,FGVisitante,INDEX($BD$6:$BD$53,MATCH(BO59,$BN$6:$BN$53,0)),Ganador,"Empate")+COUNTIFS(FGVisitante,$BD59,FGLocal,INDEX($BD$6:$BD$53,MATCH(BO59,$BN$6:$BN$53,0)),Ganador,"Empate"))
)</f>
        <v>1</v>
      </c>
      <c r="BI59" s="116" t="n">
        <f aca="false">CHOOSE(IF($BB$57=2, 2, 1),
  INDEX($BI$6:$BI$53,MATCH($BB59,$BN$6:$BN$53,0)),
  INDEX($BI$6:$BI$53,MATCH($BB59,$BN$6:$BN$53,0))-(COUNTIFS(FGLocal,$BD59,FGVisitante,INDEX($BD$6:$BD$53,MATCH(BO59,$BN$6:$BN$53,0)),Ganador,"Visitante")+COUNTIFS(FGVisitante,$BD59,FGLocal,INDEX($BD$6:$BD$53,MATCH(BO59,$BN$6:$BN$53,0)),Ganador,"Local"))
)</f>
        <v>0</v>
      </c>
      <c r="BJ59" s="116" t="n">
        <f aca="false">CHOOSE($BB$57,
  INDEX($BJ$6:$BJ$53,MATCH($BB59,$BN$6:$BN$53,0)),
  INDEX($BJ$6:$BJ$53,MATCH($BB59,$BN$6:$BN$53,0))-(SUMIFS(FG_GolesLocal,FGLocal,$BD59,FGVisitante,INDEX($BD$6:$BD$53,MATCH(BO59,$BN$6:$BN$53,0)))+SUMIFS(FG_GolesVisitante,FGVisitante,$BD59,FGLocal,INDEX($BD$6:$BD$53,MATCH(BO59,$BN$6:$BN$53,0)))),
  IFERROR(INDEX($BJ$6:$BJ$53,MATCH($BB59,$BN$6:$BN$53,0)) / BF59, 0)
)</f>
        <v>1</v>
      </c>
      <c r="BK59" s="116" t="n">
        <f aca="false">CHOOSE($BB$57,
  INDEX($BK$6:$BK$53,MATCH($BB59,$BN$6:$BN$53,0)),
  INDEX($BK$6:$BK$53,MATCH($BB59,$BN$6:$BN$53,0))-(SUMIFS(FG_GolesVisitante,FGLocal,$BD59,FGVisitante,INDEX($BD$6:$BD$53,MATCH(BO59,$BN$6:$BN$53,0)))+SUMIFS(FG_GolesLocal,FGVisitante,$BD59,FGLocal,INDEX($BD$6:$BD$53,MATCH(BO59,$BN$6:$BN$53,0)))),
  IFERROR(INDEX($BK$6:$BK$53,MATCH($BB59,$BN$6:$BN$53,0)) / BF59, 0)
)</f>
        <v>1</v>
      </c>
      <c r="BL59" s="116" t="n">
        <f aca="false">BJ59-BK59</f>
        <v>0</v>
      </c>
      <c r="BM59" s="116" t="n">
        <f aca="false">CB59</f>
        <v>2</v>
      </c>
      <c r="BN59" s="116" t="n">
        <f aca="false">CF59</f>
        <v>2</v>
      </c>
      <c r="BO59" s="119" t="str">
        <f aca="false">"4"&amp;BC59</f>
        <v>4B</v>
      </c>
      <c r="BP59" s="119"/>
      <c r="BQ59" s="119"/>
      <c r="BR59" s="116" t="n">
        <f aca="false">+BE59</f>
        <v>1</v>
      </c>
      <c r="BS59" s="116" t="n">
        <f aca="false">COUNTIFS(BR$58:BR$69,"&gt;"&amp;BR59)+1</f>
        <v>1</v>
      </c>
      <c r="BT59" s="116" t="str">
        <f aca="false">IF(COUNTIF(BS$58:BS$69,BS59)=1,"-","Pos. "&amp;BS59&amp;" ("&amp;COUNTIF(BS$58:BS$69,BS59)&amp;")")</f>
        <v>Pos. 1 (3)</v>
      </c>
      <c r="BU59" s="116" t="n">
        <f aca="false">IF(BT59="-","-",BL59)</f>
        <v>0</v>
      </c>
      <c r="BV59" s="116" t="n">
        <f aca="false">BS59+COUNTIFS(BT$58:BT$69,BT59,BU$58:BU$69,"&gt;"&amp;BU59)</f>
        <v>1</v>
      </c>
      <c r="BW59" s="116" t="str">
        <f aca="false">IF(COUNTIF(BV$58:BV$69,BV59)=1,"-","Pos. "&amp;BV59&amp;" ("&amp;COUNTIF(BV$58:BV$69,BV59)&amp;")")</f>
        <v>Pos. 1 (3)</v>
      </c>
      <c r="BX59" s="116" t="n">
        <f aca="false">IF(BW59="-","-",BJ59)</f>
        <v>1</v>
      </c>
      <c r="BY59" s="116" t="n">
        <f aca="false">BV59+COUNTIFS(BW$58:BW$69,BW59,BX$58:BX$69,"&gt;"&amp;BX59)</f>
        <v>2</v>
      </c>
      <c r="BZ59" s="116" t="str">
        <f aca="false">IF(COUNTIF(BY$58:BY$69,BY59)=1,"-","Pos. "&amp;BY59&amp;" ("&amp;COUNTIF(BY$58:BY$69,BY59)&amp;")")</f>
        <v>Pos. 2 (2)</v>
      </c>
      <c r="CA59" s="116" t="n">
        <f aca="false">IF(BZ59="-","-",COUNTIF($BD$58:$BD$69,"&gt;"&amp;BD59))</f>
        <v>9</v>
      </c>
      <c r="CB59" s="116" t="n">
        <f aca="false">BY59+COUNTIFS(BZ$58:BZ$69,BZ59,CA$58:CA$69,"&gt;"&amp;CA59)</f>
        <v>2</v>
      </c>
      <c r="CC59" s="116"/>
      <c r="CD59" s="116" t="n">
        <f aca="false">IF(OR(INDEX($AW$102:$AW$113,MATCH($BD59,$AV$102:$AV$113,0))="",BZ59="-"),CB59,INDEX($AW$102:$AW$113,MATCH($BD59,$AV$102:$AV$113,0))+CB59/1000)</f>
        <v>2.002</v>
      </c>
      <c r="CE59" s="116" t="n">
        <f aca="false">IF(BZ59="-","-",COUNTIF(CD$58:CD$69,"&lt;"&amp;CD59))</f>
        <v>1</v>
      </c>
      <c r="CF59" s="116" t="n">
        <f aca="false">BY59+COUNTIFS(BZ$58:BZ$69,BZ59,CE$58:CE$69,"&lt;"&amp;CE59)</f>
        <v>2</v>
      </c>
      <c r="CG59" s="116"/>
      <c r="CH59" s="116"/>
      <c r="CI59" s="116"/>
      <c r="CJ59" s="116"/>
      <c r="CK59" s="116"/>
      <c r="CL59" s="116"/>
      <c r="CM59" s="116"/>
      <c r="CN59" s="116"/>
      <c r="CO59" s="116"/>
      <c r="CP59" s="116"/>
      <c r="CQ59" s="116"/>
      <c r="CR59" s="116"/>
      <c r="CS59" s="116"/>
      <c r="CT59" s="116"/>
      <c r="CU59" s="116"/>
      <c r="CV59" s="116"/>
      <c r="CW59" s="54"/>
      <c r="CX59" s="54"/>
      <c r="CY59" s="54"/>
      <c r="CZ59" s="54"/>
      <c r="DA59" s="54"/>
      <c r="DB59" s="54"/>
      <c r="DC59" s="54"/>
      <c r="DD59" s="54"/>
      <c r="DE59" s="54"/>
      <c r="DF59" s="54"/>
      <c r="DG59" s="54"/>
      <c r="DH59" s="54"/>
      <c r="DI59" s="54"/>
      <c r="DJ59" s="54" t="n">
        <f aca="false">INDEX($BY$58:$BY$69,MATCH($DQ59,$BD$58:$BD$69,0))</f>
        <v>2</v>
      </c>
      <c r="DK59" s="54"/>
      <c r="DL59" s="54" t="n">
        <f aca="false">IF(OR($H$113=144,$AJ$99=144),COUNTIF($DJ$58:$DJ$69,DJ59),1)</f>
        <v>1</v>
      </c>
      <c r="DM59" s="119" t="str">
        <f aca="false">DJ59&amp;"."&amp;DL59</f>
        <v>2.1</v>
      </c>
      <c r="DN59" s="54" t="n">
        <f aca="true" t="array" ref="DN59:DN59">OFFSET(Horarios!$P$3,DJ59-1,0,DL59,1)</f>
        <v>2</v>
      </c>
      <c r="DO59" s="54"/>
      <c r="DP59" s="54" t="n">
        <v>2</v>
      </c>
      <c r="DQ59" s="54" t="str">
        <f aca="false">INDEX($BD$58:$BD$69,MATCH(DP59,$BM$58:$BM$69,0))</f>
        <v>Catar</v>
      </c>
      <c r="DR59" s="54"/>
      <c r="DS59" s="54"/>
      <c r="DT59" s="54" t="str">
        <f aca="false">AA59&amp;"-"&amp;AF59</f>
        <v>Casa-Fuera</v>
      </c>
      <c r="DU59" s="54"/>
      <c r="DV59" s="54"/>
      <c r="DW59" s="56"/>
    </row>
    <row r="60" customFormat="false" ht="15" hidden="false" customHeight="true" outlineLevel="0" collapsed="false">
      <c r="A60" s="70" t="s">
        <v>23</v>
      </c>
      <c r="B60" s="71" t="s">
        <v>133</v>
      </c>
      <c r="C60" s="43" t="n">
        <f aca="false">COUNTIF(Equipos!$C$2:$C$49,WORLDCUP!B60)</f>
        <v>4</v>
      </c>
      <c r="D60" s="54" t="str">
        <f aca="false">IF(OR(AC60="",AD60=""),"Pendiente",IF(AC60&gt;AD60,"Local",IF(AC60&lt;AD60,"Visitante","Empate")))</f>
        <v>Pendiente</v>
      </c>
      <c r="E60" s="54" t="str">
        <f aca="false">IF(D60="Pendiente","-",INDEX($BT$6:$BT$53,MATCH($AA60,$BD$6:$BD$53,0)))</f>
        <v>-</v>
      </c>
      <c r="F60" s="54" t="str">
        <f aca="false">IF(D60="Pendiente","-",INDEX($BT$6:$BT$53,MATCH($AF60,$BD$6:$BD$53,0)))</f>
        <v>-</v>
      </c>
      <c r="G60" s="54"/>
      <c r="H60" s="54" t="str">
        <f aca="false">IF(D60="Pendiente","-",INDEX($BZ$6:$BZ$53,MATCH($AA60,$BD$6:$BD$53,0)))</f>
        <v>-</v>
      </c>
      <c r="I60" s="54" t="str">
        <f aca="false">IF(D60="Pendiente","-",INDEX($BZ$6:$BZ$53,MATCH($AF60,$BD$6:$BD$53,0)))</f>
        <v>-</v>
      </c>
      <c r="J60" s="54"/>
      <c r="K60" s="54" t="str">
        <f aca="false">IF(D60="Pendiente","-",INDEX($CE$6:$CE$53,MATCH($AA60,$BD$6:$BD$53,0)))</f>
        <v>-</v>
      </c>
      <c r="L60" s="54" t="str">
        <f aca="false">IF(D60="Pendiente","-",INDEX($CE$6:$CE$53,MATCH($AF60,$BD$6:$BD$53,0)))</f>
        <v>-</v>
      </c>
      <c r="M60" s="54"/>
      <c r="N60" s="54" t="str">
        <f aca="false">IF(D60="Pendiente","-",INDEX($CH$6:$CH$53,MATCH($AA60,$BD$6:$BD$53,0)))</f>
        <v>-</v>
      </c>
      <c r="O60" s="54" t="str">
        <f aca="false">IF(D60="Pendiente","-",INDEX($CH$6:$CH$53,MATCH($AF60,$BD$6:$BD$53,0)))</f>
        <v>-</v>
      </c>
      <c r="P60" s="54"/>
      <c r="Q60" s="54" t="str">
        <f aca="false">IF(D60="Pendiente","-",INDEX($CN$6:$CN$53,MATCH($AA60,$BD$6:$BD$53,0)))</f>
        <v>-</v>
      </c>
      <c r="R60" s="54" t="str">
        <f aca="false">IF(D60="Pendiente","-",INDEX($CN$6:$CN$53,MATCH($AF60,$BD$6:$BD$53,0)))</f>
        <v>-</v>
      </c>
      <c r="S60" s="54"/>
      <c r="T60" s="54" t="str">
        <f aca="false">IF(D60="Pendiente","-",INDEX($CS$6:$CS$53,MATCH($AA60,$BD$6:$BD$53,0)))</f>
        <v>-</v>
      </c>
      <c r="U60" s="54" t="str">
        <f aca="false">IF(D60="Pendiente","-",INDEX($CS$6:$CS$53,MATCH($AF60,$BD$6:$BD$53,0)))</f>
        <v>-</v>
      </c>
      <c r="V60" s="45"/>
      <c r="W60" s="191" t="s">
        <v>133</v>
      </c>
      <c r="X60" s="73" t="n">
        <f aca="false">Horarios!C60</f>
        <v>46188.75</v>
      </c>
      <c r="Y60" s="74" t="n">
        <f aca="false">Horarios!C60</f>
        <v>46188.75</v>
      </c>
      <c r="Z60" s="75" t="str">
        <f aca="false">$Z$4</f>
        <v>J1</v>
      </c>
      <c r="AA60" s="76" t="str">
        <f aca="false">A61</f>
        <v>España</v>
      </c>
      <c r="AB60" s="164" t="str">
        <f aca="true" t="array" ref="AB60:AB60">Ver_flag_local</f>
        <v/>
      </c>
      <c r="AC60" s="78"/>
      <c r="AD60" s="79"/>
      <c r="AE60" s="80" t="str">
        <f aca="true" t="array" ref="AE60:AE60">Ver_flag_visit</f>
        <v/>
      </c>
      <c r="AF60" s="81" t="str">
        <f aca="false">A62</f>
        <v>Cabo Verde</v>
      </c>
      <c r="AG60" s="82" t="n">
        <f aca="false">IF(NOT(OR(ISBLANK(AC60),ISBLANK(AD60))),1,0)</f>
        <v>0</v>
      </c>
      <c r="AH60" s="83" t="n">
        <v>14</v>
      </c>
      <c r="AI60" s="84"/>
      <c r="AJ60" s="85" t="str">
        <f aca="false">CONCATENATE(AJ3," ",B60)</f>
        <v>Grupo H</v>
      </c>
      <c r="AK60" s="85"/>
      <c r="AL60" s="85"/>
      <c r="AM60" s="85"/>
      <c r="AN60" s="85"/>
      <c r="AO60" s="85"/>
      <c r="AP60" s="85"/>
      <c r="AQ60" s="85"/>
      <c r="AR60" s="85"/>
      <c r="AS60" s="85"/>
      <c r="AT60" s="85"/>
      <c r="AU60" s="160"/>
      <c r="AV60" s="86" t="str">
        <f aca="false">IF(AU61&gt;0,$AV$3,"")</f>
        <v/>
      </c>
      <c r="AW60" s="96"/>
      <c r="AX60" s="167"/>
      <c r="AY60" s="145"/>
      <c r="AZ60" s="146"/>
      <c r="BA60" s="48"/>
      <c r="BB60" s="190" t="str">
        <f aca="false">"3"&amp;BC60</f>
        <v>3C</v>
      </c>
      <c r="BC60" s="115" t="s">
        <v>93</v>
      </c>
      <c r="BD60" s="54" t="str">
        <f aca="false">+INDEX($BD$6:$BN$53,MATCH($BB60,$BN$6:$BN$53,0),MATCH(BD$57,$BD$5:$BN$5,0))</f>
        <v>Marruecos</v>
      </c>
      <c r="BE60" s="116" t="n">
        <f aca="false">CHOOSE($BB$57,
  (BG60*3 + BH60)+IF($AZ$3="No",0,INDEX($AZ$6:$AZ$97,MATCH(BD60,$AY$6:$AY$97,0))),
  (BG60*3 + BH60)+IF($AZ$3="No",0,INDEX($AZ$6:$AZ$97,MATCH(BD60,$AY$6:$AY$97,0))),
  IFERROR((BG60*3 + BH60+IF($AZ$3="No",0,INDEX($AZ$6:$AZ$97,MATCH(BD60,$AY$6:$AY$97,0)))) / BF60, 0)
)</f>
        <v>1</v>
      </c>
      <c r="BF60" s="116" t="n">
        <f aca="false">+BG60+BH60+BI60</f>
        <v>1</v>
      </c>
      <c r="BG60" s="116" t="n">
        <f aca="false">CHOOSE(IF($BB$57=2, 2, 1),
  INDEX($BG$6:$BG$53,MATCH($BB60,$BN$6:$BN$53,0)),
  INDEX($BG$6:$BG$53,MATCH($BB60,$BN$6:$BN$53,0))-(COUNTIFS(FGLocal,$BD60,FGVisitante,INDEX($BD$6:$BD$53,MATCH(BO60,$BN$6:$BN$53,0)),Ganador,"Local")+COUNTIFS(FGVisitante,$BD60,FGLocal,INDEX($BD$6:$BD$53,MATCH(BO60,$BN$6:$BN$53,0)),Ganador,"Visitante"))
)</f>
        <v>0</v>
      </c>
      <c r="BH60" s="116" t="n">
        <f aca="false">CHOOSE(IF($BB$57=2, 2, 1),
  INDEX($BH$6:$BH$53,MATCH($BB60,$BN$6:$BN$53,0)),
  INDEX($BH$6:$BH$53,MATCH($BB60,$BN$6:$BN$53,0))-(COUNTIFS(FGLocal,$BD60,FGVisitante,INDEX($BD$6:$BD$53,MATCH(BO60,$BN$6:$BN$53,0)),Ganador,"Empate")+COUNTIFS(FGVisitante,$BD60,FGLocal,INDEX($BD$6:$BD$53,MATCH(BO60,$BN$6:$BN$53,0)),Ganador,"Empate"))
)</f>
        <v>1</v>
      </c>
      <c r="BI60" s="116" t="n">
        <f aca="false">CHOOSE(IF($BB$57=2, 2, 1),
  INDEX($BI$6:$BI$53,MATCH($BB60,$BN$6:$BN$53,0)),
  INDEX($BI$6:$BI$53,MATCH($BB60,$BN$6:$BN$53,0))-(COUNTIFS(FGLocal,$BD60,FGVisitante,INDEX($BD$6:$BD$53,MATCH(BO60,$BN$6:$BN$53,0)),Ganador,"Visitante")+COUNTIFS(FGVisitante,$BD60,FGLocal,INDEX($BD$6:$BD$53,MATCH(BO60,$BN$6:$BN$53,0)),Ganador,"Local"))
)</f>
        <v>0</v>
      </c>
      <c r="BJ60" s="116" t="n">
        <f aca="false">CHOOSE($BB$57,
  INDEX($BJ$6:$BJ$53,MATCH($BB60,$BN$6:$BN$53,0)),
  INDEX($BJ$6:$BJ$53,MATCH($BB60,$BN$6:$BN$53,0))-(SUMIFS(FG_GolesLocal,FGLocal,$BD60,FGVisitante,INDEX($BD$6:$BD$53,MATCH(BO60,$BN$6:$BN$53,0)))+SUMIFS(FG_GolesVisitante,FGVisitante,$BD60,FGLocal,INDEX($BD$6:$BD$53,MATCH(BO60,$BN$6:$BN$53,0)))),
  IFERROR(INDEX($BJ$6:$BJ$53,MATCH($BB60,$BN$6:$BN$53,0)) / BF60, 0)
)</f>
        <v>1</v>
      </c>
      <c r="BK60" s="116" t="n">
        <f aca="false">CHOOSE($BB$57,
  INDEX($BK$6:$BK$53,MATCH($BB60,$BN$6:$BN$53,0)),
  INDEX($BK$6:$BK$53,MATCH($BB60,$BN$6:$BN$53,0))-(SUMIFS(FG_GolesVisitante,FGLocal,$BD60,FGVisitante,INDEX($BD$6:$BD$53,MATCH(BO60,$BN$6:$BN$53,0)))+SUMIFS(FG_GolesLocal,FGVisitante,$BD60,FGLocal,INDEX($BD$6:$BD$53,MATCH(BO60,$BN$6:$BN$53,0)))),
  IFERROR(INDEX($BK$6:$BK$53,MATCH($BB60,$BN$6:$BN$53,0)) / BF60, 0)
)</f>
        <v>1</v>
      </c>
      <c r="BL60" s="116" t="n">
        <f aca="false">BJ60-BK60</f>
        <v>0</v>
      </c>
      <c r="BM60" s="116" t="n">
        <f aca="false">CB60</f>
        <v>3</v>
      </c>
      <c r="BN60" s="116" t="n">
        <f aca="false">CF60</f>
        <v>3</v>
      </c>
      <c r="BO60" s="119" t="str">
        <f aca="false">"4"&amp;BC60</f>
        <v>4C</v>
      </c>
      <c r="BP60" s="119"/>
      <c r="BQ60" s="119"/>
      <c r="BR60" s="116" t="n">
        <f aca="false">+BE60</f>
        <v>1</v>
      </c>
      <c r="BS60" s="116" t="n">
        <f aca="false">COUNTIFS(BR$58:BR$69,"&gt;"&amp;BR60)+1</f>
        <v>1</v>
      </c>
      <c r="BT60" s="116" t="str">
        <f aca="false">IF(COUNTIF(BS$58:BS$69,BS60)=1,"-","Pos. "&amp;BS60&amp;" ("&amp;COUNTIF(BS$58:BS$69,BS60)&amp;")")</f>
        <v>Pos. 1 (3)</v>
      </c>
      <c r="BU60" s="116" t="n">
        <f aca="false">IF(BT60="-","-",BL60)</f>
        <v>0</v>
      </c>
      <c r="BV60" s="116" t="n">
        <f aca="false">BS60+COUNTIFS(BT$58:BT$69,BT60,BU$58:BU$69,"&gt;"&amp;BU60)</f>
        <v>1</v>
      </c>
      <c r="BW60" s="116" t="str">
        <f aca="false">IF(COUNTIF(BV$58:BV$69,BV60)=1,"-","Pos. "&amp;BV60&amp;" ("&amp;COUNTIF(BV$58:BV$69,BV60)&amp;")")</f>
        <v>Pos. 1 (3)</v>
      </c>
      <c r="BX60" s="116" t="n">
        <f aca="false">IF(BW60="-","-",BJ60)</f>
        <v>1</v>
      </c>
      <c r="BY60" s="116" t="n">
        <f aca="false">BV60+COUNTIFS(BW$58:BW$69,BW60,BX$58:BX$69,"&gt;"&amp;BX60)</f>
        <v>2</v>
      </c>
      <c r="BZ60" s="116" t="str">
        <f aca="false">IF(COUNTIF(BY$58:BY$69,BY60)=1,"-","Pos. "&amp;BY60&amp;" ("&amp;COUNTIF(BY$58:BY$69,BY60)&amp;")")</f>
        <v>Pos. 2 (2)</v>
      </c>
      <c r="CA60" s="116" t="n">
        <f aca="false">IF(BZ60="-","-",COUNTIF($BD$58:$BD$69,"&gt;"&amp;BD60))</f>
        <v>3</v>
      </c>
      <c r="CB60" s="116" t="n">
        <f aca="false">BY60+COUNTIFS(BZ$58:BZ$69,BZ60,CA$58:CA$69,"&gt;"&amp;CA60)</f>
        <v>3</v>
      </c>
      <c r="CC60" s="116"/>
      <c r="CD60" s="116" t="n">
        <f aca="false">IF(OR(INDEX($AW$102:$AW$113,MATCH($BD60,$AV$102:$AV$113,0))="",BZ60="-"),CB60,INDEX($AW$102:$AW$113,MATCH($BD60,$AV$102:$AV$113,0))+CB60/1000)</f>
        <v>3.003</v>
      </c>
      <c r="CE60" s="116" t="n">
        <f aca="false">IF(BZ60="-","-",COUNTIF(CD$58:CD$69,"&lt;"&amp;CD60))</f>
        <v>2</v>
      </c>
      <c r="CF60" s="116" t="n">
        <f aca="false">BY60+COUNTIFS(BZ$58:BZ$69,BZ60,CE$58:CE$69,"&lt;"&amp;CE60)</f>
        <v>3</v>
      </c>
      <c r="CG60" s="116"/>
      <c r="CH60" s="116"/>
      <c r="CI60" s="116"/>
      <c r="CJ60" s="116"/>
      <c r="CK60" s="116"/>
      <c r="CL60" s="116"/>
      <c r="CM60" s="116"/>
      <c r="CN60" s="116"/>
      <c r="CO60" s="116"/>
      <c r="CP60" s="116"/>
      <c r="CQ60" s="116"/>
      <c r="CR60" s="116"/>
      <c r="CS60" s="116"/>
      <c r="CT60" s="116"/>
      <c r="CU60" s="116"/>
      <c r="CV60" s="116"/>
      <c r="CW60" s="54"/>
      <c r="CX60" s="54"/>
      <c r="CY60" s="54"/>
      <c r="CZ60" s="54"/>
      <c r="DA60" s="54"/>
      <c r="DB60" s="54"/>
      <c r="DC60" s="54"/>
      <c r="DD60" s="54"/>
      <c r="DE60" s="54"/>
      <c r="DF60" s="54"/>
      <c r="DG60" s="54"/>
      <c r="DH60" s="54"/>
      <c r="DI60" s="54"/>
      <c r="DJ60" s="54" t="n">
        <f aca="false">INDEX($BY$58:$BY$69,MATCH($DQ60,$BD$58:$BD$69,0))</f>
        <v>2</v>
      </c>
      <c r="DK60" s="54"/>
      <c r="DL60" s="54" t="n">
        <f aca="false">IF(OR($H$113=144,$AJ$99=144),COUNTIF($DJ$58:$DJ$69,DJ60),1)</f>
        <v>1</v>
      </c>
      <c r="DM60" s="119" t="str">
        <f aca="false">DJ60&amp;"."&amp;DL60</f>
        <v>2.1</v>
      </c>
      <c r="DN60" s="54" t="n">
        <f aca="true" t="array" ref="DN60:DN60">OFFSET(Horarios!$P$3,DJ60-1,0,DL60,1)</f>
        <v>2</v>
      </c>
      <c r="DO60" s="54"/>
      <c r="DP60" s="54" t="n">
        <v>3</v>
      </c>
      <c r="DQ60" s="54" t="str">
        <f aca="false">INDEX($BD$58:$BD$69,MATCH(DP60,$BM$58:$BM$69,0))</f>
        <v>Marruecos</v>
      </c>
      <c r="DR60" s="54"/>
      <c r="DS60" s="54"/>
      <c r="DT60" s="54" t="str">
        <f aca="false">AA60&amp;"-"&amp;AF60</f>
        <v>España-Cabo Verde</v>
      </c>
      <c r="DU60" s="54"/>
      <c r="DV60" s="54"/>
      <c r="DW60" s="56"/>
    </row>
    <row r="61" customFormat="false" ht="15" hidden="false" customHeight="false" outlineLevel="0" collapsed="false">
      <c r="A61" s="91" t="str">
        <f aca="false">+Equipos!B30</f>
        <v>España</v>
      </c>
      <c r="B61" s="71"/>
      <c r="C61" s="71"/>
      <c r="D61" s="54" t="str">
        <f aca="false">IF(OR(AC61="",AD61=""),"Pendiente",IF(AC61&gt;AD61,"Local",IF(AC61&lt;AD61,"Visitante","Empate")))</f>
        <v>Pendiente</v>
      </c>
      <c r="E61" s="54" t="str">
        <f aca="false">IF(D61="Pendiente","-",INDEX($BT$6:$BT$53,MATCH($AA61,$BD$6:$BD$53,0)))</f>
        <v>-</v>
      </c>
      <c r="F61" s="54" t="str">
        <f aca="false">IF(D61="Pendiente","-",INDEX($BT$6:$BT$53,MATCH($AF61,$BD$6:$BD$53,0)))</f>
        <v>-</v>
      </c>
      <c r="G61" s="54"/>
      <c r="H61" s="54" t="str">
        <f aca="false">IF(D61="Pendiente","-",INDEX($BZ$6:$BZ$53,MATCH($AA61,$BD$6:$BD$53,0)))</f>
        <v>-</v>
      </c>
      <c r="I61" s="54" t="str">
        <f aca="false">IF(D61="Pendiente","-",INDEX($BZ$6:$BZ$53,MATCH($AF61,$BD$6:$BD$53,0)))</f>
        <v>-</v>
      </c>
      <c r="J61" s="54"/>
      <c r="K61" s="54" t="str">
        <f aca="false">IF(D61="Pendiente","-",INDEX($CE$6:$CE$53,MATCH($AA61,$BD$6:$BD$53,0)))</f>
        <v>-</v>
      </c>
      <c r="L61" s="54" t="str">
        <f aca="false">IF(D61="Pendiente","-",INDEX($CE$6:$CE$53,MATCH($AF61,$BD$6:$BD$53,0)))</f>
        <v>-</v>
      </c>
      <c r="M61" s="54"/>
      <c r="N61" s="54" t="str">
        <f aca="false">IF(D61="Pendiente","-",INDEX($CH$6:$CH$53,MATCH($AA61,$BD$6:$BD$53,0)))</f>
        <v>-</v>
      </c>
      <c r="O61" s="54" t="str">
        <f aca="false">IF(D61="Pendiente","-",INDEX($CH$6:$CH$53,MATCH($AF61,$BD$6:$BD$53,0)))</f>
        <v>-</v>
      </c>
      <c r="P61" s="54"/>
      <c r="Q61" s="54" t="str">
        <f aca="false">IF(D61="Pendiente","-",INDEX($CN$6:$CN$53,MATCH($AA61,$BD$6:$BD$53,0)))</f>
        <v>-</v>
      </c>
      <c r="R61" s="54" t="str">
        <f aca="false">IF(D61="Pendiente","-",INDEX($CN$6:$CN$53,MATCH($AF61,$BD$6:$BD$53,0)))</f>
        <v>-</v>
      </c>
      <c r="S61" s="54"/>
      <c r="T61" s="54" t="str">
        <f aca="false">IF(D61="Pendiente","-",INDEX($CS$6:$CS$53,MATCH($AA61,$BD$6:$BD$53,0)))</f>
        <v>-</v>
      </c>
      <c r="U61" s="54" t="str">
        <f aca="false">IF(D61="Pendiente","-",INDEX($CS$6:$CS$53,MATCH($AF61,$BD$6:$BD$53,0)))</f>
        <v>-</v>
      </c>
      <c r="V61" s="45"/>
      <c r="W61" s="191"/>
      <c r="X61" s="73" t="n">
        <f aca="false">Horarios!C61</f>
        <v>46189</v>
      </c>
      <c r="Y61" s="74" t="n">
        <f aca="false">Horarios!C61</f>
        <v>46189</v>
      </c>
      <c r="Z61" s="75" t="str">
        <f aca="false">$Z$4</f>
        <v>J1</v>
      </c>
      <c r="AA61" s="76" t="str">
        <f aca="false">A63</f>
        <v>Arabia Saudita</v>
      </c>
      <c r="AB61" s="164" t="str">
        <f aca="true" t="array" ref="AB61:AB61">Ver_flag_local</f>
        <v/>
      </c>
      <c r="AC61" s="78"/>
      <c r="AD61" s="79"/>
      <c r="AE61" s="80" t="str">
        <f aca="true" t="array" ref="AE61:AE61">Ver_flag_visit</f>
        <v/>
      </c>
      <c r="AF61" s="81" t="str">
        <f aca="false">A64</f>
        <v>Uruguay</v>
      </c>
      <c r="AG61" s="82" t="n">
        <f aca="false">IF(NOT(OR(ISBLANK(AC61),ISBLANK(AD61))),1,0)</f>
        <v>0</v>
      </c>
      <c r="AH61" s="83" t="n">
        <v>13</v>
      </c>
      <c r="AI61" s="84"/>
      <c r="AJ61" s="92" t="str">
        <f aca="false">AJ5</f>
        <v>Pos</v>
      </c>
      <c r="AK61" s="93"/>
      <c r="AL61" s="94" t="str">
        <f aca="false">AL5</f>
        <v>Selección</v>
      </c>
      <c r="AM61" s="93" t="str">
        <f aca="false">AM5</f>
        <v>Pts</v>
      </c>
      <c r="AN61" s="93" t="str">
        <f aca="false">AN5</f>
        <v>J</v>
      </c>
      <c r="AO61" s="93" t="str">
        <f aca="false">AO5</f>
        <v>G</v>
      </c>
      <c r="AP61" s="93" t="str">
        <f aca="false">AP5</f>
        <v>E</v>
      </c>
      <c r="AQ61" s="93" t="str">
        <f aca="false">AQ5</f>
        <v>P</v>
      </c>
      <c r="AR61" s="93" t="str">
        <f aca="false">AR5</f>
        <v>GF</v>
      </c>
      <c r="AS61" s="93" t="str">
        <f aca="false">AS5</f>
        <v>GC</v>
      </c>
      <c r="AT61" s="95" t="str">
        <f aca="false">AT5</f>
        <v>DG</v>
      </c>
      <c r="AU61" s="160" t="n">
        <f aca="false">COUNTIF(AU62:AU65,"&gt;1")</f>
        <v>0</v>
      </c>
      <c r="AV61" s="96"/>
      <c r="AW61" s="96"/>
      <c r="AX61" s="167"/>
      <c r="AY61" s="97" t="str">
        <f aca="false">AL61</f>
        <v>Selección</v>
      </c>
      <c r="AZ61" s="98" t="str">
        <f aca="false">+Idiomas!$D$69</f>
        <v>Puntos penalizados</v>
      </c>
      <c r="BA61" s="48"/>
      <c r="BB61" s="190" t="str">
        <f aca="false">"3"&amp;BC61</f>
        <v>3D</v>
      </c>
      <c r="BC61" s="115" t="s">
        <v>102</v>
      </c>
      <c r="BD61" s="54" t="str">
        <f aca="false">+INDEX($BD$6:$BN$53,MATCH($BB61,$BN$6:$BN$53,0),MATCH(BD$57,$BD$5:$BN$5,0))</f>
        <v>Turquía</v>
      </c>
      <c r="BE61" s="116" t="n">
        <f aca="false">CHOOSE($BB$57,
  (BG61*3 + BH61)+IF($AZ$3="No",0,INDEX($AZ$6:$AZ$97,MATCH(BD61,$AY$6:$AY$97,0))),
  (BG61*3 + BH61)+IF($AZ$3="No",0,INDEX($AZ$6:$AZ$97,MATCH(BD61,$AY$6:$AY$97,0))),
  IFERROR((BG61*3 + BH61+IF($AZ$3="No",0,INDEX($AZ$6:$AZ$97,MATCH(BD61,$AY$6:$AY$97,0)))) / BF61, 0)
)</f>
        <v>0</v>
      </c>
      <c r="BF61" s="116" t="n">
        <f aca="false">+BG61+BH61+BI61</f>
        <v>1</v>
      </c>
      <c r="BG61" s="116" t="n">
        <f aca="false">CHOOSE(IF($BB$57=2, 2, 1),
  INDEX($BG$6:$BG$53,MATCH($BB61,$BN$6:$BN$53,0)),
  INDEX($BG$6:$BG$53,MATCH($BB61,$BN$6:$BN$53,0))-(COUNTIFS(FGLocal,$BD61,FGVisitante,INDEX($BD$6:$BD$53,MATCH(BO61,$BN$6:$BN$53,0)),Ganador,"Local")+COUNTIFS(FGVisitante,$BD61,FGLocal,INDEX($BD$6:$BD$53,MATCH(BO61,$BN$6:$BN$53,0)),Ganador,"Visitante"))
)</f>
        <v>0</v>
      </c>
      <c r="BH61" s="116" t="n">
        <f aca="false">CHOOSE(IF($BB$57=2, 2, 1),
  INDEX($BH$6:$BH$53,MATCH($BB61,$BN$6:$BN$53,0)),
  INDEX($BH$6:$BH$53,MATCH($BB61,$BN$6:$BN$53,0))-(COUNTIFS(FGLocal,$BD61,FGVisitante,INDEX($BD$6:$BD$53,MATCH(BO61,$BN$6:$BN$53,0)),Ganador,"Empate")+COUNTIFS(FGVisitante,$BD61,FGLocal,INDEX($BD$6:$BD$53,MATCH(BO61,$BN$6:$BN$53,0)),Ganador,"Empate"))
)</f>
        <v>0</v>
      </c>
      <c r="BI61" s="116" t="n">
        <f aca="false">CHOOSE(IF($BB$57=2, 2, 1),
  INDEX($BI$6:$BI$53,MATCH($BB61,$BN$6:$BN$53,0)),
  INDEX($BI$6:$BI$53,MATCH($BB61,$BN$6:$BN$53,0))-(COUNTIFS(FGLocal,$BD61,FGVisitante,INDEX($BD$6:$BD$53,MATCH(BO61,$BN$6:$BN$53,0)),Ganador,"Visitante")+COUNTIFS(FGVisitante,$BD61,FGLocal,INDEX($BD$6:$BD$53,MATCH(BO61,$BN$6:$BN$53,0)),Ganador,"Local"))
)</f>
        <v>1</v>
      </c>
      <c r="BJ61" s="116" t="n">
        <f aca="false">CHOOSE($BB$57,
  INDEX($BJ$6:$BJ$53,MATCH($BB61,$BN$6:$BN$53,0)),
  INDEX($BJ$6:$BJ$53,MATCH($BB61,$BN$6:$BN$53,0))-(SUMIFS(FG_GolesLocal,FGLocal,$BD61,FGVisitante,INDEX($BD$6:$BD$53,MATCH(BO61,$BN$6:$BN$53,0)))+SUMIFS(FG_GolesVisitante,FGVisitante,$BD61,FGLocal,INDEX($BD$6:$BD$53,MATCH(BO61,$BN$6:$BN$53,0)))),
  IFERROR(INDEX($BJ$6:$BJ$53,MATCH($BB61,$BN$6:$BN$53,0)) / BF61, 0)
)</f>
        <v>0</v>
      </c>
      <c r="BK61" s="116" t="n">
        <f aca="false">CHOOSE($BB$57,
  INDEX($BK$6:$BK$53,MATCH($BB61,$BN$6:$BN$53,0)),
  INDEX($BK$6:$BK$53,MATCH($BB61,$BN$6:$BN$53,0))-(SUMIFS(FG_GolesVisitante,FGLocal,$BD61,FGVisitante,INDEX($BD$6:$BD$53,MATCH(BO61,$BN$6:$BN$53,0)))+SUMIFS(FG_GolesLocal,FGVisitante,$BD61,FGLocal,INDEX($BD$6:$BD$53,MATCH(BO61,$BN$6:$BN$53,0)))),
  IFERROR(INDEX($BK$6:$BK$53,MATCH($BB61,$BN$6:$BN$53,0)) / BF61, 0)
)</f>
        <v>2</v>
      </c>
      <c r="BL61" s="116" t="n">
        <f aca="false">BJ61-BK61</f>
        <v>-2</v>
      </c>
      <c r="BM61" s="116" t="n">
        <f aca="false">CB61</f>
        <v>12</v>
      </c>
      <c r="BN61" s="116" t="n">
        <f aca="false">CF61</f>
        <v>12</v>
      </c>
      <c r="BO61" s="119" t="str">
        <f aca="false">"4"&amp;BC61</f>
        <v>4D</v>
      </c>
      <c r="BP61" s="119"/>
      <c r="BQ61" s="119"/>
      <c r="BR61" s="116" t="n">
        <f aca="false">+BE61</f>
        <v>0</v>
      </c>
      <c r="BS61" s="116" t="n">
        <f aca="false">COUNTIFS(BR$58:BR$69,"&gt;"&amp;BR61)+1</f>
        <v>4</v>
      </c>
      <c r="BT61" s="116" t="str">
        <f aca="false">IF(COUNTIF(BS$58:BS$69,BS61)=1,"-","Pos. "&amp;BS61&amp;" ("&amp;COUNTIF(BS$58:BS$69,BS61)&amp;")")</f>
        <v>Pos. 4 (9)</v>
      </c>
      <c r="BU61" s="116" t="n">
        <f aca="false">IF(BT61="-","-",BL61)</f>
        <v>-2</v>
      </c>
      <c r="BV61" s="116" t="n">
        <f aca="false">BS61+COUNTIFS(BT$58:BT$69,BT61,BU$58:BU$69,"&gt;"&amp;BU61)</f>
        <v>12</v>
      </c>
      <c r="BW61" s="116" t="str">
        <f aca="false">IF(COUNTIF(BV$58:BV$69,BV61)=1,"-","Pos. "&amp;BV61&amp;" ("&amp;COUNTIF(BV$58:BV$69,BV61)&amp;")")</f>
        <v>-</v>
      </c>
      <c r="BX61" s="116" t="str">
        <f aca="false">IF(BW61="-","-",BJ61)</f>
        <v>-</v>
      </c>
      <c r="BY61" s="116" t="n">
        <f aca="false">BV61+COUNTIFS(BW$58:BW$69,BW61,BX$58:BX$69,"&gt;"&amp;BX61)</f>
        <v>12</v>
      </c>
      <c r="BZ61" s="116" t="str">
        <f aca="false">IF(COUNTIF(BY$58:BY$69,BY61)=1,"-","Pos. "&amp;BY61&amp;" ("&amp;COUNTIF(BY$58:BY$69,BY61)&amp;")")</f>
        <v>-</v>
      </c>
      <c r="CA61" s="116" t="str">
        <f aca="false">IF(BZ61="-","-",COUNTIF($BD$58:$BD$69,"&gt;"&amp;BD61))</f>
        <v>-</v>
      </c>
      <c r="CB61" s="116" t="n">
        <f aca="false">BY61+COUNTIFS(BZ$58:BZ$69,BZ61,CA$58:CA$69,"&gt;"&amp;CA61)</f>
        <v>12</v>
      </c>
      <c r="CC61" s="116"/>
      <c r="CD61" s="116" t="n">
        <f aca="false">IF(OR(INDEX($AW$102:$AW$113,MATCH($BD61,$AV$102:$AV$113,0))="",BZ61="-"),CB61,INDEX($AW$102:$AW$113,MATCH($BD61,$AV$102:$AV$113,0))+CB61/1000)</f>
        <v>12</v>
      </c>
      <c r="CE61" s="116" t="str">
        <f aca="false">IF(BZ61="-","-",COUNTIF(CD$58:CD$69,"&lt;"&amp;CD61))</f>
        <v>-</v>
      </c>
      <c r="CF61" s="116" t="n">
        <f aca="false">BY61+COUNTIFS(BZ$58:BZ$69,BZ61,CE$58:CE$69,"&lt;"&amp;CE61)</f>
        <v>12</v>
      </c>
      <c r="CG61" s="116"/>
      <c r="CH61" s="116"/>
      <c r="CI61" s="116"/>
      <c r="CJ61" s="116"/>
      <c r="CK61" s="116"/>
      <c r="CL61" s="116"/>
      <c r="CM61" s="116"/>
      <c r="CN61" s="116"/>
      <c r="CO61" s="116"/>
      <c r="CP61" s="116"/>
      <c r="CQ61" s="116"/>
      <c r="CR61" s="116"/>
      <c r="CS61" s="116"/>
      <c r="CT61" s="116"/>
      <c r="CU61" s="116"/>
      <c r="CV61" s="116"/>
      <c r="CW61" s="54"/>
      <c r="CX61" s="54"/>
      <c r="CY61" s="54"/>
      <c r="CZ61" s="54"/>
      <c r="DA61" s="54"/>
      <c r="DB61" s="54"/>
      <c r="DC61" s="54"/>
      <c r="DD61" s="54"/>
      <c r="DE61" s="54"/>
      <c r="DF61" s="54"/>
      <c r="DG61" s="54"/>
      <c r="DH61" s="54"/>
      <c r="DI61" s="54"/>
      <c r="DJ61" s="54" t="n">
        <f aca="false">INDEX($BY$58:$BY$69,MATCH($DQ61,$BD$58:$BD$69,0))</f>
        <v>4</v>
      </c>
      <c r="DK61" s="54"/>
      <c r="DL61" s="54" t="n">
        <f aca="false">IF(OR($H$113=144,$AJ$99=144),COUNTIF($DJ$58:$DJ$69,DJ61),1)</f>
        <v>1</v>
      </c>
      <c r="DM61" s="119" t="str">
        <f aca="false">DJ61&amp;"."&amp;DL61</f>
        <v>4.1</v>
      </c>
      <c r="DN61" s="54" t="n">
        <f aca="true" t="array" ref="DN61:DN61">OFFSET(Horarios!$P$3,DJ61-1,0,DL61,1)</f>
        <v>4</v>
      </c>
      <c r="DO61" s="54"/>
      <c r="DP61" s="54" t="n">
        <v>4</v>
      </c>
      <c r="DQ61" s="54" t="str">
        <f aca="false">INDEX($BD$58:$BD$69,MATCH(DP61,$BM$58:$BM$69,0))</f>
        <v>Arabia Saudita</v>
      </c>
      <c r="DR61" s="54"/>
      <c r="DS61" s="54"/>
      <c r="DT61" s="54" t="str">
        <f aca="false">AA61&amp;"-"&amp;AF61</f>
        <v>Arabia Saudita-Uruguay</v>
      </c>
      <c r="DU61" s="54"/>
      <c r="DV61" s="54"/>
      <c r="DW61" s="56"/>
    </row>
    <row r="62" customFormat="false" ht="15" hidden="false" customHeight="false" outlineLevel="0" collapsed="false">
      <c r="A62" s="91" t="str">
        <f aca="false">+Equipos!B31</f>
        <v>Cabo Verde</v>
      </c>
      <c r="B62" s="71"/>
      <c r="C62" s="102"/>
      <c r="D62" s="54" t="str">
        <f aca="false">IF(OR(AC62="",AD62=""),"Pendiente",IF(AC62&gt;AD62,"Local",IF(AC62&lt;AD62,"Visitante","Empate")))</f>
        <v>Pendiente</v>
      </c>
      <c r="E62" s="54" t="str">
        <f aca="false">IF(D62="Pendiente","-",INDEX($BT$6:$BT$53,MATCH($AA62,$BD$6:$BD$53,0)))</f>
        <v>-</v>
      </c>
      <c r="F62" s="54" t="str">
        <f aca="false">IF(D62="Pendiente","-",INDEX($BT$6:$BT$53,MATCH($AF62,$BD$6:$BD$53,0)))</f>
        <v>-</v>
      </c>
      <c r="G62" s="54"/>
      <c r="H62" s="54" t="str">
        <f aca="false">IF(D62="Pendiente","-",INDEX($BZ$6:$BZ$53,MATCH($AA62,$BD$6:$BD$53,0)))</f>
        <v>-</v>
      </c>
      <c r="I62" s="54" t="str">
        <f aca="false">IF(D62="Pendiente","-",INDEX($BZ$6:$BZ$53,MATCH($AF62,$BD$6:$BD$53,0)))</f>
        <v>-</v>
      </c>
      <c r="J62" s="54"/>
      <c r="K62" s="54" t="str">
        <f aca="false">IF(D62="Pendiente","-",INDEX($CE$6:$CE$53,MATCH($AA62,$BD$6:$BD$53,0)))</f>
        <v>-</v>
      </c>
      <c r="L62" s="54" t="str">
        <f aca="false">IF(D62="Pendiente","-",INDEX($CE$6:$CE$53,MATCH($AF62,$BD$6:$BD$53,0)))</f>
        <v>-</v>
      </c>
      <c r="M62" s="54"/>
      <c r="N62" s="54" t="str">
        <f aca="false">IF(D62="Pendiente","-",INDEX($CH$6:$CH$53,MATCH($AA62,$BD$6:$BD$53,0)))</f>
        <v>-</v>
      </c>
      <c r="O62" s="54" t="str">
        <f aca="false">IF(D62="Pendiente","-",INDEX($CH$6:$CH$53,MATCH($AF62,$BD$6:$BD$53,0)))</f>
        <v>-</v>
      </c>
      <c r="P62" s="54"/>
      <c r="Q62" s="54" t="str">
        <f aca="false">IF(D62="Pendiente","-",INDEX($CN$6:$CN$53,MATCH($AA62,$BD$6:$BD$53,0)))</f>
        <v>-</v>
      </c>
      <c r="R62" s="54" t="str">
        <f aca="false">IF(D62="Pendiente","-",INDEX($CN$6:$CN$53,MATCH($AF62,$BD$6:$BD$53,0)))</f>
        <v>-</v>
      </c>
      <c r="S62" s="54"/>
      <c r="T62" s="54" t="str">
        <f aca="false">IF(D62="Pendiente","-",INDEX($CS$6:$CS$53,MATCH($AA62,$BD$6:$BD$53,0)))</f>
        <v>-</v>
      </c>
      <c r="U62" s="54" t="str">
        <f aca="false">IF(D62="Pendiente","-",INDEX($CS$6:$CS$53,MATCH($AF62,$BD$6:$BD$53,0)))</f>
        <v>-</v>
      </c>
      <c r="V62" s="45"/>
      <c r="W62" s="191"/>
      <c r="X62" s="73" t="n">
        <f aca="false">Horarios!C62</f>
        <v>46194.75</v>
      </c>
      <c r="Y62" s="74" t="n">
        <f aca="false">Horarios!C62</f>
        <v>46194.75</v>
      </c>
      <c r="Z62" s="75" t="str">
        <f aca="false">$Z$6</f>
        <v>J2</v>
      </c>
      <c r="AA62" s="76" t="str">
        <f aca="false">A61</f>
        <v>España</v>
      </c>
      <c r="AB62" s="164" t="str">
        <f aca="true" t="array" ref="AB62:AB62">Ver_flag_local</f>
        <v/>
      </c>
      <c r="AC62" s="78"/>
      <c r="AD62" s="79"/>
      <c r="AE62" s="80" t="str">
        <f aca="true" t="array" ref="AE62:AE62">Ver_flag_visit</f>
        <v/>
      </c>
      <c r="AF62" s="81" t="str">
        <f aca="false">A63</f>
        <v>Arabia Saudita</v>
      </c>
      <c r="AG62" s="82" t="n">
        <f aca="false">IF(NOT(OR(ISBLANK(AC62),ISBLANK(AD62))),1,0)</f>
        <v>0</v>
      </c>
      <c r="AH62" s="83" t="n">
        <v>38</v>
      </c>
      <c r="AI62" s="84" t="str">
        <f aca="false">AJ62&amp;$B$60</f>
        <v>1H</v>
      </c>
      <c r="AJ62" s="103" t="n">
        <v>1</v>
      </c>
      <c r="AK62" s="169" t="str">
        <f aca="true" t="array" ref="AK62:AK62">Ver_flag_visit</f>
        <v/>
      </c>
      <c r="AL62" s="105" t="str">
        <f aca="false">IFERROR(INDEX($BD$6:$BD$53,MATCH(AI62,$BN$6:$BN$53,0)),"")</f>
        <v>España</v>
      </c>
      <c r="AM62" s="106" t="n">
        <f aca="false">INDEX($BE$6:$BN$53,MATCH($AL62,$BD$6:$BD$53,0),MATCH(AM$5,$BE$5:$BN$5,0))</f>
        <v>0</v>
      </c>
      <c r="AN62" s="107" t="n">
        <f aca="false">INDEX($BE$6:$BN$53,MATCH($AL62,$BD$6:$BD$53,0),MATCH(AN$5,$BE$5:$BN$5,0))</f>
        <v>0</v>
      </c>
      <c r="AO62" s="107" t="n">
        <f aca="false">INDEX($BE$6:$BN$53,MATCH($AL62,$BD$6:$BD$53,0),MATCH(AO$5,$BE$5:$BN$5,0))</f>
        <v>0</v>
      </c>
      <c r="AP62" s="107" t="n">
        <f aca="false">INDEX($BE$6:$BN$53,MATCH($AL62,$BD$6:$BD$53,0),MATCH(AP$5,$BE$5:$BN$5,0))</f>
        <v>0</v>
      </c>
      <c r="AQ62" s="107" t="n">
        <f aca="false">INDEX($BE$6:$BN$53,MATCH($AL62,$BD$6:$BD$53,0),MATCH(AQ$5,$BE$5:$BN$5,0))</f>
        <v>0</v>
      </c>
      <c r="AR62" s="107" t="n">
        <f aca="false">INDEX($BE$6:$BN$53,MATCH($AL62,$BD$6:$BD$53,0),MATCH(AR$5,$BE$5:$BN$5,0))</f>
        <v>0</v>
      </c>
      <c r="AS62" s="107" t="n">
        <f aca="false">INDEX($BE$6:$BN$53,MATCH($AL62,$BD$6:$BD$53,0),MATCH(AS$5,$BE$5:$BN$5,0))</f>
        <v>0</v>
      </c>
      <c r="AT62" s="108" t="n">
        <f aca="false">INDEX($BE$6:$BN$53,MATCH($AL62,$BD$6:$BD$53,0),MATCH(AT$5,$BE$5:$BN$5,0))</f>
        <v>0</v>
      </c>
      <c r="AU62" s="109" t="n">
        <f aca="false">INDEX($DL$6:$DL$53,MATCH(AI62,$DP$6:$DP$53,0))</f>
        <v>1</v>
      </c>
      <c r="AV62" s="110" t="str">
        <f aca="false">INDEX($BD$6:$BD$53,MATCH(AI62,$BM$6:$BM$53,0))</f>
        <v>España</v>
      </c>
      <c r="AW62" s="111"/>
      <c r="AX62" s="112"/>
      <c r="AY62" s="113" t="str">
        <f aca="false">+A61</f>
        <v>España</v>
      </c>
      <c r="AZ62" s="114"/>
      <c r="BA62" s="48"/>
      <c r="BB62" s="190" t="str">
        <f aca="false">"3"&amp;BC62</f>
        <v>3E</v>
      </c>
      <c r="BC62" s="115" t="s">
        <v>111</v>
      </c>
      <c r="BD62" s="54" t="str">
        <f aca="false">+INDEX($BD$6:$BN$53,MATCH($BB62,$BN$6:$BN$53,0),MATCH(BD$57,$BD$5:$BN$5,0))</f>
        <v>Ecuador</v>
      </c>
      <c r="BE62" s="116" t="n">
        <f aca="false">CHOOSE($BB$57,
  (BG62*3 + BH62)+IF($AZ$3="No",0,INDEX($AZ$6:$AZ$97,MATCH(BD62,$AY$6:$AY$97,0))),
  (BG62*3 + BH62)+IF($AZ$3="No",0,INDEX($AZ$6:$AZ$97,MATCH(BD62,$AY$6:$AY$97,0))),
  IFERROR((BG62*3 + BH62+IF($AZ$3="No",0,INDEX($AZ$6:$AZ$97,MATCH(BD62,$AY$6:$AY$97,0)))) / BF62, 0)
)</f>
        <v>0</v>
      </c>
      <c r="BF62" s="116" t="n">
        <f aca="false">+BG62+BH62+BI62</f>
        <v>1</v>
      </c>
      <c r="BG62" s="116" t="n">
        <f aca="false">CHOOSE(IF($BB$57=2, 2, 1),
  INDEX($BG$6:$BG$53,MATCH($BB62,$BN$6:$BN$53,0)),
  INDEX($BG$6:$BG$53,MATCH($BB62,$BN$6:$BN$53,0))-(COUNTIFS(FGLocal,$BD62,FGVisitante,INDEX($BD$6:$BD$53,MATCH(BO62,$BN$6:$BN$53,0)),Ganador,"Local")+COUNTIFS(FGVisitante,$BD62,FGLocal,INDEX($BD$6:$BD$53,MATCH(BO62,$BN$6:$BN$53,0)),Ganador,"Visitante"))
)</f>
        <v>0</v>
      </c>
      <c r="BH62" s="116" t="n">
        <f aca="false">CHOOSE(IF($BB$57=2, 2, 1),
  INDEX($BH$6:$BH$53,MATCH($BB62,$BN$6:$BN$53,0)),
  INDEX($BH$6:$BH$53,MATCH($BB62,$BN$6:$BN$53,0))-(COUNTIFS(FGLocal,$BD62,FGVisitante,INDEX($BD$6:$BD$53,MATCH(BO62,$BN$6:$BN$53,0)),Ganador,"Empate")+COUNTIFS(FGVisitante,$BD62,FGLocal,INDEX($BD$6:$BD$53,MATCH(BO62,$BN$6:$BN$53,0)),Ganador,"Empate"))
)</f>
        <v>0</v>
      </c>
      <c r="BI62" s="116" t="n">
        <f aca="false">CHOOSE(IF($BB$57=2, 2, 1),
  INDEX($BI$6:$BI$53,MATCH($BB62,$BN$6:$BN$53,0)),
  INDEX($BI$6:$BI$53,MATCH($BB62,$BN$6:$BN$53,0))-(COUNTIFS(FGLocal,$BD62,FGVisitante,INDEX($BD$6:$BD$53,MATCH(BO62,$BN$6:$BN$53,0)),Ganador,"Visitante")+COUNTIFS(FGVisitante,$BD62,FGLocal,INDEX($BD$6:$BD$53,MATCH(BO62,$BN$6:$BN$53,0)),Ganador,"Local"))
)</f>
        <v>1</v>
      </c>
      <c r="BJ62" s="116" t="n">
        <f aca="false">CHOOSE($BB$57,
  INDEX($BJ$6:$BJ$53,MATCH($BB62,$BN$6:$BN$53,0)),
  INDEX($BJ$6:$BJ$53,MATCH($BB62,$BN$6:$BN$53,0))-(SUMIFS(FG_GolesLocal,FGLocal,$BD62,FGVisitante,INDEX($BD$6:$BD$53,MATCH(BO62,$BN$6:$BN$53,0)))+SUMIFS(FG_GolesVisitante,FGVisitante,$BD62,FGLocal,INDEX($BD$6:$BD$53,MATCH(BO62,$BN$6:$BN$53,0)))),
  IFERROR(INDEX($BJ$6:$BJ$53,MATCH($BB62,$BN$6:$BN$53,0)) / BF62, 0)
)</f>
        <v>0</v>
      </c>
      <c r="BK62" s="116" t="n">
        <f aca="false">CHOOSE($BB$57,
  INDEX($BK$6:$BK$53,MATCH($BB62,$BN$6:$BN$53,0)),
  INDEX($BK$6:$BK$53,MATCH($BB62,$BN$6:$BN$53,0))-(SUMIFS(FG_GolesVisitante,FGLocal,$BD62,FGVisitante,INDEX($BD$6:$BD$53,MATCH(BO62,$BN$6:$BN$53,0)))+SUMIFS(FG_GolesLocal,FGVisitante,$BD62,FGLocal,INDEX($BD$6:$BD$53,MATCH(BO62,$BN$6:$BN$53,0)))),
  IFERROR(INDEX($BK$6:$BK$53,MATCH($BB62,$BN$6:$BN$53,0)) / BF62, 0)
)</f>
        <v>1</v>
      </c>
      <c r="BL62" s="116" t="n">
        <f aca="false">BJ62-BK62</f>
        <v>-1</v>
      </c>
      <c r="BM62" s="116" t="n">
        <f aca="false">CB62</f>
        <v>11</v>
      </c>
      <c r="BN62" s="116" t="n">
        <f aca="false">CF62</f>
        <v>11</v>
      </c>
      <c r="BO62" s="119" t="str">
        <f aca="false">"4"&amp;BC62</f>
        <v>4E</v>
      </c>
      <c r="BP62" s="119"/>
      <c r="BQ62" s="119"/>
      <c r="BR62" s="116" t="n">
        <f aca="false">+BE62</f>
        <v>0</v>
      </c>
      <c r="BS62" s="116" t="n">
        <f aca="false">COUNTIFS(BR$58:BR$69,"&gt;"&amp;BR62)+1</f>
        <v>4</v>
      </c>
      <c r="BT62" s="116" t="str">
        <f aca="false">IF(COUNTIF(BS$58:BS$69,BS62)=1,"-","Pos. "&amp;BS62&amp;" ("&amp;COUNTIF(BS$58:BS$69,BS62)&amp;")")</f>
        <v>Pos. 4 (9)</v>
      </c>
      <c r="BU62" s="116" t="n">
        <f aca="false">IF(BT62="-","-",BL62)</f>
        <v>-1</v>
      </c>
      <c r="BV62" s="116" t="n">
        <f aca="false">BS62+COUNTIFS(BT$58:BT$69,BT62,BU$58:BU$69,"&gt;"&amp;BU62)</f>
        <v>10</v>
      </c>
      <c r="BW62" s="116" t="str">
        <f aca="false">IF(COUNTIF(BV$58:BV$69,BV62)=1,"-","Pos. "&amp;BV62&amp;" ("&amp;COUNTIF(BV$58:BV$69,BV62)&amp;")")</f>
        <v>Pos. 10 (2)</v>
      </c>
      <c r="BX62" s="116" t="n">
        <f aca="false">IF(BW62="-","-",BJ62)</f>
        <v>0</v>
      </c>
      <c r="BY62" s="116" t="n">
        <f aca="false">BV62+COUNTIFS(BW$58:BW$69,BW62,BX$58:BX$69,"&gt;"&amp;BX62)</f>
        <v>11</v>
      </c>
      <c r="BZ62" s="116" t="str">
        <f aca="false">IF(COUNTIF(BY$58:BY$69,BY62)=1,"-","Pos. "&amp;BY62&amp;" ("&amp;COUNTIF(BY$58:BY$69,BY62)&amp;")")</f>
        <v>-</v>
      </c>
      <c r="CA62" s="116" t="str">
        <f aca="false">IF(BZ62="-","-",COUNTIF($BD$58:$BD$69,"&gt;"&amp;BD62))</f>
        <v>-</v>
      </c>
      <c r="CB62" s="116" t="n">
        <f aca="false">BY62+COUNTIFS(BZ$58:BZ$69,BZ62,CA$58:CA$69,"&gt;"&amp;CA62)</f>
        <v>11</v>
      </c>
      <c r="CC62" s="116"/>
      <c r="CD62" s="116" t="n">
        <f aca="false">IF(OR(INDEX($AW$102:$AW$113,MATCH($BD62,$AV$102:$AV$113,0))="",BZ62="-"),CB62,INDEX($AW$102:$AW$113,MATCH($BD62,$AV$102:$AV$113,0))+CB62/1000)</f>
        <v>11</v>
      </c>
      <c r="CE62" s="116" t="str">
        <f aca="false">IF(BZ62="-","-",COUNTIF(CD$58:CD$69,"&lt;"&amp;CD62))</f>
        <v>-</v>
      </c>
      <c r="CF62" s="116" t="n">
        <f aca="false">BY62+COUNTIFS(BZ$58:BZ$69,BZ62,CE$58:CE$69,"&lt;"&amp;CE62)</f>
        <v>11</v>
      </c>
      <c r="CG62" s="116"/>
      <c r="CH62" s="116"/>
      <c r="CI62" s="116"/>
      <c r="CJ62" s="116"/>
      <c r="CK62" s="116"/>
      <c r="CL62" s="116"/>
      <c r="CM62" s="116"/>
      <c r="CN62" s="116"/>
      <c r="CO62" s="116"/>
      <c r="CP62" s="116"/>
      <c r="CQ62" s="116"/>
      <c r="CR62" s="116"/>
      <c r="CS62" s="116"/>
      <c r="CT62" s="116"/>
      <c r="CU62" s="116"/>
      <c r="CV62" s="116"/>
      <c r="CW62" s="54"/>
      <c r="CX62" s="54"/>
      <c r="CY62" s="54"/>
      <c r="CZ62" s="54"/>
      <c r="DA62" s="54"/>
      <c r="DB62" s="54"/>
      <c r="DC62" s="54"/>
      <c r="DD62" s="54"/>
      <c r="DE62" s="54"/>
      <c r="DF62" s="54"/>
      <c r="DG62" s="54"/>
      <c r="DH62" s="54"/>
      <c r="DI62" s="54"/>
      <c r="DJ62" s="54" t="n">
        <f aca="false">INDEX($BY$58:$BY$69,MATCH($DQ62,$BD$58:$BD$69,0))</f>
        <v>4</v>
      </c>
      <c r="DK62" s="54"/>
      <c r="DL62" s="54" t="n">
        <f aca="false">IF(OR($H$113=144,$AJ$99=144),COUNTIF($DJ$58:$DJ$69,DJ62),1)</f>
        <v>1</v>
      </c>
      <c r="DM62" s="119" t="str">
        <f aca="false">DJ62&amp;"."&amp;DL62</f>
        <v>4.1</v>
      </c>
      <c r="DN62" s="54" t="n">
        <f aca="true" t="array" ref="DN62:DN62">OFFSET(Horarios!$P$3,DJ62-1,0,DL62,1)</f>
        <v>4</v>
      </c>
      <c r="DO62" s="54"/>
      <c r="DP62" s="54" t="n">
        <v>5</v>
      </c>
      <c r="DQ62" s="54" t="str">
        <f aca="false">INDEX($BD$58:$BD$69,MATCH(DP62,$BM$58:$BM$69,0))</f>
        <v>Austria</v>
      </c>
      <c r="DR62" s="54"/>
      <c r="DS62" s="54"/>
      <c r="DT62" s="54" t="str">
        <f aca="false">AA62&amp;"-"&amp;AF62</f>
        <v>España-Arabia Saudita</v>
      </c>
      <c r="DU62" s="54"/>
      <c r="DV62" s="54"/>
      <c r="DW62" s="56"/>
    </row>
    <row r="63" customFormat="false" ht="15" hidden="false" customHeight="false" outlineLevel="0" collapsed="false">
      <c r="A63" s="91" t="str">
        <f aca="false">+Equipos!B32</f>
        <v>Arabia Saudita</v>
      </c>
      <c r="B63" s="71"/>
      <c r="C63" s="54"/>
      <c r="D63" s="54" t="str">
        <f aca="false">IF(OR(AC63="",AD63=""),"Pendiente",IF(AC63&gt;AD63,"Local",IF(AC63&lt;AD63,"Visitante","Empate")))</f>
        <v>Pendiente</v>
      </c>
      <c r="E63" s="54" t="str">
        <f aca="false">IF(D63="Pendiente","-",INDEX($BT$6:$BT$53,MATCH($AA63,$BD$6:$BD$53,0)))</f>
        <v>-</v>
      </c>
      <c r="F63" s="54" t="str">
        <f aca="false">IF(D63="Pendiente","-",INDEX($BT$6:$BT$53,MATCH($AF63,$BD$6:$BD$53,0)))</f>
        <v>-</v>
      </c>
      <c r="G63" s="54"/>
      <c r="H63" s="54" t="str">
        <f aca="false">IF(D63="Pendiente","-",INDEX($BZ$6:$BZ$53,MATCH($AA63,$BD$6:$BD$53,0)))</f>
        <v>-</v>
      </c>
      <c r="I63" s="54" t="str">
        <f aca="false">IF(D63="Pendiente","-",INDEX($BZ$6:$BZ$53,MATCH($AF63,$BD$6:$BD$53,0)))</f>
        <v>-</v>
      </c>
      <c r="J63" s="54"/>
      <c r="K63" s="54" t="str">
        <f aca="false">IF(D63="Pendiente","-",INDEX($CE$6:$CE$53,MATCH($AA63,$BD$6:$BD$53,0)))</f>
        <v>-</v>
      </c>
      <c r="L63" s="54" t="str">
        <f aca="false">IF(D63="Pendiente","-",INDEX($CE$6:$CE$53,MATCH($AF63,$BD$6:$BD$53,0)))</f>
        <v>-</v>
      </c>
      <c r="M63" s="54"/>
      <c r="N63" s="54" t="str">
        <f aca="false">IF(D63="Pendiente","-",INDEX($CH$6:$CH$53,MATCH($AA63,$BD$6:$BD$53,0)))</f>
        <v>-</v>
      </c>
      <c r="O63" s="54" t="str">
        <f aca="false">IF(D63="Pendiente","-",INDEX($CH$6:$CH$53,MATCH($AF63,$BD$6:$BD$53,0)))</f>
        <v>-</v>
      </c>
      <c r="P63" s="54"/>
      <c r="Q63" s="54" t="str">
        <f aca="false">IF(D63="Pendiente","-",INDEX($CN$6:$CN$53,MATCH($AA63,$BD$6:$BD$53,0)))</f>
        <v>-</v>
      </c>
      <c r="R63" s="54" t="str">
        <f aca="false">IF(D63="Pendiente","-",INDEX($CN$6:$CN$53,MATCH($AF63,$BD$6:$BD$53,0)))</f>
        <v>-</v>
      </c>
      <c r="S63" s="54"/>
      <c r="T63" s="54" t="str">
        <f aca="false">IF(D63="Pendiente","-",INDEX($CS$6:$CS$53,MATCH($AA63,$BD$6:$BD$53,0)))</f>
        <v>-</v>
      </c>
      <c r="U63" s="54" t="str">
        <f aca="false">IF(D63="Pendiente","-",INDEX($CS$6:$CS$53,MATCH($AF63,$BD$6:$BD$53,0)))</f>
        <v>-</v>
      </c>
      <c r="V63" s="45"/>
      <c r="W63" s="191"/>
      <c r="X63" s="73" t="n">
        <f aca="false">Horarios!C63</f>
        <v>46195</v>
      </c>
      <c r="Y63" s="74" t="n">
        <f aca="false">Horarios!C63</f>
        <v>46195</v>
      </c>
      <c r="Z63" s="75" t="str">
        <f aca="false">$Z$6</f>
        <v>J2</v>
      </c>
      <c r="AA63" s="76" t="str">
        <f aca="false">A64</f>
        <v>Uruguay</v>
      </c>
      <c r="AB63" s="164" t="str">
        <f aca="true" t="array" ref="AB63:AB63">Ver_flag_local</f>
        <v/>
      </c>
      <c r="AC63" s="78"/>
      <c r="AD63" s="79"/>
      <c r="AE63" s="80" t="str">
        <f aca="true" t="array" ref="AE63:AE63">Ver_flag_visit</f>
        <v/>
      </c>
      <c r="AF63" s="81" t="str">
        <f aca="false">A62</f>
        <v>Cabo Verde</v>
      </c>
      <c r="AG63" s="82" t="n">
        <f aca="false">IF(NOT(OR(ISBLANK(AC63),ISBLANK(AD63))),1,0)</f>
        <v>0</v>
      </c>
      <c r="AH63" s="83" t="n">
        <v>37</v>
      </c>
      <c r="AI63" s="84" t="str">
        <f aca="false">AJ63&amp;$B$60</f>
        <v>2H</v>
      </c>
      <c r="AJ63" s="120" t="n">
        <v>2</v>
      </c>
      <c r="AK63" s="172" t="str">
        <f aca="true" t="array" ref="AK63:AK63">Ver_flag_visit</f>
        <v/>
      </c>
      <c r="AL63" s="122" t="str">
        <f aca="false">IFERROR(INDEX($BD$6:$BD$53,MATCH(AI63,$BN$6:$BN$53,0)),"")</f>
        <v>Cabo Verde</v>
      </c>
      <c r="AM63" s="123" t="n">
        <f aca="false">INDEX($BE$6:$BN$53,MATCH($AL63,$BD$6:$BD$53,0),MATCH(AM$5,$BE$5:$BN$5,0))</f>
        <v>0</v>
      </c>
      <c r="AN63" s="124" t="n">
        <f aca="false">INDEX($BE$6:$BN$53,MATCH($AL63,$BD$6:$BD$53,0),MATCH(AN$5,$BE$5:$BN$5,0))</f>
        <v>0</v>
      </c>
      <c r="AO63" s="124" t="n">
        <f aca="false">INDEX($BE$6:$BN$53,MATCH($AL63,$BD$6:$BD$53,0),MATCH(AO$5,$BE$5:$BN$5,0))</f>
        <v>0</v>
      </c>
      <c r="AP63" s="124" t="n">
        <f aca="false">INDEX($BE$6:$BN$53,MATCH($AL63,$BD$6:$BD$53,0),MATCH(AP$5,$BE$5:$BN$5,0))</f>
        <v>0</v>
      </c>
      <c r="AQ63" s="124" t="n">
        <f aca="false">INDEX($BE$6:$BN$53,MATCH($AL63,$BD$6:$BD$53,0),MATCH(AQ$5,$BE$5:$BN$5,0))</f>
        <v>0</v>
      </c>
      <c r="AR63" s="124" t="n">
        <f aca="false">INDEX($BE$6:$BN$53,MATCH($AL63,$BD$6:$BD$53,0),MATCH(AR$5,$BE$5:$BN$5,0))</f>
        <v>0</v>
      </c>
      <c r="AS63" s="124" t="n">
        <f aca="false">INDEX($BE$6:$BN$53,MATCH($AL63,$BD$6:$BD$53,0),MATCH(AS$5,$BE$5:$BN$5,0))</f>
        <v>0</v>
      </c>
      <c r="AT63" s="125" t="n">
        <f aca="false">INDEX($BE$6:$BN$53,MATCH($AL63,$BD$6:$BD$53,0),MATCH(AT$5,$BE$5:$BN$5,0))</f>
        <v>0</v>
      </c>
      <c r="AU63" s="109" t="n">
        <f aca="false">INDEX($DL$6:$DL$53,MATCH(AI63,$DP$6:$DP$53,0))</f>
        <v>1</v>
      </c>
      <c r="AV63" s="110" t="str">
        <f aca="false">INDEX($BD$6:$BD$53,MATCH(AI63,$BM$6:$BM$53,0))</f>
        <v>Cabo Verde</v>
      </c>
      <c r="AW63" s="111"/>
      <c r="AX63" s="112"/>
      <c r="AY63" s="126" t="str">
        <f aca="false">+A62</f>
        <v>Cabo Verde</v>
      </c>
      <c r="AZ63" s="127"/>
      <c r="BA63" s="48"/>
      <c r="BB63" s="190" t="str">
        <f aca="false">"3"&amp;BC63</f>
        <v>3F</v>
      </c>
      <c r="BC63" s="115" t="s">
        <v>120</v>
      </c>
      <c r="BD63" s="54" t="str">
        <f aca="false">+INDEX($BD$6:$BN$53,MATCH($BB63,$BN$6:$BN$53,0),MATCH(BD$57,$BD$5:$BN$5,0))</f>
        <v>Japón</v>
      </c>
      <c r="BE63" s="116" t="n">
        <f aca="false">CHOOSE($BB$57,
  (BG63*3 + BH63)+IF($AZ$3="No",0,INDEX($AZ$6:$AZ$97,MATCH(BD63,$AY$6:$AY$97,0))),
  (BG63*3 + BH63)+IF($AZ$3="No",0,INDEX($AZ$6:$AZ$97,MATCH(BD63,$AY$6:$AY$97,0))),
  IFERROR((BG63*3 + BH63+IF($AZ$3="No",0,INDEX($AZ$6:$AZ$97,MATCH(BD63,$AY$6:$AY$97,0)))) / BF63, 0)
)</f>
        <v>1</v>
      </c>
      <c r="BF63" s="116" t="n">
        <f aca="false">+BG63+BH63+BI63</f>
        <v>1</v>
      </c>
      <c r="BG63" s="116" t="n">
        <f aca="false">CHOOSE(IF($BB$57=2, 2, 1),
  INDEX($BG$6:$BG$53,MATCH($BB63,$BN$6:$BN$53,0)),
  INDEX($BG$6:$BG$53,MATCH($BB63,$BN$6:$BN$53,0))-(COUNTIFS(FGLocal,$BD63,FGVisitante,INDEX($BD$6:$BD$53,MATCH(BO63,$BN$6:$BN$53,0)),Ganador,"Local")+COUNTIFS(FGVisitante,$BD63,FGLocal,INDEX($BD$6:$BD$53,MATCH(BO63,$BN$6:$BN$53,0)),Ganador,"Visitante"))
)</f>
        <v>0</v>
      </c>
      <c r="BH63" s="116" t="n">
        <f aca="false">CHOOSE(IF($BB$57=2, 2, 1),
  INDEX($BH$6:$BH$53,MATCH($BB63,$BN$6:$BN$53,0)),
  INDEX($BH$6:$BH$53,MATCH($BB63,$BN$6:$BN$53,0))-(COUNTIFS(FGLocal,$BD63,FGVisitante,INDEX($BD$6:$BD$53,MATCH(BO63,$BN$6:$BN$53,0)),Ganador,"Empate")+COUNTIFS(FGVisitante,$BD63,FGLocal,INDEX($BD$6:$BD$53,MATCH(BO63,$BN$6:$BN$53,0)),Ganador,"Empate"))
)</f>
        <v>1</v>
      </c>
      <c r="BI63" s="116" t="n">
        <f aca="false">CHOOSE(IF($BB$57=2, 2, 1),
  INDEX($BI$6:$BI$53,MATCH($BB63,$BN$6:$BN$53,0)),
  INDEX($BI$6:$BI$53,MATCH($BB63,$BN$6:$BN$53,0))-(COUNTIFS(FGLocal,$BD63,FGVisitante,INDEX($BD$6:$BD$53,MATCH(BO63,$BN$6:$BN$53,0)),Ganador,"Visitante")+COUNTIFS(FGVisitante,$BD63,FGLocal,INDEX($BD$6:$BD$53,MATCH(BO63,$BN$6:$BN$53,0)),Ganador,"Local"))
)</f>
        <v>0</v>
      </c>
      <c r="BJ63" s="116" t="n">
        <f aca="false">CHOOSE($BB$57,
  INDEX($BJ$6:$BJ$53,MATCH($BB63,$BN$6:$BN$53,0)),
  INDEX($BJ$6:$BJ$53,MATCH($BB63,$BN$6:$BN$53,0))-(SUMIFS(FG_GolesLocal,FGLocal,$BD63,FGVisitante,INDEX($BD$6:$BD$53,MATCH(BO63,$BN$6:$BN$53,0)))+SUMIFS(FG_GolesVisitante,FGVisitante,$BD63,FGLocal,INDEX($BD$6:$BD$53,MATCH(BO63,$BN$6:$BN$53,0)))),
  IFERROR(INDEX($BJ$6:$BJ$53,MATCH($BB63,$BN$6:$BN$53,0)) / BF63, 0)
)</f>
        <v>2</v>
      </c>
      <c r="BK63" s="116" t="n">
        <f aca="false">CHOOSE($BB$57,
  INDEX($BK$6:$BK$53,MATCH($BB63,$BN$6:$BN$53,0)),
  INDEX($BK$6:$BK$53,MATCH($BB63,$BN$6:$BN$53,0))-(SUMIFS(FG_GolesVisitante,FGLocal,$BD63,FGVisitante,INDEX($BD$6:$BD$53,MATCH(BO63,$BN$6:$BN$53,0)))+SUMIFS(FG_GolesLocal,FGVisitante,$BD63,FGLocal,INDEX($BD$6:$BD$53,MATCH(BO63,$BN$6:$BN$53,0)))),
  IFERROR(INDEX($BK$6:$BK$53,MATCH($BB63,$BN$6:$BN$53,0)) / BF63, 0)
)</f>
        <v>2</v>
      </c>
      <c r="BL63" s="116" t="n">
        <f aca="false">BJ63-BK63</f>
        <v>0</v>
      </c>
      <c r="BM63" s="116" t="n">
        <f aca="false">CB63</f>
        <v>1</v>
      </c>
      <c r="BN63" s="116" t="n">
        <f aca="false">CF63</f>
        <v>1</v>
      </c>
      <c r="BO63" s="119" t="str">
        <f aca="false">"4"&amp;BC63</f>
        <v>4F</v>
      </c>
      <c r="BP63" s="119"/>
      <c r="BQ63" s="119"/>
      <c r="BR63" s="116" t="n">
        <f aca="false">+BE63</f>
        <v>1</v>
      </c>
      <c r="BS63" s="116" t="n">
        <f aca="false">COUNTIFS(BR$58:BR$69,"&gt;"&amp;BR63)+1</f>
        <v>1</v>
      </c>
      <c r="BT63" s="116" t="str">
        <f aca="false">IF(COUNTIF(BS$58:BS$69,BS63)=1,"-","Pos. "&amp;BS63&amp;" ("&amp;COUNTIF(BS$58:BS$69,BS63)&amp;")")</f>
        <v>Pos. 1 (3)</v>
      </c>
      <c r="BU63" s="116" t="n">
        <f aca="false">IF(BT63="-","-",BL63)</f>
        <v>0</v>
      </c>
      <c r="BV63" s="116" t="n">
        <f aca="false">BS63+COUNTIFS(BT$58:BT$69,BT63,BU$58:BU$69,"&gt;"&amp;BU63)</f>
        <v>1</v>
      </c>
      <c r="BW63" s="116" t="str">
        <f aca="false">IF(COUNTIF(BV$58:BV$69,BV63)=1,"-","Pos. "&amp;BV63&amp;" ("&amp;COUNTIF(BV$58:BV$69,BV63)&amp;")")</f>
        <v>Pos. 1 (3)</v>
      </c>
      <c r="BX63" s="116" t="n">
        <f aca="false">IF(BW63="-","-",BJ63)</f>
        <v>2</v>
      </c>
      <c r="BY63" s="116" t="n">
        <f aca="false">BV63+COUNTIFS(BW$58:BW$69,BW63,BX$58:BX$69,"&gt;"&amp;BX63)</f>
        <v>1</v>
      </c>
      <c r="BZ63" s="116" t="str">
        <f aca="false">IF(COUNTIF(BY$58:BY$69,BY63)=1,"-","Pos. "&amp;BY63&amp;" ("&amp;COUNTIF(BY$58:BY$69,BY63)&amp;")")</f>
        <v>-</v>
      </c>
      <c r="CA63" s="116" t="str">
        <f aca="false">IF(BZ63="-","-",COUNTIF($BD$58:$BD$69,"&gt;"&amp;BD63))</f>
        <v>-</v>
      </c>
      <c r="CB63" s="116" t="n">
        <f aca="false">BY63+COUNTIFS(BZ$58:BZ$69,BZ63,CA$58:CA$69,"&gt;"&amp;CA63)</f>
        <v>1</v>
      </c>
      <c r="CC63" s="116"/>
      <c r="CD63" s="116" t="n">
        <f aca="false">IF(OR(INDEX($AW$102:$AW$113,MATCH($BD63,$AV$102:$AV$113,0))="",BZ63="-"),CB63,INDEX($AW$102:$AW$113,MATCH($BD63,$AV$102:$AV$113,0))+CB63/1000)</f>
        <v>1</v>
      </c>
      <c r="CE63" s="116" t="str">
        <f aca="false">IF(BZ63="-","-",COUNTIF(CD$58:CD$69,"&lt;"&amp;CD63))</f>
        <v>-</v>
      </c>
      <c r="CF63" s="116" t="n">
        <f aca="false">BY63+COUNTIFS(BZ$58:BZ$69,BZ63,CE$58:CE$69,"&lt;"&amp;CE63)</f>
        <v>1</v>
      </c>
      <c r="CG63" s="116"/>
      <c r="CH63" s="116"/>
      <c r="CI63" s="116"/>
      <c r="CJ63" s="116"/>
      <c r="CK63" s="116"/>
      <c r="CL63" s="116"/>
      <c r="CM63" s="116"/>
      <c r="CN63" s="116"/>
      <c r="CO63" s="116"/>
      <c r="CP63" s="116"/>
      <c r="CQ63" s="116"/>
      <c r="CR63" s="116"/>
      <c r="CS63" s="116"/>
      <c r="CT63" s="116"/>
      <c r="CU63" s="116"/>
      <c r="CV63" s="116"/>
      <c r="CW63" s="54"/>
      <c r="CX63" s="54"/>
      <c r="CY63" s="54"/>
      <c r="CZ63" s="54"/>
      <c r="DA63" s="54"/>
      <c r="DB63" s="54"/>
      <c r="DC63" s="54"/>
      <c r="DD63" s="54"/>
      <c r="DE63" s="54"/>
      <c r="DF63" s="54"/>
      <c r="DG63" s="54"/>
      <c r="DH63" s="54"/>
      <c r="DI63" s="54"/>
      <c r="DJ63" s="54" t="n">
        <f aca="false">INDEX($BY$58:$BY$69,MATCH($DQ63,$BD$58:$BD$69,0))</f>
        <v>4</v>
      </c>
      <c r="DK63" s="54"/>
      <c r="DL63" s="54" t="n">
        <f aca="false">IF(OR($H$113=144,$AJ$99=144),COUNTIF($DJ$58:$DJ$69,DJ63),1)</f>
        <v>1</v>
      </c>
      <c r="DM63" s="119" t="str">
        <f aca="false">DJ63&amp;"."&amp;DL63</f>
        <v>4.1</v>
      </c>
      <c r="DN63" s="54" t="n">
        <f aca="true" t="array" ref="DN63:DN63">OFFSET(Horarios!$P$3,DJ63-1,0,DL63,1)</f>
        <v>4</v>
      </c>
      <c r="DO63" s="54"/>
      <c r="DP63" s="54" t="n">
        <v>6</v>
      </c>
      <c r="DQ63" s="54" t="str">
        <f aca="false">INDEX($BD$58:$BD$69,MATCH(DP63,$BM$58:$BM$69,0))</f>
        <v>Ghana</v>
      </c>
      <c r="DR63" s="54"/>
      <c r="DS63" s="54"/>
      <c r="DT63" s="54" t="str">
        <f aca="false">AA63&amp;"-"&amp;AF63</f>
        <v>Uruguay-Cabo Verde</v>
      </c>
      <c r="DU63" s="54"/>
      <c r="DV63" s="54"/>
      <c r="DW63" s="56"/>
    </row>
    <row r="64" customFormat="false" ht="15" hidden="false" customHeight="false" outlineLevel="0" collapsed="false">
      <c r="A64" s="91" t="str">
        <f aca="false">+Equipos!B33</f>
        <v>Uruguay</v>
      </c>
      <c r="B64" s="71"/>
      <c r="C64" s="54"/>
      <c r="D64" s="54" t="str">
        <f aca="false">IF(OR(AC64="",AD64=""),"Pendiente",IF(AC64&gt;AD64,"Local",IF(AC64&lt;AD64,"Visitante","Empate")))</f>
        <v>Pendiente</v>
      </c>
      <c r="E64" s="54" t="str">
        <f aca="false">IF(D64="Pendiente","-",INDEX($BT$6:$BT$53,MATCH($AA64,$BD$6:$BD$53,0)))</f>
        <v>-</v>
      </c>
      <c r="F64" s="54" t="str">
        <f aca="false">IF(D64="Pendiente","-",INDEX($BT$6:$BT$53,MATCH($AF64,$BD$6:$BD$53,0)))</f>
        <v>-</v>
      </c>
      <c r="G64" s="54"/>
      <c r="H64" s="54" t="str">
        <f aca="false">IF(D64="Pendiente","-",INDEX($BZ$6:$BZ$53,MATCH($AA64,$BD$6:$BD$53,0)))</f>
        <v>-</v>
      </c>
      <c r="I64" s="54" t="str">
        <f aca="false">IF(D64="Pendiente","-",INDEX($BZ$6:$BZ$53,MATCH($AF64,$BD$6:$BD$53,0)))</f>
        <v>-</v>
      </c>
      <c r="J64" s="54"/>
      <c r="K64" s="54" t="str">
        <f aca="false">IF(D64="Pendiente","-",INDEX($CE$6:$CE$53,MATCH($AA64,$BD$6:$BD$53,0)))</f>
        <v>-</v>
      </c>
      <c r="L64" s="54" t="str">
        <f aca="false">IF(D64="Pendiente","-",INDEX($CE$6:$CE$53,MATCH($AF64,$BD$6:$BD$53,0)))</f>
        <v>-</v>
      </c>
      <c r="M64" s="54"/>
      <c r="N64" s="54" t="str">
        <f aca="false">IF(D64="Pendiente","-",INDEX($CH$6:$CH$53,MATCH($AA64,$BD$6:$BD$53,0)))</f>
        <v>-</v>
      </c>
      <c r="O64" s="54" t="str">
        <f aca="false">IF(D64="Pendiente","-",INDEX($CH$6:$CH$53,MATCH($AF64,$BD$6:$BD$53,0)))</f>
        <v>-</v>
      </c>
      <c r="P64" s="54"/>
      <c r="Q64" s="54" t="str">
        <f aca="false">IF(D64="Pendiente","-",INDEX($CN$6:$CN$53,MATCH($AA64,$BD$6:$BD$53,0)))</f>
        <v>-</v>
      </c>
      <c r="R64" s="54" t="str">
        <f aca="false">IF(D64="Pendiente","-",INDEX($CN$6:$CN$53,MATCH($AF64,$BD$6:$BD$53,0)))</f>
        <v>-</v>
      </c>
      <c r="S64" s="54"/>
      <c r="T64" s="54" t="str">
        <f aca="false">IF(D64="Pendiente","-",INDEX($CS$6:$CS$53,MATCH($AA64,$BD$6:$BD$53,0)))</f>
        <v>-</v>
      </c>
      <c r="U64" s="54" t="str">
        <f aca="false">IF(D64="Pendiente","-",INDEX($CS$6:$CS$53,MATCH($AF64,$BD$6:$BD$53,0)))</f>
        <v>-</v>
      </c>
      <c r="V64" s="45"/>
      <c r="W64" s="191"/>
      <c r="X64" s="73" t="n">
        <f aca="false">Horarios!C64</f>
        <v>46200.0833333333</v>
      </c>
      <c r="Y64" s="74" t="n">
        <f aca="false">Horarios!C64</f>
        <v>46200.0833333333</v>
      </c>
      <c r="Z64" s="75" t="str">
        <f aca="false">$Z$8</f>
        <v>J3</v>
      </c>
      <c r="AA64" s="76" t="str">
        <f aca="false">A62</f>
        <v>Cabo Verde</v>
      </c>
      <c r="AB64" s="164" t="str">
        <f aca="true" t="array" ref="AB64:AB64">Ver_flag_local</f>
        <v/>
      </c>
      <c r="AC64" s="78"/>
      <c r="AD64" s="79"/>
      <c r="AE64" s="80" t="str">
        <f aca="true" t="array" ref="AE64:AE64">Ver_flag_visit</f>
        <v/>
      </c>
      <c r="AF64" s="81" t="str">
        <f aca="false">A63</f>
        <v>Arabia Saudita</v>
      </c>
      <c r="AG64" s="82" t="n">
        <f aca="false">IF(NOT(OR(ISBLANK(AC64),ISBLANK(AD64))),1,0)</f>
        <v>0</v>
      </c>
      <c r="AH64" s="83" t="n">
        <v>65</v>
      </c>
      <c r="AI64" s="84" t="str">
        <f aca="false">AJ64&amp;$B$60</f>
        <v>3H</v>
      </c>
      <c r="AJ64" s="120" t="n">
        <v>3</v>
      </c>
      <c r="AK64" s="172" t="str">
        <f aca="true" t="array" ref="AK64:AK64">Ver_flag_visit</f>
        <v/>
      </c>
      <c r="AL64" s="122" t="str">
        <f aca="false">IFERROR(INDEX($BD$6:$BD$53,MATCH(AI64,$BN$6:$BN$53,0)),"")</f>
        <v>Arabia Saudita</v>
      </c>
      <c r="AM64" s="123" t="n">
        <f aca="false">INDEX($BE$6:$BN$53,MATCH($AL64,$BD$6:$BD$53,0),MATCH(AM$5,$BE$5:$BN$5,0))</f>
        <v>0</v>
      </c>
      <c r="AN64" s="124" t="n">
        <f aca="false">INDEX($BE$6:$BN$53,MATCH($AL64,$BD$6:$BD$53,0),MATCH(AN$5,$BE$5:$BN$5,0))</f>
        <v>0</v>
      </c>
      <c r="AO64" s="124" t="n">
        <f aca="false">INDEX($BE$6:$BN$53,MATCH($AL64,$BD$6:$BD$53,0),MATCH(AO$5,$BE$5:$BN$5,0))</f>
        <v>0</v>
      </c>
      <c r="AP64" s="124" t="n">
        <f aca="false">INDEX($BE$6:$BN$53,MATCH($AL64,$BD$6:$BD$53,0),MATCH(AP$5,$BE$5:$BN$5,0))</f>
        <v>0</v>
      </c>
      <c r="AQ64" s="124" t="n">
        <f aca="false">INDEX($BE$6:$BN$53,MATCH($AL64,$BD$6:$BD$53,0),MATCH(AQ$5,$BE$5:$BN$5,0))</f>
        <v>0</v>
      </c>
      <c r="AR64" s="124" t="n">
        <f aca="false">INDEX($BE$6:$BN$53,MATCH($AL64,$BD$6:$BD$53,0),MATCH(AR$5,$BE$5:$BN$5,0))</f>
        <v>0</v>
      </c>
      <c r="AS64" s="124" t="n">
        <f aca="false">INDEX($BE$6:$BN$53,MATCH($AL64,$BD$6:$BD$53,0),MATCH(AS$5,$BE$5:$BN$5,0))</f>
        <v>0</v>
      </c>
      <c r="AT64" s="125" t="n">
        <f aca="false">INDEX($BE$6:$BN$53,MATCH($AL64,$BD$6:$BD$53,0),MATCH(AT$5,$BE$5:$BN$5,0))</f>
        <v>0</v>
      </c>
      <c r="AU64" s="109" t="n">
        <f aca="false">INDEX($DL$6:$DL$53,MATCH(AI64,$DP$6:$DP$53,0))</f>
        <v>1</v>
      </c>
      <c r="AV64" s="110" t="str">
        <f aca="false">INDEX($BD$6:$BD$53,MATCH(AI64,$BM$6:$BM$53,0))</f>
        <v>Arabia Saudita</v>
      </c>
      <c r="AW64" s="111"/>
      <c r="AX64" s="112"/>
      <c r="AY64" s="113" t="str">
        <f aca="false">+A63</f>
        <v>Arabia Saudita</v>
      </c>
      <c r="AZ64" s="114"/>
      <c r="BA64" s="48"/>
      <c r="BB64" s="190" t="str">
        <f aca="false">"3"&amp;BC64</f>
        <v>3G</v>
      </c>
      <c r="BC64" s="115" t="s">
        <v>129</v>
      </c>
      <c r="BD64" s="54" t="str">
        <f aca="false">+INDEX($BD$6:$BN$53,MATCH($BB64,$BN$6:$BN$53,0),MATCH(BD$57,$BD$5:$BN$5,0))</f>
        <v>Irán</v>
      </c>
      <c r="BE64" s="116" t="n">
        <f aca="false">CHOOSE($BB$57,
  (BG64*3 + BH64)+IF($AZ$3="No",0,INDEX($AZ$6:$AZ$97,MATCH(BD64,$AY$6:$AY$97,0))),
  (BG64*3 + BH64)+IF($AZ$3="No",0,INDEX($AZ$6:$AZ$97,MATCH(BD64,$AY$6:$AY$97,0))),
  IFERROR((BG64*3 + BH64+IF($AZ$3="No",0,INDEX($AZ$6:$AZ$97,MATCH(BD64,$AY$6:$AY$97,0)))) / BF64, 0)
)</f>
        <v>0</v>
      </c>
      <c r="BF64" s="116" t="n">
        <f aca="false">+BG64+BH64+BI64</f>
        <v>0</v>
      </c>
      <c r="BG64" s="116" t="n">
        <f aca="false">CHOOSE(IF($BB$57=2, 2, 1),
  INDEX($BG$6:$BG$53,MATCH($BB64,$BN$6:$BN$53,0)),
  INDEX($BG$6:$BG$53,MATCH($BB64,$BN$6:$BN$53,0))-(COUNTIFS(FGLocal,$BD64,FGVisitante,INDEX($BD$6:$BD$53,MATCH(BO64,$BN$6:$BN$53,0)),Ganador,"Local")+COUNTIFS(FGVisitante,$BD64,FGLocal,INDEX($BD$6:$BD$53,MATCH(BO64,$BN$6:$BN$53,0)),Ganador,"Visitante"))
)</f>
        <v>0</v>
      </c>
      <c r="BH64" s="116" t="n">
        <f aca="false">CHOOSE(IF($BB$57=2, 2, 1),
  INDEX($BH$6:$BH$53,MATCH($BB64,$BN$6:$BN$53,0)),
  INDEX($BH$6:$BH$53,MATCH($BB64,$BN$6:$BN$53,0))-(COUNTIFS(FGLocal,$BD64,FGVisitante,INDEX($BD$6:$BD$53,MATCH(BO64,$BN$6:$BN$53,0)),Ganador,"Empate")+COUNTIFS(FGVisitante,$BD64,FGLocal,INDEX($BD$6:$BD$53,MATCH(BO64,$BN$6:$BN$53,0)),Ganador,"Empate"))
)</f>
        <v>0</v>
      </c>
      <c r="BI64" s="116" t="n">
        <f aca="false">CHOOSE(IF($BB$57=2, 2, 1),
  INDEX($BI$6:$BI$53,MATCH($BB64,$BN$6:$BN$53,0)),
  INDEX($BI$6:$BI$53,MATCH($BB64,$BN$6:$BN$53,0))-(COUNTIFS(FGLocal,$BD64,FGVisitante,INDEX($BD$6:$BD$53,MATCH(BO64,$BN$6:$BN$53,0)),Ganador,"Visitante")+COUNTIFS(FGVisitante,$BD64,FGLocal,INDEX($BD$6:$BD$53,MATCH(BO64,$BN$6:$BN$53,0)),Ganador,"Local"))
)</f>
        <v>0</v>
      </c>
      <c r="BJ64" s="116" t="n">
        <f aca="false">CHOOSE($BB$57,
  INDEX($BJ$6:$BJ$53,MATCH($BB64,$BN$6:$BN$53,0)),
  INDEX($BJ$6:$BJ$53,MATCH($BB64,$BN$6:$BN$53,0))-(SUMIFS(FG_GolesLocal,FGLocal,$BD64,FGVisitante,INDEX($BD$6:$BD$53,MATCH(BO64,$BN$6:$BN$53,0)))+SUMIFS(FG_GolesVisitante,FGVisitante,$BD64,FGLocal,INDEX($BD$6:$BD$53,MATCH(BO64,$BN$6:$BN$53,0)))),
  IFERROR(INDEX($BJ$6:$BJ$53,MATCH($BB64,$BN$6:$BN$53,0)) / BF64, 0)
)</f>
        <v>0</v>
      </c>
      <c r="BK64" s="116" t="n">
        <f aca="false">CHOOSE($BB$57,
  INDEX($BK$6:$BK$53,MATCH($BB64,$BN$6:$BN$53,0)),
  INDEX($BK$6:$BK$53,MATCH($BB64,$BN$6:$BN$53,0))-(SUMIFS(FG_GolesVisitante,FGLocal,$BD64,FGVisitante,INDEX($BD$6:$BD$53,MATCH(BO64,$BN$6:$BN$53,0)))+SUMIFS(FG_GolesLocal,FGVisitante,$BD64,FGLocal,INDEX($BD$6:$BD$53,MATCH(BO64,$BN$6:$BN$53,0)))),
  IFERROR(INDEX($BK$6:$BK$53,MATCH($BB64,$BN$6:$BN$53,0)) / BF64, 0)
)</f>
        <v>0</v>
      </c>
      <c r="BL64" s="116" t="n">
        <f aca="false">BJ64-BK64</f>
        <v>0</v>
      </c>
      <c r="BM64" s="116" t="n">
        <f aca="false">CB64</f>
        <v>8</v>
      </c>
      <c r="BN64" s="116" t="n">
        <f aca="false">CF64</f>
        <v>8</v>
      </c>
      <c r="BO64" s="119" t="str">
        <f aca="false">"4"&amp;BC64</f>
        <v>4G</v>
      </c>
      <c r="BP64" s="119"/>
      <c r="BQ64" s="119"/>
      <c r="BR64" s="116" t="n">
        <f aca="false">+BE64</f>
        <v>0</v>
      </c>
      <c r="BS64" s="116" t="n">
        <f aca="false">COUNTIFS(BR$58:BR$69,"&gt;"&amp;BR64)+1</f>
        <v>4</v>
      </c>
      <c r="BT64" s="116" t="str">
        <f aca="false">IF(COUNTIF(BS$58:BS$69,BS64)=1,"-","Pos. "&amp;BS64&amp;" ("&amp;COUNTIF(BS$58:BS$69,BS64)&amp;")")</f>
        <v>Pos. 4 (9)</v>
      </c>
      <c r="BU64" s="116" t="n">
        <f aca="false">IF(BT64="-","-",BL64)</f>
        <v>0</v>
      </c>
      <c r="BV64" s="116" t="n">
        <f aca="false">BS64+COUNTIFS(BT$58:BT$69,BT64,BU$58:BU$69,"&gt;"&amp;BU64)</f>
        <v>4</v>
      </c>
      <c r="BW64" s="116" t="str">
        <f aca="false">IF(COUNTIF(BV$58:BV$69,BV64)=1,"-","Pos. "&amp;BV64&amp;" ("&amp;COUNTIF(BV$58:BV$69,BV64)&amp;")")</f>
        <v>Pos. 4 (6)</v>
      </c>
      <c r="BX64" s="116" t="n">
        <f aca="false">IF(BW64="-","-",BJ64)</f>
        <v>0</v>
      </c>
      <c r="BY64" s="116" t="n">
        <f aca="false">BV64+COUNTIFS(BW$58:BW$69,BW64,BX$58:BX$69,"&gt;"&amp;BX64)</f>
        <v>4</v>
      </c>
      <c r="BZ64" s="116" t="str">
        <f aca="false">IF(COUNTIF(BY$58:BY$69,BY64)=1,"-","Pos. "&amp;BY64&amp;" ("&amp;COUNTIF(BY$58:BY$69,BY64)&amp;")")</f>
        <v>Pos. 4 (6)</v>
      </c>
      <c r="CA64" s="116" t="n">
        <f aca="false">IF(BZ64="-","-",COUNTIF($BD$58:$BD$69,"&gt;"&amp;BD64))</f>
        <v>5</v>
      </c>
      <c r="CB64" s="116" t="n">
        <f aca="false">BY64+COUNTIFS(BZ$58:BZ$69,BZ64,CA$58:CA$69,"&gt;"&amp;CA64)</f>
        <v>8</v>
      </c>
      <c r="CC64" s="116"/>
      <c r="CD64" s="116" t="n">
        <f aca="false">IF(OR(INDEX($AW$102:$AW$113,MATCH($BD64,$AV$102:$AV$113,0))="",BZ64="-"),CB64,INDEX($AW$102:$AW$113,MATCH($BD64,$AV$102:$AV$113,0))+CB64/1000)</f>
        <v>8</v>
      </c>
      <c r="CE64" s="116" t="n">
        <f aca="false">IF(BZ64="-","-",COUNTIF(CD$58:CD$69,"&lt;"&amp;CD64))</f>
        <v>7</v>
      </c>
      <c r="CF64" s="116" t="n">
        <f aca="false">BY64+COUNTIFS(BZ$58:BZ$69,BZ64,CE$58:CE$69,"&lt;"&amp;CE64)</f>
        <v>8</v>
      </c>
      <c r="CG64" s="116"/>
      <c r="CH64" s="116"/>
      <c r="CI64" s="116"/>
      <c r="CJ64" s="116"/>
      <c r="CK64" s="116"/>
      <c r="CL64" s="116"/>
      <c r="CM64" s="116"/>
      <c r="CN64" s="116"/>
      <c r="CO64" s="116"/>
      <c r="CP64" s="116"/>
      <c r="CQ64" s="116"/>
      <c r="CR64" s="116"/>
      <c r="CS64" s="116"/>
      <c r="CT64" s="116"/>
      <c r="CU64" s="116"/>
      <c r="CV64" s="116"/>
      <c r="CW64" s="54"/>
      <c r="CX64" s="54"/>
      <c r="CY64" s="54"/>
      <c r="CZ64" s="54"/>
      <c r="DA64" s="54"/>
      <c r="DB64" s="54"/>
      <c r="DC64" s="54"/>
      <c r="DD64" s="54"/>
      <c r="DE64" s="54"/>
      <c r="DF64" s="54"/>
      <c r="DG64" s="54"/>
      <c r="DH64" s="54"/>
      <c r="DI64" s="54"/>
      <c r="DJ64" s="54" t="n">
        <f aca="false">INDEX($BY$58:$BY$69,MATCH($DQ64,$BD$58:$BD$69,0))</f>
        <v>4</v>
      </c>
      <c r="DK64" s="54"/>
      <c r="DL64" s="54" t="n">
        <f aca="false">IF(OR($H$113=144,$AJ$99=144),COUNTIF($DJ$58:$DJ$69,DJ64),1)</f>
        <v>1</v>
      </c>
      <c r="DM64" s="119" t="str">
        <f aca="false">DJ64&amp;"."&amp;DL64</f>
        <v>4.1</v>
      </c>
      <c r="DN64" s="54" t="n">
        <f aca="true" t="array" ref="DN64:DN64">OFFSET(Horarios!$P$3,DJ64-1,0,DL64,1)</f>
        <v>4</v>
      </c>
      <c r="DO64" s="54"/>
      <c r="DP64" s="54" t="n">
        <v>7</v>
      </c>
      <c r="DQ64" s="54" t="str">
        <f aca="false">INDEX($BD$58:$BD$69,MATCH(DP64,$BM$58:$BM$69,0))</f>
        <v>Irak</v>
      </c>
      <c r="DR64" s="54"/>
      <c r="DS64" s="54"/>
      <c r="DT64" s="54" t="str">
        <f aca="false">AA64&amp;"-"&amp;AF64</f>
        <v>Cabo Verde-Arabia Saudita</v>
      </c>
      <c r="DU64" s="54"/>
      <c r="DV64" s="54"/>
      <c r="DW64" s="56"/>
    </row>
    <row r="65" customFormat="false" ht="15" hidden="false" customHeight="false" outlineLevel="0" collapsed="false">
      <c r="A65" s="38"/>
      <c r="B65" s="71"/>
      <c r="C65" s="38"/>
      <c r="D65" s="54" t="str">
        <f aca="false">IF(OR(AC65="",AD65=""),"Pendiente",IF(AC65&gt;AD65,"Local",IF(AC65&lt;AD65,"Visitante","Empate")))</f>
        <v>Pendiente</v>
      </c>
      <c r="E65" s="54" t="str">
        <f aca="false">IF(D65="Pendiente","-",INDEX($BT$6:$BT$53,MATCH($AA65,$BD$6:$BD$53,0)))</f>
        <v>-</v>
      </c>
      <c r="F65" s="54" t="str">
        <f aca="false">IF(D65="Pendiente","-",INDEX($BT$6:$BT$53,MATCH($AF65,$BD$6:$BD$53,0)))</f>
        <v>-</v>
      </c>
      <c r="G65" s="54"/>
      <c r="H65" s="54" t="str">
        <f aca="false">IF(D65="Pendiente","-",INDEX($BZ$6:$BZ$53,MATCH($AA65,$BD$6:$BD$53,0)))</f>
        <v>-</v>
      </c>
      <c r="I65" s="54" t="str">
        <f aca="false">IF(D65="Pendiente","-",INDEX($BZ$6:$BZ$53,MATCH($AF65,$BD$6:$BD$53,0)))</f>
        <v>-</v>
      </c>
      <c r="J65" s="54"/>
      <c r="K65" s="54" t="str">
        <f aca="false">IF(D65="Pendiente","-",INDEX($CE$6:$CE$53,MATCH($AA65,$BD$6:$BD$53,0)))</f>
        <v>-</v>
      </c>
      <c r="L65" s="54" t="str">
        <f aca="false">IF(D65="Pendiente","-",INDEX($CE$6:$CE$53,MATCH($AF65,$BD$6:$BD$53,0)))</f>
        <v>-</v>
      </c>
      <c r="M65" s="54"/>
      <c r="N65" s="54" t="str">
        <f aca="false">IF(D65="Pendiente","-",INDEX($CH$6:$CH$53,MATCH($AA65,$BD$6:$BD$53,0)))</f>
        <v>-</v>
      </c>
      <c r="O65" s="54" t="str">
        <f aca="false">IF(D65="Pendiente","-",INDEX($CH$6:$CH$53,MATCH($AF65,$BD$6:$BD$53,0)))</f>
        <v>-</v>
      </c>
      <c r="P65" s="54"/>
      <c r="Q65" s="54" t="str">
        <f aca="false">IF(D65="Pendiente","-",INDEX($CN$6:$CN$53,MATCH($AA65,$BD$6:$BD$53,0)))</f>
        <v>-</v>
      </c>
      <c r="R65" s="54" t="str">
        <f aca="false">IF(D65="Pendiente","-",INDEX($CN$6:$CN$53,MATCH($AF65,$BD$6:$BD$53,0)))</f>
        <v>-</v>
      </c>
      <c r="S65" s="54"/>
      <c r="T65" s="54" t="str">
        <f aca="false">IF(D65="Pendiente","-",INDEX($CS$6:$CS$53,MATCH($AA65,$BD$6:$BD$53,0)))</f>
        <v>-</v>
      </c>
      <c r="U65" s="54" t="str">
        <f aca="false">IF(D65="Pendiente","-",INDEX($CS$6:$CS$53,MATCH($AF65,$BD$6:$BD$53,0)))</f>
        <v>-</v>
      </c>
      <c r="V65" s="45"/>
      <c r="W65" s="191"/>
      <c r="X65" s="128" t="n">
        <f aca="false">Horarios!C65</f>
        <v>46200.0833333333</v>
      </c>
      <c r="Y65" s="129" t="n">
        <f aca="false">Horarios!C65</f>
        <v>46200.0833333333</v>
      </c>
      <c r="Z65" s="130" t="str">
        <f aca="false">$Z$8</f>
        <v>J3</v>
      </c>
      <c r="AA65" s="131" t="str">
        <f aca="false">A64</f>
        <v>Uruguay</v>
      </c>
      <c r="AB65" s="174" t="str">
        <f aca="true" t="array" ref="AB65:AB65">Ver_flag_local</f>
        <v/>
      </c>
      <c r="AC65" s="133"/>
      <c r="AD65" s="134"/>
      <c r="AE65" s="135" t="str">
        <f aca="true" t="array" ref="AE65:AE65">Ver_flag_visit</f>
        <v/>
      </c>
      <c r="AF65" s="136" t="str">
        <f aca="false">A61</f>
        <v>España</v>
      </c>
      <c r="AG65" s="82" t="n">
        <f aca="false">IF(NOT(OR(ISBLANK(AC65),ISBLANK(AD65))),1,0)</f>
        <v>0</v>
      </c>
      <c r="AH65" s="83" t="n">
        <v>66</v>
      </c>
      <c r="AI65" s="84" t="str">
        <f aca="false">AJ65&amp;$B$60</f>
        <v>4H</v>
      </c>
      <c r="AJ65" s="137" t="n">
        <v>4</v>
      </c>
      <c r="AK65" s="183" t="str">
        <f aca="true" t="array" ref="AK65:AK65">Ver_flag_visit</f>
        <v/>
      </c>
      <c r="AL65" s="139" t="str">
        <f aca="false">IFERROR(INDEX($BD$6:$BD$53,MATCH(AI65,$BN$6:$BN$53,0)),"")</f>
        <v>Uruguay</v>
      </c>
      <c r="AM65" s="140" t="n">
        <f aca="false">INDEX($BE$6:$BN$53,MATCH($AL65,$BD$6:$BD$53,0),MATCH(AM$5,$BE$5:$BN$5,0))</f>
        <v>0</v>
      </c>
      <c r="AN65" s="141" t="n">
        <f aca="false">INDEX($BE$6:$BN$53,MATCH($AL65,$BD$6:$BD$53,0),MATCH(AN$5,$BE$5:$BN$5,0))</f>
        <v>0</v>
      </c>
      <c r="AO65" s="141" t="n">
        <f aca="false">INDEX($BE$6:$BN$53,MATCH($AL65,$BD$6:$BD$53,0),MATCH(AO$5,$BE$5:$BN$5,0))</f>
        <v>0</v>
      </c>
      <c r="AP65" s="141" t="n">
        <f aca="false">INDEX($BE$6:$BN$53,MATCH($AL65,$BD$6:$BD$53,0),MATCH(AP$5,$BE$5:$BN$5,0))</f>
        <v>0</v>
      </c>
      <c r="AQ65" s="141" t="n">
        <f aca="false">INDEX($BE$6:$BN$53,MATCH($AL65,$BD$6:$BD$53,0),MATCH(AQ$5,$BE$5:$BN$5,0))</f>
        <v>0</v>
      </c>
      <c r="AR65" s="141" t="n">
        <f aca="false">INDEX($BE$6:$BN$53,MATCH($AL65,$BD$6:$BD$53,0),MATCH(AR$5,$BE$5:$BN$5,0))</f>
        <v>0</v>
      </c>
      <c r="AS65" s="141" t="n">
        <f aca="false">INDEX($BE$6:$BN$53,MATCH($AL65,$BD$6:$BD$53,0),MATCH(AS$5,$BE$5:$BN$5,0))</f>
        <v>0</v>
      </c>
      <c r="AT65" s="142" t="n">
        <f aca="false">INDEX($BE$6:$BN$53,MATCH($AL65,$BD$6:$BD$53,0),MATCH(AT$5,$BE$5:$BN$5,0))</f>
        <v>0</v>
      </c>
      <c r="AU65" s="109" t="n">
        <f aca="false">INDEX($DL$6:$DL$53,MATCH(AI65,$DP$6:$DP$53,0))</f>
        <v>1</v>
      </c>
      <c r="AV65" s="110" t="str">
        <f aca="false">INDEX($BD$6:$BD$53,MATCH(AI65,$BM$6:$BM$53,0))</f>
        <v>Uruguay</v>
      </c>
      <c r="AW65" s="111"/>
      <c r="AX65" s="112"/>
      <c r="AY65" s="143" t="str">
        <f aca="false">+A64</f>
        <v>Uruguay</v>
      </c>
      <c r="AZ65" s="144"/>
      <c r="BA65" s="48"/>
      <c r="BB65" s="190" t="str">
        <f aca="false">"3"&amp;BC65</f>
        <v>3H</v>
      </c>
      <c r="BC65" s="115" t="s">
        <v>133</v>
      </c>
      <c r="BD65" s="54" t="str">
        <f aca="false">+INDEX($BD$6:$BN$53,MATCH($BB65,$BN$6:$BN$53,0),MATCH(BD$57,$BD$5:$BN$5,0))</f>
        <v>Arabia Saudita</v>
      </c>
      <c r="BE65" s="116" t="n">
        <f aca="false">CHOOSE($BB$57,
  (BG65*3 + BH65)+IF($AZ$3="No",0,INDEX($AZ$6:$AZ$97,MATCH(BD65,$AY$6:$AY$97,0))),
  (BG65*3 + BH65)+IF($AZ$3="No",0,INDEX($AZ$6:$AZ$97,MATCH(BD65,$AY$6:$AY$97,0))),
  IFERROR((BG65*3 + BH65+IF($AZ$3="No",0,INDEX($AZ$6:$AZ$97,MATCH(BD65,$AY$6:$AY$97,0)))) / BF65, 0)
)</f>
        <v>0</v>
      </c>
      <c r="BF65" s="116" t="n">
        <f aca="false">+BG65+BH65+BI65</f>
        <v>0</v>
      </c>
      <c r="BG65" s="116" t="n">
        <f aca="false">CHOOSE(IF($BB$57=2, 2, 1),
  INDEX($BG$6:$BG$53,MATCH($BB65,$BN$6:$BN$53,0)),
  INDEX($BG$6:$BG$53,MATCH($BB65,$BN$6:$BN$53,0))-(COUNTIFS(FGLocal,$BD65,FGVisitante,INDEX($BD$6:$BD$53,MATCH(BO65,$BN$6:$BN$53,0)),Ganador,"Local")+COUNTIFS(FGVisitante,$BD65,FGLocal,INDEX($BD$6:$BD$53,MATCH(BO65,$BN$6:$BN$53,0)),Ganador,"Visitante"))
)</f>
        <v>0</v>
      </c>
      <c r="BH65" s="116" t="n">
        <f aca="false">CHOOSE(IF($BB$57=2, 2, 1),
  INDEX($BH$6:$BH$53,MATCH($BB65,$BN$6:$BN$53,0)),
  INDEX($BH$6:$BH$53,MATCH($BB65,$BN$6:$BN$53,0))-(COUNTIFS(FGLocal,$BD65,FGVisitante,INDEX($BD$6:$BD$53,MATCH(BO65,$BN$6:$BN$53,0)),Ganador,"Empate")+COUNTIFS(FGVisitante,$BD65,FGLocal,INDEX($BD$6:$BD$53,MATCH(BO65,$BN$6:$BN$53,0)),Ganador,"Empate"))
)</f>
        <v>0</v>
      </c>
      <c r="BI65" s="116" t="n">
        <f aca="false">CHOOSE(IF($BB$57=2, 2, 1),
  INDEX($BI$6:$BI$53,MATCH($BB65,$BN$6:$BN$53,0)),
  INDEX($BI$6:$BI$53,MATCH($BB65,$BN$6:$BN$53,0))-(COUNTIFS(FGLocal,$BD65,FGVisitante,INDEX($BD$6:$BD$53,MATCH(BO65,$BN$6:$BN$53,0)),Ganador,"Visitante")+COUNTIFS(FGVisitante,$BD65,FGLocal,INDEX($BD$6:$BD$53,MATCH(BO65,$BN$6:$BN$53,0)),Ganador,"Local"))
)</f>
        <v>0</v>
      </c>
      <c r="BJ65" s="116" t="n">
        <f aca="false">CHOOSE($BB$57,
  INDEX($BJ$6:$BJ$53,MATCH($BB65,$BN$6:$BN$53,0)),
  INDEX($BJ$6:$BJ$53,MATCH($BB65,$BN$6:$BN$53,0))-(SUMIFS(FG_GolesLocal,FGLocal,$BD65,FGVisitante,INDEX($BD$6:$BD$53,MATCH(BO65,$BN$6:$BN$53,0)))+SUMIFS(FG_GolesVisitante,FGVisitante,$BD65,FGLocal,INDEX($BD$6:$BD$53,MATCH(BO65,$BN$6:$BN$53,0)))),
  IFERROR(INDEX($BJ$6:$BJ$53,MATCH($BB65,$BN$6:$BN$53,0)) / BF65, 0)
)</f>
        <v>0</v>
      </c>
      <c r="BK65" s="116" t="n">
        <f aca="false">CHOOSE($BB$57,
  INDEX($BK$6:$BK$53,MATCH($BB65,$BN$6:$BN$53,0)),
  INDEX($BK$6:$BK$53,MATCH($BB65,$BN$6:$BN$53,0))-(SUMIFS(FG_GolesVisitante,FGLocal,$BD65,FGVisitante,INDEX($BD$6:$BD$53,MATCH(BO65,$BN$6:$BN$53,0)))+SUMIFS(FG_GolesLocal,FGVisitante,$BD65,FGLocal,INDEX($BD$6:$BD$53,MATCH(BO65,$BN$6:$BN$53,0)))),
  IFERROR(INDEX($BK$6:$BK$53,MATCH($BB65,$BN$6:$BN$53,0)) / BF65, 0)
)</f>
        <v>0</v>
      </c>
      <c r="BL65" s="116" t="n">
        <f aca="false">BJ65-BK65</f>
        <v>0</v>
      </c>
      <c r="BM65" s="116" t="n">
        <f aca="false">CB65</f>
        <v>4</v>
      </c>
      <c r="BN65" s="116" t="n">
        <f aca="false">CF65</f>
        <v>4</v>
      </c>
      <c r="BO65" s="119" t="str">
        <f aca="false">"4"&amp;BC65</f>
        <v>4H</v>
      </c>
      <c r="BP65" s="119"/>
      <c r="BQ65" s="119"/>
      <c r="BR65" s="116" t="n">
        <f aca="false">+BE65</f>
        <v>0</v>
      </c>
      <c r="BS65" s="116" t="n">
        <f aca="false">COUNTIFS(BR$58:BR$69,"&gt;"&amp;BR65)+1</f>
        <v>4</v>
      </c>
      <c r="BT65" s="116" t="str">
        <f aca="false">IF(COUNTIF(BS$58:BS$69,BS65)=1,"-","Pos. "&amp;BS65&amp;" ("&amp;COUNTIF(BS$58:BS$69,BS65)&amp;")")</f>
        <v>Pos. 4 (9)</v>
      </c>
      <c r="BU65" s="116" t="n">
        <f aca="false">IF(BT65="-","-",BL65)</f>
        <v>0</v>
      </c>
      <c r="BV65" s="116" t="n">
        <f aca="false">BS65+COUNTIFS(BT$58:BT$69,BT65,BU$58:BU$69,"&gt;"&amp;BU65)</f>
        <v>4</v>
      </c>
      <c r="BW65" s="116" t="str">
        <f aca="false">IF(COUNTIF(BV$58:BV$69,BV65)=1,"-","Pos. "&amp;BV65&amp;" ("&amp;COUNTIF(BV$58:BV$69,BV65)&amp;")")</f>
        <v>Pos. 4 (6)</v>
      </c>
      <c r="BX65" s="116" t="n">
        <f aca="false">IF(BW65="-","-",BJ65)</f>
        <v>0</v>
      </c>
      <c r="BY65" s="116" t="n">
        <f aca="false">BV65+COUNTIFS(BW$58:BW$69,BW65,BX$58:BX$69,"&gt;"&amp;BX65)</f>
        <v>4</v>
      </c>
      <c r="BZ65" s="116" t="str">
        <f aca="false">IF(COUNTIF(BY$58:BY$69,BY65)=1,"-","Pos. "&amp;BY65&amp;" ("&amp;COUNTIF(BY$58:BY$69,BY65)&amp;")")</f>
        <v>Pos. 4 (6)</v>
      </c>
      <c r="CA65" s="116" t="n">
        <f aca="false">IF(BZ65="-","-",COUNTIF($BD$58:$BD$69,"&gt;"&amp;BD65))</f>
        <v>11</v>
      </c>
      <c r="CB65" s="116" t="n">
        <f aca="false">BY65+COUNTIFS(BZ$58:BZ$69,BZ65,CA$58:CA$69,"&gt;"&amp;CA65)</f>
        <v>4</v>
      </c>
      <c r="CC65" s="116"/>
      <c r="CD65" s="116" t="n">
        <f aca="false">IF(OR(INDEX($AW$102:$AW$113,MATCH($BD65,$AV$102:$AV$113,0))="",BZ65="-"),CB65,INDEX($AW$102:$AW$113,MATCH($BD65,$AV$102:$AV$113,0))+CB65/1000)</f>
        <v>4</v>
      </c>
      <c r="CE65" s="116" t="n">
        <f aca="false">IF(BZ65="-","-",COUNTIF(CD$58:CD$69,"&lt;"&amp;CD65))</f>
        <v>3</v>
      </c>
      <c r="CF65" s="116" t="n">
        <f aca="false">BY65+COUNTIFS(BZ$58:BZ$69,BZ65,CE$58:CE$69,"&lt;"&amp;CE65)</f>
        <v>4</v>
      </c>
      <c r="CG65" s="116"/>
      <c r="CH65" s="116"/>
      <c r="CI65" s="116"/>
      <c r="CJ65" s="116"/>
      <c r="CK65" s="116"/>
      <c r="CL65" s="116"/>
      <c r="CM65" s="116"/>
      <c r="CN65" s="116"/>
      <c r="CO65" s="116"/>
      <c r="CP65" s="116"/>
      <c r="CQ65" s="116"/>
      <c r="CR65" s="116"/>
      <c r="CS65" s="116"/>
      <c r="CT65" s="116"/>
      <c r="CU65" s="116"/>
      <c r="CV65" s="116"/>
      <c r="CW65" s="54"/>
      <c r="CX65" s="54"/>
      <c r="CY65" s="54"/>
      <c r="CZ65" s="54"/>
      <c r="DA65" s="54"/>
      <c r="DB65" s="54"/>
      <c r="DC65" s="54"/>
      <c r="DD65" s="54"/>
      <c r="DE65" s="54"/>
      <c r="DF65" s="54"/>
      <c r="DG65" s="54"/>
      <c r="DH65" s="54"/>
      <c r="DI65" s="54"/>
      <c r="DJ65" s="54" t="n">
        <f aca="false">INDEX($BY$58:$BY$69,MATCH($DQ65,$BD$58:$BD$69,0))</f>
        <v>4</v>
      </c>
      <c r="DK65" s="54"/>
      <c r="DL65" s="54" t="n">
        <f aca="false">IF(OR($H$113=144,$AJ$99=144),COUNTIF($DJ$58:$DJ$69,DJ65),1)</f>
        <v>1</v>
      </c>
      <c r="DM65" s="119" t="str">
        <f aca="false">DJ65&amp;"."&amp;DL65</f>
        <v>4.1</v>
      </c>
      <c r="DN65" s="54" t="n">
        <f aca="true" t="array" ref="DN65:DN65">OFFSET(Horarios!$P$3,DJ65-1,0,DL65,1)</f>
        <v>4</v>
      </c>
      <c r="DO65" s="54"/>
      <c r="DP65" s="54" t="n">
        <v>8</v>
      </c>
      <c r="DQ65" s="54" t="str">
        <f aca="false">INDEX($BD$58:$BD$69,MATCH(DP65,$BM$58:$BM$69,0))</f>
        <v>Irán</v>
      </c>
      <c r="DR65" s="54"/>
      <c r="DS65" s="54"/>
      <c r="DT65" s="54" t="str">
        <f aca="false">AA65&amp;"-"&amp;AF65</f>
        <v>Uruguay-España</v>
      </c>
      <c r="DU65" s="54"/>
      <c r="DV65" s="54"/>
      <c r="DW65" s="56"/>
    </row>
    <row r="66" customFormat="false" ht="15" hidden="false" customHeight="false" outlineLevel="0" collapsed="false">
      <c r="A66" s="38"/>
      <c r="B66" s="71"/>
      <c r="C66" s="38"/>
      <c r="D66" s="54"/>
      <c r="E66" s="54"/>
      <c r="F66" s="54"/>
      <c r="G66" s="54"/>
      <c r="H66" s="54"/>
      <c r="I66" s="54"/>
      <c r="J66" s="54"/>
      <c r="K66" s="54"/>
      <c r="L66" s="54"/>
      <c r="M66" s="54"/>
      <c r="N66" s="54"/>
      <c r="O66" s="54"/>
      <c r="P66" s="54"/>
      <c r="Q66" s="54"/>
      <c r="R66" s="54"/>
      <c r="S66" s="54"/>
      <c r="T66" s="54"/>
      <c r="U66" s="54"/>
      <c r="V66" s="45"/>
      <c r="W66" s="145"/>
      <c r="X66" s="146"/>
      <c r="Y66" s="145"/>
      <c r="Z66" s="147"/>
      <c r="AA66" s="148"/>
      <c r="AB66" s="149"/>
      <c r="AC66" s="150"/>
      <c r="AD66" s="150"/>
      <c r="AE66" s="149"/>
      <c r="AF66" s="151"/>
      <c r="AG66" s="181"/>
      <c r="AH66" s="83"/>
      <c r="AI66" s="42"/>
      <c r="AJ66" s="152"/>
      <c r="AK66" s="153"/>
      <c r="AL66" s="65"/>
      <c r="AM66" s="154"/>
      <c r="AN66" s="152"/>
      <c r="AO66" s="152"/>
      <c r="AP66" s="152"/>
      <c r="AQ66" s="152"/>
      <c r="AR66" s="152"/>
      <c r="AS66" s="152"/>
      <c r="AT66" s="152"/>
      <c r="AU66" s="155"/>
      <c r="AV66" s="156"/>
      <c r="AW66" s="157"/>
      <c r="AX66" s="112"/>
      <c r="AY66" s="145"/>
      <c r="AZ66" s="146"/>
      <c r="BA66" s="48"/>
      <c r="BB66" s="190" t="str">
        <f aca="false">"3"&amp;BC66</f>
        <v>3I</v>
      </c>
      <c r="BC66" s="115" t="s">
        <v>134</v>
      </c>
      <c r="BD66" s="54" t="str">
        <f aca="false">+INDEX($BD$6:$BN$53,MATCH($BB66,$BN$6:$BN$53,0),MATCH(BD$57,$BD$5:$BN$5,0))</f>
        <v>Irak</v>
      </c>
      <c r="BE66" s="116" t="n">
        <f aca="false">CHOOSE($BB$57,
  (BG66*3 + BH66)+IF($AZ$3="No",0,INDEX($AZ$6:$AZ$97,MATCH(BD66,$AY$6:$AY$97,0))),
  (BG66*3 + BH66)+IF($AZ$3="No",0,INDEX($AZ$6:$AZ$97,MATCH(BD66,$AY$6:$AY$97,0))),
  IFERROR((BG66*3 + BH66+IF($AZ$3="No",0,INDEX($AZ$6:$AZ$97,MATCH(BD66,$AY$6:$AY$97,0)))) / BF66, 0)
)</f>
        <v>0</v>
      </c>
      <c r="BF66" s="116" t="n">
        <f aca="false">+BG66+BH66+BI66</f>
        <v>0</v>
      </c>
      <c r="BG66" s="116" t="n">
        <f aca="false">CHOOSE(IF($BB$57=2, 2, 1),
  INDEX($BG$6:$BG$53,MATCH($BB66,$BN$6:$BN$53,0)),
  INDEX($BG$6:$BG$53,MATCH($BB66,$BN$6:$BN$53,0))-(COUNTIFS(FGLocal,$BD66,FGVisitante,INDEX($BD$6:$BD$53,MATCH(BO66,$BN$6:$BN$53,0)),Ganador,"Local")+COUNTIFS(FGVisitante,$BD66,FGLocal,INDEX($BD$6:$BD$53,MATCH(BO66,$BN$6:$BN$53,0)),Ganador,"Visitante"))
)</f>
        <v>0</v>
      </c>
      <c r="BH66" s="116" t="n">
        <f aca="false">CHOOSE(IF($BB$57=2, 2, 1),
  INDEX($BH$6:$BH$53,MATCH($BB66,$BN$6:$BN$53,0)),
  INDEX($BH$6:$BH$53,MATCH($BB66,$BN$6:$BN$53,0))-(COUNTIFS(FGLocal,$BD66,FGVisitante,INDEX($BD$6:$BD$53,MATCH(BO66,$BN$6:$BN$53,0)),Ganador,"Empate")+COUNTIFS(FGVisitante,$BD66,FGLocal,INDEX($BD$6:$BD$53,MATCH(BO66,$BN$6:$BN$53,0)),Ganador,"Empate"))
)</f>
        <v>0</v>
      </c>
      <c r="BI66" s="116" t="n">
        <f aca="false">CHOOSE(IF($BB$57=2, 2, 1),
  INDEX($BI$6:$BI$53,MATCH($BB66,$BN$6:$BN$53,0)),
  INDEX($BI$6:$BI$53,MATCH($BB66,$BN$6:$BN$53,0))-(COUNTIFS(FGLocal,$BD66,FGVisitante,INDEX($BD$6:$BD$53,MATCH(BO66,$BN$6:$BN$53,0)),Ganador,"Visitante")+COUNTIFS(FGVisitante,$BD66,FGLocal,INDEX($BD$6:$BD$53,MATCH(BO66,$BN$6:$BN$53,0)),Ganador,"Local"))
)</f>
        <v>0</v>
      </c>
      <c r="BJ66" s="116" t="n">
        <f aca="false">CHOOSE($BB$57,
  INDEX($BJ$6:$BJ$53,MATCH($BB66,$BN$6:$BN$53,0)),
  INDEX($BJ$6:$BJ$53,MATCH($BB66,$BN$6:$BN$53,0))-(SUMIFS(FG_GolesLocal,FGLocal,$BD66,FGVisitante,INDEX($BD$6:$BD$53,MATCH(BO66,$BN$6:$BN$53,0)))+SUMIFS(FG_GolesVisitante,FGVisitante,$BD66,FGLocal,INDEX($BD$6:$BD$53,MATCH(BO66,$BN$6:$BN$53,0)))),
  IFERROR(INDEX($BJ$6:$BJ$53,MATCH($BB66,$BN$6:$BN$53,0)) / BF66, 0)
)</f>
        <v>0</v>
      </c>
      <c r="BK66" s="116" t="n">
        <f aca="false">CHOOSE($BB$57,
  INDEX($BK$6:$BK$53,MATCH($BB66,$BN$6:$BN$53,0)),
  INDEX($BK$6:$BK$53,MATCH($BB66,$BN$6:$BN$53,0))-(SUMIFS(FG_GolesVisitante,FGLocal,$BD66,FGVisitante,INDEX($BD$6:$BD$53,MATCH(BO66,$BN$6:$BN$53,0)))+SUMIFS(FG_GolesLocal,FGVisitante,$BD66,FGLocal,INDEX($BD$6:$BD$53,MATCH(BO66,$BN$6:$BN$53,0)))),
  IFERROR(INDEX($BK$6:$BK$53,MATCH($BB66,$BN$6:$BN$53,0)) / BF66, 0)
)</f>
        <v>0</v>
      </c>
      <c r="BL66" s="116" t="n">
        <f aca="false">BJ66-BK66</f>
        <v>0</v>
      </c>
      <c r="BM66" s="116" t="n">
        <f aca="false">CB66</f>
        <v>7</v>
      </c>
      <c r="BN66" s="116" t="n">
        <f aca="false">CF66</f>
        <v>6</v>
      </c>
      <c r="BO66" s="119" t="str">
        <f aca="false">"4"&amp;BC66</f>
        <v>4I</v>
      </c>
      <c r="BP66" s="119"/>
      <c r="BQ66" s="119"/>
      <c r="BR66" s="116" t="n">
        <f aca="false">+BE66</f>
        <v>0</v>
      </c>
      <c r="BS66" s="116" t="n">
        <f aca="false">COUNTIFS(BR$58:BR$69,"&gt;"&amp;BR66)+1</f>
        <v>4</v>
      </c>
      <c r="BT66" s="116" t="str">
        <f aca="false">IF(COUNTIF(BS$58:BS$69,BS66)=1,"-","Pos. "&amp;BS66&amp;" ("&amp;COUNTIF(BS$58:BS$69,BS66)&amp;")")</f>
        <v>Pos. 4 (9)</v>
      </c>
      <c r="BU66" s="116" t="n">
        <f aca="false">IF(BT66="-","-",BL66)</f>
        <v>0</v>
      </c>
      <c r="BV66" s="116" t="n">
        <f aca="false">BS66+COUNTIFS(BT$58:BT$69,BT66,BU$58:BU$69,"&gt;"&amp;BU66)</f>
        <v>4</v>
      </c>
      <c r="BW66" s="116" t="str">
        <f aca="false">IF(COUNTIF(BV$58:BV$69,BV66)=1,"-","Pos. "&amp;BV66&amp;" ("&amp;COUNTIF(BV$58:BV$69,BV66)&amp;")")</f>
        <v>Pos. 4 (6)</v>
      </c>
      <c r="BX66" s="116" t="n">
        <f aca="false">IF(BW66="-","-",BJ66)</f>
        <v>0</v>
      </c>
      <c r="BY66" s="116" t="n">
        <f aca="false">BV66+COUNTIFS(BW$58:BW$69,BW66,BX$58:BX$69,"&gt;"&amp;BX66)</f>
        <v>4</v>
      </c>
      <c r="BZ66" s="116" t="str">
        <f aca="false">IF(COUNTIF(BY$58:BY$69,BY66)=1,"-","Pos. "&amp;BY66&amp;" ("&amp;COUNTIF(BY$58:BY$69,BY66)&amp;")")</f>
        <v>Pos. 4 (6)</v>
      </c>
      <c r="CA66" s="116" t="n">
        <f aca="false">IF(BZ66="-","-",COUNTIF($BD$58:$BD$69,"&gt;"&amp;BD66))</f>
        <v>6</v>
      </c>
      <c r="CB66" s="116" t="n">
        <f aca="false">BY66+COUNTIFS(BZ$58:BZ$69,BZ66,CA$58:CA$69,"&gt;"&amp;CA66)</f>
        <v>7</v>
      </c>
      <c r="CC66" s="116"/>
      <c r="CD66" s="116" t="n">
        <f aca="false">IF(OR(INDEX($AW$102:$AW$113,MATCH($BD66,$AV$102:$AV$113,0))="",BZ66="-"),CB66,INDEX($AW$102:$AW$113,MATCH($BD66,$AV$102:$AV$113,0))+CB66/1000)</f>
        <v>6.007</v>
      </c>
      <c r="CE66" s="116" t="n">
        <f aca="false">IF(BZ66="-","-",COUNTIF(CD$58:CD$69,"&lt;"&amp;CD66))</f>
        <v>5</v>
      </c>
      <c r="CF66" s="116" t="n">
        <f aca="false">BY66+COUNTIFS(BZ$58:BZ$69,BZ66,CE$58:CE$69,"&lt;"&amp;CE66)</f>
        <v>6</v>
      </c>
      <c r="CG66" s="116"/>
      <c r="CH66" s="116"/>
      <c r="CI66" s="116"/>
      <c r="CJ66" s="116"/>
      <c r="CK66" s="116"/>
      <c r="CL66" s="116"/>
      <c r="CM66" s="116"/>
      <c r="CN66" s="116"/>
      <c r="CO66" s="116"/>
      <c r="CP66" s="116"/>
      <c r="CQ66" s="116"/>
      <c r="CR66" s="116"/>
      <c r="CS66" s="116"/>
      <c r="CT66" s="116"/>
      <c r="CU66" s="116"/>
      <c r="CV66" s="116"/>
      <c r="CW66" s="54"/>
      <c r="CX66" s="54"/>
      <c r="CY66" s="54"/>
      <c r="CZ66" s="54"/>
      <c r="DA66" s="54"/>
      <c r="DB66" s="54"/>
      <c r="DC66" s="54"/>
      <c r="DD66" s="54"/>
      <c r="DE66" s="54"/>
      <c r="DF66" s="54"/>
      <c r="DG66" s="54"/>
      <c r="DH66" s="54"/>
      <c r="DI66" s="54"/>
      <c r="DJ66" s="54" t="n">
        <f aca="false">INDEX($BY$58:$BY$69,MATCH($DQ66,$BD$58:$BD$69,0))</f>
        <v>4</v>
      </c>
      <c r="DK66" s="54"/>
      <c r="DL66" s="54" t="n">
        <f aca="false">IF(OR($H$113=144,$AJ$99=144),COUNTIF($DJ$58:$DJ$69,DJ66),1)</f>
        <v>1</v>
      </c>
      <c r="DM66" s="119" t="str">
        <f aca="false">DJ66&amp;"."&amp;DL66</f>
        <v>4.1</v>
      </c>
      <c r="DN66" s="54" t="n">
        <f aca="true" t="array" ref="DN66:DN66">OFFSET(Horarios!$P$3,DJ66-1,0,DL66,1)</f>
        <v>4</v>
      </c>
      <c r="DO66" s="54"/>
      <c r="DP66" s="54" t="n">
        <v>9</v>
      </c>
      <c r="DQ66" s="54" t="str">
        <f aca="false">INDEX($BD$58:$BD$69,MATCH(DP66,$BM$58:$BM$69,0))</f>
        <v>Uzbekistán</v>
      </c>
      <c r="DR66" s="54"/>
      <c r="DS66" s="54"/>
      <c r="DT66" s="54" t="str">
        <f aca="false">AA66&amp;"-"&amp;AF66</f>
        <v>-</v>
      </c>
      <c r="DU66" s="54"/>
      <c r="DV66" s="54"/>
      <c r="DW66" s="56"/>
    </row>
    <row r="67" customFormat="false" ht="15" hidden="false" customHeight="false" outlineLevel="0" collapsed="false">
      <c r="A67" s="38"/>
      <c r="B67" s="71"/>
      <c r="C67" s="38"/>
      <c r="D67" s="38"/>
      <c r="E67" s="38"/>
      <c r="F67" s="38"/>
      <c r="G67" s="38"/>
      <c r="H67" s="38"/>
      <c r="I67" s="38"/>
      <c r="J67" s="38"/>
      <c r="K67" s="38"/>
      <c r="L67" s="38"/>
      <c r="M67" s="38"/>
      <c r="N67" s="54"/>
      <c r="O67" s="54"/>
      <c r="P67" s="54"/>
      <c r="Q67" s="54"/>
      <c r="R67" s="54"/>
      <c r="S67" s="54"/>
      <c r="T67" s="54"/>
      <c r="U67" s="54"/>
      <c r="V67" s="45"/>
      <c r="W67" s="58"/>
      <c r="X67" s="59" t="str">
        <f aca="false">X3</f>
        <v>Fecha</v>
      </c>
      <c r="Y67" s="59" t="str">
        <f aca="false">Y3</f>
        <v>Hora</v>
      </c>
      <c r="Z67" s="60" t="str">
        <f aca="false">Z3</f>
        <v>Jor.</v>
      </c>
      <c r="AA67" s="61" t="str">
        <f aca="false">AA3</f>
        <v>Casa</v>
      </c>
      <c r="AB67" s="60"/>
      <c r="AC67" s="60" t="str">
        <f aca="false">AC3</f>
        <v>Gol</v>
      </c>
      <c r="AD67" s="60" t="str">
        <f aca="false">AD3</f>
        <v>Gol</v>
      </c>
      <c r="AE67" s="60"/>
      <c r="AF67" s="63" t="str">
        <f aca="false">AF3</f>
        <v>Fuera</v>
      </c>
      <c r="AG67" s="158"/>
      <c r="AH67" s="83"/>
      <c r="AI67" s="49"/>
      <c r="AJ67" s="65"/>
      <c r="AK67" s="159"/>
      <c r="AL67" s="65"/>
      <c r="AM67" s="65"/>
      <c r="AN67" s="65"/>
      <c r="AO67" s="65"/>
      <c r="AP67" s="65"/>
      <c r="AQ67" s="65"/>
      <c r="AR67" s="65"/>
      <c r="AS67" s="65"/>
      <c r="AT67" s="65"/>
      <c r="AU67" s="160"/>
      <c r="AV67" s="50"/>
      <c r="AW67" s="161"/>
      <c r="AX67" s="162"/>
      <c r="AY67" s="145"/>
      <c r="AZ67" s="146"/>
      <c r="BA67" s="48"/>
      <c r="BB67" s="190" t="str">
        <f aca="false">"3"&amp;BC67</f>
        <v>3J</v>
      </c>
      <c r="BC67" s="115" t="s">
        <v>135</v>
      </c>
      <c r="BD67" s="54" t="str">
        <f aca="false">+INDEX($BD$6:$BN$53,MATCH($BB67,$BN$6:$BN$53,0),MATCH(BD$57,$BD$5:$BN$5,0))</f>
        <v>Austria</v>
      </c>
      <c r="BE67" s="116" t="n">
        <f aca="false">CHOOSE($BB$57,
  (BG67*3 + BH67)+IF($AZ$3="No",0,INDEX($AZ$6:$AZ$97,MATCH(BD67,$AY$6:$AY$97,0))),
  (BG67*3 + BH67)+IF($AZ$3="No",0,INDEX($AZ$6:$AZ$97,MATCH(BD67,$AY$6:$AY$97,0))),
  IFERROR((BG67*3 + BH67+IF($AZ$3="No",0,INDEX($AZ$6:$AZ$97,MATCH(BD67,$AY$6:$AY$97,0)))) / BF67, 0)
)</f>
        <v>0</v>
      </c>
      <c r="BF67" s="116" t="n">
        <f aca="false">+BG67+BH67+BI67</f>
        <v>0</v>
      </c>
      <c r="BG67" s="116" t="n">
        <f aca="false">CHOOSE(IF($BB$57=2, 2, 1),
  INDEX($BG$6:$BG$53,MATCH($BB67,$BN$6:$BN$53,0)),
  INDEX($BG$6:$BG$53,MATCH($BB67,$BN$6:$BN$53,0))-(COUNTIFS(FGLocal,$BD67,FGVisitante,INDEX($BD$6:$BD$53,MATCH(BO67,$BN$6:$BN$53,0)),Ganador,"Local")+COUNTIFS(FGVisitante,$BD67,FGLocal,INDEX($BD$6:$BD$53,MATCH(BO67,$BN$6:$BN$53,0)),Ganador,"Visitante"))
)</f>
        <v>0</v>
      </c>
      <c r="BH67" s="116" t="n">
        <f aca="false">CHOOSE(IF($BB$57=2, 2, 1),
  INDEX($BH$6:$BH$53,MATCH($BB67,$BN$6:$BN$53,0)),
  INDEX($BH$6:$BH$53,MATCH($BB67,$BN$6:$BN$53,0))-(COUNTIFS(FGLocal,$BD67,FGVisitante,INDEX($BD$6:$BD$53,MATCH(BO67,$BN$6:$BN$53,0)),Ganador,"Empate")+COUNTIFS(FGVisitante,$BD67,FGLocal,INDEX($BD$6:$BD$53,MATCH(BO67,$BN$6:$BN$53,0)),Ganador,"Empate"))
)</f>
        <v>0</v>
      </c>
      <c r="BI67" s="116" t="n">
        <f aca="false">CHOOSE(IF($BB$57=2, 2, 1),
  INDEX($BI$6:$BI$53,MATCH($BB67,$BN$6:$BN$53,0)),
  INDEX($BI$6:$BI$53,MATCH($BB67,$BN$6:$BN$53,0))-(COUNTIFS(FGLocal,$BD67,FGVisitante,INDEX($BD$6:$BD$53,MATCH(BO67,$BN$6:$BN$53,0)),Ganador,"Visitante")+COUNTIFS(FGVisitante,$BD67,FGLocal,INDEX($BD$6:$BD$53,MATCH(BO67,$BN$6:$BN$53,0)),Ganador,"Local"))
)</f>
        <v>0</v>
      </c>
      <c r="BJ67" s="116" t="n">
        <f aca="false">CHOOSE($BB$57,
  INDEX($BJ$6:$BJ$53,MATCH($BB67,$BN$6:$BN$53,0)),
  INDEX($BJ$6:$BJ$53,MATCH($BB67,$BN$6:$BN$53,0))-(SUMIFS(FG_GolesLocal,FGLocal,$BD67,FGVisitante,INDEX($BD$6:$BD$53,MATCH(BO67,$BN$6:$BN$53,0)))+SUMIFS(FG_GolesVisitante,FGVisitante,$BD67,FGLocal,INDEX($BD$6:$BD$53,MATCH(BO67,$BN$6:$BN$53,0)))),
  IFERROR(INDEX($BJ$6:$BJ$53,MATCH($BB67,$BN$6:$BN$53,0)) / BF67, 0)
)</f>
        <v>0</v>
      </c>
      <c r="BK67" s="116" t="n">
        <f aca="false">CHOOSE($BB$57,
  INDEX($BK$6:$BK$53,MATCH($BB67,$BN$6:$BN$53,0)),
  INDEX($BK$6:$BK$53,MATCH($BB67,$BN$6:$BN$53,0))-(SUMIFS(FG_GolesVisitante,FGLocal,$BD67,FGVisitante,INDEX($BD$6:$BD$53,MATCH(BO67,$BN$6:$BN$53,0)))+SUMIFS(FG_GolesLocal,FGVisitante,$BD67,FGLocal,INDEX($BD$6:$BD$53,MATCH(BO67,$BN$6:$BN$53,0)))),
  IFERROR(INDEX($BK$6:$BK$53,MATCH($BB67,$BN$6:$BN$53,0)) / BF67, 0)
)</f>
        <v>0</v>
      </c>
      <c r="BL67" s="116" t="n">
        <f aca="false">BJ67-BK67</f>
        <v>0</v>
      </c>
      <c r="BM67" s="116" t="n">
        <f aca="false">CB67</f>
        <v>5</v>
      </c>
      <c r="BN67" s="116" t="n">
        <f aca="false">CF67</f>
        <v>5</v>
      </c>
      <c r="BO67" s="119" t="str">
        <f aca="false">"4"&amp;BC67</f>
        <v>4J</v>
      </c>
      <c r="BP67" s="119"/>
      <c r="BQ67" s="119"/>
      <c r="BR67" s="116" t="n">
        <f aca="false">+BE67</f>
        <v>0</v>
      </c>
      <c r="BS67" s="116" t="n">
        <f aca="false">COUNTIFS(BR$58:BR$69,"&gt;"&amp;BR67)+1</f>
        <v>4</v>
      </c>
      <c r="BT67" s="116" t="str">
        <f aca="false">IF(COUNTIF(BS$58:BS$69,BS67)=1,"-","Pos. "&amp;BS67&amp;" ("&amp;COUNTIF(BS$58:BS$69,BS67)&amp;")")</f>
        <v>Pos. 4 (9)</v>
      </c>
      <c r="BU67" s="116" t="n">
        <f aca="false">IF(BT67="-","-",BL67)</f>
        <v>0</v>
      </c>
      <c r="BV67" s="116" t="n">
        <f aca="false">BS67+COUNTIFS(BT$58:BT$69,BT67,BU$58:BU$69,"&gt;"&amp;BU67)</f>
        <v>4</v>
      </c>
      <c r="BW67" s="116" t="str">
        <f aca="false">IF(COUNTIF(BV$58:BV$69,BV67)=1,"-","Pos. "&amp;BV67&amp;" ("&amp;COUNTIF(BV$58:BV$69,BV67)&amp;")")</f>
        <v>Pos. 4 (6)</v>
      </c>
      <c r="BX67" s="116" t="n">
        <f aca="false">IF(BW67="-","-",BJ67)</f>
        <v>0</v>
      </c>
      <c r="BY67" s="116" t="n">
        <f aca="false">BV67+COUNTIFS(BW$58:BW$69,BW67,BX$58:BX$69,"&gt;"&amp;BX67)</f>
        <v>4</v>
      </c>
      <c r="BZ67" s="116" t="str">
        <f aca="false">IF(COUNTIF(BY$58:BY$69,BY67)=1,"-","Pos. "&amp;BY67&amp;" ("&amp;COUNTIF(BY$58:BY$69,BY67)&amp;")")</f>
        <v>Pos. 4 (6)</v>
      </c>
      <c r="CA67" s="116" t="n">
        <f aca="false">IF(BZ67="-","-",COUNTIF($BD$58:$BD$69,"&gt;"&amp;BD67))</f>
        <v>10</v>
      </c>
      <c r="CB67" s="116" t="n">
        <f aca="false">BY67+COUNTIFS(BZ$58:BZ$69,BZ67,CA$58:CA$69,"&gt;"&amp;CA67)</f>
        <v>5</v>
      </c>
      <c r="CC67" s="116"/>
      <c r="CD67" s="116" t="n">
        <f aca="false">IF(OR(INDEX($AW$102:$AW$113,MATCH($BD67,$AV$102:$AV$113,0))="",BZ67="-"),CB67,INDEX($AW$102:$AW$113,MATCH($BD67,$AV$102:$AV$113,0))+CB67/1000)</f>
        <v>5</v>
      </c>
      <c r="CE67" s="116" t="n">
        <f aca="false">IF(BZ67="-","-",COUNTIF(CD$58:CD$69,"&lt;"&amp;CD67))</f>
        <v>4</v>
      </c>
      <c r="CF67" s="116" t="n">
        <f aca="false">BY67+COUNTIFS(BZ$58:BZ$69,BZ67,CE$58:CE$69,"&lt;"&amp;CE67)</f>
        <v>5</v>
      </c>
      <c r="CG67" s="116"/>
      <c r="CH67" s="116"/>
      <c r="CI67" s="116"/>
      <c r="CJ67" s="116"/>
      <c r="CK67" s="116"/>
      <c r="CL67" s="116"/>
      <c r="CM67" s="116"/>
      <c r="CN67" s="116"/>
      <c r="CO67" s="116"/>
      <c r="CP67" s="116"/>
      <c r="CQ67" s="116"/>
      <c r="CR67" s="116"/>
      <c r="CS67" s="116"/>
      <c r="CT67" s="116"/>
      <c r="CU67" s="116"/>
      <c r="CV67" s="116"/>
      <c r="CW67" s="54"/>
      <c r="CX67" s="54"/>
      <c r="CY67" s="54"/>
      <c r="CZ67" s="54"/>
      <c r="DA67" s="54"/>
      <c r="DB67" s="54"/>
      <c r="DC67" s="54"/>
      <c r="DD67" s="54"/>
      <c r="DE67" s="54"/>
      <c r="DF67" s="54"/>
      <c r="DG67" s="54"/>
      <c r="DH67" s="54"/>
      <c r="DI67" s="54"/>
      <c r="DJ67" s="54" t="n">
        <f aca="false">INDEX($BY$58:$BY$69,MATCH($DQ67,$BD$58:$BD$69,0))</f>
        <v>10</v>
      </c>
      <c r="DK67" s="54"/>
      <c r="DL67" s="54" t="n">
        <f aca="false">IF(OR($H$113=144,$AJ$99=144),COUNTIF($DJ$58:$DJ$69,DJ67),1)</f>
        <v>1</v>
      </c>
      <c r="DM67" s="119" t="str">
        <f aca="false">DJ67&amp;"."&amp;DL67</f>
        <v>10.1</v>
      </c>
      <c r="DN67" s="54" t="n">
        <f aca="true" t="array" ref="DN67:DN67">OFFSET(Horarios!$P$3,DJ67-1,0,DL67,1)</f>
        <v>10</v>
      </c>
      <c r="DO67" s="54"/>
      <c r="DP67" s="54" t="n">
        <v>10</v>
      </c>
      <c r="DQ67" s="54" t="str">
        <f aca="false">INDEX($BD$58:$BD$69,MATCH(DP67,$BM$58:$BM$69,0))</f>
        <v>República Checa</v>
      </c>
      <c r="DR67" s="54"/>
      <c r="DS67" s="54"/>
      <c r="DT67" s="54" t="str">
        <f aca="false">AA67&amp;"-"&amp;AF67</f>
        <v>Casa-Fuera</v>
      </c>
      <c r="DU67" s="54"/>
      <c r="DV67" s="54"/>
      <c r="DW67" s="56"/>
    </row>
    <row r="68" customFormat="false" ht="15" hidden="false" customHeight="true" outlineLevel="0" collapsed="false">
      <c r="A68" s="70" t="s">
        <v>23</v>
      </c>
      <c r="B68" s="71" t="s">
        <v>134</v>
      </c>
      <c r="C68" s="43" t="n">
        <f aca="false">COUNTIF(Equipos!$C$2:$C$49,WORLDCUP!B68)</f>
        <v>4</v>
      </c>
      <c r="D68" s="54" t="str">
        <f aca="false">IF(OR(AC68="",AD68=""),"Pendiente",IF(AC68&gt;AD68,"Local",IF(AC68&lt;AD68,"Visitante","Empate")))</f>
        <v>Pendiente</v>
      </c>
      <c r="E68" s="54" t="str">
        <f aca="false">IF(D68="Pendiente","-",INDEX($BT$6:$BT$53,MATCH($AA68,$BD$6:$BD$53,0)))</f>
        <v>-</v>
      </c>
      <c r="F68" s="54" t="str">
        <f aca="false">IF(D68="Pendiente","-",INDEX($BT$6:$BT$53,MATCH($AF68,$BD$6:$BD$53,0)))</f>
        <v>-</v>
      </c>
      <c r="G68" s="54"/>
      <c r="H68" s="54" t="str">
        <f aca="false">IF(D68="Pendiente","-",INDEX($BZ$6:$BZ$53,MATCH($AA68,$BD$6:$BD$53,0)))</f>
        <v>-</v>
      </c>
      <c r="I68" s="54" t="str">
        <f aca="false">IF(D68="Pendiente","-",INDEX($BZ$6:$BZ$53,MATCH($AF68,$BD$6:$BD$53,0)))</f>
        <v>-</v>
      </c>
      <c r="J68" s="54"/>
      <c r="K68" s="54" t="str">
        <f aca="false">IF(D68="Pendiente","-",INDEX($CE$6:$CE$53,MATCH($AA68,$BD$6:$BD$53,0)))</f>
        <v>-</v>
      </c>
      <c r="L68" s="54" t="str">
        <f aca="false">IF(D68="Pendiente","-",INDEX($CE$6:$CE$53,MATCH($AF68,$BD$6:$BD$53,0)))</f>
        <v>-</v>
      </c>
      <c r="M68" s="54"/>
      <c r="N68" s="54" t="str">
        <f aca="false">IF(D68="Pendiente","-",INDEX($CH$6:$CH$53,MATCH($AA68,$BD$6:$BD$53,0)))</f>
        <v>-</v>
      </c>
      <c r="O68" s="54" t="str">
        <f aca="false">IF(D68="Pendiente","-",INDEX($CH$6:$CH$53,MATCH($AF68,$BD$6:$BD$53,0)))</f>
        <v>-</v>
      </c>
      <c r="P68" s="54"/>
      <c r="Q68" s="54" t="str">
        <f aca="false">IF(D68="Pendiente","-",INDEX($CN$6:$CN$53,MATCH($AA68,$BD$6:$BD$53,0)))</f>
        <v>-</v>
      </c>
      <c r="R68" s="54" t="str">
        <f aca="false">IF(D68="Pendiente","-",INDEX($CN$6:$CN$53,MATCH($AF68,$BD$6:$BD$53,0)))</f>
        <v>-</v>
      </c>
      <c r="S68" s="54"/>
      <c r="T68" s="54" t="str">
        <f aca="false">IF(D68="Pendiente","-",INDEX($CS$6:$CS$53,MATCH($AA68,$BD$6:$BD$53,0)))</f>
        <v>-</v>
      </c>
      <c r="U68" s="54" t="str">
        <f aca="false">IF(D68="Pendiente","-",INDEX($CS$6:$CS$53,MATCH($AF68,$BD$6:$BD$53,0)))</f>
        <v>-</v>
      </c>
      <c r="V68" s="45"/>
      <c r="W68" s="192" t="s">
        <v>134</v>
      </c>
      <c r="X68" s="73" t="n">
        <f aca="false">Horarios!C68</f>
        <v>46189.875</v>
      </c>
      <c r="Y68" s="74" t="n">
        <f aca="false">Horarios!C68</f>
        <v>46189.875</v>
      </c>
      <c r="Z68" s="75" t="str">
        <f aca="false">$Z$4</f>
        <v>J1</v>
      </c>
      <c r="AA68" s="76" t="str">
        <f aca="false">A69</f>
        <v>Francia</v>
      </c>
      <c r="AB68" s="164" t="str">
        <f aca="true" t="array" ref="AB68:AB68">Ver_flag_local</f>
        <v/>
      </c>
      <c r="AC68" s="78"/>
      <c r="AD68" s="79"/>
      <c r="AE68" s="80" t="str">
        <f aca="true" t="array" ref="AE68:AE68">Ver_flag_visit</f>
        <v/>
      </c>
      <c r="AF68" s="81" t="str">
        <f aca="false">A70</f>
        <v>Senegal</v>
      </c>
      <c r="AG68" s="82" t="n">
        <f aca="false">IF(NOT(OR(ISBLANK(AC68),ISBLANK(AD68))),1,0)</f>
        <v>0</v>
      </c>
      <c r="AH68" s="83" t="n">
        <v>17</v>
      </c>
      <c r="AI68" s="84"/>
      <c r="AJ68" s="85" t="str">
        <f aca="false">CONCATENATE(AJ3," ",B68)</f>
        <v>Grupo I</v>
      </c>
      <c r="AK68" s="85"/>
      <c r="AL68" s="85"/>
      <c r="AM68" s="85"/>
      <c r="AN68" s="85"/>
      <c r="AO68" s="85"/>
      <c r="AP68" s="85"/>
      <c r="AQ68" s="85"/>
      <c r="AR68" s="85"/>
      <c r="AS68" s="85"/>
      <c r="AT68" s="85"/>
      <c r="AU68" s="160"/>
      <c r="AV68" s="86" t="str">
        <f aca="false">IF(AU69&gt;0,$AV$3,"")</f>
        <v/>
      </c>
      <c r="AW68" s="96"/>
      <c r="AX68" s="167"/>
      <c r="AY68" s="145"/>
      <c r="AZ68" s="146"/>
      <c r="BA68" s="48"/>
      <c r="BB68" s="190" t="str">
        <f aca="false">"3"&amp;BC68</f>
        <v>3K</v>
      </c>
      <c r="BC68" s="115" t="s">
        <v>136</v>
      </c>
      <c r="BD68" s="54" t="str">
        <f aca="false">+INDEX($BD$6:$BN$53,MATCH($BB68,$BN$6:$BN$53,0),MATCH(BD$57,$BD$5:$BN$5,0))</f>
        <v>Uzbekistán</v>
      </c>
      <c r="BE68" s="116" t="n">
        <f aca="false">CHOOSE($BB$57,
  (BG68*3 + BH68)+IF($AZ$3="No",0,INDEX($AZ$6:$AZ$97,MATCH(BD68,$AY$6:$AY$97,0))),
  (BG68*3 + BH68)+IF($AZ$3="No",0,INDEX($AZ$6:$AZ$97,MATCH(BD68,$AY$6:$AY$97,0))),
  IFERROR((BG68*3 + BH68+IF($AZ$3="No",0,INDEX($AZ$6:$AZ$97,MATCH(BD68,$AY$6:$AY$97,0)))) / BF68, 0)
)</f>
        <v>0</v>
      </c>
      <c r="BF68" s="116" t="n">
        <f aca="false">+BG68+BH68+BI68</f>
        <v>0</v>
      </c>
      <c r="BG68" s="116" t="n">
        <f aca="false">CHOOSE(IF($BB$57=2, 2, 1),
  INDEX($BG$6:$BG$53,MATCH($BB68,$BN$6:$BN$53,0)),
  INDEX($BG$6:$BG$53,MATCH($BB68,$BN$6:$BN$53,0))-(COUNTIFS(FGLocal,$BD68,FGVisitante,INDEX($BD$6:$BD$53,MATCH(BO68,$BN$6:$BN$53,0)),Ganador,"Local")+COUNTIFS(FGVisitante,$BD68,FGLocal,INDEX($BD$6:$BD$53,MATCH(BO68,$BN$6:$BN$53,0)),Ganador,"Visitante"))
)</f>
        <v>0</v>
      </c>
      <c r="BH68" s="116" t="n">
        <f aca="false">CHOOSE(IF($BB$57=2, 2, 1),
  INDEX($BH$6:$BH$53,MATCH($BB68,$BN$6:$BN$53,0)),
  INDEX($BH$6:$BH$53,MATCH($BB68,$BN$6:$BN$53,0))-(COUNTIFS(FGLocal,$BD68,FGVisitante,INDEX($BD$6:$BD$53,MATCH(BO68,$BN$6:$BN$53,0)),Ganador,"Empate")+COUNTIFS(FGVisitante,$BD68,FGLocal,INDEX($BD$6:$BD$53,MATCH(BO68,$BN$6:$BN$53,0)),Ganador,"Empate"))
)</f>
        <v>0</v>
      </c>
      <c r="BI68" s="116" t="n">
        <f aca="false">CHOOSE(IF($BB$57=2, 2, 1),
  INDEX($BI$6:$BI$53,MATCH($BB68,$BN$6:$BN$53,0)),
  INDEX($BI$6:$BI$53,MATCH($BB68,$BN$6:$BN$53,0))-(COUNTIFS(FGLocal,$BD68,FGVisitante,INDEX($BD$6:$BD$53,MATCH(BO68,$BN$6:$BN$53,0)),Ganador,"Visitante")+COUNTIFS(FGVisitante,$BD68,FGLocal,INDEX($BD$6:$BD$53,MATCH(BO68,$BN$6:$BN$53,0)),Ganador,"Local"))
)</f>
        <v>0</v>
      </c>
      <c r="BJ68" s="116" t="n">
        <f aca="false">CHOOSE($BB$57,
  INDEX($BJ$6:$BJ$53,MATCH($BB68,$BN$6:$BN$53,0)),
  INDEX($BJ$6:$BJ$53,MATCH($BB68,$BN$6:$BN$53,0))-(SUMIFS(FG_GolesLocal,FGLocal,$BD68,FGVisitante,INDEX($BD$6:$BD$53,MATCH(BO68,$BN$6:$BN$53,0)))+SUMIFS(FG_GolesVisitante,FGVisitante,$BD68,FGLocal,INDEX($BD$6:$BD$53,MATCH(BO68,$BN$6:$BN$53,0)))),
  IFERROR(INDEX($BJ$6:$BJ$53,MATCH($BB68,$BN$6:$BN$53,0)) / BF68, 0)
)</f>
        <v>0</v>
      </c>
      <c r="BK68" s="116" t="n">
        <f aca="false">CHOOSE($BB$57,
  INDEX($BK$6:$BK$53,MATCH($BB68,$BN$6:$BN$53,0)),
  INDEX($BK$6:$BK$53,MATCH($BB68,$BN$6:$BN$53,0))-(SUMIFS(FG_GolesVisitante,FGLocal,$BD68,FGVisitante,INDEX($BD$6:$BD$53,MATCH(BO68,$BN$6:$BN$53,0)))+SUMIFS(FG_GolesLocal,FGVisitante,$BD68,FGLocal,INDEX($BD$6:$BD$53,MATCH(BO68,$BN$6:$BN$53,0)))),
  IFERROR(INDEX($BK$6:$BK$53,MATCH($BB68,$BN$6:$BN$53,0)) / BF68, 0)
)</f>
        <v>0</v>
      </c>
      <c r="BL68" s="116" t="n">
        <f aca="false">BJ68-BK68</f>
        <v>0</v>
      </c>
      <c r="BM68" s="116" t="n">
        <f aca="false">CB68</f>
        <v>9</v>
      </c>
      <c r="BN68" s="116" t="n">
        <f aca="false">CF68</f>
        <v>9</v>
      </c>
      <c r="BO68" s="119" t="str">
        <f aca="false">"4"&amp;BC68</f>
        <v>4K</v>
      </c>
      <c r="BP68" s="119"/>
      <c r="BQ68" s="119"/>
      <c r="BR68" s="116" t="n">
        <f aca="false">+BE68</f>
        <v>0</v>
      </c>
      <c r="BS68" s="116" t="n">
        <f aca="false">COUNTIFS(BR$58:BR$69,"&gt;"&amp;BR68)+1</f>
        <v>4</v>
      </c>
      <c r="BT68" s="116" t="str">
        <f aca="false">IF(COUNTIF(BS$58:BS$69,BS68)=1,"-","Pos. "&amp;BS68&amp;" ("&amp;COUNTIF(BS$58:BS$69,BS68)&amp;")")</f>
        <v>Pos. 4 (9)</v>
      </c>
      <c r="BU68" s="116" t="n">
        <f aca="false">IF(BT68="-","-",BL68)</f>
        <v>0</v>
      </c>
      <c r="BV68" s="116" t="n">
        <f aca="false">BS68+COUNTIFS(BT$58:BT$69,BT68,BU$58:BU$69,"&gt;"&amp;BU68)</f>
        <v>4</v>
      </c>
      <c r="BW68" s="116" t="str">
        <f aca="false">IF(COUNTIF(BV$58:BV$69,BV68)=1,"-","Pos. "&amp;BV68&amp;" ("&amp;COUNTIF(BV$58:BV$69,BV68)&amp;")")</f>
        <v>Pos. 4 (6)</v>
      </c>
      <c r="BX68" s="116" t="n">
        <f aca="false">IF(BW68="-","-",BJ68)</f>
        <v>0</v>
      </c>
      <c r="BY68" s="116" t="n">
        <f aca="false">BV68+COUNTIFS(BW$58:BW$69,BW68,BX$58:BX$69,"&gt;"&amp;BX68)</f>
        <v>4</v>
      </c>
      <c r="BZ68" s="116" t="str">
        <f aca="false">IF(COUNTIF(BY$58:BY$69,BY68)=1,"-","Pos. "&amp;BY68&amp;" ("&amp;COUNTIF(BY$58:BY$69,BY68)&amp;")")</f>
        <v>Pos. 4 (6)</v>
      </c>
      <c r="CA68" s="116" t="n">
        <f aca="false">IF(BZ68="-","-",COUNTIF($BD$58:$BD$69,"&gt;"&amp;BD68))</f>
        <v>0</v>
      </c>
      <c r="CB68" s="116" t="n">
        <f aca="false">BY68+COUNTIFS(BZ$58:BZ$69,BZ68,CA$58:CA$69,"&gt;"&amp;CA68)</f>
        <v>9</v>
      </c>
      <c r="CC68" s="116"/>
      <c r="CD68" s="116" t="n">
        <f aca="false">IF(OR(INDEX($AW$102:$AW$113,MATCH($BD68,$AV$102:$AV$113,0))="",BZ68="-"),CB68,INDEX($AW$102:$AW$113,MATCH($BD68,$AV$102:$AV$113,0))+CB68/1000)</f>
        <v>9.009</v>
      </c>
      <c r="CE68" s="116" t="n">
        <f aca="false">IF(BZ68="-","-",COUNTIF(CD$58:CD$69,"&lt;"&amp;CD68))</f>
        <v>8</v>
      </c>
      <c r="CF68" s="116" t="n">
        <f aca="false">BY68+COUNTIFS(BZ$58:BZ$69,BZ68,CE$58:CE$69,"&lt;"&amp;CE68)</f>
        <v>9</v>
      </c>
      <c r="CG68" s="116"/>
      <c r="CH68" s="116"/>
      <c r="CI68" s="116"/>
      <c r="CJ68" s="116"/>
      <c r="CK68" s="116"/>
      <c r="CL68" s="116"/>
      <c r="CM68" s="116"/>
      <c r="CN68" s="116"/>
      <c r="CO68" s="116"/>
      <c r="CP68" s="116"/>
      <c r="CQ68" s="116"/>
      <c r="CR68" s="116"/>
      <c r="CS68" s="116"/>
      <c r="CT68" s="116"/>
      <c r="CU68" s="116"/>
      <c r="CV68" s="116"/>
      <c r="CW68" s="54"/>
      <c r="CX68" s="54"/>
      <c r="CY68" s="54"/>
      <c r="CZ68" s="54"/>
      <c r="DA68" s="54"/>
      <c r="DB68" s="54"/>
      <c r="DC68" s="54"/>
      <c r="DD68" s="54"/>
      <c r="DE68" s="54"/>
      <c r="DF68" s="54"/>
      <c r="DG68" s="54"/>
      <c r="DH68" s="54"/>
      <c r="DI68" s="54"/>
      <c r="DJ68" s="54" t="n">
        <f aca="false">INDEX($BY$58:$BY$69,MATCH($DQ68,$BD$58:$BD$69,0))</f>
        <v>11</v>
      </c>
      <c r="DK68" s="54"/>
      <c r="DL68" s="54" t="n">
        <f aca="false">IF(OR($H$113=144,$AJ$99=144),COUNTIF($DJ$58:$DJ$69,DJ68),1)</f>
        <v>1</v>
      </c>
      <c r="DM68" s="119" t="str">
        <f aca="false">DJ68&amp;"."&amp;DL68</f>
        <v>11.1</v>
      </c>
      <c r="DN68" s="54" t="n">
        <f aca="true" t="array" ref="DN68:DN68">OFFSET(Horarios!$P$3,DJ68-1,0,DL68,1)</f>
        <v>11</v>
      </c>
      <c r="DO68" s="54"/>
      <c r="DP68" s="54" t="n">
        <v>11</v>
      </c>
      <c r="DQ68" s="54" t="str">
        <f aca="false">INDEX($BD$58:$BD$69,MATCH(DP68,$BM$58:$BM$69,0))</f>
        <v>Ecuador</v>
      </c>
      <c r="DR68" s="54"/>
      <c r="DS68" s="54"/>
      <c r="DT68" s="54" t="str">
        <f aca="false">AA68&amp;"-"&amp;AF68</f>
        <v>Francia-Senegal</v>
      </c>
      <c r="DU68" s="54"/>
      <c r="DV68" s="54"/>
      <c r="DW68" s="56"/>
    </row>
    <row r="69" customFormat="false" ht="15.75" hidden="false" customHeight="true" outlineLevel="0" collapsed="false">
      <c r="A69" s="91" t="str">
        <f aca="false">+Equipos!B34</f>
        <v>Francia</v>
      </c>
      <c r="B69" s="71"/>
      <c r="C69" s="71"/>
      <c r="D69" s="54" t="str">
        <f aca="false">IF(OR(AC69="",AD69=""),"Pendiente",IF(AC69&gt;AD69,"Local",IF(AC69&lt;AD69,"Visitante","Empate")))</f>
        <v>Pendiente</v>
      </c>
      <c r="E69" s="54" t="str">
        <f aca="false">IF(D69="Pendiente","-",INDEX($BT$6:$BT$53,MATCH($AA69,$BD$6:$BD$53,0)))</f>
        <v>-</v>
      </c>
      <c r="F69" s="54" t="str">
        <f aca="false">IF(D69="Pendiente","-",INDEX($BT$6:$BT$53,MATCH($AF69,$BD$6:$BD$53,0)))</f>
        <v>-</v>
      </c>
      <c r="G69" s="54"/>
      <c r="H69" s="54" t="str">
        <f aca="false">IF(D69="Pendiente","-",INDEX($BZ$6:$BZ$53,MATCH($AA69,$BD$6:$BD$53,0)))</f>
        <v>-</v>
      </c>
      <c r="I69" s="54" t="str">
        <f aca="false">IF(D69="Pendiente","-",INDEX($BZ$6:$BZ$53,MATCH($AF69,$BD$6:$BD$53,0)))</f>
        <v>-</v>
      </c>
      <c r="J69" s="54"/>
      <c r="K69" s="54" t="str">
        <f aca="false">IF(D69="Pendiente","-",INDEX($CE$6:$CE$53,MATCH($AA69,$BD$6:$BD$53,0)))</f>
        <v>-</v>
      </c>
      <c r="L69" s="54" t="str">
        <f aca="false">IF(D69="Pendiente","-",INDEX($CE$6:$CE$53,MATCH($AF69,$BD$6:$BD$53,0)))</f>
        <v>-</v>
      </c>
      <c r="M69" s="54"/>
      <c r="N69" s="54" t="str">
        <f aca="false">IF(D69="Pendiente","-",INDEX($CH$6:$CH$53,MATCH($AA69,$BD$6:$BD$53,0)))</f>
        <v>-</v>
      </c>
      <c r="O69" s="54" t="str">
        <f aca="false">IF(D69="Pendiente","-",INDEX($CH$6:$CH$53,MATCH($AF69,$BD$6:$BD$53,0)))</f>
        <v>-</v>
      </c>
      <c r="P69" s="54"/>
      <c r="Q69" s="54" t="str">
        <f aca="false">IF(D69="Pendiente","-",INDEX($CN$6:$CN$53,MATCH($AA69,$BD$6:$BD$53,0)))</f>
        <v>-</v>
      </c>
      <c r="R69" s="54" t="str">
        <f aca="false">IF(D69="Pendiente","-",INDEX($CN$6:$CN$53,MATCH($AF69,$BD$6:$BD$53,0)))</f>
        <v>-</v>
      </c>
      <c r="S69" s="54"/>
      <c r="T69" s="54" t="str">
        <f aca="false">IF(D69="Pendiente","-",INDEX($CS$6:$CS$53,MATCH($AA69,$BD$6:$BD$53,0)))</f>
        <v>-</v>
      </c>
      <c r="U69" s="54" t="str">
        <f aca="false">IF(D69="Pendiente","-",INDEX($CS$6:$CS$53,MATCH($AF69,$BD$6:$BD$53,0)))</f>
        <v>-</v>
      </c>
      <c r="V69" s="45"/>
      <c r="W69" s="192"/>
      <c r="X69" s="73" t="n">
        <f aca="false">Horarios!C69</f>
        <v>46190</v>
      </c>
      <c r="Y69" s="74" t="n">
        <f aca="false">Horarios!C69</f>
        <v>46190</v>
      </c>
      <c r="Z69" s="75" t="str">
        <f aca="false">$Z$4</f>
        <v>J1</v>
      </c>
      <c r="AA69" s="76" t="str">
        <f aca="false">A71</f>
        <v>Irak</v>
      </c>
      <c r="AB69" s="164" t="str">
        <f aca="true" t="array" ref="AB69:AB69">Ver_flag_local</f>
        <v/>
      </c>
      <c r="AC69" s="78"/>
      <c r="AD69" s="79"/>
      <c r="AE69" s="80" t="str">
        <f aca="true" t="array" ref="AE69:AE69">Ver_flag_visit</f>
        <v/>
      </c>
      <c r="AF69" s="81" t="str">
        <f aca="false">A72</f>
        <v>Noruega</v>
      </c>
      <c r="AG69" s="82" t="n">
        <f aca="false">IF(NOT(OR(ISBLANK(AC69),ISBLANK(AD69))),1,0)</f>
        <v>0</v>
      </c>
      <c r="AH69" s="83" t="n">
        <v>18</v>
      </c>
      <c r="AI69" s="84"/>
      <c r="AJ69" s="92" t="str">
        <f aca="false">AJ5</f>
        <v>Pos</v>
      </c>
      <c r="AK69" s="93"/>
      <c r="AL69" s="94" t="str">
        <f aca="false">AL5</f>
        <v>Selección</v>
      </c>
      <c r="AM69" s="93" t="str">
        <f aca="false">AM5</f>
        <v>Pts</v>
      </c>
      <c r="AN69" s="93" t="str">
        <f aca="false">AN5</f>
        <v>J</v>
      </c>
      <c r="AO69" s="93" t="str">
        <f aca="false">AO5</f>
        <v>G</v>
      </c>
      <c r="AP69" s="93" t="str">
        <f aca="false">AP5</f>
        <v>E</v>
      </c>
      <c r="AQ69" s="93" t="str">
        <f aca="false">AQ5</f>
        <v>P</v>
      </c>
      <c r="AR69" s="93" t="str">
        <f aca="false">AR5</f>
        <v>GF</v>
      </c>
      <c r="AS69" s="93" t="str">
        <f aca="false">AS5</f>
        <v>GC</v>
      </c>
      <c r="AT69" s="95" t="str">
        <f aca="false">AT5</f>
        <v>DG</v>
      </c>
      <c r="AU69" s="160" t="n">
        <f aca="false">COUNTIF(AU70:AU73,"&gt;1")</f>
        <v>0</v>
      </c>
      <c r="AV69" s="96"/>
      <c r="AW69" s="96"/>
      <c r="AX69" s="167"/>
      <c r="AY69" s="97" t="str">
        <f aca="false">AL69</f>
        <v>Selección</v>
      </c>
      <c r="AZ69" s="98" t="str">
        <f aca="false">+Idiomas!$D$69</f>
        <v>Puntos penalizados</v>
      </c>
      <c r="BA69" s="48"/>
      <c r="BB69" s="190" t="str">
        <f aca="false">"3"&amp;BC69</f>
        <v>3L</v>
      </c>
      <c r="BC69" s="115" t="s">
        <v>137</v>
      </c>
      <c r="BD69" s="54" t="str">
        <f aca="false">+INDEX($BD$6:$BN$53,MATCH($BB69,$BN$6:$BN$53,0),MATCH(BD$57,$BD$5:$BN$5,0))</f>
        <v>Ghana</v>
      </c>
      <c r="BE69" s="116" t="n">
        <f aca="false">CHOOSE($BB$57,
  (BG69*3 + BH69)+IF($AZ$3="No",0,INDEX($AZ$6:$AZ$97,MATCH(BD69,$AY$6:$AY$97,0))),
  (BG69*3 + BH69)+IF($AZ$3="No",0,INDEX($AZ$6:$AZ$97,MATCH(BD69,$AY$6:$AY$97,0))),
  IFERROR((BG69*3 + BH69+IF($AZ$3="No",0,INDEX($AZ$6:$AZ$97,MATCH(BD69,$AY$6:$AY$97,0)))) / BF69, 0)
)</f>
        <v>0</v>
      </c>
      <c r="BF69" s="116" t="n">
        <f aca="false">+BG69+BH69+BI69</f>
        <v>0</v>
      </c>
      <c r="BG69" s="116" t="n">
        <f aca="false">CHOOSE(IF($BB$57=2, 2, 1),
  INDEX($BG$6:$BG$53,MATCH($BB69,$BN$6:$BN$53,0)),
  INDEX($BG$6:$BG$53,MATCH($BB69,$BN$6:$BN$53,0))-(COUNTIFS(FGLocal,$BD69,FGVisitante,INDEX($BD$6:$BD$53,MATCH(BO69,$BN$6:$BN$53,0)),Ganador,"Local")+COUNTIFS(FGVisitante,$BD69,FGLocal,INDEX($BD$6:$BD$53,MATCH(BO69,$BN$6:$BN$53,0)),Ganador,"Visitante"))
)</f>
        <v>0</v>
      </c>
      <c r="BH69" s="116" t="n">
        <f aca="false">CHOOSE(IF($BB$57=2, 2, 1),
  INDEX($BH$6:$BH$53,MATCH($BB69,$BN$6:$BN$53,0)),
  INDEX($BH$6:$BH$53,MATCH($BB69,$BN$6:$BN$53,0))-(COUNTIFS(FGLocal,$BD69,FGVisitante,INDEX($BD$6:$BD$53,MATCH(BO69,$BN$6:$BN$53,0)),Ganador,"Empate")+COUNTIFS(FGVisitante,$BD69,FGLocal,INDEX($BD$6:$BD$53,MATCH(BO69,$BN$6:$BN$53,0)),Ganador,"Empate"))
)</f>
        <v>0</v>
      </c>
      <c r="BI69" s="116" t="n">
        <f aca="false">CHOOSE(IF($BB$57=2, 2, 1),
  INDEX($BI$6:$BI$53,MATCH($BB69,$BN$6:$BN$53,0)),
  INDEX($BI$6:$BI$53,MATCH($BB69,$BN$6:$BN$53,0))-(COUNTIFS(FGLocal,$BD69,FGVisitante,INDEX($BD$6:$BD$53,MATCH(BO69,$BN$6:$BN$53,0)),Ganador,"Visitante")+COUNTIFS(FGVisitante,$BD69,FGLocal,INDEX($BD$6:$BD$53,MATCH(BO69,$BN$6:$BN$53,0)),Ganador,"Local"))
)</f>
        <v>0</v>
      </c>
      <c r="BJ69" s="116" t="n">
        <f aca="false">CHOOSE($BB$57,
  INDEX($BJ$6:$BJ$53,MATCH($BB69,$BN$6:$BN$53,0)),
  INDEX($BJ$6:$BJ$53,MATCH($BB69,$BN$6:$BN$53,0))-(SUMIFS(FG_GolesLocal,FGLocal,$BD69,FGVisitante,INDEX($BD$6:$BD$53,MATCH(BO69,$BN$6:$BN$53,0)))+SUMIFS(FG_GolesVisitante,FGVisitante,$BD69,FGLocal,INDEX($BD$6:$BD$53,MATCH(BO69,$BN$6:$BN$53,0)))),
  IFERROR(INDEX($BJ$6:$BJ$53,MATCH($BB69,$BN$6:$BN$53,0)) / BF69, 0)
)</f>
        <v>0</v>
      </c>
      <c r="BK69" s="116" t="n">
        <f aca="false">CHOOSE($BB$57,
  INDEX($BK$6:$BK$53,MATCH($BB69,$BN$6:$BN$53,0)),
  INDEX($BK$6:$BK$53,MATCH($BB69,$BN$6:$BN$53,0))-(SUMIFS(FG_GolesVisitante,FGLocal,$BD69,FGVisitante,INDEX($BD$6:$BD$53,MATCH(BO69,$BN$6:$BN$53,0)))+SUMIFS(FG_GolesLocal,FGVisitante,$BD69,FGLocal,INDEX($BD$6:$BD$53,MATCH(BO69,$BN$6:$BN$53,0)))),
  IFERROR(INDEX($BK$6:$BK$53,MATCH($BB69,$BN$6:$BN$53,0)) / BF69, 0)
)</f>
        <v>0</v>
      </c>
      <c r="BL69" s="116" t="n">
        <f aca="false">BJ69-BK69</f>
        <v>0</v>
      </c>
      <c r="BM69" s="116" t="n">
        <f aca="false">CB69</f>
        <v>6</v>
      </c>
      <c r="BN69" s="116" t="n">
        <f aca="false">CF69</f>
        <v>7</v>
      </c>
      <c r="BO69" s="119" t="str">
        <f aca="false">"4"&amp;BC69</f>
        <v>4L</v>
      </c>
      <c r="BP69" s="119"/>
      <c r="BQ69" s="119"/>
      <c r="BR69" s="116" t="n">
        <f aca="false">+BE69</f>
        <v>0</v>
      </c>
      <c r="BS69" s="116" t="n">
        <f aca="false">COUNTIFS(BR$58:BR$69,"&gt;"&amp;BR69)+1</f>
        <v>4</v>
      </c>
      <c r="BT69" s="116" t="str">
        <f aca="false">IF(COUNTIF(BS$58:BS$69,BS69)=1,"-","Pos. "&amp;BS69&amp;" ("&amp;COUNTIF(BS$58:BS$69,BS69)&amp;")")</f>
        <v>Pos. 4 (9)</v>
      </c>
      <c r="BU69" s="116" t="n">
        <f aca="false">IF(BT69="-","-",BL69)</f>
        <v>0</v>
      </c>
      <c r="BV69" s="116" t="n">
        <f aca="false">BS69+COUNTIFS(BT$58:BT$69,BT69,BU$58:BU$69,"&gt;"&amp;BU69)</f>
        <v>4</v>
      </c>
      <c r="BW69" s="116" t="str">
        <f aca="false">IF(COUNTIF(BV$58:BV$69,BV69)=1,"-","Pos. "&amp;BV69&amp;" ("&amp;COUNTIF(BV$58:BV$69,BV69)&amp;")")</f>
        <v>Pos. 4 (6)</v>
      </c>
      <c r="BX69" s="116" t="n">
        <f aca="false">IF(BW69="-","-",BJ69)</f>
        <v>0</v>
      </c>
      <c r="BY69" s="116" t="n">
        <f aca="false">BV69+COUNTIFS(BW$58:BW$69,BW69,BX$58:BX$69,"&gt;"&amp;BX69)</f>
        <v>4</v>
      </c>
      <c r="BZ69" s="116" t="str">
        <f aca="false">IF(COUNTIF(BY$58:BY$69,BY69)=1,"-","Pos. "&amp;BY69&amp;" ("&amp;COUNTIF(BY$58:BY$69,BY69)&amp;")")</f>
        <v>Pos. 4 (6)</v>
      </c>
      <c r="CA69" s="116" t="n">
        <f aca="false">IF(BZ69="-","-",COUNTIF($BD$58:$BD$69,"&gt;"&amp;BD69))</f>
        <v>7</v>
      </c>
      <c r="CB69" s="116" t="n">
        <f aca="false">BY69+COUNTIFS(BZ$58:BZ$69,BZ69,CA$58:CA$69,"&gt;"&amp;CA69)</f>
        <v>6</v>
      </c>
      <c r="CC69" s="116"/>
      <c r="CD69" s="116" t="n">
        <f aca="false">IF(OR(INDEX($AW$102:$AW$113,MATCH($BD69,$AV$102:$AV$113,0))="",BZ69="-"),CB69,INDEX($AW$102:$AW$113,MATCH($BD69,$AV$102:$AV$113,0))+CB69/1000)</f>
        <v>7.006</v>
      </c>
      <c r="CE69" s="116" t="n">
        <f aca="false">IF(BZ69="-","-",COUNTIF(CD$58:CD$69,"&lt;"&amp;CD69))</f>
        <v>6</v>
      </c>
      <c r="CF69" s="116" t="n">
        <f aca="false">BY69+COUNTIFS(BZ$58:BZ$69,BZ69,CE$58:CE$69,"&lt;"&amp;CE69)</f>
        <v>7</v>
      </c>
      <c r="CG69" s="116"/>
      <c r="CH69" s="116"/>
      <c r="CI69" s="116"/>
      <c r="CJ69" s="116"/>
      <c r="CK69" s="116"/>
      <c r="CL69" s="116"/>
      <c r="CM69" s="116"/>
      <c r="CN69" s="116"/>
      <c r="CO69" s="116"/>
      <c r="CP69" s="116"/>
      <c r="CQ69" s="116"/>
      <c r="CR69" s="116"/>
      <c r="CS69" s="116"/>
      <c r="CT69" s="116"/>
      <c r="CU69" s="116"/>
      <c r="CV69" s="116"/>
      <c r="CW69" s="54"/>
      <c r="CX69" s="54"/>
      <c r="CY69" s="54"/>
      <c r="CZ69" s="54"/>
      <c r="DA69" s="54"/>
      <c r="DB69" s="54"/>
      <c r="DC69" s="54"/>
      <c r="DD69" s="54"/>
      <c r="DE69" s="54"/>
      <c r="DF69" s="54"/>
      <c r="DG69" s="54"/>
      <c r="DH69" s="54"/>
      <c r="DI69" s="54"/>
      <c r="DJ69" s="54" t="n">
        <f aca="false">INDEX($BY$58:$BY$69,MATCH($DQ69,$BD$58:$BD$69,0))</f>
        <v>12</v>
      </c>
      <c r="DK69" s="54"/>
      <c r="DL69" s="54" t="n">
        <f aca="false">IF(OR($H$113=144,$AJ$99=144),COUNTIF($DJ$58:$DJ$69,DJ69),1)</f>
        <v>1</v>
      </c>
      <c r="DM69" s="119" t="str">
        <f aca="false">DJ69&amp;"."&amp;DL69</f>
        <v>12.1</v>
      </c>
      <c r="DN69" s="54" t="n">
        <f aca="true" t="array" ref="DN69:DN69">OFFSET(Horarios!$P$3,DJ69-1,0,DL69,1)</f>
        <v>12</v>
      </c>
      <c r="DO69" s="54"/>
      <c r="DP69" s="54" t="n">
        <v>12</v>
      </c>
      <c r="DQ69" s="54" t="str">
        <f aca="false">INDEX($BD$58:$BD$69,MATCH(DP69,$BM$58:$BM$69,0))</f>
        <v>Turquía</v>
      </c>
      <c r="DR69" s="54"/>
      <c r="DS69" s="54"/>
      <c r="DT69" s="54" t="str">
        <f aca="false">AA69&amp;"-"&amp;AF69</f>
        <v>Irak-Noruega</v>
      </c>
      <c r="DU69" s="54"/>
      <c r="DV69" s="54"/>
      <c r="DW69" s="56"/>
    </row>
    <row r="70" customFormat="false" ht="15.75" hidden="false" customHeight="true" outlineLevel="0" collapsed="false">
      <c r="A70" s="91" t="str">
        <f aca="false">+Equipos!B35</f>
        <v>Senegal</v>
      </c>
      <c r="B70" s="71"/>
      <c r="C70" s="102"/>
      <c r="D70" s="54" t="str">
        <f aca="false">IF(OR(AC70="",AD70=""),"Pendiente",IF(AC70&gt;AD70,"Local",IF(AC70&lt;AD70,"Visitante","Empate")))</f>
        <v>Pendiente</v>
      </c>
      <c r="E70" s="54" t="str">
        <f aca="false">IF(D70="Pendiente","-",INDEX($BT$6:$BT$53,MATCH($AA70,$BD$6:$BD$53,0)))</f>
        <v>-</v>
      </c>
      <c r="F70" s="54" t="str">
        <f aca="false">IF(D70="Pendiente","-",INDEX($BT$6:$BT$53,MATCH($AF70,$BD$6:$BD$53,0)))</f>
        <v>-</v>
      </c>
      <c r="G70" s="54"/>
      <c r="H70" s="54" t="str">
        <f aca="false">IF(D70="Pendiente","-",INDEX($BZ$6:$BZ$53,MATCH($AA70,$BD$6:$BD$53,0)))</f>
        <v>-</v>
      </c>
      <c r="I70" s="54" t="str">
        <f aca="false">IF(D70="Pendiente","-",INDEX($BZ$6:$BZ$53,MATCH($AF70,$BD$6:$BD$53,0)))</f>
        <v>-</v>
      </c>
      <c r="J70" s="54"/>
      <c r="K70" s="54" t="str">
        <f aca="false">IF(D70="Pendiente","-",INDEX($CE$6:$CE$53,MATCH($AA70,$BD$6:$BD$53,0)))</f>
        <v>-</v>
      </c>
      <c r="L70" s="54" t="str">
        <f aca="false">IF(D70="Pendiente","-",INDEX($CE$6:$CE$53,MATCH($AF70,$BD$6:$BD$53,0)))</f>
        <v>-</v>
      </c>
      <c r="M70" s="54"/>
      <c r="N70" s="54" t="str">
        <f aca="false">IF(D70="Pendiente","-",INDEX($CH$6:$CH$53,MATCH($AA70,$BD$6:$BD$53,0)))</f>
        <v>-</v>
      </c>
      <c r="O70" s="54" t="str">
        <f aca="false">IF(D70="Pendiente","-",INDEX($CH$6:$CH$53,MATCH($AF70,$BD$6:$BD$53,0)))</f>
        <v>-</v>
      </c>
      <c r="P70" s="54"/>
      <c r="Q70" s="54" t="str">
        <f aca="false">IF(D70="Pendiente","-",INDEX($CN$6:$CN$53,MATCH($AA70,$BD$6:$BD$53,0)))</f>
        <v>-</v>
      </c>
      <c r="R70" s="54" t="str">
        <f aca="false">IF(D70="Pendiente","-",INDEX($CN$6:$CN$53,MATCH($AF70,$BD$6:$BD$53,0)))</f>
        <v>-</v>
      </c>
      <c r="S70" s="54"/>
      <c r="T70" s="54" t="str">
        <f aca="false">IF(D70="Pendiente","-",INDEX($CS$6:$CS$53,MATCH($AA70,$BD$6:$BD$53,0)))</f>
        <v>-</v>
      </c>
      <c r="U70" s="54" t="str">
        <f aca="false">IF(D70="Pendiente","-",INDEX($CS$6:$CS$53,MATCH($AF70,$BD$6:$BD$53,0)))</f>
        <v>-</v>
      </c>
      <c r="V70" s="45"/>
      <c r="W70" s="192"/>
      <c r="X70" s="73" t="n">
        <f aca="false">Horarios!C70</f>
        <v>46195.9583333333</v>
      </c>
      <c r="Y70" s="74" t="n">
        <f aca="false">Horarios!C70</f>
        <v>46195.9583333333</v>
      </c>
      <c r="Z70" s="75" t="str">
        <f aca="false">$Z$6</f>
        <v>J2</v>
      </c>
      <c r="AA70" s="76" t="str">
        <f aca="false">A69</f>
        <v>Francia</v>
      </c>
      <c r="AB70" s="164" t="str">
        <f aca="true" t="array" ref="AB70:AB70">Ver_flag_local</f>
        <v/>
      </c>
      <c r="AC70" s="78"/>
      <c r="AD70" s="79"/>
      <c r="AE70" s="80" t="str">
        <f aca="true" t="array" ref="AE70:AE70">Ver_flag_visit</f>
        <v/>
      </c>
      <c r="AF70" s="81" t="str">
        <f aca="false">A71</f>
        <v>Irak</v>
      </c>
      <c r="AG70" s="82" t="n">
        <f aca="false">IF(NOT(OR(ISBLANK(AC70),ISBLANK(AD70))),1,0)</f>
        <v>0</v>
      </c>
      <c r="AH70" s="83" t="n">
        <v>42</v>
      </c>
      <c r="AI70" s="84" t="str">
        <f aca="false">AJ70&amp;$B$68</f>
        <v>1I</v>
      </c>
      <c r="AJ70" s="103" t="n">
        <v>1</v>
      </c>
      <c r="AK70" s="169" t="str">
        <f aca="true" t="array" ref="AK70:AK70">Ver_flag_visit</f>
        <v/>
      </c>
      <c r="AL70" s="105" t="str">
        <f aca="false">IFERROR(INDEX($BD$6:$BD$53,MATCH(AI70,$BN$6:$BN$53,0)),"")</f>
        <v>Francia</v>
      </c>
      <c r="AM70" s="106" t="n">
        <f aca="false">INDEX($BE$6:$BN$53,MATCH($AL70,$BD$6:$BD$53,0),MATCH(AM$5,$BE$5:$BN$5,0))</f>
        <v>0</v>
      </c>
      <c r="AN70" s="107" t="n">
        <f aca="false">INDEX($BE$6:$BN$53,MATCH($AL70,$BD$6:$BD$53,0),MATCH(AN$5,$BE$5:$BN$5,0))</f>
        <v>0</v>
      </c>
      <c r="AO70" s="107" t="n">
        <f aca="false">INDEX($BE$6:$BN$53,MATCH($AL70,$BD$6:$BD$53,0),MATCH(AO$5,$BE$5:$BN$5,0))</f>
        <v>0</v>
      </c>
      <c r="AP70" s="107" t="n">
        <f aca="false">INDEX($BE$6:$BN$53,MATCH($AL70,$BD$6:$BD$53,0),MATCH(AP$5,$BE$5:$BN$5,0))</f>
        <v>0</v>
      </c>
      <c r="AQ70" s="107" t="n">
        <f aca="false">INDEX($BE$6:$BN$53,MATCH($AL70,$BD$6:$BD$53,0),MATCH(AQ$5,$BE$5:$BN$5,0))</f>
        <v>0</v>
      </c>
      <c r="AR70" s="107" t="n">
        <f aca="false">INDEX($BE$6:$BN$53,MATCH($AL70,$BD$6:$BD$53,0),MATCH(AR$5,$BE$5:$BN$5,0))</f>
        <v>0</v>
      </c>
      <c r="AS70" s="107" t="n">
        <f aca="false">INDEX($BE$6:$BN$53,MATCH($AL70,$BD$6:$BD$53,0),MATCH(AS$5,$BE$5:$BN$5,0))</f>
        <v>0</v>
      </c>
      <c r="AT70" s="108" t="n">
        <f aca="false">INDEX($BE$6:$BN$53,MATCH($AL70,$BD$6:$BD$53,0),MATCH(AT$5,$BE$5:$BN$5,0))</f>
        <v>0</v>
      </c>
      <c r="AU70" s="109" t="n">
        <f aca="false">INDEX($DL$6:$DL$53,MATCH(AI70,$DP$6:$DP$53,0))</f>
        <v>1</v>
      </c>
      <c r="AV70" s="110" t="str">
        <f aca="false">INDEX($BD$6:$BD$53,MATCH(AI70,$BM$6:$BM$53,0))</f>
        <v>Francia</v>
      </c>
      <c r="AW70" s="111"/>
      <c r="AX70" s="112"/>
      <c r="AY70" s="113" t="str">
        <f aca="false">+A69</f>
        <v>Francia</v>
      </c>
      <c r="AZ70" s="114"/>
      <c r="BA70" s="48"/>
      <c r="BB70" s="54"/>
      <c r="BC70" s="54"/>
      <c r="BD70" s="54"/>
      <c r="BE70" s="54"/>
      <c r="BF70" s="54"/>
      <c r="BG70" s="54"/>
      <c r="BH70" s="54"/>
      <c r="BI70" s="54"/>
      <c r="BJ70" s="54"/>
      <c r="BK70" s="54"/>
      <c r="BL70" s="54"/>
      <c r="BM70" s="54"/>
      <c r="BN70" s="90"/>
      <c r="BO70" s="90"/>
      <c r="BP70" s="90"/>
      <c r="BQ70" s="90"/>
      <c r="BR70" s="54"/>
      <c r="BS70" s="54"/>
      <c r="BT70" s="90"/>
      <c r="BU70" s="90"/>
      <c r="BV70" s="90"/>
      <c r="BW70" s="90"/>
      <c r="BX70" s="90"/>
      <c r="BY70" s="90"/>
      <c r="BZ70" s="90"/>
      <c r="CA70" s="90"/>
      <c r="CB70" s="90"/>
      <c r="CC70" s="90"/>
      <c r="CD70" s="90"/>
      <c r="CE70" s="90"/>
      <c r="CF70" s="90"/>
      <c r="CG70" s="90"/>
      <c r="CH70" s="90"/>
      <c r="CI70" s="90"/>
      <c r="CJ70" s="90"/>
      <c r="CK70" s="90"/>
      <c r="CL70" s="90"/>
      <c r="CM70" s="90"/>
      <c r="CN70" s="90"/>
      <c r="CO70" s="90"/>
      <c r="CP70" s="90"/>
      <c r="CQ70" s="90"/>
      <c r="CR70" s="90"/>
      <c r="CS70" s="90"/>
      <c r="CT70" s="90"/>
      <c r="CU70" s="90"/>
      <c r="CV70" s="90"/>
      <c r="CW70" s="54"/>
      <c r="CX70" s="90"/>
      <c r="CY70" s="54"/>
      <c r="CZ70" s="54"/>
      <c r="DA70" s="54"/>
      <c r="DB70" s="54"/>
      <c r="DC70" s="54"/>
      <c r="DD70" s="54"/>
      <c r="DE70" s="54"/>
      <c r="DF70" s="54"/>
      <c r="DG70" s="54"/>
      <c r="DH70" s="54"/>
      <c r="DI70" s="54"/>
      <c r="DJ70" s="54"/>
      <c r="DK70" s="54"/>
      <c r="DL70" s="54"/>
      <c r="DM70" s="54"/>
      <c r="DN70" s="54"/>
      <c r="DO70" s="54"/>
      <c r="DP70" s="54"/>
      <c r="DQ70" s="54"/>
      <c r="DR70" s="54"/>
      <c r="DS70" s="54"/>
      <c r="DT70" s="54" t="str">
        <f aca="false">AA70&amp;"-"&amp;AF70</f>
        <v>Francia-Irak</v>
      </c>
      <c r="DU70" s="54"/>
      <c r="DV70" s="54"/>
      <c r="DW70" s="56"/>
    </row>
    <row r="71" customFormat="false" ht="15.75" hidden="false" customHeight="true" outlineLevel="0" collapsed="false">
      <c r="A71" s="91" t="str">
        <f aca="false">+Equipos!B36</f>
        <v>Irak</v>
      </c>
      <c r="B71" s="71"/>
      <c r="C71" s="54"/>
      <c r="D71" s="54" t="str">
        <f aca="false">IF(OR(AC71="",AD71=""),"Pendiente",IF(AC71&gt;AD71,"Local",IF(AC71&lt;AD71,"Visitante","Empate")))</f>
        <v>Pendiente</v>
      </c>
      <c r="E71" s="54" t="str">
        <f aca="false">IF(D71="Pendiente","-",INDEX($BT$6:$BT$53,MATCH($AA71,$BD$6:$BD$53,0)))</f>
        <v>-</v>
      </c>
      <c r="F71" s="54" t="str">
        <f aca="false">IF(D71="Pendiente","-",INDEX($BT$6:$BT$53,MATCH($AF71,$BD$6:$BD$53,0)))</f>
        <v>-</v>
      </c>
      <c r="G71" s="54"/>
      <c r="H71" s="54" t="str">
        <f aca="false">IF(D71="Pendiente","-",INDEX($BZ$6:$BZ$53,MATCH($AA71,$BD$6:$BD$53,0)))</f>
        <v>-</v>
      </c>
      <c r="I71" s="54" t="str">
        <f aca="false">IF(D71="Pendiente","-",INDEX($BZ$6:$BZ$53,MATCH($AF71,$BD$6:$BD$53,0)))</f>
        <v>-</v>
      </c>
      <c r="J71" s="54"/>
      <c r="K71" s="54" t="str">
        <f aca="false">IF(D71="Pendiente","-",INDEX($CE$6:$CE$53,MATCH($AA71,$BD$6:$BD$53,0)))</f>
        <v>-</v>
      </c>
      <c r="L71" s="54" t="str">
        <f aca="false">IF(D71="Pendiente","-",INDEX($CE$6:$CE$53,MATCH($AF71,$BD$6:$BD$53,0)))</f>
        <v>-</v>
      </c>
      <c r="M71" s="54"/>
      <c r="N71" s="54" t="str">
        <f aca="false">IF(D71="Pendiente","-",INDEX($CH$6:$CH$53,MATCH($AA71,$BD$6:$BD$53,0)))</f>
        <v>-</v>
      </c>
      <c r="O71" s="54" t="str">
        <f aca="false">IF(D71="Pendiente","-",INDEX($CH$6:$CH$53,MATCH($AF71,$BD$6:$BD$53,0)))</f>
        <v>-</v>
      </c>
      <c r="P71" s="54"/>
      <c r="Q71" s="54" t="str">
        <f aca="false">IF(D71="Pendiente","-",INDEX($CN$6:$CN$53,MATCH($AA71,$BD$6:$BD$53,0)))</f>
        <v>-</v>
      </c>
      <c r="R71" s="54" t="str">
        <f aca="false">IF(D71="Pendiente","-",INDEX($CN$6:$CN$53,MATCH($AF71,$BD$6:$BD$53,0)))</f>
        <v>-</v>
      </c>
      <c r="S71" s="54"/>
      <c r="T71" s="54" t="str">
        <f aca="false">IF(D71="Pendiente","-",INDEX($CS$6:$CS$53,MATCH($AA71,$BD$6:$BD$53,0)))</f>
        <v>-</v>
      </c>
      <c r="U71" s="54" t="str">
        <f aca="false">IF(D71="Pendiente","-",INDEX($CS$6:$CS$53,MATCH($AF71,$BD$6:$BD$53,0)))</f>
        <v>-</v>
      </c>
      <c r="V71" s="45"/>
      <c r="W71" s="192"/>
      <c r="X71" s="73" t="n">
        <f aca="false">Horarios!C71</f>
        <v>46196.0833333333</v>
      </c>
      <c r="Y71" s="74" t="n">
        <f aca="false">Horarios!C71</f>
        <v>46196.0833333333</v>
      </c>
      <c r="Z71" s="75" t="str">
        <f aca="false">$Z$6</f>
        <v>J2</v>
      </c>
      <c r="AA71" s="76" t="str">
        <f aca="false">A72</f>
        <v>Noruega</v>
      </c>
      <c r="AB71" s="164" t="str">
        <f aca="true" t="array" ref="AB71:AB71">Ver_flag_local</f>
        <v/>
      </c>
      <c r="AC71" s="78"/>
      <c r="AD71" s="79"/>
      <c r="AE71" s="80" t="str">
        <f aca="true" t="array" ref="AE71:AE71">Ver_flag_visit</f>
        <v/>
      </c>
      <c r="AF71" s="81" t="str">
        <f aca="false">A70</f>
        <v>Senegal</v>
      </c>
      <c r="AG71" s="82" t="n">
        <f aca="false">IF(NOT(OR(ISBLANK(AC71),ISBLANK(AD71))),1,0)</f>
        <v>0</v>
      </c>
      <c r="AH71" s="83" t="n">
        <v>41</v>
      </c>
      <c r="AI71" s="84" t="str">
        <f aca="false">AJ71&amp;$B$68</f>
        <v>2I</v>
      </c>
      <c r="AJ71" s="120" t="n">
        <v>2</v>
      </c>
      <c r="AK71" s="172" t="str">
        <f aca="true" t="array" ref="AK71:AK71">Ver_flag_visit</f>
        <v/>
      </c>
      <c r="AL71" s="122" t="str">
        <f aca="false">IFERROR(INDEX($BD$6:$BD$53,MATCH(AI71,$BN$6:$BN$53,0)),"")</f>
        <v>Senegal</v>
      </c>
      <c r="AM71" s="123" t="n">
        <f aca="false">INDEX($BE$6:$BN$53,MATCH($AL71,$BD$6:$BD$53,0),MATCH(AM$5,$BE$5:$BN$5,0))</f>
        <v>0</v>
      </c>
      <c r="AN71" s="124" t="n">
        <f aca="false">INDEX($BE$6:$BN$53,MATCH($AL71,$BD$6:$BD$53,0),MATCH(AN$5,$BE$5:$BN$5,0))</f>
        <v>0</v>
      </c>
      <c r="AO71" s="124" t="n">
        <f aca="false">INDEX($BE$6:$BN$53,MATCH($AL71,$BD$6:$BD$53,0),MATCH(AO$5,$BE$5:$BN$5,0))</f>
        <v>0</v>
      </c>
      <c r="AP71" s="124" t="n">
        <f aca="false">INDEX($BE$6:$BN$53,MATCH($AL71,$BD$6:$BD$53,0),MATCH(AP$5,$BE$5:$BN$5,0))</f>
        <v>0</v>
      </c>
      <c r="AQ71" s="124" t="n">
        <f aca="false">INDEX($BE$6:$BN$53,MATCH($AL71,$BD$6:$BD$53,0),MATCH(AQ$5,$BE$5:$BN$5,0))</f>
        <v>0</v>
      </c>
      <c r="AR71" s="124" t="n">
        <f aca="false">INDEX($BE$6:$BN$53,MATCH($AL71,$BD$6:$BD$53,0),MATCH(AR$5,$BE$5:$BN$5,0))</f>
        <v>0</v>
      </c>
      <c r="AS71" s="124" t="n">
        <f aca="false">INDEX($BE$6:$BN$53,MATCH($AL71,$BD$6:$BD$53,0),MATCH(AS$5,$BE$5:$BN$5,0))</f>
        <v>0</v>
      </c>
      <c r="AT71" s="125" t="n">
        <f aca="false">INDEX($BE$6:$BN$53,MATCH($AL71,$BD$6:$BD$53,0),MATCH(AT$5,$BE$5:$BN$5,0))</f>
        <v>0</v>
      </c>
      <c r="AU71" s="109" t="n">
        <f aca="false">INDEX($DL$6:$DL$53,MATCH(AI71,$DP$6:$DP$53,0))</f>
        <v>1</v>
      </c>
      <c r="AV71" s="110" t="str">
        <f aca="false">INDEX($BD$6:$BD$53,MATCH(AI71,$BM$6:$BM$53,0))</f>
        <v>Senegal</v>
      </c>
      <c r="AW71" s="111"/>
      <c r="AX71" s="112"/>
      <c r="AY71" s="126" t="str">
        <f aca="false">+A70</f>
        <v>Senegal</v>
      </c>
      <c r="AZ71" s="127"/>
      <c r="BA71" s="48"/>
      <c r="BB71" s="54"/>
      <c r="BC71" s="54"/>
      <c r="BD71" s="54"/>
      <c r="BE71" s="54"/>
      <c r="BF71" s="54"/>
      <c r="BG71" s="54"/>
      <c r="BH71" s="54"/>
      <c r="BI71" s="54"/>
      <c r="BJ71" s="54"/>
      <c r="BK71" s="54"/>
      <c r="BL71" s="54"/>
      <c r="BM71" s="54"/>
      <c r="BN71" s="90"/>
      <c r="BO71" s="90"/>
      <c r="BP71" s="90"/>
      <c r="BQ71" s="90"/>
      <c r="BR71" s="54"/>
      <c r="BS71" s="54"/>
      <c r="BT71" s="90"/>
      <c r="BU71" s="90"/>
      <c r="BV71" s="90"/>
      <c r="BW71" s="90"/>
      <c r="BX71" s="90"/>
      <c r="BY71" s="90"/>
      <c r="BZ71" s="90"/>
      <c r="CA71" s="90"/>
      <c r="CB71" s="90"/>
      <c r="CC71" s="90"/>
      <c r="CD71" s="90"/>
      <c r="CE71" s="90"/>
      <c r="CF71" s="90"/>
      <c r="CG71" s="90"/>
      <c r="CH71" s="90"/>
      <c r="CI71" s="90"/>
      <c r="CJ71" s="90"/>
      <c r="CK71" s="90"/>
      <c r="CL71" s="90"/>
      <c r="CM71" s="90"/>
      <c r="CN71" s="90"/>
      <c r="CO71" s="90"/>
      <c r="CP71" s="90"/>
      <c r="CQ71" s="90"/>
      <c r="CR71" s="90"/>
      <c r="CS71" s="90"/>
      <c r="CT71" s="90"/>
      <c r="CU71" s="90"/>
      <c r="CV71" s="90"/>
      <c r="CW71" s="54"/>
      <c r="CX71" s="90"/>
      <c r="CY71" s="54"/>
      <c r="CZ71" s="54"/>
      <c r="DA71" s="54"/>
      <c r="DB71" s="54"/>
      <c r="DC71" s="54"/>
      <c r="DD71" s="54"/>
      <c r="DE71" s="54"/>
      <c r="DF71" s="54"/>
      <c r="DG71" s="54"/>
      <c r="DH71" s="54"/>
      <c r="DI71" s="54"/>
      <c r="DJ71" s="54"/>
      <c r="DK71" s="54"/>
      <c r="DL71" s="54"/>
      <c r="DM71" s="54"/>
      <c r="DN71" s="54"/>
      <c r="DO71" s="54"/>
      <c r="DP71" s="54"/>
      <c r="DQ71" s="54"/>
      <c r="DR71" s="54"/>
      <c r="DS71" s="54"/>
      <c r="DT71" s="54" t="str">
        <f aca="false">AA71&amp;"-"&amp;AF71</f>
        <v>Noruega-Senegal</v>
      </c>
      <c r="DU71" s="54"/>
      <c r="DV71" s="54"/>
      <c r="DW71" s="56"/>
    </row>
    <row r="72" customFormat="false" ht="15.75" hidden="false" customHeight="true" outlineLevel="0" collapsed="false">
      <c r="A72" s="91" t="str">
        <f aca="false">+Equipos!B37</f>
        <v>Noruega</v>
      </c>
      <c r="B72" s="71"/>
      <c r="C72" s="54"/>
      <c r="D72" s="54" t="str">
        <f aca="false">IF(OR(AC72="",AD72=""),"Pendiente",IF(AC72&gt;AD72,"Local",IF(AC72&lt;AD72,"Visitante","Empate")))</f>
        <v>Pendiente</v>
      </c>
      <c r="E72" s="54" t="str">
        <f aca="false">IF(D72="Pendiente","-",INDEX($BT$6:$BT$53,MATCH($AA72,$BD$6:$BD$53,0)))</f>
        <v>-</v>
      </c>
      <c r="F72" s="54" t="str">
        <f aca="false">IF(D72="Pendiente","-",INDEX($BT$6:$BT$53,MATCH($AF72,$BD$6:$BD$53,0)))</f>
        <v>-</v>
      </c>
      <c r="G72" s="54"/>
      <c r="H72" s="54" t="str">
        <f aca="false">IF(D72="Pendiente","-",INDEX($BZ$6:$BZ$53,MATCH($AA72,$BD$6:$BD$53,0)))</f>
        <v>-</v>
      </c>
      <c r="I72" s="54" t="str">
        <f aca="false">IF(D72="Pendiente","-",INDEX($BZ$6:$BZ$53,MATCH($AF72,$BD$6:$BD$53,0)))</f>
        <v>-</v>
      </c>
      <c r="J72" s="54"/>
      <c r="K72" s="54" t="str">
        <f aca="false">IF(D72="Pendiente","-",INDEX($CE$6:$CE$53,MATCH($AA72,$BD$6:$BD$53,0)))</f>
        <v>-</v>
      </c>
      <c r="L72" s="54" t="str">
        <f aca="false">IF(D72="Pendiente","-",INDEX($CE$6:$CE$53,MATCH($AF72,$BD$6:$BD$53,0)))</f>
        <v>-</v>
      </c>
      <c r="M72" s="54"/>
      <c r="N72" s="54" t="str">
        <f aca="false">IF(D72="Pendiente","-",INDEX($CH$6:$CH$53,MATCH($AA72,$BD$6:$BD$53,0)))</f>
        <v>-</v>
      </c>
      <c r="O72" s="54" t="str">
        <f aca="false">IF(D72="Pendiente","-",INDEX($CH$6:$CH$53,MATCH($AF72,$BD$6:$BD$53,0)))</f>
        <v>-</v>
      </c>
      <c r="P72" s="54"/>
      <c r="Q72" s="54" t="str">
        <f aca="false">IF(D72="Pendiente","-",INDEX($CN$6:$CN$53,MATCH($AA72,$BD$6:$BD$53,0)))</f>
        <v>-</v>
      </c>
      <c r="R72" s="54" t="str">
        <f aca="false">IF(D72="Pendiente","-",INDEX($CN$6:$CN$53,MATCH($AF72,$BD$6:$BD$53,0)))</f>
        <v>-</v>
      </c>
      <c r="S72" s="54"/>
      <c r="T72" s="54" t="str">
        <f aca="false">IF(D72="Pendiente","-",INDEX($CS$6:$CS$53,MATCH($AA72,$BD$6:$BD$53,0)))</f>
        <v>-</v>
      </c>
      <c r="U72" s="54" t="str">
        <f aca="false">IF(D72="Pendiente","-",INDEX($CS$6:$CS$53,MATCH($AF72,$BD$6:$BD$53,0)))</f>
        <v>-</v>
      </c>
      <c r="V72" s="45"/>
      <c r="W72" s="192"/>
      <c r="X72" s="73" t="n">
        <f aca="false">Horarios!C72</f>
        <v>46199.875</v>
      </c>
      <c r="Y72" s="74" t="n">
        <f aca="false">Horarios!C72</f>
        <v>46199.875</v>
      </c>
      <c r="Z72" s="75" t="str">
        <f aca="false">$Z$8</f>
        <v>J3</v>
      </c>
      <c r="AA72" s="76" t="str">
        <f aca="false">A72</f>
        <v>Noruega</v>
      </c>
      <c r="AB72" s="164" t="str">
        <f aca="true" t="array" ref="AB72:AB72">Ver_flag_local</f>
        <v/>
      </c>
      <c r="AC72" s="78"/>
      <c r="AD72" s="79"/>
      <c r="AE72" s="80" t="str">
        <f aca="true" t="array" ref="AE72:AE72">Ver_flag_visit</f>
        <v/>
      </c>
      <c r="AF72" s="81" t="str">
        <f aca="false">A69</f>
        <v>Francia</v>
      </c>
      <c r="AG72" s="82" t="n">
        <f aca="false">IF(NOT(OR(ISBLANK(AC72),ISBLANK(AD72))),1,0)</f>
        <v>0</v>
      </c>
      <c r="AH72" s="83" t="n">
        <v>61</v>
      </c>
      <c r="AI72" s="84" t="str">
        <f aca="false">AJ72&amp;$B$68</f>
        <v>3I</v>
      </c>
      <c r="AJ72" s="120" t="n">
        <v>3</v>
      </c>
      <c r="AK72" s="172" t="str">
        <f aca="true" t="array" ref="AK72:AK72">Ver_flag_visit</f>
        <v/>
      </c>
      <c r="AL72" s="122" t="str">
        <f aca="false">IFERROR(INDEX($BD$6:$BD$53,MATCH(AI72,$BN$6:$BN$53,0)),"")</f>
        <v>Irak</v>
      </c>
      <c r="AM72" s="123" t="n">
        <f aca="false">INDEX($BE$6:$BN$53,MATCH($AL72,$BD$6:$BD$53,0),MATCH(AM$5,$BE$5:$BN$5,0))</f>
        <v>0</v>
      </c>
      <c r="AN72" s="124" t="n">
        <f aca="false">INDEX($BE$6:$BN$53,MATCH($AL72,$BD$6:$BD$53,0),MATCH(AN$5,$BE$5:$BN$5,0))</f>
        <v>0</v>
      </c>
      <c r="AO72" s="124" t="n">
        <f aca="false">INDEX($BE$6:$BN$53,MATCH($AL72,$BD$6:$BD$53,0),MATCH(AO$5,$BE$5:$BN$5,0))</f>
        <v>0</v>
      </c>
      <c r="AP72" s="124" t="n">
        <f aca="false">INDEX($BE$6:$BN$53,MATCH($AL72,$BD$6:$BD$53,0),MATCH(AP$5,$BE$5:$BN$5,0))</f>
        <v>0</v>
      </c>
      <c r="AQ72" s="124" t="n">
        <f aca="false">INDEX($BE$6:$BN$53,MATCH($AL72,$BD$6:$BD$53,0),MATCH(AQ$5,$BE$5:$BN$5,0))</f>
        <v>0</v>
      </c>
      <c r="AR72" s="124" t="n">
        <f aca="false">INDEX($BE$6:$BN$53,MATCH($AL72,$BD$6:$BD$53,0),MATCH(AR$5,$BE$5:$BN$5,0))</f>
        <v>0</v>
      </c>
      <c r="AS72" s="124" t="n">
        <f aca="false">INDEX($BE$6:$BN$53,MATCH($AL72,$BD$6:$BD$53,0),MATCH(AS$5,$BE$5:$BN$5,0))</f>
        <v>0</v>
      </c>
      <c r="AT72" s="125" t="n">
        <f aca="false">INDEX($BE$6:$BN$53,MATCH($AL72,$BD$6:$BD$53,0),MATCH(AT$5,$BE$5:$BN$5,0))</f>
        <v>0</v>
      </c>
      <c r="AU72" s="109" t="n">
        <f aca="false">INDEX($DL$6:$DL$53,MATCH(AI72,$DP$6:$DP$53,0))</f>
        <v>1</v>
      </c>
      <c r="AV72" s="110" t="str">
        <f aca="false">INDEX($BD$6:$BD$53,MATCH(AI72,$BM$6:$BM$53,0))</f>
        <v>Irak</v>
      </c>
      <c r="AW72" s="111"/>
      <c r="AX72" s="112"/>
      <c r="AY72" s="113" t="str">
        <f aca="false">+A71</f>
        <v>Irak</v>
      </c>
      <c r="AZ72" s="114"/>
      <c r="BA72" s="48"/>
      <c r="BB72" s="54"/>
      <c r="BC72" s="54"/>
      <c r="BD72" s="54"/>
      <c r="BE72" s="54"/>
      <c r="BF72" s="54"/>
      <c r="BG72" s="54"/>
      <c r="BH72" s="54"/>
      <c r="BI72" s="54"/>
      <c r="BJ72" s="54"/>
      <c r="BK72" s="54"/>
      <c r="BL72" s="54"/>
      <c r="BM72" s="54"/>
      <c r="BN72" s="90"/>
      <c r="BO72" s="90"/>
      <c r="BP72" s="90"/>
      <c r="BQ72" s="90"/>
      <c r="BR72" s="54"/>
      <c r="BS72" s="54"/>
      <c r="BT72" s="90"/>
      <c r="BU72" s="90"/>
      <c r="BV72" s="90"/>
      <c r="BW72" s="90"/>
      <c r="BX72" s="90"/>
      <c r="BY72" s="90"/>
      <c r="BZ72" s="90"/>
      <c r="CA72" s="90"/>
      <c r="CB72" s="90"/>
      <c r="CC72" s="90"/>
      <c r="CD72" s="90"/>
      <c r="CE72" s="90"/>
      <c r="CF72" s="90"/>
      <c r="CG72" s="90"/>
      <c r="CH72" s="90"/>
      <c r="CI72" s="90"/>
      <c r="CJ72" s="90"/>
      <c r="CK72" s="90"/>
      <c r="CL72" s="90"/>
      <c r="CM72" s="90"/>
      <c r="CN72" s="90"/>
      <c r="CO72" s="90"/>
      <c r="CP72" s="90"/>
      <c r="CQ72" s="90"/>
      <c r="CR72" s="90"/>
      <c r="CS72" s="90"/>
      <c r="CT72" s="90"/>
      <c r="CU72" s="90"/>
      <c r="CV72" s="90"/>
      <c r="CW72" s="54"/>
      <c r="CX72" s="90"/>
      <c r="CY72" s="54"/>
      <c r="CZ72" s="54"/>
      <c r="DA72" s="54"/>
      <c r="DB72" s="54"/>
      <c r="DC72" s="54"/>
      <c r="DD72" s="54"/>
      <c r="DE72" s="54"/>
      <c r="DF72" s="54"/>
      <c r="DG72" s="54"/>
      <c r="DH72" s="54"/>
      <c r="DI72" s="54"/>
      <c r="DJ72" s="54"/>
      <c r="DK72" s="54"/>
      <c r="DL72" s="54"/>
      <c r="DM72" s="54"/>
      <c r="DN72" s="54"/>
      <c r="DO72" s="54"/>
      <c r="DP72" s="54"/>
      <c r="DQ72" s="54"/>
      <c r="DR72" s="54"/>
      <c r="DS72" s="54"/>
      <c r="DT72" s="54" t="str">
        <f aca="false">AA72&amp;"-"&amp;AF72</f>
        <v>Noruega-Francia</v>
      </c>
      <c r="DU72" s="54"/>
      <c r="DV72" s="54"/>
      <c r="DW72" s="56"/>
    </row>
    <row r="73" customFormat="false" ht="16.5" hidden="false" customHeight="true" outlineLevel="0" collapsed="false">
      <c r="A73" s="38"/>
      <c r="B73" s="38"/>
      <c r="C73" s="38"/>
      <c r="D73" s="54" t="str">
        <f aca="false">IF(OR(AC73="",AD73=""),"Pendiente",IF(AC73&gt;AD73,"Local",IF(AC73&lt;AD73,"Visitante","Empate")))</f>
        <v>Pendiente</v>
      </c>
      <c r="E73" s="54" t="str">
        <f aca="false">IF(D73="Pendiente","-",INDEX($BT$6:$BT$53,MATCH($AA73,$BD$6:$BD$53,0)))</f>
        <v>-</v>
      </c>
      <c r="F73" s="54" t="str">
        <f aca="false">IF(D73="Pendiente","-",INDEX($BT$6:$BT$53,MATCH($AF73,$BD$6:$BD$53,0)))</f>
        <v>-</v>
      </c>
      <c r="G73" s="54"/>
      <c r="H73" s="54" t="str">
        <f aca="false">IF(D73="Pendiente","-",INDEX($BZ$6:$BZ$53,MATCH($AA73,$BD$6:$BD$53,0)))</f>
        <v>-</v>
      </c>
      <c r="I73" s="54" t="str">
        <f aca="false">IF(D73="Pendiente","-",INDEX($BZ$6:$BZ$53,MATCH($AF73,$BD$6:$BD$53,0)))</f>
        <v>-</v>
      </c>
      <c r="J73" s="54"/>
      <c r="K73" s="54" t="str">
        <f aca="false">IF(D73="Pendiente","-",INDEX($CE$6:$CE$53,MATCH($AA73,$BD$6:$BD$53,0)))</f>
        <v>-</v>
      </c>
      <c r="L73" s="54" t="str">
        <f aca="false">IF(D73="Pendiente","-",INDEX($CE$6:$CE$53,MATCH($AF73,$BD$6:$BD$53,0)))</f>
        <v>-</v>
      </c>
      <c r="M73" s="54"/>
      <c r="N73" s="54" t="str">
        <f aca="false">IF(D73="Pendiente","-",INDEX($CH$6:$CH$53,MATCH($AA73,$BD$6:$BD$53,0)))</f>
        <v>-</v>
      </c>
      <c r="O73" s="54" t="str">
        <f aca="false">IF(D73="Pendiente","-",INDEX($CH$6:$CH$53,MATCH($AF73,$BD$6:$BD$53,0)))</f>
        <v>-</v>
      </c>
      <c r="P73" s="54"/>
      <c r="Q73" s="54" t="str">
        <f aca="false">IF(D73="Pendiente","-",INDEX($CN$6:$CN$53,MATCH($AA73,$BD$6:$BD$53,0)))</f>
        <v>-</v>
      </c>
      <c r="R73" s="54" t="str">
        <f aca="false">IF(D73="Pendiente","-",INDEX($CN$6:$CN$53,MATCH($AF73,$BD$6:$BD$53,0)))</f>
        <v>-</v>
      </c>
      <c r="S73" s="54"/>
      <c r="T73" s="54" t="str">
        <f aca="false">IF(D73="Pendiente","-",INDEX($CS$6:$CS$53,MATCH($AA73,$BD$6:$BD$53,0)))</f>
        <v>-</v>
      </c>
      <c r="U73" s="54" t="str">
        <f aca="false">IF(D73="Pendiente","-",INDEX($CS$6:$CS$53,MATCH($AF73,$BD$6:$BD$53,0)))</f>
        <v>-</v>
      </c>
      <c r="V73" s="45"/>
      <c r="W73" s="192"/>
      <c r="X73" s="128" t="n">
        <f aca="false">Horarios!C73</f>
        <v>46199.875</v>
      </c>
      <c r="Y73" s="129" t="n">
        <f aca="false">Horarios!C73</f>
        <v>46199.875</v>
      </c>
      <c r="Z73" s="130" t="str">
        <f aca="false">$Z$8</f>
        <v>J3</v>
      </c>
      <c r="AA73" s="131" t="str">
        <f aca="false">A70</f>
        <v>Senegal</v>
      </c>
      <c r="AB73" s="174" t="str">
        <f aca="true" t="array" ref="AB73:AB73">Ver_flag_local</f>
        <v/>
      </c>
      <c r="AC73" s="133"/>
      <c r="AD73" s="134"/>
      <c r="AE73" s="135" t="str">
        <f aca="true" t="array" ref="AE73:AE73">Ver_flag_visit</f>
        <v/>
      </c>
      <c r="AF73" s="136" t="str">
        <f aca="false">A71</f>
        <v>Irak</v>
      </c>
      <c r="AG73" s="82" t="n">
        <f aca="false">IF(NOT(OR(ISBLANK(AC73),ISBLANK(AD73))),1,0)</f>
        <v>0</v>
      </c>
      <c r="AH73" s="83" t="n">
        <v>62</v>
      </c>
      <c r="AI73" s="84" t="str">
        <f aca="false">AJ73&amp;$B$68</f>
        <v>4I</v>
      </c>
      <c r="AJ73" s="137" t="n">
        <v>4</v>
      </c>
      <c r="AK73" s="183" t="str">
        <f aca="true" t="array" ref="AK73:AK73">Ver_flag_visit</f>
        <v/>
      </c>
      <c r="AL73" s="139" t="str">
        <f aca="false">IFERROR(INDEX($BD$6:$BD$53,MATCH(AI73,$BN$6:$BN$53,0)),"")</f>
        <v>Noruega</v>
      </c>
      <c r="AM73" s="140" t="n">
        <f aca="false">INDEX($BE$6:$BN$53,MATCH($AL73,$BD$6:$BD$53,0),MATCH(AM$5,$BE$5:$BN$5,0))</f>
        <v>0</v>
      </c>
      <c r="AN73" s="141" t="n">
        <f aca="false">INDEX($BE$6:$BN$53,MATCH($AL73,$BD$6:$BD$53,0),MATCH(AN$5,$BE$5:$BN$5,0))</f>
        <v>0</v>
      </c>
      <c r="AO73" s="141" t="n">
        <f aca="false">INDEX($BE$6:$BN$53,MATCH($AL73,$BD$6:$BD$53,0),MATCH(AO$5,$BE$5:$BN$5,0))</f>
        <v>0</v>
      </c>
      <c r="AP73" s="141" t="n">
        <f aca="false">INDEX($BE$6:$BN$53,MATCH($AL73,$BD$6:$BD$53,0),MATCH(AP$5,$BE$5:$BN$5,0))</f>
        <v>0</v>
      </c>
      <c r="AQ73" s="141" t="n">
        <f aca="false">INDEX($BE$6:$BN$53,MATCH($AL73,$BD$6:$BD$53,0),MATCH(AQ$5,$BE$5:$BN$5,0))</f>
        <v>0</v>
      </c>
      <c r="AR73" s="141" t="n">
        <f aca="false">INDEX($BE$6:$BN$53,MATCH($AL73,$BD$6:$BD$53,0),MATCH(AR$5,$BE$5:$BN$5,0))</f>
        <v>0</v>
      </c>
      <c r="AS73" s="141" t="n">
        <f aca="false">INDEX($BE$6:$BN$53,MATCH($AL73,$BD$6:$BD$53,0),MATCH(AS$5,$BE$5:$BN$5,0))</f>
        <v>0</v>
      </c>
      <c r="AT73" s="142" t="n">
        <f aca="false">INDEX($BE$6:$BN$53,MATCH($AL73,$BD$6:$BD$53,0),MATCH(AT$5,$BE$5:$BN$5,0))</f>
        <v>0</v>
      </c>
      <c r="AU73" s="109" t="n">
        <f aca="false">INDEX($DL$6:$DL$53,MATCH(AI73,$DP$6:$DP$53,0))</f>
        <v>1</v>
      </c>
      <c r="AV73" s="110" t="str">
        <f aca="false">INDEX($BD$6:$BD$53,MATCH(AI73,$BM$6:$BM$53,0))</f>
        <v>Noruega</v>
      </c>
      <c r="AW73" s="111"/>
      <c r="AX73" s="112"/>
      <c r="AY73" s="143" t="str">
        <f aca="false">+A72</f>
        <v>Noruega</v>
      </c>
      <c r="AZ73" s="144"/>
      <c r="BA73" s="48"/>
      <c r="BB73" s="54"/>
      <c r="BC73" s="54"/>
      <c r="BD73" s="54"/>
      <c r="BE73" s="54"/>
      <c r="BF73" s="54"/>
      <c r="BG73" s="54"/>
      <c r="BH73" s="54"/>
      <c r="BI73" s="54"/>
      <c r="BJ73" s="54"/>
      <c r="BK73" s="54"/>
      <c r="BL73" s="54"/>
      <c r="BM73" s="54"/>
      <c r="BN73" s="90"/>
      <c r="BO73" s="90"/>
      <c r="BP73" s="90"/>
      <c r="BQ73" s="90"/>
      <c r="BR73" s="54"/>
      <c r="BS73" s="54"/>
      <c r="BT73" s="90"/>
      <c r="BU73" s="90"/>
      <c r="BV73" s="90"/>
      <c r="BW73" s="90"/>
      <c r="BX73" s="90"/>
      <c r="BY73" s="90"/>
      <c r="BZ73" s="90"/>
      <c r="CA73" s="90"/>
      <c r="CB73" s="90"/>
      <c r="CC73" s="90"/>
      <c r="CD73" s="90"/>
      <c r="CE73" s="90"/>
      <c r="CF73" s="90"/>
      <c r="CG73" s="90"/>
      <c r="CH73" s="90"/>
      <c r="CI73" s="90"/>
      <c r="CJ73" s="90"/>
      <c r="CK73" s="90"/>
      <c r="CL73" s="90"/>
      <c r="CM73" s="90"/>
      <c r="CN73" s="90"/>
      <c r="CO73" s="90"/>
      <c r="CP73" s="90"/>
      <c r="CQ73" s="90"/>
      <c r="CR73" s="90"/>
      <c r="CS73" s="90"/>
      <c r="CT73" s="90"/>
      <c r="CU73" s="90"/>
      <c r="CV73" s="90"/>
      <c r="CW73" s="54"/>
      <c r="CX73" s="90"/>
      <c r="CY73" s="54"/>
      <c r="CZ73" s="54"/>
      <c r="DA73" s="54"/>
      <c r="DB73" s="54"/>
      <c r="DC73" s="54"/>
      <c r="DD73" s="54"/>
      <c r="DE73" s="54"/>
      <c r="DF73" s="54"/>
      <c r="DG73" s="54"/>
      <c r="DH73" s="54"/>
      <c r="DI73" s="54"/>
      <c r="DJ73" s="54"/>
      <c r="DK73" s="54"/>
      <c r="DL73" s="54"/>
      <c r="DM73" s="54"/>
      <c r="DN73" s="54"/>
      <c r="DO73" s="54"/>
      <c r="DP73" s="54"/>
      <c r="DQ73" s="54"/>
      <c r="DR73" s="54"/>
      <c r="DS73" s="54"/>
      <c r="DT73" s="54" t="str">
        <f aca="false">AA73&amp;"-"&amp;AF73</f>
        <v>Senegal-Irak</v>
      </c>
      <c r="DU73" s="54"/>
      <c r="DV73" s="54"/>
      <c r="DW73" s="56"/>
    </row>
    <row r="74" customFormat="false" ht="15" hidden="false" customHeight="false" outlineLevel="0" collapsed="false">
      <c r="A74" s="38"/>
      <c r="B74" s="38"/>
      <c r="C74" s="38"/>
      <c r="D74" s="54"/>
      <c r="E74" s="54"/>
      <c r="F74" s="54"/>
      <c r="G74" s="54"/>
      <c r="H74" s="54"/>
      <c r="I74" s="54"/>
      <c r="J74" s="54"/>
      <c r="K74" s="54"/>
      <c r="L74" s="54"/>
      <c r="M74" s="54"/>
      <c r="N74" s="54"/>
      <c r="O74" s="54"/>
      <c r="P74" s="54"/>
      <c r="Q74" s="54"/>
      <c r="R74" s="54"/>
      <c r="S74" s="54"/>
      <c r="T74" s="54"/>
      <c r="U74" s="54"/>
      <c r="V74" s="45"/>
      <c r="W74" s="145"/>
      <c r="X74" s="146"/>
      <c r="Y74" s="145"/>
      <c r="Z74" s="147"/>
      <c r="AA74" s="148"/>
      <c r="AB74" s="149"/>
      <c r="AC74" s="150"/>
      <c r="AD74" s="150"/>
      <c r="AE74" s="149"/>
      <c r="AF74" s="151"/>
      <c r="AG74" s="181"/>
      <c r="AH74" s="83"/>
      <c r="AI74" s="42"/>
      <c r="AJ74" s="152"/>
      <c r="AK74" s="153"/>
      <c r="AL74" s="65"/>
      <c r="AM74" s="154"/>
      <c r="AN74" s="152"/>
      <c r="AO74" s="152"/>
      <c r="AP74" s="152"/>
      <c r="AQ74" s="152"/>
      <c r="AR74" s="152"/>
      <c r="AS74" s="152"/>
      <c r="AT74" s="152"/>
      <c r="AU74" s="155"/>
      <c r="AV74" s="156"/>
      <c r="AW74" s="157"/>
      <c r="AX74" s="112"/>
      <c r="AY74" s="145"/>
      <c r="AZ74" s="146"/>
      <c r="BA74" s="48"/>
      <c r="BB74" s="54"/>
      <c r="BC74" s="54"/>
      <c r="BD74" s="54"/>
      <c r="BE74" s="54"/>
      <c r="BF74" s="54"/>
      <c r="BG74" s="54"/>
      <c r="BH74" s="54"/>
      <c r="BI74" s="54"/>
      <c r="BJ74" s="54"/>
      <c r="BK74" s="54"/>
      <c r="BL74" s="54"/>
      <c r="BM74" s="54"/>
      <c r="BN74" s="90"/>
      <c r="BO74" s="90"/>
      <c r="BP74" s="90"/>
      <c r="BQ74" s="90"/>
      <c r="BR74" s="54"/>
      <c r="BS74" s="54"/>
      <c r="BT74" s="90"/>
      <c r="BU74" s="90"/>
      <c r="BV74" s="90"/>
      <c r="BW74" s="90"/>
      <c r="BX74" s="90"/>
      <c r="BY74" s="90"/>
      <c r="BZ74" s="90"/>
      <c r="CA74" s="90"/>
      <c r="CB74" s="90"/>
      <c r="CC74" s="90"/>
      <c r="CD74" s="90"/>
      <c r="CE74" s="90"/>
      <c r="CF74" s="90"/>
      <c r="CG74" s="90"/>
      <c r="CH74" s="90"/>
      <c r="CI74" s="90"/>
      <c r="CJ74" s="90"/>
      <c r="CK74" s="90"/>
      <c r="CL74" s="90"/>
      <c r="CM74" s="90"/>
      <c r="CN74" s="90"/>
      <c r="CO74" s="90"/>
      <c r="CP74" s="90"/>
      <c r="CQ74" s="90"/>
      <c r="CR74" s="90"/>
      <c r="CS74" s="90"/>
      <c r="CT74" s="90"/>
      <c r="CU74" s="90"/>
      <c r="CV74" s="90"/>
      <c r="CW74" s="54"/>
      <c r="CX74" s="90"/>
      <c r="CY74" s="54"/>
      <c r="CZ74" s="54"/>
      <c r="DA74" s="54"/>
      <c r="DB74" s="54"/>
      <c r="DC74" s="54"/>
      <c r="DD74" s="54"/>
      <c r="DE74" s="54"/>
      <c r="DF74" s="54"/>
      <c r="DG74" s="54"/>
      <c r="DH74" s="54"/>
      <c r="DI74" s="54"/>
      <c r="DJ74" s="54"/>
      <c r="DK74" s="54"/>
      <c r="DL74" s="54"/>
      <c r="DM74" s="54"/>
      <c r="DN74" s="54"/>
      <c r="DO74" s="54"/>
      <c r="DP74" s="54"/>
      <c r="DQ74" s="54"/>
      <c r="DR74" s="54"/>
      <c r="DS74" s="54"/>
      <c r="DT74" s="54" t="str">
        <f aca="false">AA74&amp;"-"&amp;AF74</f>
        <v>-</v>
      </c>
      <c r="DU74" s="54"/>
      <c r="DV74" s="54"/>
      <c r="DW74" s="56"/>
    </row>
    <row r="75" customFormat="false" ht="15" hidden="false" customHeight="false" outlineLevel="0" collapsed="false">
      <c r="A75" s="38"/>
      <c r="B75" s="71"/>
      <c r="C75" s="38"/>
      <c r="D75" s="38"/>
      <c r="E75" s="38"/>
      <c r="F75" s="38"/>
      <c r="G75" s="38"/>
      <c r="H75" s="38"/>
      <c r="I75" s="38"/>
      <c r="J75" s="38"/>
      <c r="K75" s="38"/>
      <c r="L75" s="38"/>
      <c r="M75" s="38"/>
      <c r="N75" s="54"/>
      <c r="O75" s="54"/>
      <c r="P75" s="54"/>
      <c r="Q75" s="54"/>
      <c r="R75" s="54"/>
      <c r="S75" s="54"/>
      <c r="T75" s="54"/>
      <c r="U75" s="54"/>
      <c r="V75" s="45"/>
      <c r="W75" s="58"/>
      <c r="X75" s="59" t="str">
        <f aca="false">X3</f>
        <v>Fecha</v>
      </c>
      <c r="Y75" s="59" t="str">
        <f aca="false">Y3</f>
        <v>Hora</v>
      </c>
      <c r="Z75" s="60" t="str">
        <f aca="false">Z3</f>
        <v>Jor.</v>
      </c>
      <c r="AA75" s="61" t="str">
        <f aca="false">AA3</f>
        <v>Casa</v>
      </c>
      <c r="AB75" s="60"/>
      <c r="AC75" s="60" t="str">
        <f aca="false">AC3</f>
        <v>Gol</v>
      </c>
      <c r="AD75" s="60" t="str">
        <f aca="false">AD3</f>
        <v>Gol</v>
      </c>
      <c r="AE75" s="60"/>
      <c r="AF75" s="63" t="str">
        <f aca="false">AF3</f>
        <v>Fuera</v>
      </c>
      <c r="AG75" s="158"/>
      <c r="AH75" s="83"/>
      <c r="AI75" s="49"/>
      <c r="AJ75" s="65"/>
      <c r="AK75" s="159"/>
      <c r="AL75" s="65"/>
      <c r="AM75" s="65"/>
      <c r="AN75" s="65"/>
      <c r="AO75" s="65"/>
      <c r="AP75" s="65"/>
      <c r="AQ75" s="65"/>
      <c r="AR75" s="65"/>
      <c r="AS75" s="65"/>
      <c r="AT75" s="65"/>
      <c r="AU75" s="160"/>
      <c r="AV75" s="50"/>
      <c r="AW75" s="161"/>
      <c r="AX75" s="162"/>
      <c r="AY75" s="145"/>
      <c r="AZ75" s="146"/>
      <c r="BA75" s="48"/>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c r="DA75" s="54"/>
      <c r="DB75" s="54"/>
      <c r="DC75" s="54"/>
      <c r="DD75" s="54"/>
      <c r="DE75" s="54"/>
      <c r="DF75" s="54"/>
      <c r="DG75" s="54"/>
      <c r="DH75" s="54"/>
      <c r="DI75" s="54"/>
      <c r="DJ75" s="54"/>
      <c r="DK75" s="54"/>
      <c r="DL75" s="54"/>
      <c r="DM75" s="54"/>
      <c r="DN75" s="54"/>
      <c r="DO75" s="54"/>
      <c r="DP75" s="54"/>
      <c r="DQ75" s="54"/>
      <c r="DR75" s="54"/>
      <c r="DS75" s="54"/>
      <c r="DT75" s="54" t="str">
        <f aca="false">AA75&amp;"-"&amp;AF75</f>
        <v>Casa-Fuera</v>
      </c>
      <c r="DU75" s="54"/>
      <c r="DV75" s="54"/>
      <c r="DW75" s="56"/>
    </row>
    <row r="76" customFormat="false" ht="15.75" hidden="false" customHeight="true" outlineLevel="0" collapsed="false">
      <c r="A76" s="70" t="s">
        <v>23</v>
      </c>
      <c r="B76" s="71" t="s">
        <v>135</v>
      </c>
      <c r="C76" s="43" t="n">
        <f aca="false">COUNTIF(Equipos!$C$2:$C$49,WORLDCUP!B76)</f>
        <v>4</v>
      </c>
      <c r="D76" s="54" t="str">
        <f aca="false">IF(OR(AC76="",AD76=""),"Pendiente",IF(AC76&gt;AD76,"Local",IF(AC76&lt;AD76,"Visitante","Empate")))</f>
        <v>Pendiente</v>
      </c>
      <c r="E76" s="54" t="str">
        <f aca="false">IF(D76="Pendiente","-",INDEX($BT$6:$BT$53,MATCH($AA76,$BD$6:$BD$53,0)))</f>
        <v>-</v>
      </c>
      <c r="F76" s="54" t="str">
        <f aca="false">IF(D76="Pendiente","-",INDEX($BT$6:$BT$53,MATCH($AF76,$BD$6:$BD$53,0)))</f>
        <v>-</v>
      </c>
      <c r="G76" s="54"/>
      <c r="H76" s="54" t="str">
        <f aca="false">IF(D76="Pendiente","-",INDEX($BZ$6:$BZ$53,MATCH($AA76,$BD$6:$BD$53,0)))</f>
        <v>-</v>
      </c>
      <c r="I76" s="54" t="str">
        <f aca="false">IF(D76="Pendiente","-",INDEX($BZ$6:$BZ$53,MATCH($AF76,$BD$6:$BD$53,0)))</f>
        <v>-</v>
      </c>
      <c r="J76" s="54"/>
      <c r="K76" s="54" t="str">
        <f aca="false">IF(D76="Pendiente","-",INDEX($CE$6:$CE$53,MATCH($AA76,$BD$6:$BD$53,0)))</f>
        <v>-</v>
      </c>
      <c r="L76" s="54" t="str">
        <f aca="false">IF(D76="Pendiente","-",INDEX($CE$6:$CE$53,MATCH($AF76,$BD$6:$BD$53,0)))</f>
        <v>-</v>
      </c>
      <c r="M76" s="54"/>
      <c r="N76" s="54" t="str">
        <f aca="false">IF(D76="Pendiente","-",INDEX($CH$6:$CH$53,MATCH($AA76,$BD$6:$BD$53,0)))</f>
        <v>-</v>
      </c>
      <c r="O76" s="54" t="str">
        <f aca="false">IF(D76="Pendiente","-",INDEX($CH$6:$CH$53,MATCH($AF76,$BD$6:$BD$53,0)))</f>
        <v>-</v>
      </c>
      <c r="P76" s="54"/>
      <c r="Q76" s="54" t="str">
        <f aca="false">IF(D76="Pendiente","-",INDEX($CN$6:$CN$53,MATCH($AA76,$BD$6:$BD$53,0)))</f>
        <v>-</v>
      </c>
      <c r="R76" s="54" t="str">
        <f aca="false">IF(D76="Pendiente","-",INDEX($CN$6:$CN$53,MATCH($AF76,$BD$6:$BD$53,0)))</f>
        <v>-</v>
      </c>
      <c r="S76" s="54"/>
      <c r="T76" s="54" t="str">
        <f aca="false">IF(D76="Pendiente","-",INDEX($CS$6:$CS$53,MATCH($AA76,$BD$6:$BD$53,0)))</f>
        <v>-</v>
      </c>
      <c r="U76" s="54" t="str">
        <f aca="false">IF(D76="Pendiente","-",INDEX($CS$6:$CS$53,MATCH($AF76,$BD$6:$BD$53,0)))</f>
        <v>-</v>
      </c>
      <c r="V76" s="45"/>
      <c r="W76" s="193" t="s">
        <v>135</v>
      </c>
      <c r="X76" s="73" t="n">
        <f aca="false">Horarios!C76</f>
        <v>46190.125</v>
      </c>
      <c r="Y76" s="74" t="n">
        <f aca="false">Horarios!C76</f>
        <v>46190.125</v>
      </c>
      <c r="Z76" s="75" t="str">
        <f aca="false">$Z$4</f>
        <v>J1</v>
      </c>
      <c r="AA76" s="76" t="str">
        <f aca="false">A77</f>
        <v>Argentina</v>
      </c>
      <c r="AB76" s="164" t="str">
        <f aca="true" t="array" ref="AB76:AB76">Ver_flag_local</f>
        <v/>
      </c>
      <c r="AC76" s="78"/>
      <c r="AD76" s="79"/>
      <c r="AE76" s="80" t="str">
        <f aca="true" t="array" ref="AE76:AE76">Ver_flag_visit</f>
        <v/>
      </c>
      <c r="AF76" s="81" t="str">
        <f aca="false">A78</f>
        <v>Argelia</v>
      </c>
      <c r="AG76" s="82" t="n">
        <f aca="false">IF(NOT(OR(ISBLANK(AC76),ISBLANK(AD76))),1,0)</f>
        <v>0</v>
      </c>
      <c r="AH76" s="83" t="n">
        <v>19</v>
      </c>
      <c r="AI76" s="84"/>
      <c r="AJ76" s="85" t="str">
        <f aca="false">CONCATENATE(AJ3," ",B76)</f>
        <v>Grupo J</v>
      </c>
      <c r="AK76" s="85"/>
      <c r="AL76" s="85"/>
      <c r="AM76" s="85"/>
      <c r="AN76" s="85"/>
      <c r="AO76" s="85"/>
      <c r="AP76" s="85"/>
      <c r="AQ76" s="85"/>
      <c r="AR76" s="85"/>
      <c r="AS76" s="85"/>
      <c r="AT76" s="85"/>
      <c r="AU76" s="160"/>
      <c r="AV76" s="86" t="str">
        <f aca="false">IF(AU77&gt;0,$AV$3,"")</f>
        <v/>
      </c>
      <c r="AW76" s="96"/>
      <c r="AX76" s="167"/>
      <c r="AY76" s="145"/>
      <c r="AZ76" s="146"/>
      <c r="BA76" s="48"/>
      <c r="BB76" s="54"/>
      <c r="BC76" s="54"/>
      <c r="BD76" s="54"/>
      <c r="BE76" s="54"/>
      <c r="BF76" s="54"/>
      <c r="BG76" s="54"/>
      <c r="BH76" s="54"/>
      <c r="BI76" s="54"/>
      <c r="BJ76" s="54"/>
      <c r="BK76" s="54"/>
      <c r="BL76" s="54"/>
      <c r="BM76" s="54"/>
      <c r="BN76" s="54"/>
      <c r="BO76" s="54"/>
      <c r="BP76" s="54"/>
      <c r="BQ76" s="54"/>
      <c r="BR76" s="54"/>
      <c r="BS76" s="54"/>
      <c r="BT76" s="54"/>
      <c r="BU76" s="54"/>
      <c r="BV76" s="54"/>
      <c r="BW76" s="54"/>
      <c r="BX76" s="54"/>
      <c r="BY76" s="54"/>
      <c r="BZ76" s="54"/>
      <c r="CA76" s="54"/>
      <c r="CB76" s="54"/>
      <c r="CC76" s="54"/>
      <c r="CD76" s="54"/>
      <c r="CE76" s="54"/>
      <c r="CF76" s="54"/>
      <c r="CG76" s="54"/>
      <c r="CH76" s="54"/>
      <c r="CI76" s="54"/>
      <c r="CJ76" s="54"/>
      <c r="CK76" s="54"/>
      <c r="CL76" s="54"/>
      <c r="CM76" s="54"/>
      <c r="CN76" s="54"/>
      <c r="CO76" s="54"/>
      <c r="CP76" s="54"/>
      <c r="CQ76" s="54"/>
      <c r="CR76" s="54"/>
      <c r="CS76" s="54"/>
      <c r="CT76" s="54"/>
      <c r="CU76" s="54"/>
      <c r="CV76" s="54"/>
      <c r="CW76" s="54"/>
      <c r="CX76" s="90"/>
      <c r="CY76" s="54"/>
      <c r="CZ76" s="54"/>
      <c r="DA76" s="54"/>
      <c r="DB76" s="54"/>
      <c r="DC76" s="54"/>
      <c r="DD76" s="54"/>
      <c r="DE76" s="54"/>
      <c r="DF76" s="54"/>
      <c r="DG76" s="54"/>
      <c r="DH76" s="54"/>
      <c r="DI76" s="54"/>
      <c r="DJ76" s="54"/>
      <c r="DK76" s="54"/>
      <c r="DL76" s="54"/>
      <c r="DM76" s="54"/>
      <c r="DN76" s="54"/>
      <c r="DO76" s="54"/>
      <c r="DP76" s="54"/>
      <c r="DQ76" s="54"/>
      <c r="DR76" s="54"/>
      <c r="DS76" s="54"/>
      <c r="DT76" s="54" t="str">
        <f aca="false">AA76&amp;"-"&amp;AF76</f>
        <v>Argentina-Argelia</v>
      </c>
      <c r="DU76" s="54"/>
      <c r="DV76" s="54"/>
      <c r="DW76" s="56"/>
    </row>
    <row r="77" customFormat="false" ht="15.75" hidden="false" customHeight="true" outlineLevel="0" collapsed="false">
      <c r="A77" s="91" t="str">
        <f aca="false">+Equipos!B38</f>
        <v>Argentina</v>
      </c>
      <c r="B77" s="71"/>
      <c r="C77" s="71"/>
      <c r="D77" s="54" t="str">
        <f aca="false">IF(OR(AC77="",AD77=""),"Pendiente",IF(AC77&gt;AD77,"Local",IF(AC77&lt;AD77,"Visitante","Empate")))</f>
        <v>Pendiente</v>
      </c>
      <c r="E77" s="54" t="str">
        <f aca="false">IF(D77="Pendiente","-",INDEX($BT$6:$BT$53,MATCH($AA77,$BD$6:$BD$53,0)))</f>
        <v>-</v>
      </c>
      <c r="F77" s="54" t="str">
        <f aca="false">IF(D77="Pendiente","-",INDEX($BT$6:$BT$53,MATCH($AF77,$BD$6:$BD$53,0)))</f>
        <v>-</v>
      </c>
      <c r="G77" s="54"/>
      <c r="H77" s="54" t="str">
        <f aca="false">IF(D77="Pendiente","-",INDEX($BZ$6:$BZ$53,MATCH($AA77,$BD$6:$BD$53,0)))</f>
        <v>-</v>
      </c>
      <c r="I77" s="54" t="str">
        <f aca="false">IF(D77="Pendiente","-",INDEX($BZ$6:$BZ$53,MATCH($AF77,$BD$6:$BD$53,0)))</f>
        <v>-</v>
      </c>
      <c r="J77" s="54"/>
      <c r="K77" s="54" t="str">
        <f aca="false">IF(D77="Pendiente","-",INDEX($CE$6:$CE$53,MATCH($AA77,$BD$6:$BD$53,0)))</f>
        <v>-</v>
      </c>
      <c r="L77" s="54" t="str">
        <f aca="false">IF(D77="Pendiente","-",INDEX($CE$6:$CE$53,MATCH($AF77,$BD$6:$BD$53,0)))</f>
        <v>-</v>
      </c>
      <c r="M77" s="54"/>
      <c r="N77" s="54" t="str">
        <f aca="false">IF(D77="Pendiente","-",INDEX($CH$6:$CH$53,MATCH($AA77,$BD$6:$BD$53,0)))</f>
        <v>-</v>
      </c>
      <c r="O77" s="54" t="str">
        <f aca="false">IF(D77="Pendiente","-",INDEX($CH$6:$CH$53,MATCH($AF77,$BD$6:$BD$53,0)))</f>
        <v>-</v>
      </c>
      <c r="P77" s="54"/>
      <c r="Q77" s="54" t="str">
        <f aca="false">IF(D77="Pendiente","-",INDEX($CN$6:$CN$53,MATCH($AA77,$BD$6:$BD$53,0)))</f>
        <v>-</v>
      </c>
      <c r="R77" s="54" t="str">
        <f aca="false">IF(D77="Pendiente","-",INDEX($CN$6:$CN$53,MATCH($AF77,$BD$6:$BD$53,0)))</f>
        <v>-</v>
      </c>
      <c r="S77" s="54"/>
      <c r="T77" s="54" t="str">
        <f aca="false">IF(D77="Pendiente","-",INDEX($CS$6:$CS$53,MATCH($AA77,$BD$6:$BD$53,0)))</f>
        <v>-</v>
      </c>
      <c r="U77" s="54" t="str">
        <f aca="false">IF(D77="Pendiente","-",INDEX($CS$6:$CS$53,MATCH($AF77,$BD$6:$BD$53,0)))</f>
        <v>-</v>
      </c>
      <c r="V77" s="45"/>
      <c r="W77" s="193"/>
      <c r="X77" s="73" t="n">
        <f aca="false">Horarios!C77</f>
        <v>46190.25</v>
      </c>
      <c r="Y77" s="74" t="n">
        <f aca="false">Horarios!C77</f>
        <v>46190.25</v>
      </c>
      <c r="Z77" s="75" t="str">
        <f aca="false">$Z$4</f>
        <v>J1</v>
      </c>
      <c r="AA77" s="76" t="str">
        <f aca="false">A79</f>
        <v>Austria</v>
      </c>
      <c r="AB77" s="164" t="str">
        <f aca="true" t="array" ref="AB77:AB77">Ver_flag_local</f>
        <v/>
      </c>
      <c r="AC77" s="78"/>
      <c r="AD77" s="79"/>
      <c r="AE77" s="80" t="str">
        <f aca="true" t="array" ref="AE77:AE77">Ver_flag_visit</f>
        <v/>
      </c>
      <c r="AF77" s="81" t="str">
        <f aca="false">A80</f>
        <v>Jordania</v>
      </c>
      <c r="AG77" s="82" t="n">
        <f aca="false">IF(NOT(OR(ISBLANK(AC77),ISBLANK(AD77))),1,0)</f>
        <v>0</v>
      </c>
      <c r="AH77" s="83" t="n">
        <v>20</v>
      </c>
      <c r="AI77" s="84"/>
      <c r="AJ77" s="92" t="str">
        <f aca="false">AJ5</f>
        <v>Pos</v>
      </c>
      <c r="AK77" s="93"/>
      <c r="AL77" s="94" t="str">
        <f aca="false">AL5</f>
        <v>Selección</v>
      </c>
      <c r="AM77" s="93" t="str">
        <f aca="false">AM5</f>
        <v>Pts</v>
      </c>
      <c r="AN77" s="93" t="str">
        <f aca="false">AN5</f>
        <v>J</v>
      </c>
      <c r="AO77" s="93" t="str">
        <f aca="false">AO5</f>
        <v>G</v>
      </c>
      <c r="AP77" s="93" t="str">
        <f aca="false">AP5</f>
        <v>E</v>
      </c>
      <c r="AQ77" s="93" t="str">
        <f aca="false">AQ5</f>
        <v>P</v>
      </c>
      <c r="AR77" s="93" t="str">
        <f aca="false">AR5</f>
        <v>GF</v>
      </c>
      <c r="AS77" s="93" t="str">
        <f aca="false">AS5</f>
        <v>GC</v>
      </c>
      <c r="AT77" s="95" t="str">
        <f aca="false">AT5</f>
        <v>DG</v>
      </c>
      <c r="AU77" s="160" t="n">
        <f aca="false">COUNTIF(AU78:AU81,"&gt;1")</f>
        <v>0</v>
      </c>
      <c r="AV77" s="96"/>
      <c r="AW77" s="96"/>
      <c r="AX77" s="167"/>
      <c r="AY77" s="97" t="str">
        <f aca="false">AL77</f>
        <v>Selección</v>
      </c>
      <c r="AZ77" s="98" t="str">
        <f aca="false">+Idiomas!$D$69</f>
        <v>Puntos penalizados</v>
      </c>
      <c r="BA77" s="48"/>
      <c r="BB77" s="54"/>
      <c r="BC77" s="54"/>
      <c r="BD77" s="54"/>
      <c r="BE77" s="54"/>
      <c r="BF77" s="54"/>
      <c r="BG77" s="54"/>
      <c r="BH77" s="54"/>
      <c r="BI77" s="54"/>
      <c r="BJ77" s="54"/>
      <c r="BK77" s="54"/>
      <c r="BL77" s="54"/>
      <c r="BM77" s="54"/>
      <c r="BN77" s="194"/>
      <c r="BO77" s="194"/>
      <c r="BP77" s="194"/>
      <c r="BQ77" s="194"/>
      <c r="BR77" s="54"/>
      <c r="BS77" s="54"/>
      <c r="BT77" s="194"/>
      <c r="BU77" s="194"/>
      <c r="BV77" s="194"/>
      <c r="BW77" s="194"/>
      <c r="BX77" s="194"/>
      <c r="BY77" s="194"/>
      <c r="BZ77" s="194"/>
      <c r="CA77" s="194"/>
      <c r="CB77" s="194"/>
      <c r="CC77" s="194"/>
      <c r="CD77" s="194"/>
      <c r="CE77" s="194"/>
      <c r="CF77" s="194"/>
      <c r="CG77" s="194"/>
      <c r="CH77" s="194"/>
      <c r="CI77" s="194"/>
      <c r="CJ77" s="194"/>
      <c r="CK77" s="194"/>
      <c r="CL77" s="194"/>
      <c r="CM77" s="194"/>
      <c r="CN77" s="194"/>
      <c r="CO77" s="194"/>
      <c r="CP77" s="194"/>
      <c r="CQ77" s="194"/>
      <c r="CR77" s="194"/>
      <c r="CS77" s="194"/>
      <c r="CT77" s="194"/>
      <c r="CU77" s="194"/>
      <c r="CV77" s="194"/>
      <c r="CW77" s="54"/>
      <c r="CX77" s="194"/>
      <c r="CY77" s="54"/>
      <c r="CZ77" s="54"/>
      <c r="DA77" s="54"/>
      <c r="DB77" s="54"/>
      <c r="DC77" s="54"/>
      <c r="DD77" s="54"/>
      <c r="DE77" s="54"/>
      <c r="DF77" s="54"/>
      <c r="DG77" s="54"/>
      <c r="DH77" s="54"/>
      <c r="DI77" s="54"/>
      <c r="DJ77" s="54"/>
      <c r="DK77" s="54"/>
      <c r="DL77" s="54"/>
      <c r="DM77" s="54"/>
      <c r="DN77" s="54"/>
      <c r="DO77" s="54"/>
      <c r="DP77" s="54"/>
      <c r="DQ77" s="54"/>
      <c r="DR77" s="54"/>
      <c r="DS77" s="54"/>
      <c r="DT77" s="54" t="str">
        <f aca="false">AA77&amp;"-"&amp;AF77</f>
        <v>Austria-Jordania</v>
      </c>
      <c r="DU77" s="54"/>
      <c r="DV77" s="54"/>
      <c r="DW77" s="56"/>
    </row>
    <row r="78" customFormat="false" ht="15.75" hidden="false" customHeight="true" outlineLevel="0" collapsed="false">
      <c r="A78" s="91" t="str">
        <f aca="false">+Equipos!B39</f>
        <v>Argelia</v>
      </c>
      <c r="B78" s="71"/>
      <c r="C78" s="102"/>
      <c r="D78" s="54" t="str">
        <f aca="false">IF(OR(AC78="",AD78=""),"Pendiente",IF(AC78&gt;AD78,"Local",IF(AC78&lt;AD78,"Visitante","Empate")))</f>
        <v>Pendiente</v>
      </c>
      <c r="E78" s="54" t="str">
        <f aca="false">IF(D78="Pendiente","-",INDEX($BT$6:$BT$53,MATCH($AA78,$BD$6:$BD$53,0)))</f>
        <v>-</v>
      </c>
      <c r="F78" s="54" t="str">
        <f aca="false">IF(D78="Pendiente","-",INDEX($BT$6:$BT$53,MATCH($AF78,$BD$6:$BD$53,0)))</f>
        <v>-</v>
      </c>
      <c r="G78" s="54"/>
      <c r="H78" s="54" t="str">
        <f aca="false">IF(D78="Pendiente","-",INDEX($BZ$6:$BZ$53,MATCH($AA78,$BD$6:$BD$53,0)))</f>
        <v>-</v>
      </c>
      <c r="I78" s="54" t="str">
        <f aca="false">IF(D78="Pendiente","-",INDEX($BZ$6:$BZ$53,MATCH($AF78,$BD$6:$BD$53,0)))</f>
        <v>-</v>
      </c>
      <c r="J78" s="54"/>
      <c r="K78" s="54" t="str">
        <f aca="false">IF(D78="Pendiente","-",INDEX($CE$6:$CE$53,MATCH($AA78,$BD$6:$BD$53,0)))</f>
        <v>-</v>
      </c>
      <c r="L78" s="54" t="str">
        <f aca="false">IF(D78="Pendiente","-",INDEX($CE$6:$CE$53,MATCH($AF78,$BD$6:$BD$53,0)))</f>
        <v>-</v>
      </c>
      <c r="M78" s="54"/>
      <c r="N78" s="54" t="str">
        <f aca="false">IF(D78="Pendiente","-",INDEX($CH$6:$CH$53,MATCH($AA78,$BD$6:$BD$53,0)))</f>
        <v>-</v>
      </c>
      <c r="O78" s="54" t="str">
        <f aca="false">IF(D78="Pendiente","-",INDEX($CH$6:$CH$53,MATCH($AF78,$BD$6:$BD$53,0)))</f>
        <v>-</v>
      </c>
      <c r="P78" s="54"/>
      <c r="Q78" s="54" t="str">
        <f aca="false">IF(D78="Pendiente","-",INDEX($CN$6:$CN$53,MATCH($AA78,$BD$6:$BD$53,0)))</f>
        <v>-</v>
      </c>
      <c r="R78" s="54" t="str">
        <f aca="false">IF(D78="Pendiente","-",INDEX($CN$6:$CN$53,MATCH($AF78,$BD$6:$BD$53,0)))</f>
        <v>-</v>
      </c>
      <c r="S78" s="54"/>
      <c r="T78" s="54" t="str">
        <f aca="false">IF(D78="Pendiente","-",INDEX($CS$6:$CS$53,MATCH($AA78,$BD$6:$BD$53,0)))</f>
        <v>-</v>
      </c>
      <c r="U78" s="54" t="str">
        <f aca="false">IF(D78="Pendiente","-",INDEX($CS$6:$CS$53,MATCH($AF78,$BD$6:$BD$53,0)))</f>
        <v>-</v>
      </c>
      <c r="V78" s="45"/>
      <c r="W78" s="193"/>
      <c r="X78" s="73" t="n">
        <f aca="false">Horarios!C78</f>
        <v>46195.7916666667</v>
      </c>
      <c r="Y78" s="74" t="n">
        <f aca="false">Horarios!C78</f>
        <v>46195.7916666667</v>
      </c>
      <c r="Z78" s="75" t="str">
        <f aca="false">$Z$6</f>
        <v>J2</v>
      </c>
      <c r="AA78" s="76" t="str">
        <f aca="false">A77</f>
        <v>Argentina</v>
      </c>
      <c r="AB78" s="164" t="str">
        <f aca="true" t="array" ref="AB78:AB78">Ver_flag_local</f>
        <v/>
      </c>
      <c r="AC78" s="78"/>
      <c r="AD78" s="79"/>
      <c r="AE78" s="80" t="str">
        <f aca="true" t="array" ref="AE78:AE78">Ver_flag_visit</f>
        <v/>
      </c>
      <c r="AF78" s="81" t="str">
        <f aca="false">A79</f>
        <v>Austria</v>
      </c>
      <c r="AG78" s="82" t="n">
        <f aca="false">IF(NOT(OR(ISBLANK(AC78),ISBLANK(AD78))),1,0)</f>
        <v>0</v>
      </c>
      <c r="AH78" s="83" t="n">
        <v>43</v>
      </c>
      <c r="AI78" s="84" t="str">
        <f aca="false">AJ78&amp;$B$76</f>
        <v>1J</v>
      </c>
      <c r="AJ78" s="103" t="n">
        <v>1</v>
      </c>
      <c r="AK78" s="169" t="str">
        <f aca="true" t="array" ref="AK78:AK78">Ver_flag_visit</f>
        <v/>
      </c>
      <c r="AL78" s="105" t="str">
        <f aca="false">IFERROR(INDEX($BD$6:$BD$53,MATCH(AI78,$BN$6:$BN$53,0)),"")</f>
        <v>Argentina</v>
      </c>
      <c r="AM78" s="106" t="n">
        <f aca="false">INDEX($BE$6:$BN$53,MATCH($AL78,$BD$6:$BD$53,0),MATCH(AM$5,$BE$5:$BN$5,0))</f>
        <v>0</v>
      </c>
      <c r="AN78" s="107" t="n">
        <f aca="false">INDEX($BE$6:$BN$53,MATCH($AL78,$BD$6:$BD$53,0),MATCH(AN$5,$BE$5:$BN$5,0))</f>
        <v>0</v>
      </c>
      <c r="AO78" s="107" t="n">
        <f aca="false">INDEX($BE$6:$BN$53,MATCH($AL78,$BD$6:$BD$53,0),MATCH(AO$5,$BE$5:$BN$5,0))</f>
        <v>0</v>
      </c>
      <c r="AP78" s="107" t="n">
        <f aca="false">INDEX($BE$6:$BN$53,MATCH($AL78,$BD$6:$BD$53,0),MATCH(AP$5,$BE$5:$BN$5,0))</f>
        <v>0</v>
      </c>
      <c r="AQ78" s="107" t="n">
        <f aca="false">INDEX($BE$6:$BN$53,MATCH($AL78,$BD$6:$BD$53,0),MATCH(AQ$5,$BE$5:$BN$5,0))</f>
        <v>0</v>
      </c>
      <c r="AR78" s="107" t="n">
        <f aca="false">INDEX($BE$6:$BN$53,MATCH($AL78,$BD$6:$BD$53,0),MATCH(AR$5,$BE$5:$BN$5,0))</f>
        <v>0</v>
      </c>
      <c r="AS78" s="107" t="n">
        <f aca="false">INDEX($BE$6:$BN$53,MATCH($AL78,$BD$6:$BD$53,0),MATCH(AS$5,$BE$5:$BN$5,0))</f>
        <v>0</v>
      </c>
      <c r="AT78" s="108" t="n">
        <f aca="false">INDEX($BE$6:$BN$53,MATCH($AL78,$BD$6:$BD$53,0),MATCH(AT$5,$BE$5:$BN$5,0))</f>
        <v>0</v>
      </c>
      <c r="AU78" s="109" t="n">
        <f aca="false">INDEX($DL$6:$DL$53,MATCH(AI78,$DP$6:$DP$53,0))</f>
        <v>1</v>
      </c>
      <c r="AV78" s="110" t="str">
        <f aca="false">INDEX($BD$6:$BD$53,MATCH(AI78,$BM$6:$BM$53,0))</f>
        <v>Argentina</v>
      </c>
      <c r="AW78" s="111"/>
      <c r="AX78" s="112"/>
      <c r="AY78" s="113" t="str">
        <f aca="false">+A77</f>
        <v>Argentina</v>
      </c>
      <c r="AZ78" s="114"/>
      <c r="BA78" s="48"/>
      <c r="BB78" s="54"/>
      <c r="BC78" s="54"/>
      <c r="BD78" s="54"/>
      <c r="BE78" s="54"/>
      <c r="BF78" s="54"/>
      <c r="BG78" s="54"/>
      <c r="BH78" s="54"/>
      <c r="BI78" s="54"/>
      <c r="BJ78" s="54"/>
      <c r="BK78" s="54"/>
      <c r="BL78" s="54"/>
      <c r="BM78" s="54"/>
      <c r="BN78" s="90"/>
      <c r="BO78" s="90"/>
      <c r="BP78" s="90"/>
      <c r="BQ78" s="90"/>
      <c r="BR78" s="54"/>
      <c r="BS78" s="54"/>
      <c r="BT78" s="90"/>
      <c r="BU78" s="90"/>
      <c r="BV78" s="90"/>
      <c r="BW78" s="90"/>
      <c r="BX78" s="90"/>
      <c r="BY78" s="90"/>
      <c r="BZ78" s="90"/>
      <c r="CA78" s="90"/>
      <c r="CB78" s="90"/>
      <c r="CC78" s="90"/>
      <c r="CD78" s="90"/>
      <c r="CE78" s="90"/>
      <c r="CF78" s="90"/>
      <c r="CG78" s="90"/>
      <c r="CH78" s="90"/>
      <c r="CI78" s="90"/>
      <c r="CJ78" s="90"/>
      <c r="CK78" s="90"/>
      <c r="CL78" s="90"/>
      <c r="CM78" s="90"/>
      <c r="CN78" s="90"/>
      <c r="CO78" s="90"/>
      <c r="CP78" s="90"/>
      <c r="CQ78" s="90"/>
      <c r="CR78" s="90"/>
      <c r="CS78" s="90"/>
      <c r="CT78" s="90"/>
      <c r="CU78" s="90"/>
      <c r="CV78" s="90"/>
      <c r="CW78" s="54"/>
      <c r="CX78" s="90"/>
      <c r="CY78" s="54"/>
      <c r="CZ78" s="54"/>
      <c r="DA78" s="54"/>
      <c r="DB78" s="54"/>
      <c r="DC78" s="54"/>
      <c r="DD78" s="54"/>
      <c r="DE78" s="54"/>
      <c r="DF78" s="54"/>
      <c r="DG78" s="54"/>
      <c r="DH78" s="54"/>
      <c r="DI78" s="54"/>
      <c r="DJ78" s="54"/>
      <c r="DK78" s="54"/>
      <c r="DL78" s="54"/>
      <c r="DM78" s="54"/>
      <c r="DN78" s="54"/>
      <c r="DO78" s="54"/>
      <c r="DP78" s="54"/>
      <c r="DQ78" s="54"/>
      <c r="DR78" s="54"/>
      <c r="DS78" s="54"/>
      <c r="DT78" s="54" t="str">
        <f aca="false">AA78&amp;"-"&amp;AF78</f>
        <v>Argentina-Austria</v>
      </c>
      <c r="DU78" s="54"/>
      <c r="DV78" s="54"/>
      <c r="DW78" s="56"/>
    </row>
    <row r="79" customFormat="false" ht="15.75" hidden="false" customHeight="true" outlineLevel="0" collapsed="false">
      <c r="A79" s="91" t="str">
        <f aca="false">+Equipos!B40</f>
        <v>Austria</v>
      </c>
      <c r="B79" s="71"/>
      <c r="C79" s="54"/>
      <c r="D79" s="54" t="str">
        <f aca="false">IF(OR(AC79="",AD79=""),"Pendiente",IF(AC79&gt;AD79,"Local",IF(AC79&lt;AD79,"Visitante","Empate")))</f>
        <v>Pendiente</v>
      </c>
      <c r="E79" s="54" t="str">
        <f aca="false">IF(D79="Pendiente","-",INDEX($BT$6:$BT$53,MATCH($AA79,$BD$6:$BD$53,0)))</f>
        <v>-</v>
      </c>
      <c r="F79" s="54" t="str">
        <f aca="false">IF(D79="Pendiente","-",INDEX($BT$6:$BT$53,MATCH($AF79,$BD$6:$BD$53,0)))</f>
        <v>-</v>
      </c>
      <c r="G79" s="54"/>
      <c r="H79" s="54" t="str">
        <f aca="false">IF(D79="Pendiente","-",INDEX($BZ$6:$BZ$53,MATCH($AA79,$BD$6:$BD$53,0)))</f>
        <v>-</v>
      </c>
      <c r="I79" s="54" t="str">
        <f aca="false">IF(D79="Pendiente","-",INDEX($BZ$6:$BZ$53,MATCH($AF79,$BD$6:$BD$53,0)))</f>
        <v>-</v>
      </c>
      <c r="J79" s="54"/>
      <c r="K79" s="54" t="str">
        <f aca="false">IF(D79="Pendiente","-",INDEX($CE$6:$CE$53,MATCH($AA79,$BD$6:$BD$53,0)))</f>
        <v>-</v>
      </c>
      <c r="L79" s="54" t="str">
        <f aca="false">IF(D79="Pendiente","-",INDEX($CE$6:$CE$53,MATCH($AF79,$BD$6:$BD$53,0)))</f>
        <v>-</v>
      </c>
      <c r="M79" s="54"/>
      <c r="N79" s="54" t="str">
        <f aca="false">IF(D79="Pendiente","-",INDEX($CH$6:$CH$53,MATCH($AA79,$BD$6:$BD$53,0)))</f>
        <v>-</v>
      </c>
      <c r="O79" s="54" t="str">
        <f aca="false">IF(D79="Pendiente","-",INDEX($CH$6:$CH$53,MATCH($AF79,$BD$6:$BD$53,0)))</f>
        <v>-</v>
      </c>
      <c r="P79" s="54"/>
      <c r="Q79" s="54" t="str">
        <f aca="false">IF(D79="Pendiente","-",INDEX($CN$6:$CN$53,MATCH($AA79,$BD$6:$BD$53,0)))</f>
        <v>-</v>
      </c>
      <c r="R79" s="54" t="str">
        <f aca="false">IF(D79="Pendiente","-",INDEX($CN$6:$CN$53,MATCH($AF79,$BD$6:$BD$53,0)))</f>
        <v>-</v>
      </c>
      <c r="S79" s="54"/>
      <c r="T79" s="54" t="str">
        <f aca="false">IF(D79="Pendiente","-",INDEX($CS$6:$CS$53,MATCH($AA79,$BD$6:$BD$53,0)))</f>
        <v>-</v>
      </c>
      <c r="U79" s="54" t="str">
        <f aca="false">IF(D79="Pendiente","-",INDEX($CS$6:$CS$53,MATCH($AF79,$BD$6:$BD$53,0)))</f>
        <v>-</v>
      </c>
      <c r="V79" s="45"/>
      <c r="W79" s="193"/>
      <c r="X79" s="73" t="n">
        <f aca="false">Horarios!C79</f>
        <v>46196.2083333333</v>
      </c>
      <c r="Y79" s="74" t="n">
        <f aca="false">Horarios!C79</f>
        <v>46196.2083333333</v>
      </c>
      <c r="Z79" s="75" t="str">
        <f aca="false">$Z$6</f>
        <v>J2</v>
      </c>
      <c r="AA79" s="76" t="str">
        <f aca="false">A80</f>
        <v>Jordania</v>
      </c>
      <c r="AB79" s="164" t="str">
        <f aca="true" t="array" ref="AB79:AB79">Ver_flag_local</f>
        <v/>
      </c>
      <c r="AC79" s="78"/>
      <c r="AD79" s="79"/>
      <c r="AE79" s="80" t="str">
        <f aca="true" t="array" ref="AE79:AE79">Ver_flag_visit</f>
        <v/>
      </c>
      <c r="AF79" s="81" t="str">
        <f aca="false">A78</f>
        <v>Argelia</v>
      </c>
      <c r="AG79" s="82" t="n">
        <f aca="false">IF(NOT(OR(ISBLANK(AC79),ISBLANK(AD79))),1,0)</f>
        <v>0</v>
      </c>
      <c r="AH79" s="83" t="n">
        <v>44</v>
      </c>
      <c r="AI79" s="84" t="str">
        <f aca="false">AJ79&amp;$B$76</f>
        <v>2J</v>
      </c>
      <c r="AJ79" s="120" t="n">
        <v>2</v>
      </c>
      <c r="AK79" s="172" t="str">
        <f aca="true" t="array" ref="AK79:AK79">Ver_flag_visit</f>
        <v/>
      </c>
      <c r="AL79" s="122" t="str">
        <f aca="false">IFERROR(INDEX($BD$6:$BD$53,MATCH(AI79,$BN$6:$BN$53,0)),"")</f>
        <v>Argelia</v>
      </c>
      <c r="AM79" s="123" t="n">
        <f aca="false">INDEX($BE$6:$BN$53,MATCH($AL79,$BD$6:$BD$53,0),MATCH(AM$5,$BE$5:$BN$5,0))</f>
        <v>0</v>
      </c>
      <c r="AN79" s="124" t="n">
        <f aca="false">INDEX($BE$6:$BN$53,MATCH($AL79,$BD$6:$BD$53,0),MATCH(AN$5,$BE$5:$BN$5,0))</f>
        <v>0</v>
      </c>
      <c r="AO79" s="124" t="n">
        <f aca="false">INDEX($BE$6:$BN$53,MATCH($AL79,$BD$6:$BD$53,0),MATCH(AO$5,$BE$5:$BN$5,0))</f>
        <v>0</v>
      </c>
      <c r="AP79" s="124" t="n">
        <f aca="false">INDEX($BE$6:$BN$53,MATCH($AL79,$BD$6:$BD$53,0),MATCH(AP$5,$BE$5:$BN$5,0))</f>
        <v>0</v>
      </c>
      <c r="AQ79" s="124" t="n">
        <f aca="false">INDEX($BE$6:$BN$53,MATCH($AL79,$BD$6:$BD$53,0),MATCH(AQ$5,$BE$5:$BN$5,0))</f>
        <v>0</v>
      </c>
      <c r="AR79" s="124" t="n">
        <f aca="false">INDEX($BE$6:$BN$53,MATCH($AL79,$BD$6:$BD$53,0),MATCH(AR$5,$BE$5:$BN$5,0))</f>
        <v>0</v>
      </c>
      <c r="AS79" s="124" t="n">
        <f aca="false">INDEX($BE$6:$BN$53,MATCH($AL79,$BD$6:$BD$53,0),MATCH(AS$5,$BE$5:$BN$5,0))</f>
        <v>0</v>
      </c>
      <c r="AT79" s="125" t="n">
        <f aca="false">INDEX($BE$6:$BN$53,MATCH($AL79,$BD$6:$BD$53,0),MATCH(AT$5,$BE$5:$BN$5,0))</f>
        <v>0</v>
      </c>
      <c r="AU79" s="109" t="n">
        <f aca="false">INDEX($DL$6:$DL$53,MATCH(AI79,$DP$6:$DP$53,0))</f>
        <v>1</v>
      </c>
      <c r="AV79" s="110" t="str">
        <f aca="false">INDEX($BD$6:$BD$53,MATCH(AI79,$BM$6:$BM$53,0))</f>
        <v>Argelia</v>
      </c>
      <c r="AW79" s="111"/>
      <c r="AX79" s="112"/>
      <c r="AY79" s="126" t="str">
        <f aca="false">+A78</f>
        <v>Argelia</v>
      </c>
      <c r="AZ79" s="127"/>
      <c r="BA79" s="48"/>
      <c r="BB79" s="54"/>
      <c r="BC79" s="54"/>
      <c r="BD79" s="54"/>
      <c r="BE79" s="54"/>
      <c r="BF79" s="54"/>
      <c r="BG79" s="54"/>
      <c r="BH79" s="54"/>
      <c r="BI79" s="54"/>
      <c r="BJ79" s="54"/>
      <c r="BK79" s="54"/>
      <c r="BL79" s="54"/>
      <c r="BM79" s="54"/>
      <c r="BN79" s="90"/>
      <c r="BO79" s="90"/>
      <c r="BP79" s="90"/>
      <c r="BQ79" s="90"/>
      <c r="BR79" s="54"/>
      <c r="BS79" s="54"/>
      <c r="BT79" s="90"/>
      <c r="BU79" s="90"/>
      <c r="BV79" s="90"/>
      <c r="BW79" s="90"/>
      <c r="BX79" s="90"/>
      <c r="BY79" s="90"/>
      <c r="BZ79" s="90"/>
      <c r="CA79" s="90"/>
      <c r="CB79" s="90"/>
      <c r="CC79" s="90"/>
      <c r="CD79" s="90"/>
      <c r="CE79" s="90"/>
      <c r="CF79" s="90"/>
      <c r="CG79" s="90"/>
      <c r="CH79" s="90"/>
      <c r="CI79" s="90"/>
      <c r="CJ79" s="90"/>
      <c r="CK79" s="90"/>
      <c r="CL79" s="90"/>
      <c r="CM79" s="90"/>
      <c r="CN79" s="90"/>
      <c r="CO79" s="90"/>
      <c r="CP79" s="90"/>
      <c r="CQ79" s="90"/>
      <c r="CR79" s="90"/>
      <c r="CS79" s="90"/>
      <c r="CT79" s="90"/>
      <c r="CU79" s="90"/>
      <c r="CV79" s="90"/>
      <c r="CW79" s="54"/>
      <c r="CX79" s="90"/>
      <c r="CY79" s="54"/>
      <c r="CZ79" s="54"/>
      <c r="DA79" s="54"/>
      <c r="DB79" s="54"/>
      <c r="DC79" s="54"/>
      <c r="DD79" s="54"/>
      <c r="DE79" s="54"/>
      <c r="DF79" s="54"/>
      <c r="DG79" s="54"/>
      <c r="DH79" s="54"/>
      <c r="DI79" s="54"/>
      <c r="DJ79" s="54"/>
      <c r="DK79" s="54"/>
      <c r="DL79" s="54"/>
      <c r="DM79" s="54"/>
      <c r="DN79" s="54"/>
      <c r="DO79" s="54"/>
      <c r="DP79" s="54"/>
      <c r="DQ79" s="54"/>
      <c r="DR79" s="54"/>
      <c r="DS79" s="54"/>
      <c r="DT79" s="54" t="str">
        <f aca="false">AA79&amp;"-"&amp;AF79</f>
        <v>Jordania-Argelia</v>
      </c>
      <c r="DU79" s="54"/>
      <c r="DV79" s="54"/>
      <c r="DW79" s="56"/>
    </row>
    <row r="80" customFormat="false" ht="15.75" hidden="false" customHeight="true" outlineLevel="0" collapsed="false">
      <c r="A80" s="91" t="str">
        <f aca="false">+Equipos!B41</f>
        <v>Jordania</v>
      </c>
      <c r="B80" s="71"/>
      <c r="C80" s="54"/>
      <c r="D80" s="54" t="str">
        <f aca="false">IF(OR(AC80="",AD80=""),"Pendiente",IF(AC80&gt;AD80,"Local",IF(AC80&lt;AD80,"Visitante","Empate")))</f>
        <v>Pendiente</v>
      </c>
      <c r="E80" s="54" t="str">
        <f aca="false">IF(D80="Pendiente","-",INDEX($BT$6:$BT$53,MATCH($AA80,$BD$6:$BD$53,0)))</f>
        <v>-</v>
      </c>
      <c r="F80" s="54" t="str">
        <f aca="false">IF(D80="Pendiente","-",INDEX($BT$6:$BT$53,MATCH($AF80,$BD$6:$BD$53,0)))</f>
        <v>-</v>
      </c>
      <c r="G80" s="54"/>
      <c r="H80" s="54" t="str">
        <f aca="false">IF(D80="Pendiente","-",INDEX($BZ$6:$BZ$53,MATCH($AA80,$BD$6:$BD$53,0)))</f>
        <v>-</v>
      </c>
      <c r="I80" s="54" t="str">
        <f aca="false">IF(D80="Pendiente","-",INDEX($BZ$6:$BZ$53,MATCH($AF80,$BD$6:$BD$53,0)))</f>
        <v>-</v>
      </c>
      <c r="J80" s="54"/>
      <c r="K80" s="54" t="str">
        <f aca="false">IF(D80="Pendiente","-",INDEX($CE$6:$CE$53,MATCH($AA80,$BD$6:$BD$53,0)))</f>
        <v>-</v>
      </c>
      <c r="L80" s="54" t="str">
        <f aca="false">IF(D80="Pendiente","-",INDEX($CE$6:$CE$53,MATCH($AF80,$BD$6:$BD$53,0)))</f>
        <v>-</v>
      </c>
      <c r="M80" s="54"/>
      <c r="N80" s="54" t="str">
        <f aca="false">IF(D80="Pendiente","-",INDEX($CH$6:$CH$53,MATCH($AA80,$BD$6:$BD$53,0)))</f>
        <v>-</v>
      </c>
      <c r="O80" s="54" t="str">
        <f aca="false">IF(D80="Pendiente","-",INDEX($CH$6:$CH$53,MATCH($AF80,$BD$6:$BD$53,0)))</f>
        <v>-</v>
      </c>
      <c r="P80" s="54"/>
      <c r="Q80" s="54" t="str">
        <f aca="false">IF(D80="Pendiente","-",INDEX($CN$6:$CN$53,MATCH($AA80,$BD$6:$BD$53,0)))</f>
        <v>-</v>
      </c>
      <c r="R80" s="54" t="str">
        <f aca="false">IF(D80="Pendiente","-",INDEX($CN$6:$CN$53,MATCH($AF80,$BD$6:$BD$53,0)))</f>
        <v>-</v>
      </c>
      <c r="S80" s="54"/>
      <c r="T80" s="54" t="str">
        <f aca="false">IF(D80="Pendiente","-",INDEX($CS$6:$CS$53,MATCH($AA80,$BD$6:$BD$53,0)))</f>
        <v>-</v>
      </c>
      <c r="U80" s="54" t="str">
        <f aca="false">IF(D80="Pendiente","-",INDEX($CS$6:$CS$53,MATCH($AF80,$BD$6:$BD$53,0)))</f>
        <v>-</v>
      </c>
      <c r="V80" s="45"/>
      <c r="W80" s="193"/>
      <c r="X80" s="73" t="n">
        <f aca="false">Horarios!C80</f>
        <v>46201.1666666667</v>
      </c>
      <c r="Y80" s="74" t="n">
        <f aca="false">Horarios!C80</f>
        <v>46201.1666666667</v>
      </c>
      <c r="Z80" s="75" t="str">
        <f aca="false">$Z$8</f>
        <v>J3</v>
      </c>
      <c r="AA80" s="76" t="str">
        <f aca="false">A78</f>
        <v>Argelia</v>
      </c>
      <c r="AB80" s="164" t="str">
        <f aca="true" t="array" ref="AB80:AB80">Ver_flag_local</f>
        <v/>
      </c>
      <c r="AC80" s="78"/>
      <c r="AD80" s="79"/>
      <c r="AE80" s="80" t="str">
        <f aca="true" t="array" ref="AE80:AE80">Ver_flag_visit</f>
        <v/>
      </c>
      <c r="AF80" s="81" t="str">
        <f aca="false">A79</f>
        <v>Austria</v>
      </c>
      <c r="AG80" s="82" t="n">
        <f aca="false">IF(NOT(OR(ISBLANK(AC80),ISBLANK(AD80))),1,0)</f>
        <v>0</v>
      </c>
      <c r="AH80" s="83" t="n">
        <v>69</v>
      </c>
      <c r="AI80" s="84" t="str">
        <f aca="false">AJ80&amp;$B$76</f>
        <v>3J</v>
      </c>
      <c r="AJ80" s="120" t="n">
        <v>3</v>
      </c>
      <c r="AK80" s="172" t="str">
        <f aca="true" t="array" ref="AK80:AK80">Ver_flag_visit</f>
        <v/>
      </c>
      <c r="AL80" s="122" t="str">
        <f aca="false">IFERROR(INDEX($BD$6:$BD$53,MATCH(AI80,$BN$6:$BN$53,0)),"")</f>
        <v>Austria</v>
      </c>
      <c r="AM80" s="123" t="n">
        <f aca="false">INDEX($BE$6:$BN$53,MATCH($AL80,$BD$6:$BD$53,0),MATCH(AM$5,$BE$5:$BN$5,0))</f>
        <v>0</v>
      </c>
      <c r="AN80" s="124" t="n">
        <f aca="false">INDEX($BE$6:$BN$53,MATCH($AL80,$BD$6:$BD$53,0),MATCH(AN$5,$BE$5:$BN$5,0))</f>
        <v>0</v>
      </c>
      <c r="AO80" s="124" t="n">
        <f aca="false">INDEX($BE$6:$BN$53,MATCH($AL80,$BD$6:$BD$53,0),MATCH(AO$5,$BE$5:$BN$5,0))</f>
        <v>0</v>
      </c>
      <c r="AP80" s="124" t="n">
        <f aca="false">INDEX($BE$6:$BN$53,MATCH($AL80,$BD$6:$BD$53,0),MATCH(AP$5,$BE$5:$BN$5,0))</f>
        <v>0</v>
      </c>
      <c r="AQ80" s="124" t="n">
        <f aca="false">INDEX($BE$6:$BN$53,MATCH($AL80,$BD$6:$BD$53,0),MATCH(AQ$5,$BE$5:$BN$5,0))</f>
        <v>0</v>
      </c>
      <c r="AR80" s="124" t="n">
        <f aca="false">INDEX($BE$6:$BN$53,MATCH($AL80,$BD$6:$BD$53,0),MATCH(AR$5,$BE$5:$BN$5,0))</f>
        <v>0</v>
      </c>
      <c r="AS80" s="124" t="n">
        <f aca="false">INDEX($BE$6:$BN$53,MATCH($AL80,$BD$6:$BD$53,0),MATCH(AS$5,$BE$5:$BN$5,0))</f>
        <v>0</v>
      </c>
      <c r="AT80" s="125" t="n">
        <f aca="false">INDEX($BE$6:$BN$53,MATCH($AL80,$BD$6:$BD$53,0),MATCH(AT$5,$BE$5:$BN$5,0))</f>
        <v>0</v>
      </c>
      <c r="AU80" s="109" t="n">
        <f aca="false">INDEX($DL$6:$DL$53,MATCH(AI80,$DP$6:$DP$53,0))</f>
        <v>1</v>
      </c>
      <c r="AV80" s="110" t="str">
        <f aca="false">INDEX($BD$6:$BD$53,MATCH(AI80,$BM$6:$BM$53,0))</f>
        <v>Austria</v>
      </c>
      <c r="AW80" s="111"/>
      <c r="AX80" s="112"/>
      <c r="AY80" s="113" t="str">
        <f aca="false">+A79</f>
        <v>Austria</v>
      </c>
      <c r="AZ80" s="114"/>
      <c r="BA80" s="48"/>
      <c r="BB80" s="54"/>
      <c r="BC80" s="54"/>
      <c r="BD80" s="54"/>
      <c r="BE80" s="54"/>
      <c r="BF80" s="54"/>
      <c r="BG80" s="54"/>
      <c r="BH80" s="54"/>
      <c r="BI80" s="54"/>
      <c r="BJ80" s="54"/>
      <c r="BK80" s="54"/>
      <c r="BL80" s="54"/>
      <c r="BM80" s="54"/>
      <c r="BN80" s="90"/>
      <c r="BO80" s="90"/>
      <c r="BP80" s="90"/>
      <c r="BQ80" s="90"/>
      <c r="BR80" s="54"/>
      <c r="BS80" s="54"/>
      <c r="BT80" s="90"/>
      <c r="BU80" s="90"/>
      <c r="BV80" s="90"/>
      <c r="BW80" s="90"/>
      <c r="BX80" s="90"/>
      <c r="BY80" s="90"/>
      <c r="BZ80" s="90"/>
      <c r="CA80" s="90"/>
      <c r="CB80" s="90"/>
      <c r="CC80" s="90"/>
      <c r="CD80" s="90"/>
      <c r="CE80" s="90"/>
      <c r="CF80" s="90"/>
      <c r="CG80" s="90"/>
      <c r="CH80" s="90"/>
      <c r="CI80" s="90"/>
      <c r="CJ80" s="90"/>
      <c r="CK80" s="90"/>
      <c r="CL80" s="90"/>
      <c r="CM80" s="90"/>
      <c r="CN80" s="90"/>
      <c r="CO80" s="90"/>
      <c r="CP80" s="90"/>
      <c r="CQ80" s="90"/>
      <c r="CR80" s="90"/>
      <c r="CS80" s="90"/>
      <c r="CT80" s="90"/>
      <c r="CU80" s="90"/>
      <c r="CV80" s="90"/>
      <c r="CW80" s="54"/>
      <c r="CX80" s="90"/>
      <c r="CY80" s="54"/>
      <c r="CZ80" s="54"/>
      <c r="DA80" s="54"/>
      <c r="DB80" s="54"/>
      <c r="DC80" s="54"/>
      <c r="DD80" s="54"/>
      <c r="DE80" s="54"/>
      <c r="DF80" s="54"/>
      <c r="DG80" s="54"/>
      <c r="DH80" s="54"/>
      <c r="DI80" s="54"/>
      <c r="DJ80" s="54"/>
      <c r="DK80" s="54"/>
      <c r="DL80" s="54"/>
      <c r="DM80" s="54"/>
      <c r="DN80" s="54"/>
      <c r="DO80" s="54"/>
      <c r="DP80" s="54"/>
      <c r="DQ80" s="54"/>
      <c r="DR80" s="54"/>
      <c r="DS80" s="54"/>
      <c r="DT80" s="54" t="str">
        <f aca="false">AA80&amp;"-"&amp;AF80</f>
        <v>Argelia-Austria</v>
      </c>
      <c r="DU80" s="54"/>
      <c r="DV80" s="54"/>
      <c r="DW80" s="56"/>
    </row>
    <row r="81" customFormat="false" ht="16.5" hidden="false" customHeight="true" outlineLevel="0" collapsed="false">
      <c r="A81" s="38"/>
      <c r="B81" s="38"/>
      <c r="C81" s="38"/>
      <c r="D81" s="54" t="str">
        <f aca="false">IF(OR(AC81="",AD81=""),"Pendiente",IF(AC81&gt;AD81,"Local",IF(AC81&lt;AD81,"Visitante","Empate")))</f>
        <v>Pendiente</v>
      </c>
      <c r="E81" s="54" t="str">
        <f aca="false">IF(D81="Pendiente","-",INDEX($BT$6:$BT$53,MATCH($AA81,$BD$6:$BD$53,0)))</f>
        <v>-</v>
      </c>
      <c r="F81" s="54" t="str">
        <f aca="false">IF(D81="Pendiente","-",INDEX($BT$6:$BT$53,MATCH($AF81,$BD$6:$BD$53,0)))</f>
        <v>-</v>
      </c>
      <c r="G81" s="54"/>
      <c r="H81" s="54" t="str">
        <f aca="false">IF(D81="Pendiente","-",INDEX($BZ$6:$BZ$53,MATCH($AA81,$BD$6:$BD$53,0)))</f>
        <v>-</v>
      </c>
      <c r="I81" s="54" t="str">
        <f aca="false">IF(D81="Pendiente","-",INDEX($BZ$6:$BZ$53,MATCH($AF81,$BD$6:$BD$53,0)))</f>
        <v>-</v>
      </c>
      <c r="J81" s="54"/>
      <c r="K81" s="54" t="str">
        <f aca="false">IF(D81="Pendiente","-",INDEX($CE$6:$CE$53,MATCH($AA81,$BD$6:$BD$53,0)))</f>
        <v>-</v>
      </c>
      <c r="L81" s="54" t="str">
        <f aca="false">IF(D81="Pendiente","-",INDEX($CE$6:$CE$53,MATCH($AF81,$BD$6:$BD$53,0)))</f>
        <v>-</v>
      </c>
      <c r="M81" s="54"/>
      <c r="N81" s="54" t="str">
        <f aca="false">IF(D81="Pendiente","-",INDEX($CH$6:$CH$53,MATCH($AA81,$BD$6:$BD$53,0)))</f>
        <v>-</v>
      </c>
      <c r="O81" s="54" t="str">
        <f aca="false">IF(D81="Pendiente","-",INDEX($CH$6:$CH$53,MATCH($AF81,$BD$6:$BD$53,0)))</f>
        <v>-</v>
      </c>
      <c r="P81" s="54"/>
      <c r="Q81" s="54" t="str">
        <f aca="false">IF(D81="Pendiente","-",INDEX($CN$6:$CN$53,MATCH($AA81,$BD$6:$BD$53,0)))</f>
        <v>-</v>
      </c>
      <c r="R81" s="54" t="str">
        <f aca="false">IF(D81="Pendiente","-",INDEX($CN$6:$CN$53,MATCH($AF81,$BD$6:$BD$53,0)))</f>
        <v>-</v>
      </c>
      <c r="S81" s="54"/>
      <c r="T81" s="54" t="str">
        <f aca="false">IF(D81="Pendiente","-",INDEX($CS$6:$CS$53,MATCH($AA81,$BD$6:$BD$53,0)))</f>
        <v>-</v>
      </c>
      <c r="U81" s="54" t="str">
        <f aca="false">IF(D81="Pendiente","-",INDEX($CS$6:$CS$53,MATCH($AF81,$BD$6:$BD$53,0)))</f>
        <v>-</v>
      </c>
      <c r="V81" s="45"/>
      <c r="W81" s="193"/>
      <c r="X81" s="128" t="n">
        <f aca="false">Horarios!C81</f>
        <v>46201.1666666667</v>
      </c>
      <c r="Y81" s="129" t="n">
        <f aca="false">Horarios!C81</f>
        <v>46201.1666666667</v>
      </c>
      <c r="Z81" s="130" t="str">
        <f aca="false">$Z$8</f>
        <v>J3</v>
      </c>
      <c r="AA81" s="131" t="str">
        <f aca="false">A80</f>
        <v>Jordania</v>
      </c>
      <c r="AB81" s="174" t="str">
        <f aca="true" t="array" ref="AB81:AB81">Ver_flag_local</f>
        <v/>
      </c>
      <c r="AC81" s="133"/>
      <c r="AD81" s="134"/>
      <c r="AE81" s="135" t="str">
        <f aca="true" t="array" ref="AE81:AE81">Ver_flag_visit</f>
        <v/>
      </c>
      <c r="AF81" s="136" t="str">
        <f aca="false">A77</f>
        <v>Argentina</v>
      </c>
      <c r="AG81" s="82" t="n">
        <f aca="false">IF(NOT(OR(ISBLANK(AC81),ISBLANK(AD81))),1,0)</f>
        <v>0</v>
      </c>
      <c r="AH81" s="83" t="n">
        <v>70</v>
      </c>
      <c r="AI81" s="84" t="str">
        <f aca="false">AJ81&amp;$B$76</f>
        <v>4J</v>
      </c>
      <c r="AJ81" s="137" t="n">
        <v>4</v>
      </c>
      <c r="AK81" s="183" t="str">
        <f aca="true" t="array" ref="AK81:AK81">Ver_flag_visit</f>
        <v/>
      </c>
      <c r="AL81" s="139" t="str">
        <f aca="false">IFERROR(INDEX($BD$6:$BD$53,MATCH(AI81,$BN$6:$BN$53,0)),"")</f>
        <v>Jordania</v>
      </c>
      <c r="AM81" s="140" t="n">
        <f aca="false">INDEX($BE$6:$BN$53,MATCH($AL81,$BD$6:$BD$53,0),MATCH(AM$5,$BE$5:$BN$5,0))</f>
        <v>0</v>
      </c>
      <c r="AN81" s="141" t="n">
        <f aca="false">INDEX($BE$6:$BN$53,MATCH($AL81,$BD$6:$BD$53,0),MATCH(AN$5,$BE$5:$BN$5,0))</f>
        <v>0</v>
      </c>
      <c r="AO81" s="141" t="n">
        <f aca="false">INDEX($BE$6:$BN$53,MATCH($AL81,$BD$6:$BD$53,0),MATCH(AO$5,$BE$5:$BN$5,0))</f>
        <v>0</v>
      </c>
      <c r="AP81" s="141" t="n">
        <f aca="false">INDEX($BE$6:$BN$53,MATCH($AL81,$BD$6:$BD$53,0),MATCH(AP$5,$BE$5:$BN$5,0))</f>
        <v>0</v>
      </c>
      <c r="AQ81" s="141" t="n">
        <f aca="false">INDEX($BE$6:$BN$53,MATCH($AL81,$BD$6:$BD$53,0),MATCH(AQ$5,$BE$5:$BN$5,0))</f>
        <v>0</v>
      </c>
      <c r="AR81" s="141" t="n">
        <f aca="false">INDEX($BE$6:$BN$53,MATCH($AL81,$BD$6:$BD$53,0),MATCH(AR$5,$BE$5:$BN$5,0))</f>
        <v>0</v>
      </c>
      <c r="AS81" s="141" t="n">
        <f aca="false">INDEX($BE$6:$BN$53,MATCH($AL81,$BD$6:$BD$53,0),MATCH(AS$5,$BE$5:$BN$5,0))</f>
        <v>0</v>
      </c>
      <c r="AT81" s="142" t="n">
        <f aca="false">INDEX($BE$6:$BN$53,MATCH($AL81,$BD$6:$BD$53,0),MATCH(AT$5,$BE$5:$BN$5,0))</f>
        <v>0</v>
      </c>
      <c r="AU81" s="109" t="n">
        <f aca="false">INDEX($DL$6:$DL$53,MATCH(AI81,$DP$6:$DP$53,0))</f>
        <v>1</v>
      </c>
      <c r="AV81" s="110" t="str">
        <f aca="false">INDEX($BD$6:$BD$53,MATCH(AI81,$BM$6:$BM$53,0))</f>
        <v>Jordania</v>
      </c>
      <c r="AW81" s="111"/>
      <c r="AX81" s="112"/>
      <c r="AY81" s="143" t="str">
        <f aca="false">+A80</f>
        <v>Jordania</v>
      </c>
      <c r="AZ81" s="144"/>
      <c r="BA81" s="48"/>
      <c r="BB81" s="54"/>
      <c r="BC81" s="54"/>
      <c r="BD81" s="54"/>
      <c r="BE81" s="54"/>
      <c r="BF81" s="54"/>
      <c r="BG81" s="54"/>
      <c r="BH81" s="54"/>
      <c r="BI81" s="54"/>
      <c r="BJ81" s="54"/>
      <c r="BK81" s="54"/>
      <c r="BL81" s="54"/>
      <c r="BM81" s="54"/>
      <c r="BN81" s="90"/>
      <c r="BO81" s="90"/>
      <c r="BP81" s="90"/>
      <c r="BQ81" s="90"/>
      <c r="BR81" s="54"/>
      <c r="BS81" s="54"/>
      <c r="BT81" s="90"/>
      <c r="BU81" s="90"/>
      <c r="BV81" s="90"/>
      <c r="BW81" s="90"/>
      <c r="BX81" s="90"/>
      <c r="BY81" s="90"/>
      <c r="BZ81" s="90"/>
      <c r="CA81" s="90"/>
      <c r="CB81" s="90"/>
      <c r="CC81" s="90"/>
      <c r="CD81" s="90"/>
      <c r="CE81" s="90"/>
      <c r="CF81" s="90"/>
      <c r="CG81" s="90"/>
      <c r="CH81" s="90"/>
      <c r="CI81" s="90"/>
      <c r="CJ81" s="90"/>
      <c r="CK81" s="90"/>
      <c r="CL81" s="90"/>
      <c r="CM81" s="90"/>
      <c r="CN81" s="90"/>
      <c r="CO81" s="90"/>
      <c r="CP81" s="90"/>
      <c r="CQ81" s="90"/>
      <c r="CR81" s="90"/>
      <c r="CS81" s="90"/>
      <c r="CT81" s="90"/>
      <c r="CU81" s="90"/>
      <c r="CV81" s="90"/>
      <c r="CW81" s="54"/>
      <c r="CX81" s="90"/>
      <c r="CY81" s="54"/>
      <c r="CZ81" s="54"/>
      <c r="DA81" s="54"/>
      <c r="DB81" s="54"/>
      <c r="DC81" s="54"/>
      <c r="DD81" s="54"/>
      <c r="DE81" s="54"/>
      <c r="DF81" s="54"/>
      <c r="DG81" s="54"/>
      <c r="DH81" s="54"/>
      <c r="DI81" s="54"/>
      <c r="DJ81" s="54"/>
      <c r="DK81" s="54"/>
      <c r="DL81" s="54"/>
      <c r="DM81" s="54"/>
      <c r="DN81" s="54"/>
      <c r="DO81" s="54"/>
      <c r="DP81" s="54"/>
      <c r="DQ81" s="54"/>
      <c r="DR81" s="54"/>
      <c r="DS81" s="54"/>
      <c r="DT81" s="54" t="str">
        <f aca="false">AA81&amp;"-"&amp;AF81</f>
        <v>Jordania-Argentina</v>
      </c>
      <c r="DU81" s="54"/>
      <c r="DV81" s="54"/>
      <c r="DW81" s="56"/>
    </row>
    <row r="82" customFormat="false" ht="15" hidden="false" customHeight="false" outlineLevel="0" collapsed="false">
      <c r="A82" s="38"/>
      <c r="B82" s="38"/>
      <c r="C82" s="38"/>
      <c r="D82" s="54"/>
      <c r="E82" s="54"/>
      <c r="F82" s="54"/>
      <c r="G82" s="54"/>
      <c r="H82" s="54"/>
      <c r="I82" s="54"/>
      <c r="J82" s="54"/>
      <c r="K82" s="54"/>
      <c r="L82" s="54"/>
      <c r="M82" s="54"/>
      <c r="N82" s="54"/>
      <c r="O82" s="54"/>
      <c r="P82" s="54"/>
      <c r="Q82" s="54"/>
      <c r="R82" s="54"/>
      <c r="S82" s="54"/>
      <c r="T82" s="54"/>
      <c r="U82" s="54"/>
      <c r="V82" s="45"/>
      <c r="W82" s="145"/>
      <c r="X82" s="146"/>
      <c r="Y82" s="145"/>
      <c r="Z82" s="147"/>
      <c r="AA82" s="148"/>
      <c r="AB82" s="149"/>
      <c r="AC82" s="150"/>
      <c r="AD82" s="150"/>
      <c r="AE82" s="149"/>
      <c r="AF82" s="151"/>
      <c r="AG82" s="181"/>
      <c r="AH82" s="83"/>
      <c r="AI82" s="42"/>
      <c r="AJ82" s="152"/>
      <c r="AK82" s="153"/>
      <c r="AL82" s="65"/>
      <c r="AM82" s="154"/>
      <c r="AN82" s="152"/>
      <c r="AO82" s="152"/>
      <c r="AP82" s="152"/>
      <c r="AQ82" s="152"/>
      <c r="AR82" s="152"/>
      <c r="AS82" s="152"/>
      <c r="AT82" s="152"/>
      <c r="AU82" s="155"/>
      <c r="AV82" s="156"/>
      <c r="AW82" s="157"/>
      <c r="AX82" s="112"/>
      <c r="AY82" s="145"/>
      <c r="AZ82" s="146"/>
      <c r="BA82" s="48"/>
      <c r="BB82" s="54"/>
      <c r="BC82" s="54"/>
      <c r="BD82" s="54"/>
      <c r="BE82" s="54"/>
      <c r="BF82" s="54"/>
      <c r="BG82" s="54"/>
      <c r="BH82" s="54"/>
      <c r="BI82" s="54"/>
      <c r="BJ82" s="54"/>
      <c r="BK82" s="54"/>
      <c r="BL82" s="54"/>
      <c r="BM82" s="54"/>
      <c r="BN82" s="90"/>
      <c r="BO82" s="90"/>
      <c r="BP82" s="90"/>
      <c r="BQ82" s="90"/>
      <c r="BR82" s="54"/>
      <c r="BS82" s="54"/>
      <c r="BT82" s="90"/>
      <c r="BU82" s="90"/>
      <c r="BV82" s="90"/>
      <c r="BW82" s="90"/>
      <c r="BX82" s="90"/>
      <c r="BY82" s="90"/>
      <c r="BZ82" s="90"/>
      <c r="CA82" s="90"/>
      <c r="CB82" s="90"/>
      <c r="CC82" s="90"/>
      <c r="CD82" s="90"/>
      <c r="CE82" s="90"/>
      <c r="CF82" s="90"/>
      <c r="CG82" s="90"/>
      <c r="CH82" s="90"/>
      <c r="CI82" s="90"/>
      <c r="CJ82" s="90"/>
      <c r="CK82" s="90"/>
      <c r="CL82" s="90"/>
      <c r="CM82" s="90"/>
      <c r="CN82" s="90"/>
      <c r="CO82" s="90"/>
      <c r="CP82" s="90"/>
      <c r="CQ82" s="90"/>
      <c r="CR82" s="90"/>
      <c r="CS82" s="90"/>
      <c r="CT82" s="90"/>
      <c r="CU82" s="90"/>
      <c r="CV82" s="90"/>
      <c r="CW82" s="54"/>
      <c r="CX82" s="90"/>
      <c r="CY82" s="54"/>
      <c r="CZ82" s="54"/>
      <c r="DA82" s="54"/>
      <c r="DB82" s="54"/>
      <c r="DC82" s="54"/>
      <c r="DD82" s="54"/>
      <c r="DE82" s="54"/>
      <c r="DF82" s="54"/>
      <c r="DG82" s="54"/>
      <c r="DH82" s="54"/>
      <c r="DI82" s="54"/>
      <c r="DJ82" s="54"/>
      <c r="DK82" s="54"/>
      <c r="DL82" s="54"/>
      <c r="DM82" s="54"/>
      <c r="DN82" s="54"/>
      <c r="DO82" s="54"/>
      <c r="DP82" s="54"/>
      <c r="DQ82" s="54"/>
      <c r="DR82" s="54"/>
      <c r="DS82" s="54"/>
      <c r="DT82" s="54" t="str">
        <f aca="false">AA82&amp;"-"&amp;AF82</f>
        <v>-</v>
      </c>
      <c r="DU82" s="54"/>
      <c r="DV82" s="54"/>
      <c r="DW82" s="56"/>
    </row>
    <row r="83" customFormat="false" ht="15" hidden="false" customHeight="false" outlineLevel="0" collapsed="false">
      <c r="A83" s="38"/>
      <c r="B83" s="71"/>
      <c r="C83" s="38"/>
      <c r="D83" s="38"/>
      <c r="E83" s="38"/>
      <c r="F83" s="38"/>
      <c r="G83" s="38"/>
      <c r="H83" s="38"/>
      <c r="I83" s="38"/>
      <c r="J83" s="38"/>
      <c r="K83" s="38"/>
      <c r="L83" s="38"/>
      <c r="M83" s="38"/>
      <c r="N83" s="54"/>
      <c r="O83" s="54"/>
      <c r="P83" s="54"/>
      <c r="Q83" s="54"/>
      <c r="R83" s="54"/>
      <c r="S83" s="54"/>
      <c r="T83" s="54"/>
      <c r="U83" s="54"/>
      <c r="V83" s="45"/>
      <c r="W83" s="58"/>
      <c r="X83" s="59" t="str">
        <f aca="false">X3</f>
        <v>Fecha</v>
      </c>
      <c r="Y83" s="59" t="str">
        <f aca="false">Y3</f>
        <v>Hora</v>
      </c>
      <c r="Z83" s="60" t="str">
        <f aca="false">Z3</f>
        <v>Jor.</v>
      </c>
      <c r="AA83" s="61" t="str">
        <f aca="false">AA3</f>
        <v>Casa</v>
      </c>
      <c r="AB83" s="60"/>
      <c r="AC83" s="60" t="str">
        <f aca="false">AC3</f>
        <v>Gol</v>
      </c>
      <c r="AD83" s="60" t="str">
        <f aca="false">AD3</f>
        <v>Gol</v>
      </c>
      <c r="AE83" s="60"/>
      <c r="AF83" s="63" t="str">
        <f aca="false">AF3</f>
        <v>Fuera</v>
      </c>
      <c r="AG83" s="158"/>
      <c r="AH83" s="83"/>
      <c r="AI83" s="49"/>
      <c r="AJ83" s="65"/>
      <c r="AK83" s="159"/>
      <c r="AL83" s="65"/>
      <c r="AM83" s="65"/>
      <c r="AN83" s="65"/>
      <c r="AO83" s="65"/>
      <c r="AP83" s="65"/>
      <c r="AQ83" s="65"/>
      <c r="AR83" s="65"/>
      <c r="AS83" s="65"/>
      <c r="AT83" s="65"/>
      <c r="AU83" s="160"/>
      <c r="AV83" s="50"/>
      <c r="AW83" s="161"/>
      <c r="AX83" s="162"/>
      <c r="AY83" s="145"/>
      <c r="AZ83" s="146"/>
      <c r="BA83" s="48"/>
      <c r="BB83" s="54"/>
      <c r="BC83" s="54"/>
      <c r="BD83" s="54"/>
      <c r="BE83" s="54"/>
      <c r="BF83" s="54"/>
      <c r="BG83" s="54"/>
      <c r="BH83" s="54"/>
      <c r="BI83" s="54"/>
      <c r="BJ83" s="54"/>
      <c r="BK83" s="54"/>
      <c r="BL83" s="54"/>
      <c r="BM83" s="54"/>
      <c r="BN83" s="54"/>
      <c r="BO83" s="54"/>
      <c r="BP83" s="54"/>
      <c r="BQ83" s="54"/>
      <c r="BR83" s="54"/>
      <c r="BS83" s="54"/>
      <c r="BT83" s="54"/>
      <c r="BU83" s="54"/>
      <c r="BV83" s="54"/>
      <c r="BW83" s="54"/>
      <c r="BX83" s="54"/>
      <c r="BY83" s="54"/>
      <c r="BZ83" s="54"/>
      <c r="CA83" s="54"/>
      <c r="CB83" s="54"/>
      <c r="CC83" s="54"/>
      <c r="CD83" s="54"/>
      <c r="CE83" s="54"/>
      <c r="CF83" s="54"/>
      <c r="CG83" s="54"/>
      <c r="CH83" s="54"/>
      <c r="CI83" s="54"/>
      <c r="CJ83" s="54"/>
      <c r="CK83" s="54"/>
      <c r="CL83" s="54"/>
      <c r="CM83" s="54"/>
      <c r="CN83" s="54"/>
      <c r="CO83" s="54"/>
      <c r="CP83" s="54"/>
      <c r="CQ83" s="54"/>
      <c r="CR83" s="54"/>
      <c r="CS83" s="54"/>
      <c r="CT83" s="54"/>
      <c r="CU83" s="54"/>
      <c r="CV83" s="54"/>
      <c r="CW83" s="54"/>
      <c r="CX83" s="54"/>
      <c r="CY83" s="54"/>
      <c r="CZ83" s="54"/>
      <c r="DA83" s="54"/>
      <c r="DB83" s="54"/>
      <c r="DC83" s="54"/>
      <c r="DD83" s="54"/>
      <c r="DE83" s="54"/>
      <c r="DF83" s="54"/>
      <c r="DG83" s="54"/>
      <c r="DH83" s="54"/>
      <c r="DI83" s="54"/>
      <c r="DJ83" s="54"/>
      <c r="DK83" s="54"/>
      <c r="DL83" s="54"/>
      <c r="DM83" s="54"/>
      <c r="DN83" s="54"/>
      <c r="DO83" s="54"/>
      <c r="DP83" s="54"/>
      <c r="DQ83" s="54"/>
      <c r="DR83" s="54"/>
      <c r="DS83" s="54"/>
      <c r="DT83" s="54" t="str">
        <f aca="false">AA83&amp;"-"&amp;AF83</f>
        <v>Casa-Fuera</v>
      </c>
      <c r="DU83" s="54"/>
      <c r="DV83" s="54"/>
      <c r="DW83" s="56"/>
    </row>
    <row r="84" customFormat="false" ht="15" hidden="false" customHeight="true" outlineLevel="0" collapsed="false">
      <c r="A84" s="70" t="s">
        <v>23</v>
      </c>
      <c r="B84" s="71" t="s">
        <v>136</v>
      </c>
      <c r="C84" s="43" t="n">
        <f aca="false">COUNTIF(Equipos!$C$2:$C$49,WORLDCUP!B84)</f>
        <v>4</v>
      </c>
      <c r="D84" s="54" t="str">
        <f aca="false">IF(OR(AC84="",AD84=""),"Pendiente",IF(AC84&gt;AD84,"Local",IF(AC84&lt;AD84,"Visitante","Empate")))</f>
        <v>Pendiente</v>
      </c>
      <c r="E84" s="54" t="str">
        <f aca="false">IF(D84="Pendiente","-",INDEX($BT$6:$BT$53,MATCH($AA84,$BD$6:$BD$53,0)))</f>
        <v>-</v>
      </c>
      <c r="F84" s="54" t="str">
        <f aca="false">IF(D84="Pendiente","-",INDEX($BT$6:$BT$53,MATCH($AF84,$BD$6:$BD$53,0)))</f>
        <v>-</v>
      </c>
      <c r="G84" s="54"/>
      <c r="H84" s="54" t="str">
        <f aca="false">IF(D84="Pendiente","-",INDEX($BZ$6:$BZ$53,MATCH($AA84,$BD$6:$BD$53,0)))</f>
        <v>-</v>
      </c>
      <c r="I84" s="54" t="str">
        <f aca="false">IF(D84="Pendiente","-",INDEX($BZ$6:$BZ$53,MATCH($AF84,$BD$6:$BD$53,0)))</f>
        <v>-</v>
      </c>
      <c r="J84" s="54"/>
      <c r="K84" s="54" t="str">
        <f aca="false">IF(D84="Pendiente","-",INDEX($CE$6:$CE$53,MATCH($AA84,$BD$6:$BD$53,0)))</f>
        <v>-</v>
      </c>
      <c r="L84" s="54" t="str">
        <f aca="false">IF(D84="Pendiente","-",INDEX($CE$6:$CE$53,MATCH($AF84,$BD$6:$BD$53,0)))</f>
        <v>-</v>
      </c>
      <c r="M84" s="54"/>
      <c r="N84" s="54" t="str">
        <f aca="false">IF(D84="Pendiente","-",INDEX($CH$6:$CH$53,MATCH($AA84,$BD$6:$BD$53,0)))</f>
        <v>-</v>
      </c>
      <c r="O84" s="54" t="str">
        <f aca="false">IF(D84="Pendiente","-",INDEX($CH$6:$CH$53,MATCH($AF84,$BD$6:$BD$53,0)))</f>
        <v>-</v>
      </c>
      <c r="P84" s="54"/>
      <c r="Q84" s="54" t="str">
        <f aca="false">IF(D84="Pendiente","-",INDEX($CN$6:$CN$53,MATCH($AA84,$BD$6:$BD$53,0)))</f>
        <v>-</v>
      </c>
      <c r="R84" s="54" t="str">
        <f aca="false">IF(D84="Pendiente","-",INDEX($CN$6:$CN$53,MATCH($AF84,$BD$6:$BD$53,0)))</f>
        <v>-</v>
      </c>
      <c r="S84" s="54"/>
      <c r="T84" s="54" t="str">
        <f aca="false">IF(D84="Pendiente","-",INDEX($CS$6:$CS$53,MATCH($AA84,$BD$6:$BD$53,0)))</f>
        <v>-</v>
      </c>
      <c r="U84" s="54" t="str">
        <f aca="false">IF(D84="Pendiente","-",INDEX($CS$6:$CS$53,MATCH($AF84,$BD$6:$BD$53,0)))</f>
        <v>-</v>
      </c>
      <c r="V84" s="45"/>
      <c r="W84" s="195" t="s">
        <v>136</v>
      </c>
      <c r="X84" s="73" t="n">
        <f aca="false">Horarios!C84</f>
        <v>46190.7916666667</v>
      </c>
      <c r="Y84" s="74" t="n">
        <f aca="false">Horarios!C84</f>
        <v>46190.7916666667</v>
      </c>
      <c r="Z84" s="75" t="str">
        <f aca="false">$Z$4</f>
        <v>J1</v>
      </c>
      <c r="AA84" s="76" t="str">
        <f aca="false">A85</f>
        <v>Portugal</v>
      </c>
      <c r="AB84" s="164" t="str">
        <f aca="true" t="array" ref="AB84:AB84">Ver_flag_local</f>
        <v/>
      </c>
      <c r="AC84" s="78"/>
      <c r="AD84" s="79"/>
      <c r="AE84" s="80" t="str">
        <f aca="true" t="array" ref="AE84:AE84">Ver_flag_visit</f>
        <v/>
      </c>
      <c r="AF84" s="81" t="str">
        <f aca="false">A86</f>
        <v>RD Congo</v>
      </c>
      <c r="AG84" s="82" t="n">
        <f aca="false">IF(NOT(OR(ISBLANK(AC84),ISBLANK(AD84))),1,0)</f>
        <v>0</v>
      </c>
      <c r="AH84" s="83" t="n">
        <v>23</v>
      </c>
      <c r="AI84" s="84"/>
      <c r="AJ84" s="85" t="str">
        <f aca="false">CONCATENATE(AJ3," ",B84)</f>
        <v>Grupo K</v>
      </c>
      <c r="AK84" s="85"/>
      <c r="AL84" s="85"/>
      <c r="AM84" s="85"/>
      <c r="AN84" s="85"/>
      <c r="AO84" s="85"/>
      <c r="AP84" s="85"/>
      <c r="AQ84" s="85"/>
      <c r="AR84" s="85"/>
      <c r="AS84" s="85"/>
      <c r="AT84" s="85"/>
      <c r="AU84" s="160"/>
      <c r="AV84" s="86" t="str">
        <f aca="false">IF(AU85&gt;0,$AV$3,"")</f>
        <v/>
      </c>
      <c r="AW84" s="96"/>
      <c r="AX84" s="167"/>
      <c r="AY84" s="145"/>
      <c r="AZ84" s="146"/>
      <c r="BA84" s="48"/>
      <c r="BB84" s="54"/>
      <c r="BC84" s="54"/>
      <c r="BD84" s="54"/>
      <c r="BE84" s="54"/>
      <c r="BF84" s="54"/>
      <c r="BG84" s="54"/>
      <c r="BH84" s="54"/>
      <c r="BI84" s="54"/>
      <c r="BJ84" s="54"/>
      <c r="BK84" s="54"/>
      <c r="BL84" s="54"/>
      <c r="BM84" s="54"/>
      <c r="BN84" s="54"/>
      <c r="BO84" s="54"/>
      <c r="BP84" s="54"/>
      <c r="BQ84" s="54"/>
      <c r="BR84" s="54"/>
      <c r="BS84" s="54"/>
      <c r="BT84" s="54"/>
      <c r="BU84" s="54"/>
      <c r="BV84" s="54"/>
      <c r="BW84" s="54"/>
      <c r="BX84" s="54"/>
      <c r="BY84" s="54"/>
      <c r="BZ84" s="54"/>
      <c r="CA84" s="54"/>
      <c r="CB84" s="54"/>
      <c r="CC84" s="54"/>
      <c r="CD84" s="54"/>
      <c r="CE84" s="54"/>
      <c r="CF84" s="54"/>
      <c r="CG84" s="54"/>
      <c r="CH84" s="54"/>
      <c r="CI84" s="54"/>
      <c r="CJ84" s="54"/>
      <c r="CK84" s="54"/>
      <c r="CL84" s="54"/>
      <c r="CM84" s="54"/>
      <c r="CN84" s="54"/>
      <c r="CO84" s="54"/>
      <c r="CP84" s="54"/>
      <c r="CQ84" s="54"/>
      <c r="CR84" s="54"/>
      <c r="CS84" s="54"/>
      <c r="CT84" s="54"/>
      <c r="CU84" s="54"/>
      <c r="CV84" s="54"/>
      <c r="CW84" s="54"/>
      <c r="CX84" s="90"/>
      <c r="CY84" s="54"/>
      <c r="CZ84" s="54"/>
      <c r="DA84" s="54"/>
      <c r="DB84" s="54"/>
      <c r="DC84" s="54"/>
      <c r="DD84" s="54"/>
      <c r="DE84" s="54"/>
      <c r="DF84" s="54"/>
      <c r="DG84" s="54"/>
      <c r="DH84" s="54"/>
      <c r="DI84" s="54"/>
      <c r="DJ84" s="54"/>
      <c r="DK84" s="54"/>
      <c r="DL84" s="54"/>
      <c r="DM84" s="54"/>
      <c r="DN84" s="54"/>
      <c r="DO84" s="54"/>
      <c r="DP84" s="54"/>
      <c r="DQ84" s="54"/>
      <c r="DR84" s="54"/>
      <c r="DS84" s="54"/>
      <c r="DT84" s="54" t="str">
        <f aca="false">AA84&amp;"-"&amp;AF84</f>
        <v>Portugal-RD Congo</v>
      </c>
      <c r="DU84" s="54"/>
      <c r="DV84" s="54"/>
      <c r="DW84" s="56"/>
    </row>
    <row r="85" customFormat="false" ht="15.75" hidden="false" customHeight="true" outlineLevel="0" collapsed="false">
      <c r="A85" s="91" t="str">
        <f aca="false">+Equipos!B42</f>
        <v>Portugal</v>
      </c>
      <c r="B85" s="71"/>
      <c r="C85" s="71"/>
      <c r="D85" s="54" t="str">
        <f aca="false">IF(OR(AC85="",AD85=""),"Pendiente",IF(AC85&gt;AD85,"Local",IF(AC85&lt;AD85,"Visitante","Empate")))</f>
        <v>Pendiente</v>
      </c>
      <c r="E85" s="54" t="str">
        <f aca="false">IF(D85="Pendiente","-",INDEX($BT$6:$BT$53,MATCH($AA85,$BD$6:$BD$53,0)))</f>
        <v>-</v>
      </c>
      <c r="F85" s="54" t="str">
        <f aca="false">IF(D85="Pendiente","-",INDEX($BT$6:$BT$53,MATCH($AF85,$BD$6:$BD$53,0)))</f>
        <v>-</v>
      </c>
      <c r="G85" s="54"/>
      <c r="H85" s="54" t="str">
        <f aca="false">IF(D85="Pendiente","-",INDEX($BZ$6:$BZ$53,MATCH($AA85,$BD$6:$BD$53,0)))</f>
        <v>-</v>
      </c>
      <c r="I85" s="54" t="str">
        <f aca="false">IF(D85="Pendiente","-",INDEX($BZ$6:$BZ$53,MATCH($AF85,$BD$6:$BD$53,0)))</f>
        <v>-</v>
      </c>
      <c r="J85" s="54"/>
      <c r="K85" s="54" t="str">
        <f aca="false">IF(D85="Pendiente","-",INDEX($CE$6:$CE$53,MATCH($AA85,$BD$6:$BD$53,0)))</f>
        <v>-</v>
      </c>
      <c r="L85" s="54" t="str">
        <f aca="false">IF(D85="Pendiente","-",INDEX($CE$6:$CE$53,MATCH($AF85,$BD$6:$BD$53,0)))</f>
        <v>-</v>
      </c>
      <c r="M85" s="54"/>
      <c r="N85" s="54" t="str">
        <f aca="false">IF(D85="Pendiente","-",INDEX($CH$6:$CH$53,MATCH($AA85,$BD$6:$BD$53,0)))</f>
        <v>-</v>
      </c>
      <c r="O85" s="54" t="str">
        <f aca="false">IF(D85="Pendiente","-",INDEX($CH$6:$CH$53,MATCH($AF85,$BD$6:$BD$53,0)))</f>
        <v>-</v>
      </c>
      <c r="P85" s="54"/>
      <c r="Q85" s="54" t="str">
        <f aca="false">IF(D85="Pendiente","-",INDEX($CN$6:$CN$53,MATCH($AA85,$BD$6:$BD$53,0)))</f>
        <v>-</v>
      </c>
      <c r="R85" s="54" t="str">
        <f aca="false">IF(D85="Pendiente","-",INDEX($CN$6:$CN$53,MATCH($AF85,$BD$6:$BD$53,0)))</f>
        <v>-</v>
      </c>
      <c r="S85" s="54"/>
      <c r="T85" s="54" t="str">
        <f aca="false">IF(D85="Pendiente","-",INDEX($CS$6:$CS$53,MATCH($AA85,$BD$6:$BD$53,0)))</f>
        <v>-</v>
      </c>
      <c r="U85" s="54" t="str">
        <f aca="false">IF(D85="Pendiente","-",INDEX($CS$6:$CS$53,MATCH($AF85,$BD$6:$BD$53,0)))</f>
        <v>-</v>
      </c>
      <c r="V85" s="45"/>
      <c r="W85" s="195"/>
      <c r="X85" s="73" t="n">
        <f aca="false">Horarios!C85</f>
        <v>46191.1666666667</v>
      </c>
      <c r="Y85" s="74" t="n">
        <f aca="false">Horarios!C85</f>
        <v>46191.1666666667</v>
      </c>
      <c r="Z85" s="75" t="str">
        <f aca="false">$Z$4</f>
        <v>J1</v>
      </c>
      <c r="AA85" s="76" t="str">
        <f aca="false">A87</f>
        <v>Uzbekistán</v>
      </c>
      <c r="AB85" s="164" t="str">
        <f aca="true" t="array" ref="AB85:AB85">Ver_flag_local</f>
        <v/>
      </c>
      <c r="AC85" s="78"/>
      <c r="AD85" s="79"/>
      <c r="AE85" s="80" t="str">
        <f aca="true" t="array" ref="AE85:AE85">Ver_flag_visit</f>
        <v/>
      </c>
      <c r="AF85" s="81" t="str">
        <f aca="false">A88</f>
        <v>Colombia</v>
      </c>
      <c r="AG85" s="82" t="n">
        <f aca="false">IF(NOT(OR(ISBLANK(AC85),ISBLANK(AD85))),1,0)</f>
        <v>0</v>
      </c>
      <c r="AH85" s="83" t="n">
        <v>24</v>
      </c>
      <c r="AI85" s="84"/>
      <c r="AJ85" s="92" t="str">
        <f aca="false">AJ5</f>
        <v>Pos</v>
      </c>
      <c r="AK85" s="93"/>
      <c r="AL85" s="94" t="str">
        <f aca="false">AL5</f>
        <v>Selección</v>
      </c>
      <c r="AM85" s="93" t="str">
        <f aca="false">AM5</f>
        <v>Pts</v>
      </c>
      <c r="AN85" s="93" t="str">
        <f aca="false">AN5</f>
        <v>J</v>
      </c>
      <c r="AO85" s="93" t="str">
        <f aca="false">AO5</f>
        <v>G</v>
      </c>
      <c r="AP85" s="93" t="str">
        <f aca="false">AP5</f>
        <v>E</v>
      </c>
      <c r="AQ85" s="93" t="str">
        <f aca="false">AQ5</f>
        <v>P</v>
      </c>
      <c r="AR85" s="93" t="str">
        <f aca="false">AR5</f>
        <v>GF</v>
      </c>
      <c r="AS85" s="93" t="str">
        <f aca="false">AS5</f>
        <v>GC</v>
      </c>
      <c r="AT85" s="95" t="str">
        <f aca="false">AT5</f>
        <v>DG</v>
      </c>
      <c r="AU85" s="160" t="n">
        <f aca="false">COUNTIF(AU86:AU89,"&gt;1")</f>
        <v>0</v>
      </c>
      <c r="AV85" s="96"/>
      <c r="AW85" s="96"/>
      <c r="AX85" s="167"/>
      <c r="AY85" s="97" t="str">
        <f aca="false">AL85</f>
        <v>Selección</v>
      </c>
      <c r="AZ85" s="98" t="str">
        <f aca="false">+Idiomas!$D$69</f>
        <v>Puntos penalizados</v>
      </c>
      <c r="BA85" s="48"/>
      <c r="BB85" s="54"/>
      <c r="BC85" s="54"/>
      <c r="BD85" s="54"/>
      <c r="BE85" s="54"/>
      <c r="BF85" s="54"/>
      <c r="BG85" s="54"/>
      <c r="BH85" s="54"/>
      <c r="BI85" s="54"/>
      <c r="BJ85" s="54"/>
      <c r="BK85" s="54"/>
      <c r="BL85" s="54"/>
      <c r="BM85" s="54"/>
      <c r="BN85" s="194"/>
      <c r="BO85" s="194"/>
      <c r="BP85" s="194"/>
      <c r="BQ85" s="194"/>
      <c r="BR85" s="54"/>
      <c r="BS85" s="54"/>
      <c r="BT85" s="194"/>
      <c r="BU85" s="194"/>
      <c r="BV85" s="194"/>
      <c r="BW85" s="194"/>
      <c r="BX85" s="194"/>
      <c r="BY85" s="194"/>
      <c r="BZ85" s="194"/>
      <c r="CA85" s="194"/>
      <c r="CB85" s="194"/>
      <c r="CC85" s="194"/>
      <c r="CD85" s="194"/>
      <c r="CE85" s="194"/>
      <c r="CF85" s="194"/>
      <c r="CG85" s="194"/>
      <c r="CH85" s="194"/>
      <c r="CI85" s="194"/>
      <c r="CJ85" s="194"/>
      <c r="CK85" s="194"/>
      <c r="CL85" s="194"/>
      <c r="CM85" s="194"/>
      <c r="CN85" s="194"/>
      <c r="CO85" s="194"/>
      <c r="CP85" s="194"/>
      <c r="CQ85" s="194"/>
      <c r="CR85" s="194"/>
      <c r="CS85" s="194"/>
      <c r="CT85" s="194"/>
      <c r="CU85" s="194"/>
      <c r="CV85" s="194"/>
      <c r="CW85" s="54"/>
      <c r="CX85" s="194"/>
      <c r="CY85" s="54"/>
      <c r="CZ85" s="54"/>
      <c r="DA85" s="54"/>
      <c r="DB85" s="54"/>
      <c r="DC85" s="54"/>
      <c r="DD85" s="54"/>
      <c r="DE85" s="54"/>
      <c r="DF85" s="54"/>
      <c r="DG85" s="54"/>
      <c r="DH85" s="54"/>
      <c r="DI85" s="54"/>
      <c r="DJ85" s="54"/>
      <c r="DK85" s="54"/>
      <c r="DL85" s="54"/>
      <c r="DM85" s="54"/>
      <c r="DN85" s="54"/>
      <c r="DO85" s="54"/>
      <c r="DP85" s="54"/>
      <c r="DQ85" s="54"/>
      <c r="DR85" s="54"/>
      <c r="DS85" s="54"/>
      <c r="DT85" s="54" t="str">
        <f aca="false">AA85&amp;"-"&amp;AF85</f>
        <v>Uzbekistán-Colombia</v>
      </c>
      <c r="DU85" s="54"/>
      <c r="DV85" s="54"/>
      <c r="DW85" s="56"/>
    </row>
    <row r="86" customFormat="false" ht="15.75" hidden="false" customHeight="true" outlineLevel="0" collapsed="false">
      <c r="A86" s="91" t="str">
        <f aca="false">+Equipos!B43</f>
        <v>RD Congo</v>
      </c>
      <c r="B86" s="71"/>
      <c r="C86" s="102"/>
      <c r="D86" s="54" t="str">
        <f aca="false">IF(OR(AC86="",AD86=""),"Pendiente",IF(AC86&gt;AD86,"Local",IF(AC86&lt;AD86,"Visitante","Empate")))</f>
        <v>Pendiente</v>
      </c>
      <c r="E86" s="54" t="str">
        <f aca="false">IF(D86="Pendiente","-",INDEX($BT$6:$BT$53,MATCH($AA86,$BD$6:$BD$53,0)))</f>
        <v>-</v>
      </c>
      <c r="F86" s="54" t="str">
        <f aca="false">IF(D86="Pendiente","-",INDEX($BT$6:$BT$53,MATCH($AF86,$BD$6:$BD$53,0)))</f>
        <v>-</v>
      </c>
      <c r="G86" s="54"/>
      <c r="H86" s="54" t="str">
        <f aca="false">IF(D86="Pendiente","-",INDEX($BZ$6:$BZ$53,MATCH($AA86,$BD$6:$BD$53,0)))</f>
        <v>-</v>
      </c>
      <c r="I86" s="54" t="str">
        <f aca="false">IF(D86="Pendiente","-",INDEX($BZ$6:$BZ$53,MATCH($AF86,$BD$6:$BD$53,0)))</f>
        <v>-</v>
      </c>
      <c r="J86" s="54"/>
      <c r="K86" s="54" t="str">
        <f aca="false">IF(D86="Pendiente","-",INDEX($CE$6:$CE$53,MATCH($AA86,$BD$6:$BD$53,0)))</f>
        <v>-</v>
      </c>
      <c r="L86" s="54" t="str">
        <f aca="false">IF(D86="Pendiente","-",INDEX($CE$6:$CE$53,MATCH($AF86,$BD$6:$BD$53,0)))</f>
        <v>-</v>
      </c>
      <c r="M86" s="54"/>
      <c r="N86" s="54" t="str">
        <f aca="false">IF(D86="Pendiente","-",INDEX($CH$6:$CH$53,MATCH($AA86,$BD$6:$BD$53,0)))</f>
        <v>-</v>
      </c>
      <c r="O86" s="54" t="str">
        <f aca="false">IF(D86="Pendiente","-",INDEX($CH$6:$CH$53,MATCH($AF86,$BD$6:$BD$53,0)))</f>
        <v>-</v>
      </c>
      <c r="P86" s="54"/>
      <c r="Q86" s="54" t="str">
        <f aca="false">IF(D86="Pendiente","-",INDEX($CN$6:$CN$53,MATCH($AA86,$BD$6:$BD$53,0)))</f>
        <v>-</v>
      </c>
      <c r="R86" s="54" t="str">
        <f aca="false">IF(D86="Pendiente","-",INDEX($CN$6:$CN$53,MATCH($AF86,$BD$6:$BD$53,0)))</f>
        <v>-</v>
      </c>
      <c r="S86" s="54"/>
      <c r="T86" s="54" t="str">
        <f aca="false">IF(D86="Pendiente","-",INDEX($CS$6:$CS$53,MATCH($AA86,$BD$6:$BD$53,0)))</f>
        <v>-</v>
      </c>
      <c r="U86" s="54" t="str">
        <f aca="false">IF(D86="Pendiente","-",INDEX($CS$6:$CS$53,MATCH($AF86,$BD$6:$BD$53,0)))</f>
        <v>-</v>
      </c>
      <c r="V86" s="45"/>
      <c r="W86" s="195"/>
      <c r="X86" s="73" t="n">
        <f aca="false">Horarios!C86</f>
        <v>46196.7916666667</v>
      </c>
      <c r="Y86" s="74" t="n">
        <f aca="false">Horarios!C86</f>
        <v>46196.7916666667</v>
      </c>
      <c r="Z86" s="75" t="str">
        <f aca="false">$Z$6</f>
        <v>J2</v>
      </c>
      <c r="AA86" s="76" t="str">
        <f aca="false">A85</f>
        <v>Portugal</v>
      </c>
      <c r="AB86" s="164" t="str">
        <f aca="true" t="array" ref="AB86:AB86">Ver_flag_local</f>
        <v/>
      </c>
      <c r="AC86" s="78"/>
      <c r="AD86" s="79"/>
      <c r="AE86" s="80" t="str">
        <f aca="true" t="array" ref="AE86:AE86">Ver_flag_visit</f>
        <v/>
      </c>
      <c r="AF86" s="81" t="str">
        <f aca="false">A87</f>
        <v>Uzbekistán</v>
      </c>
      <c r="AG86" s="82" t="n">
        <f aca="false">IF(NOT(OR(ISBLANK(AC86),ISBLANK(AD86))),1,0)</f>
        <v>0</v>
      </c>
      <c r="AH86" s="83" t="n">
        <v>47</v>
      </c>
      <c r="AI86" s="84" t="str">
        <f aca="false">AJ86&amp;$B$84</f>
        <v>1K</v>
      </c>
      <c r="AJ86" s="103" t="n">
        <v>1</v>
      </c>
      <c r="AK86" s="169" t="str">
        <f aca="true" t="array" ref="AK86:AK86">Ver_flag_visit</f>
        <v/>
      </c>
      <c r="AL86" s="105" t="str">
        <f aca="false">IFERROR(INDEX($BD$6:$BD$53,MATCH(AI86,$BN$6:$BN$53,0)),"")</f>
        <v>Portugal</v>
      </c>
      <c r="AM86" s="106" t="n">
        <f aca="false">INDEX($BE$6:$BN$53,MATCH($AL86,$BD$6:$BD$53,0),MATCH(AM$5,$BE$5:$BN$5,0))</f>
        <v>0</v>
      </c>
      <c r="AN86" s="107" t="n">
        <f aca="false">INDEX($BE$6:$BN$53,MATCH($AL86,$BD$6:$BD$53,0),MATCH(AN$5,$BE$5:$BN$5,0))</f>
        <v>0</v>
      </c>
      <c r="AO86" s="107" t="n">
        <f aca="false">INDEX($BE$6:$BN$53,MATCH($AL86,$BD$6:$BD$53,0),MATCH(AO$5,$BE$5:$BN$5,0))</f>
        <v>0</v>
      </c>
      <c r="AP86" s="107" t="n">
        <f aca="false">INDEX($BE$6:$BN$53,MATCH($AL86,$BD$6:$BD$53,0),MATCH(AP$5,$BE$5:$BN$5,0))</f>
        <v>0</v>
      </c>
      <c r="AQ86" s="107" t="n">
        <f aca="false">INDEX($BE$6:$BN$53,MATCH($AL86,$BD$6:$BD$53,0),MATCH(AQ$5,$BE$5:$BN$5,0))</f>
        <v>0</v>
      </c>
      <c r="AR86" s="107" t="n">
        <f aca="false">INDEX($BE$6:$BN$53,MATCH($AL86,$BD$6:$BD$53,0),MATCH(AR$5,$BE$5:$BN$5,0))</f>
        <v>0</v>
      </c>
      <c r="AS86" s="107" t="n">
        <f aca="false">INDEX($BE$6:$BN$53,MATCH($AL86,$BD$6:$BD$53,0),MATCH(AS$5,$BE$5:$BN$5,0))</f>
        <v>0</v>
      </c>
      <c r="AT86" s="108" t="n">
        <f aca="false">INDEX($BE$6:$BN$53,MATCH($AL86,$BD$6:$BD$53,0),MATCH(AT$5,$BE$5:$BN$5,0))</f>
        <v>0</v>
      </c>
      <c r="AU86" s="109" t="n">
        <f aca="false">INDEX($DL$6:$DL$53,MATCH(AI86,$DP$6:$DP$53,0))</f>
        <v>1</v>
      </c>
      <c r="AV86" s="110" t="str">
        <f aca="false">INDEX($BD$6:$BD$53,MATCH(AI86,$BM$6:$BM$53,0))</f>
        <v>Portugal</v>
      </c>
      <c r="AW86" s="111"/>
      <c r="AX86" s="112"/>
      <c r="AY86" s="113" t="str">
        <f aca="false">+A85</f>
        <v>Portugal</v>
      </c>
      <c r="AZ86" s="114"/>
      <c r="BA86" s="48"/>
      <c r="BB86" s="54"/>
      <c r="BC86" s="54"/>
      <c r="BD86" s="54"/>
      <c r="BE86" s="54"/>
      <c r="BF86" s="54"/>
      <c r="BG86" s="54"/>
      <c r="BH86" s="54"/>
      <c r="BI86" s="54"/>
      <c r="BJ86" s="54"/>
      <c r="BK86" s="54"/>
      <c r="BL86" s="54"/>
      <c r="BM86" s="54"/>
      <c r="BN86" s="90"/>
      <c r="BO86" s="90"/>
      <c r="BP86" s="90"/>
      <c r="BQ86" s="90"/>
      <c r="BR86" s="54"/>
      <c r="BS86" s="54"/>
      <c r="BT86" s="90"/>
      <c r="BU86" s="90"/>
      <c r="BV86" s="90"/>
      <c r="BW86" s="90"/>
      <c r="BX86" s="90"/>
      <c r="BY86" s="90"/>
      <c r="BZ86" s="90"/>
      <c r="CA86" s="90"/>
      <c r="CB86" s="90"/>
      <c r="CC86" s="90"/>
      <c r="CD86" s="90"/>
      <c r="CE86" s="90"/>
      <c r="CF86" s="90"/>
      <c r="CG86" s="90"/>
      <c r="CH86" s="90"/>
      <c r="CI86" s="90"/>
      <c r="CJ86" s="90"/>
      <c r="CK86" s="90"/>
      <c r="CL86" s="90"/>
      <c r="CM86" s="90"/>
      <c r="CN86" s="90"/>
      <c r="CO86" s="90"/>
      <c r="CP86" s="90"/>
      <c r="CQ86" s="90"/>
      <c r="CR86" s="90"/>
      <c r="CS86" s="90"/>
      <c r="CT86" s="90"/>
      <c r="CU86" s="90"/>
      <c r="CV86" s="90"/>
      <c r="CW86" s="54"/>
      <c r="CX86" s="90"/>
      <c r="CY86" s="54"/>
      <c r="CZ86" s="54"/>
      <c r="DA86" s="54"/>
      <c r="DB86" s="54"/>
      <c r="DC86" s="54"/>
      <c r="DD86" s="54"/>
      <c r="DE86" s="54"/>
      <c r="DF86" s="54"/>
      <c r="DG86" s="54"/>
      <c r="DH86" s="54"/>
      <c r="DI86" s="54"/>
      <c r="DJ86" s="54"/>
      <c r="DK86" s="54"/>
      <c r="DL86" s="54"/>
      <c r="DM86" s="54"/>
      <c r="DN86" s="54"/>
      <c r="DO86" s="54"/>
      <c r="DP86" s="54"/>
      <c r="DQ86" s="54"/>
      <c r="DR86" s="54"/>
      <c r="DS86" s="54"/>
      <c r="DT86" s="54" t="str">
        <f aca="false">AA86&amp;"-"&amp;AF86</f>
        <v>Portugal-Uzbekistán</v>
      </c>
      <c r="DU86" s="54"/>
      <c r="DV86" s="54"/>
      <c r="DW86" s="56"/>
    </row>
    <row r="87" customFormat="false" ht="15.75" hidden="false" customHeight="true" outlineLevel="0" collapsed="false">
      <c r="A87" s="91" t="str">
        <f aca="false">+Equipos!B44</f>
        <v>Uzbekistán</v>
      </c>
      <c r="B87" s="71"/>
      <c r="C87" s="54"/>
      <c r="D87" s="54" t="str">
        <f aca="false">IF(OR(AC87="",AD87=""),"Pendiente",IF(AC87&gt;AD87,"Local",IF(AC87&lt;AD87,"Visitante","Empate")))</f>
        <v>Pendiente</v>
      </c>
      <c r="E87" s="54" t="str">
        <f aca="false">IF(D87="Pendiente","-",INDEX($BT$6:$BT$53,MATCH($AA87,$BD$6:$BD$53,0)))</f>
        <v>-</v>
      </c>
      <c r="F87" s="54" t="str">
        <f aca="false">IF(D87="Pendiente","-",INDEX($BT$6:$BT$53,MATCH($AF87,$BD$6:$BD$53,0)))</f>
        <v>-</v>
      </c>
      <c r="G87" s="54"/>
      <c r="H87" s="54" t="str">
        <f aca="false">IF(D87="Pendiente","-",INDEX($BZ$6:$BZ$53,MATCH($AA87,$BD$6:$BD$53,0)))</f>
        <v>-</v>
      </c>
      <c r="I87" s="54" t="str">
        <f aca="false">IF(D87="Pendiente","-",INDEX($BZ$6:$BZ$53,MATCH($AF87,$BD$6:$BD$53,0)))</f>
        <v>-</v>
      </c>
      <c r="J87" s="54"/>
      <c r="K87" s="54" t="str">
        <f aca="false">IF(D87="Pendiente","-",INDEX($CE$6:$CE$53,MATCH($AA87,$BD$6:$BD$53,0)))</f>
        <v>-</v>
      </c>
      <c r="L87" s="54" t="str">
        <f aca="false">IF(D87="Pendiente","-",INDEX($CE$6:$CE$53,MATCH($AF87,$BD$6:$BD$53,0)))</f>
        <v>-</v>
      </c>
      <c r="M87" s="54"/>
      <c r="N87" s="54" t="str">
        <f aca="false">IF(D87="Pendiente","-",INDEX($CH$6:$CH$53,MATCH($AA87,$BD$6:$BD$53,0)))</f>
        <v>-</v>
      </c>
      <c r="O87" s="54" t="str">
        <f aca="false">IF(D87="Pendiente","-",INDEX($CH$6:$CH$53,MATCH($AF87,$BD$6:$BD$53,0)))</f>
        <v>-</v>
      </c>
      <c r="P87" s="54"/>
      <c r="Q87" s="54" t="str">
        <f aca="false">IF(D87="Pendiente","-",INDEX($CN$6:$CN$53,MATCH($AA87,$BD$6:$BD$53,0)))</f>
        <v>-</v>
      </c>
      <c r="R87" s="54" t="str">
        <f aca="false">IF(D87="Pendiente","-",INDEX($CN$6:$CN$53,MATCH($AF87,$BD$6:$BD$53,0)))</f>
        <v>-</v>
      </c>
      <c r="S87" s="54"/>
      <c r="T87" s="54" t="str">
        <f aca="false">IF(D87="Pendiente","-",INDEX($CS$6:$CS$53,MATCH($AA87,$BD$6:$BD$53,0)))</f>
        <v>-</v>
      </c>
      <c r="U87" s="54" t="str">
        <f aca="false">IF(D87="Pendiente","-",INDEX($CS$6:$CS$53,MATCH($AF87,$BD$6:$BD$53,0)))</f>
        <v>-</v>
      </c>
      <c r="V87" s="45"/>
      <c r="W87" s="195"/>
      <c r="X87" s="73" t="n">
        <f aca="false">Horarios!C87</f>
        <v>46197.1666666667</v>
      </c>
      <c r="Y87" s="74" t="n">
        <f aca="false">Horarios!C87</f>
        <v>46197.1666666667</v>
      </c>
      <c r="Z87" s="75" t="str">
        <f aca="false">$Z$6</f>
        <v>J2</v>
      </c>
      <c r="AA87" s="76" t="str">
        <f aca="false">A88</f>
        <v>Colombia</v>
      </c>
      <c r="AB87" s="164" t="str">
        <f aca="true" t="array" ref="AB87:AB87">Ver_flag_local</f>
        <v/>
      </c>
      <c r="AC87" s="78"/>
      <c r="AD87" s="79"/>
      <c r="AE87" s="80" t="str">
        <f aca="true" t="array" ref="AE87:AE87">Ver_flag_visit</f>
        <v/>
      </c>
      <c r="AF87" s="81" t="str">
        <f aca="false">A86</f>
        <v>RD Congo</v>
      </c>
      <c r="AG87" s="82" t="n">
        <f aca="false">IF(NOT(OR(ISBLANK(AC87),ISBLANK(AD87))),1,0)</f>
        <v>0</v>
      </c>
      <c r="AH87" s="83" t="n">
        <v>48</v>
      </c>
      <c r="AI87" s="84" t="str">
        <f aca="false">AJ87&amp;$B$84</f>
        <v>2K</v>
      </c>
      <c r="AJ87" s="120" t="n">
        <v>2</v>
      </c>
      <c r="AK87" s="172" t="str">
        <f aca="true" t="array" ref="AK87:AK87">Ver_flag_visit</f>
        <v/>
      </c>
      <c r="AL87" s="122" t="str">
        <f aca="false">IFERROR(INDEX($BD$6:$BD$53,MATCH(AI87,$BN$6:$BN$53,0)),"")</f>
        <v>RD Congo</v>
      </c>
      <c r="AM87" s="123" t="n">
        <f aca="false">INDEX($BE$6:$BN$53,MATCH($AL87,$BD$6:$BD$53,0),MATCH(AM$5,$BE$5:$BN$5,0))</f>
        <v>0</v>
      </c>
      <c r="AN87" s="124" t="n">
        <f aca="false">INDEX($BE$6:$BN$53,MATCH($AL87,$BD$6:$BD$53,0),MATCH(AN$5,$BE$5:$BN$5,0))</f>
        <v>0</v>
      </c>
      <c r="AO87" s="124" t="n">
        <f aca="false">INDEX($BE$6:$BN$53,MATCH($AL87,$BD$6:$BD$53,0),MATCH(AO$5,$BE$5:$BN$5,0))</f>
        <v>0</v>
      </c>
      <c r="AP87" s="124" t="n">
        <f aca="false">INDEX($BE$6:$BN$53,MATCH($AL87,$BD$6:$BD$53,0),MATCH(AP$5,$BE$5:$BN$5,0))</f>
        <v>0</v>
      </c>
      <c r="AQ87" s="124" t="n">
        <f aca="false">INDEX($BE$6:$BN$53,MATCH($AL87,$BD$6:$BD$53,0),MATCH(AQ$5,$BE$5:$BN$5,0))</f>
        <v>0</v>
      </c>
      <c r="AR87" s="124" t="n">
        <f aca="false">INDEX($BE$6:$BN$53,MATCH($AL87,$BD$6:$BD$53,0),MATCH(AR$5,$BE$5:$BN$5,0))</f>
        <v>0</v>
      </c>
      <c r="AS87" s="124" t="n">
        <f aca="false">INDEX($BE$6:$BN$53,MATCH($AL87,$BD$6:$BD$53,0),MATCH(AS$5,$BE$5:$BN$5,0))</f>
        <v>0</v>
      </c>
      <c r="AT87" s="125" t="n">
        <f aca="false">INDEX($BE$6:$BN$53,MATCH($AL87,$BD$6:$BD$53,0),MATCH(AT$5,$BE$5:$BN$5,0))</f>
        <v>0</v>
      </c>
      <c r="AU87" s="109" t="n">
        <f aca="false">INDEX($DL$6:$DL$53,MATCH(AI87,$DP$6:$DP$53,0))</f>
        <v>1</v>
      </c>
      <c r="AV87" s="110" t="str">
        <f aca="false">INDEX($BD$6:$BD$53,MATCH(AI87,$BM$6:$BM$53,0))</f>
        <v>RD Congo</v>
      </c>
      <c r="AW87" s="111"/>
      <c r="AX87" s="112"/>
      <c r="AY87" s="126" t="str">
        <f aca="false">+A86</f>
        <v>RD Congo</v>
      </c>
      <c r="AZ87" s="127"/>
      <c r="BA87" s="48"/>
      <c r="BB87" s="54"/>
      <c r="BC87" s="54"/>
      <c r="BD87" s="54"/>
      <c r="BE87" s="54"/>
      <c r="BF87" s="54"/>
      <c r="BG87" s="54"/>
      <c r="BH87" s="54"/>
      <c r="BI87" s="54"/>
      <c r="BJ87" s="54"/>
      <c r="BK87" s="54"/>
      <c r="BL87" s="54"/>
      <c r="BM87" s="54"/>
      <c r="BN87" s="90"/>
      <c r="BO87" s="90"/>
      <c r="BP87" s="90"/>
      <c r="BQ87" s="90"/>
      <c r="BR87" s="54"/>
      <c r="BS87" s="54"/>
      <c r="BT87" s="90"/>
      <c r="BU87" s="90"/>
      <c r="BV87" s="90"/>
      <c r="BW87" s="90"/>
      <c r="BX87" s="90"/>
      <c r="BY87" s="90"/>
      <c r="BZ87" s="90"/>
      <c r="CA87" s="90"/>
      <c r="CB87" s="90"/>
      <c r="CC87" s="90"/>
      <c r="CD87" s="90"/>
      <c r="CE87" s="90"/>
      <c r="CF87" s="90"/>
      <c r="CG87" s="90"/>
      <c r="CH87" s="90"/>
      <c r="CI87" s="90"/>
      <c r="CJ87" s="90"/>
      <c r="CK87" s="90"/>
      <c r="CL87" s="90"/>
      <c r="CM87" s="90"/>
      <c r="CN87" s="90"/>
      <c r="CO87" s="90"/>
      <c r="CP87" s="90"/>
      <c r="CQ87" s="90"/>
      <c r="CR87" s="90"/>
      <c r="CS87" s="90"/>
      <c r="CT87" s="90"/>
      <c r="CU87" s="90"/>
      <c r="CV87" s="90"/>
      <c r="CW87" s="54"/>
      <c r="CX87" s="90"/>
      <c r="CY87" s="54"/>
      <c r="CZ87" s="54"/>
      <c r="DA87" s="54"/>
      <c r="DB87" s="54"/>
      <c r="DC87" s="54"/>
      <c r="DD87" s="54"/>
      <c r="DE87" s="54"/>
      <c r="DF87" s="54"/>
      <c r="DG87" s="54"/>
      <c r="DH87" s="54"/>
      <c r="DI87" s="54"/>
      <c r="DJ87" s="54"/>
      <c r="DK87" s="54"/>
      <c r="DL87" s="54"/>
      <c r="DM87" s="54"/>
      <c r="DN87" s="54"/>
      <c r="DO87" s="54"/>
      <c r="DP87" s="54"/>
      <c r="DQ87" s="54"/>
      <c r="DR87" s="54"/>
      <c r="DS87" s="54"/>
      <c r="DT87" s="54" t="str">
        <f aca="false">AA87&amp;"-"&amp;AF87</f>
        <v>Colombia-RD Congo</v>
      </c>
      <c r="DU87" s="54"/>
      <c r="DV87" s="54"/>
      <c r="DW87" s="56"/>
    </row>
    <row r="88" customFormat="false" ht="15.75" hidden="false" customHeight="true" outlineLevel="0" collapsed="false">
      <c r="A88" s="91" t="str">
        <f aca="false">+Equipos!B45</f>
        <v>Colombia</v>
      </c>
      <c r="B88" s="71"/>
      <c r="C88" s="54"/>
      <c r="D88" s="54" t="str">
        <f aca="false">IF(OR(AC88="",AD88=""),"Pendiente",IF(AC88&gt;AD88,"Local",IF(AC88&lt;AD88,"Visitante","Empate")))</f>
        <v>Pendiente</v>
      </c>
      <c r="E88" s="54" t="str">
        <f aca="false">IF(D88="Pendiente","-",INDEX($BT$6:$BT$53,MATCH($AA88,$BD$6:$BD$53,0)))</f>
        <v>-</v>
      </c>
      <c r="F88" s="54" t="str">
        <f aca="false">IF(D88="Pendiente","-",INDEX($BT$6:$BT$53,MATCH($AF88,$BD$6:$BD$53,0)))</f>
        <v>-</v>
      </c>
      <c r="G88" s="54"/>
      <c r="H88" s="54" t="str">
        <f aca="false">IF(D88="Pendiente","-",INDEX($BZ$6:$BZ$53,MATCH($AA88,$BD$6:$BD$53,0)))</f>
        <v>-</v>
      </c>
      <c r="I88" s="54" t="str">
        <f aca="false">IF(D88="Pendiente","-",INDEX($BZ$6:$BZ$53,MATCH($AF88,$BD$6:$BD$53,0)))</f>
        <v>-</v>
      </c>
      <c r="J88" s="54"/>
      <c r="K88" s="54" t="str">
        <f aca="false">IF(D88="Pendiente","-",INDEX($CE$6:$CE$53,MATCH($AA88,$BD$6:$BD$53,0)))</f>
        <v>-</v>
      </c>
      <c r="L88" s="54" t="str">
        <f aca="false">IF(D88="Pendiente","-",INDEX($CE$6:$CE$53,MATCH($AF88,$BD$6:$BD$53,0)))</f>
        <v>-</v>
      </c>
      <c r="M88" s="54"/>
      <c r="N88" s="54" t="str">
        <f aca="false">IF(D88="Pendiente","-",INDEX($CH$6:$CH$53,MATCH($AA88,$BD$6:$BD$53,0)))</f>
        <v>-</v>
      </c>
      <c r="O88" s="54" t="str">
        <f aca="false">IF(D88="Pendiente","-",INDEX($CH$6:$CH$53,MATCH($AF88,$BD$6:$BD$53,0)))</f>
        <v>-</v>
      </c>
      <c r="P88" s="54"/>
      <c r="Q88" s="54" t="str">
        <f aca="false">IF(D88="Pendiente","-",INDEX($CN$6:$CN$53,MATCH($AA88,$BD$6:$BD$53,0)))</f>
        <v>-</v>
      </c>
      <c r="R88" s="54" t="str">
        <f aca="false">IF(D88="Pendiente","-",INDEX($CN$6:$CN$53,MATCH($AF88,$BD$6:$BD$53,0)))</f>
        <v>-</v>
      </c>
      <c r="S88" s="54"/>
      <c r="T88" s="54" t="str">
        <f aca="false">IF(D88="Pendiente","-",INDEX($CS$6:$CS$53,MATCH($AA88,$BD$6:$BD$53,0)))</f>
        <v>-</v>
      </c>
      <c r="U88" s="54" t="str">
        <f aca="false">IF(D88="Pendiente","-",INDEX($CS$6:$CS$53,MATCH($AF88,$BD$6:$BD$53,0)))</f>
        <v>-</v>
      </c>
      <c r="V88" s="45"/>
      <c r="W88" s="195"/>
      <c r="X88" s="73" t="n">
        <f aca="false">Horarios!C88</f>
        <v>46201.0625</v>
      </c>
      <c r="Y88" s="74" t="n">
        <f aca="false">Horarios!C88</f>
        <v>46201.0625</v>
      </c>
      <c r="Z88" s="75" t="str">
        <f aca="false">$Z$8</f>
        <v>J3</v>
      </c>
      <c r="AA88" s="76" t="str">
        <f aca="false">A88</f>
        <v>Colombia</v>
      </c>
      <c r="AB88" s="164" t="str">
        <f aca="true" t="array" ref="AB88:AB88">Ver_flag_local</f>
        <v/>
      </c>
      <c r="AC88" s="78"/>
      <c r="AD88" s="79"/>
      <c r="AE88" s="80" t="str">
        <f aca="true" t="array" ref="AE88:AE88">Ver_flag_visit</f>
        <v/>
      </c>
      <c r="AF88" s="81" t="str">
        <f aca="false">A85</f>
        <v>Portugal</v>
      </c>
      <c r="AG88" s="82" t="n">
        <f aca="false">IF(NOT(OR(ISBLANK(AC88),ISBLANK(AD88))),1,0)</f>
        <v>0</v>
      </c>
      <c r="AH88" s="83" t="n">
        <v>71</v>
      </c>
      <c r="AI88" s="84" t="str">
        <f aca="false">AJ88&amp;$B$84</f>
        <v>3K</v>
      </c>
      <c r="AJ88" s="120" t="n">
        <v>3</v>
      </c>
      <c r="AK88" s="172" t="str">
        <f aca="true" t="array" ref="AK88:AK88">Ver_flag_visit</f>
        <v/>
      </c>
      <c r="AL88" s="122" t="str">
        <f aca="false">IFERROR(INDEX($BD$6:$BD$53,MATCH(AI88,$BN$6:$BN$53,0)),"")</f>
        <v>Uzbekistán</v>
      </c>
      <c r="AM88" s="123" t="n">
        <f aca="false">INDEX($BE$6:$BN$53,MATCH($AL88,$BD$6:$BD$53,0),MATCH(AM$5,$BE$5:$BN$5,0))</f>
        <v>0</v>
      </c>
      <c r="AN88" s="124" t="n">
        <f aca="false">INDEX($BE$6:$BN$53,MATCH($AL88,$BD$6:$BD$53,0),MATCH(AN$5,$BE$5:$BN$5,0))</f>
        <v>0</v>
      </c>
      <c r="AO88" s="124" t="n">
        <f aca="false">INDEX($BE$6:$BN$53,MATCH($AL88,$BD$6:$BD$53,0),MATCH(AO$5,$BE$5:$BN$5,0))</f>
        <v>0</v>
      </c>
      <c r="AP88" s="124" t="n">
        <f aca="false">INDEX($BE$6:$BN$53,MATCH($AL88,$BD$6:$BD$53,0),MATCH(AP$5,$BE$5:$BN$5,0))</f>
        <v>0</v>
      </c>
      <c r="AQ88" s="124" t="n">
        <f aca="false">INDEX($BE$6:$BN$53,MATCH($AL88,$BD$6:$BD$53,0),MATCH(AQ$5,$BE$5:$BN$5,0))</f>
        <v>0</v>
      </c>
      <c r="AR88" s="124" t="n">
        <f aca="false">INDEX($BE$6:$BN$53,MATCH($AL88,$BD$6:$BD$53,0),MATCH(AR$5,$BE$5:$BN$5,0))</f>
        <v>0</v>
      </c>
      <c r="AS88" s="124" t="n">
        <f aca="false">INDEX($BE$6:$BN$53,MATCH($AL88,$BD$6:$BD$53,0),MATCH(AS$5,$BE$5:$BN$5,0))</f>
        <v>0</v>
      </c>
      <c r="AT88" s="125" t="n">
        <f aca="false">INDEX($BE$6:$BN$53,MATCH($AL88,$BD$6:$BD$53,0),MATCH(AT$5,$BE$5:$BN$5,0))</f>
        <v>0</v>
      </c>
      <c r="AU88" s="109" t="n">
        <f aca="false">INDEX($DL$6:$DL$53,MATCH(AI88,$DP$6:$DP$53,0))</f>
        <v>1</v>
      </c>
      <c r="AV88" s="110" t="str">
        <f aca="false">INDEX($BD$6:$BD$53,MATCH(AI88,$BM$6:$BM$53,0))</f>
        <v>Uzbekistán</v>
      </c>
      <c r="AW88" s="111"/>
      <c r="AX88" s="112"/>
      <c r="AY88" s="113" t="str">
        <f aca="false">+A87</f>
        <v>Uzbekistán</v>
      </c>
      <c r="AZ88" s="114"/>
      <c r="BA88" s="48"/>
      <c r="BB88" s="54"/>
      <c r="BC88" s="54"/>
      <c r="BD88" s="54"/>
      <c r="BE88" s="54"/>
      <c r="BF88" s="54"/>
      <c r="BG88" s="54"/>
      <c r="BH88" s="54"/>
      <c r="BI88" s="54"/>
      <c r="BJ88" s="54"/>
      <c r="BK88" s="54"/>
      <c r="BL88" s="54"/>
      <c r="BM88" s="54"/>
      <c r="BN88" s="90"/>
      <c r="BO88" s="90"/>
      <c r="BP88" s="90"/>
      <c r="BQ88" s="90"/>
      <c r="BR88" s="54"/>
      <c r="BS88" s="54"/>
      <c r="BT88" s="90"/>
      <c r="BU88" s="90"/>
      <c r="BV88" s="90"/>
      <c r="BW88" s="90"/>
      <c r="BX88" s="90"/>
      <c r="BY88" s="90"/>
      <c r="BZ88" s="90"/>
      <c r="CA88" s="90"/>
      <c r="CB88" s="90"/>
      <c r="CC88" s="90"/>
      <c r="CD88" s="90"/>
      <c r="CE88" s="90"/>
      <c r="CF88" s="90"/>
      <c r="CG88" s="90"/>
      <c r="CH88" s="90"/>
      <c r="CI88" s="90"/>
      <c r="CJ88" s="90"/>
      <c r="CK88" s="90"/>
      <c r="CL88" s="90"/>
      <c r="CM88" s="90"/>
      <c r="CN88" s="90"/>
      <c r="CO88" s="90"/>
      <c r="CP88" s="90"/>
      <c r="CQ88" s="90"/>
      <c r="CR88" s="90"/>
      <c r="CS88" s="90"/>
      <c r="CT88" s="90"/>
      <c r="CU88" s="90"/>
      <c r="CV88" s="90"/>
      <c r="CW88" s="54"/>
      <c r="CX88" s="90"/>
      <c r="CY88" s="54"/>
      <c r="CZ88" s="54"/>
      <c r="DA88" s="54"/>
      <c r="DB88" s="54"/>
      <c r="DC88" s="54"/>
      <c r="DD88" s="54"/>
      <c r="DE88" s="54"/>
      <c r="DF88" s="54"/>
      <c r="DG88" s="54"/>
      <c r="DH88" s="54"/>
      <c r="DI88" s="54"/>
      <c r="DJ88" s="54"/>
      <c r="DK88" s="54"/>
      <c r="DL88" s="54"/>
      <c r="DM88" s="54"/>
      <c r="DN88" s="54"/>
      <c r="DO88" s="54"/>
      <c r="DP88" s="54"/>
      <c r="DQ88" s="54"/>
      <c r="DR88" s="54"/>
      <c r="DS88" s="54"/>
      <c r="DT88" s="54" t="str">
        <f aca="false">AA88&amp;"-"&amp;AF88</f>
        <v>Colombia-Portugal</v>
      </c>
      <c r="DU88" s="54"/>
      <c r="DV88" s="54"/>
      <c r="DW88" s="56"/>
    </row>
    <row r="89" customFormat="false" ht="16.5" hidden="false" customHeight="true" outlineLevel="0" collapsed="false">
      <c r="A89" s="38"/>
      <c r="B89" s="38"/>
      <c r="C89" s="38"/>
      <c r="D89" s="54" t="str">
        <f aca="false">IF(OR(AC89="",AD89=""),"Pendiente",IF(AC89&gt;AD89,"Local",IF(AC89&lt;AD89,"Visitante","Empate")))</f>
        <v>Pendiente</v>
      </c>
      <c r="E89" s="54" t="str">
        <f aca="false">IF(D89="Pendiente","-",INDEX($BT$6:$BT$53,MATCH($AA89,$BD$6:$BD$53,0)))</f>
        <v>-</v>
      </c>
      <c r="F89" s="54" t="str">
        <f aca="false">IF(D89="Pendiente","-",INDEX($BT$6:$BT$53,MATCH($AF89,$BD$6:$BD$53,0)))</f>
        <v>-</v>
      </c>
      <c r="G89" s="54"/>
      <c r="H89" s="54" t="str">
        <f aca="false">IF(D89="Pendiente","-",INDEX($BZ$6:$BZ$53,MATCH($AA89,$BD$6:$BD$53,0)))</f>
        <v>-</v>
      </c>
      <c r="I89" s="54" t="str">
        <f aca="false">IF(D89="Pendiente","-",INDEX($BZ$6:$BZ$53,MATCH($AF89,$BD$6:$BD$53,0)))</f>
        <v>-</v>
      </c>
      <c r="J89" s="54"/>
      <c r="K89" s="54" t="str">
        <f aca="false">IF(D89="Pendiente","-",INDEX($CE$6:$CE$53,MATCH($AA89,$BD$6:$BD$53,0)))</f>
        <v>-</v>
      </c>
      <c r="L89" s="54" t="str">
        <f aca="false">IF(D89="Pendiente","-",INDEX($CE$6:$CE$53,MATCH($AF89,$BD$6:$BD$53,0)))</f>
        <v>-</v>
      </c>
      <c r="M89" s="54"/>
      <c r="N89" s="54" t="str">
        <f aca="false">IF(D89="Pendiente","-",INDEX($CH$6:$CH$53,MATCH($AA89,$BD$6:$BD$53,0)))</f>
        <v>-</v>
      </c>
      <c r="O89" s="54" t="str">
        <f aca="false">IF(D89="Pendiente","-",INDEX($CH$6:$CH$53,MATCH($AF89,$BD$6:$BD$53,0)))</f>
        <v>-</v>
      </c>
      <c r="P89" s="54"/>
      <c r="Q89" s="54" t="str">
        <f aca="false">IF(D89="Pendiente","-",INDEX($CN$6:$CN$53,MATCH($AA89,$BD$6:$BD$53,0)))</f>
        <v>-</v>
      </c>
      <c r="R89" s="54" t="str">
        <f aca="false">IF(D89="Pendiente","-",INDEX($CN$6:$CN$53,MATCH($AF89,$BD$6:$BD$53,0)))</f>
        <v>-</v>
      </c>
      <c r="S89" s="54"/>
      <c r="T89" s="54" t="str">
        <f aca="false">IF(D89="Pendiente","-",INDEX($CS$6:$CS$53,MATCH($AA89,$BD$6:$BD$53,0)))</f>
        <v>-</v>
      </c>
      <c r="U89" s="54" t="str">
        <f aca="false">IF(D89="Pendiente","-",INDEX($CS$6:$CS$53,MATCH($AF89,$BD$6:$BD$53,0)))</f>
        <v>-</v>
      </c>
      <c r="V89" s="45"/>
      <c r="W89" s="195"/>
      <c r="X89" s="128" t="n">
        <f aca="false">Horarios!C89</f>
        <v>46201.0625</v>
      </c>
      <c r="Y89" s="129" t="n">
        <f aca="false">Horarios!C89</f>
        <v>46201.0625</v>
      </c>
      <c r="Z89" s="130" t="str">
        <f aca="false">$Z$8</f>
        <v>J3</v>
      </c>
      <c r="AA89" s="131" t="str">
        <f aca="false">A86</f>
        <v>RD Congo</v>
      </c>
      <c r="AB89" s="174" t="str">
        <f aca="true" t="array" ref="AB89:AB89">Ver_flag_local</f>
        <v/>
      </c>
      <c r="AC89" s="133"/>
      <c r="AD89" s="134"/>
      <c r="AE89" s="135" t="str">
        <f aca="true" t="array" ref="AE89:AE89">Ver_flag_visit</f>
        <v/>
      </c>
      <c r="AF89" s="136" t="str">
        <f aca="false">A87</f>
        <v>Uzbekistán</v>
      </c>
      <c r="AG89" s="82" t="n">
        <f aca="false">IF(NOT(OR(ISBLANK(AC89),ISBLANK(AD89))),1,0)</f>
        <v>0</v>
      </c>
      <c r="AH89" s="83" t="n">
        <v>72</v>
      </c>
      <c r="AI89" s="84" t="str">
        <f aca="false">AJ89&amp;$B$84</f>
        <v>4K</v>
      </c>
      <c r="AJ89" s="137" t="n">
        <v>4</v>
      </c>
      <c r="AK89" s="183" t="str">
        <f aca="true" t="array" ref="AK89:AK89">Ver_flag_visit</f>
        <v/>
      </c>
      <c r="AL89" s="139" t="str">
        <f aca="false">IFERROR(INDEX($BD$6:$BD$53,MATCH(AI89,$BN$6:$BN$53,0)),"")</f>
        <v>Colombia</v>
      </c>
      <c r="AM89" s="140" t="n">
        <f aca="false">INDEX($BE$6:$BN$53,MATCH($AL89,$BD$6:$BD$53,0),MATCH(AM$5,$BE$5:$BN$5,0))</f>
        <v>0</v>
      </c>
      <c r="AN89" s="141" t="n">
        <f aca="false">INDEX($BE$6:$BN$53,MATCH($AL89,$BD$6:$BD$53,0),MATCH(AN$5,$BE$5:$BN$5,0))</f>
        <v>0</v>
      </c>
      <c r="AO89" s="141" t="n">
        <f aca="false">INDEX($BE$6:$BN$53,MATCH($AL89,$BD$6:$BD$53,0),MATCH(AO$5,$BE$5:$BN$5,0))</f>
        <v>0</v>
      </c>
      <c r="AP89" s="141" t="n">
        <f aca="false">INDEX($BE$6:$BN$53,MATCH($AL89,$BD$6:$BD$53,0),MATCH(AP$5,$BE$5:$BN$5,0))</f>
        <v>0</v>
      </c>
      <c r="AQ89" s="141" t="n">
        <f aca="false">INDEX($BE$6:$BN$53,MATCH($AL89,$BD$6:$BD$53,0),MATCH(AQ$5,$BE$5:$BN$5,0))</f>
        <v>0</v>
      </c>
      <c r="AR89" s="141" t="n">
        <f aca="false">INDEX($BE$6:$BN$53,MATCH($AL89,$BD$6:$BD$53,0),MATCH(AR$5,$BE$5:$BN$5,0))</f>
        <v>0</v>
      </c>
      <c r="AS89" s="141" t="n">
        <f aca="false">INDEX($BE$6:$BN$53,MATCH($AL89,$BD$6:$BD$53,0),MATCH(AS$5,$BE$5:$BN$5,0))</f>
        <v>0</v>
      </c>
      <c r="AT89" s="142" t="n">
        <f aca="false">INDEX($BE$6:$BN$53,MATCH($AL89,$BD$6:$BD$53,0),MATCH(AT$5,$BE$5:$BN$5,0))</f>
        <v>0</v>
      </c>
      <c r="AU89" s="109" t="n">
        <f aca="false">INDEX($DL$6:$DL$53,MATCH(AI89,$DP$6:$DP$53,0))</f>
        <v>1</v>
      </c>
      <c r="AV89" s="110" t="str">
        <f aca="false">INDEX($BD$6:$BD$53,MATCH(AI89,$BM$6:$BM$53,0))</f>
        <v>Colombia</v>
      </c>
      <c r="AW89" s="111"/>
      <c r="AX89" s="112"/>
      <c r="AY89" s="143" t="str">
        <f aca="false">+A88</f>
        <v>Colombia</v>
      </c>
      <c r="AZ89" s="144"/>
      <c r="BA89" s="48"/>
      <c r="BB89" s="54"/>
      <c r="BC89" s="54"/>
      <c r="BD89" s="54"/>
      <c r="BE89" s="54"/>
      <c r="BF89" s="54"/>
      <c r="BG89" s="54"/>
      <c r="BH89" s="54"/>
      <c r="BI89" s="54"/>
      <c r="BJ89" s="54"/>
      <c r="BK89" s="54"/>
      <c r="BL89" s="54"/>
      <c r="BM89" s="54"/>
      <c r="BN89" s="90"/>
      <c r="BO89" s="90"/>
      <c r="BP89" s="90"/>
      <c r="BQ89" s="90"/>
      <c r="BR89" s="54"/>
      <c r="BS89" s="54"/>
      <c r="BT89" s="90"/>
      <c r="BU89" s="90"/>
      <c r="BV89" s="90"/>
      <c r="BW89" s="90"/>
      <c r="BX89" s="90"/>
      <c r="BY89" s="90"/>
      <c r="BZ89" s="90"/>
      <c r="CA89" s="90"/>
      <c r="CB89" s="90"/>
      <c r="CC89" s="90"/>
      <c r="CD89" s="90"/>
      <c r="CE89" s="90"/>
      <c r="CF89" s="90"/>
      <c r="CG89" s="90"/>
      <c r="CH89" s="90"/>
      <c r="CI89" s="90"/>
      <c r="CJ89" s="90"/>
      <c r="CK89" s="90"/>
      <c r="CL89" s="90"/>
      <c r="CM89" s="90"/>
      <c r="CN89" s="90"/>
      <c r="CO89" s="90"/>
      <c r="CP89" s="90"/>
      <c r="CQ89" s="90"/>
      <c r="CR89" s="90"/>
      <c r="CS89" s="90"/>
      <c r="CT89" s="90"/>
      <c r="CU89" s="90"/>
      <c r="CV89" s="90"/>
      <c r="CW89" s="54"/>
      <c r="CX89" s="90"/>
      <c r="CY89" s="54"/>
      <c r="CZ89" s="54"/>
      <c r="DA89" s="54"/>
      <c r="DB89" s="54"/>
      <c r="DC89" s="54"/>
      <c r="DD89" s="54"/>
      <c r="DE89" s="54"/>
      <c r="DF89" s="54"/>
      <c r="DG89" s="54"/>
      <c r="DH89" s="54"/>
      <c r="DI89" s="54"/>
      <c r="DJ89" s="54"/>
      <c r="DK89" s="54"/>
      <c r="DL89" s="54"/>
      <c r="DM89" s="54"/>
      <c r="DN89" s="54"/>
      <c r="DO89" s="54"/>
      <c r="DP89" s="54"/>
      <c r="DQ89" s="54"/>
      <c r="DR89" s="54"/>
      <c r="DS89" s="54"/>
      <c r="DT89" s="54" t="str">
        <f aca="false">AA89&amp;"-"&amp;AF89</f>
        <v>RD Congo-Uzbekistán</v>
      </c>
      <c r="DU89" s="54"/>
      <c r="DV89" s="54"/>
      <c r="DW89" s="56"/>
    </row>
    <row r="90" customFormat="false" ht="15" hidden="false" customHeight="false" outlineLevel="0" collapsed="false">
      <c r="A90" s="38"/>
      <c r="B90" s="38"/>
      <c r="C90" s="38"/>
      <c r="D90" s="54"/>
      <c r="E90" s="54"/>
      <c r="F90" s="54"/>
      <c r="G90" s="54"/>
      <c r="H90" s="54"/>
      <c r="I90" s="54"/>
      <c r="J90" s="54"/>
      <c r="K90" s="54"/>
      <c r="L90" s="54"/>
      <c r="M90" s="54"/>
      <c r="N90" s="54"/>
      <c r="O90" s="54"/>
      <c r="P90" s="54"/>
      <c r="Q90" s="54"/>
      <c r="R90" s="54"/>
      <c r="S90" s="54"/>
      <c r="T90" s="54"/>
      <c r="U90" s="54"/>
      <c r="V90" s="45"/>
      <c r="W90" s="145"/>
      <c r="X90" s="146"/>
      <c r="Y90" s="145"/>
      <c r="Z90" s="147"/>
      <c r="AA90" s="148"/>
      <c r="AB90" s="149"/>
      <c r="AC90" s="150"/>
      <c r="AD90" s="150"/>
      <c r="AE90" s="149"/>
      <c r="AF90" s="151"/>
      <c r="AG90" s="181"/>
      <c r="AH90" s="83"/>
      <c r="AI90" s="42"/>
      <c r="AJ90" s="152"/>
      <c r="AK90" s="153"/>
      <c r="AL90" s="65"/>
      <c r="AM90" s="154"/>
      <c r="AN90" s="152"/>
      <c r="AO90" s="152"/>
      <c r="AP90" s="152"/>
      <c r="AQ90" s="152"/>
      <c r="AR90" s="152"/>
      <c r="AS90" s="152"/>
      <c r="AT90" s="152"/>
      <c r="AU90" s="155"/>
      <c r="AV90" s="156"/>
      <c r="AW90" s="157"/>
      <c r="AX90" s="112"/>
      <c r="AY90" s="145"/>
      <c r="AZ90" s="146"/>
      <c r="BA90" s="48"/>
      <c r="BB90" s="54"/>
      <c r="BC90" s="54"/>
      <c r="BD90" s="54"/>
      <c r="BE90" s="54"/>
      <c r="BF90" s="54"/>
      <c r="BG90" s="54"/>
      <c r="BH90" s="54"/>
      <c r="BI90" s="54"/>
      <c r="BJ90" s="54"/>
      <c r="BK90" s="54"/>
      <c r="BL90" s="54"/>
      <c r="BM90" s="54"/>
      <c r="BN90" s="90"/>
      <c r="BO90" s="90"/>
      <c r="BP90" s="90"/>
      <c r="BQ90" s="90"/>
      <c r="BR90" s="54"/>
      <c r="BS90" s="54"/>
      <c r="BT90" s="90"/>
      <c r="BU90" s="90"/>
      <c r="BV90" s="90"/>
      <c r="BW90" s="90"/>
      <c r="BX90" s="90"/>
      <c r="BY90" s="90"/>
      <c r="BZ90" s="90"/>
      <c r="CA90" s="90"/>
      <c r="CB90" s="90"/>
      <c r="CC90" s="90"/>
      <c r="CD90" s="90"/>
      <c r="CE90" s="90"/>
      <c r="CF90" s="90"/>
      <c r="CG90" s="90"/>
      <c r="CH90" s="90"/>
      <c r="CI90" s="90"/>
      <c r="CJ90" s="90"/>
      <c r="CK90" s="90"/>
      <c r="CL90" s="90"/>
      <c r="CM90" s="90"/>
      <c r="CN90" s="90"/>
      <c r="CO90" s="90"/>
      <c r="CP90" s="90"/>
      <c r="CQ90" s="90"/>
      <c r="CR90" s="90"/>
      <c r="CS90" s="90"/>
      <c r="CT90" s="90"/>
      <c r="CU90" s="90"/>
      <c r="CV90" s="90"/>
      <c r="CW90" s="54"/>
      <c r="CX90" s="90"/>
      <c r="CY90" s="54"/>
      <c r="CZ90" s="54"/>
      <c r="DA90" s="54"/>
      <c r="DB90" s="54"/>
      <c r="DC90" s="54"/>
      <c r="DD90" s="54"/>
      <c r="DE90" s="54"/>
      <c r="DF90" s="54"/>
      <c r="DG90" s="54"/>
      <c r="DH90" s="54"/>
      <c r="DI90" s="54"/>
      <c r="DJ90" s="54"/>
      <c r="DK90" s="54"/>
      <c r="DL90" s="54"/>
      <c r="DM90" s="54"/>
      <c r="DN90" s="54"/>
      <c r="DO90" s="54"/>
      <c r="DP90" s="54"/>
      <c r="DQ90" s="54"/>
      <c r="DR90" s="54"/>
      <c r="DS90" s="54"/>
      <c r="DT90" s="54" t="str">
        <f aca="false">AA90&amp;"-"&amp;AF90</f>
        <v>-</v>
      </c>
      <c r="DU90" s="54"/>
      <c r="DV90" s="54"/>
      <c r="DW90" s="56"/>
    </row>
    <row r="91" customFormat="false" ht="15" hidden="false" customHeight="false" outlineLevel="0" collapsed="false">
      <c r="A91" s="38"/>
      <c r="B91" s="71"/>
      <c r="C91" s="38"/>
      <c r="D91" s="38"/>
      <c r="E91" s="38"/>
      <c r="F91" s="38"/>
      <c r="G91" s="38"/>
      <c r="H91" s="38"/>
      <c r="I91" s="38"/>
      <c r="J91" s="38"/>
      <c r="K91" s="38"/>
      <c r="L91" s="38"/>
      <c r="M91" s="38"/>
      <c r="N91" s="54"/>
      <c r="O91" s="54"/>
      <c r="P91" s="54"/>
      <c r="Q91" s="54"/>
      <c r="R91" s="54"/>
      <c r="S91" s="54"/>
      <c r="T91" s="54"/>
      <c r="U91" s="54"/>
      <c r="V91" s="45"/>
      <c r="W91" s="58"/>
      <c r="X91" s="59" t="str">
        <f aca="false">X3</f>
        <v>Fecha</v>
      </c>
      <c r="Y91" s="59" t="str">
        <f aca="false">Y3</f>
        <v>Hora</v>
      </c>
      <c r="Z91" s="196" t="str">
        <f aca="false">Z3</f>
        <v>Jor.</v>
      </c>
      <c r="AA91" s="197" t="str">
        <f aca="false">AA3</f>
        <v>Casa</v>
      </c>
      <c r="AB91" s="59"/>
      <c r="AC91" s="59" t="str">
        <f aca="false">AC3</f>
        <v>Gol</v>
      </c>
      <c r="AD91" s="59" t="str">
        <f aca="false">AD3</f>
        <v>Gol</v>
      </c>
      <c r="AE91" s="59"/>
      <c r="AF91" s="198" t="str">
        <f aca="false">AF3</f>
        <v>Fuera</v>
      </c>
      <c r="AG91" s="158"/>
      <c r="AH91" s="83"/>
      <c r="AI91" s="49"/>
      <c r="AJ91" s="65"/>
      <c r="AK91" s="159"/>
      <c r="AL91" s="65"/>
      <c r="AM91" s="65"/>
      <c r="AN91" s="65"/>
      <c r="AO91" s="65"/>
      <c r="AP91" s="65"/>
      <c r="AQ91" s="65"/>
      <c r="AR91" s="65"/>
      <c r="AS91" s="65"/>
      <c r="AT91" s="65"/>
      <c r="AU91" s="160"/>
      <c r="AV91" s="50"/>
      <c r="AW91" s="161"/>
      <c r="AX91" s="162"/>
      <c r="AY91" s="145"/>
      <c r="AZ91" s="146"/>
      <c r="BA91" s="48"/>
      <c r="BB91" s="54"/>
      <c r="BC91" s="54"/>
      <c r="BD91" s="54"/>
      <c r="BE91" s="54"/>
      <c r="BF91" s="54"/>
      <c r="BG91" s="54"/>
      <c r="BH91" s="54"/>
      <c r="BI91" s="54"/>
      <c r="BJ91" s="54"/>
      <c r="BK91" s="54"/>
      <c r="BL91" s="54"/>
      <c r="BM91" s="54"/>
      <c r="BN91" s="54"/>
      <c r="BO91" s="54"/>
      <c r="BP91" s="54"/>
      <c r="BQ91" s="54"/>
      <c r="BR91" s="54"/>
      <c r="BS91" s="54"/>
      <c r="BT91" s="54"/>
      <c r="BU91" s="54"/>
      <c r="BV91" s="54"/>
      <c r="BW91" s="54"/>
      <c r="BX91" s="54"/>
      <c r="BY91" s="54"/>
      <c r="BZ91" s="54"/>
      <c r="CA91" s="54"/>
      <c r="CB91" s="54"/>
      <c r="CC91" s="54"/>
      <c r="CD91" s="54"/>
      <c r="CE91" s="54"/>
      <c r="CF91" s="54"/>
      <c r="CG91" s="54"/>
      <c r="CH91" s="54"/>
      <c r="CI91" s="54"/>
      <c r="CJ91" s="54"/>
      <c r="CK91" s="54"/>
      <c r="CL91" s="54"/>
      <c r="CM91" s="54"/>
      <c r="CN91" s="54"/>
      <c r="CO91" s="54"/>
      <c r="CP91" s="54"/>
      <c r="CQ91" s="54"/>
      <c r="CR91" s="54"/>
      <c r="CS91" s="54"/>
      <c r="CT91" s="54"/>
      <c r="CU91" s="54"/>
      <c r="CV91" s="54"/>
      <c r="CW91" s="54"/>
      <c r="CX91" s="54"/>
      <c r="CY91" s="54"/>
      <c r="CZ91" s="54"/>
      <c r="DA91" s="54"/>
      <c r="DB91" s="54"/>
      <c r="DC91" s="54"/>
      <c r="DD91" s="54"/>
      <c r="DE91" s="54"/>
      <c r="DF91" s="54"/>
      <c r="DG91" s="54"/>
      <c r="DH91" s="54"/>
      <c r="DI91" s="54"/>
      <c r="DJ91" s="54"/>
      <c r="DK91" s="54"/>
      <c r="DL91" s="54"/>
      <c r="DM91" s="54"/>
      <c r="DN91" s="54"/>
      <c r="DO91" s="54"/>
      <c r="DP91" s="54"/>
      <c r="DQ91" s="54"/>
      <c r="DR91" s="54"/>
      <c r="DS91" s="54"/>
      <c r="DT91" s="54" t="str">
        <f aca="false">AA91&amp;"-"&amp;AF91</f>
        <v>Casa-Fuera</v>
      </c>
      <c r="DU91" s="54"/>
      <c r="DV91" s="54"/>
      <c r="DW91" s="56"/>
    </row>
    <row r="92" customFormat="false" ht="15" hidden="false" customHeight="true" outlineLevel="0" collapsed="false">
      <c r="A92" s="70" t="s">
        <v>23</v>
      </c>
      <c r="B92" s="71" t="s">
        <v>137</v>
      </c>
      <c r="C92" s="43" t="n">
        <f aca="false">COUNTIF(Equipos!$C$2:$C$49,WORLDCUP!B92)</f>
        <v>4</v>
      </c>
      <c r="D92" s="54" t="str">
        <f aca="false">IF(OR(AC92="",AD92=""),"Pendiente",IF(AC92&gt;AD92,"Local",IF(AC92&lt;AD92,"Visitante","Empate")))</f>
        <v>Pendiente</v>
      </c>
      <c r="E92" s="54" t="str">
        <f aca="false">IF(D92="Pendiente","-",INDEX($BT$6:$BT$53,MATCH($AA92,$BD$6:$BD$53,0)))</f>
        <v>-</v>
      </c>
      <c r="F92" s="54" t="str">
        <f aca="false">IF(D92="Pendiente","-",INDEX($BT$6:$BT$53,MATCH($AF92,$BD$6:$BD$53,0)))</f>
        <v>-</v>
      </c>
      <c r="G92" s="54"/>
      <c r="H92" s="54" t="str">
        <f aca="false">IF(D92="Pendiente","-",INDEX($BZ$6:$BZ$53,MATCH($AA92,$BD$6:$BD$53,0)))</f>
        <v>-</v>
      </c>
      <c r="I92" s="54" t="str">
        <f aca="false">IF(D92="Pendiente","-",INDEX($BZ$6:$BZ$53,MATCH($AF92,$BD$6:$BD$53,0)))</f>
        <v>-</v>
      </c>
      <c r="J92" s="54"/>
      <c r="K92" s="54" t="str">
        <f aca="false">IF(D92="Pendiente","-",INDEX($CE$6:$CE$53,MATCH($AA92,$BD$6:$BD$53,0)))</f>
        <v>-</v>
      </c>
      <c r="L92" s="54" t="str">
        <f aca="false">IF(D92="Pendiente","-",INDEX($CE$6:$CE$53,MATCH($AF92,$BD$6:$BD$53,0)))</f>
        <v>-</v>
      </c>
      <c r="M92" s="54"/>
      <c r="N92" s="54" t="str">
        <f aca="false">IF(D92="Pendiente","-",INDEX($CH$6:$CH$53,MATCH($AA92,$BD$6:$BD$53,0)))</f>
        <v>-</v>
      </c>
      <c r="O92" s="54" t="str">
        <f aca="false">IF(D92="Pendiente","-",INDEX($CH$6:$CH$53,MATCH($AF92,$BD$6:$BD$53,0)))</f>
        <v>-</v>
      </c>
      <c r="P92" s="54"/>
      <c r="Q92" s="54" t="str">
        <f aca="false">IF(D92="Pendiente","-",INDEX($CN$6:$CN$53,MATCH($AA92,$BD$6:$BD$53,0)))</f>
        <v>-</v>
      </c>
      <c r="R92" s="54" t="str">
        <f aca="false">IF(D92="Pendiente","-",INDEX($CN$6:$CN$53,MATCH($AF92,$BD$6:$BD$53,0)))</f>
        <v>-</v>
      </c>
      <c r="S92" s="54"/>
      <c r="T92" s="54" t="str">
        <f aca="false">IF(D92="Pendiente","-",INDEX($CS$6:$CS$53,MATCH($AA92,$BD$6:$BD$53,0)))</f>
        <v>-</v>
      </c>
      <c r="U92" s="54" t="str">
        <f aca="false">IF(D92="Pendiente","-",INDEX($CS$6:$CS$53,MATCH($AF92,$BD$6:$BD$53,0)))</f>
        <v>-</v>
      </c>
      <c r="V92" s="45"/>
      <c r="W92" s="199" t="s">
        <v>137</v>
      </c>
      <c r="X92" s="73" t="n">
        <f aca="false">Horarios!C92</f>
        <v>46190.9166666667</v>
      </c>
      <c r="Y92" s="74" t="n">
        <f aca="false">Horarios!C92</f>
        <v>46190.9166666667</v>
      </c>
      <c r="Z92" s="75" t="str">
        <f aca="false">$Z$4</f>
        <v>J1</v>
      </c>
      <c r="AA92" s="76" t="str">
        <f aca="false">A93</f>
        <v>Inglaterra</v>
      </c>
      <c r="AB92" s="164" t="str">
        <f aca="true" t="array" ref="AB92:AB92">Ver_flag_local</f>
        <v/>
      </c>
      <c r="AC92" s="78"/>
      <c r="AD92" s="79"/>
      <c r="AE92" s="80" t="str">
        <f aca="true" t="array" ref="AE92:AE92">Ver_flag_visit</f>
        <v/>
      </c>
      <c r="AF92" s="81" t="str">
        <f aca="false">A94</f>
        <v>Croacia</v>
      </c>
      <c r="AG92" s="82" t="n">
        <f aca="false">IF(NOT(OR(ISBLANK(AC92),ISBLANK(AD92))),1,0)</f>
        <v>0</v>
      </c>
      <c r="AH92" s="83" t="n">
        <v>22</v>
      </c>
      <c r="AI92" s="84"/>
      <c r="AJ92" s="85" t="str">
        <f aca="false">CONCATENATE(AJ3," ",B92)</f>
        <v>Grupo L</v>
      </c>
      <c r="AK92" s="85"/>
      <c r="AL92" s="85"/>
      <c r="AM92" s="85"/>
      <c r="AN92" s="85"/>
      <c r="AO92" s="85"/>
      <c r="AP92" s="85"/>
      <c r="AQ92" s="85"/>
      <c r="AR92" s="85"/>
      <c r="AS92" s="85"/>
      <c r="AT92" s="85"/>
      <c r="AU92" s="160"/>
      <c r="AV92" s="86" t="str">
        <f aca="false">IF(AU93&gt;0,$AV$3,"")</f>
        <v/>
      </c>
      <c r="AW92" s="96"/>
      <c r="AX92" s="167"/>
      <c r="AY92" s="145"/>
      <c r="AZ92" s="146"/>
      <c r="BA92" s="48"/>
      <c r="BB92" s="54"/>
      <c r="BC92" s="54"/>
      <c r="BD92" s="54"/>
      <c r="BE92" s="54"/>
      <c r="BF92" s="54"/>
      <c r="BG92" s="54"/>
      <c r="BH92" s="54"/>
      <c r="BI92" s="54"/>
      <c r="BJ92" s="54"/>
      <c r="BK92" s="54"/>
      <c r="BL92" s="54"/>
      <c r="BM92" s="54"/>
      <c r="BN92" s="54"/>
      <c r="BO92" s="54"/>
      <c r="BP92" s="54"/>
      <c r="BQ92" s="54"/>
      <c r="BR92" s="54"/>
      <c r="BS92" s="54"/>
      <c r="BT92" s="54"/>
      <c r="BU92" s="54"/>
      <c r="BV92" s="54"/>
      <c r="BW92" s="54"/>
      <c r="BX92" s="54"/>
      <c r="BY92" s="54"/>
      <c r="BZ92" s="54"/>
      <c r="CA92" s="54"/>
      <c r="CB92" s="54"/>
      <c r="CC92" s="54"/>
      <c r="CD92" s="54"/>
      <c r="CE92" s="54"/>
      <c r="CF92" s="54"/>
      <c r="CG92" s="54"/>
      <c r="CH92" s="54"/>
      <c r="CI92" s="54"/>
      <c r="CJ92" s="54"/>
      <c r="CK92" s="54"/>
      <c r="CL92" s="54"/>
      <c r="CM92" s="54"/>
      <c r="CN92" s="54"/>
      <c r="CO92" s="54"/>
      <c r="CP92" s="54"/>
      <c r="CQ92" s="54"/>
      <c r="CR92" s="54"/>
      <c r="CS92" s="54"/>
      <c r="CT92" s="54"/>
      <c r="CU92" s="54"/>
      <c r="CV92" s="54"/>
      <c r="CW92" s="54"/>
      <c r="CX92" s="90"/>
      <c r="CY92" s="54"/>
      <c r="CZ92" s="54"/>
      <c r="DA92" s="54"/>
      <c r="DB92" s="54"/>
      <c r="DC92" s="54"/>
      <c r="DD92" s="54"/>
      <c r="DE92" s="54"/>
      <c r="DF92" s="54"/>
      <c r="DG92" s="54"/>
      <c r="DH92" s="54"/>
      <c r="DI92" s="54"/>
      <c r="DJ92" s="54"/>
      <c r="DK92" s="54"/>
      <c r="DL92" s="54"/>
      <c r="DM92" s="54"/>
      <c r="DN92" s="54"/>
      <c r="DO92" s="54"/>
      <c r="DP92" s="54"/>
      <c r="DQ92" s="54"/>
      <c r="DR92" s="54"/>
      <c r="DS92" s="54"/>
      <c r="DT92" s="54" t="str">
        <f aca="false">AA92&amp;"-"&amp;AF92</f>
        <v>Inglaterra-Croacia</v>
      </c>
      <c r="DU92" s="54"/>
      <c r="DV92" s="54"/>
      <c r="DW92" s="56"/>
    </row>
    <row r="93" customFormat="false" ht="15.75" hidden="false" customHeight="true" outlineLevel="0" collapsed="false">
      <c r="A93" s="91" t="str">
        <f aca="false">+Equipos!B46</f>
        <v>Inglaterra</v>
      </c>
      <c r="B93" s="71"/>
      <c r="C93" s="71"/>
      <c r="D93" s="54" t="str">
        <f aca="false">IF(OR(AC93="",AD93=""),"Pendiente",IF(AC93&gt;AD93,"Local",IF(AC93&lt;AD93,"Visitante","Empate")))</f>
        <v>Pendiente</v>
      </c>
      <c r="E93" s="54" t="str">
        <f aca="false">IF(D93="Pendiente","-",INDEX($BT$6:$BT$53,MATCH($AA93,$BD$6:$BD$53,0)))</f>
        <v>-</v>
      </c>
      <c r="F93" s="54" t="str">
        <f aca="false">IF(D93="Pendiente","-",INDEX($BT$6:$BT$53,MATCH($AF93,$BD$6:$BD$53,0)))</f>
        <v>-</v>
      </c>
      <c r="G93" s="54"/>
      <c r="H93" s="54" t="str">
        <f aca="false">IF(D93="Pendiente","-",INDEX($BZ$6:$BZ$53,MATCH($AA93,$BD$6:$BD$53,0)))</f>
        <v>-</v>
      </c>
      <c r="I93" s="54" t="str">
        <f aca="false">IF(D93="Pendiente","-",INDEX($BZ$6:$BZ$53,MATCH($AF93,$BD$6:$BD$53,0)))</f>
        <v>-</v>
      </c>
      <c r="J93" s="54"/>
      <c r="K93" s="54" t="str">
        <f aca="false">IF(D93="Pendiente","-",INDEX($CE$6:$CE$53,MATCH($AA93,$BD$6:$BD$53,0)))</f>
        <v>-</v>
      </c>
      <c r="L93" s="54" t="str">
        <f aca="false">IF(D93="Pendiente","-",INDEX($CE$6:$CE$53,MATCH($AF93,$BD$6:$BD$53,0)))</f>
        <v>-</v>
      </c>
      <c r="M93" s="54"/>
      <c r="N93" s="54" t="str">
        <f aca="false">IF(D93="Pendiente","-",INDEX($CH$6:$CH$53,MATCH($AA93,$BD$6:$BD$53,0)))</f>
        <v>-</v>
      </c>
      <c r="O93" s="54" t="str">
        <f aca="false">IF(D93="Pendiente","-",INDEX($CH$6:$CH$53,MATCH($AF93,$BD$6:$BD$53,0)))</f>
        <v>-</v>
      </c>
      <c r="P93" s="54"/>
      <c r="Q93" s="54" t="str">
        <f aca="false">IF(D93="Pendiente","-",INDEX($CN$6:$CN$53,MATCH($AA93,$BD$6:$BD$53,0)))</f>
        <v>-</v>
      </c>
      <c r="R93" s="54" t="str">
        <f aca="false">IF(D93="Pendiente","-",INDEX($CN$6:$CN$53,MATCH($AF93,$BD$6:$BD$53,0)))</f>
        <v>-</v>
      </c>
      <c r="S93" s="54"/>
      <c r="T93" s="54" t="str">
        <f aca="false">IF(D93="Pendiente","-",INDEX($CS$6:$CS$53,MATCH($AA93,$BD$6:$BD$53,0)))</f>
        <v>-</v>
      </c>
      <c r="U93" s="54" t="str">
        <f aca="false">IF(D93="Pendiente","-",INDEX($CS$6:$CS$53,MATCH($AF93,$BD$6:$BD$53,0)))</f>
        <v>-</v>
      </c>
      <c r="V93" s="45"/>
      <c r="W93" s="199"/>
      <c r="X93" s="73" t="n">
        <f aca="false">Horarios!C93</f>
        <v>46191.0416666667</v>
      </c>
      <c r="Y93" s="74" t="n">
        <f aca="false">Horarios!C93</f>
        <v>46191.0416666667</v>
      </c>
      <c r="Z93" s="75" t="str">
        <f aca="false">$Z$4</f>
        <v>J1</v>
      </c>
      <c r="AA93" s="76" t="str">
        <f aca="false">A95</f>
        <v>Ghana</v>
      </c>
      <c r="AB93" s="164" t="str">
        <f aca="true" t="array" ref="AB93:AB93">Ver_flag_local</f>
        <v/>
      </c>
      <c r="AC93" s="78"/>
      <c r="AD93" s="79"/>
      <c r="AE93" s="80" t="str">
        <f aca="true" t="array" ref="AE93:AE93">Ver_flag_visit</f>
        <v/>
      </c>
      <c r="AF93" s="81" t="str">
        <f aca="false">A96</f>
        <v>Panamá</v>
      </c>
      <c r="AG93" s="82" t="n">
        <f aca="false">IF(NOT(OR(ISBLANK(AC93),ISBLANK(AD93))),1,0)</f>
        <v>0</v>
      </c>
      <c r="AH93" s="83" t="n">
        <v>21</v>
      </c>
      <c r="AI93" s="84"/>
      <c r="AJ93" s="92" t="str">
        <f aca="false">AJ5</f>
        <v>Pos</v>
      </c>
      <c r="AK93" s="93"/>
      <c r="AL93" s="94" t="str">
        <f aca="false">AL5</f>
        <v>Selección</v>
      </c>
      <c r="AM93" s="93" t="str">
        <f aca="false">AM5</f>
        <v>Pts</v>
      </c>
      <c r="AN93" s="93" t="str">
        <f aca="false">AN5</f>
        <v>J</v>
      </c>
      <c r="AO93" s="93" t="str">
        <f aca="false">AO5</f>
        <v>G</v>
      </c>
      <c r="AP93" s="93" t="str">
        <f aca="false">AP5</f>
        <v>E</v>
      </c>
      <c r="AQ93" s="93" t="str">
        <f aca="false">AQ5</f>
        <v>P</v>
      </c>
      <c r="AR93" s="93" t="str">
        <f aca="false">AR5</f>
        <v>GF</v>
      </c>
      <c r="AS93" s="93" t="str">
        <f aca="false">AS5</f>
        <v>GC</v>
      </c>
      <c r="AT93" s="95" t="str">
        <f aca="false">AT5</f>
        <v>DG</v>
      </c>
      <c r="AU93" s="160" t="n">
        <f aca="false">COUNTIF(AU94:AU97,"&gt;1")</f>
        <v>0</v>
      </c>
      <c r="AV93" s="96"/>
      <c r="AW93" s="96"/>
      <c r="AX93" s="167"/>
      <c r="AY93" s="97" t="str">
        <f aca="false">AL93</f>
        <v>Selección</v>
      </c>
      <c r="AZ93" s="98" t="str">
        <f aca="false">+Idiomas!$D$69</f>
        <v>Puntos penalizados</v>
      </c>
      <c r="BA93" s="48"/>
      <c r="BB93" s="54"/>
      <c r="BC93" s="54"/>
      <c r="BD93" s="54"/>
      <c r="BE93" s="54"/>
      <c r="BF93" s="54"/>
      <c r="BG93" s="54"/>
      <c r="BH93" s="54"/>
      <c r="BI93" s="54"/>
      <c r="BJ93" s="54"/>
      <c r="BK93" s="54"/>
      <c r="BL93" s="54"/>
      <c r="BM93" s="54"/>
      <c r="BN93" s="194"/>
      <c r="BO93" s="194"/>
      <c r="BP93" s="194"/>
      <c r="BQ93" s="194"/>
      <c r="BR93" s="54"/>
      <c r="BS93" s="54"/>
      <c r="BT93" s="194"/>
      <c r="BU93" s="194"/>
      <c r="BV93" s="194"/>
      <c r="BW93" s="194"/>
      <c r="BX93" s="194"/>
      <c r="BY93" s="194"/>
      <c r="BZ93" s="194"/>
      <c r="CA93" s="194"/>
      <c r="CB93" s="194"/>
      <c r="CC93" s="194"/>
      <c r="CD93" s="194"/>
      <c r="CE93" s="194"/>
      <c r="CF93" s="194"/>
      <c r="CG93" s="194"/>
      <c r="CH93" s="194"/>
      <c r="CI93" s="194"/>
      <c r="CJ93" s="194"/>
      <c r="CK93" s="194"/>
      <c r="CL93" s="194"/>
      <c r="CM93" s="194"/>
      <c r="CN93" s="194"/>
      <c r="CO93" s="194"/>
      <c r="CP93" s="194"/>
      <c r="CQ93" s="194"/>
      <c r="CR93" s="194"/>
      <c r="CS93" s="194"/>
      <c r="CT93" s="194"/>
      <c r="CU93" s="194"/>
      <c r="CV93" s="194"/>
      <c r="CW93" s="54"/>
      <c r="CX93" s="194"/>
      <c r="CY93" s="54"/>
      <c r="CZ93" s="54"/>
      <c r="DA93" s="54"/>
      <c r="DB93" s="54"/>
      <c r="DC93" s="54"/>
      <c r="DD93" s="54"/>
      <c r="DE93" s="54"/>
      <c r="DF93" s="54"/>
      <c r="DG93" s="54"/>
      <c r="DH93" s="54"/>
      <c r="DI93" s="54"/>
      <c r="DJ93" s="54"/>
      <c r="DK93" s="54"/>
      <c r="DL93" s="54"/>
      <c r="DM93" s="54"/>
      <c r="DN93" s="54"/>
      <c r="DO93" s="54"/>
      <c r="DP93" s="54"/>
      <c r="DQ93" s="54"/>
      <c r="DR93" s="54"/>
      <c r="DS93" s="54"/>
      <c r="DT93" s="54" t="str">
        <f aca="false">AA93&amp;"-"&amp;AF93</f>
        <v>Ghana-Panamá</v>
      </c>
      <c r="DU93" s="54"/>
      <c r="DV93" s="54"/>
      <c r="DW93" s="56"/>
    </row>
    <row r="94" customFormat="false" ht="15.75" hidden="false" customHeight="true" outlineLevel="0" collapsed="false">
      <c r="A94" s="91" t="str">
        <f aca="false">+Equipos!B47</f>
        <v>Croacia</v>
      </c>
      <c r="B94" s="71"/>
      <c r="C94" s="102"/>
      <c r="D94" s="54" t="str">
        <f aca="false">IF(OR(AC94="",AD94=""),"Pendiente",IF(AC94&gt;AD94,"Local",IF(AC94&lt;AD94,"Visitante","Empate")))</f>
        <v>Pendiente</v>
      </c>
      <c r="E94" s="54" t="str">
        <f aca="false">IF(D94="Pendiente","-",INDEX($BT$6:$BT$53,MATCH($AA94,$BD$6:$BD$53,0)))</f>
        <v>-</v>
      </c>
      <c r="F94" s="54" t="str">
        <f aca="false">IF(D94="Pendiente","-",INDEX($BT$6:$BT$53,MATCH($AF94,$BD$6:$BD$53,0)))</f>
        <v>-</v>
      </c>
      <c r="G94" s="54"/>
      <c r="H94" s="54" t="str">
        <f aca="false">IF(D94="Pendiente","-",INDEX($BZ$6:$BZ$53,MATCH($AA94,$BD$6:$BD$53,0)))</f>
        <v>-</v>
      </c>
      <c r="I94" s="54" t="str">
        <f aca="false">IF(D94="Pendiente","-",INDEX($BZ$6:$BZ$53,MATCH($AF94,$BD$6:$BD$53,0)))</f>
        <v>-</v>
      </c>
      <c r="J94" s="54"/>
      <c r="K94" s="54" t="str">
        <f aca="false">IF(D94="Pendiente","-",INDEX($CE$6:$CE$53,MATCH($AA94,$BD$6:$BD$53,0)))</f>
        <v>-</v>
      </c>
      <c r="L94" s="54" t="str">
        <f aca="false">IF(D94="Pendiente","-",INDEX($CE$6:$CE$53,MATCH($AF94,$BD$6:$BD$53,0)))</f>
        <v>-</v>
      </c>
      <c r="M94" s="54"/>
      <c r="N94" s="54" t="str">
        <f aca="false">IF(D94="Pendiente","-",INDEX($CH$6:$CH$53,MATCH($AA94,$BD$6:$BD$53,0)))</f>
        <v>-</v>
      </c>
      <c r="O94" s="54" t="str">
        <f aca="false">IF(D94="Pendiente","-",INDEX($CH$6:$CH$53,MATCH($AF94,$BD$6:$BD$53,0)))</f>
        <v>-</v>
      </c>
      <c r="P94" s="54"/>
      <c r="Q94" s="54" t="str">
        <f aca="false">IF(D94="Pendiente","-",INDEX($CN$6:$CN$53,MATCH($AA94,$BD$6:$BD$53,0)))</f>
        <v>-</v>
      </c>
      <c r="R94" s="54" t="str">
        <f aca="false">IF(D94="Pendiente","-",INDEX($CN$6:$CN$53,MATCH($AF94,$BD$6:$BD$53,0)))</f>
        <v>-</v>
      </c>
      <c r="S94" s="54"/>
      <c r="T94" s="54" t="str">
        <f aca="false">IF(D94="Pendiente","-",INDEX($CS$6:$CS$53,MATCH($AA94,$BD$6:$BD$53,0)))</f>
        <v>-</v>
      </c>
      <c r="U94" s="54" t="str">
        <f aca="false">IF(D94="Pendiente","-",INDEX($CS$6:$CS$53,MATCH($AF94,$BD$6:$BD$53,0)))</f>
        <v>-</v>
      </c>
      <c r="V94" s="45"/>
      <c r="W94" s="199"/>
      <c r="X94" s="73" t="n">
        <f aca="false">Horarios!C94</f>
        <v>46196.9166666667</v>
      </c>
      <c r="Y94" s="74" t="n">
        <f aca="false">Horarios!C94</f>
        <v>46196.9166666667</v>
      </c>
      <c r="Z94" s="75" t="str">
        <f aca="false">$Z$6</f>
        <v>J2</v>
      </c>
      <c r="AA94" s="76" t="str">
        <f aca="false">A93</f>
        <v>Inglaterra</v>
      </c>
      <c r="AB94" s="164" t="str">
        <f aca="true" t="array" ref="AB94:AB94">Ver_flag_local</f>
        <v/>
      </c>
      <c r="AC94" s="78"/>
      <c r="AD94" s="79"/>
      <c r="AE94" s="80" t="str">
        <f aca="true" t="array" ref="AE94:AE94">Ver_flag_visit</f>
        <v/>
      </c>
      <c r="AF94" s="81" t="str">
        <f aca="false">A95</f>
        <v>Ghana</v>
      </c>
      <c r="AG94" s="82" t="n">
        <f aca="false">IF(NOT(OR(ISBLANK(AC94),ISBLANK(AD94))),1,0)</f>
        <v>0</v>
      </c>
      <c r="AH94" s="83" t="n">
        <v>45</v>
      </c>
      <c r="AI94" s="84" t="str">
        <f aca="false">AJ94&amp;$B$92</f>
        <v>1L</v>
      </c>
      <c r="AJ94" s="103" t="n">
        <v>1</v>
      </c>
      <c r="AK94" s="169" t="str">
        <f aca="true" t="array" ref="AK94:AK94">Ver_flag_visit</f>
        <v/>
      </c>
      <c r="AL94" s="105" t="str">
        <f aca="false">IFERROR(INDEX($BD$6:$BD$53,MATCH(AI94,$BN$6:$BN$53,0)),"")</f>
        <v>Inglaterra</v>
      </c>
      <c r="AM94" s="106" t="n">
        <f aca="false">INDEX($BE$6:$BN$53,MATCH($AL94,$BD$6:$BD$53,0),MATCH(AM$5,$BE$5:$BN$5,0))</f>
        <v>0</v>
      </c>
      <c r="AN94" s="107" t="n">
        <f aca="false">INDEX($BE$6:$BN$53,MATCH($AL94,$BD$6:$BD$53,0),MATCH(AN$5,$BE$5:$BN$5,0))</f>
        <v>0</v>
      </c>
      <c r="AO94" s="107" t="n">
        <f aca="false">INDEX($BE$6:$BN$53,MATCH($AL94,$BD$6:$BD$53,0),MATCH(AO$5,$BE$5:$BN$5,0))</f>
        <v>0</v>
      </c>
      <c r="AP94" s="107" t="n">
        <f aca="false">INDEX($BE$6:$BN$53,MATCH($AL94,$BD$6:$BD$53,0),MATCH(AP$5,$BE$5:$BN$5,0))</f>
        <v>0</v>
      </c>
      <c r="AQ94" s="107" t="n">
        <f aca="false">INDEX($BE$6:$BN$53,MATCH($AL94,$BD$6:$BD$53,0),MATCH(AQ$5,$BE$5:$BN$5,0))</f>
        <v>0</v>
      </c>
      <c r="AR94" s="107" t="n">
        <f aca="false">INDEX($BE$6:$BN$53,MATCH($AL94,$BD$6:$BD$53,0),MATCH(AR$5,$BE$5:$BN$5,0))</f>
        <v>0</v>
      </c>
      <c r="AS94" s="107" t="n">
        <f aca="false">INDEX($BE$6:$BN$53,MATCH($AL94,$BD$6:$BD$53,0),MATCH(AS$5,$BE$5:$BN$5,0))</f>
        <v>0</v>
      </c>
      <c r="AT94" s="108" t="n">
        <f aca="false">INDEX($BE$6:$BN$53,MATCH($AL94,$BD$6:$BD$53,0),MATCH(AT$5,$BE$5:$BN$5,0))</f>
        <v>0</v>
      </c>
      <c r="AU94" s="109" t="n">
        <f aca="false">INDEX($DL$6:$DL$53,MATCH(AI94,$DP$6:$DP$53,0))</f>
        <v>1</v>
      </c>
      <c r="AV94" s="110" t="str">
        <f aca="false">INDEX($BD$6:$BD$53,MATCH(AI94,$BM$6:$BM$53,0))</f>
        <v>Inglaterra</v>
      </c>
      <c r="AW94" s="111"/>
      <c r="AX94" s="112"/>
      <c r="AY94" s="113" t="str">
        <f aca="false">+A93</f>
        <v>Inglaterra</v>
      </c>
      <c r="AZ94" s="114"/>
      <c r="BA94" s="48"/>
      <c r="BB94" s="54"/>
      <c r="BC94" s="54"/>
      <c r="BD94" s="54"/>
      <c r="BE94" s="54"/>
      <c r="BF94" s="54"/>
      <c r="BG94" s="54"/>
      <c r="BH94" s="54"/>
      <c r="BI94" s="54"/>
      <c r="BJ94" s="54"/>
      <c r="BK94" s="54"/>
      <c r="BL94" s="54"/>
      <c r="BM94" s="54"/>
      <c r="BN94" s="90"/>
      <c r="BO94" s="90"/>
      <c r="BP94" s="90"/>
      <c r="BQ94" s="90"/>
      <c r="BR94" s="54"/>
      <c r="BS94" s="54"/>
      <c r="BT94" s="90"/>
      <c r="BU94" s="90"/>
      <c r="BV94" s="90"/>
      <c r="BW94" s="90"/>
      <c r="BX94" s="90"/>
      <c r="BY94" s="90"/>
      <c r="BZ94" s="90"/>
      <c r="CA94" s="90"/>
      <c r="CB94" s="90"/>
      <c r="CC94" s="90"/>
      <c r="CD94" s="90"/>
      <c r="CE94" s="90"/>
      <c r="CF94" s="90"/>
      <c r="CG94" s="90"/>
      <c r="CH94" s="90"/>
      <c r="CI94" s="90"/>
      <c r="CJ94" s="90"/>
      <c r="CK94" s="90"/>
      <c r="CL94" s="90"/>
      <c r="CM94" s="90"/>
      <c r="CN94" s="90"/>
      <c r="CO94" s="90"/>
      <c r="CP94" s="90"/>
      <c r="CQ94" s="90"/>
      <c r="CR94" s="90"/>
      <c r="CS94" s="90"/>
      <c r="CT94" s="90"/>
      <c r="CU94" s="90"/>
      <c r="CV94" s="90"/>
      <c r="CW94" s="54"/>
      <c r="CX94" s="90"/>
      <c r="CY94" s="54"/>
      <c r="CZ94" s="54"/>
      <c r="DA94" s="54"/>
      <c r="DB94" s="54"/>
      <c r="DC94" s="54"/>
      <c r="DD94" s="54"/>
      <c r="DE94" s="54"/>
      <c r="DF94" s="54"/>
      <c r="DG94" s="54"/>
      <c r="DH94" s="54"/>
      <c r="DI94" s="54"/>
      <c r="DJ94" s="54"/>
      <c r="DK94" s="54"/>
      <c r="DL94" s="54"/>
      <c r="DM94" s="54"/>
      <c r="DN94" s="54"/>
      <c r="DO94" s="54"/>
      <c r="DP94" s="54"/>
      <c r="DQ94" s="54"/>
      <c r="DR94" s="54"/>
      <c r="DS94" s="54"/>
      <c r="DT94" s="54" t="str">
        <f aca="false">AA94&amp;"-"&amp;AF94</f>
        <v>Inglaterra-Ghana</v>
      </c>
      <c r="DU94" s="54"/>
      <c r="DV94" s="54"/>
      <c r="DW94" s="56"/>
    </row>
    <row r="95" customFormat="false" ht="15.75" hidden="false" customHeight="true" outlineLevel="0" collapsed="false">
      <c r="A95" s="91" t="str">
        <f aca="false">+Equipos!B48</f>
        <v>Ghana</v>
      </c>
      <c r="B95" s="71"/>
      <c r="C95" s="54"/>
      <c r="D95" s="54" t="str">
        <f aca="false">IF(OR(AC95="",AD95=""),"Pendiente",IF(AC95&gt;AD95,"Local",IF(AC95&lt;AD95,"Visitante","Empate")))</f>
        <v>Pendiente</v>
      </c>
      <c r="E95" s="54" t="str">
        <f aca="false">IF(D95="Pendiente","-",INDEX($BT$6:$BT$53,MATCH($AA95,$BD$6:$BD$53,0)))</f>
        <v>-</v>
      </c>
      <c r="F95" s="54" t="str">
        <f aca="false">IF(D95="Pendiente","-",INDEX($BT$6:$BT$53,MATCH($AF95,$BD$6:$BD$53,0)))</f>
        <v>-</v>
      </c>
      <c r="G95" s="54"/>
      <c r="H95" s="54" t="str">
        <f aca="false">IF(D95="Pendiente","-",INDEX($BZ$6:$BZ$53,MATCH($AA95,$BD$6:$BD$53,0)))</f>
        <v>-</v>
      </c>
      <c r="I95" s="54" t="str">
        <f aca="false">IF(D95="Pendiente","-",INDEX($BZ$6:$BZ$53,MATCH($AF95,$BD$6:$BD$53,0)))</f>
        <v>-</v>
      </c>
      <c r="J95" s="54"/>
      <c r="K95" s="54" t="str">
        <f aca="false">IF(D95="Pendiente","-",INDEX($CE$6:$CE$53,MATCH($AA95,$BD$6:$BD$53,0)))</f>
        <v>-</v>
      </c>
      <c r="L95" s="54" t="str">
        <f aca="false">IF(D95="Pendiente","-",INDEX($CE$6:$CE$53,MATCH($AF95,$BD$6:$BD$53,0)))</f>
        <v>-</v>
      </c>
      <c r="M95" s="54"/>
      <c r="N95" s="54" t="str">
        <f aca="false">IF(D95="Pendiente","-",INDEX($CH$6:$CH$53,MATCH($AA95,$BD$6:$BD$53,0)))</f>
        <v>-</v>
      </c>
      <c r="O95" s="54" t="str">
        <f aca="false">IF(D95="Pendiente","-",INDEX($CH$6:$CH$53,MATCH($AF95,$BD$6:$BD$53,0)))</f>
        <v>-</v>
      </c>
      <c r="P95" s="54"/>
      <c r="Q95" s="54" t="str">
        <f aca="false">IF(D95="Pendiente","-",INDEX($CN$6:$CN$53,MATCH($AA95,$BD$6:$BD$53,0)))</f>
        <v>-</v>
      </c>
      <c r="R95" s="54" t="str">
        <f aca="false">IF(D95="Pendiente","-",INDEX($CN$6:$CN$53,MATCH($AF95,$BD$6:$BD$53,0)))</f>
        <v>-</v>
      </c>
      <c r="S95" s="54"/>
      <c r="T95" s="54" t="str">
        <f aca="false">IF(D95="Pendiente","-",INDEX($CS$6:$CS$53,MATCH($AA95,$BD$6:$BD$53,0)))</f>
        <v>-</v>
      </c>
      <c r="U95" s="54" t="str">
        <f aca="false">IF(D95="Pendiente","-",INDEX($CS$6:$CS$53,MATCH($AF95,$BD$6:$BD$53,0)))</f>
        <v>-</v>
      </c>
      <c r="V95" s="45"/>
      <c r="W95" s="199"/>
      <c r="X95" s="73" t="n">
        <f aca="false">Horarios!C95</f>
        <v>46197.0416666667</v>
      </c>
      <c r="Y95" s="74" t="n">
        <f aca="false">Horarios!C95</f>
        <v>46197.0416666667</v>
      </c>
      <c r="Z95" s="75" t="str">
        <f aca="false">$Z$6</f>
        <v>J2</v>
      </c>
      <c r="AA95" s="76" t="str">
        <f aca="false">A96</f>
        <v>Panamá</v>
      </c>
      <c r="AB95" s="164" t="str">
        <f aca="true" t="array" ref="AB95:AB95">Ver_flag_local</f>
        <v/>
      </c>
      <c r="AC95" s="78"/>
      <c r="AD95" s="79"/>
      <c r="AE95" s="80" t="str">
        <f aca="true" t="array" ref="AE95:AE95">Ver_flag_visit</f>
        <v/>
      </c>
      <c r="AF95" s="81" t="str">
        <f aca="false">A94</f>
        <v>Croacia</v>
      </c>
      <c r="AG95" s="82" t="n">
        <f aca="false">IF(NOT(OR(ISBLANK(AC95),ISBLANK(AD95))),1,0)</f>
        <v>0</v>
      </c>
      <c r="AH95" s="83" t="n">
        <v>46</v>
      </c>
      <c r="AI95" s="84" t="str">
        <f aca="false">AJ95&amp;$B$92</f>
        <v>2L</v>
      </c>
      <c r="AJ95" s="120" t="n">
        <v>2</v>
      </c>
      <c r="AK95" s="172" t="str">
        <f aca="true" t="array" ref="AK95:AK95">Ver_flag_visit</f>
        <v/>
      </c>
      <c r="AL95" s="122" t="str">
        <f aca="false">IFERROR(INDEX($BD$6:$BD$53,MATCH(AI95,$BN$6:$BN$53,0)),"")</f>
        <v>Croacia</v>
      </c>
      <c r="AM95" s="123" t="n">
        <f aca="false">INDEX($BE$6:$BN$53,MATCH($AL95,$BD$6:$BD$53,0),MATCH(AM$5,$BE$5:$BN$5,0))</f>
        <v>0</v>
      </c>
      <c r="AN95" s="124" t="n">
        <f aca="false">INDEX($BE$6:$BN$53,MATCH($AL95,$BD$6:$BD$53,0),MATCH(AN$5,$BE$5:$BN$5,0))</f>
        <v>0</v>
      </c>
      <c r="AO95" s="124" t="n">
        <f aca="false">INDEX($BE$6:$BN$53,MATCH($AL95,$BD$6:$BD$53,0),MATCH(AO$5,$BE$5:$BN$5,0))</f>
        <v>0</v>
      </c>
      <c r="AP95" s="124" t="n">
        <f aca="false">INDEX($BE$6:$BN$53,MATCH($AL95,$BD$6:$BD$53,0),MATCH(AP$5,$BE$5:$BN$5,0))</f>
        <v>0</v>
      </c>
      <c r="AQ95" s="124" t="n">
        <f aca="false">INDEX($BE$6:$BN$53,MATCH($AL95,$BD$6:$BD$53,0),MATCH(AQ$5,$BE$5:$BN$5,0))</f>
        <v>0</v>
      </c>
      <c r="AR95" s="124" t="n">
        <f aca="false">INDEX($BE$6:$BN$53,MATCH($AL95,$BD$6:$BD$53,0),MATCH(AR$5,$BE$5:$BN$5,0))</f>
        <v>0</v>
      </c>
      <c r="AS95" s="124" t="n">
        <f aca="false">INDEX($BE$6:$BN$53,MATCH($AL95,$BD$6:$BD$53,0),MATCH(AS$5,$BE$5:$BN$5,0))</f>
        <v>0</v>
      </c>
      <c r="AT95" s="125" t="n">
        <f aca="false">INDEX($BE$6:$BN$53,MATCH($AL95,$BD$6:$BD$53,0),MATCH(AT$5,$BE$5:$BN$5,0))</f>
        <v>0</v>
      </c>
      <c r="AU95" s="109" t="n">
        <f aca="false">INDEX($DL$6:$DL$53,MATCH(AI95,$DP$6:$DP$53,0))</f>
        <v>1</v>
      </c>
      <c r="AV95" s="110" t="str">
        <f aca="false">INDEX($BD$6:$BD$53,MATCH(AI95,$BM$6:$BM$53,0))</f>
        <v>Croacia</v>
      </c>
      <c r="AW95" s="111"/>
      <c r="AX95" s="112"/>
      <c r="AY95" s="126" t="str">
        <f aca="false">+A94</f>
        <v>Croacia</v>
      </c>
      <c r="AZ95" s="127"/>
      <c r="BA95" s="48"/>
      <c r="BB95" s="54"/>
      <c r="BC95" s="54"/>
      <c r="BD95" s="54"/>
      <c r="BE95" s="54"/>
      <c r="BF95" s="54"/>
      <c r="BG95" s="54"/>
      <c r="BH95" s="54"/>
      <c r="BI95" s="54"/>
      <c r="BJ95" s="54"/>
      <c r="BK95" s="54"/>
      <c r="BL95" s="54"/>
      <c r="BM95" s="54"/>
      <c r="BN95" s="90"/>
      <c r="BO95" s="90"/>
      <c r="BP95" s="90"/>
      <c r="BQ95" s="90"/>
      <c r="BR95" s="54"/>
      <c r="BS95" s="54"/>
      <c r="BT95" s="90"/>
      <c r="BU95" s="90"/>
      <c r="BV95" s="90"/>
      <c r="BW95" s="90"/>
      <c r="BX95" s="90"/>
      <c r="BY95" s="90"/>
      <c r="BZ95" s="90"/>
      <c r="CA95" s="90"/>
      <c r="CB95" s="90"/>
      <c r="CC95" s="90"/>
      <c r="CD95" s="90"/>
      <c r="CE95" s="90"/>
      <c r="CF95" s="90"/>
      <c r="CG95" s="90"/>
      <c r="CH95" s="90"/>
      <c r="CI95" s="90"/>
      <c r="CJ95" s="90"/>
      <c r="CK95" s="90"/>
      <c r="CL95" s="90"/>
      <c r="CM95" s="90"/>
      <c r="CN95" s="90"/>
      <c r="CO95" s="90"/>
      <c r="CP95" s="90"/>
      <c r="CQ95" s="90"/>
      <c r="CR95" s="90"/>
      <c r="CS95" s="90"/>
      <c r="CT95" s="90"/>
      <c r="CU95" s="90"/>
      <c r="CV95" s="90"/>
      <c r="CW95" s="54"/>
      <c r="CX95" s="90"/>
      <c r="CY95" s="54"/>
      <c r="CZ95" s="54"/>
      <c r="DA95" s="54"/>
      <c r="DB95" s="54"/>
      <c r="DC95" s="54"/>
      <c r="DD95" s="54"/>
      <c r="DE95" s="54"/>
      <c r="DF95" s="54"/>
      <c r="DG95" s="54"/>
      <c r="DH95" s="54"/>
      <c r="DI95" s="54"/>
      <c r="DJ95" s="54"/>
      <c r="DK95" s="54"/>
      <c r="DL95" s="54"/>
      <c r="DM95" s="54"/>
      <c r="DN95" s="54"/>
      <c r="DO95" s="54"/>
      <c r="DP95" s="54"/>
      <c r="DQ95" s="54"/>
      <c r="DR95" s="54"/>
      <c r="DS95" s="54"/>
      <c r="DT95" s="54" t="str">
        <f aca="false">AA95&amp;"-"&amp;AF95</f>
        <v>Panamá-Croacia</v>
      </c>
      <c r="DU95" s="54"/>
      <c r="DV95" s="54"/>
      <c r="DW95" s="56"/>
    </row>
    <row r="96" customFormat="false" ht="15.75" hidden="false" customHeight="true" outlineLevel="0" collapsed="false">
      <c r="A96" s="91" t="str">
        <f aca="false">+Equipos!B49</f>
        <v>Panamá</v>
      </c>
      <c r="B96" s="71"/>
      <c r="C96" s="54"/>
      <c r="D96" s="54" t="str">
        <f aca="false">IF(OR(AC96="",AD96=""),"Pendiente",IF(AC96&gt;AD96,"Local",IF(AC96&lt;AD96,"Visitante","Empate")))</f>
        <v>Pendiente</v>
      </c>
      <c r="E96" s="54" t="str">
        <f aca="false">IF(D96="Pendiente","-",INDEX($BT$6:$BT$53,MATCH($AA96,$BD$6:$BD$53,0)))</f>
        <v>-</v>
      </c>
      <c r="F96" s="54" t="str">
        <f aca="false">IF(D96="Pendiente","-",INDEX($BT$6:$BT$53,MATCH($AF96,$BD$6:$BD$53,0)))</f>
        <v>-</v>
      </c>
      <c r="G96" s="54"/>
      <c r="H96" s="54" t="str">
        <f aca="false">IF(D96="Pendiente","-",INDEX($BZ$6:$BZ$53,MATCH($AA96,$BD$6:$BD$53,0)))</f>
        <v>-</v>
      </c>
      <c r="I96" s="54" t="str">
        <f aca="false">IF(D96="Pendiente","-",INDEX($BZ$6:$BZ$53,MATCH($AF96,$BD$6:$BD$53,0)))</f>
        <v>-</v>
      </c>
      <c r="J96" s="54"/>
      <c r="K96" s="54" t="str">
        <f aca="false">IF(D96="Pendiente","-",INDEX($CE$6:$CE$53,MATCH($AA96,$BD$6:$BD$53,0)))</f>
        <v>-</v>
      </c>
      <c r="L96" s="54" t="str">
        <f aca="false">IF(D96="Pendiente","-",INDEX($CE$6:$CE$53,MATCH($AF96,$BD$6:$BD$53,0)))</f>
        <v>-</v>
      </c>
      <c r="M96" s="54"/>
      <c r="N96" s="54" t="str">
        <f aca="false">IF(D96="Pendiente","-",INDEX($CH$6:$CH$53,MATCH($AA96,$BD$6:$BD$53,0)))</f>
        <v>-</v>
      </c>
      <c r="O96" s="54" t="str">
        <f aca="false">IF(D96="Pendiente","-",INDEX($CH$6:$CH$53,MATCH($AF96,$BD$6:$BD$53,0)))</f>
        <v>-</v>
      </c>
      <c r="P96" s="54"/>
      <c r="Q96" s="54" t="str">
        <f aca="false">IF(D96="Pendiente","-",INDEX($CN$6:$CN$53,MATCH($AA96,$BD$6:$BD$53,0)))</f>
        <v>-</v>
      </c>
      <c r="R96" s="54" t="str">
        <f aca="false">IF(D96="Pendiente","-",INDEX($CN$6:$CN$53,MATCH($AF96,$BD$6:$BD$53,0)))</f>
        <v>-</v>
      </c>
      <c r="S96" s="54"/>
      <c r="T96" s="54" t="str">
        <f aca="false">IF(D96="Pendiente","-",INDEX($CS$6:$CS$53,MATCH($AA96,$BD$6:$BD$53,0)))</f>
        <v>-</v>
      </c>
      <c r="U96" s="54" t="str">
        <f aca="false">IF(D96="Pendiente","-",INDEX($CS$6:$CS$53,MATCH($AF96,$BD$6:$BD$53,0)))</f>
        <v>-</v>
      </c>
      <c r="V96" s="45"/>
      <c r="W96" s="199"/>
      <c r="X96" s="73" t="n">
        <f aca="false">Horarios!C96</f>
        <v>46200.9583333333</v>
      </c>
      <c r="Y96" s="74" t="n">
        <f aca="false">Horarios!C96</f>
        <v>46200.9583333333</v>
      </c>
      <c r="Z96" s="75" t="str">
        <f aca="false">$Z$8</f>
        <v>J3</v>
      </c>
      <c r="AA96" s="76" t="str">
        <f aca="false">A96</f>
        <v>Panamá</v>
      </c>
      <c r="AB96" s="164" t="str">
        <f aca="true" t="array" ref="AB96:AB96">Ver_flag_local</f>
        <v/>
      </c>
      <c r="AC96" s="78"/>
      <c r="AD96" s="79"/>
      <c r="AE96" s="80" t="str">
        <f aca="true" t="array" ref="AE96:AE96">Ver_flag_visit</f>
        <v/>
      </c>
      <c r="AF96" s="81" t="str">
        <f aca="false">A93</f>
        <v>Inglaterra</v>
      </c>
      <c r="AG96" s="82" t="n">
        <f aca="false">IF(NOT(OR(ISBLANK(AC96),ISBLANK(AD96))),1,0)</f>
        <v>0</v>
      </c>
      <c r="AH96" s="83" t="n">
        <v>67</v>
      </c>
      <c r="AI96" s="84" t="str">
        <f aca="false">AJ96&amp;$B$92</f>
        <v>3L</v>
      </c>
      <c r="AJ96" s="120" t="n">
        <v>3</v>
      </c>
      <c r="AK96" s="172" t="str">
        <f aca="true" t="array" ref="AK96:AK96">Ver_flag_visit</f>
        <v/>
      </c>
      <c r="AL96" s="122" t="str">
        <f aca="false">IFERROR(INDEX($BD$6:$BD$53,MATCH(AI96,$BN$6:$BN$53,0)),"")</f>
        <v>Ghana</v>
      </c>
      <c r="AM96" s="123" t="n">
        <f aca="false">INDEX($BE$6:$BN$53,MATCH($AL96,$BD$6:$BD$53,0),MATCH(AM$5,$BE$5:$BN$5,0))</f>
        <v>0</v>
      </c>
      <c r="AN96" s="124" t="n">
        <f aca="false">INDEX($BE$6:$BN$53,MATCH($AL96,$BD$6:$BD$53,0),MATCH(AN$5,$BE$5:$BN$5,0))</f>
        <v>0</v>
      </c>
      <c r="AO96" s="124" t="n">
        <f aca="false">INDEX($BE$6:$BN$53,MATCH($AL96,$BD$6:$BD$53,0),MATCH(AO$5,$BE$5:$BN$5,0))</f>
        <v>0</v>
      </c>
      <c r="AP96" s="124" t="n">
        <f aca="false">INDEX($BE$6:$BN$53,MATCH($AL96,$BD$6:$BD$53,0),MATCH(AP$5,$BE$5:$BN$5,0))</f>
        <v>0</v>
      </c>
      <c r="AQ96" s="124" t="n">
        <f aca="false">INDEX($BE$6:$BN$53,MATCH($AL96,$BD$6:$BD$53,0),MATCH(AQ$5,$BE$5:$BN$5,0))</f>
        <v>0</v>
      </c>
      <c r="AR96" s="124" t="n">
        <f aca="false">INDEX($BE$6:$BN$53,MATCH($AL96,$BD$6:$BD$53,0),MATCH(AR$5,$BE$5:$BN$5,0))</f>
        <v>0</v>
      </c>
      <c r="AS96" s="124" t="n">
        <f aca="false">INDEX($BE$6:$BN$53,MATCH($AL96,$BD$6:$BD$53,0),MATCH(AS$5,$BE$5:$BN$5,0))</f>
        <v>0</v>
      </c>
      <c r="AT96" s="125" t="n">
        <f aca="false">INDEX($BE$6:$BN$53,MATCH($AL96,$BD$6:$BD$53,0),MATCH(AT$5,$BE$5:$BN$5,0))</f>
        <v>0</v>
      </c>
      <c r="AU96" s="109" t="n">
        <f aca="false">INDEX($DL$6:$DL$53,MATCH(AI96,$DP$6:$DP$53,0))</f>
        <v>1</v>
      </c>
      <c r="AV96" s="110" t="str">
        <f aca="false">INDEX($BD$6:$BD$53,MATCH(AI96,$BM$6:$BM$53,0))</f>
        <v>Ghana</v>
      </c>
      <c r="AW96" s="111"/>
      <c r="AX96" s="112"/>
      <c r="AY96" s="113" t="str">
        <f aca="false">+A95</f>
        <v>Ghana</v>
      </c>
      <c r="AZ96" s="114"/>
      <c r="BA96" s="48"/>
      <c r="BB96" s="54"/>
      <c r="BC96" s="54"/>
      <c r="BD96" s="54"/>
      <c r="BE96" s="54"/>
      <c r="BF96" s="54"/>
      <c r="BG96" s="54"/>
      <c r="BH96" s="54"/>
      <c r="BI96" s="54"/>
      <c r="BJ96" s="54"/>
      <c r="BK96" s="54"/>
      <c r="BL96" s="54"/>
      <c r="BM96" s="54"/>
      <c r="BN96" s="90"/>
      <c r="BO96" s="90"/>
      <c r="BP96" s="90"/>
      <c r="BQ96" s="90"/>
      <c r="BR96" s="54"/>
      <c r="BS96" s="54"/>
      <c r="BT96" s="90"/>
      <c r="BU96" s="90"/>
      <c r="BV96" s="90"/>
      <c r="BW96" s="90"/>
      <c r="BX96" s="90"/>
      <c r="BY96" s="90"/>
      <c r="BZ96" s="90"/>
      <c r="CA96" s="90"/>
      <c r="CB96" s="90"/>
      <c r="CC96" s="90"/>
      <c r="CD96" s="90"/>
      <c r="CE96" s="90"/>
      <c r="CF96" s="90"/>
      <c r="CG96" s="90"/>
      <c r="CH96" s="90"/>
      <c r="CI96" s="90"/>
      <c r="CJ96" s="90"/>
      <c r="CK96" s="90"/>
      <c r="CL96" s="90"/>
      <c r="CM96" s="90"/>
      <c r="CN96" s="90"/>
      <c r="CO96" s="90"/>
      <c r="CP96" s="90"/>
      <c r="CQ96" s="90"/>
      <c r="CR96" s="90"/>
      <c r="CS96" s="90"/>
      <c r="CT96" s="90"/>
      <c r="CU96" s="90"/>
      <c r="CV96" s="90"/>
      <c r="CW96" s="54"/>
      <c r="CX96" s="90"/>
      <c r="CY96" s="54"/>
      <c r="CZ96" s="54"/>
      <c r="DA96" s="54"/>
      <c r="DB96" s="54"/>
      <c r="DC96" s="54"/>
      <c r="DD96" s="54"/>
      <c r="DE96" s="54"/>
      <c r="DF96" s="54"/>
      <c r="DG96" s="54"/>
      <c r="DH96" s="54"/>
      <c r="DI96" s="54"/>
      <c r="DJ96" s="54"/>
      <c r="DK96" s="54"/>
      <c r="DL96" s="54"/>
      <c r="DM96" s="54"/>
      <c r="DN96" s="54"/>
      <c r="DO96" s="54"/>
      <c r="DP96" s="54"/>
      <c r="DQ96" s="54"/>
      <c r="DR96" s="54"/>
      <c r="DS96" s="54"/>
      <c r="DT96" s="54" t="str">
        <f aca="false">AA96&amp;"-"&amp;AF96</f>
        <v>Panamá-Inglaterra</v>
      </c>
      <c r="DU96" s="54"/>
      <c r="DV96" s="54"/>
      <c r="DW96" s="56"/>
    </row>
    <row r="97" customFormat="false" ht="16.5" hidden="false" customHeight="true" outlineLevel="0" collapsed="false">
      <c r="A97" s="38"/>
      <c r="B97" s="38"/>
      <c r="C97" s="38"/>
      <c r="D97" s="54" t="str">
        <f aca="false">IF(OR(AC97="",AD97=""),"Pendiente",IF(AC97&gt;AD97,"Local",IF(AC97&lt;AD97,"Visitante","Empate")))</f>
        <v>Pendiente</v>
      </c>
      <c r="E97" s="54" t="str">
        <f aca="false">IF(D97="Pendiente","-",INDEX($BT$6:$BT$53,MATCH($AA97,$BD$6:$BD$53,0)))</f>
        <v>-</v>
      </c>
      <c r="F97" s="54" t="str">
        <f aca="false">IF(D97="Pendiente","-",INDEX($BT$6:$BT$53,MATCH($AF97,$BD$6:$BD$53,0)))</f>
        <v>-</v>
      </c>
      <c r="G97" s="54"/>
      <c r="H97" s="54" t="str">
        <f aca="false">IF(D97="Pendiente","-",INDEX($BZ$6:$BZ$53,MATCH($AA97,$BD$6:$BD$53,0)))</f>
        <v>-</v>
      </c>
      <c r="I97" s="54" t="str">
        <f aca="false">IF(D97="Pendiente","-",INDEX($BZ$6:$BZ$53,MATCH($AF97,$BD$6:$BD$53,0)))</f>
        <v>-</v>
      </c>
      <c r="J97" s="54"/>
      <c r="K97" s="54" t="str">
        <f aca="false">IF(D97="Pendiente","-",INDEX($CE$6:$CE$53,MATCH($AA97,$BD$6:$BD$53,0)))</f>
        <v>-</v>
      </c>
      <c r="L97" s="54" t="str">
        <f aca="false">IF(D97="Pendiente","-",INDEX($CE$6:$CE$53,MATCH($AF97,$BD$6:$BD$53,0)))</f>
        <v>-</v>
      </c>
      <c r="M97" s="54"/>
      <c r="N97" s="54" t="str">
        <f aca="false">IF(D97="Pendiente","-",INDEX($CH$6:$CH$53,MATCH($AA97,$BD$6:$BD$53,0)))</f>
        <v>-</v>
      </c>
      <c r="O97" s="54" t="str">
        <f aca="false">IF(D97="Pendiente","-",INDEX($CH$6:$CH$53,MATCH($AF97,$BD$6:$BD$53,0)))</f>
        <v>-</v>
      </c>
      <c r="P97" s="54"/>
      <c r="Q97" s="54" t="str">
        <f aca="false">IF(D97="Pendiente","-",INDEX($CN$6:$CN$53,MATCH($AA97,$BD$6:$BD$53,0)))</f>
        <v>-</v>
      </c>
      <c r="R97" s="54" t="str">
        <f aca="false">IF(D97="Pendiente","-",INDEX($CN$6:$CN$53,MATCH($AF97,$BD$6:$BD$53,0)))</f>
        <v>-</v>
      </c>
      <c r="S97" s="54"/>
      <c r="T97" s="54" t="str">
        <f aca="false">IF(D97="Pendiente","-",INDEX($CS$6:$CS$53,MATCH($AA97,$BD$6:$BD$53,0)))</f>
        <v>-</v>
      </c>
      <c r="U97" s="54" t="str">
        <f aca="false">IF(D97="Pendiente","-",INDEX($CS$6:$CS$53,MATCH($AF97,$BD$6:$BD$53,0)))</f>
        <v>-</v>
      </c>
      <c r="V97" s="45"/>
      <c r="W97" s="199"/>
      <c r="X97" s="128" t="n">
        <f aca="false">Horarios!C97</f>
        <v>46200.9583333333</v>
      </c>
      <c r="Y97" s="129" t="n">
        <f aca="false">Horarios!C97</f>
        <v>46200.9583333333</v>
      </c>
      <c r="Z97" s="130" t="str">
        <f aca="false">$Z$8</f>
        <v>J3</v>
      </c>
      <c r="AA97" s="131" t="str">
        <f aca="false">A94</f>
        <v>Croacia</v>
      </c>
      <c r="AB97" s="174" t="str">
        <f aca="true" t="array" ref="AB97:AB97">Ver_flag_local</f>
        <v/>
      </c>
      <c r="AC97" s="133"/>
      <c r="AD97" s="134"/>
      <c r="AE97" s="135" t="str">
        <f aca="true" t="array" ref="AE97:AE97">Ver_flag_visit</f>
        <v/>
      </c>
      <c r="AF97" s="136" t="str">
        <f aca="false">A95</f>
        <v>Ghana</v>
      </c>
      <c r="AG97" s="82" t="n">
        <f aca="false">IF(NOT(OR(ISBLANK(AC97),ISBLANK(AD97))),1,0)</f>
        <v>0</v>
      </c>
      <c r="AH97" s="83" t="n">
        <v>68</v>
      </c>
      <c r="AI97" s="84" t="str">
        <f aca="false">AJ97&amp;$B$92</f>
        <v>4L</v>
      </c>
      <c r="AJ97" s="137" t="n">
        <v>4</v>
      </c>
      <c r="AK97" s="183" t="str">
        <f aca="true" t="array" ref="AK97:AK97">Ver_flag_visit</f>
        <v/>
      </c>
      <c r="AL97" s="139" t="str">
        <f aca="false">IFERROR(INDEX($BD$6:$BD$53,MATCH(AI97,$BN$6:$BN$53,0)),"")</f>
        <v>Panamá</v>
      </c>
      <c r="AM97" s="140" t="n">
        <f aca="false">INDEX($BE$6:$BN$53,MATCH($AL97,$BD$6:$BD$53,0),MATCH(AM$5,$BE$5:$BN$5,0))</f>
        <v>0</v>
      </c>
      <c r="AN97" s="141" t="n">
        <f aca="false">INDEX($BE$6:$BN$53,MATCH($AL97,$BD$6:$BD$53,0),MATCH(AN$5,$BE$5:$BN$5,0))</f>
        <v>0</v>
      </c>
      <c r="AO97" s="141" t="n">
        <f aca="false">INDEX($BE$6:$BN$53,MATCH($AL97,$BD$6:$BD$53,0),MATCH(AO$5,$BE$5:$BN$5,0))</f>
        <v>0</v>
      </c>
      <c r="AP97" s="141" t="n">
        <f aca="false">INDEX($BE$6:$BN$53,MATCH($AL97,$BD$6:$BD$53,0),MATCH(AP$5,$BE$5:$BN$5,0))</f>
        <v>0</v>
      </c>
      <c r="AQ97" s="141" t="n">
        <f aca="false">INDEX($BE$6:$BN$53,MATCH($AL97,$BD$6:$BD$53,0),MATCH(AQ$5,$BE$5:$BN$5,0))</f>
        <v>0</v>
      </c>
      <c r="AR97" s="141" t="n">
        <f aca="false">INDEX($BE$6:$BN$53,MATCH($AL97,$BD$6:$BD$53,0),MATCH(AR$5,$BE$5:$BN$5,0))</f>
        <v>0</v>
      </c>
      <c r="AS97" s="141" t="n">
        <f aca="false">INDEX($BE$6:$BN$53,MATCH($AL97,$BD$6:$BD$53,0),MATCH(AS$5,$BE$5:$BN$5,0))</f>
        <v>0</v>
      </c>
      <c r="AT97" s="142" t="n">
        <f aca="false">INDEX($BE$6:$BN$53,MATCH($AL97,$BD$6:$BD$53,0),MATCH(AT$5,$BE$5:$BN$5,0))</f>
        <v>0</v>
      </c>
      <c r="AU97" s="109" t="n">
        <f aca="false">INDEX($DL$6:$DL$53,MATCH(AI97,$DP$6:$DP$53,0))</f>
        <v>1</v>
      </c>
      <c r="AV97" s="110" t="str">
        <f aca="false">INDEX($BD$6:$BD$53,MATCH(AI97,$BM$6:$BM$53,0))</f>
        <v>Panamá</v>
      </c>
      <c r="AW97" s="111"/>
      <c r="AX97" s="112"/>
      <c r="AY97" s="143" t="str">
        <f aca="false">+A96</f>
        <v>Panamá</v>
      </c>
      <c r="AZ97" s="144"/>
      <c r="BA97" s="48"/>
      <c r="BB97" s="54"/>
      <c r="BC97" s="54"/>
      <c r="BD97" s="54"/>
      <c r="BE97" s="54"/>
      <c r="BF97" s="54"/>
      <c r="BG97" s="54"/>
      <c r="BH97" s="54"/>
      <c r="BI97" s="54"/>
      <c r="BJ97" s="54"/>
      <c r="BK97" s="54"/>
      <c r="BL97" s="54"/>
      <c r="BM97" s="54"/>
      <c r="BN97" s="90"/>
      <c r="BO97" s="90"/>
      <c r="BP97" s="90"/>
      <c r="BQ97" s="90"/>
      <c r="BR97" s="54"/>
      <c r="BS97" s="54"/>
      <c r="BT97" s="90"/>
      <c r="BU97" s="90"/>
      <c r="BV97" s="90"/>
      <c r="BW97" s="90"/>
      <c r="BX97" s="90"/>
      <c r="BY97" s="90"/>
      <c r="BZ97" s="90"/>
      <c r="CA97" s="90"/>
      <c r="CB97" s="90"/>
      <c r="CC97" s="90"/>
      <c r="CD97" s="90"/>
      <c r="CE97" s="90"/>
      <c r="CF97" s="90"/>
      <c r="CG97" s="90"/>
      <c r="CH97" s="90"/>
      <c r="CI97" s="90"/>
      <c r="CJ97" s="90"/>
      <c r="CK97" s="90"/>
      <c r="CL97" s="90"/>
      <c r="CM97" s="90"/>
      <c r="CN97" s="90"/>
      <c r="CO97" s="90"/>
      <c r="CP97" s="90"/>
      <c r="CQ97" s="90"/>
      <c r="CR97" s="90"/>
      <c r="CS97" s="90"/>
      <c r="CT97" s="90"/>
      <c r="CU97" s="90"/>
      <c r="CV97" s="90"/>
      <c r="CW97" s="54"/>
      <c r="CX97" s="90"/>
      <c r="CY97" s="54"/>
      <c r="CZ97" s="54"/>
      <c r="DA97" s="54"/>
      <c r="DB97" s="54"/>
      <c r="DC97" s="54"/>
      <c r="DD97" s="54"/>
      <c r="DE97" s="54"/>
      <c r="DF97" s="54"/>
      <c r="DG97" s="54"/>
      <c r="DH97" s="54"/>
      <c r="DI97" s="54"/>
      <c r="DJ97" s="54"/>
      <c r="DK97" s="54"/>
      <c r="DL97" s="54"/>
      <c r="DM97" s="54"/>
      <c r="DN97" s="54"/>
      <c r="DO97" s="54"/>
      <c r="DP97" s="54"/>
      <c r="DQ97" s="54"/>
      <c r="DR97" s="54"/>
      <c r="DS97" s="54"/>
      <c r="DT97" s="54" t="str">
        <f aca="false">AA97&amp;"-"&amp;AF97</f>
        <v>Croacia-Ghana</v>
      </c>
      <c r="DU97" s="54"/>
      <c r="DV97" s="54"/>
      <c r="DW97" s="56"/>
    </row>
    <row r="98" customFormat="false" ht="15" hidden="false" customHeight="false" outlineLevel="0" collapsed="false">
      <c r="A98" s="38"/>
      <c r="B98" s="38"/>
      <c r="C98" s="38"/>
      <c r="D98" s="54"/>
      <c r="E98" s="54"/>
      <c r="F98" s="54"/>
      <c r="G98" s="54"/>
      <c r="H98" s="54"/>
      <c r="I98" s="54"/>
      <c r="J98" s="54"/>
      <c r="K98" s="54"/>
      <c r="L98" s="54"/>
      <c r="M98" s="54"/>
      <c r="N98" s="54"/>
      <c r="O98" s="54"/>
      <c r="P98" s="54"/>
      <c r="Q98" s="54"/>
      <c r="R98" s="54"/>
      <c r="S98" s="54"/>
      <c r="T98" s="54"/>
      <c r="U98" s="54"/>
      <c r="V98" s="45"/>
      <c r="W98" s="145"/>
      <c r="X98" s="146"/>
      <c r="Y98" s="145"/>
      <c r="Z98" s="147"/>
      <c r="AA98" s="148"/>
      <c r="AB98" s="200"/>
      <c r="AC98" s="150"/>
      <c r="AD98" s="150"/>
      <c r="AE98" s="200"/>
      <c r="AF98" s="151"/>
      <c r="AG98" s="181"/>
      <c r="AH98" s="42"/>
      <c r="AI98" s="42"/>
      <c r="AJ98" s="152"/>
      <c r="AK98" s="153"/>
      <c r="AL98" s="65"/>
      <c r="AM98" s="154"/>
      <c r="AN98" s="152"/>
      <c r="AO98" s="152"/>
      <c r="AP98" s="152"/>
      <c r="AQ98" s="152"/>
      <c r="AR98" s="152"/>
      <c r="AS98" s="152"/>
      <c r="AT98" s="152"/>
      <c r="AU98" s="155"/>
      <c r="AV98" s="156"/>
      <c r="AW98" s="157"/>
      <c r="AX98" s="201"/>
      <c r="AY98" s="145"/>
      <c r="AZ98" s="146"/>
      <c r="BA98" s="48"/>
      <c r="BB98" s="54"/>
      <c r="BC98" s="54"/>
      <c r="BD98" s="54"/>
      <c r="BE98" s="54"/>
      <c r="BF98" s="54"/>
      <c r="BG98" s="54"/>
      <c r="BH98" s="54"/>
      <c r="BI98" s="54"/>
      <c r="BJ98" s="54"/>
      <c r="BK98" s="54"/>
      <c r="BL98" s="54"/>
      <c r="BM98" s="54"/>
      <c r="BN98" s="54"/>
      <c r="BO98" s="54"/>
      <c r="BP98" s="54"/>
      <c r="BQ98" s="54"/>
      <c r="BR98" s="54"/>
      <c r="BS98" s="54"/>
      <c r="BT98" s="54"/>
      <c r="BU98" s="54"/>
      <c r="BV98" s="54"/>
      <c r="BW98" s="54"/>
      <c r="BX98" s="54"/>
      <c r="BY98" s="54"/>
      <c r="BZ98" s="54"/>
      <c r="CA98" s="54"/>
      <c r="CB98" s="54"/>
      <c r="CC98" s="54"/>
      <c r="CD98" s="54"/>
      <c r="CE98" s="54"/>
      <c r="CF98" s="54"/>
      <c r="CG98" s="54"/>
      <c r="CH98" s="54"/>
      <c r="CI98" s="54"/>
      <c r="CJ98" s="54"/>
      <c r="CK98" s="54"/>
      <c r="CL98" s="54"/>
      <c r="CM98" s="54"/>
      <c r="CN98" s="54"/>
      <c r="CO98" s="54"/>
      <c r="CP98" s="54"/>
      <c r="CQ98" s="54"/>
      <c r="CR98" s="54"/>
      <c r="CS98" s="54"/>
      <c r="CT98" s="54"/>
      <c r="CU98" s="54"/>
      <c r="CV98" s="54"/>
      <c r="CW98" s="54"/>
      <c r="CX98" s="54"/>
      <c r="CY98" s="54"/>
      <c r="CZ98" s="54"/>
      <c r="DA98" s="54"/>
      <c r="DB98" s="54"/>
      <c r="DC98" s="54"/>
      <c r="DD98" s="54"/>
      <c r="DE98" s="54"/>
      <c r="DF98" s="54"/>
      <c r="DG98" s="54"/>
      <c r="DH98" s="54"/>
      <c r="DI98" s="54"/>
      <c r="DJ98" s="54"/>
      <c r="DK98" s="54"/>
      <c r="DL98" s="54"/>
      <c r="DM98" s="54"/>
      <c r="DN98" s="54"/>
      <c r="DO98" s="54"/>
      <c r="DP98" s="54"/>
      <c r="DQ98" s="54"/>
      <c r="DR98" s="54"/>
      <c r="DS98" s="54"/>
      <c r="DT98" s="54" t="str">
        <f aca="false">AA98&amp;"-"&amp;AF98</f>
        <v>-</v>
      </c>
      <c r="DU98" s="54"/>
      <c r="DV98" s="54"/>
      <c r="DW98" s="56"/>
    </row>
    <row r="99" customFormat="false" ht="15" hidden="false" customHeight="false" outlineLevel="0" collapsed="false">
      <c r="A99" s="38"/>
      <c r="B99" s="38"/>
      <c r="C99" s="38"/>
      <c r="D99" s="54"/>
      <c r="E99" s="54"/>
      <c r="F99" s="54"/>
      <c r="G99" s="54"/>
      <c r="H99" s="54"/>
      <c r="I99" s="54"/>
      <c r="J99" s="54" t="s">
        <v>138</v>
      </c>
      <c r="K99" s="54"/>
      <c r="L99" s="54"/>
      <c r="M99" s="54"/>
      <c r="N99" s="54"/>
      <c r="O99" s="54"/>
      <c r="P99" s="54"/>
      <c r="Q99" s="54"/>
      <c r="R99" s="54"/>
      <c r="S99" s="54"/>
      <c r="T99" s="54"/>
      <c r="U99" s="54"/>
      <c r="V99" s="45"/>
      <c r="W99" s="202" t="str">
        <f aca="false">Idiomas!D25</f>
        <v>Dieciseisavos de final</v>
      </c>
      <c r="X99" s="202"/>
      <c r="Y99" s="202"/>
      <c r="Z99" s="202"/>
      <c r="AA99" s="202"/>
      <c r="AB99" s="202"/>
      <c r="AC99" s="202"/>
      <c r="AD99" s="202"/>
      <c r="AE99" s="202"/>
      <c r="AF99" s="202"/>
      <c r="AG99" s="203"/>
      <c r="AH99" s="110"/>
      <c r="AI99" s="42"/>
      <c r="AJ99" s="204"/>
      <c r="AK99" s="205" t="str">
        <f aca="false">+IF(OR($H$113&gt;=48,$AJ$99&gt;=48),"",Idiomas!D71)</f>
        <v>La clasificación de los mejores terceros aparece al final de la J1</v>
      </c>
      <c r="AL99" s="65"/>
      <c r="AM99" s="65"/>
      <c r="AN99" s="65"/>
      <c r="AO99" s="65"/>
      <c r="AP99" s="65"/>
      <c r="AQ99" s="65"/>
      <c r="AR99" s="65"/>
      <c r="AS99" s="65"/>
      <c r="AT99" s="65"/>
      <c r="AU99" s="160"/>
      <c r="AV99" s="50"/>
      <c r="AW99" s="161"/>
      <c r="AX99" s="206"/>
      <c r="AY99" s="145"/>
      <c r="AZ99" s="146"/>
      <c r="BA99" s="48"/>
      <c r="BB99" s="54"/>
      <c r="BC99" s="54"/>
      <c r="BD99" s="54"/>
      <c r="BE99" s="54"/>
      <c r="BF99" s="54"/>
      <c r="BG99" s="54"/>
      <c r="BH99" s="54"/>
      <c r="BI99" s="54"/>
      <c r="BJ99" s="54"/>
      <c r="BK99" s="54"/>
      <c r="BL99" s="54"/>
      <c r="BM99" s="54"/>
      <c r="BN99" s="54"/>
      <c r="BO99" s="54"/>
      <c r="BP99" s="54"/>
      <c r="BQ99" s="54"/>
      <c r="BR99" s="54"/>
      <c r="BS99" s="54"/>
      <c r="BT99" s="54"/>
      <c r="BU99" s="54"/>
      <c r="BV99" s="54"/>
      <c r="BW99" s="54"/>
      <c r="BX99" s="54"/>
      <c r="BY99" s="54"/>
      <c r="BZ99" s="54"/>
      <c r="CA99" s="54"/>
      <c r="CB99" s="54"/>
      <c r="CC99" s="54"/>
      <c r="CD99" s="54"/>
      <c r="CE99" s="54"/>
      <c r="CF99" s="54"/>
      <c r="CG99" s="54"/>
      <c r="CH99" s="54"/>
      <c r="CI99" s="54"/>
      <c r="CJ99" s="54"/>
      <c r="CK99" s="54"/>
      <c r="CL99" s="54"/>
      <c r="CM99" s="54"/>
      <c r="CN99" s="54"/>
      <c r="CO99" s="54"/>
      <c r="CP99" s="54"/>
      <c r="CQ99" s="54"/>
      <c r="CR99" s="54"/>
      <c r="CS99" s="54"/>
      <c r="CT99" s="54"/>
      <c r="CU99" s="54"/>
      <c r="CV99" s="54"/>
      <c r="CW99" s="54"/>
      <c r="CX99" s="54"/>
      <c r="CY99" s="54"/>
      <c r="CZ99" s="54"/>
      <c r="DA99" s="54"/>
      <c r="DB99" s="54"/>
      <c r="DC99" s="102"/>
      <c r="DD99" s="102"/>
      <c r="DE99" s="102"/>
      <c r="DF99" s="102"/>
      <c r="DG99" s="102"/>
      <c r="DH99" s="102"/>
      <c r="DI99" s="102"/>
      <c r="DJ99" s="102"/>
      <c r="DK99" s="102"/>
      <c r="DL99" s="102"/>
      <c r="DM99" s="102"/>
      <c r="DN99" s="102"/>
      <c r="DO99" s="102"/>
      <c r="DP99" s="102"/>
      <c r="DQ99" s="102"/>
      <c r="DR99" s="102"/>
      <c r="DS99" s="102"/>
      <c r="DT99" s="54" t="str">
        <f aca="false">AA99&amp;"-"&amp;AF99</f>
        <v>-</v>
      </c>
      <c r="DU99" s="102"/>
      <c r="DV99" s="102"/>
      <c r="DW99" s="207"/>
    </row>
    <row r="100" customFormat="false" ht="15.75" hidden="false" customHeight="true" outlineLevel="0" collapsed="false">
      <c r="A100" s="38" t="s">
        <v>139</v>
      </c>
      <c r="B100" s="38"/>
      <c r="C100" s="38"/>
      <c r="D100" s="54"/>
      <c r="E100" s="54"/>
      <c r="F100" s="54"/>
      <c r="G100" s="54"/>
      <c r="H100" s="54"/>
      <c r="I100" s="54"/>
      <c r="J100" s="54" t="s">
        <v>140</v>
      </c>
      <c r="K100" s="54" t="s">
        <v>141</v>
      </c>
      <c r="L100" s="54"/>
      <c r="M100" s="54" t="s">
        <v>142</v>
      </c>
      <c r="N100" s="54" t="s">
        <v>143</v>
      </c>
      <c r="O100" s="54"/>
      <c r="P100" s="54"/>
      <c r="Q100" s="54"/>
      <c r="R100" s="54"/>
      <c r="S100" s="54"/>
      <c r="T100" s="54"/>
      <c r="U100" s="54"/>
      <c r="V100" s="45"/>
      <c r="W100" s="58"/>
      <c r="X100" s="59" t="str">
        <f aca="false">X3</f>
        <v>Fecha</v>
      </c>
      <c r="Y100" s="59" t="str">
        <f aca="false">Y3</f>
        <v>Hora</v>
      </c>
      <c r="Z100" s="59" t="s">
        <v>144</v>
      </c>
      <c r="AA100" s="197" t="str">
        <f aca="false">AA3</f>
        <v>Casa</v>
      </c>
      <c r="AB100" s="196" t="s">
        <v>145</v>
      </c>
      <c r="AC100" s="59" t="str">
        <f aca="false">AC3</f>
        <v>Gol</v>
      </c>
      <c r="AD100" s="59" t="str">
        <f aca="false">AD3</f>
        <v>Gol</v>
      </c>
      <c r="AE100" s="196" t="s">
        <v>145</v>
      </c>
      <c r="AF100" s="198" t="str">
        <f aca="false">AF3</f>
        <v>Fuera</v>
      </c>
      <c r="AG100" s="203"/>
      <c r="AH100" s="110"/>
      <c r="AI100" s="42"/>
      <c r="AJ100" s="85" t="str">
        <f aca="false">Idiomas!D24</f>
        <v>Mejores terceros</v>
      </c>
      <c r="AK100" s="85"/>
      <c r="AL100" s="85"/>
      <c r="AM100" s="85"/>
      <c r="AN100" s="85"/>
      <c r="AO100" s="85"/>
      <c r="AP100" s="85"/>
      <c r="AQ100" s="85"/>
      <c r="AR100" s="85"/>
      <c r="AS100" s="85"/>
      <c r="AT100" s="85"/>
      <c r="AU100" s="208"/>
      <c r="AV100" s="86" t="str">
        <f aca="false">IF(AU101&gt;0,$AV$3,"")</f>
        <v/>
      </c>
      <c r="AW100" s="84"/>
      <c r="AX100" s="150"/>
      <c r="AY100" s="145"/>
      <c r="AZ100" s="146"/>
      <c r="BA100" s="48"/>
      <c r="BB100" s="119"/>
      <c r="BC100" s="54"/>
      <c r="BD100" s="54"/>
      <c r="BE100" s="54"/>
      <c r="BF100" s="54"/>
      <c r="BG100" s="54"/>
      <c r="BH100" s="54"/>
      <c r="BI100" s="54"/>
      <c r="BJ100" s="54"/>
      <c r="BK100" s="54"/>
      <c r="BL100" s="54"/>
      <c r="BM100" s="119"/>
      <c r="BN100" s="119"/>
      <c r="BO100" s="119"/>
      <c r="BP100" s="119"/>
      <c r="BQ100" s="119"/>
      <c r="BR100" s="119"/>
      <c r="BS100" s="119"/>
      <c r="BT100" s="119"/>
      <c r="BU100" s="119"/>
      <c r="BV100" s="119"/>
      <c r="BW100" s="119"/>
      <c r="BX100" s="119"/>
      <c r="BY100" s="119"/>
      <c r="BZ100" s="119"/>
      <c r="CA100" s="119"/>
      <c r="CB100" s="119"/>
      <c r="CC100" s="119"/>
      <c r="CD100" s="119"/>
      <c r="CE100" s="119"/>
      <c r="CF100" s="119"/>
      <c r="CG100" s="119"/>
      <c r="CH100" s="119"/>
      <c r="CI100" s="119"/>
      <c r="CJ100" s="119"/>
      <c r="CK100" s="119"/>
      <c r="CL100" s="119"/>
      <c r="CM100" s="119"/>
      <c r="CN100" s="119"/>
      <c r="CO100" s="119"/>
      <c r="CP100" s="119"/>
      <c r="CQ100" s="119"/>
      <c r="CR100" s="119"/>
      <c r="CS100" s="119"/>
      <c r="CT100" s="119"/>
      <c r="CU100" s="119"/>
      <c r="CV100" s="119"/>
      <c r="CW100" s="119"/>
      <c r="CX100" s="119"/>
      <c r="CY100" s="119"/>
      <c r="CZ100" s="119"/>
      <c r="DA100" s="119"/>
      <c r="DB100" s="119"/>
      <c r="DC100" s="119"/>
      <c r="DD100" s="119"/>
      <c r="DE100" s="119"/>
      <c r="DF100" s="119"/>
      <c r="DG100" s="119"/>
      <c r="DH100" s="119"/>
      <c r="DI100" s="119"/>
      <c r="DJ100" s="119"/>
      <c r="DK100" s="119"/>
      <c r="DL100" s="119"/>
      <c r="DM100" s="119"/>
      <c r="DN100" s="119"/>
      <c r="DO100" s="119"/>
      <c r="DP100" s="119"/>
      <c r="DQ100" s="119"/>
      <c r="DR100" s="119"/>
      <c r="DS100" s="119"/>
      <c r="DT100" s="54" t="str">
        <f aca="false">AA100&amp;"-"&amp;AF100</f>
        <v>Casa-Fuera</v>
      </c>
      <c r="DU100" s="119"/>
      <c r="DV100" s="119"/>
      <c r="DW100" s="209"/>
    </row>
    <row r="101" customFormat="false" ht="15.75" hidden="false" customHeight="true" outlineLevel="0" collapsed="false">
      <c r="A101" s="119" t="s">
        <v>79</v>
      </c>
      <c r="B101" s="119" t="s">
        <v>83</v>
      </c>
      <c r="C101" s="38"/>
      <c r="D101" s="194" t="str">
        <f aca="false">IF(AND(OR(AC101="",AD101="")),"W"&amp;AH101,IF(AC101&gt;AD101,AA101,IF(AC101&lt;AD101,AF101,IF(AND(AC101=AD101,AB101=AE101),"W"&amp;AH101,IF(AND(AC101=AD101,OR(AB101="",AE101="")),"W"&amp;AH101,IF(AND(AC101=AD101,AB101&gt;AE101),AA101,AF101))))))</f>
        <v>W73</v>
      </c>
      <c r="E101" s="38" t="s">
        <v>24</v>
      </c>
      <c r="F101" s="38" t="s">
        <v>84</v>
      </c>
      <c r="G101" s="116" t="s">
        <v>24</v>
      </c>
      <c r="H101" s="90" t="n">
        <f aca="false">+SUMIF($BC$6:$BC$53,G101,$BF$6:$BF$53)</f>
        <v>4</v>
      </c>
      <c r="I101" s="54"/>
      <c r="J101" s="119" t="n">
        <v>73</v>
      </c>
      <c r="K101" s="119" t="n">
        <v>46201.75</v>
      </c>
      <c r="L101" s="119" t="s">
        <v>146</v>
      </c>
      <c r="M101" s="119" t="str">
        <f aca="false">+IF(OR(INDEX($H$101:$H$113,MATCH(E101,$G$101:$G$113,0))=12,$AJ$99=144),INDEX($AL$6:$AL$97,MATCH(A101,$AI$6:$AI$97,0)),A101)</f>
        <v>2A</v>
      </c>
      <c r="N101" s="119" t="str">
        <f aca="false">+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119"/>
      <c r="P101" s="119"/>
      <c r="Q101" s="119"/>
      <c r="R101" s="119"/>
      <c r="S101" s="119"/>
      <c r="T101" s="119"/>
      <c r="U101" s="119"/>
      <c r="V101" s="45"/>
      <c r="W101" s="210" t="s">
        <v>147</v>
      </c>
      <c r="X101" s="73" t="n">
        <f aca="false">Horarios!C101</f>
        <v>46201.875</v>
      </c>
      <c r="Y101" s="74" t="n">
        <f aca="false">Horarios!C101</f>
        <v>46201.875</v>
      </c>
      <c r="Z101" s="211" t="n">
        <f aca="false">AH101</f>
        <v>73</v>
      </c>
      <c r="AA101" s="212" t="str">
        <f aca="false">+INDEX($M$101:$M$147,MATCH(AH101,$J$101:$J$147,0))</f>
        <v>2A</v>
      </c>
      <c r="AB101" s="213"/>
      <c r="AC101" s="79"/>
      <c r="AD101" s="79"/>
      <c r="AE101" s="214"/>
      <c r="AF101" s="215" t="str">
        <f aca="false">+INDEX($N$101:$N$147,MATCH(AH101,$J$101:$J$147,0))</f>
        <v>2B</v>
      </c>
      <c r="AG101" s="216" t="n">
        <f aca="false">IF(D101="W"&amp;AH101,0,1)</f>
        <v>0</v>
      </c>
      <c r="AH101" s="83" t="n">
        <v>73</v>
      </c>
      <c r="AI101" s="42"/>
      <c r="AJ101" s="92" t="str">
        <f aca="false">AJ5</f>
        <v>Pos</v>
      </c>
      <c r="AK101" s="93"/>
      <c r="AL101" s="94" t="str">
        <f aca="false">AL5</f>
        <v>Selección</v>
      </c>
      <c r="AM101" s="93" t="str">
        <f aca="false">AM5</f>
        <v>Pts</v>
      </c>
      <c r="AN101" s="93" t="str">
        <f aca="false">AN5</f>
        <v>J</v>
      </c>
      <c r="AO101" s="93" t="str">
        <f aca="false">AO5</f>
        <v>G</v>
      </c>
      <c r="AP101" s="93" t="str">
        <f aca="false">AP5</f>
        <v>E</v>
      </c>
      <c r="AQ101" s="93" t="str">
        <f aca="false">AQ5</f>
        <v>P</v>
      </c>
      <c r="AR101" s="93" t="str">
        <f aca="false">AR5</f>
        <v>GF</v>
      </c>
      <c r="AS101" s="93" t="str">
        <f aca="false">AS5</f>
        <v>GC</v>
      </c>
      <c r="AT101" s="95" t="str">
        <f aca="false">AT5</f>
        <v>DG</v>
      </c>
      <c r="AU101" s="160" t="n">
        <f aca="false">COUNTIF(AU102:AU113,"&gt;1")</f>
        <v>0</v>
      </c>
      <c r="AV101" s="50"/>
      <c r="AW101" s="161"/>
      <c r="AX101" s="217"/>
      <c r="AY101" s="218" t="str">
        <f aca="false">+IF(OR($H$113&gt;=48,$AJ$99=144),Idiomas!D70,"")</f>
        <v/>
      </c>
      <c r="AZ101" s="219" t="str">
        <f aca="false">+IF(OR($H$113&gt;=48,$AJ$99=144),BI112,"")</f>
        <v/>
      </c>
      <c r="BA101" s="48"/>
      <c r="BB101" s="54"/>
      <c r="BC101" s="54"/>
      <c r="BD101" s="54"/>
      <c r="BE101" s="54"/>
      <c r="BF101" s="54"/>
      <c r="BG101" s="54"/>
      <c r="BH101" s="54"/>
      <c r="BI101" s="54"/>
      <c r="BJ101" s="54"/>
      <c r="BK101" s="54"/>
      <c r="BL101" s="54"/>
      <c r="BM101" s="54"/>
      <c r="BN101" s="54"/>
      <c r="BO101" s="54"/>
      <c r="BP101" s="54"/>
      <c r="BQ101" s="54"/>
      <c r="BR101" s="54"/>
      <c r="BS101" s="54"/>
      <c r="BT101" s="54"/>
      <c r="BU101" s="54"/>
      <c r="BV101" s="54"/>
      <c r="BW101" s="54"/>
      <c r="BX101" s="54"/>
      <c r="BY101" s="54"/>
      <c r="BZ101" s="54"/>
      <c r="CA101" s="54"/>
      <c r="CB101" s="54"/>
      <c r="CC101" s="54"/>
      <c r="CD101" s="54"/>
      <c r="CE101" s="54"/>
      <c r="CF101" s="54"/>
      <c r="CG101" s="54"/>
      <c r="CH101" s="54"/>
      <c r="CI101" s="54"/>
      <c r="CJ101" s="54"/>
      <c r="CK101" s="54"/>
      <c r="CL101" s="54"/>
      <c r="CM101" s="54"/>
      <c r="CN101" s="54"/>
      <c r="CO101" s="54"/>
      <c r="CP101" s="54"/>
      <c r="CQ101" s="54"/>
      <c r="CR101" s="54"/>
      <c r="CS101" s="54"/>
      <c r="CT101" s="54"/>
      <c r="CU101" s="54"/>
      <c r="CV101" s="54"/>
      <c r="CW101" s="54"/>
      <c r="CX101" s="54"/>
      <c r="CY101" s="54"/>
      <c r="CZ101" s="54"/>
      <c r="DA101" s="54"/>
      <c r="DB101" s="54"/>
      <c r="DC101" s="54"/>
      <c r="DD101" s="54"/>
      <c r="DE101" s="54"/>
      <c r="DF101" s="54"/>
      <c r="DG101" s="54"/>
      <c r="DH101" s="54"/>
      <c r="DI101" s="54"/>
      <c r="DJ101" s="54"/>
      <c r="DK101" s="54"/>
      <c r="DL101" s="54"/>
      <c r="DM101" s="54"/>
      <c r="DN101" s="54"/>
      <c r="DO101" s="54"/>
      <c r="DP101" s="54"/>
      <c r="DQ101" s="54"/>
      <c r="DR101" s="54"/>
      <c r="DS101" s="54"/>
      <c r="DT101" s="54" t="str">
        <f aca="false">AA101&amp;"-"&amp;AF101</f>
        <v>2A-2B</v>
      </c>
      <c r="DU101" s="54"/>
      <c r="DV101" s="54"/>
      <c r="DW101" s="56"/>
    </row>
    <row r="102" customFormat="false" ht="15.75" hidden="false" customHeight="true" outlineLevel="0" collapsed="false">
      <c r="A102" s="119" t="s">
        <v>96</v>
      </c>
      <c r="B102" s="119" t="s">
        <v>148</v>
      </c>
      <c r="C102" s="38"/>
      <c r="D102" s="194" t="str">
        <f aca="false">IF(AND(OR(AC102="",AD102="")),"W"&amp;AH102,IF(AC102&gt;AD102,AA102,IF(AC102&lt;AD102,AF102,IF(AND(AC102=AD102,AB102=AE102),"W"&amp;AH102,IF(AND(AC102=AD102,OR(AB102="",AE102="")),"W"&amp;AH102,IF(AND(AC102=AD102,AB102&gt;AE102),AA102,AF102))))))</f>
        <v>W76</v>
      </c>
      <c r="E102" s="38" t="s">
        <v>111</v>
      </c>
      <c r="F102" s="38" t="s">
        <v>149</v>
      </c>
      <c r="G102" s="116" t="s">
        <v>84</v>
      </c>
      <c r="H102" s="90" t="n">
        <f aca="false">+SUMIF($BC$6:$BC$53,G102,$BF$6:$BF$53)</f>
        <v>4</v>
      </c>
      <c r="I102" s="54"/>
      <c r="J102" s="119" t="n">
        <v>74</v>
      </c>
      <c r="K102" s="119" t="n">
        <v>46202.75</v>
      </c>
      <c r="L102" s="119" t="s">
        <v>150</v>
      </c>
      <c r="M102" s="119" t="str">
        <f aca="false">+IF(OR(INDEX($H$101:$H$113,MATCH(E102,$G$101:$G$113,0))=12,$AJ$99=144),INDEX($AL$6:$AL$97,MATCH(A102,$AI$6:$AI$97,0)),A102)</f>
        <v>1E</v>
      </c>
      <c r="N102" s="119" t="str">
        <f aca="false">+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119"/>
      <c r="P102" s="119"/>
      <c r="Q102" s="119"/>
      <c r="R102" s="119"/>
      <c r="S102" s="119"/>
      <c r="T102" s="119"/>
      <c r="U102" s="119"/>
      <c r="V102" s="45"/>
      <c r="W102" s="210"/>
      <c r="X102" s="73" t="n">
        <f aca="false">Horarios!C102</f>
        <v>46202.7916666667</v>
      </c>
      <c r="Y102" s="74" t="n">
        <f aca="false">Horarios!C102</f>
        <v>46202.7916666667</v>
      </c>
      <c r="Z102" s="211" t="n">
        <f aca="false">AH102</f>
        <v>76</v>
      </c>
      <c r="AA102" s="212" t="str">
        <f aca="false">+INDEX($M$101:$M$147,MATCH(AH102,$J$101:$J$147,0))</f>
        <v>1C</v>
      </c>
      <c r="AB102" s="213"/>
      <c r="AC102" s="220"/>
      <c r="AD102" s="220"/>
      <c r="AE102" s="213"/>
      <c r="AF102" s="215" t="str">
        <f aca="false">+INDEX($N$101:$N$147,MATCH(AH102,$J$101:$J$147,0))</f>
        <v>2F</v>
      </c>
      <c r="AG102" s="216" t="n">
        <f aca="false">IF(D102="W"&amp;AH102,0,1)</f>
        <v>0</v>
      </c>
      <c r="AH102" s="83" t="n">
        <v>76</v>
      </c>
      <c r="AI102" s="110" t="n">
        <v>1</v>
      </c>
      <c r="AJ102" s="221" t="n">
        <v>1</v>
      </c>
      <c r="AK102" s="222" t="str">
        <f aca="true" t="array" ref="AK102:AK102">Ver_flag_visit</f>
        <v/>
      </c>
      <c r="AL102" s="223" t="str">
        <f aca="false">+IF($H$113&gt;=48,INDEX($BD$58:$BD$69,MATCH(AI102,$BN$58:$BN$69,0)),BB58)</f>
        <v>3A</v>
      </c>
      <c r="AM102" s="224" t="str">
        <f aca="false">+IF($H$113&gt;=48,INDEX($BE$58:$BN$69,MATCH($AL102,$BD$58:$BD$69,0),MATCH(AM$5,$BE$57:$BN$57,0)),$BB58)</f>
        <v>3A</v>
      </c>
      <c r="AN102" s="225" t="str">
        <f aca="false">+IF($H$113&gt;=48,INDEX($BE$58:$BN$69,MATCH($AL102,$BD$58:$BD$69,0),MATCH(AN$5,$BE$57:$BN$57,0)),$BB58)</f>
        <v>3A</v>
      </c>
      <c r="AO102" s="225" t="str">
        <f aca="false">+IF($H$113&gt;=48,INDEX($BE$58:$BN$69,MATCH($AL102,$BD$58:$BD$69,0),MATCH(AO$5,$BE$57:$BN$57,0)),$BB58)</f>
        <v>3A</v>
      </c>
      <c r="AP102" s="225" t="str">
        <f aca="false">+IF($H$113&gt;=48,INDEX($BE$58:$BN$69,MATCH($AL102,$BD$58:$BD$69,0),MATCH(AP$5,$BE$57:$BN$57,0)),$BB58)</f>
        <v>3A</v>
      </c>
      <c r="AQ102" s="225" t="str">
        <f aca="false">+IF($H$113&gt;=48,INDEX($BE$58:$BN$69,MATCH($AL102,$BD$58:$BD$69,0),MATCH(AQ$5,$BE$57:$BN$57,0)),$BB58)</f>
        <v>3A</v>
      </c>
      <c r="AR102" s="225" t="str">
        <f aca="false">+IF($H$113&gt;=48,INDEX($BE$58:$BN$69,MATCH($AL102,$BD$58:$BD$69,0),MATCH(AR$5,$BE$57:$BN$57,0)),$BB58)</f>
        <v>3A</v>
      </c>
      <c r="AS102" s="225" t="str">
        <f aca="false">+IF($H$113&gt;=48,INDEX($BE$58:$BN$69,MATCH($AL102,$BD$58:$BD$69,0),MATCH(AS$5,$BE$57:$BN$57,0)),$BB58)</f>
        <v>3A</v>
      </c>
      <c r="AT102" s="226" t="str">
        <f aca="false">+IF($H$113&gt;=48,INDEX($BE$58:$BN$69,MATCH($AL102,$BD$58:$BD$69,0),MATCH(AT$5,$BE$57:$BN$57,0)),$BB58)</f>
        <v>3A</v>
      </c>
      <c r="AU102" s="155" t="str">
        <f aca="false">IF($H$113=144,INDEX($DL$58:$DL$69,MATCH(AI102,$DP$58:$DP$69,0)),"")</f>
        <v/>
      </c>
      <c r="AV102" s="110" t="str">
        <f aca="false">INDEX($BD$58:$BD$69,MATCH(AI102,$BM$58:$BM$69,0))</f>
        <v>Japón</v>
      </c>
      <c r="AW102" s="111"/>
      <c r="AX102" s="227"/>
      <c r="AY102" s="145"/>
      <c r="AZ102" s="146"/>
      <c r="BA102" s="48"/>
      <c r="BB102" s="119"/>
      <c r="BC102" s="54"/>
      <c r="BD102" s="119"/>
      <c r="BE102" s="228" t="s">
        <v>151</v>
      </c>
      <c r="BF102" s="119" t="s">
        <v>152</v>
      </c>
      <c r="BG102" s="119" t="s">
        <v>153</v>
      </c>
      <c r="BH102" s="119"/>
      <c r="BI102" s="119" t="s">
        <v>154</v>
      </c>
      <c r="BJ102" s="119"/>
      <c r="BK102" s="54"/>
      <c r="BL102" s="54"/>
      <c r="BM102" s="119"/>
      <c r="BN102" s="119"/>
      <c r="BO102" s="119"/>
      <c r="BP102" s="119"/>
      <c r="BQ102" s="119"/>
      <c r="BR102" s="119"/>
      <c r="BS102" s="119"/>
      <c r="BT102" s="119"/>
      <c r="BU102" s="119"/>
      <c r="BV102" s="119"/>
      <c r="BW102" s="119"/>
      <c r="BX102" s="119"/>
      <c r="BY102" s="119"/>
      <c r="BZ102" s="119"/>
      <c r="CA102" s="119"/>
      <c r="CB102" s="119"/>
      <c r="CC102" s="119"/>
      <c r="CD102" s="119"/>
      <c r="CE102" s="119"/>
      <c r="CF102" s="119"/>
      <c r="CG102" s="119"/>
      <c r="CH102" s="119"/>
      <c r="CI102" s="119"/>
      <c r="CJ102" s="119"/>
      <c r="CK102" s="119"/>
      <c r="CL102" s="119"/>
      <c r="CM102" s="119"/>
      <c r="CN102" s="119"/>
      <c r="CO102" s="119"/>
      <c r="CP102" s="119"/>
      <c r="CQ102" s="119"/>
      <c r="CR102" s="119"/>
      <c r="CS102" s="119"/>
      <c r="CT102" s="119"/>
      <c r="CU102" s="119"/>
      <c r="CV102" s="119"/>
      <c r="CW102" s="119"/>
      <c r="CX102" s="119"/>
      <c r="CY102" s="119"/>
      <c r="CZ102" s="119"/>
      <c r="DA102" s="119"/>
      <c r="DB102" s="119"/>
      <c r="DC102" s="119"/>
      <c r="DD102" s="119"/>
      <c r="DE102" s="119"/>
      <c r="DF102" s="119"/>
      <c r="DG102" s="119"/>
      <c r="DH102" s="119"/>
      <c r="DI102" s="119"/>
      <c r="DJ102" s="119"/>
      <c r="DK102" s="119"/>
      <c r="DL102" s="119"/>
      <c r="DM102" s="119"/>
      <c r="DN102" s="119"/>
      <c r="DO102" s="119"/>
      <c r="DP102" s="119"/>
      <c r="DQ102" s="119"/>
      <c r="DR102" s="119"/>
      <c r="DS102" s="119"/>
      <c r="DT102" s="54" t="str">
        <f aca="false">AA102&amp;"-"&amp;AF102</f>
        <v>1C-2F</v>
      </c>
      <c r="DU102" s="119"/>
      <c r="DV102" s="119"/>
      <c r="DW102" s="209"/>
    </row>
    <row r="103" customFormat="false" ht="15.75" hidden="false" customHeight="true" outlineLevel="0" collapsed="false">
      <c r="A103" s="119" t="s">
        <v>100</v>
      </c>
      <c r="B103" s="119" t="s">
        <v>88</v>
      </c>
      <c r="C103" s="38"/>
      <c r="D103" s="194" t="str">
        <f aca="false">IF(AND(OR(AC103="",AD103="")),"W"&amp;AH103,IF(AC103&gt;AD103,AA103,IF(AC103&lt;AD103,AF103,IF(AND(AC103=AD103,AB103=AE103),"W"&amp;AH103,IF(AND(AC103=AD103,OR(AB103="",AE103="")),"W"&amp;AH103,IF(AND(AC103=AD103,AB103&gt;AE103),AA103,AF103))))))</f>
        <v>W74</v>
      </c>
      <c r="E103" s="38" t="s">
        <v>120</v>
      </c>
      <c r="F103" s="38" t="s">
        <v>93</v>
      </c>
      <c r="G103" s="116" t="s">
        <v>93</v>
      </c>
      <c r="H103" s="90" t="n">
        <f aca="false">+SUMIF($BC$6:$BC$53,G103,$BF$6:$BF$53)</f>
        <v>4</v>
      </c>
      <c r="I103" s="54"/>
      <c r="J103" s="119" t="n">
        <v>75</v>
      </c>
      <c r="K103" s="119" t="n">
        <v>46202.75</v>
      </c>
      <c r="L103" s="119" t="s">
        <v>155</v>
      </c>
      <c r="M103" s="119" t="str">
        <f aca="false">+IF(OR(INDEX($H$101:$H$113,MATCH(E103,$G$101:$G$113,0))=12,$AJ$99=144),INDEX($AL$6:$AL$97,MATCH(A103,$AI$6:$AI$97,0)),A103)</f>
        <v>1F</v>
      </c>
      <c r="N103" s="119" t="str">
        <f aca="false">+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119"/>
      <c r="P103" s="119"/>
      <c r="Q103" s="119"/>
      <c r="R103" s="119"/>
      <c r="S103" s="119"/>
      <c r="T103" s="119"/>
      <c r="U103" s="119"/>
      <c r="V103" s="45"/>
      <c r="W103" s="210"/>
      <c r="X103" s="73" t="n">
        <f aca="false">Horarios!C103</f>
        <v>46202.9375</v>
      </c>
      <c r="Y103" s="74" t="n">
        <f aca="false">Horarios!C103</f>
        <v>46202.9375</v>
      </c>
      <c r="Z103" s="211" t="n">
        <f aca="false">AH103</f>
        <v>74</v>
      </c>
      <c r="AA103" s="212" t="str">
        <f aca="false">+INDEX($M$101:$M$147,MATCH(AH103,$J$101:$J$147,0))</f>
        <v>1E</v>
      </c>
      <c r="AB103" s="213"/>
      <c r="AC103" s="220"/>
      <c r="AD103" s="220"/>
      <c r="AE103" s="213"/>
      <c r="AF103" s="215" t="str">
        <f aca="false">+INDEX($N$101:$N$147,MATCH(AH103,$J$101:$J$147,0))</f>
        <v>3ABCDF</v>
      </c>
      <c r="AG103" s="216" t="n">
        <f aca="false">IF(D103="W"&amp;AH103,0,1)</f>
        <v>0</v>
      </c>
      <c r="AH103" s="83" t="n">
        <v>74</v>
      </c>
      <c r="AI103" s="110" t="n">
        <v>2</v>
      </c>
      <c r="AJ103" s="120" t="n">
        <v>2</v>
      </c>
      <c r="AK103" s="172" t="str">
        <f aca="true" t="array" ref="AK103:AK103">Ver_flag_visit</f>
        <v/>
      </c>
      <c r="AL103" s="122" t="str">
        <f aca="false">+IF($H$113&gt;=48,INDEX($BD$58:$BD$69,MATCH(AI103,$BN$58:$BN$69,0)),BB59)</f>
        <v>3B</v>
      </c>
      <c r="AM103" s="229" t="str">
        <f aca="false">+IF($H$113&gt;=48,INDEX($BE$58:$BN$69,MATCH($AL103,$BD$58:$BD$69,0),MATCH(AM$5,$BE$57:$BN$57,0)),$BB59)</f>
        <v>3B</v>
      </c>
      <c r="AN103" s="187" t="str">
        <f aca="false">+IF($H$113&gt;=48,INDEX($BE$58:$BN$69,MATCH($AL103,$BD$58:$BD$69,0),MATCH(AN$5,$BE$57:$BN$57,0)),$BB59)</f>
        <v>3B</v>
      </c>
      <c r="AO103" s="187" t="str">
        <f aca="false">+IF($H$113&gt;=48,INDEX($BE$58:$BN$69,MATCH($AL103,$BD$58:$BD$69,0),MATCH(AO$5,$BE$57:$BN$57,0)),$BB59)</f>
        <v>3B</v>
      </c>
      <c r="AP103" s="187" t="str">
        <f aca="false">+IF($H$113&gt;=48,INDEX($BE$58:$BN$69,MATCH($AL103,$BD$58:$BD$69,0),MATCH(AP$5,$BE$57:$BN$57,0)),$BB59)</f>
        <v>3B</v>
      </c>
      <c r="AQ103" s="187" t="str">
        <f aca="false">+IF($H$113&gt;=48,INDEX($BE$58:$BN$69,MATCH($AL103,$BD$58:$BD$69,0),MATCH(AQ$5,$BE$57:$BN$57,0)),$BB59)</f>
        <v>3B</v>
      </c>
      <c r="AR103" s="187" t="str">
        <f aca="false">+IF($H$113&gt;=48,INDEX($BE$58:$BN$69,MATCH($AL103,$BD$58:$BD$69,0),MATCH(AR$5,$BE$57:$BN$57,0)),$BB59)</f>
        <v>3B</v>
      </c>
      <c r="AS103" s="187" t="str">
        <f aca="false">+IF($H$113&gt;=48,INDEX($BE$58:$BN$69,MATCH($AL103,$BD$58:$BD$69,0),MATCH(AS$5,$BE$57:$BN$57,0)),$BB59)</f>
        <v>3B</v>
      </c>
      <c r="AT103" s="230" t="str">
        <f aca="false">+IF($H$113&gt;=48,INDEX($BE$58:$BN$69,MATCH($AL103,$BD$58:$BD$69,0),MATCH(AT$5,$BE$57:$BN$57,0)),$BB59)</f>
        <v>3B</v>
      </c>
      <c r="AU103" s="155" t="str">
        <f aca="false">IF($H$113=144,INDEX($DL$58:$DL$69,MATCH(AI103,$DP$58:$DP$69,0)),"")</f>
        <v/>
      </c>
      <c r="AV103" s="110" t="str">
        <f aca="false">INDEX($BD$58:$BD$69,MATCH(AI103,$BM$58:$BM$69,0))</f>
        <v>Catar</v>
      </c>
      <c r="AW103" s="111" t="n">
        <v>2</v>
      </c>
      <c r="AX103" s="227"/>
      <c r="AY103" s="231"/>
      <c r="AZ103" s="232" t="str">
        <f aca="false">+IF(OR($H$113&gt;=48,$AJ$99=144),BF117&amp;" - "&amp;BG117,"")</f>
        <v/>
      </c>
      <c r="BA103" s="48"/>
      <c r="BB103" s="119"/>
      <c r="BC103" s="54"/>
      <c r="BD103" s="119"/>
      <c r="BE103" s="119"/>
      <c r="BF103" s="119" t="str">
        <f aca="false">IFERROR(INDEX($BC$6:$BC$53,MATCH(AL102,$BD$6:$BD$53,0)),"")</f>
        <v/>
      </c>
      <c r="BG103" s="119" t="n">
        <f aca="false">COUNTIF($BF$103:$BF$110,"&lt;="&amp;BF103)</f>
        <v>8</v>
      </c>
      <c r="BH103" s="119"/>
      <c r="BI103" s="54" t="n">
        <v>1</v>
      </c>
      <c r="BJ103" s="119" t="str">
        <f aca="false">IFERROR(INDEX($BF$103:$BF$110,MATCH(BI103,$BG$103:$BG$110,0)),"Grupo")</f>
        <v>Grupo</v>
      </c>
      <c r="BK103" s="54"/>
      <c r="BL103" s="54"/>
      <c r="BM103" s="119"/>
      <c r="BN103" s="119"/>
      <c r="BO103" s="119"/>
      <c r="BP103" s="119"/>
      <c r="BQ103" s="119"/>
      <c r="BR103" s="119"/>
      <c r="BS103" s="119"/>
      <c r="BT103" s="119"/>
      <c r="BU103" s="119"/>
      <c r="BV103" s="119"/>
      <c r="BW103" s="119"/>
      <c r="BX103" s="119"/>
      <c r="BY103" s="119"/>
      <c r="BZ103" s="119"/>
      <c r="CA103" s="119"/>
      <c r="CB103" s="119"/>
      <c r="CC103" s="119"/>
      <c r="CD103" s="119"/>
      <c r="CE103" s="119"/>
      <c r="CF103" s="119"/>
      <c r="CG103" s="119"/>
      <c r="CH103" s="119"/>
      <c r="CI103" s="119"/>
      <c r="CJ103" s="119"/>
      <c r="CK103" s="119"/>
      <c r="CL103" s="119"/>
      <c r="CM103" s="119"/>
      <c r="CN103" s="119"/>
      <c r="CO103" s="119"/>
      <c r="CP103" s="119"/>
      <c r="CQ103" s="119"/>
      <c r="CR103" s="119"/>
      <c r="CS103" s="119"/>
      <c r="CT103" s="119"/>
      <c r="CU103" s="119"/>
      <c r="CV103" s="119"/>
      <c r="CW103" s="119"/>
      <c r="CX103" s="119"/>
      <c r="CY103" s="119"/>
      <c r="CZ103" s="119"/>
      <c r="DA103" s="119"/>
      <c r="DB103" s="119"/>
      <c r="DC103" s="119"/>
      <c r="DD103" s="119"/>
      <c r="DE103" s="119"/>
      <c r="DF103" s="119"/>
      <c r="DG103" s="119"/>
      <c r="DH103" s="119"/>
      <c r="DI103" s="119"/>
      <c r="DJ103" s="119"/>
      <c r="DK103" s="119"/>
      <c r="DL103" s="119"/>
      <c r="DM103" s="119"/>
      <c r="DN103" s="119"/>
      <c r="DO103" s="119"/>
      <c r="DP103" s="119"/>
      <c r="DQ103" s="119"/>
      <c r="DR103" s="119"/>
      <c r="DS103" s="119"/>
      <c r="DT103" s="54" t="str">
        <f aca="false">AA103&amp;"-"&amp;AF103</f>
        <v>1E-3ABCDF</v>
      </c>
      <c r="DU103" s="119"/>
      <c r="DV103" s="119"/>
      <c r="DW103" s="209"/>
    </row>
    <row r="104" customFormat="false" ht="15.75" hidden="false" customHeight="true" outlineLevel="0" collapsed="false">
      <c r="A104" s="119" t="s">
        <v>87</v>
      </c>
      <c r="B104" s="119" t="s">
        <v>101</v>
      </c>
      <c r="C104" s="38"/>
      <c r="D104" s="194" t="str">
        <f aca="false">IF(AND(OR(AC104="",AD104="")),"W"&amp;AH104,IF(AC104&gt;AD104,AA104,IF(AC104&lt;AD104,AF104,IF(AND(AC104=AD104,AB104=AE104),"W"&amp;AH104,IF(AND(AC104=AD104,OR(AB104="",AE104="")),"W"&amp;AH104,IF(AND(AC104=AD104,AB104&gt;AE104),AA104,AF104))))))</f>
        <v>W75</v>
      </c>
      <c r="E104" s="38" t="s">
        <v>93</v>
      </c>
      <c r="F104" s="38" t="s">
        <v>120</v>
      </c>
      <c r="G104" s="116" t="s">
        <v>102</v>
      </c>
      <c r="H104" s="90" t="n">
        <f aca="false">+SUMIF($BC$6:$BC$53,G104,$BF$6:$BF$53)</f>
        <v>4</v>
      </c>
      <c r="I104" s="54"/>
      <c r="J104" s="119" t="n">
        <v>76</v>
      </c>
      <c r="K104" s="119" t="n">
        <v>46202.75</v>
      </c>
      <c r="L104" s="119" t="s">
        <v>156</v>
      </c>
      <c r="M104" s="119" t="str">
        <f aca="false">+IF(OR(INDEX($H$101:$H$113,MATCH(E104,$G$101:$G$113,0))=12,$AJ$99=144),INDEX($AL$6:$AL$97,MATCH(A104,$AI$6:$AI$97,0)),A104)</f>
        <v>1C</v>
      </c>
      <c r="N104" s="119" t="str">
        <f aca="false">+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119"/>
      <c r="P104" s="119"/>
      <c r="Q104" s="119"/>
      <c r="R104" s="119"/>
      <c r="S104" s="119"/>
      <c r="T104" s="119"/>
      <c r="U104" s="119"/>
      <c r="V104" s="45"/>
      <c r="W104" s="210"/>
      <c r="X104" s="73" t="n">
        <f aca="false">Horarios!C104</f>
        <v>46203.125</v>
      </c>
      <c r="Y104" s="74" t="n">
        <f aca="false">Horarios!C104</f>
        <v>46203.125</v>
      </c>
      <c r="Z104" s="211" t="n">
        <f aca="false">AH104</f>
        <v>75</v>
      </c>
      <c r="AA104" s="212" t="str">
        <f aca="false">+INDEX($M$101:$M$147,MATCH(AH104,$J$101:$J$147,0))</f>
        <v>1F</v>
      </c>
      <c r="AB104" s="213"/>
      <c r="AC104" s="220"/>
      <c r="AD104" s="220"/>
      <c r="AE104" s="213"/>
      <c r="AF104" s="215" t="str">
        <f aca="false">+INDEX($N$101:$N$147,MATCH(AH104,$J$101:$J$147,0))</f>
        <v>2C</v>
      </c>
      <c r="AG104" s="216" t="n">
        <f aca="false">IF(D104="W"&amp;AH104,0,1)</f>
        <v>0</v>
      </c>
      <c r="AH104" s="83" t="n">
        <v>75</v>
      </c>
      <c r="AI104" s="110" t="n">
        <v>3</v>
      </c>
      <c r="AJ104" s="120" t="n">
        <v>3</v>
      </c>
      <c r="AK104" s="172" t="str">
        <f aca="true" t="array" ref="AK104:AK104">Ver_flag_visit</f>
        <v/>
      </c>
      <c r="AL104" s="122" t="str">
        <f aca="false">+IF($H$113&gt;=48,INDEX($BD$58:$BD$69,MATCH(AI104,$BN$58:$BN$69,0)),BB60)</f>
        <v>3C</v>
      </c>
      <c r="AM104" s="229" t="str">
        <f aca="false">+IF($H$113&gt;=48,INDEX($BE$58:$BN$69,MATCH($AL104,$BD$58:$BD$69,0),MATCH(AM$5,$BE$57:$BN$57,0)),$BB60)</f>
        <v>3C</v>
      </c>
      <c r="AN104" s="187" t="str">
        <f aca="false">+IF($H$113&gt;=48,INDEX($BE$58:$BN$69,MATCH($AL104,$BD$58:$BD$69,0),MATCH(AN$5,$BE$57:$BN$57,0)),$BB60)</f>
        <v>3C</v>
      </c>
      <c r="AO104" s="187" t="str">
        <f aca="false">+IF($H$113&gt;=48,INDEX($BE$58:$BN$69,MATCH($AL104,$BD$58:$BD$69,0),MATCH(AO$5,$BE$57:$BN$57,0)),$BB60)</f>
        <v>3C</v>
      </c>
      <c r="AP104" s="187" t="str">
        <f aca="false">+IF($H$113&gt;=48,INDEX($BE$58:$BN$69,MATCH($AL104,$BD$58:$BD$69,0),MATCH(AP$5,$BE$57:$BN$57,0)),$BB60)</f>
        <v>3C</v>
      </c>
      <c r="AQ104" s="187" t="str">
        <f aca="false">+IF($H$113&gt;=48,INDEX($BE$58:$BN$69,MATCH($AL104,$BD$58:$BD$69,0),MATCH(AQ$5,$BE$57:$BN$57,0)),$BB60)</f>
        <v>3C</v>
      </c>
      <c r="AR104" s="187" t="str">
        <f aca="false">+IF($H$113&gt;=48,INDEX($BE$58:$BN$69,MATCH($AL104,$BD$58:$BD$69,0),MATCH(AR$5,$BE$57:$BN$57,0)),$BB60)</f>
        <v>3C</v>
      </c>
      <c r="AS104" s="187" t="str">
        <f aca="false">+IF($H$113&gt;=48,INDEX($BE$58:$BN$69,MATCH($AL104,$BD$58:$BD$69,0),MATCH(AS$5,$BE$57:$BN$57,0)),$BB60)</f>
        <v>3C</v>
      </c>
      <c r="AT104" s="230" t="str">
        <f aca="false">+IF($H$113&gt;=48,INDEX($BE$58:$BN$69,MATCH($AL104,$BD$58:$BD$69,0),MATCH(AT$5,$BE$57:$BN$57,0)),$BB60)</f>
        <v>3C</v>
      </c>
      <c r="AU104" s="155" t="str">
        <f aca="false">IF($H$113=144,INDEX($DL$58:$DL$69,MATCH(AI104,$DP$58:$DP$69,0)),"")</f>
        <v/>
      </c>
      <c r="AV104" s="110" t="str">
        <f aca="false">INDEX($BD$58:$BD$69,MATCH(AI104,$BM$58:$BM$69,0))</f>
        <v>Marruecos</v>
      </c>
      <c r="AW104" s="111" t="n">
        <v>3</v>
      </c>
      <c r="AX104" s="227"/>
      <c r="AY104" s="231"/>
      <c r="AZ104" s="232" t="str">
        <f aca="false">+IF(OR($H$113&gt;=48,$AJ$99=144),BF118&amp;" - "&amp;BG118,"")</f>
        <v/>
      </c>
      <c r="BA104" s="48"/>
      <c r="BB104" s="119"/>
      <c r="BC104" s="54"/>
      <c r="BD104" s="119"/>
      <c r="BE104" s="119"/>
      <c r="BF104" s="119" t="str">
        <f aca="false">IFERROR(INDEX($BC$6:$BC$53,MATCH(AL103,$BD$6:$BD$53,0)),"")</f>
        <v/>
      </c>
      <c r="BG104" s="119" t="n">
        <f aca="false">COUNTIF($BF$103:$BF$110,"&lt;="&amp;BF104)</f>
        <v>8</v>
      </c>
      <c r="BH104" s="119"/>
      <c r="BI104" s="54" t="n">
        <v>2</v>
      </c>
      <c r="BJ104" s="119" t="str">
        <f aca="false">IFERROR(INDEX($BF$103:$BF$110,MATCH(BI104,$BG$103:$BG$110,0)),"Grupo")</f>
        <v>Grupo</v>
      </c>
      <c r="BK104" s="54"/>
      <c r="BL104" s="54"/>
      <c r="BM104" s="119"/>
      <c r="BN104" s="119"/>
      <c r="BO104" s="119"/>
      <c r="BP104" s="119"/>
      <c r="BQ104" s="119"/>
      <c r="BR104" s="119"/>
      <c r="BS104" s="119"/>
      <c r="BT104" s="119"/>
      <c r="BU104" s="119"/>
      <c r="BV104" s="119"/>
      <c r="BW104" s="119"/>
      <c r="BX104" s="119"/>
      <c r="BY104" s="119"/>
      <c r="BZ104" s="119"/>
      <c r="CA104" s="119"/>
      <c r="CB104" s="119"/>
      <c r="CC104" s="119"/>
      <c r="CD104" s="119"/>
      <c r="CE104" s="119"/>
      <c r="CF104" s="119"/>
      <c r="CG104" s="119"/>
      <c r="CH104" s="119"/>
      <c r="CI104" s="119"/>
      <c r="CJ104" s="119"/>
      <c r="CK104" s="119"/>
      <c r="CL104" s="119"/>
      <c r="CM104" s="119"/>
      <c r="CN104" s="119"/>
      <c r="CO104" s="119"/>
      <c r="CP104" s="119"/>
      <c r="CQ104" s="119"/>
      <c r="CR104" s="119"/>
      <c r="CS104" s="119"/>
      <c r="CT104" s="119"/>
      <c r="CU104" s="119"/>
      <c r="CV104" s="119"/>
      <c r="CW104" s="119"/>
      <c r="CX104" s="119"/>
      <c r="CY104" s="119"/>
      <c r="CZ104" s="119"/>
      <c r="DA104" s="119"/>
      <c r="DB104" s="119"/>
      <c r="DC104" s="119"/>
      <c r="DD104" s="119"/>
      <c r="DE104" s="119"/>
      <c r="DF104" s="119"/>
      <c r="DG104" s="119"/>
      <c r="DH104" s="119"/>
      <c r="DI104" s="119"/>
      <c r="DJ104" s="119"/>
      <c r="DK104" s="119"/>
      <c r="DL104" s="119"/>
      <c r="DM104" s="119"/>
      <c r="DN104" s="119"/>
      <c r="DO104" s="119"/>
      <c r="DP104" s="119"/>
      <c r="DQ104" s="119"/>
      <c r="DR104" s="119"/>
      <c r="DS104" s="119"/>
      <c r="DT104" s="54" t="str">
        <f aca="false">AA104&amp;"-"&amp;AF104</f>
        <v>1F-2C</v>
      </c>
      <c r="DU104" s="119"/>
      <c r="DV104" s="119"/>
      <c r="DW104" s="209"/>
    </row>
    <row r="105" customFormat="false" ht="15.75" hidden="false" customHeight="true" outlineLevel="0" collapsed="false">
      <c r="A105" s="119" t="s">
        <v>114</v>
      </c>
      <c r="B105" s="119" t="s">
        <v>157</v>
      </c>
      <c r="C105" s="38"/>
      <c r="D105" s="194" t="str">
        <f aca="false">IF(AND(OR(AC105="",AD105="")),"W"&amp;AH105,IF(AC105&gt;AD105,AA105,IF(AC105&lt;AD105,AF105,IF(AND(AC105=AD105,AB105=AE105),"W"&amp;AH105,IF(AND(AC105=AD105,OR(AB105="",AE105="")),"W"&amp;AH105,IF(AND(AC105=AD105,AB105&gt;AE105),AA105,AF105))))))</f>
        <v>W78</v>
      </c>
      <c r="E105" s="38" t="s">
        <v>134</v>
      </c>
      <c r="F105" s="38" t="s">
        <v>149</v>
      </c>
      <c r="G105" s="116" t="s">
        <v>111</v>
      </c>
      <c r="H105" s="90" t="n">
        <f aca="false">+SUMIF($BC$6:$BC$53,G105,$BF$6:$BF$53)</f>
        <v>4</v>
      </c>
      <c r="I105" s="54"/>
      <c r="J105" s="119" t="n">
        <v>77</v>
      </c>
      <c r="K105" s="119" t="n">
        <v>46203.75</v>
      </c>
      <c r="L105" s="119" t="s">
        <v>158</v>
      </c>
      <c r="M105" s="119" t="str">
        <f aca="false">+IF(OR(INDEX($H$101:$H$113,MATCH(E105,$G$101:$G$113,0))=12,$AJ$99=144),INDEX($AL$6:$AL$97,MATCH(A105,$AI$6:$AI$97,0)),A105)</f>
        <v>1I</v>
      </c>
      <c r="N105" s="119" t="str">
        <f aca="false">+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119"/>
      <c r="P105" s="119"/>
      <c r="Q105" s="119"/>
      <c r="R105" s="119"/>
      <c r="S105" s="119"/>
      <c r="T105" s="119"/>
      <c r="U105" s="119"/>
      <c r="V105" s="45"/>
      <c r="W105" s="210"/>
      <c r="X105" s="73" t="n">
        <f aca="false">Horarios!C105</f>
        <v>46203.7916666667</v>
      </c>
      <c r="Y105" s="74" t="n">
        <f aca="false">Horarios!C105</f>
        <v>46203.7916666667</v>
      </c>
      <c r="Z105" s="211" t="n">
        <f aca="false">AH105</f>
        <v>78</v>
      </c>
      <c r="AA105" s="212" t="str">
        <f aca="false">+INDEX($M$101:$M$147,MATCH(AH105,$J$101:$J$147,0))</f>
        <v>2E</v>
      </c>
      <c r="AB105" s="213"/>
      <c r="AC105" s="220"/>
      <c r="AD105" s="220"/>
      <c r="AE105" s="213"/>
      <c r="AF105" s="215" t="str">
        <f aca="false">+INDEX($N$101:$N$147,MATCH(AH105,$J$101:$J$147,0))</f>
        <v>2I</v>
      </c>
      <c r="AG105" s="216" t="n">
        <f aca="false">IF(D105="W"&amp;AH105,0,1)</f>
        <v>0</v>
      </c>
      <c r="AH105" s="83" t="n">
        <v>78</v>
      </c>
      <c r="AI105" s="110" t="n">
        <v>4</v>
      </c>
      <c r="AJ105" s="120" t="n">
        <v>4</v>
      </c>
      <c r="AK105" s="172" t="str">
        <f aca="true" t="array" ref="AK105:AK105">Ver_flag_visit</f>
        <v/>
      </c>
      <c r="AL105" s="122" t="str">
        <f aca="false">+IF($H$113&gt;=48,INDEX($BD$58:$BD$69,MATCH(AI105,$BN$58:$BN$69,0)),BB61)</f>
        <v>3D</v>
      </c>
      <c r="AM105" s="229" t="str">
        <f aca="false">+IF($H$113&gt;=48,INDEX($BE$58:$BN$69,MATCH($AL105,$BD$58:$BD$69,0),MATCH(AM$5,$BE$57:$BN$57,0)),$BB61)</f>
        <v>3D</v>
      </c>
      <c r="AN105" s="187" t="str">
        <f aca="false">+IF($H$113&gt;=48,INDEX($BE$58:$BN$69,MATCH($AL105,$BD$58:$BD$69,0),MATCH(AN$5,$BE$57:$BN$57,0)),$BB61)</f>
        <v>3D</v>
      </c>
      <c r="AO105" s="187" t="str">
        <f aca="false">+IF($H$113&gt;=48,INDEX($BE$58:$BN$69,MATCH($AL105,$BD$58:$BD$69,0),MATCH(AO$5,$BE$57:$BN$57,0)),$BB61)</f>
        <v>3D</v>
      </c>
      <c r="AP105" s="187" t="str">
        <f aca="false">+IF($H$113&gt;=48,INDEX($BE$58:$BN$69,MATCH($AL105,$BD$58:$BD$69,0),MATCH(AP$5,$BE$57:$BN$57,0)),$BB61)</f>
        <v>3D</v>
      </c>
      <c r="AQ105" s="187" t="str">
        <f aca="false">+IF($H$113&gt;=48,INDEX($BE$58:$BN$69,MATCH($AL105,$BD$58:$BD$69,0),MATCH(AQ$5,$BE$57:$BN$57,0)),$BB61)</f>
        <v>3D</v>
      </c>
      <c r="AR105" s="187" t="str">
        <f aca="false">+IF($H$113&gt;=48,INDEX($BE$58:$BN$69,MATCH($AL105,$BD$58:$BD$69,0),MATCH(AR$5,$BE$57:$BN$57,0)),$BB61)</f>
        <v>3D</v>
      </c>
      <c r="AS105" s="187" t="str">
        <f aca="false">+IF($H$113&gt;=48,INDEX($BE$58:$BN$69,MATCH($AL105,$BD$58:$BD$69,0),MATCH(AS$5,$BE$57:$BN$57,0)),$BB61)</f>
        <v>3D</v>
      </c>
      <c r="AT105" s="230" t="str">
        <f aca="false">+IF($H$113&gt;=48,INDEX($BE$58:$BN$69,MATCH($AL105,$BD$58:$BD$69,0),MATCH(AT$5,$BE$57:$BN$57,0)),$BB61)</f>
        <v>3D</v>
      </c>
      <c r="AU105" s="155" t="str">
        <f aca="false">IF($H$113=144,INDEX($DL$58:$DL$69,MATCH(AI105,$DP$58:$DP$69,0)),"")</f>
        <v/>
      </c>
      <c r="AV105" s="110" t="str">
        <f aca="false">INDEX($BD$58:$BD$69,MATCH(AI105,$BM$58:$BM$69,0))</f>
        <v>Arabia Saudita</v>
      </c>
      <c r="AW105" s="111"/>
      <c r="AX105" s="227"/>
      <c r="AY105" s="231"/>
      <c r="AZ105" s="232" t="str">
        <f aca="false">+IF(OR($H$113&gt;=48,$AJ$99=144),BF119&amp;" - "&amp;BG119,"")</f>
        <v/>
      </c>
      <c r="BA105" s="48"/>
      <c r="BB105" s="119"/>
      <c r="BC105" s="54"/>
      <c r="BD105" s="119"/>
      <c r="BE105" s="119"/>
      <c r="BF105" s="119" t="str">
        <f aca="false">IFERROR(INDEX($BC$6:$BC$53,MATCH(AL104,$BD$6:$BD$53,0)),"")</f>
        <v/>
      </c>
      <c r="BG105" s="119" t="n">
        <f aca="false">COUNTIF($BF$103:$BF$110,"&lt;="&amp;BF105)</f>
        <v>8</v>
      </c>
      <c r="BH105" s="119"/>
      <c r="BI105" s="54" t="n">
        <v>3</v>
      </c>
      <c r="BJ105" s="119" t="str">
        <f aca="false">IFERROR(INDEX($BF$103:$BF$110,MATCH(BI105,$BG$103:$BG$110,0)),"Grupo")</f>
        <v>Grupo</v>
      </c>
      <c r="BK105" s="54"/>
      <c r="BL105" s="54"/>
      <c r="BM105" s="119"/>
      <c r="BN105" s="119"/>
      <c r="BO105" s="119"/>
      <c r="BP105" s="119"/>
      <c r="BQ105" s="119"/>
      <c r="BR105" s="119"/>
      <c r="BS105" s="119"/>
      <c r="BT105" s="119"/>
      <c r="BU105" s="119"/>
      <c r="BV105" s="119"/>
      <c r="BW105" s="119"/>
      <c r="BX105" s="119"/>
      <c r="BY105" s="119"/>
      <c r="BZ105" s="119"/>
      <c r="CA105" s="119"/>
      <c r="CB105" s="119"/>
      <c r="CC105" s="119"/>
      <c r="CD105" s="119"/>
      <c r="CE105" s="119"/>
      <c r="CF105" s="119"/>
      <c r="CG105" s="119"/>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c r="DP105" s="119"/>
      <c r="DQ105" s="119"/>
      <c r="DR105" s="119"/>
      <c r="DS105" s="119"/>
      <c r="DT105" s="54" t="str">
        <f aca="false">AA105&amp;"-"&amp;AF105</f>
        <v>2E-2I</v>
      </c>
      <c r="DU105" s="119"/>
      <c r="DV105" s="119"/>
      <c r="DW105" s="209"/>
    </row>
    <row r="106" customFormat="false" ht="15.75" hidden="false" customHeight="true" outlineLevel="0" collapsed="false">
      <c r="A106" s="119" t="s">
        <v>97</v>
      </c>
      <c r="B106" s="119" t="s">
        <v>115</v>
      </c>
      <c r="C106" s="38"/>
      <c r="D106" s="194" t="str">
        <f aca="false">IF(AND(OR(AC106="",AD106="")),"W"&amp;AH106,IF(AC106&gt;AD106,AA106,IF(AC106&lt;AD106,AF106,IF(AND(AC106=AD106,AB106=AE106),"W"&amp;AH106,IF(AND(AC106=AD106,OR(AB106="",AE106="")),"W"&amp;AH106,IF(AND(AC106=AD106,AB106&gt;AE106),AA106,AF106))))))</f>
        <v>W77</v>
      </c>
      <c r="E106" s="38" t="s">
        <v>111</v>
      </c>
      <c r="F106" s="38" t="s">
        <v>134</v>
      </c>
      <c r="G106" s="116" t="s">
        <v>120</v>
      </c>
      <c r="H106" s="90" t="n">
        <f aca="false">+SUMIF($BC$6:$BC$53,G106,$BF$6:$BF$53)</f>
        <v>4</v>
      </c>
      <c r="I106" s="54"/>
      <c r="J106" s="119" t="n">
        <v>78</v>
      </c>
      <c r="K106" s="119" t="n">
        <v>46203.75</v>
      </c>
      <c r="L106" s="119" t="s">
        <v>159</v>
      </c>
      <c r="M106" s="119" t="str">
        <f aca="false">+IF(OR(INDEX($H$101:$H$113,MATCH(E106,$G$101:$G$113,0))=12,$AJ$99=144),INDEX($AL$6:$AL$97,MATCH(A106,$AI$6:$AI$97,0)),A106)</f>
        <v>2E</v>
      </c>
      <c r="N106" s="119" t="str">
        <f aca="false">+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119"/>
      <c r="P106" s="119"/>
      <c r="Q106" s="119"/>
      <c r="R106" s="119"/>
      <c r="S106" s="119"/>
      <c r="T106" s="119"/>
      <c r="U106" s="119"/>
      <c r="V106" s="45"/>
      <c r="W106" s="210"/>
      <c r="X106" s="73" t="n">
        <f aca="false">Horarios!C106</f>
        <v>46203.9583333333</v>
      </c>
      <c r="Y106" s="74" t="n">
        <f aca="false">Horarios!C106</f>
        <v>46203.9583333333</v>
      </c>
      <c r="Z106" s="211" t="n">
        <f aca="false">AH106</f>
        <v>77</v>
      </c>
      <c r="AA106" s="212" t="str">
        <f aca="false">+INDEX($M$101:$M$147,MATCH(AH106,$J$101:$J$147,0))</f>
        <v>1I</v>
      </c>
      <c r="AB106" s="213"/>
      <c r="AC106" s="220"/>
      <c r="AD106" s="220"/>
      <c r="AE106" s="213"/>
      <c r="AF106" s="215" t="str">
        <f aca="false">+INDEX($N$101:$N$147,MATCH(AH106,$J$101:$J$147,0))</f>
        <v>3CDFGH</v>
      </c>
      <c r="AG106" s="216" t="n">
        <f aca="false">IF(D106="W"&amp;AH106,0,1)</f>
        <v>0</v>
      </c>
      <c r="AH106" s="83" t="n">
        <v>77</v>
      </c>
      <c r="AI106" s="110" t="n">
        <v>5</v>
      </c>
      <c r="AJ106" s="120" t="n">
        <v>5</v>
      </c>
      <c r="AK106" s="172" t="str">
        <f aca="true" t="array" ref="AK106:AK106">Ver_flag_visit</f>
        <v/>
      </c>
      <c r="AL106" s="122" t="str">
        <f aca="false">+IF($H$113&gt;=48,INDEX($BD$58:$BD$69,MATCH(AI106,$BN$58:$BN$69,0)),BB62)</f>
        <v>3E</v>
      </c>
      <c r="AM106" s="229" t="str">
        <f aca="false">+IF($H$113&gt;=48,INDEX($BE$58:$BN$69,MATCH($AL106,$BD$58:$BD$69,0),MATCH(AM$5,$BE$57:$BN$57,0)),$BB62)</f>
        <v>3E</v>
      </c>
      <c r="AN106" s="187" t="str">
        <f aca="false">+IF($H$113&gt;=48,INDEX($BE$58:$BN$69,MATCH($AL106,$BD$58:$BD$69,0),MATCH(AN$5,$BE$57:$BN$57,0)),$BB62)</f>
        <v>3E</v>
      </c>
      <c r="AO106" s="187" t="str">
        <f aca="false">+IF($H$113&gt;=48,INDEX($BE$58:$BN$69,MATCH($AL106,$BD$58:$BD$69,0),MATCH(AO$5,$BE$57:$BN$57,0)),$BB62)</f>
        <v>3E</v>
      </c>
      <c r="AP106" s="187" t="str">
        <f aca="false">+IF($H$113&gt;=48,INDEX($BE$58:$BN$69,MATCH($AL106,$BD$58:$BD$69,0),MATCH(AP$5,$BE$57:$BN$57,0)),$BB62)</f>
        <v>3E</v>
      </c>
      <c r="AQ106" s="187" t="str">
        <f aca="false">+IF($H$113&gt;=48,INDEX($BE$58:$BN$69,MATCH($AL106,$BD$58:$BD$69,0),MATCH(AQ$5,$BE$57:$BN$57,0)),$BB62)</f>
        <v>3E</v>
      </c>
      <c r="AR106" s="187" t="str">
        <f aca="false">+IF($H$113&gt;=48,INDEX($BE$58:$BN$69,MATCH($AL106,$BD$58:$BD$69,0),MATCH(AR$5,$BE$57:$BN$57,0)),$BB62)</f>
        <v>3E</v>
      </c>
      <c r="AS106" s="187" t="str">
        <f aca="false">+IF($H$113&gt;=48,INDEX($BE$58:$BN$69,MATCH($AL106,$BD$58:$BD$69,0),MATCH(AS$5,$BE$57:$BN$57,0)),$BB62)</f>
        <v>3E</v>
      </c>
      <c r="AT106" s="230" t="str">
        <f aca="false">+IF($H$113&gt;=48,INDEX($BE$58:$BN$69,MATCH($AL106,$BD$58:$BD$69,0),MATCH(AT$5,$BE$57:$BN$57,0)),$BB62)</f>
        <v>3E</v>
      </c>
      <c r="AU106" s="155" t="str">
        <f aca="false">IF($H$113=144,INDEX($DL$58:$DL$69,MATCH(AI106,$DP$58:$DP$69,0)),"")</f>
        <v/>
      </c>
      <c r="AV106" s="110" t="str">
        <f aca="false">INDEX($BD$58:$BD$69,MATCH(AI106,$BM$58:$BM$69,0))</f>
        <v>Austria</v>
      </c>
      <c r="AW106" s="111"/>
      <c r="AX106" s="227"/>
      <c r="AY106" s="231"/>
      <c r="AZ106" s="232" t="str">
        <f aca="false">+IF(OR($H$113&gt;=48,$AJ$99=144),BF120&amp;" - "&amp;BG120,"")</f>
        <v/>
      </c>
      <c r="BA106" s="48"/>
      <c r="BB106" s="119"/>
      <c r="BC106" s="54"/>
      <c r="BD106" s="119"/>
      <c r="BE106" s="119"/>
      <c r="BF106" s="119" t="str">
        <f aca="false">IFERROR(INDEX($BC$6:$BC$53,MATCH(AL105,$BD$6:$BD$53,0)),"")</f>
        <v/>
      </c>
      <c r="BG106" s="119" t="n">
        <f aca="false">COUNTIF($BF$103:$BF$110,"&lt;="&amp;BF106)</f>
        <v>8</v>
      </c>
      <c r="BH106" s="119"/>
      <c r="BI106" s="54" t="n">
        <v>4</v>
      </c>
      <c r="BJ106" s="119" t="str">
        <f aca="false">IFERROR(INDEX($BF$103:$BF$110,MATCH(BI106,$BG$103:$BG$110,0)),"Grupo")</f>
        <v>Grupo</v>
      </c>
      <c r="BK106" s="54"/>
      <c r="BL106" s="54"/>
      <c r="BM106" s="119"/>
      <c r="BN106" s="119"/>
      <c r="BO106" s="119"/>
      <c r="BP106" s="119"/>
      <c r="BQ106" s="119"/>
      <c r="BR106" s="119"/>
      <c r="BS106" s="119"/>
      <c r="BT106" s="119"/>
      <c r="BU106" s="119"/>
      <c r="BV106" s="119"/>
      <c r="BW106" s="119"/>
      <c r="BX106" s="119"/>
      <c r="BY106" s="119"/>
      <c r="BZ106" s="119"/>
      <c r="CA106" s="119"/>
      <c r="CB106" s="119"/>
      <c r="CC106" s="119"/>
      <c r="CD106" s="119"/>
      <c r="CE106" s="119"/>
      <c r="CF106" s="119"/>
      <c r="CG106" s="119"/>
      <c r="CH106" s="119"/>
      <c r="CI106" s="119"/>
      <c r="CJ106" s="119"/>
      <c r="CK106" s="119"/>
      <c r="CL106" s="119"/>
      <c r="CM106" s="119"/>
      <c r="CN106" s="119"/>
      <c r="CO106" s="119"/>
      <c r="CP106" s="119"/>
      <c r="CQ106" s="119"/>
      <c r="CR106" s="119"/>
      <c r="CS106" s="119"/>
      <c r="CT106" s="119"/>
      <c r="CU106" s="119"/>
      <c r="CV106" s="119"/>
      <c r="CW106" s="119"/>
      <c r="CX106" s="119"/>
      <c r="CY106" s="119"/>
      <c r="CZ106" s="119"/>
      <c r="DA106" s="119"/>
      <c r="DB106" s="119"/>
      <c r="DC106" s="119"/>
      <c r="DD106" s="119"/>
      <c r="DE106" s="119"/>
      <c r="DF106" s="119"/>
      <c r="DG106" s="119"/>
      <c r="DH106" s="119"/>
      <c r="DI106" s="119"/>
      <c r="DJ106" s="119"/>
      <c r="DK106" s="119"/>
      <c r="DL106" s="119"/>
      <c r="DM106" s="119"/>
      <c r="DN106" s="119"/>
      <c r="DO106" s="119"/>
      <c r="DP106" s="119"/>
      <c r="DQ106" s="119"/>
      <c r="DR106" s="119"/>
      <c r="DS106" s="119"/>
      <c r="DT106" s="54" t="str">
        <f aca="false">AA106&amp;"-"&amp;AF106</f>
        <v>1I-3CDFGH</v>
      </c>
      <c r="DU106" s="119"/>
      <c r="DV106" s="119"/>
      <c r="DW106" s="209"/>
    </row>
    <row r="107" customFormat="false" ht="15.75" hidden="false" customHeight="true" outlineLevel="0" collapsed="false">
      <c r="A107" s="119" t="s">
        <v>78</v>
      </c>
      <c r="B107" s="119" t="s">
        <v>160</v>
      </c>
      <c r="C107" s="38"/>
      <c r="D107" s="194" t="str">
        <f aca="false">IF(AND(OR(AC107="",AD107="")),"W"&amp;AH107,IF(AC107&gt;AD107,AA107,IF(AC107&lt;AD107,AF107,IF(AND(AC107=AD107,AB107=AE107),"W"&amp;AH107,IF(AND(AC107=AD107,OR(AB107="",AE107="")),"W"&amp;AH107,IF(AND(AC107=AD107,AB107&gt;AE107),AA107,AF107))))))</f>
        <v>W79</v>
      </c>
      <c r="E107" s="38" t="s">
        <v>24</v>
      </c>
      <c r="F107" s="38" t="s">
        <v>149</v>
      </c>
      <c r="G107" s="116" t="s">
        <v>129</v>
      </c>
      <c r="H107" s="90" t="n">
        <f aca="false">+SUMIF($BC$6:$BC$53,G107,$BF$6:$BF$53)</f>
        <v>0</v>
      </c>
      <c r="I107" s="54"/>
      <c r="J107" s="119" t="n">
        <v>79</v>
      </c>
      <c r="K107" s="119" t="n">
        <v>46203.75</v>
      </c>
      <c r="L107" s="119" t="s">
        <v>161</v>
      </c>
      <c r="M107" s="119" t="str">
        <f aca="false">+IF(OR(INDEX($H$101:$H$113,MATCH(E107,$G$101:$G$113,0))=12,$AJ$99=144),INDEX($AL$6:$AL$97,MATCH(A107,$AI$6:$AI$97,0)),A107)</f>
        <v>1A</v>
      </c>
      <c r="N107" s="119" t="str">
        <f aca="false">+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119"/>
      <c r="P107" s="119"/>
      <c r="Q107" s="119"/>
      <c r="R107" s="119"/>
      <c r="S107" s="119"/>
      <c r="T107" s="119"/>
      <c r="U107" s="119"/>
      <c r="V107" s="45"/>
      <c r="W107" s="210"/>
      <c r="X107" s="73" t="n">
        <f aca="false">Horarios!C107</f>
        <v>46204.125</v>
      </c>
      <c r="Y107" s="74" t="n">
        <f aca="false">Horarios!C107</f>
        <v>46204.125</v>
      </c>
      <c r="Z107" s="211" t="n">
        <f aca="false">AH107</f>
        <v>79</v>
      </c>
      <c r="AA107" s="212" t="str">
        <f aca="false">+INDEX($M$101:$M$147,MATCH(AH107,$J$101:$J$147,0))</f>
        <v>1A</v>
      </c>
      <c r="AB107" s="213"/>
      <c r="AC107" s="220"/>
      <c r="AD107" s="220"/>
      <c r="AE107" s="213"/>
      <c r="AF107" s="215" t="str">
        <f aca="false">+INDEX($N$101:$N$147,MATCH(AH107,$J$101:$J$147,0))</f>
        <v>3CEFHI</v>
      </c>
      <c r="AG107" s="216" t="n">
        <f aca="false">IF(D107="W"&amp;AH107,0,1)</f>
        <v>0</v>
      </c>
      <c r="AH107" s="83" t="n">
        <v>79</v>
      </c>
      <c r="AI107" s="110" t="n">
        <v>6</v>
      </c>
      <c r="AJ107" s="120" t="n">
        <v>6</v>
      </c>
      <c r="AK107" s="172" t="str">
        <f aca="true" t="array" ref="AK107:AK107">Ver_flag_visit</f>
        <v/>
      </c>
      <c r="AL107" s="122" t="str">
        <f aca="false">+IF($H$113&gt;=48,INDEX($BD$58:$BD$69,MATCH(AI107,$BN$58:$BN$69,0)),BB63)</f>
        <v>3F</v>
      </c>
      <c r="AM107" s="229" t="str">
        <f aca="false">+IF($H$113&gt;=48,INDEX($BE$58:$BN$69,MATCH($AL107,$BD$58:$BD$69,0),MATCH(AM$5,$BE$57:$BN$57,0)),$BB63)</f>
        <v>3F</v>
      </c>
      <c r="AN107" s="187" t="str">
        <f aca="false">+IF($H$113&gt;=48,INDEX($BE$58:$BN$69,MATCH($AL107,$BD$58:$BD$69,0),MATCH(AN$5,$BE$57:$BN$57,0)),$BB63)</f>
        <v>3F</v>
      </c>
      <c r="AO107" s="187" t="str">
        <f aca="false">+IF($H$113&gt;=48,INDEX($BE$58:$BN$69,MATCH($AL107,$BD$58:$BD$69,0),MATCH(AO$5,$BE$57:$BN$57,0)),$BB63)</f>
        <v>3F</v>
      </c>
      <c r="AP107" s="187" t="str">
        <f aca="false">+IF($H$113&gt;=48,INDEX($BE$58:$BN$69,MATCH($AL107,$BD$58:$BD$69,0),MATCH(AP$5,$BE$57:$BN$57,0)),$BB63)</f>
        <v>3F</v>
      </c>
      <c r="AQ107" s="187" t="str">
        <f aca="false">+IF($H$113&gt;=48,INDEX($BE$58:$BN$69,MATCH($AL107,$BD$58:$BD$69,0),MATCH(AQ$5,$BE$57:$BN$57,0)),$BB63)</f>
        <v>3F</v>
      </c>
      <c r="AR107" s="187" t="str">
        <f aca="false">+IF($H$113&gt;=48,INDEX($BE$58:$BN$69,MATCH($AL107,$BD$58:$BD$69,0),MATCH(AR$5,$BE$57:$BN$57,0)),$BB63)</f>
        <v>3F</v>
      </c>
      <c r="AS107" s="187" t="str">
        <f aca="false">+IF($H$113&gt;=48,INDEX($BE$58:$BN$69,MATCH($AL107,$BD$58:$BD$69,0),MATCH(AS$5,$BE$57:$BN$57,0)),$BB63)</f>
        <v>3F</v>
      </c>
      <c r="AT107" s="230" t="str">
        <f aca="false">+IF($H$113&gt;=48,INDEX($BE$58:$BN$69,MATCH($AL107,$BD$58:$BD$69,0),MATCH(AT$5,$BE$57:$BN$57,0)),$BB63)</f>
        <v>3F</v>
      </c>
      <c r="AU107" s="155" t="str">
        <f aca="false">IF($H$113=144,INDEX($DL$58:$DL$69,MATCH(AI107,$DP$58:$DP$69,0)),"")</f>
        <v/>
      </c>
      <c r="AV107" s="110" t="str">
        <f aca="false">INDEX($BD$58:$BD$69,MATCH(AI107,$BM$58:$BM$69,0))</f>
        <v>Ghana</v>
      </c>
      <c r="AW107" s="111" t="n">
        <v>7</v>
      </c>
      <c r="AX107" s="227"/>
      <c r="AY107" s="231"/>
      <c r="AZ107" s="232" t="str">
        <f aca="false">+IF(OR($H$113&gt;=48,$AJ$99=144),BF121&amp;" - "&amp;BG121,"")</f>
        <v/>
      </c>
      <c r="BA107" s="48"/>
      <c r="BB107" s="119"/>
      <c r="BC107" s="54"/>
      <c r="BD107" s="119"/>
      <c r="BE107" s="54"/>
      <c r="BF107" s="119" t="str">
        <f aca="false">IFERROR(INDEX($BC$6:$BC$53,MATCH(AL106,$BD$6:$BD$53,0)),"")</f>
        <v/>
      </c>
      <c r="BG107" s="119" t="n">
        <f aca="false">COUNTIF($BF$103:$BF$110,"&lt;="&amp;BF107)</f>
        <v>8</v>
      </c>
      <c r="BH107" s="119"/>
      <c r="BI107" s="119" t="n">
        <v>5</v>
      </c>
      <c r="BJ107" s="119" t="str">
        <f aca="false">IFERROR(INDEX($BF$103:$BF$110,MATCH(BI107,$BG$103:$BG$110,0)),"Grupo")</f>
        <v>Grupo</v>
      </c>
      <c r="BK107" s="54"/>
      <c r="BL107" s="54"/>
      <c r="BM107" s="119"/>
      <c r="BN107" s="119"/>
      <c r="BO107" s="119"/>
      <c r="BP107" s="119"/>
      <c r="BQ107" s="119"/>
      <c r="BR107" s="119"/>
      <c r="BS107" s="119"/>
      <c r="BT107" s="119"/>
      <c r="BU107" s="119"/>
      <c r="BV107" s="119"/>
      <c r="BW107" s="119"/>
      <c r="BX107" s="119"/>
      <c r="BY107" s="119"/>
      <c r="BZ107" s="119"/>
      <c r="CA107" s="119"/>
      <c r="CB107" s="119"/>
      <c r="CC107" s="119"/>
      <c r="CD107" s="119"/>
      <c r="CE107" s="119"/>
      <c r="CF107" s="119"/>
      <c r="CG107" s="119"/>
      <c r="CH107" s="119"/>
      <c r="CI107" s="119"/>
      <c r="CJ107" s="119"/>
      <c r="CK107" s="119"/>
      <c r="CL107" s="119"/>
      <c r="CM107" s="119"/>
      <c r="CN107" s="119"/>
      <c r="CO107" s="119"/>
      <c r="CP107" s="119"/>
      <c r="CQ107" s="119"/>
      <c r="CR107" s="119"/>
      <c r="CS107" s="119"/>
      <c r="CT107" s="119"/>
      <c r="CU107" s="119"/>
      <c r="CV107" s="119"/>
      <c r="CW107" s="119"/>
      <c r="CX107" s="119"/>
      <c r="CY107" s="119"/>
      <c r="CZ107" s="119"/>
      <c r="DA107" s="119"/>
      <c r="DB107" s="119"/>
      <c r="DC107" s="119"/>
      <c r="DD107" s="119"/>
      <c r="DE107" s="119"/>
      <c r="DF107" s="119"/>
      <c r="DG107" s="119"/>
      <c r="DH107" s="119"/>
      <c r="DI107" s="119"/>
      <c r="DJ107" s="119"/>
      <c r="DK107" s="119"/>
      <c r="DL107" s="119"/>
      <c r="DM107" s="119"/>
      <c r="DN107" s="119"/>
      <c r="DO107" s="119"/>
      <c r="DP107" s="119"/>
      <c r="DQ107" s="119"/>
      <c r="DR107" s="119"/>
      <c r="DS107" s="119"/>
      <c r="DT107" s="54" t="str">
        <f aca="false">AA107&amp;"-"&amp;AF107</f>
        <v>1A-3CEFHI</v>
      </c>
      <c r="DU107" s="119"/>
      <c r="DV107" s="119"/>
      <c r="DW107" s="209"/>
    </row>
    <row r="108" customFormat="false" ht="15.75" hidden="false" customHeight="true" outlineLevel="0" collapsed="false">
      <c r="A108" s="119" t="s">
        <v>127</v>
      </c>
      <c r="B108" s="119" t="s">
        <v>162</v>
      </c>
      <c r="C108" s="38"/>
      <c r="D108" s="194" t="str">
        <f aca="false">IF(AND(OR(AC108="",AD108="")),"W"&amp;AH108,IF(AC108&gt;AD108,AA108,IF(AC108&lt;AD108,AF108,IF(AND(AC108=AD108,AB108=AE108),"W"&amp;AH108,IF(AND(AC108=AD108,OR(AB108="",AE108="")),"W"&amp;AH108,IF(AND(AC108=AD108,AB108&gt;AE108),AA108,AF108))))))</f>
        <v>W80</v>
      </c>
      <c r="E108" s="38" t="s">
        <v>137</v>
      </c>
      <c r="F108" s="38" t="s">
        <v>149</v>
      </c>
      <c r="G108" s="116" t="s">
        <v>133</v>
      </c>
      <c r="H108" s="90" t="n">
        <f aca="false">+SUMIF($BC$6:$BC$53,G108,$BF$6:$BF$53)</f>
        <v>0</v>
      </c>
      <c r="I108" s="54"/>
      <c r="J108" s="119" t="n">
        <v>80</v>
      </c>
      <c r="K108" s="119" t="n">
        <v>46204.75</v>
      </c>
      <c r="L108" s="119" t="s">
        <v>163</v>
      </c>
      <c r="M108" s="119" t="str">
        <f aca="false">+IF(OR(INDEX($H$101:$H$113,MATCH(E108,$G$101:$G$113,0))=12,$AJ$99=144),INDEX($AL$6:$AL$97,MATCH(A108,$AI$6:$AI$97,0)),A108)</f>
        <v>1L</v>
      </c>
      <c r="N108" s="119" t="str">
        <f aca="false">+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119"/>
      <c r="P108" s="119"/>
      <c r="Q108" s="119"/>
      <c r="R108" s="119"/>
      <c r="S108" s="119"/>
      <c r="T108" s="119"/>
      <c r="U108" s="119"/>
      <c r="V108" s="45"/>
      <c r="W108" s="210"/>
      <c r="X108" s="73" t="n">
        <f aca="false">Horarios!C108</f>
        <v>46204.75</v>
      </c>
      <c r="Y108" s="74" t="n">
        <f aca="false">Horarios!C108</f>
        <v>46204.75</v>
      </c>
      <c r="Z108" s="211" t="n">
        <f aca="false">AH108</f>
        <v>80</v>
      </c>
      <c r="AA108" s="212" t="str">
        <f aca="false">+INDEX($M$101:$M$147,MATCH(AH108,$J$101:$J$147,0))</f>
        <v>1L</v>
      </c>
      <c r="AB108" s="213"/>
      <c r="AC108" s="220"/>
      <c r="AD108" s="220"/>
      <c r="AE108" s="213"/>
      <c r="AF108" s="215" t="str">
        <f aca="false">+INDEX($N$101:$N$147,MATCH(AH108,$J$101:$J$147,0))</f>
        <v>3EHIJK</v>
      </c>
      <c r="AG108" s="216" t="n">
        <f aca="false">IF(D108="W"&amp;AH108,0,1)</f>
        <v>0</v>
      </c>
      <c r="AH108" s="83" t="n">
        <v>80</v>
      </c>
      <c r="AI108" s="110" t="n">
        <v>7</v>
      </c>
      <c r="AJ108" s="120" t="n">
        <v>7</v>
      </c>
      <c r="AK108" s="172" t="str">
        <f aca="true" t="array" ref="AK108:AK108">Ver_flag_visit</f>
        <v/>
      </c>
      <c r="AL108" s="122" t="str">
        <f aca="false">+IF($H$113&gt;=48,INDEX($BD$58:$BD$69,MATCH(AI108,$BN$58:$BN$69,0)),BB64)</f>
        <v>3G</v>
      </c>
      <c r="AM108" s="229" t="str">
        <f aca="false">+IF($H$113&gt;=48,INDEX($BE$58:$BN$69,MATCH($AL108,$BD$58:$BD$69,0),MATCH(AM$5,$BE$57:$BN$57,0)),$BB64)</f>
        <v>3G</v>
      </c>
      <c r="AN108" s="187" t="str">
        <f aca="false">+IF($H$113&gt;=48,INDEX($BE$58:$BN$69,MATCH($AL108,$BD$58:$BD$69,0),MATCH(AN$5,$BE$57:$BN$57,0)),$BB64)</f>
        <v>3G</v>
      </c>
      <c r="AO108" s="187" t="str">
        <f aca="false">+IF($H$113&gt;=48,INDEX($BE$58:$BN$69,MATCH($AL108,$BD$58:$BD$69,0),MATCH(AO$5,$BE$57:$BN$57,0)),$BB64)</f>
        <v>3G</v>
      </c>
      <c r="AP108" s="187" t="str">
        <f aca="false">+IF($H$113&gt;=48,INDEX($BE$58:$BN$69,MATCH($AL108,$BD$58:$BD$69,0),MATCH(AP$5,$BE$57:$BN$57,0)),$BB64)</f>
        <v>3G</v>
      </c>
      <c r="AQ108" s="187" t="str">
        <f aca="false">+IF($H$113&gt;=48,INDEX($BE$58:$BN$69,MATCH($AL108,$BD$58:$BD$69,0),MATCH(AQ$5,$BE$57:$BN$57,0)),$BB64)</f>
        <v>3G</v>
      </c>
      <c r="AR108" s="187" t="str">
        <f aca="false">+IF($H$113&gt;=48,INDEX($BE$58:$BN$69,MATCH($AL108,$BD$58:$BD$69,0),MATCH(AR$5,$BE$57:$BN$57,0)),$BB64)</f>
        <v>3G</v>
      </c>
      <c r="AS108" s="187" t="str">
        <f aca="false">+IF($H$113&gt;=48,INDEX($BE$58:$BN$69,MATCH($AL108,$BD$58:$BD$69,0),MATCH(AS$5,$BE$57:$BN$57,0)),$BB64)</f>
        <v>3G</v>
      </c>
      <c r="AT108" s="230" t="str">
        <f aca="false">+IF($H$113&gt;=48,INDEX($BE$58:$BN$69,MATCH($AL108,$BD$58:$BD$69,0),MATCH(AT$5,$BE$57:$BN$57,0)),$BB64)</f>
        <v>3G</v>
      </c>
      <c r="AU108" s="155" t="str">
        <f aca="false">IF($H$113=144,INDEX($DL$58:$DL$69,MATCH(AI108,$DP$58:$DP$69,0)),"")</f>
        <v/>
      </c>
      <c r="AV108" s="110" t="str">
        <f aca="false">INDEX($BD$58:$BD$69,MATCH(AI108,$BM$58:$BM$69,0))</f>
        <v>Irak</v>
      </c>
      <c r="AW108" s="111" t="n">
        <v>6</v>
      </c>
      <c r="AX108" s="227"/>
      <c r="AY108" s="231"/>
      <c r="AZ108" s="232" t="str">
        <f aca="false">+IF(OR($H$113&gt;=48,$AJ$99=144),BF122&amp;" - "&amp;BG122,"")</f>
        <v/>
      </c>
      <c r="BA108" s="48"/>
      <c r="BB108" s="119"/>
      <c r="BC108" s="119"/>
      <c r="BD108" s="119"/>
      <c r="BE108" s="54"/>
      <c r="BF108" s="119" t="str">
        <f aca="false">IFERROR(INDEX($BC$6:$BC$53,MATCH(AL107,$BD$6:$BD$53,0)),"")</f>
        <v/>
      </c>
      <c r="BG108" s="119" t="n">
        <f aca="false">COUNTIF($BF$103:$BF$110,"&lt;="&amp;BF108)</f>
        <v>8</v>
      </c>
      <c r="BH108" s="119"/>
      <c r="BI108" s="119" t="n">
        <v>6</v>
      </c>
      <c r="BJ108" s="119" t="str">
        <f aca="false">IFERROR(INDEX($BF$103:$BF$110,MATCH(BI108,$BG$103:$BG$110,0)),"Grupo")</f>
        <v>Grupo</v>
      </c>
      <c r="BK108" s="54"/>
      <c r="BL108" s="119"/>
      <c r="BM108" s="119"/>
      <c r="BN108" s="119"/>
      <c r="BO108" s="119"/>
      <c r="BP108" s="119"/>
      <c r="BQ108" s="119"/>
      <c r="BR108" s="119"/>
      <c r="BS108" s="119"/>
      <c r="BT108" s="119"/>
      <c r="BU108" s="119"/>
      <c r="BV108" s="119"/>
      <c r="BW108" s="119"/>
      <c r="BX108" s="119"/>
      <c r="BY108" s="119"/>
      <c r="BZ108" s="119"/>
      <c r="CA108" s="119"/>
      <c r="CB108" s="119"/>
      <c r="CC108" s="119"/>
      <c r="CD108" s="119"/>
      <c r="CE108" s="119"/>
      <c r="CF108" s="119"/>
      <c r="CG108" s="119"/>
      <c r="CH108" s="119"/>
      <c r="CI108" s="119"/>
      <c r="CJ108" s="119"/>
      <c r="CK108" s="119"/>
      <c r="CL108" s="119"/>
      <c r="CM108" s="119"/>
      <c r="CN108" s="119"/>
      <c r="CO108" s="119"/>
      <c r="CP108" s="119"/>
      <c r="CQ108" s="119"/>
      <c r="CR108" s="119"/>
      <c r="CS108" s="119"/>
      <c r="CT108" s="119"/>
      <c r="CU108" s="119"/>
      <c r="CV108" s="119"/>
      <c r="CW108" s="119"/>
      <c r="CX108" s="119"/>
      <c r="CY108" s="119"/>
      <c r="CZ108" s="119"/>
      <c r="DA108" s="119"/>
      <c r="DB108" s="119"/>
      <c r="DC108" s="119"/>
      <c r="DD108" s="119"/>
      <c r="DE108" s="119"/>
      <c r="DF108" s="119"/>
      <c r="DG108" s="119"/>
      <c r="DH108" s="119"/>
      <c r="DI108" s="119"/>
      <c r="DJ108" s="119"/>
      <c r="DK108" s="119"/>
      <c r="DL108" s="119"/>
      <c r="DM108" s="119"/>
      <c r="DN108" s="119"/>
      <c r="DO108" s="119"/>
      <c r="DP108" s="119"/>
      <c r="DQ108" s="119"/>
      <c r="DR108" s="119"/>
      <c r="DS108" s="119"/>
      <c r="DT108" s="54" t="str">
        <f aca="false">AA108&amp;"-"&amp;AF108</f>
        <v>1L-3EHIJK</v>
      </c>
      <c r="DU108" s="119"/>
      <c r="DV108" s="119"/>
      <c r="DW108" s="209"/>
    </row>
    <row r="109" customFormat="false" ht="15.75" hidden="false" customHeight="true" outlineLevel="0" collapsed="false">
      <c r="A109" s="119" t="s">
        <v>91</v>
      </c>
      <c r="B109" s="119" t="s">
        <v>164</v>
      </c>
      <c r="C109" s="38"/>
      <c r="D109" s="194" t="str">
        <f aca="false">IF(AND(OR(AC109="",AD109="")),"W"&amp;AH109,IF(AC109&gt;AD109,AA109,IF(AC109&lt;AD109,AF109,IF(AND(AC109=AD109,AB109=AE109),"W"&amp;AH109,IF(AND(AC109=AD109,OR(AB109="",AE109="")),"W"&amp;AH109,IF(AND(AC109=AD109,AB109&gt;AE109),AA109,AF109))))))</f>
        <v>W82</v>
      </c>
      <c r="E109" s="38" t="s">
        <v>102</v>
      </c>
      <c r="F109" s="38" t="s">
        <v>149</v>
      </c>
      <c r="G109" s="116" t="s">
        <v>134</v>
      </c>
      <c r="H109" s="90" t="n">
        <f aca="false">+SUMIF($BC$6:$BC$53,G109,$BF$6:$BF$53)</f>
        <v>0</v>
      </c>
      <c r="I109" s="54"/>
      <c r="J109" s="119" t="n">
        <v>81</v>
      </c>
      <c r="K109" s="119" t="n">
        <v>46204.75</v>
      </c>
      <c r="L109" s="119" t="s">
        <v>165</v>
      </c>
      <c r="M109" s="119" t="str">
        <f aca="false">+IF(OR(INDEX($H$101:$H$113,MATCH(E109,$G$101:$G$113,0))=12,$AJ$99=144),INDEX($AL$6:$AL$97,MATCH(A109,$AI$6:$AI$97,0)),A109)</f>
        <v>1D</v>
      </c>
      <c r="N109" s="119" t="str">
        <f aca="false">+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119"/>
      <c r="P109" s="119"/>
      <c r="Q109" s="119"/>
      <c r="R109" s="119"/>
      <c r="S109" s="119"/>
      <c r="T109" s="119"/>
      <c r="U109" s="119"/>
      <c r="V109" s="45"/>
      <c r="W109" s="210"/>
      <c r="X109" s="73" t="n">
        <f aca="false">Horarios!C109</f>
        <v>46204.9166666667</v>
      </c>
      <c r="Y109" s="74" t="n">
        <f aca="false">Horarios!C109</f>
        <v>46204.9166666667</v>
      </c>
      <c r="Z109" s="211" t="n">
        <f aca="false">AH109</f>
        <v>82</v>
      </c>
      <c r="AA109" s="212" t="str">
        <f aca="false">+INDEX($M$101:$M$147,MATCH(AH109,$J$101:$J$147,0))</f>
        <v>1G</v>
      </c>
      <c r="AB109" s="213"/>
      <c r="AC109" s="220"/>
      <c r="AD109" s="220"/>
      <c r="AE109" s="213"/>
      <c r="AF109" s="215" t="str">
        <f aca="false">+INDEX($N$101:$N$147,MATCH(AH109,$J$101:$J$147,0))</f>
        <v>3AEHIJ</v>
      </c>
      <c r="AG109" s="216" t="n">
        <f aca="false">IF(D109="W"&amp;AH109,0,1)</f>
        <v>0</v>
      </c>
      <c r="AH109" s="83" t="n">
        <v>82</v>
      </c>
      <c r="AI109" s="110" t="n">
        <v>8</v>
      </c>
      <c r="AJ109" s="120" t="n">
        <v>8</v>
      </c>
      <c r="AK109" s="172" t="str">
        <f aca="true" t="array" ref="AK109:AK109">Ver_flag_visit</f>
        <v/>
      </c>
      <c r="AL109" s="122" t="str">
        <f aca="false">+IF($H$113&gt;=48,INDEX($BD$58:$BD$69,MATCH(AI109,$BN$58:$BN$69,0)),BB65)</f>
        <v>3H</v>
      </c>
      <c r="AM109" s="229" t="str">
        <f aca="false">+IF($H$113&gt;=48,INDEX($BE$58:$BN$69,MATCH($AL109,$BD$58:$BD$69,0),MATCH(AM$5,$BE$57:$BN$57,0)),$BB65)</f>
        <v>3H</v>
      </c>
      <c r="AN109" s="187" t="str">
        <f aca="false">+IF($H$113&gt;=48,INDEX($BE$58:$BN$69,MATCH($AL109,$BD$58:$BD$69,0),MATCH(AN$5,$BE$57:$BN$57,0)),$BB65)</f>
        <v>3H</v>
      </c>
      <c r="AO109" s="187" t="str">
        <f aca="false">+IF($H$113&gt;=48,INDEX($BE$58:$BN$69,MATCH($AL109,$BD$58:$BD$69,0),MATCH(AO$5,$BE$57:$BN$57,0)),$BB65)</f>
        <v>3H</v>
      </c>
      <c r="AP109" s="187" t="str">
        <f aca="false">+IF($H$113&gt;=48,INDEX($BE$58:$BN$69,MATCH($AL109,$BD$58:$BD$69,0),MATCH(AP$5,$BE$57:$BN$57,0)),$BB65)</f>
        <v>3H</v>
      </c>
      <c r="AQ109" s="187" t="str">
        <f aca="false">+IF($H$113&gt;=48,INDEX($BE$58:$BN$69,MATCH($AL109,$BD$58:$BD$69,0),MATCH(AQ$5,$BE$57:$BN$57,0)),$BB65)</f>
        <v>3H</v>
      </c>
      <c r="AR109" s="187" t="str">
        <f aca="false">+IF($H$113&gt;=48,INDEX($BE$58:$BN$69,MATCH($AL109,$BD$58:$BD$69,0),MATCH(AR$5,$BE$57:$BN$57,0)),$BB65)</f>
        <v>3H</v>
      </c>
      <c r="AS109" s="187" t="str">
        <f aca="false">+IF($H$113&gt;=48,INDEX($BE$58:$BN$69,MATCH($AL109,$BD$58:$BD$69,0),MATCH(AS$5,$BE$57:$BN$57,0)),$BB65)</f>
        <v>3H</v>
      </c>
      <c r="AT109" s="230" t="str">
        <f aca="false">+IF($H$113&gt;=48,INDEX($BE$58:$BN$69,MATCH($AL109,$BD$58:$BD$69,0),MATCH(AT$5,$BE$57:$BN$57,0)),$BB65)</f>
        <v>3H</v>
      </c>
      <c r="AU109" s="155" t="str">
        <f aca="false">IF($H$113=144,INDEX($DL$58:$DL$69,MATCH(AI109,$DP$58:$DP$69,0)),"")</f>
        <v/>
      </c>
      <c r="AV109" s="110" t="str">
        <f aca="false">INDEX($BD$58:$BD$69,MATCH(AI109,$BM$58:$BM$69,0))</f>
        <v>Irán</v>
      </c>
      <c r="AW109" s="111"/>
      <c r="AX109" s="227"/>
      <c r="AY109" s="231"/>
      <c r="AZ109" s="232" t="str">
        <f aca="false">+IF(OR($H$113&gt;=48,$AJ$99=144),BF123&amp;" - "&amp;BG123,"")</f>
        <v/>
      </c>
      <c r="BA109" s="48"/>
      <c r="BB109" s="119"/>
      <c r="BC109" s="119"/>
      <c r="BD109" s="119"/>
      <c r="BE109" s="54"/>
      <c r="BF109" s="119" t="str">
        <f aca="false">IFERROR(INDEX($BC$6:$BC$53,MATCH(AL108,$BD$6:$BD$53,0)),"")</f>
        <v/>
      </c>
      <c r="BG109" s="119" t="n">
        <f aca="false">COUNTIF($BF$103:$BF$110,"&lt;="&amp;BF109)</f>
        <v>8</v>
      </c>
      <c r="BH109" s="119"/>
      <c r="BI109" s="119" t="n">
        <v>7</v>
      </c>
      <c r="BJ109" s="119" t="str">
        <f aca="false">IFERROR(INDEX($BF$103:$BF$110,MATCH(BI109,$BG$103:$BG$110,0)),"Grupo")</f>
        <v>Grupo</v>
      </c>
      <c r="BK109" s="54"/>
      <c r="BL109" s="119"/>
      <c r="BM109" s="119"/>
      <c r="BN109" s="119"/>
      <c r="BO109" s="119"/>
      <c r="BP109" s="119"/>
      <c r="BQ109" s="119"/>
      <c r="BR109" s="119"/>
      <c r="BS109" s="119"/>
      <c r="BT109" s="119"/>
      <c r="BU109" s="119"/>
      <c r="BV109" s="119"/>
      <c r="BW109" s="119"/>
      <c r="BX109" s="119"/>
      <c r="BY109" s="119"/>
      <c r="BZ109" s="119"/>
      <c r="CA109" s="119"/>
      <c r="CB109" s="119"/>
      <c r="CC109" s="119"/>
      <c r="CD109" s="119"/>
      <c r="CE109" s="119"/>
      <c r="CF109" s="119"/>
      <c r="CG109" s="119"/>
      <c r="CH109" s="119"/>
      <c r="CI109" s="119"/>
      <c r="CJ109" s="119"/>
      <c r="CK109" s="119"/>
      <c r="CL109" s="119"/>
      <c r="CM109" s="119"/>
      <c r="CN109" s="119"/>
      <c r="CO109" s="119"/>
      <c r="CP109" s="119"/>
      <c r="CQ109" s="119"/>
      <c r="CR109" s="119"/>
      <c r="CS109" s="119"/>
      <c r="CT109" s="119"/>
      <c r="CU109" s="119"/>
      <c r="CV109" s="119"/>
      <c r="CW109" s="119"/>
      <c r="CX109" s="119"/>
      <c r="CY109" s="119"/>
      <c r="CZ109" s="119"/>
      <c r="DA109" s="119"/>
      <c r="DB109" s="119"/>
      <c r="DC109" s="119"/>
      <c r="DD109" s="119"/>
      <c r="DE109" s="119"/>
      <c r="DF109" s="119"/>
      <c r="DG109" s="119"/>
      <c r="DH109" s="119"/>
      <c r="DI109" s="119"/>
      <c r="DJ109" s="119"/>
      <c r="DK109" s="119"/>
      <c r="DL109" s="119"/>
      <c r="DM109" s="119"/>
      <c r="DN109" s="119"/>
      <c r="DO109" s="119"/>
      <c r="DP109" s="119"/>
      <c r="DQ109" s="119"/>
      <c r="DR109" s="119"/>
      <c r="DS109" s="119"/>
      <c r="DT109" s="54" t="str">
        <f aca="false">AA109&amp;"-"&amp;AF109</f>
        <v>1G-3AEHIJ</v>
      </c>
      <c r="DU109" s="119"/>
      <c r="DV109" s="119"/>
      <c r="DW109" s="209"/>
    </row>
    <row r="110" customFormat="false" ht="15.75" hidden="false" customHeight="true" outlineLevel="0" collapsed="false">
      <c r="A110" s="119" t="s">
        <v>105</v>
      </c>
      <c r="B110" s="119" t="s">
        <v>166</v>
      </c>
      <c r="C110" s="38"/>
      <c r="D110" s="194" t="str">
        <f aca="false">IF(AND(OR(AC110="",AD110="")),"W"&amp;AH110,IF(AC110&gt;AD110,AA110,IF(AC110&lt;AD110,AF110,IF(AND(AC110=AD110,AB110=AE110),"W"&amp;AH110,IF(AND(AC110=AD110,OR(AB110="",AE110="")),"W"&amp;AH110,IF(AND(AC110=AD110,AB110&gt;AE110),AA110,AF110))))))</f>
        <v>W81</v>
      </c>
      <c r="E110" s="38" t="s">
        <v>129</v>
      </c>
      <c r="F110" s="38" t="s">
        <v>149</v>
      </c>
      <c r="G110" s="116" t="s">
        <v>135</v>
      </c>
      <c r="H110" s="90" t="n">
        <f aca="false">+SUMIF($BC$6:$BC$53,G110,$BF$6:$BF$53)</f>
        <v>0</v>
      </c>
      <c r="I110" s="54"/>
      <c r="J110" s="119" t="n">
        <v>82</v>
      </c>
      <c r="K110" s="119" t="n">
        <v>46204.75</v>
      </c>
      <c r="L110" s="119" t="s">
        <v>167</v>
      </c>
      <c r="M110" s="119" t="str">
        <f aca="false">+IF(OR(INDEX($H$101:$H$113,MATCH(E110,$G$101:$G$113,0))=12,$AJ$99=144),INDEX($AL$6:$AL$97,MATCH(A110,$AI$6:$AI$97,0)),A110)</f>
        <v>1G</v>
      </c>
      <c r="N110" s="119" t="str">
        <f aca="false">+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119"/>
      <c r="P110" s="119"/>
      <c r="Q110" s="119"/>
      <c r="R110" s="119"/>
      <c r="S110" s="119"/>
      <c r="T110" s="119"/>
      <c r="U110" s="119"/>
      <c r="V110" s="45"/>
      <c r="W110" s="210"/>
      <c r="X110" s="73" t="n">
        <f aca="false">Horarios!C110</f>
        <v>46205.0833333333</v>
      </c>
      <c r="Y110" s="74" t="n">
        <f aca="false">Horarios!C110</f>
        <v>46205.0833333333</v>
      </c>
      <c r="Z110" s="211" t="n">
        <f aca="false">AH110</f>
        <v>81</v>
      </c>
      <c r="AA110" s="212" t="str">
        <f aca="false">+INDEX($M$101:$M$147,MATCH(AH110,$J$101:$J$147,0))</f>
        <v>1D</v>
      </c>
      <c r="AB110" s="213"/>
      <c r="AC110" s="220"/>
      <c r="AD110" s="220"/>
      <c r="AE110" s="213"/>
      <c r="AF110" s="215" t="str">
        <f aca="false">+INDEX($N$101:$N$147,MATCH(AH110,$J$101:$J$147,0))</f>
        <v>3BEFIJ</v>
      </c>
      <c r="AG110" s="216" t="n">
        <f aca="false">IF(D110="W"&amp;AH110,0,1)</f>
        <v>0</v>
      </c>
      <c r="AH110" s="83" t="n">
        <v>81</v>
      </c>
      <c r="AI110" s="110" t="n">
        <v>9</v>
      </c>
      <c r="AJ110" s="120" t="n">
        <v>9</v>
      </c>
      <c r="AK110" s="172" t="str">
        <f aca="true" t="array" ref="AK110:AK110">Ver_flag_visit</f>
        <v/>
      </c>
      <c r="AL110" s="122" t="str">
        <f aca="false">+IF($H$113&gt;=48,INDEX($BD$58:$BD$69,MATCH(AI110,$BN$58:$BN$69,0)),BB66)</f>
        <v>3I</v>
      </c>
      <c r="AM110" s="229" t="str">
        <f aca="false">+IF($H$113&gt;=48,INDEX($BE$58:$BN$69,MATCH($AL110,$BD$58:$BD$69,0),MATCH(AM$5,$BE$57:$BN$57,0)),$BB66)</f>
        <v>3I</v>
      </c>
      <c r="AN110" s="187" t="str">
        <f aca="false">+IF($H$113&gt;=48,INDEX($BE$58:$BN$69,MATCH($AL110,$BD$58:$BD$69,0),MATCH(AN$5,$BE$57:$BN$57,0)),$BB66)</f>
        <v>3I</v>
      </c>
      <c r="AO110" s="187" t="str">
        <f aca="false">+IF($H$113&gt;=48,INDEX($BE$58:$BN$69,MATCH($AL110,$BD$58:$BD$69,0),MATCH(AO$5,$BE$57:$BN$57,0)),$BB66)</f>
        <v>3I</v>
      </c>
      <c r="AP110" s="187" t="str">
        <f aca="false">+IF($H$113&gt;=48,INDEX($BE$58:$BN$69,MATCH($AL110,$BD$58:$BD$69,0),MATCH(AP$5,$BE$57:$BN$57,0)),$BB66)</f>
        <v>3I</v>
      </c>
      <c r="AQ110" s="187" t="str">
        <f aca="false">+IF($H$113&gt;=48,INDEX($BE$58:$BN$69,MATCH($AL110,$BD$58:$BD$69,0),MATCH(AQ$5,$BE$57:$BN$57,0)),$BB66)</f>
        <v>3I</v>
      </c>
      <c r="AR110" s="187" t="str">
        <f aca="false">+IF($H$113&gt;=48,INDEX($BE$58:$BN$69,MATCH($AL110,$BD$58:$BD$69,0),MATCH(AR$5,$BE$57:$BN$57,0)),$BB66)</f>
        <v>3I</v>
      </c>
      <c r="AS110" s="187" t="str">
        <f aca="false">+IF($H$113&gt;=48,INDEX($BE$58:$BN$69,MATCH($AL110,$BD$58:$BD$69,0),MATCH(AS$5,$BE$57:$BN$57,0)),$BB66)</f>
        <v>3I</v>
      </c>
      <c r="AT110" s="230" t="str">
        <f aca="false">+IF($H$113&gt;=48,INDEX($BE$58:$BN$69,MATCH($AL110,$BD$58:$BD$69,0),MATCH(AT$5,$BE$57:$BN$57,0)),$BB66)</f>
        <v>3I</v>
      </c>
      <c r="AU110" s="155" t="str">
        <f aca="false">IF($H$113=144,INDEX($DL$58:$DL$69,MATCH(AI110,$DP$58:$DP$69,0)),"")</f>
        <v/>
      </c>
      <c r="AV110" s="110" t="str">
        <f aca="false">INDEX($BD$58:$BD$69,MATCH(AI110,$BM$58:$BM$69,0))</f>
        <v>Uzbekistán</v>
      </c>
      <c r="AW110" s="111" t="n">
        <v>9</v>
      </c>
      <c r="AX110" s="227"/>
      <c r="AY110" s="231"/>
      <c r="AZ110" s="232" t="str">
        <f aca="false">+IF(OR($H$113&gt;=48,$AJ$99=144),BF124&amp;" - "&amp;BG124,"")</f>
        <v/>
      </c>
      <c r="BA110" s="48"/>
      <c r="BB110" s="119"/>
      <c r="BC110" s="119"/>
      <c r="BD110" s="119"/>
      <c r="BE110" s="54"/>
      <c r="BF110" s="119" t="str">
        <f aca="false">IFERROR(INDEX($BC$6:$BC$53,MATCH(AL109,$BD$6:$BD$53,0)),"")</f>
        <v/>
      </c>
      <c r="BG110" s="119" t="n">
        <f aca="false">COUNTIF($BF$103:$BF$110,"&lt;="&amp;BF110)</f>
        <v>8</v>
      </c>
      <c r="BH110" s="119"/>
      <c r="BI110" s="54" t="n">
        <v>8</v>
      </c>
      <c r="BJ110" s="119" t="str">
        <f aca="false">IFERROR(INDEX($BF$103:$BF$110,MATCH(BI110,$BG$103:$BG$110,0)),"Grupo")</f>
        <v/>
      </c>
      <c r="BK110" s="54"/>
      <c r="BL110" s="119"/>
      <c r="BM110" s="119"/>
      <c r="BN110" s="119"/>
      <c r="BO110" s="119"/>
      <c r="BP110" s="119"/>
      <c r="BQ110" s="119"/>
      <c r="BR110" s="119"/>
      <c r="BS110" s="119"/>
      <c r="BT110" s="119"/>
      <c r="BU110" s="119"/>
      <c r="BV110" s="119"/>
      <c r="BW110" s="119"/>
      <c r="BX110" s="119"/>
      <c r="BY110" s="119"/>
      <c r="BZ110" s="119"/>
      <c r="CA110" s="119"/>
      <c r="CB110" s="119"/>
      <c r="CC110" s="119"/>
      <c r="CD110" s="119"/>
      <c r="CE110" s="119"/>
      <c r="CF110" s="119"/>
      <c r="CG110" s="119"/>
      <c r="CH110" s="119"/>
      <c r="CI110" s="119"/>
      <c r="CJ110" s="119"/>
      <c r="CK110" s="119"/>
      <c r="CL110" s="119"/>
      <c r="CM110" s="119"/>
      <c r="CN110" s="119"/>
      <c r="CO110" s="119"/>
      <c r="CP110" s="119"/>
      <c r="CQ110" s="119"/>
      <c r="CR110" s="119"/>
      <c r="CS110" s="119"/>
      <c r="CT110" s="119"/>
      <c r="CU110" s="119"/>
      <c r="CV110" s="119"/>
      <c r="CW110" s="119"/>
      <c r="CX110" s="119"/>
      <c r="CY110" s="119"/>
      <c r="CZ110" s="119"/>
      <c r="DA110" s="119"/>
      <c r="DB110" s="119"/>
      <c r="DC110" s="119"/>
      <c r="DD110" s="119"/>
      <c r="DE110" s="119"/>
      <c r="DF110" s="119"/>
      <c r="DG110" s="119"/>
      <c r="DH110" s="119"/>
      <c r="DI110" s="119"/>
      <c r="DJ110" s="119"/>
      <c r="DK110" s="119"/>
      <c r="DL110" s="119"/>
      <c r="DM110" s="119"/>
      <c r="DN110" s="119"/>
      <c r="DO110" s="119"/>
      <c r="DP110" s="119"/>
      <c r="DQ110" s="119"/>
      <c r="DR110" s="119"/>
      <c r="DS110" s="119"/>
      <c r="DT110" s="54" t="str">
        <f aca="false">AA110&amp;"-"&amp;AF110</f>
        <v>1D-3BEFIJ</v>
      </c>
      <c r="DU110" s="119"/>
      <c r="DV110" s="119"/>
      <c r="DW110" s="209"/>
    </row>
    <row r="111" customFormat="false" ht="15.75" hidden="false" customHeight="true" outlineLevel="0" collapsed="false">
      <c r="A111" s="119" t="s">
        <v>124</v>
      </c>
      <c r="B111" s="119" t="s">
        <v>128</v>
      </c>
      <c r="C111" s="38"/>
      <c r="D111" s="194" t="str">
        <f aca="false">IF(AND(OR(AC111="",AD111="")),"W"&amp;AH111,IF(AC111&gt;AD111,AA111,IF(AC111&lt;AD111,AF111,IF(AND(AC111=AD111,AB111=AE111),"W"&amp;AH111,IF(AND(AC111=AD111,OR(AB111="",AE111="")),"W"&amp;AH111,IF(AND(AC111=AD111,AB111&gt;AE111),AA111,AF111))))))</f>
        <v>W84</v>
      </c>
      <c r="E111" s="38" t="s">
        <v>136</v>
      </c>
      <c r="F111" s="38" t="s">
        <v>137</v>
      </c>
      <c r="G111" s="116" t="s">
        <v>136</v>
      </c>
      <c r="H111" s="90" t="n">
        <f aca="false">+SUMIF($BC$6:$BC$53,G111,$BF$6:$BF$53)</f>
        <v>0</v>
      </c>
      <c r="I111" s="54"/>
      <c r="J111" s="119" t="n">
        <v>83</v>
      </c>
      <c r="K111" s="119" t="n">
        <v>46205.75</v>
      </c>
      <c r="L111" s="119" t="s">
        <v>168</v>
      </c>
      <c r="M111" s="119" t="str">
        <f aca="false">+IF(OR(INDEX($H$101:$H$113,MATCH(E111,$G$101:$G$113,0))=12,$AJ$99=144),INDEX($AL$6:$AL$97,MATCH(A111,$AI$6:$AI$97,0)),A111)</f>
        <v>2K</v>
      </c>
      <c r="N111" s="119" t="str">
        <f aca="false">+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119"/>
      <c r="P111" s="119"/>
      <c r="Q111" s="119"/>
      <c r="R111" s="119"/>
      <c r="S111" s="119"/>
      <c r="T111" s="119"/>
      <c r="U111" s="119"/>
      <c r="V111" s="45"/>
      <c r="W111" s="210"/>
      <c r="X111" s="73" t="n">
        <f aca="false">Horarios!C111</f>
        <v>46205.875</v>
      </c>
      <c r="Y111" s="74" t="n">
        <f aca="false">Horarios!C111</f>
        <v>46205.875</v>
      </c>
      <c r="Z111" s="211" t="n">
        <f aca="false">AH111</f>
        <v>84</v>
      </c>
      <c r="AA111" s="212" t="str">
        <f aca="false">+INDEX($M$101:$M$147,MATCH(AH111,$J$101:$J$147,0))</f>
        <v>1H</v>
      </c>
      <c r="AB111" s="213"/>
      <c r="AC111" s="220"/>
      <c r="AD111" s="220"/>
      <c r="AE111" s="213"/>
      <c r="AF111" s="215" t="str">
        <f aca="false">+INDEX($N$101:$N$147,MATCH(AH111,$J$101:$J$147,0))</f>
        <v>2J</v>
      </c>
      <c r="AG111" s="216" t="n">
        <f aca="false">IF(D111="W"&amp;AH111,0,1)</f>
        <v>0</v>
      </c>
      <c r="AH111" s="83" t="n">
        <v>84</v>
      </c>
      <c r="AI111" s="110" t="n">
        <v>10</v>
      </c>
      <c r="AJ111" s="120" t="n">
        <v>10</v>
      </c>
      <c r="AK111" s="172" t="str">
        <f aca="true" t="array" ref="AK111:AK111">Ver_flag_visit</f>
        <v/>
      </c>
      <c r="AL111" s="122" t="str">
        <f aca="false">+IF($H$113&gt;=48,INDEX($BD$58:$BD$69,MATCH(AI111,$BN$58:$BN$69,0)),BB67)</f>
        <v>3J</v>
      </c>
      <c r="AM111" s="229" t="str">
        <f aca="false">+IF($H$113&gt;=48,INDEX($BE$58:$BN$69,MATCH($AL111,$BD$58:$BD$69,0),MATCH(AM$5,$BE$57:$BN$57,0)),$BB67)</f>
        <v>3J</v>
      </c>
      <c r="AN111" s="187" t="str">
        <f aca="false">+IF($H$113&gt;=48,INDEX($BE$58:$BN$69,MATCH($AL111,$BD$58:$BD$69,0),MATCH(AN$5,$BE$57:$BN$57,0)),$BB67)</f>
        <v>3J</v>
      </c>
      <c r="AO111" s="187" t="str">
        <f aca="false">+IF($H$113&gt;=48,INDEX($BE$58:$BN$69,MATCH($AL111,$BD$58:$BD$69,0),MATCH(AO$5,$BE$57:$BN$57,0)),$BB67)</f>
        <v>3J</v>
      </c>
      <c r="AP111" s="187" t="str">
        <f aca="false">+IF($H$113&gt;=48,INDEX($BE$58:$BN$69,MATCH($AL111,$BD$58:$BD$69,0),MATCH(AP$5,$BE$57:$BN$57,0)),$BB67)</f>
        <v>3J</v>
      </c>
      <c r="AQ111" s="187" t="str">
        <f aca="false">+IF($H$113&gt;=48,INDEX($BE$58:$BN$69,MATCH($AL111,$BD$58:$BD$69,0),MATCH(AQ$5,$BE$57:$BN$57,0)),$BB67)</f>
        <v>3J</v>
      </c>
      <c r="AR111" s="187" t="str">
        <f aca="false">+IF($H$113&gt;=48,INDEX($BE$58:$BN$69,MATCH($AL111,$BD$58:$BD$69,0),MATCH(AR$5,$BE$57:$BN$57,0)),$BB67)</f>
        <v>3J</v>
      </c>
      <c r="AS111" s="187" t="str">
        <f aca="false">+IF($H$113&gt;=48,INDEX($BE$58:$BN$69,MATCH($AL111,$BD$58:$BD$69,0),MATCH(AS$5,$BE$57:$BN$57,0)),$BB67)</f>
        <v>3J</v>
      </c>
      <c r="AT111" s="230" t="str">
        <f aca="false">+IF($H$113&gt;=48,INDEX($BE$58:$BN$69,MATCH($AL111,$BD$58:$BD$69,0),MATCH(AT$5,$BE$57:$BN$57,0)),$BB67)</f>
        <v>3J</v>
      </c>
      <c r="AU111" s="155" t="str">
        <f aca="false">IF($H$113=144,INDEX($DL$58:$DL$69,MATCH(AI111,$DP$58:$DP$69,0)),"")</f>
        <v/>
      </c>
      <c r="AV111" s="110" t="str">
        <f aca="false">INDEX($BD$58:$BD$69,MATCH(AI111,$BM$58:$BM$69,0))</f>
        <v>República Checa</v>
      </c>
      <c r="AW111" s="111" t="n">
        <v>10</v>
      </c>
      <c r="AX111" s="227"/>
      <c r="AY111" s="233"/>
      <c r="AZ111" s="233"/>
      <c r="BA111" s="48"/>
      <c r="BB111" s="119"/>
      <c r="BC111" s="119"/>
      <c r="BD111" s="102"/>
      <c r="BE111" s="119"/>
      <c r="BF111" s="119"/>
      <c r="BG111" s="119"/>
      <c r="BH111" s="119"/>
      <c r="BI111" s="119" t="s">
        <v>169</v>
      </c>
      <c r="BJ111" s="119"/>
      <c r="BK111" s="54"/>
      <c r="BL111" s="119"/>
      <c r="BM111" s="119"/>
      <c r="BN111" s="119"/>
      <c r="BO111" s="119"/>
      <c r="BP111" s="119"/>
      <c r="BQ111" s="119"/>
      <c r="BR111" s="119"/>
      <c r="BS111" s="119"/>
      <c r="BT111" s="119"/>
      <c r="BU111" s="119"/>
      <c r="BV111" s="119"/>
      <c r="BW111" s="119"/>
      <c r="BX111" s="119"/>
      <c r="BY111" s="119"/>
      <c r="BZ111" s="119"/>
      <c r="CA111" s="119"/>
      <c r="CB111" s="119"/>
      <c r="CC111" s="119"/>
      <c r="CD111" s="119"/>
      <c r="CE111" s="119"/>
      <c r="CF111" s="119"/>
      <c r="CG111" s="119"/>
      <c r="CH111" s="119"/>
      <c r="CI111" s="119"/>
      <c r="CJ111" s="119"/>
      <c r="CK111" s="119"/>
      <c r="CL111" s="119"/>
      <c r="CM111" s="119"/>
      <c r="CN111" s="119"/>
      <c r="CO111" s="119"/>
      <c r="CP111" s="119"/>
      <c r="CQ111" s="119"/>
      <c r="CR111" s="119"/>
      <c r="CS111" s="119"/>
      <c r="CT111" s="119"/>
      <c r="CU111" s="119"/>
      <c r="CV111" s="119"/>
      <c r="CW111" s="119"/>
      <c r="CX111" s="119"/>
      <c r="CY111" s="119"/>
      <c r="CZ111" s="119"/>
      <c r="DA111" s="119"/>
      <c r="DB111" s="119"/>
      <c r="DC111" s="119"/>
      <c r="DD111" s="119"/>
      <c r="DE111" s="119"/>
      <c r="DF111" s="119"/>
      <c r="DG111" s="119"/>
      <c r="DH111" s="119"/>
      <c r="DI111" s="119"/>
      <c r="DJ111" s="119"/>
      <c r="DK111" s="119"/>
      <c r="DL111" s="119"/>
      <c r="DM111" s="119"/>
      <c r="DN111" s="119"/>
      <c r="DO111" s="119"/>
      <c r="DP111" s="119"/>
      <c r="DQ111" s="119"/>
      <c r="DR111" s="119"/>
      <c r="DS111" s="119"/>
      <c r="DT111" s="54" t="str">
        <f aca="false">AA111&amp;"-"&amp;AF111</f>
        <v>1H-2J</v>
      </c>
      <c r="DU111" s="119"/>
      <c r="DV111" s="119"/>
      <c r="DW111" s="209"/>
    </row>
    <row r="112" customFormat="false" ht="15.75" hidden="false" customHeight="true" outlineLevel="0" collapsed="false">
      <c r="A112" s="119" t="s">
        <v>109</v>
      </c>
      <c r="B112" s="119" t="s">
        <v>119</v>
      </c>
      <c r="C112" s="38"/>
      <c r="D112" s="194" t="str">
        <f aca="false">IF(AND(OR(AC112="",AD112="")),"W"&amp;AH112,IF(AC112&gt;AD112,AA112,IF(AC112&lt;AD112,AF112,IF(AND(AC112=AD112,AB112=AE112),"W"&amp;AH112,IF(AND(AC112=AD112,OR(AB112="",AE112="")),"W"&amp;AH112,IF(AND(AC112=AD112,AB112&gt;AE112),AA112,AF112))))))</f>
        <v>W83</v>
      </c>
      <c r="E112" s="38" t="s">
        <v>133</v>
      </c>
      <c r="F112" s="38" t="s">
        <v>135</v>
      </c>
      <c r="G112" s="116" t="s">
        <v>137</v>
      </c>
      <c r="H112" s="90" t="n">
        <f aca="false">+SUMIF($BC$6:$BC$53,G112,$BF$6:$BF$53)</f>
        <v>0</v>
      </c>
      <c r="I112" s="54"/>
      <c r="J112" s="119" t="n">
        <v>84</v>
      </c>
      <c r="K112" s="119" t="n">
        <v>46205.75</v>
      </c>
      <c r="L112" s="119" t="s">
        <v>170</v>
      </c>
      <c r="M112" s="119" t="str">
        <f aca="false">+IF(OR(INDEX($H$101:$H$113,MATCH(E112,$G$101:$G$113,0))=12,$AJ$99=144),INDEX($AL$6:$AL$97,MATCH(A112,$AI$6:$AI$97,0)),A112)</f>
        <v>1H</v>
      </c>
      <c r="N112" s="119" t="str">
        <f aca="false">+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119"/>
      <c r="P112" s="119"/>
      <c r="Q112" s="119"/>
      <c r="R112" s="119"/>
      <c r="S112" s="119"/>
      <c r="T112" s="119"/>
      <c r="U112" s="119"/>
      <c r="V112" s="45"/>
      <c r="W112" s="210"/>
      <c r="X112" s="73" t="n">
        <f aca="false">Horarios!C112</f>
        <v>46206.0416666667</v>
      </c>
      <c r="Y112" s="74" t="n">
        <f aca="false">Horarios!C112</f>
        <v>46206.0416666667</v>
      </c>
      <c r="Z112" s="211" t="n">
        <f aca="false">AH112</f>
        <v>83</v>
      </c>
      <c r="AA112" s="212" t="str">
        <f aca="false">+INDEX($M$101:$M$147,MATCH(AH112,$J$101:$J$147,0))</f>
        <v>2K</v>
      </c>
      <c r="AB112" s="213"/>
      <c r="AC112" s="220"/>
      <c r="AD112" s="220"/>
      <c r="AE112" s="213"/>
      <c r="AF112" s="215" t="str">
        <f aca="false">+INDEX($N$101:$N$147,MATCH(AH112,$J$101:$J$147,0))</f>
        <v>2L</v>
      </c>
      <c r="AG112" s="216" t="n">
        <f aca="false">IF(D112="W"&amp;AH112,0,1)</f>
        <v>0</v>
      </c>
      <c r="AH112" s="83" t="n">
        <v>83</v>
      </c>
      <c r="AI112" s="110" t="n">
        <v>11</v>
      </c>
      <c r="AJ112" s="120" t="n">
        <v>11</v>
      </c>
      <c r="AK112" s="172" t="str">
        <f aca="true" t="array" ref="AK112:AK112">Ver_flag_visit</f>
        <v/>
      </c>
      <c r="AL112" s="122" t="str">
        <f aca="false">+IF($H$113&gt;=48,INDEX($BD$58:$BD$69,MATCH(AI112,$BN$58:$BN$69,0)),BB68)</f>
        <v>3K</v>
      </c>
      <c r="AM112" s="229" t="str">
        <f aca="false">+IF($H$113&gt;=48,INDEX($BE$58:$BN$69,MATCH($AL112,$BD$58:$BD$69,0),MATCH(AM$5,$BE$57:$BN$57,0)),$BB68)</f>
        <v>3K</v>
      </c>
      <c r="AN112" s="187" t="str">
        <f aca="false">+IF($H$113&gt;=48,INDEX($BE$58:$BN$69,MATCH($AL112,$BD$58:$BD$69,0),MATCH(AN$5,$BE$57:$BN$57,0)),$BB68)</f>
        <v>3K</v>
      </c>
      <c r="AO112" s="187" t="str">
        <f aca="false">+IF($H$113&gt;=48,INDEX($BE$58:$BN$69,MATCH($AL112,$BD$58:$BD$69,0),MATCH(AO$5,$BE$57:$BN$57,0)),$BB68)</f>
        <v>3K</v>
      </c>
      <c r="AP112" s="187" t="str">
        <f aca="false">+IF($H$113&gt;=48,INDEX($BE$58:$BN$69,MATCH($AL112,$BD$58:$BD$69,0),MATCH(AP$5,$BE$57:$BN$57,0)),$BB68)</f>
        <v>3K</v>
      </c>
      <c r="AQ112" s="187" t="str">
        <f aca="false">+IF($H$113&gt;=48,INDEX($BE$58:$BN$69,MATCH($AL112,$BD$58:$BD$69,0),MATCH(AQ$5,$BE$57:$BN$57,0)),$BB68)</f>
        <v>3K</v>
      </c>
      <c r="AR112" s="187" t="str">
        <f aca="false">+IF($H$113&gt;=48,INDEX($BE$58:$BN$69,MATCH($AL112,$BD$58:$BD$69,0),MATCH(AR$5,$BE$57:$BN$57,0)),$BB68)</f>
        <v>3K</v>
      </c>
      <c r="AS112" s="187" t="str">
        <f aca="false">+IF($H$113&gt;=48,INDEX($BE$58:$BN$69,MATCH($AL112,$BD$58:$BD$69,0),MATCH(AS$5,$BE$57:$BN$57,0)),$BB68)</f>
        <v>3K</v>
      </c>
      <c r="AT112" s="230" t="str">
        <f aca="false">+IF($H$113&gt;=48,INDEX($BE$58:$BN$69,MATCH($AL112,$BD$58:$BD$69,0),MATCH(AT$5,$BE$57:$BN$57,0)),$BB68)</f>
        <v>3K</v>
      </c>
      <c r="AU112" s="155" t="str">
        <f aca="false">IF($H$113=144,INDEX($DL$58:$DL$69,MATCH(AI112,$DP$58:$DP$69,0)),"")</f>
        <v/>
      </c>
      <c r="AV112" s="110" t="str">
        <f aca="false">INDEX($BD$58:$BD$69,MATCH(AI112,$BM$58:$BM$69,0))</f>
        <v>Ecuador</v>
      </c>
      <c r="AW112" s="111"/>
      <c r="AX112" s="227"/>
      <c r="AY112" s="233"/>
      <c r="AZ112" s="233"/>
      <c r="BA112" s="48"/>
      <c r="BB112" s="119"/>
      <c r="BC112" s="119"/>
      <c r="BD112" s="102"/>
      <c r="BE112" s="119"/>
      <c r="BF112" s="119"/>
      <c r="BG112" s="119"/>
      <c r="BH112" s="119"/>
      <c r="BI112" s="119" t="str">
        <f aca="false">IFERROR(CONCATENATE(BJ103,BJ104,BJ105,BJ106,BJ107,BJ108,BJ109,BJ110),"¿A/B/C/D/E/F/G/H/I/J/K/L?")</f>
        <v>GrupoGrupoGrupoGrupoGrupoGrupoGrupo</v>
      </c>
      <c r="BJ112" s="119"/>
      <c r="BK112" s="54"/>
      <c r="BL112" s="119"/>
      <c r="BM112" s="119"/>
      <c r="BN112" s="119"/>
      <c r="BO112" s="119"/>
      <c r="BP112" s="119"/>
      <c r="BQ112" s="119"/>
      <c r="BR112" s="119"/>
      <c r="BS112" s="119"/>
      <c r="BT112" s="119"/>
      <c r="BU112" s="119"/>
      <c r="BV112" s="119"/>
      <c r="BW112" s="119"/>
      <c r="BX112" s="119"/>
      <c r="BY112" s="119"/>
      <c r="BZ112" s="119"/>
      <c r="CA112" s="119"/>
      <c r="CB112" s="119"/>
      <c r="CC112" s="119"/>
      <c r="CD112" s="119"/>
      <c r="CE112" s="119"/>
      <c r="CF112" s="119"/>
      <c r="CG112" s="119"/>
      <c r="CH112" s="119"/>
      <c r="CI112" s="119"/>
      <c r="CJ112" s="119"/>
      <c r="CK112" s="119"/>
      <c r="CL112" s="119"/>
      <c r="CM112" s="119"/>
      <c r="CN112" s="119"/>
      <c r="CO112" s="119"/>
      <c r="CP112" s="119"/>
      <c r="CQ112" s="119"/>
      <c r="CR112" s="119"/>
      <c r="CS112" s="119"/>
      <c r="CT112" s="119"/>
      <c r="CU112" s="119"/>
      <c r="CV112" s="119"/>
      <c r="CW112" s="119"/>
      <c r="CX112" s="119"/>
      <c r="CY112" s="119"/>
      <c r="CZ112" s="119"/>
      <c r="DA112" s="119"/>
      <c r="DB112" s="119"/>
      <c r="DC112" s="119"/>
      <c r="DD112" s="119"/>
      <c r="DE112" s="119"/>
      <c r="DF112" s="119"/>
      <c r="DG112" s="119"/>
      <c r="DH112" s="119"/>
      <c r="DI112" s="119"/>
      <c r="DJ112" s="119"/>
      <c r="DK112" s="119"/>
      <c r="DL112" s="119"/>
      <c r="DM112" s="119"/>
      <c r="DN112" s="119"/>
      <c r="DO112" s="119"/>
      <c r="DP112" s="119"/>
      <c r="DQ112" s="119"/>
      <c r="DR112" s="119"/>
      <c r="DS112" s="119"/>
      <c r="DT112" s="54" t="str">
        <f aca="false">AA112&amp;"-"&amp;AF112</f>
        <v>2K-2L</v>
      </c>
      <c r="DU112" s="119"/>
      <c r="DV112" s="119"/>
      <c r="DW112" s="209"/>
    </row>
    <row r="113" customFormat="false" ht="15.75" hidden="false" customHeight="true" outlineLevel="0" collapsed="false">
      <c r="A113" s="119" t="s">
        <v>82</v>
      </c>
      <c r="B113" s="119" t="s">
        <v>171</v>
      </c>
      <c r="C113" s="38"/>
      <c r="D113" s="194" t="str">
        <f aca="false">IF(AND(OR(AC113="",AD113="")),"W"&amp;AH113,IF(AC113&gt;AD113,AA113,IF(AC113&lt;AD113,AF113,IF(AND(AC113=AD113,AB113=AE113),"W"&amp;AH113,IF(AND(AC113=AD113,OR(AB113="",AE113="")),"W"&amp;AH113,IF(AND(AC113=AD113,AB113&gt;AE113),AA113,AF113))))))</f>
        <v>W85</v>
      </c>
      <c r="E113" s="38" t="s">
        <v>84</v>
      </c>
      <c r="F113" s="38" t="s">
        <v>149</v>
      </c>
      <c r="G113" s="116" t="s">
        <v>149</v>
      </c>
      <c r="H113" s="90" t="n">
        <f aca="false">+IF(AJ99&lt;&gt;144,SUM(H101:H112),AJ99)</f>
        <v>24</v>
      </c>
      <c r="I113" s="54"/>
      <c r="J113" s="119" t="n">
        <v>85</v>
      </c>
      <c r="K113" s="119" t="n">
        <v>46205.75</v>
      </c>
      <c r="L113" s="119" t="s">
        <v>172</v>
      </c>
      <c r="M113" s="119" t="str">
        <f aca="false">+IF(OR(INDEX($H$101:$H$113,MATCH(E113,$G$101:$G$113,0))=12,$AJ$99=144),INDEX($AL$6:$AL$97,MATCH(A113,$AI$6:$AI$97,0)),A113)</f>
        <v>1B</v>
      </c>
      <c r="N113" s="119" t="str">
        <f aca="false">+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119"/>
      <c r="P113" s="119"/>
      <c r="Q113" s="119"/>
      <c r="R113" s="119"/>
      <c r="S113" s="119"/>
      <c r="T113" s="119"/>
      <c r="U113" s="119"/>
      <c r="V113" s="45"/>
      <c r="W113" s="210"/>
      <c r="X113" s="73" t="n">
        <f aca="false">Horarios!C113</f>
        <v>46206.2083333333</v>
      </c>
      <c r="Y113" s="74" t="n">
        <f aca="false">Horarios!C113</f>
        <v>46206.2083333333</v>
      </c>
      <c r="Z113" s="211" t="n">
        <f aca="false">AH113</f>
        <v>85</v>
      </c>
      <c r="AA113" s="212" t="str">
        <f aca="false">+INDEX($M$101:$M$147,MATCH(AH113,$J$101:$J$147,0))</f>
        <v>1B</v>
      </c>
      <c r="AB113" s="213"/>
      <c r="AC113" s="220"/>
      <c r="AD113" s="220"/>
      <c r="AE113" s="214"/>
      <c r="AF113" s="215" t="str">
        <f aca="false">+INDEX($N$101:$N$147,MATCH(AH113,$J$101:$J$147,0))</f>
        <v>3EFGIJ</v>
      </c>
      <c r="AG113" s="216" t="n">
        <f aca="false">IF(D113="W"&amp;AH113,0,1)</f>
        <v>0</v>
      </c>
      <c r="AH113" s="83" t="n">
        <v>85</v>
      </c>
      <c r="AI113" s="110" t="n">
        <v>12</v>
      </c>
      <c r="AJ113" s="137" t="n">
        <v>12</v>
      </c>
      <c r="AK113" s="183" t="str">
        <f aca="true" t="array" ref="AK113:AK113">Ver_flag_visit</f>
        <v/>
      </c>
      <c r="AL113" s="139" t="str">
        <f aca="false">+IF($H$113&gt;=48,INDEX($BD$58:$BD$69,MATCH(AI113,$BN$58:$BN$69,0)),BB69)</f>
        <v>3L</v>
      </c>
      <c r="AM113" s="234" t="str">
        <f aca="false">+IF($H$113&gt;=48,INDEX($BE$58:$BN$69,MATCH($AL113,$BD$58:$BD$69,0),MATCH(AM$5,$BE$57:$BN$57,0)),$BB69)</f>
        <v>3L</v>
      </c>
      <c r="AN113" s="188" t="str">
        <f aca="false">+IF($H$113&gt;=48,INDEX($BE$58:$BN$69,MATCH($AL113,$BD$58:$BD$69,0),MATCH(AN$5,$BE$57:$BN$57,0)),$BB69)</f>
        <v>3L</v>
      </c>
      <c r="AO113" s="188" t="str">
        <f aca="false">+IF($H$113&gt;=48,INDEX($BE$58:$BN$69,MATCH($AL113,$BD$58:$BD$69,0),MATCH(AO$5,$BE$57:$BN$57,0)),$BB69)</f>
        <v>3L</v>
      </c>
      <c r="AP113" s="188" t="str">
        <f aca="false">+IF($H$113&gt;=48,INDEX($BE$58:$BN$69,MATCH($AL113,$BD$58:$BD$69,0),MATCH(AP$5,$BE$57:$BN$57,0)),$BB69)</f>
        <v>3L</v>
      </c>
      <c r="AQ113" s="188" t="str">
        <f aca="false">+IF($H$113&gt;=48,INDEX($BE$58:$BN$69,MATCH($AL113,$BD$58:$BD$69,0),MATCH(AQ$5,$BE$57:$BN$57,0)),$BB69)</f>
        <v>3L</v>
      </c>
      <c r="AR113" s="188" t="str">
        <f aca="false">+IF($H$113&gt;=48,INDEX($BE$58:$BN$69,MATCH($AL113,$BD$58:$BD$69,0),MATCH(AR$5,$BE$57:$BN$57,0)),$BB69)</f>
        <v>3L</v>
      </c>
      <c r="AS113" s="188" t="str">
        <f aca="false">+IF($H$113&gt;=48,INDEX($BE$58:$BN$69,MATCH($AL113,$BD$58:$BD$69,0),MATCH(AS$5,$BE$57:$BN$57,0)),$BB69)</f>
        <v>3L</v>
      </c>
      <c r="AT113" s="235" t="str">
        <f aca="false">+IF($H$113&gt;=48,INDEX($BE$58:$BN$69,MATCH($AL113,$BD$58:$BD$69,0),MATCH(AT$5,$BE$57:$BN$57,0)),$BB69)</f>
        <v>3L</v>
      </c>
      <c r="AU113" s="155" t="str">
        <f aca="false">IF($H$113=144,INDEX($DL$58:$DL$69,MATCH(AI113,$DP$58:$DP$69,0)),"")</f>
        <v/>
      </c>
      <c r="AV113" s="110" t="str">
        <f aca="false">INDEX($BD$58:$BD$69,MATCH(AI113,$BM$58:$BM$69,0))</f>
        <v>Turquía</v>
      </c>
      <c r="AW113" s="111"/>
      <c r="AX113" s="227"/>
      <c r="AY113" s="145"/>
      <c r="AZ113" s="146"/>
      <c r="BA113" s="48"/>
      <c r="BB113" s="119"/>
      <c r="BC113" s="119"/>
      <c r="BD113" s="119"/>
      <c r="BE113" s="119"/>
      <c r="BF113" s="119"/>
      <c r="BG113" s="119"/>
      <c r="BH113" s="119"/>
      <c r="BI113" s="119"/>
      <c r="BJ113" s="119"/>
      <c r="BK113" s="119"/>
      <c r="BL113" s="119"/>
      <c r="BM113" s="119"/>
      <c r="BN113" s="119"/>
      <c r="BO113" s="119"/>
      <c r="BP113" s="119"/>
      <c r="BQ113" s="119"/>
      <c r="BR113" s="119"/>
      <c r="BS113" s="119"/>
      <c r="BT113" s="119"/>
      <c r="BU113" s="119"/>
      <c r="BV113" s="119"/>
      <c r="BW113" s="119"/>
      <c r="BX113" s="119"/>
      <c r="BY113" s="119"/>
      <c r="BZ113" s="119"/>
      <c r="CA113" s="119"/>
      <c r="CB113" s="119"/>
      <c r="CC113" s="119"/>
      <c r="CD113" s="119"/>
      <c r="CE113" s="119"/>
      <c r="CF113" s="119"/>
      <c r="CG113" s="119"/>
      <c r="CH113" s="119"/>
      <c r="CI113" s="119"/>
      <c r="CJ113" s="119"/>
      <c r="CK113" s="119"/>
      <c r="CL113" s="119"/>
      <c r="CM113" s="119"/>
      <c r="CN113" s="119"/>
      <c r="CO113" s="119"/>
      <c r="CP113" s="119"/>
      <c r="CQ113" s="119"/>
      <c r="CR113" s="119"/>
      <c r="CS113" s="119"/>
      <c r="CT113" s="119"/>
      <c r="CU113" s="119"/>
      <c r="CV113" s="119"/>
      <c r="CW113" s="119"/>
      <c r="CX113" s="119"/>
      <c r="CY113" s="119"/>
      <c r="CZ113" s="119"/>
      <c r="DA113" s="119"/>
      <c r="DB113" s="119"/>
      <c r="DC113" s="119"/>
      <c r="DD113" s="119"/>
      <c r="DE113" s="119"/>
      <c r="DF113" s="119"/>
      <c r="DG113" s="119"/>
      <c r="DH113" s="119"/>
      <c r="DI113" s="119"/>
      <c r="DJ113" s="119"/>
      <c r="DK113" s="119"/>
      <c r="DL113" s="119"/>
      <c r="DM113" s="119"/>
      <c r="DN113" s="119"/>
      <c r="DO113" s="119"/>
      <c r="DP113" s="119"/>
      <c r="DQ113" s="119"/>
      <c r="DR113" s="119"/>
      <c r="DS113" s="119"/>
      <c r="DT113" s="54" t="str">
        <f aca="false">AA113&amp;"-"&amp;AF113</f>
        <v>1B-3EFGIJ</v>
      </c>
      <c r="DU113" s="119"/>
      <c r="DV113" s="119"/>
      <c r="DW113" s="209"/>
    </row>
    <row r="114" customFormat="false" ht="15.75" hidden="false" customHeight="true" outlineLevel="0" collapsed="false">
      <c r="A114" s="119" t="s">
        <v>118</v>
      </c>
      <c r="B114" s="119" t="s">
        <v>110</v>
      </c>
      <c r="C114" s="38"/>
      <c r="D114" s="194" t="str">
        <f aca="false">IF(AND(OR(AC114="",AD114="")),"W"&amp;AH114,IF(AC114&gt;AD114,AA114,IF(AC114&lt;AD114,AF114,IF(AND(AC114=AD114,AB114=AE114),"W"&amp;AH114,IF(AND(AC114=AD114,OR(AB114="",AE114="")),"W"&amp;AH114,IF(AND(AC114=AD114,AB114&gt;AE114),AA114,AF114))))))</f>
        <v>W88</v>
      </c>
      <c r="E114" s="38" t="s">
        <v>135</v>
      </c>
      <c r="F114" s="38" t="s">
        <v>133</v>
      </c>
      <c r="G114" s="54"/>
      <c r="H114" s="54"/>
      <c r="I114" s="54"/>
      <c r="J114" s="119" t="n">
        <v>86</v>
      </c>
      <c r="K114" s="119" t="n">
        <v>46206.75</v>
      </c>
      <c r="L114" s="119" t="s">
        <v>173</v>
      </c>
      <c r="M114" s="119" t="str">
        <f aca="false">+IF(OR(INDEX($H$101:$H$113,MATCH(E114,$G$101:$G$113,0))=12,$AJ$99=144),INDEX($AL$6:$AL$97,MATCH(A114,$AI$6:$AI$97,0)),A114)</f>
        <v>1J</v>
      </c>
      <c r="N114" s="119" t="str">
        <f aca="false">+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119"/>
      <c r="P114" s="119"/>
      <c r="Q114" s="119"/>
      <c r="R114" s="119"/>
      <c r="S114" s="119"/>
      <c r="T114" s="119"/>
      <c r="U114" s="119"/>
      <c r="V114" s="45"/>
      <c r="W114" s="210"/>
      <c r="X114" s="73" t="n">
        <f aca="false">Horarios!C114</f>
        <v>46206.8333333333</v>
      </c>
      <c r="Y114" s="74" t="n">
        <f aca="false">Horarios!C114</f>
        <v>46206.8333333333</v>
      </c>
      <c r="Z114" s="211" t="n">
        <f aca="false">AH114</f>
        <v>88</v>
      </c>
      <c r="AA114" s="212" t="str">
        <f aca="false">+INDEX($M$101:$M$147,MATCH(AH114,$J$101:$J$147,0))</f>
        <v>2D</v>
      </c>
      <c r="AB114" s="213"/>
      <c r="AC114" s="220"/>
      <c r="AD114" s="220"/>
      <c r="AE114" s="213"/>
      <c r="AF114" s="215" t="str">
        <f aca="false">+INDEX($N$101:$N$147,MATCH(AH114,$J$101:$J$147,0))</f>
        <v>2G</v>
      </c>
      <c r="AG114" s="216" t="n">
        <f aca="false">IF(D114="W"&amp;AH114,0,1)</f>
        <v>0</v>
      </c>
      <c r="AH114" s="83" t="n">
        <v>88</v>
      </c>
      <c r="AI114" s="110"/>
      <c r="AJ114" s="152"/>
      <c r="AK114" s="153"/>
      <c r="AL114" s="65"/>
      <c r="AM114" s="154"/>
      <c r="AN114" s="152"/>
      <c r="AO114" s="152"/>
      <c r="AP114" s="152"/>
      <c r="AQ114" s="152"/>
      <c r="AR114" s="152"/>
      <c r="AS114" s="152"/>
      <c r="AT114" s="152"/>
      <c r="AU114" s="156"/>
      <c r="AV114" s="156"/>
      <c r="AW114" s="236"/>
      <c r="AX114" s="236"/>
      <c r="AY114" s="145"/>
      <c r="AZ114" s="146"/>
      <c r="BA114" s="48"/>
      <c r="BB114" s="54"/>
      <c r="BC114" s="54"/>
      <c r="BD114" s="54"/>
      <c r="BE114" s="54"/>
      <c r="BF114" s="54"/>
      <c r="BG114" s="54"/>
      <c r="BH114" s="54"/>
      <c r="BI114" s="54"/>
      <c r="BJ114" s="54"/>
      <c r="BK114" s="54"/>
      <c r="BL114" s="54"/>
      <c r="BM114" s="54"/>
      <c r="BN114" s="54"/>
      <c r="BO114" s="54"/>
      <c r="BP114" s="54"/>
      <c r="BQ114" s="54"/>
      <c r="BR114" s="54"/>
      <c r="BS114" s="54"/>
      <c r="BT114" s="54"/>
      <c r="BU114" s="54"/>
      <c r="BV114" s="54"/>
      <c r="BW114" s="54"/>
      <c r="BX114" s="54"/>
      <c r="BY114" s="54"/>
      <c r="BZ114" s="54"/>
      <c r="CA114" s="54"/>
      <c r="CB114" s="54"/>
      <c r="CC114" s="54"/>
      <c r="CD114" s="54"/>
      <c r="CE114" s="54"/>
      <c r="CF114" s="54"/>
      <c r="CG114" s="54"/>
      <c r="CH114" s="54"/>
      <c r="CI114" s="54"/>
      <c r="CJ114" s="54"/>
      <c r="CK114" s="54"/>
      <c r="CL114" s="54"/>
      <c r="CM114" s="54"/>
      <c r="CN114" s="54"/>
      <c r="CO114" s="54"/>
      <c r="CP114" s="54"/>
      <c r="CQ114" s="54"/>
      <c r="CR114" s="54"/>
      <c r="CS114" s="54"/>
      <c r="CT114" s="54"/>
      <c r="CU114" s="54"/>
      <c r="CV114" s="54"/>
      <c r="CW114" s="54"/>
      <c r="CX114" s="54"/>
      <c r="CY114" s="54"/>
      <c r="CZ114" s="54"/>
      <c r="DA114" s="54"/>
      <c r="DB114" s="54"/>
      <c r="DC114" s="54"/>
      <c r="DD114" s="54"/>
      <c r="DE114" s="54"/>
      <c r="DF114" s="54"/>
      <c r="DG114" s="54"/>
      <c r="DH114" s="54"/>
      <c r="DI114" s="54"/>
      <c r="DJ114" s="54"/>
      <c r="DK114" s="54"/>
      <c r="DL114" s="54"/>
      <c r="DM114" s="54"/>
      <c r="DN114" s="54"/>
      <c r="DO114" s="54"/>
      <c r="DP114" s="54"/>
      <c r="DQ114" s="54"/>
      <c r="DR114" s="54"/>
      <c r="DS114" s="54"/>
      <c r="DT114" s="54" t="str">
        <f aca="false">AA114&amp;"-"&amp;AF114</f>
        <v>2D-2G</v>
      </c>
      <c r="DU114" s="54"/>
      <c r="DV114" s="54"/>
      <c r="DW114" s="56"/>
    </row>
    <row r="115" customFormat="false" ht="15.75" hidden="false" customHeight="true" outlineLevel="0" collapsed="false">
      <c r="A115" s="119" t="s">
        <v>123</v>
      </c>
      <c r="B115" s="119" t="s">
        <v>174</v>
      </c>
      <c r="C115" s="38"/>
      <c r="D115" s="194" t="str">
        <f aca="false">IF(AND(OR(AC115="",AD115="")),"W"&amp;AH115,IF(AC115&gt;AD115,AA115,IF(AC115&lt;AD115,AF115,IF(AND(AC115=AD115,AB115=AE115),"W"&amp;AH115,IF(AND(AC115=AD115,OR(AB115="",AE115="")),"W"&amp;AH115,IF(AND(AC115=AD115,AB115&gt;AE115),AA115,AF115))))))</f>
        <v>W86</v>
      </c>
      <c r="E115" s="38" t="s">
        <v>136</v>
      </c>
      <c r="F115" s="38" t="s">
        <v>149</v>
      </c>
      <c r="G115" s="54"/>
      <c r="H115" s="54"/>
      <c r="I115" s="54"/>
      <c r="J115" s="119" t="n">
        <v>87</v>
      </c>
      <c r="K115" s="119" t="n">
        <v>46206.75</v>
      </c>
      <c r="L115" s="119" t="s">
        <v>175</v>
      </c>
      <c r="M115" s="119" t="str">
        <f aca="false">+IF(OR(INDEX($H$101:$H$113,MATCH(E115,$G$101:$G$113,0))=12,$AJ$99=144),INDEX($AL$6:$AL$97,MATCH(A115,$AI$6:$AI$97,0)),A115)</f>
        <v>1K</v>
      </c>
      <c r="N115" s="119" t="str">
        <f aca="false">+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119"/>
      <c r="P115" s="119"/>
      <c r="Q115" s="119"/>
      <c r="R115" s="119"/>
      <c r="S115" s="119"/>
      <c r="T115" s="119"/>
      <c r="U115" s="119"/>
      <c r="V115" s="45"/>
      <c r="W115" s="210"/>
      <c r="X115" s="73" t="n">
        <f aca="false">Horarios!C115</f>
        <v>46207</v>
      </c>
      <c r="Y115" s="74" t="n">
        <f aca="false">Horarios!C115</f>
        <v>46207</v>
      </c>
      <c r="Z115" s="211" t="n">
        <f aca="false">AH115</f>
        <v>86</v>
      </c>
      <c r="AA115" s="212" t="str">
        <f aca="false">+INDEX($M$101:$M$147,MATCH(AH115,$J$101:$J$147,0))</f>
        <v>1J</v>
      </c>
      <c r="AB115" s="213"/>
      <c r="AC115" s="220"/>
      <c r="AD115" s="220"/>
      <c r="AE115" s="213"/>
      <c r="AF115" s="215" t="str">
        <f aca="false">+INDEX($N$101:$N$147,MATCH(AH115,$J$101:$J$147,0))</f>
        <v>2H</v>
      </c>
      <c r="AG115" s="216" t="n">
        <f aca="false">IF(D115="W"&amp;AH115,0,1)</f>
        <v>0</v>
      </c>
      <c r="AH115" s="83" t="n">
        <v>86</v>
      </c>
      <c r="AI115" s="110"/>
      <c r="AJ115" s="65"/>
      <c r="AK115" s="159"/>
      <c r="AL115" s="84" t="str">
        <f aca="false">+IF($AJ$99&gt;=48,Idiomas!D78,"")</f>
        <v/>
      </c>
      <c r="AM115" s="65"/>
      <c r="AN115" s="65"/>
      <c r="AO115" s="65"/>
      <c r="AP115" s="65"/>
      <c r="AQ115" s="65"/>
      <c r="AR115" s="65"/>
      <c r="AS115" s="65"/>
      <c r="AT115" s="65"/>
      <c r="AU115" s="50"/>
      <c r="AV115" s="50"/>
      <c r="AW115" s="237"/>
      <c r="AX115" s="237"/>
      <c r="AY115" s="145"/>
      <c r="AZ115" s="146"/>
      <c r="BA115" s="48"/>
      <c r="BB115" s="54"/>
      <c r="BC115" s="54"/>
      <c r="BD115" s="54"/>
      <c r="BE115" s="54"/>
      <c r="BF115" s="54"/>
      <c r="BG115" s="54"/>
      <c r="BH115" s="54"/>
      <c r="BI115" s="54"/>
      <c r="BJ115" s="54"/>
      <c r="BK115" s="54"/>
      <c r="BL115" s="54"/>
      <c r="BM115" s="54"/>
      <c r="BN115" s="54"/>
      <c r="BO115" s="54"/>
      <c r="BP115" s="54"/>
      <c r="BQ115" s="54"/>
      <c r="BR115" s="54"/>
      <c r="BS115" s="54"/>
      <c r="BT115" s="54"/>
      <c r="BU115" s="54"/>
      <c r="BV115" s="54"/>
      <c r="BW115" s="54"/>
      <c r="BX115" s="54"/>
      <c r="BY115" s="54"/>
      <c r="BZ115" s="54"/>
      <c r="CA115" s="54"/>
      <c r="CB115" s="54"/>
      <c r="CC115" s="54"/>
      <c r="CD115" s="54"/>
      <c r="CE115" s="54"/>
      <c r="CF115" s="54"/>
      <c r="CG115" s="54"/>
      <c r="CH115" s="54"/>
      <c r="CI115" s="54"/>
      <c r="CJ115" s="54"/>
      <c r="CK115" s="54"/>
      <c r="CL115" s="54"/>
      <c r="CM115" s="54"/>
      <c r="CN115" s="54"/>
      <c r="CO115" s="54"/>
      <c r="CP115" s="54"/>
      <c r="CQ115" s="54"/>
      <c r="CR115" s="54"/>
      <c r="CS115" s="54"/>
      <c r="CT115" s="54"/>
      <c r="CU115" s="54"/>
      <c r="CV115" s="54"/>
      <c r="CW115" s="54"/>
      <c r="CX115" s="54"/>
      <c r="CY115" s="54"/>
      <c r="CZ115" s="54"/>
      <c r="DA115" s="54"/>
      <c r="DB115" s="54"/>
      <c r="DC115" s="54"/>
      <c r="DD115" s="54"/>
      <c r="DE115" s="54"/>
      <c r="DF115" s="54"/>
      <c r="DG115" s="54"/>
      <c r="DH115" s="54"/>
      <c r="DI115" s="54"/>
      <c r="DJ115" s="54"/>
      <c r="DK115" s="54"/>
      <c r="DL115" s="54"/>
      <c r="DM115" s="54"/>
      <c r="DN115" s="54"/>
      <c r="DO115" s="54"/>
      <c r="DP115" s="54"/>
      <c r="DQ115" s="54"/>
      <c r="DR115" s="54"/>
      <c r="DS115" s="54"/>
      <c r="DT115" s="54" t="str">
        <f aca="false">AA115&amp;"-"&amp;AF115</f>
        <v>1J-2H</v>
      </c>
      <c r="DU115" s="54"/>
      <c r="DV115" s="54"/>
      <c r="DW115" s="56"/>
    </row>
    <row r="116" customFormat="false" ht="15.75" hidden="false" customHeight="true" outlineLevel="0" collapsed="false">
      <c r="A116" s="119" t="s">
        <v>92</v>
      </c>
      <c r="B116" s="119" t="s">
        <v>106</v>
      </c>
      <c r="C116" s="38"/>
      <c r="D116" s="194" t="str">
        <f aca="false">IF(AND(OR(AC116="",AD116="")),"W"&amp;AH116,IF(AC116&gt;AD116,AA116,IF(AC116&lt;AD116,AF116,IF(AND(AC116=AD116,AB116=AE116),"W"&amp;AH116,IF(AND(AC116=AD116,OR(AB116="",AE116="")),"W"&amp;AH116,IF(AND(AC116=AD116,AB116&gt;AE116),AA116,AF116))))))</f>
        <v>W87</v>
      </c>
      <c r="E116" s="38" t="s">
        <v>102</v>
      </c>
      <c r="F116" s="38" t="s">
        <v>129</v>
      </c>
      <c r="G116" s="54"/>
      <c r="H116" s="54"/>
      <c r="I116" s="54"/>
      <c r="J116" s="119" t="n">
        <v>88</v>
      </c>
      <c r="K116" s="119" t="n">
        <v>46206.75</v>
      </c>
      <c r="L116" s="119" t="s">
        <v>176</v>
      </c>
      <c r="M116" s="119" t="str">
        <f aca="false">+IF(OR(INDEX($H$101:$H$113,MATCH(E116,$G$101:$G$113,0))=12,$AJ$99=144),INDEX($AL$6:$AL$97,MATCH(A116,$AI$6:$AI$97,0)),A116)</f>
        <v>2D</v>
      </c>
      <c r="N116" s="119" t="str">
        <f aca="false">+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119"/>
      <c r="P116" s="119"/>
      <c r="Q116" s="119"/>
      <c r="R116" s="119"/>
      <c r="S116" s="119"/>
      <c r="T116" s="119"/>
      <c r="U116" s="119"/>
      <c r="V116" s="45"/>
      <c r="W116" s="210"/>
      <c r="X116" s="128" t="n">
        <f aca="false">Horarios!C116</f>
        <v>46207.1458333333</v>
      </c>
      <c r="Y116" s="129" t="n">
        <f aca="false">Horarios!C116</f>
        <v>46207.1458333333</v>
      </c>
      <c r="Z116" s="238" t="n">
        <f aca="false">AH116</f>
        <v>87</v>
      </c>
      <c r="AA116" s="239" t="str">
        <f aca="false">+INDEX($M$101:$M$147,MATCH(AH116,$J$101:$J$147,0))</f>
        <v>1K</v>
      </c>
      <c r="AB116" s="240"/>
      <c r="AC116" s="134"/>
      <c r="AD116" s="134"/>
      <c r="AE116" s="240"/>
      <c r="AF116" s="241" t="str">
        <f aca="false">+INDEX($N$101:$N$147,MATCH(AH116,$J$101:$J$147,0))</f>
        <v>3DEIJL</v>
      </c>
      <c r="AG116" s="216" t="n">
        <f aca="false">IF(D116="W"&amp;AH116,0,1)</f>
        <v>0</v>
      </c>
      <c r="AH116" s="83" t="n">
        <v>87</v>
      </c>
      <c r="AI116" s="110"/>
      <c r="AJ116" s="53"/>
      <c r="AK116" s="53"/>
      <c r="AL116" s="242" t="s">
        <v>177</v>
      </c>
      <c r="AM116" s="243"/>
      <c r="AN116" s="243"/>
      <c r="AO116" s="243"/>
      <c r="AP116" s="243"/>
      <c r="AQ116" s="243"/>
      <c r="AR116" s="243"/>
      <c r="AS116" s="243"/>
      <c r="AT116" s="243"/>
      <c r="AU116" s="84"/>
      <c r="AV116" s="84"/>
      <c r="AW116" s="243"/>
      <c r="AX116" s="243"/>
      <c r="AY116" s="145"/>
      <c r="AZ116" s="146"/>
      <c r="BA116" s="48"/>
      <c r="BB116" s="54"/>
      <c r="BC116" s="54"/>
      <c r="BD116" s="54"/>
      <c r="BE116" s="54"/>
      <c r="BF116" s="54"/>
      <c r="BG116" s="54"/>
      <c r="BH116" s="54"/>
      <c r="BI116" s="54"/>
      <c r="BJ116" s="54"/>
      <c r="BK116" s="54"/>
      <c r="BL116" s="54"/>
      <c r="BM116" s="54"/>
      <c r="BN116" s="54"/>
      <c r="BO116" s="54"/>
      <c r="BP116" s="54"/>
      <c r="BQ116" s="54"/>
      <c r="BR116" s="54"/>
      <c r="BS116" s="54"/>
      <c r="BT116" s="54"/>
      <c r="BU116" s="54"/>
      <c r="BV116" s="54"/>
      <c r="BW116" s="54"/>
      <c r="BX116" s="54"/>
      <c r="BY116" s="54"/>
      <c r="BZ116" s="54"/>
      <c r="CA116" s="54"/>
      <c r="CB116" s="54"/>
      <c r="CC116" s="54"/>
      <c r="CD116" s="54"/>
      <c r="CE116" s="54"/>
      <c r="CF116" s="54"/>
      <c r="CG116" s="54"/>
      <c r="CH116" s="54"/>
      <c r="CI116" s="54"/>
      <c r="CJ116" s="54"/>
      <c r="CK116" s="54"/>
      <c r="CL116" s="54"/>
      <c r="CM116" s="54"/>
      <c r="CN116" s="54"/>
      <c r="CO116" s="54"/>
      <c r="CP116" s="54"/>
      <c r="CQ116" s="54"/>
      <c r="CR116" s="54"/>
      <c r="CS116" s="54"/>
      <c r="CT116" s="54"/>
      <c r="CU116" s="54"/>
      <c r="CV116" s="54"/>
      <c r="CW116" s="54"/>
      <c r="CX116" s="54"/>
      <c r="CY116" s="54"/>
      <c r="CZ116" s="54"/>
      <c r="DA116" s="54"/>
      <c r="DB116" s="54"/>
      <c r="DC116" s="54"/>
      <c r="DD116" s="54"/>
      <c r="DE116" s="54"/>
      <c r="DF116" s="54"/>
      <c r="DG116" s="54"/>
      <c r="DH116" s="54"/>
      <c r="DI116" s="54"/>
      <c r="DJ116" s="54"/>
      <c r="DK116" s="54"/>
      <c r="DL116" s="54"/>
      <c r="DM116" s="54"/>
      <c r="DN116" s="54"/>
      <c r="DO116" s="54"/>
      <c r="DP116" s="54"/>
      <c r="DQ116" s="54"/>
      <c r="DR116" s="54"/>
      <c r="DS116" s="54"/>
      <c r="DT116" s="54" t="str">
        <f aca="false">AA116&amp;"-"&amp;AF116</f>
        <v>1K-3DEIJL</v>
      </c>
      <c r="DU116" s="54"/>
      <c r="DV116" s="54"/>
      <c r="DW116" s="56"/>
    </row>
    <row r="117" customFormat="false" ht="15.75" hidden="false" customHeight="true" outlineLevel="0" collapsed="false">
      <c r="A117" s="38"/>
      <c r="B117" s="38"/>
      <c r="C117" s="38"/>
      <c r="D117" s="244"/>
      <c r="E117" s="54"/>
      <c r="F117" s="54"/>
      <c r="G117" s="54"/>
      <c r="H117" s="54"/>
      <c r="I117" s="54"/>
      <c r="J117" s="54"/>
      <c r="K117" s="54"/>
      <c r="L117" s="54"/>
      <c r="M117" s="54"/>
      <c r="N117" s="54"/>
      <c r="O117" s="54"/>
      <c r="P117" s="54"/>
      <c r="Q117" s="54"/>
      <c r="R117" s="54"/>
      <c r="S117" s="54"/>
      <c r="T117" s="54"/>
      <c r="U117" s="54"/>
      <c r="V117" s="45"/>
      <c r="W117" s="145"/>
      <c r="X117" s="146"/>
      <c r="Y117" s="145"/>
      <c r="Z117" s="147"/>
      <c r="AA117" s="148"/>
      <c r="AB117" s="200"/>
      <c r="AC117" s="150"/>
      <c r="AD117" s="150"/>
      <c r="AE117" s="200"/>
      <c r="AF117" s="151"/>
      <c r="AG117" s="203"/>
      <c r="AH117" s="83"/>
      <c r="AI117" s="110"/>
      <c r="AJ117" s="53"/>
      <c r="AK117" s="53"/>
      <c r="AL117" s="53"/>
      <c r="AM117" s="243"/>
      <c r="AN117" s="243"/>
      <c r="AO117" s="243"/>
      <c r="AP117" s="243"/>
      <c r="AQ117" s="243"/>
      <c r="AR117" s="243"/>
      <c r="AS117" s="243"/>
      <c r="AT117" s="243"/>
      <c r="AU117" s="84"/>
      <c r="AV117" s="84"/>
      <c r="AW117" s="243"/>
      <c r="AX117" s="243"/>
      <c r="AY117" s="145"/>
      <c r="AZ117" s="146"/>
      <c r="BA117" s="48"/>
      <c r="BB117" s="54"/>
      <c r="BC117" s="54"/>
      <c r="BD117" s="54"/>
      <c r="BE117" s="54"/>
      <c r="BF117" s="245" t="s">
        <v>78</v>
      </c>
      <c r="BG117" s="54" t="e">
        <f aca="false">+INDEX(Combinaciones3!$P$2:$W$496,MATCH(1,Combinaciones3!$B$2:$B$497,0),MATCH(WORLDCUP!BF117,Combinaciones3!$P$1:$W$1,0))</f>
        <v>#N/A</v>
      </c>
      <c r="BH117" s="54"/>
      <c r="BI117" s="54"/>
      <c r="BJ117" s="54"/>
      <c r="BK117" s="54"/>
      <c r="BL117" s="54"/>
      <c r="BM117" s="54"/>
      <c r="BN117" s="54"/>
      <c r="BO117" s="54"/>
      <c r="BP117" s="54"/>
      <c r="BQ117" s="54"/>
      <c r="BR117" s="54"/>
      <c r="BS117" s="54"/>
      <c r="BT117" s="54"/>
      <c r="BU117" s="54"/>
      <c r="BV117" s="54"/>
      <c r="BW117" s="54"/>
      <c r="BX117" s="54"/>
      <c r="BY117" s="54"/>
      <c r="BZ117" s="54"/>
      <c r="CA117" s="54"/>
      <c r="CB117" s="54"/>
      <c r="CC117" s="54"/>
      <c r="CD117" s="54"/>
      <c r="CE117" s="54"/>
      <c r="CF117" s="54"/>
      <c r="CG117" s="54"/>
      <c r="CH117" s="54"/>
      <c r="CI117" s="54"/>
      <c r="CJ117" s="54"/>
      <c r="CK117" s="54"/>
      <c r="CL117" s="54"/>
      <c r="CM117" s="54"/>
      <c r="CN117" s="54"/>
      <c r="CO117" s="54"/>
      <c r="CP117" s="54"/>
      <c r="CQ117" s="54"/>
      <c r="CR117" s="54"/>
      <c r="CS117" s="54"/>
      <c r="CT117" s="54"/>
      <c r="CU117" s="54"/>
      <c r="CV117" s="54"/>
      <c r="CW117" s="54"/>
      <c r="CX117" s="54"/>
      <c r="CY117" s="54"/>
      <c r="CZ117" s="54"/>
      <c r="DA117" s="54"/>
      <c r="DB117" s="54"/>
      <c r="DC117" s="54"/>
      <c r="DD117" s="54"/>
      <c r="DE117" s="54"/>
      <c r="DF117" s="54"/>
      <c r="DG117" s="54"/>
      <c r="DH117" s="54"/>
      <c r="DI117" s="54"/>
      <c r="DJ117" s="54"/>
      <c r="DK117" s="54"/>
      <c r="DL117" s="54"/>
      <c r="DM117" s="54"/>
      <c r="DN117" s="54"/>
      <c r="DO117" s="54"/>
      <c r="DP117" s="54"/>
      <c r="DQ117" s="54"/>
      <c r="DR117" s="54"/>
      <c r="DS117" s="54"/>
      <c r="DT117" s="54" t="str">
        <f aca="false">AA117&amp;"-"&amp;AF117</f>
        <v>-</v>
      </c>
      <c r="DU117" s="54"/>
      <c r="DV117" s="54"/>
      <c r="DW117" s="56"/>
    </row>
    <row r="118" customFormat="false" ht="15.75" hidden="false" customHeight="true" outlineLevel="0" collapsed="false">
      <c r="A118" s="38"/>
      <c r="B118" s="38"/>
      <c r="C118" s="38"/>
      <c r="D118" s="244"/>
      <c r="E118" s="54"/>
      <c r="F118" s="54"/>
      <c r="G118" s="54"/>
      <c r="H118" s="54"/>
      <c r="I118" s="54"/>
      <c r="J118" s="54"/>
      <c r="K118" s="54"/>
      <c r="L118" s="54"/>
      <c r="M118" s="54"/>
      <c r="N118" s="54"/>
      <c r="O118" s="54"/>
      <c r="P118" s="54"/>
      <c r="Q118" s="54"/>
      <c r="R118" s="54"/>
      <c r="S118" s="54"/>
      <c r="T118" s="54"/>
      <c r="U118" s="54"/>
      <c r="V118" s="45"/>
      <c r="W118" s="202" t="str">
        <f aca="false">Idiomas!D26</f>
        <v>Octavos de final</v>
      </c>
      <c r="X118" s="202"/>
      <c r="Y118" s="202"/>
      <c r="Z118" s="202"/>
      <c r="AA118" s="202"/>
      <c r="AB118" s="202"/>
      <c r="AC118" s="202"/>
      <c r="AD118" s="202"/>
      <c r="AE118" s="202"/>
      <c r="AF118" s="202"/>
      <c r="AG118" s="203"/>
      <c r="AH118" s="83"/>
      <c r="AI118" s="110"/>
      <c r="AJ118" s="243"/>
      <c r="AK118" s="53"/>
      <c r="AL118" s="246"/>
      <c r="AM118" s="243"/>
      <c r="AN118" s="243"/>
      <c r="AO118" s="243"/>
      <c r="AP118" s="243"/>
      <c r="AQ118" s="243"/>
      <c r="AR118" s="243"/>
      <c r="AS118" s="243"/>
      <c r="AT118" s="243"/>
      <c r="AU118" s="84"/>
      <c r="AV118" s="84"/>
      <c r="AW118" s="243"/>
      <c r="AX118" s="243"/>
      <c r="AY118" s="145"/>
      <c r="AZ118" s="146"/>
      <c r="BA118" s="247"/>
      <c r="BB118" s="54"/>
      <c r="BC118" s="54"/>
      <c r="BD118" s="54"/>
      <c r="BE118" s="54"/>
      <c r="BF118" s="245" t="s">
        <v>82</v>
      </c>
      <c r="BG118" s="54" t="e">
        <f aca="false">+INDEX(Combinaciones3!$P$2:$W$496,MATCH(1,Combinaciones3!$B$2:$B$497,0),MATCH(WORLDCUP!BF118,Combinaciones3!$P$1:$W$1,0))</f>
        <v>#N/A</v>
      </c>
      <c r="BH118" s="54"/>
      <c r="BI118" s="54"/>
      <c r="BJ118" s="54"/>
      <c r="BK118" s="54"/>
      <c r="BL118" s="54"/>
      <c r="BM118" s="54"/>
      <c r="BN118" s="54"/>
      <c r="BO118" s="54"/>
      <c r="BP118" s="54"/>
      <c r="BQ118" s="54"/>
      <c r="BR118" s="54"/>
      <c r="BS118" s="54"/>
      <c r="BT118" s="54"/>
      <c r="BU118" s="54"/>
      <c r="BV118" s="54"/>
      <c r="BW118" s="54"/>
      <c r="BX118" s="54"/>
      <c r="BY118" s="54"/>
      <c r="BZ118" s="54"/>
      <c r="CA118" s="54"/>
      <c r="CB118" s="54"/>
      <c r="CC118" s="54"/>
      <c r="CD118" s="54"/>
      <c r="CE118" s="54"/>
      <c r="CF118" s="54"/>
      <c r="CG118" s="54"/>
      <c r="CH118" s="54"/>
      <c r="CI118" s="54"/>
      <c r="CJ118" s="54"/>
      <c r="CK118" s="54"/>
      <c r="CL118" s="54"/>
      <c r="CM118" s="54"/>
      <c r="CN118" s="54"/>
      <c r="CO118" s="54"/>
      <c r="CP118" s="54"/>
      <c r="CQ118" s="54"/>
      <c r="CR118" s="54"/>
      <c r="CS118" s="54"/>
      <c r="CT118" s="54"/>
      <c r="CU118" s="54"/>
      <c r="CV118" s="54"/>
      <c r="CW118" s="54"/>
      <c r="CX118" s="54"/>
      <c r="CY118" s="54"/>
      <c r="CZ118" s="54"/>
      <c r="DA118" s="54"/>
      <c r="DB118" s="54"/>
      <c r="DC118" s="54"/>
      <c r="DD118" s="54"/>
      <c r="DE118" s="54"/>
      <c r="DF118" s="54"/>
      <c r="DG118" s="54"/>
      <c r="DH118" s="54"/>
      <c r="DI118" s="54"/>
      <c r="DJ118" s="54"/>
      <c r="DK118" s="54"/>
      <c r="DL118" s="54"/>
      <c r="DM118" s="54"/>
      <c r="DN118" s="54"/>
      <c r="DO118" s="54"/>
      <c r="DP118" s="54"/>
      <c r="DQ118" s="54"/>
      <c r="DR118" s="54"/>
      <c r="DS118" s="54"/>
      <c r="DT118" s="54" t="str">
        <f aca="false">AA118&amp;"-"&amp;AF118</f>
        <v>-</v>
      </c>
      <c r="DU118" s="54"/>
      <c r="DV118" s="54"/>
      <c r="DW118" s="56"/>
    </row>
    <row r="119" customFormat="false" ht="15.75" hidden="false" customHeight="true" outlineLevel="0" collapsed="false">
      <c r="A119" s="38"/>
      <c r="B119" s="38"/>
      <c r="C119" s="38"/>
      <c r="D119" s="244"/>
      <c r="E119" s="54"/>
      <c r="F119" s="54"/>
      <c r="G119" s="54"/>
      <c r="H119" s="54"/>
      <c r="I119" s="54"/>
      <c r="J119" s="54"/>
      <c r="K119" s="54"/>
      <c r="L119" s="54"/>
      <c r="M119" s="54"/>
      <c r="N119" s="54"/>
      <c r="O119" s="54"/>
      <c r="P119" s="54"/>
      <c r="Q119" s="54"/>
      <c r="R119" s="54"/>
      <c r="S119" s="54"/>
      <c r="T119" s="54"/>
      <c r="U119" s="54"/>
      <c r="V119" s="45"/>
      <c r="W119" s="58"/>
      <c r="X119" s="59" t="str">
        <f aca="false">X3</f>
        <v>Fecha</v>
      </c>
      <c r="Y119" s="59" t="str">
        <f aca="false">Y3</f>
        <v>Hora</v>
      </c>
      <c r="Z119" s="196"/>
      <c r="AA119" s="197" t="str">
        <f aca="false">AA3</f>
        <v>Casa</v>
      </c>
      <c r="AB119" s="196" t="s">
        <v>145</v>
      </c>
      <c r="AC119" s="59" t="str">
        <f aca="false">AC3</f>
        <v>Gol</v>
      </c>
      <c r="AD119" s="59" t="str">
        <f aca="false">AD3</f>
        <v>Gol</v>
      </c>
      <c r="AE119" s="196" t="s">
        <v>145</v>
      </c>
      <c r="AF119" s="198" t="str">
        <f aca="false">AF3</f>
        <v>Fuera</v>
      </c>
      <c r="AG119" s="203"/>
      <c r="AH119" s="83"/>
      <c r="AI119" s="110"/>
      <c r="AJ119" s="53"/>
      <c r="AK119" s="53"/>
      <c r="AL119" s="53"/>
      <c r="AM119" s="243"/>
      <c r="AN119" s="243"/>
      <c r="AO119" s="243"/>
      <c r="AP119" s="243"/>
      <c r="AQ119" s="243"/>
      <c r="AR119" s="243"/>
      <c r="AS119" s="243"/>
      <c r="AT119" s="243"/>
      <c r="AU119" s="84"/>
      <c r="AV119" s="84"/>
      <c r="AW119" s="243"/>
      <c r="AX119" s="243"/>
      <c r="AY119" s="145"/>
      <c r="AZ119" s="146"/>
      <c r="BA119" s="48"/>
      <c r="BB119" s="54"/>
      <c r="BC119" s="54"/>
      <c r="BD119" s="54"/>
      <c r="BE119" s="54"/>
      <c r="BF119" s="245" t="s">
        <v>91</v>
      </c>
      <c r="BG119" s="54" t="e">
        <f aca="false">+INDEX(Combinaciones3!$P$2:$W$496,MATCH(1,Combinaciones3!$B$2:$B$497,0),MATCH(WORLDCUP!BF119,Combinaciones3!$P$1:$W$1,0))</f>
        <v>#N/A</v>
      </c>
      <c r="BH119" s="54"/>
      <c r="BI119" s="54"/>
      <c r="BJ119" s="54"/>
      <c r="BK119" s="54"/>
      <c r="BL119" s="54"/>
      <c r="BM119" s="54"/>
      <c r="BN119" s="54"/>
      <c r="BO119" s="54"/>
      <c r="BP119" s="54"/>
      <c r="BQ119" s="54"/>
      <c r="BR119" s="54"/>
      <c r="BS119" s="54"/>
      <c r="BT119" s="54"/>
      <c r="BU119" s="54"/>
      <c r="BV119" s="54"/>
      <c r="BW119" s="54"/>
      <c r="BX119" s="54"/>
      <c r="BY119" s="54"/>
      <c r="BZ119" s="54"/>
      <c r="CA119" s="54"/>
      <c r="CB119" s="54"/>
      <c r="CC119" s="54"/>
      <c r="CD119" s="54"/>
      <c r="CE119" s="54"/>
      <c r="CF119" s="54"/>
      <c r="CG119" s="54"/>
      <c r="CH119" s="54"/>
      <c r="CI119" s="54"/>
      <c r="CJ119" s="54"/>
      <c r="CK119" s="54"/>
      <c r="CL119" s="54"/>
      <c r="CM119" s="54"/>
      <c r="CN119" s="54"/>
      <c r="CO119" s="54"/>
      <c r="CP119" s="54"/>
      <c r="CQ119" s="54"/>
      <c r="CR119" s="54"/>
      <c r="CS119" s="54"/>
      <c r="CT119" s="54"/>
      <c r="CU119" s="54"/>
      <c r="CV119" s="54"/>
      <c r="CW119" s="54"/>
      <c r="CX119" s="54"/>
      <c r="CY119" s="54"/>
      <c r="CZ119" s="54"/>
      <c r="DA119" s="54"/>
      <c r="DB119" s="54"/>
      <c r="DC119" s="54"/>
      <c r="DD119" s="54"/>
      <c r="DE119" s="54"/>
      <c r="DF119" s="54"/>
      <c r="DG119" s="54"/>
      <c r="DH119" s="54"/>
      <c r="DI119" s="54"/>
      <c r="DJ119" s="54"/>
      <c r="DK119" s="54"/>
      <c r="DL119" s="54"/>
      <c r="DM119" s="54"/>
      <c r="DN119" s="54"/>
      <c r="DO119" s="54"/>
      <c r="DP119" s="54"/>
      <c r="DQ119" s="54"/>
      <c r="DR119" s="54"/>
      <c r="DS119" s="54"/>
      <c r="DT119" s="54" t="str">
        <f aca="false">AA119&amp;"-"&amp;AF119</f>
        <v>Casa-Fuera</v>
      </c>
      <c r="DU119" s="54"/>
      <c r="DV119" s="54"/>
      <c r="DW119" s="56"/>
    </row>
    <row r="120" customFormat="false" ht="15.75" hidden="false" customHeight="true" outlineLevel="0" collapsed="false">
      <c r="A120" s="119" t="s">
        <v>178</v>
      </c>
      <c r="B120" s="119" t="s">
        <v>179</v>
      </c>
      <c r="C120" s="38"/>
      <c r="D120" s="194" t="str">
        <f aca="false">IF(AND(OR(AC120="",AD120="")),"W"&amp;AH120,IF(AC120&gt;AD120,AA120,IF(AC120&lt;AD120,AF120,IF(AND(AC120=AD120,AB120=AE120),"W"&amp;AH120,IF(AND(AC120=AD120,OR(AB120="",AE120="")),"W"&amp;AH120,IF(AND(AC120=AD120,AB120&gt;AE120),AA120,AF120))))))</f>
        <v>W90</v>
      </c>
      <c r="E120" s="54" t="n">
        <v>74</v>
      </c>
      <c r="F120" s="54" t="n">
        <v>77</v>
      </c>
      <c r="G120" s="54"/>
      <c r="H120" s="54"/>
      <c r="I120" s="54"/>
      <c r="J120" s="119" t="n">
        <v>89</v>
      </c>
      <c r="K120" s="119" t="n">
        <v>46207.75</v>
      </c>
      <c r="L120" s="119" t="s">
        <v>180</v>
      </c>
      <c r="M120" s="54" t="str">
        <f aca="false">+INDEX($D$101:$D$147,MATCH(E120,$AH$101:$AH$147,0))</f>
        <v>W74</v>
      </c>
      <c r="N120" s="54" t="str">
        <f aca="false">+INDEX($D$101:$D$147,MATCH(F120,$AH$101:$AH$147,0))</f>
        <v>W77</v>
      </c>
      <c r="O120" s="54"/>
      <c r="P120" s="54"/>
      <c r="Q120" s="54"/>
      <c r="R120" s="54"/>
      <c r="S120" s="54"/>
      <c r="T120" s="54"/>
      <c r="U120" s="54"/>
      <c r="V120" s="45"/>
      <c r="W120" s="248" t="s">
        <v>181</v>
      </c>
      <c r="X120" s="73" t="n">
        <f aca="false">Horarios!C120</f>
        <v>46207.7916666667</v>
      </c>
      <c r="Y120" s="74" t="n">
        <f aca="false">Horarios!C120</f>
        <v>46207.7916666667</v>
      </c>
      <c r="Z120" s="211" t="n">
        <f aca="false">AH120</f>
        <v>90</v>
      </c>
      <c r="AA120" s="212" t="str">
        <f aca="false">+INDEX($M$101:$M$147,MATCH(AH120,$J$101:$J$147,0))</f>
        <v>W73</v>
      </c>
      <c r="AB120" s="213"/>
      <c r="AC120" s="249"/>
      <c r="AD120" s="249"/>
      <c r="AE120" s="213"/>
      <c r="AF120" s="215" t="str">
        <f aca="false">+INDEX($N$101:$N$147,MATCH(AH120,$J$101:$J$147,0))</f>
        <v>W75</v>
      </c>
      <c r="AG120" s="216" t="n">
        <f aca="false">IF(D120="W"&amp;AH120,0,1)</f>
        <v>0</v>
      </c>
      <c r="AH120" s="83" t="n">
        <v>90</v>
      </c>
      <c r="AI120" s="110"/>
      <c r="AJ120" s="53"/>
      <c r="AK120" s="53"/>
      <c r="AL120" s="250"/>
      <c r="AM120" s="243"/>
      <c r="AN120" s="243"/>
      <c r="AO120" s="243"/>
      <c r="AP120" s="243"/>
      <c r="AQ120" s="243"/>
      <c r="AR120" s="243"/>
      <c r="AS120" s="243"/>
      <c r="AT120" s="243"/>
      <c r="AU120" s="84"/>
      <c r="AV120" s="84"/>
      <c r="AW120" s="243"/>
      <c r="AX120" s="243"/>
      <c r="AY120" s="145"/>
      <c r="AZ120" s="146"/>
      <c r="BA120" s="48"/>
      <c r="BB120" s="54"/>
      <c r="BC120" s="54"/>
      <c r="BD120" s="54"/>
      <c r="BE120" s="54"/>
      <c r="BF120" s="245" t="s">
        <v>96</v>
      </c>
      <c r="BG120" s="54" t="e">
        <f aca="false">+INDEX(Combinaciones3!$P$2:$W$496,MATCH(1,Combinaciones3!$B$2:$B$497,0),MATCH(WORLDCUP!BF120,Combinaciones3!$P$1:$W$1,0))</f>
        <v>#N/A</v>
      </c>
      <c r="BH120" s="54"/>
      <c r="BI120" s="54"/>
      <c r="BJ120" s="54"/>
      <c r="BK120" s="54"/>
      <c r="BL120" s="54"/>
      <c r="BM120" s="54"/>
      <c r="BN120" s="54"/>
      <c r="BO120" s="54"/>
      <c r="BP120" s="54"/>
      <c r="BQ120" s="54"/>
      <c r="BR120" s="54"/>
      <c r="BS120" s="54"/>
      <c r="BT120" s="54"/>
      <c r="BU120" s="54"/>
      <c r="BV120" s="54"/>
      <c r="BW120" s="54"/>
      <c r="BX120" s="54"/>
      <c r="BY120" s="54"/>
      <c r="BZ120" s="54"/>
      <c r="CA120" s="54"/>
      <c r="CB120" s="54"/>
      <c r="CC120" s="54"/>
      <c r="CD120" s="54"/>
      <c r="CE120" s="54"/>
      <c r="CF120" s="54"/>
      <c r="CG120" s="54"/>
      <c r="CH120" s="54"/>
      <c r="CI120" s="54"/>
      <c r="CJ120" s="54"/>
      <c r="CK120" s="54"/>
      <c r="CL120" s="54"/>
      <c r="CM120" s="54"/>
      <c r="CN120" s="54"/>
      <c r="CO120" s="54"/>
      <c r="CP120" s="54"/>
      <c r="CQ120" s="54"/>
      <c r="CR120" s="54"/>
      <c r="CS120" s="54"/>
      <c r="CT120" s="54"/>
      <c r="CU120" s="54"/>
      <c r="CV120" s="54"/>
      <c r="CW120" s="54"/>
      <c r="CX120" s="54"/>
      <c r="CY120" s="54"/>
      <c r="CZ120" s="54"/>
      <c r="DA120" s="54"/>
      <c r="DB120" s="54"/>
      <c r="DC120" s="54"/>
      <c r="DD120" s="54"/>
      <c r="DE120" s="54"/>
      <c r="DF120" s="54"/>
      <c r="DG120" s="54"/>
      <c r="DH120" s="54"/>
      <c r="DI120" s="54"/>
      <c r="DJ120" s="54"/>
      <c r="DK120" s="54"/>
      <c r="DL120" s="54"/>
      <c r="DM120" s="54"/>
      <c r="DN120" s="54"/>
      <c r="DO120" s="54"/>
      <c r="DP120" s="54"/>
      <c r="DQ120" s="54"/>
      <c r="DR120" s="54"/>
      <c r="DS120" s="54"/>
      <c r="DT120" s="54" t="str">
        <f aca="false">AA120&amp;"-"&amp;AF120</f>
        <v>W73-W75</v>
      </c>
      <c r="DU120" s="54"/>
      <c r="DV120" s="54"/>
      <c r="DW120" s="56"/>
    </row>
    <row r="121" customFormat="false" ht="15.75" hidden="false" customHeight="true" outlineLevel="0" collapsed="false">
      <c r="A121" s="119" t="s">
        <v>182</v>
      </c>
      <c r="B121" s="119" t="s">
        <v>183</v>
      </c>
      <c r="C121" s="38"/>
      <c r="D121" s="194" t="str">
        <f aca="false">IF(AND(OR(AC121="",AD121="")),"W"&amp;AH121,IF(AC121&gt;AD121,AA121,IF(AC121&lt;AD121,AF121,IF(AND(AC121=AD121,AB121=AE121),"W"&amp;AH121,IF(AND(AC121=AD121,OR(AB121="",AE121="")),"W"&amp;AH121,IF(AND(AC121=AD121,AB121&gt;AE121),AA121,AF121))))))</f>
        <v>W89</v>
      </c>
      <c r="E121" s="54" t="n">
        <v>73</v>
      </c>
      <c r="F121" s="54" t="n">
        <v>75</v>
      </c>
      <c r="G121" s="54"/>
      <c r="H121" s="54"/>
      <c r="I121" s="54"/>
      <c r="J121" s="119" t="n">
        <v>90</v>
      </c>
      <c r="K121" s="119" t="n">
        <v>46207.875</v>
      </c>
      <c r="L121" s="119" t="s">
        <v>184</v>
      </c>
      <c r="M121" s="54" t="str">
        <f aca="false">+INDEX($D$101:$D$147,MATCH(E121,$AH$101:$AH$147,0))</f>
        <v>W73</v>
      </c>
      <c r="N121" s="54" t="str">
        <f aca="false">+INDEX($D$101:$D$147,MATCH(F121,$AH$101:$AH$147,0))</f>
        <v>W75</v>
      </c>
      <c r="O121" s="54"/>
      <c r="P121" s="54"/>
      <c r="Q121" s="54"/>
      <c r="R121" s="54"/>
      <c r="S121" s="54"/>
      <c r="T121" s="54"/>
      <c r="U121" s="54"/>
      <c r="V121" s="45"/>
      <c r="W121" s="248"/>
      <c r="X121" s="73" t="n">
        <f aca="false">Horarios!C121</f>
        <v>46207.9583333333</v>
      </c>
      <c r="Y121" s="74" t="n">
        <f aca="false">Horarios!C121</f>
        <v>46207.9583333333</v>
      </c>
      <c r="Z121" s="211" t="n">
        <f aca="false">AH121</f>
        <v>89</v>
      </c>
      <c r="AA121" s="212" t="str">
        <f aca="false">+INDEX($M$101:$M$147,MATCH(AH121,$J$101:$J$147,0))</f>
        <v>W74</v>
      </c>
      <c r="AB121" s="213"/>
      <c r="AC121" s="251"/>
      <c r="AD121" s="251"/>
      <c r="AE121" s="213"/>
      <c r="AF121" s="215" t="str">
        <f aca="false">+INDEX($N$101:$N$147,MATCH(AH121,$J$101:$J$147,0))</f>
        <v>W77</v>
      </c>
      <c r="AG121" s="216" t="n">
        <f aca="false">IF(D121="W"&amp;AH121,0,1)</f>
        <v>0</v>
      </c>
      <c r="AH121" s="83" t="n">
        <v>89</v>
      </c>
      <c r="AI121" s="110"/>
      <c r="AJ121" s="53"/>
      <c r="AK121" s="53"/>
      <c r="AL121" s="53"/>
      <c r="AM121" s="243"/>
      <c r="AN121" s="243"/>
      <c r="AO121" s="243"/>
      <c r="AP121" s="243"/>
      <c r="AQ121" s="243"/>
      <c r="AR121" s="243"/>
      <c r="AS121" s="243"/>
      <c r="AT121" s="243"/>
      <c r="AU121" s="84"/>
      <c r="AV121" s="84"/>
      <c r="AW121" s="243"/>
      <c r="AX121" s="243"/>
      <c r="AY121" s="145"/>
      <c r="AZ121" s="146"/>
      <c r="BA121" s="48"/>
      <c r="BB121" s="54"/>
      <c r="BC121" s="54"/>
      <c r="BD121" s="54"/>
      <c r="BE121" s="54"/>
      <c r="BF121" s="245" t="s">
        <v>105</v>
      </c>
      <c r="BG121" s="54" t="e">
        <f aca="false">+INDEX(Combinaciones3!$P$2:$W$496,MATCH(1,Combinaciones3!$B$2:$B$497,0),MATCH(WORLDCUP!BF121,Combinaciones3!$P$1:$W$1,0))</f>
        <v>#N/A</v>
      </c>
      <c r="BH121" s="54"/>
      <c r="BI121" s="54"/>
      <c r="BJ121" s="54"/>
      <c r="BK121" s="54"/>
      <c r="BL121" s="54"/>
      <c r="BM121" s="54"/>
      <c r="BN121" s="54"/>
      <c r="BO121" s="54"/>
      <c r="BP121" s="54"/>
      <c r="BQ121" s="54"/>
      <c r="BR121" s="54"/>
      <c r="BS121" s="54"/>
      <c r="BT121" s="54"/>
      <c r="BU121" s="54"/>
      <c r="BV121" s="54"/>
      <c r="BW121" s="54"/>
      <c r="BX121" s="54"/>
      <c r="BY121" s="54"/>
      <c r="BZ121" s="54"/>
      <c r="CA121" s="54"/>
      <c r="CB121" s="54"/>
      <c r="CC121" s="54"/>
      <c r="CD121" s="54"/>
      <c r="CE121" s="54"/>
      <c r="CF121" s="54"/>
      <c r="CG121" s="54"/>
      <c r="CH121" s="54"/>
      <c r="CI121" s="54"/>
      <c r="CJ121" s="54"/>
      <c r="CK121" s="54"/>
      <c r="CL121" s="54"/>
      <c r="CM121" s="54"/>
      <c r="CN121" s="54"/>
      <c r="CO121" s="54"/>
      <c r="CP121" s="54"/>
      <c r="CQ121" s="54"/>
      <c r="CR121" s="54"/>
      <c r="CS121" s="54"/>
      <c r="CT121" s="54"/>
      <c r="CU121" s="54"/>
      <c r="CV121" s="54"/>
      <c r="CW121" s="54"/>
      <c r="CX121" s="54"/>
      <c r="CY121" s="54"/>
      <c r="CZ121" s="54"/>
      <c r="DA121" s="54"/>
      <c r="DB121" s="54"/>
      <c r="DC121" s="54"/>
      <c r="DD121" s="54"/>
      <c r="DE121" s="54"/>
      <c r="DF121" s="54"/>
      <c r="DG121" s="54"/>
      <c r="DH121" s="54"/>
      <c r="DI121" s="54"/>
      <c r="DJ121" s="54"/>
      <c r="DK121" s="54"/>
      <c r="DL121" s="54"/>
      <c r="DM121" s="54"/>
      <c r="DN121" s="54"/>
      <c r="DO121" s="54"/>
      <c r="DP121" s="54"/>
      <c r="DQ121" s="54"/>
      <c r="DR121" s="54"/>
      <c r="DS121" s="54"/>
      <c r="DT121" s="54" t="str">
        <f aca="false">AA121&amp;"-"&amp;AF121</f>
        <v>W74-W77</v>
      </c>
      <c r="DU121" s="54"/>
      <c r="DV121" s="54"/>
      <c r="DW121" s="56"/>
    </row>
    <row r="122" customFormat="false" ht="15.75" hidden="false" customHeight="true" outlineLevel="0" collapsed="false">
      <c r="A122" s="119" t="s">
        <v>185</v>
      </c>
      <c r="B122" s="119" t="s">
        <v>186</v>
      </c>
      <c r="C122" s="38"/>
      <c r="D122" s="194" t="str">
        <f aca="false">IF(AND(OR(AC122="",AD122="")),"W"&amp;AH122,IF(AC122&gt;AD122,AA122,IF(AC122&lt;AD122,AF122,IF(AND(AC122=AD122,AB122=AE122),"W"&amp;AH122,IF(AND(AC122=AD122,OR(AB122="",AE122="")),"W"&amp;AH122,IF(AND(AC122=AD122,AB122&gt;AE122),AA122,AF122))))))</f>
        <v>W91</v>
      </c>
      <c r="E122" s="54" t="n">
        <v>76</v>
      </c>
      <c r="F122" s="54" t="n">
        <v>78</v>
      </c>
      <c r="G122" s="54"/>
      <c r="H122" s="54"/>
      <c r="I122" s="54"/>
      <c r="J122" s="119" t="n">
        <v>91</v>
      </c>
      <c r="K122" s="119" t="n">
        <v>46208.75</v>
      </c>
      <c r="L122" s="119" t="s">
        <v>187</v>
      </c>
      <c r="M122" s="54" t="str">
        <f aca="false">+INDEX($D$101:$D$147,MATCH(E122,$AH$101:$AH$147,0))</f>
        <v>W76</v>
      </c>
      <c r="N122" s="54" t="str">
        <f aca="false">+INDEX($D$101:$D$147,MATCH(F122,$AH$101:$AH$147,0))</f>
        <v>W78</v>
      </c>
      <c r="O122" s="54"/>
      <c r="P122" s="54"/>
      <c r="Q122" s="54"/>
      <c r="R122" s="54"/>
      <c r="S122" s="54"/>
      <c r="T122" s="54"/>
      <c r="U122" s="54"/>
      <c r="V122" s="45"/>
      <c r="W122" s="248"/>
      <c r="X122" s="73" t="n">
        <f aca="false">Horarios!C122</f>
        <v>46208.9166666667</v>
      </c>
      <c r="Y122" s="74" t="n">
        <f aca="false">Horarios!C122</f>
        <v>46208.9166666667</v>
      </c>
      <c r="Z122" s="211" t="n">
        <f aca="false">AH122</f>
        <v>91</v>
      </c>
      <c r="AA122" s="212" t="str">
        <f aca="false">+INDEX($M$101:$M$147,MATCH(AH122,$J$101:$J$147,0))</f>
        <v>W76</v>
      </c>
      <c r="AB122" s="213"/>
      <c r="AC122" s="251"/>
      <c r="AD122" s="251"/>
      <c r="AE122" s="213"/>
      <c r="AF122" s="215" t="str">
        <f aca="false">+INDEX($N$101:$N$147,MATCH(AH122,$J$101:$J$147,0))</f>
        <v>W78</v>
      </c>
      <c r="AG122" s="216" t="n">
        <f aca="false">IF(D122="W"&amp;AH122,0,1)</f>
        <v>0</v>
      </c>
      <c r="AH122" s="83" t="n">
        <v>91</v>
      </c>
      <c r="AI122" s="110"/>
      <c r="AJ122" s="53"/>
      <c r="AK122" s="53"/>
      <c r="AL122" s="53"/>
      <c r="AM122" s="243"/>
      <c r="AN122" s="243"/>
      <c r="AO122" s="243"/>
      <c r="AP122" s="243"/>
      <c r="AQ122" s="243"/>
      <c r="AR122" s="243"/>
      <c r="AS122" s="243"/>
      <c r="AT122" s="243"/>
      <c r="AU122" s="84"/>
      <c r="AV122" s="84"/>
      <c r="AW122" s="243"/>
      <c r="AX122" s="243"/>
      <c r="AY122" s="145"/>
      <c r="AZ122" s="146"/>
      <c r="BA122" s="48"/>
      <c r="BB122" s="54"/>
      <c r="BC122" s="54"/>
      <c r="BD122" s="54"/>
      <c r="BE122" s="54"/>
      <c r="BF122" s="71" t="s">
        <v>114</v>
      </c>
      <c r="BG122" s="54" t="e">
        <f aca="false">+INDEX(Combinaciones3!$P$2:$W$496,MATCH(1,Combinaciones3!$B$2:$B$497,0),MATCH(WORLDCUP!BF122,Combinaciones3!$P$1:$W$1,0))</f>
        <v>#N/A</v>
      </c>
      <c r="BH122" s="54"/>
      <c r="BI122" s="54"/>
      <c r="BJ122" s="54"/>
      <c r="BK122" s="54"/>
      <c r="BL122" s="54"/>
      <c r="BM122" s="54"/>
      <c r="BN122" s="54"/>
      <c r="BO122" s="54"/>
      <c r="BP122" s="54"/>
      <c r="BQ122" s="54"/>
      <c r="BR122" s="54"/>
      <c r="BS122" s="54"/>
      <c r="BT122" s="54"/>
      <c r="BU122" s="54"/>
      <c r="BV122" s="54"/>
      <c r="BW122" s="54"/>
      <c r="BX122" s="54"/>
      <c r="BY122" s="54"/>
      <c r="BZ122" s="54"/>
      <c r="CA122" s="54"/>
      <c r="CB122" s="54"/>
      <c r="CC122" s="54"/>
      <c r="CD122" s="54"/>
      <c r="CE122" s="54"/>
      <c r="CF122" s="54"/>
      <c r="CG122" s="54"/>
      <c r="CH122" s="54"/>
      <c r="CI122" s="54"/>
      <c r="CJ122" s="54"/>
      <c r="CK122" s="54"/>
      <c r="CL122" s="54"/>
      <c r="CM122" s="54"/>
      <c r="CN122" s="54"/>
      <c r="CO122" s="54"/>
      <c r="CP122" s="54"/>
      <c r="CQ122" s="54"/>
      <c r="CR122" s="54"/>
      <c r="CS122" s="54"/>
      <c r="CT122" s="54"/>
      <c r="CU122" s="54"/>
      <c r="CV122" s="54"/>
      <c r="CW122" s="54"/>
      <c r="CX122" s="54"/>
      <c r="CY122" s="54"/>
      <c r="CZ122" s="54"/>
      <c r="DA122" s="54"/>
      <c r="DB122" s="54"/>
      <c r="DC122" s="54"/>
      <c r="DD122" s="54"/>
      <c r="DE122" s="54"/>
      <c r="DF122" s="54"/>
      <c r="DG122" s="54"/>
      <c r="DH122" s="54"/>
      <c r="DI122" s="54"/>
      <c r="DJ122" s="54"/>
      <c r="DK122" s="54"/>
      <c r="DL122" s="54"/>
      <c r="DM122" s="54"/>
      <c r="DN122" s="54"/>
      <c r="DO122" s="54"/>
      <c r="DP122" s="54"/>
      <c r="DQ122" s="54"/>
      <c r="DR122" s="54"/>
      <c r="DS122" s="54"/>
      <c r="DT122" s="54" t="str">
        <f aca="false">AA122&amp;"-"&amp;AF122</f>
        <v>W76-W78</v>
      </c>
      <c r="DU122" s="54"/>
      <c r="DV122" s="54"/>
      <c r="DW122" s="56"/>
    </row>
    <row r="123" customFormat="false" ht="15.75" hidden="false" customHeight="true" outlineLevel="0" collapsed="false">
      <c r="A123" s="119" t="s">
        <v>188</v>
      </c>
      <c r="B123" s="119" t="s">
        <v>189</v>
      </c>
      <c r="C123" s="38"/>
      <c r="D123" s="194" t="str">
        <f aca="false">IF(AND(OR(AC123="",AD123="")),"W"&amp;AH123,IF(AC123&gt;AD123,AA123,IF(AC123&lt;AD123,AF123,IF(AND(AC123=AD123,AB123=AE123),"W"&amp;AH123,IF(AND(AC123=AD123,OR(AB123="",AE123="")),"W"&amp;AH123,IF(AND(AC123=AD123,AB123&gt;AE123),AA123,AF123))))))</f>
        <v>W92</v>
      </c>
      <c r="E123" s="54" t="n">
        <v>79</v>
      </c>
      <c r="F123" s="54" t="n">
        <v>80</v>
      </c>
      <c r="G123" s="54"/>
      <c r="H123" s="54"/>
      <c r="I123" s="54"/>
      <c r="J123" s="119" t="n">
        <v>92</v>
      </c>
      <c r="K123" s="119" t="n">
        <v>46208.875</v>
      </c>
      <c r="L123" s="119" t="s">
        <v>190</v>
      </c>
      <c r="M123" s="54" t="str">
        <f aca="false">+INDEX($D$101:$D$147,MATCH(E123,$AH$101:$AH$147,0))</f>
        <v>W79</v>
      </c>
      <c r="N123" s="54" t="str">
        <f aca="false">+INDEX($D$101:$D$147,MATCH(F123,$AH$101:$AH$147,0))</f>
        <v>W80</v>
      </c>
      <c r="O123" s="54"/>
      <c r="P123" s="54"/>
      <c r="Q123" s="54"/>
      <c r="R123" s="54"/>
      <c r="S123" s="54"/>
      <c r="T123" s="54"/>
      <c r="U123" s="54"/>
      <c r="V123" s="45"/>
      <c r="W123" s="248"/>
      <c r="X123" s="73" t="n">
        <f aca="false">Horarios!C123</f>
        <v>46209.0833333333</v>
      </c>
      <c r="Y123" s="74" t="n">
        <f aca="false">Horarios!C123</f>
        <v>46209.0833333333</v>
      </c>
      <c r="Z123" s="211" t="n">
        <f aca="false">AH123</f>
        <v>92</v>
      </c>
      <c r="AA123" s="212" t="str">
        <f aca="false">+INDEX($M$101:$M$147,MATCH(AH123,$J$101:$J$147,0))</f>
        <v>W79</v>
      </c>
      <c r="AB123" s="213"/>
      <c r="AC123" s="251"/>
      <c r="AD123" s="251"/>
      <c r="AE123" s="213"/>
      <c r="AF123" s="215" t="str">
        <f aca="false">+INDEX($N$101:$N$147,MATCH(AH123,$J$101:$J$147,0))</f>
        <v>W80</v>
      </c>
      <c r="AG123" s="216" t="n">
        <f aca="false">IF(D123="W"&amp;AH123,0,1)</f>
        <v>0</v>
      </c>
      <c r="AH123" s="83" t="n">
        <v>92</v>
      </c>
      <c r="AI123" s="110"/>
      <c r="AJ123" s="53"/>
      <c r="AK123" s="53"/>
      <c r="AL123" s="53"/>
      <c r="AM123" s="243"/>
      <c r="AN123" s="243"/>
      <c r="AO123" s="243"/>
      <c r="AP123" s="243"/>
      <c r="AQ123" s="243"/>
      <c r="AR123" s="243"/>
      <c r="AS123" s="243"/>
      <c r="AT123" s="243"/>
      <c r="AU123" s="84"/>
      <c r="AV123" s="84"/>
      <c r="AW123" s="243"/>
      <c r="AX123" s="243"/>
      <c r="AY123" s="145"/>
      <c r="AZ123" s="146"/>
      <c r="BA123" s="48"/>
      <c r="BB123" s="54"/>
      <c r="BC123" s="54"/>
      <c r="BD123" s="54"/>
      <c r="BE123" s="54"/>
      <c r="BF123" s="71" t="s">
        <v>123</v>
      </c>
      <c r="BG123" s="54" t="e">
        <f aca="false">+INDEX(Combinaciones3!$P$2:$W$496,MATCH(1,Combinaciones3!$B$2:$B$497,0),MATCH(WORLDCUP!BF123,Combinaciones3!$P$1:$W$1,0))</f>
        <v>#N/A</v>
      </c>
      <c r="BH123" s="54"/>
      <c r="BI123" s="54"/>
      <c r="BJ123" s="54"/>
      <c r="BK123" s="54"/>
      <c r="BL123" s="54"/>
      <c r="BM123" s="54"/>
      <c r="BN123" s="54"/>
      <c r="BO123" s="54"/>
      <c r="BP123" s="54"/>
      <c r="BQ123" s="54"/>
      <c r="BR123" s="54"/>
      <c r="BS123" s="54"/>
      <c r="BT123" s="54"/>
      <c r="BU123" s="54"/>
      <c r="BV123" s="54"/>
      <c r="BW123" s="54"/>
      <c r="BX123" s="54"/>
      <c r="BY123" s="54"/>
      <c r="BZ123" s="54"/>
      <c r="CA123" s="54"/>
      <c r="CB123" s="54"/>
      <c r="CC123" s="54"/>
      <c r="CD123" s="54"/>
      <c r="CE123" s="54"/>
      <c r="CF123" s="54"/>
      <c r="CG123" s="54"/>
      <c r="CH123" s="54"/>
      <c r="CI123" s="54"/>
      <c r="CJ123" s="54"/>
      <c r="CK123" s="54"/>
      <c r="CL123" s="54"/>
      <c r="CM123" s="54"/>
      <c r="CN123" s="54"/>
      <c r="CO123" s="54"/>
      <c r="CP123" s="54"/>
      <c r="CQ123" s="54"/>
      <c r="CR123" s="54"/>
      <c r="CS123" s="54"/>
      <c r="CT123" s="54"/>
      <c r="CU123" s="54"/>
      <c r="CV123" s="54"/>
      <c r="CW123" s="54"/>
      <c r="CX123" s="54"/>
      <c r="CY123" s="54"/>
      <c r="CZ123" s="54"/>
      <c r="DA123" s="54"/>
      <c r="DB123" s="54"/>
      <c r="DC123" s="54"/>
      <c r="DD123" s="54"/>
      <c r="DE123" s="54"/>
      <c r="DF123" s="54"/>
      <c r="DG123" s="54"/>
      <c r="DH123" s="54"/>
      <c r="DI123" s="54"/>
      <c r="DJ123" s="54"/>
      <c r="DK123" s="54"/>
      <c r="DL123" s="54"/>
      <c r="DM123" s="54"/>
      <c r="DN123" s="54"/>
      <c r="DO123" s="54"/>
      <c r="DP123" s="54"/>
      <c r="DQ123" s="54"/>
      <c r="DR123" s="54"/>
      <c r="DS123" s="54"/>
      <c r="DT123" s="54" t="str">
        <f aca="false">AA123&amp;"-"&amp;AF123</f>
        <v>W79-W80</v>
      </c>
      <c r="DU123" s="54"/>
      <c r="DV123" s="54"/>
      <c r="DW123" s="56"/>
    </row>
    <row r="124" customFormat="false" ht="15.75" hidden="false" customHeight="true" outlineLevel="0" collapsed="false">
      <c r="A124" s="119" t="s">
        <v>191</v>
      </c>
      <c r="B124" s="119" t="s">
        <v>192</v>
      </c>
      <c r="C124" s="38"/>
      <c r="D124" s="194" t="str">
        <f aca="false">IF(AND(OR(AC124="",AD124="")),"W"&amp;AH124,IF(AC124&gt;AD124,AA124,IF(AC124&lt;AD124,AF124,IF(AND(AC124=AD124,AB124=AE124),"W"&amp;AH124,IF(AND(AC124=AD124,OR(AB124="",AE124="")),"W"&amp;AH124,IF(AND(AC124=AD124,AB124&gt;AE124),AA124,AF124))))))</f>
        <v>W93</v>
      </c>
      <c r="E124" s="54" t="n">
        <v>83</v>
      </c>
      <c r="F124" s="54" t="n">
        <v>84</v>
      </c>
      <c r="G124" s="54"/>
      <c r="H124" s="54"/>
      <c r="I124" s="54"/>
      <c r="J124" s="119" t="n">
        <v>93</v>
      </c>
      <c r="K124" s="119" t="n">
        <v>46209.75</v>
      </c>
      <c r="L124" s="119" t="s">
        <v>193</v>
      </c>
      <c r="M124" s="54" t="str">
        <f aca="false">+INDEX($D$101:$D$147,MATCH(E124,$AH$101:$AH$147,0))</f>
        <v>W83</v>
      </c>
      <c r="N124" s="54" t="str">
        <f aca="false">+INDEX($D$101:$D$147,MATCH(F124,$AH$101:$AH$147,0))</f>
        <v>W84</v>
      </c>
      <c r="O124" s="54"/>
      <c r="P124" s="54"/>
      <c r="Q124" s="54"/>
      <c r="R124" s="54"/>
      <c r="S124" s="54"/>
      <c r="T124" s="54"/>
      <c r="U124" s="54"/>
      <c r="V124" s="45"/>
      <c r="W124" s="248"/>
      <c r="X124" s="73" t="n">
        <f aca="false">Horarios!C124</f>
        <v>46209.875</v>
      </c>
      <c r="Y124" s="74" t="n">
        <f aca="false">Horarios!C124</f>
        <v>46209.875</v>
      </c>
      <c r="Z124" s="211" t="n">
        <f aca="false">AH124</f>
        <v>93</v>
      </c>
      <c r="AA124" s="212" t="str">
        <f aca="false">+INDEX($M$101:$M$147,MATCH(AH124,$J$101:$J$147,0))</f>
        <v>W83</v>
      </c>
      <c r="AB124" s="252"/>
      <c r="AC124" s="251"/>
      <c r="AD124" s="251"/>
      <c r="AE124" s="214"/>
      <c r="AF124" s="215" t="str">
        <f aca="false">+INDEX($N$101:$N$147,MATCH(AH124,$J$101:$J$147,0))</f>
        <v>W84</v>
      </c>
      <c r="AG124" s="216" t="n">
        <f aca="false">IF(D124="W"&amp;AH124,0,1)</f>
        <v>0</v>
      </c>
      <c r="AH124" s="83" t="n">
        <v>93</v>
      </c>
      <c r="AI124" s="110"/>
      <c r="AJ124" s="53"/>
      <c r="AK124" s="53"/>
      <c r="AL124" s="53"/>
      <c r="AM124" s="243"/>
      <c r="AN124" s="243"/>
      <c r="AO124" s="243"/>
      <c r="AP124" s="243"/>
      <c r="AQ124" s="243"/>
      <c r="AR124" s="243"/>
      <c r="AS124" s="243"/>
      <c r="AT124" s="243"/>
      <c r="AU124" s="84"/>
      <c r="AV124" s="84"/>
      <c r="AW124" s="243"/>
      <c r="AX124" s="243"/>
      <c r="AY124" s="145"/>
      <c r="AZ124" s="146"/>
      <c r="BA124" s="48"/>
      <c r="BB124" s="54"/>
      <c r="BC124" s="54"/>
      <c r="BD124" s="54"/>
      <c r="BE124" s="54"/>
      <c r="BF124" s="71" t="s">
        <v>127</v>
      </c>
      <c r="BG124" s="54" t="e">
        <f aca="false">+INDEX(Combinaciones3!$P$2:$W$496,MATCH(1,Combinaciones3!$B$2:$B$497,0),MATCH(WORLDCUP!BF124,Combinaciones3!$P$1:$W$1,0))</f>
        <v>#N/A</v>
      </c>
      <c r="BH124" s="54"/>
      <c r="BI124" s="54"/>
      <c r="BJ124" s="54"/>
      <c r="BK124" s="54"/>
      <c r="BL124" s="54"/>
      <c r="BM124" s="54"/>
      <c r="BN124" s="54"/>
      <c r="BO124" s="54"/>
      <c r="BP124" s="54"/>
      <c r="BQ124" s="54"/>
      <c r="BR124" s="54"/>
      <c r="BS124" s="54"/>
      <c r="BT124" s="54"/>
      <c r="BU124" s="54"/>
      <c r="BV124" s="54"/>
      <c r="BW124" s="54"/>
      <c r="BX124" s="54"/>
      <c r="BY124" s="54"/>
      <c r="BZ124" s="54"/>
      <c r="CA124" s="54"/>
      <c r="CB124" s="54"/>
      <c r="CC124" s="54"/>
      <c r="CD124" s="54"/>
      <c r="CE124" s="54"/>
      <c r="CF124" s="54"/>
      <c r="CG124" s="54"/>
      <c r="CH124" s="54"/>
      <c r="CI124" s="54"/>
      <c r="CJ124" s="54"/>
      <c r="CK124" s="54"/>
      <c r="CL124" s="54"/>
      <c r="CM124" s="54"/>
      <c r="CN124" s="54"/>
      <c r="CO124" s="54"/>
      <c r="CP124" s="54"/>
      <c r="CQ124" s="54"/>
      <c r="CR124" s="54"/>
      <c r="CS124" s="54"/>
      <c r="CT124" s="54"/>
      <c r="CU124" s="54"/>
      <c r="CV124" s="54"/>
      <c r="CW124" s="54"/>
      <c r="CX124" s="54"/>
      <c r="CY124" s="54"/>
      <c r="CZ124" s="54"/>
      <c r="DA124" s="54"/>
      <c r="DB124" s="54"/>
      <c r="DC124" s="54"/>
      <c r="DD124" s="54"/>
      <c r="DE124" s="54"/>
      <c r="DF124" s="54"/>
      <c r="DG124" s="54"/>
      <c r="DH124" s="54"/>
      <c r="DI124" s="54"/>
      <c r="DJ124" s="54"/>
      <c r="DK124" s="54"/>
      <c r="DL124" s="54"/>
      <c r="DM124" s="54"/>
      <c r="DN124" s="54"/>
      <c r="DO124" s="54"/>
      <c r="DP124" s="54"/>
      <c r="DQ124" s="54"/>
      <c r="DR124" s="54"/>
      <c r="DS124" s="54"/>
      <c r="DT124" s="54" t="str">
        <f aca="false">AA124&amp;"-"&amp;AF124</f>
        <v>W83-W84</v>
      </c>
      <c r="DU124" s="54"/>
      <c r="DV124" s="54"/>
      <c r="DW124" s="56"/>
    </row>
    <row r="125" customFormat="false" ht="15.75" hidden="false" customHeight="true" outlineLevel="0" collapsed="false">
      <c r="A125" s="119" t="s">
        <v>194</v>
      </c>
      <c r="B125" s="119" t="s">
        <v>195</v>
      </c>
      <c r="C125" s="38"/>
      <c r="D125" s="194" t="str">
        <f aca="false">IF(AND(OR(AC125="",AD125="")),"W"&amp;AH125,IF(AC125&gt;AD125,AA125,IF(AC125&lt;AD125,AF125,IF(AND(AC125=AD125,AB125=AE125),"W"&amp;AH125,IF(AND(AC125=AD125,OR(AB125="",AE125="")),"W"&amp;AH125,IF(AND(AC125=AD125,AB125&gt;AE125),AA125,AF125))))))</f>
        <v>W94</v>
      </c>
      <c r="E125" s="54" t="n">
        <v>81</v>
      </c>
      <c r="F125" s="54" t="n">
        <v>82</v>
      </c>
      <c r="G125" s="54"/>
      <c r="H125" s="54"/>
      <c r="I125" s="54"/>
      <c r="J125" s="119" t="n">
        <v>94</v>
      </c>
      <c r="K125" s="119" t="n">
        <v>46209.875</v>
      </c>
      <c r="L125" s="119" t="s">
        <v>196</v>
      </c>
      <c r="M125" s="54" t="str">
        <f aca="false">+INDEX($D$101:$D$147,MATCH(E125,$AH$101:$AH$147,0))</f>
        <v>W81</v>
      </c>
      <c r="N125" s="54" t="str">
        <f aca="false">+INDEX($D$101:$D$147,MATCH(F125,$AH$101:$AH$147,0))</f>
        <v>W82</v>
      </c>
      <c r="O125" s="54"/>
      <c r="P125" s="54"/>
      <c r="Q125" s="54"/>
      <c r="R125" s="54"/>
      <c r="S125" s="54"/>
      <c r="T125" s="54"/>
      <c r="U125" s="54"/>
      <c r="V125" s="45"/>
      <c r="W125" s="248"/>
      <c r="X125" s="73" t="n">
        <f aca="false">Horarios!C125</f>
        <v>46210.0833333333</v>
      </c>
      <c r="Y125" s="74" t="n">
        <f aca="false">Horarios!C125</f>
        <v>46210.0833333333</v>
      </c>
      <c r="Z125" s="211" t="n">
        <f aca="false">AH125</f>
        <v>94</v>
      </c>
      <c r="AA125" s="212" t="str">
        <f aca="false">+INDEX($M$101:$M$147,MATCH(AH125,$J$101:$J$147,0))</f>
        <v>W81</v>
      </c>
      <c r="AB125" s="213"/>
      <c r="AC125" s="253"/>
      <c r="AD125" s="253"/>
      <c r="AE125" s="213"/>
      <c r="AF125" s="215" t="str">
        <f aca="false">+INDEX($N$101:$N$147,MATCH(AH125,$J$101:$J$147,0))</f>
        <v>W82</v>
      </c>
      <c r="AG125" s="216" t="n">
        <f aca="false">IF(D125="W"&amp;AH125,0,1)</f>
        <v>0</v>
      </c>
      <c r="AH125" s="83" t="n">
        <v>94</v>
      </c>
      <c r="AI125" s="110"/>
      <c r="AJ125" s="53"/>
      <c r="AK125" s="53"/>
      <c r="AL125" s="53"/>
      <c r="AM125" s="243"/>
      <c r="AN125" s="243"/>
      <c r="AO125" s="243"/>
      <c r="AP125" s="243"/>
      <c r="AQ125" s="243"/>
      <c r="AR125" s="243"/>
      <c r="AS125" s="243"/>
      <c r="AT125" s="243"/>
      <c r="AU125" s="84"/>
      <c r="AV125" s="84"/>
      <c r="AW125" s="243"/>
      <c r="AX125" s="243"/>
      <c r="AY125" s="145"/>
      <c r="AZ125" s="146"/>
      <c r="BA125" s="48"/>
      <c r="BB125" s="54"/>
      <c r="BC125" s="54"/>
      <c r="BD125" s="54"/>
      <c r="BE125" s="54"/>
      <c r="BF125" s="54"/>
      <c r="BG125" s="54"/>
      <c r="BH125" s="54"/>
      <c r="BI125" s="54"/>
      <c r="BJ125" s="54"/>
      <c r="BK125" s="54"/>
      <c r="BL125" s="54"/>
      <c r="BM125" s="54"/>
      <c r="BN125" s="54"/>
      <c r="BO125" s="54"/>
      <c r="BP125" s="54"/>
      <c r="BQ125" s="54"/>
      <c r="BR125" s="54"/>
      <c r="BS125" s="54"/>
      <c r="BT125" s="54"/>
      <c r="BU125" s="54"/>
      <c r="BV125" s="54"/>
      <c r="BW125" s="54"/>
      <c r="BX125" s="54"/>
      <c r="BY125" s="54"/>
      <c r="BZ125" s="54"/>
      <c r="CA125" s="54"/>
      <c r="CB125" s="54"/>
      <c r="CC125" s="54"/>
      <c r="CD125" s="54"/>
      <c r="CE125" s="54"/>
      <c r="CF125" s="54"/>
      <c r="CG125" s="54"/>
      <c r="CH125" s="54"/>
      <c r="CI125" s="54"/>
      <c r="CJ125" s="54"/>
      <c r="CK125" s="54"/>
      <c r="CL125" s="54"/>
      <c r="CM125" s="54"/>
      <c r="CN125" s="54"/>
      <c r="CO125" s="54"/>
      <c r="CP125" s="54"/>
      <c r="CQ125" s="54"/>
      <c r="CR125" s="54"/>
      <c r="CS125" s="54"/>
      <c r="CT125" s="54"/>
      <c r="CU125" s="54"/>
      <c r="CV125" s="54"/>
      <c r="CW125" s="54"/>
      <c r="CX125" s="54"/>
      <c r="CY125" s="54"/>
      <c r="CZ125" s="54"/>
      <c r="DA125" s="54"/>
      <c r="DB125" s="54"/>
      <c r="DC125" s="54"/>
      <c r="DD125" s="54"/>
      <c r="DE125" s="54"/>
      <c r="DF125" s="54"/>
      <c r="DG125" s="54"/>
      <c r="DH125" s="54"/>
      <c r="DI125" s="54"/>
      <c r="DJ125" s="54"/>
      <c r="DK125" s="54"/>
      <c r="DL125" s="54"/>
      <c r="DM125" s="54"/>
      <c r="DN125" s="54"/>
      <c r="DO125" s="54"/>
      <c r="DP125" s="54"/>
      <c r="DQ125" s="54"/>
      <c r="DR125" s="54"/>
      <c r="DS125" s="54"/>
      <c r="DT125" s="54" t="str">
        <f aca="false">AA125&amp;"-"&amp;AF125</f>
        <v>W81-W82</v>
      </c>
      <c r="DU125" s="54"/>
      <c r="DV125" s="54"/>
      <c r="DW125" s="56"/>
    </row>
    <row r="126" customFormat="false" ht="15.75" hidden="false" customHeight="true" outlineLevel="0" collapsed="false">
      <c r="A126" s="119" t="s">
        <v>197</v>
      </c>
      <c r="B126" s="119" t="s">
        <v>198</v>
      </c>
      <c r="C126" s="38"/>
      <c r="D126" s="194" t="str">
        <f aca="false">IF(AND(OR(AC126="",AD126="")),"W"&amp;AH126,IF(AC126&gt;AD126,AA126,IF(AC126&lt;AD126,AF126,IF(AND(AC126=AD126,AB126=AE126),"W"&amp;AH126,IF(AND(AC126=AD126,OR(AB126="",AE126="")),"W"&amp;AH126,IF(AND(AC126=AD126,AB126&gt;AE126),AA126,AF126))))))</f>
        <v>W95</v>
      </c>
      <c r="E126" s="54" t="n">
        <v>86</v>
      </c>
      <c r="F126" s="54" t="n">
        <v>88</v>
      </c>
      <c r="G126" s="54"/>
      <c r="H126" s="54"/>
      <c r="I126" s="54"/>
      <c r="J126" s="119" t="n">
        <v>95</v>
      </c>
      <c r="K126" s="119" t="n">
        <v>46210.75</v>
      </c>
      <c r="L126" s="119" t="s">
        <v>199</v>
      </c>
      <c r="M126" s="54" t="str">
        <f aca="false">+INDEX($D$101:$D$147,MATCH(E126,$AH$101:$AH$147,0))</f>
        <v>W86</v>
      </c>
      <c r="N126" s="54" t="str">
        <f aca="false">+INDEX($D$101:$D$147,MATCH(F126,$AH$101:$AH$147,0))</f>
        <v>W88</v>
      </c>
      <c r="O126" s="54"/>
      <c r="P126" s="54"/>
      <c r="Q126" s="54"/>
      <c r="R126" s="54"/>
      <c r="S126" s="54"/>
      <c r="T126" s="54"/>
      <c r="U126" s="54"/>
      <c r="V126" s="45"/>
      <c r="W126" s="248"/>
      <c r="X126" s="73" t="n">
        <f aca="false">Horarios!C126</f>
        <v>46210.75</v>
      </c>
      <c r="Y126" s="74" t="n">
        <f aca="false">Horarios!C126</f>
        <v>46210.75</v>
      </c>
      <c r="Z126" s="211" t="n">
        <f aca="false">AH126</f>
        <v>95</v>
      </c>
      <c r="AA126" s="212" t="str">
        <f aca="false">+INDEX($M$101:$M$147,MATCH(AH126,$J$101:$J$147,0))</f>
        <v>W86</v>
      </c>
      <c r="AB126" s="213"/>
      <c r="AC126" s="253"/>
      <c r="AD126" s="253"/>
      <c r="AE126" s="213"/>
      <c r="AF126" s="215" t="str">
        <f aca="false">+INDEX($N$101:$N$147,MATCH(AH126,$J$101:$J$147,0))</f>
        <v>W88</v>
      </c>
      <c r="AG126" s="216" t="n">
        <f aca="false">IF(D126="W"&amp;AH126,0,1)</f>
        <v>0</v>
      </c>
      <c r="AH126" s="83" t="n">
        <v>95</v>
      </c>
      <c r="AI126" s="110"/>
      <c r="AJ126" s="53"/>
      <c r="AK126" s="53"/>
      <c r="AL126" s="53"/>
      <c r="AM126" s="243"/>
      <c r="AN126" s="243"/>
      <c r="AO126" s="243"/>
      <c r="AP126" s="243"/>
      <c r="AQ126" s="243"/>
      <c r="AR126" s="243"/>
      <c r="AS126" s="243"/>
      <c r="AT126" s="243"/>
      <c r="AU126" s="84"/>
      <c r="AV126" s="84"/>
      <c r="AW126" s="243"/>
      <c r="AX126" s="243"/>
      <c r="AY126" s="145"/>
      <c r="AZ126" s="146"/>
      <c r="BA126" s="48"/>
      <c r="BB126" s="54"/>
      <c r="BC126" s="54"/>
      <c r="BD126" s="54"/>
      <c r="BE126" s="54"/>
      <c r="BF126" s="54"/>
      <c r="BG126" s="54"/>
      <c r="BH126" s="54"/>
      <c r="BI126" s="54"/>
      <c r="BJ126" s="54"/>
      <c r="BK126" s="54"/>
      <c r="BL126" s="54"/>
      <c r="BM126" s="54"/>
      <c r="BN126" s="54"/>
      <c r="BO126" s="54"/>
      <c r="BP126" s="54"/>
      <c r="BQ126" s="54"/>
      <c r="BR126" s="54"/>
      <c r="BS126" s="54"/>
      <c r="BT126" s="54"/>
      <c r="BU126" s="54"/>
      <c r="BV126" s="54"/>
      <c r="BW126" s="54"/>
      <c r="BX126" s="54"/>
      <c r="BY126" s="54"/>
      <c r="BZ126" s="54"/>
      <c r="CA126" s="54"/>
      <c r="CB126" s="54"/>
      <c r="CC126" s="54"/>
      <c r="CD126" s="54"/>
      <c r="CE126" s="54"/>
      <c r="CF126" s="54"/>
      <c r="CG126" s="54"/>
      <c r="CH126" s="54"/>
      <c r="CI126" s="54"/>
      <c r="CJ126" s="54"/>
      <c r="CK126" s="54"/>
      <c r="CL126" s="54"/>
      <c r="CM126" s="54"/>
      <c r="CN126" s="54"/>
      <c r="CO126" s="54"/>
      <c r="CP126" s="54"/>
      <c r="CQ126" s="54"/>
      <c r="CR126" s="54"/>
      <c r="CS126" s="54"/>
      <c r="CT126" s="54"/>
      <c r="CU126" s="54"/>
      <c r="CV126" s="54"/>
      <c r="CW126" s="54"/>
      <c r="CX126" s="54"/>
      <c r="CY126" s="54"/>
      <c r="CZ126" s="54"/>
      <c r="DA126" s="54"/>
      <c r="DB126" s="54"/>
      <c r="DC126" s="54"/>
      <c r="DD126" s="54"/>
      <c r="DE126" s="54"/>
      <c r="DF126" s="54"/>
      <c r="DG126" s="54"/>
      <c r="DH126" s="54"/>
      <c r="DI126" s="54"/>
      <c r="DJ126" s="54"/>
      <c r="DK126" s="54"/>
      <c r="DL126" s="54"/>
      <c r="DM126" s="54"/>
      <c r="DN126" s="54"/>
      <c r="DO126" s="54"/>
      <c r="DP126" s="54"/>
      <c r="DQ126" s="54"/>
      <c r="DR126" s="54"/>
      <c r="DS126" s="54"/>
      <c r="DT126" s="54" t="str">
        <f aca="false">AA126&amp;"-"&amp;AF126</f>
        <v>W86-W88</v>
      </c>
      <c r="DU126" s="54"/>
      <c r="DV126" s="54"/>
      <c r="DW126" s="56"/>
    </row>
    <row r="127" customFormat="false" ht="15.75" hidden="false" customHeight="true" outlineLevel="0" collapsed="false">
      <c r="A127" s="119" t="s">
        <v>200</v>
      </c>
      <c r="B127" s="119" t="s">
        <v>201</v>
      </c>
      <c r="C127" s="38"/>
      <c r="D127" s="194" t="str">
        <f aca="false">IF(AND(OR(AC127="",AD127="")),"W"&amp;AH127,IF(AC127&gt;AD127,AA127,IF(AC127&lt;AD127,AF127,IF(AND(AC127=AD127,AB127=AE127),"W"&amp;AH127,IF(AND(AC127=AD127,OR(AB127="",AE127="")),"W"&amp;AH127,IF(AND(AC127=AD127,AB127&gt;AE127),AA127,AF127))))))</f>
        <v>W96</v>
      </c>
      <c r="E127" s="54" t="n">
        <v>85</v>
      </c>
      <c r="F127" s="54" t="n">
        <v>87</v>
      </c>
      <c r="G127" s="54"/>
      <c r="H127" s="54"/>
      <c r="I127" s="54"/>
      <c r="J127" s="119" t="n">
        <v>96</v>
      </c>
      <c r="K127" s="119" t="n">
        <v>46210.875</v>
      </c>
      <c r="L127" s="119" t="s">
        <v>202</v>
      </c>
      <c r="M127" s="54" t="str">
        <f aca="false">+INDEX($D$101:$D$147,MATCH(E127,$AH$101:$AH$147,0))</f>
        <v>W85</v>
      </c>
      <c r="N127" s="54" t="str">
        <f aca="false">+INDEX($D$101:$D$147,MATCH(F127,$AH$101:$AH$147,0))</f>
        <v>W87</v>
      </c>
      <c r="O127" s="54"/>
      <c r="P127" s="54"/>
      <c r="Q127" s="54"/>
      <c r="R127" s="54"/>
      <c r="S127" s="54"/>
      <c r="T127" s="54"/>
      <c r="U127" s="54"/>
      <c r="V127" s="45"/>
      <c r="W127" s="248"/>
      <c r="X127" s="128" t="n">
        <f aca="false">Horarios!C127</f>
        <v>46210.9166666667</v>
      </c>
      <c r="Y127" s="129" t="n">
        <f aca="false">Horarios!C127</f>
        <v>46210.9166666667</v>
      </c>
      <c r="Z127" s="238" t="n">
        <f aca="false">AH127</f>
        <v>96</v>
      </c>
      <c r="AA127" s="239" t="str">
        <f aca="false">+INDEX($M$101:$M$147,MATCH(AH127,$J$101:$J$147,0))</f>
        <v>W85</v>
      </c>
      <c r="AB127" s="240"/>
      <c r="AC127" s="254"/>
      <c r="AD127" s="254"/>
      <c r="AE127" s="240"/>
      <c r="AF127" s="241" t="str">
        <f aca="false">+INDEX($N$101:$N$147,MATCH(AH127,$J$101:$J$147,0))</f>
        <v>W87</v>
      </c>
      <c r="AG127" s="216" t="n">
        <f aca="false">IF(D127="W"&amp;AH127,0,1)</f>
        <v>0</v>
      </c>
      <c r="AH127" s="83" t="n">
        <v>96</v>
      </c>
      <c r="AI127" s="110"/>
      <c r="AJ127" s="53"/>
      <c r="AK127" s="53"/>
      <c r="AL127" s="53"/>
      <c r="AM127" s="243"/>
      <c r="AN127" s="243"/>
      <c r="AO127" s="243"/>
      <c r="AP127" s="243"/>
      <c r="AQ127" s="243"/>
      <c r="AR127" s="243"/>
      <c r="AS127" s="243"/>
      <c r="AT127" s="243"/>
      <c r="AU127" s="84"/>
      <c r="AV127" s="84"/>
      <c r="AW127" s="243"/>
      <c r="AX127" s="243"/>
      <c r="AY127" s="145"/>
      <c r="AZ127" s="146"/>
      <c r="BA127" s="48"/>
      <c r="BB127" s="54"/>
      <c r="BC127" s="54"/>
      <c r="BD127" s="54"/>
      <c r="BE127" s="54"/>
      <c r="BF127" s="54"/>
      <c r="BG127" s="54"/>
      <c r="BH127" s="54"/>
      <c r="BI127" s="54"/>
      <c r="BJ127" s="54"/>
      <c r="BK127" s="54"/>
      <c r="BL127" s="54"/>
      <c r="BM127" s="54"/>
      <c r="BN127" s="54"/>
      <c r="BO127" s="54"/>
      <c r="BP127" s="54"/>
      <c r="BQ127" s="54"/>
      <c r="BR127" s="54"/>
      <c r="BS127" s="54"/>
      <c r="BT127" s="54"/>
      <c r="BU127" s="54"/>
      <c r="BV127" s="54"/>
      <c r="BW127" s="54"/>
      <c r="BX127" s="54"/>
      <c r="BY127" s="54"/>
      <c r="BZ127" s="54"/>
      <c r="CA127" s="54"/>
      <c r="CB127" s="54"/>
      <c r="CC127" s="54"/>
      <c r="CD127" s="54"/>
      <c r="CE127" s="54"/>
      <c r="CF127" s="54"/>
      <c r="CG127" s="54"/>
      <c r="CH127" s="54"/>
      <c r="CI127" s="54"/>
      <c r="CJ127" s="54"/>
      <c r="CK127" s="54"/>
      <c r="CL127" s="54"/>
      <c r="CM127" s="54"/>
      <c r="CN127" s="54"/>
      <c r="CO127" s="54"/>
      <c r="CP127" s="54"/>
      <c r="CQ127" s="54"/>
      <c r="CR127" s="54"/>
      <c r="CS127" s="54"/>
      <c r="CT127" s="54"/>
      <c r="CU127" s="54"/>
      <c r="CV127" s="54"/>
      <c r="CW127" s="54"/>
      <c r="CX127" s="54"/>
      <c r="CY127" s="54"/>
      <c r="CZ127" s="54"/>
      <c r="DA127" s="54"/>
      <c r="DB127" s="54"/>
      <c r="DC127" s="54"/>
      <c r="DD127" s="54"/>
      <c r="DE127" s="54"/>
      <c r="DF127" s="54"/>
      <c r="DG127" s="54"/>
      <c r="DH127" s="54"/>
      <c r="DI127" s="54"/>
      <c r="DJ127" s="54"/>
      <c r="DK127" s="54"/>
      <c r="DL127" s="54"/>
      <c r="DM127" s="54"/>
      <c r="DN127" s="54"/>
      <c r="DO127" s="54"/>
      <c r="DP127" s="54"/>
      <c r="DQ127" s="54"/>
      <c r="DR127" s="54"/>
      <c r="DS127" s="54"/>
      <c r="DT127" s="54" t="str">
        <f aca="false">AA127&amp;"-"&amp;AF127</f>
        <v>W85-W87</v>
      </c>
      <c r="DU127" s="54"/>
      <c r="DV127" s="54"/>
      <c r="DW127" s="56"/>
    </row>
    <row r="128" customFormat="false" ht="15.75" hidden="false" customHeight="true" outlineLevel="0" collapsed="false">
      <c r="A128" s="38"/>
      <c r="B128" s="38"/>
      <c r="C128" s="38"/>
      <c r="D128" s="194"/>
      <c r="E128" s="54"/>
      <c r="F128" s="54"/>
      <c r="G128" s="54"/>
      <c r="H128" s="54"/>
      <c r="I128" s="54"/>
      <c r="J128" s="54"/>
      <c r="K128" s="54"/>
      <c r="L128" s="54"/>
      <c r="M128" s="54"/>
      <c r="N128" s="54"/>
      <c r="O128" s="54"/>
      <c r="P128" s="54"/>
      <c r="Q128" s="54"/>
      <c r="R128" s="54"/>
      <c r="S128" s="54"/>
      <c r="T128" s="54"/>
      <c r="U128" s="54"/>
      <c r="V128" s="45"/>
      <c r="W128" s="145"/>
      <c r="X128" s="146"/>
      <c r="Y128" s="145"/>
      <c r="Z128" s="147"/>
      <c r="AA128" s="148"/>
      <c r="AB128" s="200"/>
      <c r="AC128" s="150"/>
      <c r="AD128" s="150"/>
      <c r="AE128" s="200"/>
      <c r="AF128" s="151"/>
      <c r="AG128" s="203"/>
      <c r="AH128" s="83"/>
      <c r="AI128" s="110"/>
      <c r="AJ128" s="53"/>
      <c r="AK128" s="53"/>
      <c r="AL128" s="53"/>
      <c r="AM128" s="243"/>
      <c r="AN128" s="243"/>
      <c r="AO128" s="243"/>
      <c r="AP128" s="243"/>
      <c r="AQ128" s="243"/>
      <c r="AR128" s="243"/>
      <c r="AS128" s="243"/>
      <c r="AT128" s="243"/>
      <c r="AU128" s="84"/>
      <c r="AV128" s="84"/>
      <c r="AW128" s="243"/>
      <c r="AX128" s="243"/>
      <c r="AY128" s="145"/>
      <c r="AZ128" s="146"/>
      <c r="BA128" s="48"/>
      <c r="BB128" s="54"/>
      <c r="BC128" s="54"/>
      <c r="BD128" s="54"/>
      <c r="BE128" s="54"/>
      <c r="BF128" s="54"/>
      <c r="BG128" s="54"/>
      <c r="BH128" s="54"/>
      <c r="BI128" s="54"/>
      <c r="BJ128" s="54"/>
      <c r="BK128" s="54"/>
      <c r="BL128" s="54"/>
      <c r="BM128" s="54"/>
      <c r="BN128" s="54"/>
      <c r="BO128" s="54"/>
      <c r="BP128" s="54"/>
      <c r="BQ128" s="54"/>
      <c r="BR128" s="54"/>
      <c r="BS128" s="54"/>
      <c r="BT128" s="54"/>
      <c r="BU128" s="54"/>
      <c r="BV128" s="54"/>
      <c r="BW128" s="54"/>
      <c r="BX128" s="54"/>
      <c r="BY128" s="54"/>
      <c r="BZ128" s="54"/>
      <c r="CA128" s="54"/>
      <c r="CB128" s="54"/>
      <c r="CC128" s="54"/>
      <c r="CD128" s="54"/>
      <c r="CE128" s="54"/>
      <c r="CF128" s="54"/>
      <c r="CG128" s="54"/>
      <c r="CH128" s="54"/>
      <c r="CI128" s="54"/>
      <c r="CJ128" s="54"/>
      <c r="CK128" s="54"/>
      <c r="CL128" s="54"/>
      <c r="CM128" s="54"/>
      <c r="CN128" s="54"/>
      <c r="CO128" s="54"/>
      <c r="CP128" s="54"/>
      <c r="CQ128" s="54"/>
      <c r="CR128" s="54"/>
      <c r="CS128" s="54"/>
      <c r="CT128" s="54"/>
      <c r="CU128" s="54"/>
      <c r="CV128" s="54"/>
      <c r="CW128" s="54"/>
      <c r="CX128" s="54"/>
      <c r="CY128" s="54"/>
      <c r="CZ128" s="54"/>
      <c r="DA128" s="54"/>
      <c r="DB128" s="54"/>
      <c r="DC128" s="54"/>
      <c r="DD128" s="54"/>
      <c r="DE128" s="54"/>
      <c r="DF128" s="54"/>
      <c r="DG128" s="54"/>
      <c r="DH128" s="54"/>
      <c r="DI128" s="54"/>
      <c r="DJ128" s="54"/>
      <c r="DK128" s="54"/>
      <c r="DL128" s="54"/>
      <c r="DM128" s="54"/>
      <c r="DN128" s="54"/>
      <c r="DO128" s="54"/>
      <c r="DP128" s="54"/>
      <c r="DQ128" s="54"/>
      <c r="DR128" s="54"/>
      <c r="DS128" s="54"/>
      <c r="DT128" s="54" t="str">
        <f aca="false">AA128&amp;"-"&amp;AF128</f>
        <v>-</v>
      </c>
      <c r="DU128" s="54"/>
      <c r="DV128" s="54"/>
      <c r="DW128" s="56"/>
    </row>
    <row r="129" customFormat="false" ht="15.75" hidden="false" customHeight="true" outlineLevel="0" collapsed="false">
      <c r="A129" s="38"/>
      <c r="B129" s="38"/>
      <c r="C129" s="38"/>
      <c r="D129" s="194"/>
      <c r="E129" s="54"/>
      <c r="F129" s="54"/>
      <c r="G129" s="54"/>
      <c r="H129" s="54"/>
      <c r="I129" s="54"/>
      <c r="J129" s="54"/>
      <c r="K129" s="54"/>
      <c r="L129" s="54"/>
      <c r="M129" s="54"/>
      <c r="N129" s="54"/>
      <c r="O129" s="54"/>
      <c r="P129" s="54"/>
      <c r="Q129" s="54"/>
      <c r="R129" s="54"/>
      <c r="S129" s="54"/>
      <c r="T129" s="54"/>
      <c r="U129" s="54"/>
      <c r="V129" s="45"/>
      <c r="W129" s="202" t="str">
        <f aca="false">Idiomas!D27</f>
        <v>Cuartos de final</v>
      </c>
      <c r="X129" s="202"/>
      <c r="Y129" s="202"/>
      <c r="Z129" s="202"/>
      <c r="AA129" s="202"/>
      <c r="AB129" s="202"/>
      <c r="AC129" s="202"/>
      <c r="AD129" s="202"/>
      <c r="AE129" s="202"/>
      <c r="AF129" s="202"/>
      <c r="AG129" s="158"/>
      <c r="AH129" s="84"/>
      <c r="AI129" s="110"/>
      <c r="AJ129" s="53"/>
      <c r="AK129" s="53"/>
      <c r="AL129" s="53"/>
      <c r="AM129" s="243"/>
      <c r="AN129" s="243"/>
      <c r="AO129" s="243"/>
      <c r="AP129" s="243"/>
      <c r="AQ129" s="243"/>
      <c r="AR129" s="243"/>
      <c r="AS129" s="243"/>
      <c r="AT129" s="243"/>
      <c r="AU129" s="84"/>
      <c r="AV129" s="84"/>
      <c r="AW129" s="243"/>
      <c r="AX129" s="243"/>
      <c r="AY129" s="145"/>
      <c r="AZ129" s="146"/>
      <c r="BA129" s="48"/>
      <c r="BB129" s="54"/>
      <c r="BC129" s="54"/>
      <c r="BD129" s="54"/>
      <c r="BE129" s="54"/>
      <c r="BF129" s="54"/>
      <c r="BG129" s="54"/>
      <c r="BH129" s="54"/>
      <c r="BI129" s="54"/>
      <c r="BJ129" s="54"/>
      <c r="BK129" s="54"/>
      <c r="BL129" s="54"/>
      <c r="BM129" s="54"/>
      <c r="BN129" s="54"/>
      <c r="BO129" s="54"/>
      <c r="BP129" s="54"/>
      <c r="BQ129" s="54"/>
      <c r="BR129" s="54"/>
      <c r="BS129" s="54"/>
      <c r="BT129" s="54"/>
      <c r="BU129" s="54"/>
      <c r="BV129" s="54"/>
      <c r="BW129" s="54"/>
      <c r="BX129" s="54"/>
      <c r="BY129" s="54"/>
      <c r="BZ129" s="54"/>
      <c r="CA129" s="54"/>
      <c r="CB129" s="54"/>
      <c r="CC129" s="54"/>
      <c r="CD129" s="54"/>
      <c r="CE129" s="54"/>
      <c r="CF129" s="54"/>
      <c r="CG129" s="54"/>
      <c r="CH129" s="54"/>
      <c r="CI129" s="54"/>
      <c r="CJ129" s="54"/>
      <c r="CK129" s="54"/>
      <c r="CL129" s="54"/>
      <c r="CM129" s="54"/>
      <c r="CN129" s="54"/>
      <c r="CO129" s="54"/>
      <c r="CP129" s="54"/>
      <c r="CQ129" s="54"/>
      <c r="CR129" s="54"/>
      <c r="CS129" s="54"/>
      <c r="CT129" s="54"/>
      <c r="CU129" s="54"/>
      <c r="CV129" s="54"/>
      <c r="CW129" s="54"/>
      <c r="CX129" s="54"/>
      <c r="CY129" s="54"/>
      <c r="CZ129" s="54"/>
      <c r="DA129" s="54"/>
      <c r="DB129" s="54"/>
      <c r="DC129" s="54"/>
      <c r="DD129" s="54"/>
      <c r="DE129" s="54"/>
      <c r="DF129" s="54"/>
      <c r="DG129" s="54"/>
      <c r="DH129" s="54"/>
      <c r="DI129" s="54"/>
      <c r="DJ129" s="54"/>
      <c r="DK129" s="54"/>
      <c r="DL129" s="54"/>
      <c r="DM129" s="54"/>
      <c r="DN129" s="54"/>
      <c r="DO129" s="54"/>
      <c r="DP129" s="54"/>
      <c r="DQ129" s="54"/>
      <c r="DR129" s="54"/>
      <c r="DS129" s="54"/>
      <c r="DT129" s="54" t="str">
        <f aca="false">AA129&amp;"-"&amp;AF129</f>
        <v>-</v>
      </c>
      <c r="DU129" s="54"/>
      <c r="DV129" s="54"/>
      <c r="DW129" s="56"/>
    </row>
    <row r="130" customFormat="false" ht="15.75" hidden="false" customHeight="true" outlineLevel="0" collapsed="false">
      <c r="A130" s="38"/>
      <c r="B130" s="38"/>
      <c r="C130" s="38"/>
      <c r="D130" s="194"/>
      <c r="E130" s="54"/>
      <c r="F130" s="54"/>
      <c r="G130" s="54"/>
      <c r="H130" s="54"/>
      <c r="I130" s="54"/>
      <c r="J130" s="54"/>
      <c r="K130" s="54"/>
      <c r="L130" s="54"/>
      <c r="M130" s="54"/>
      <c r="N130" s="54"/>
      <c r="O130" s="54"/>
      <c r="P130" s="54"/>
      <c r="Q130" s="54"/>
      <c r="R130" s="54"/>
      <c r="S130" s="54"/>
      <c r="T130" s="54"/>
      <c r="U130" s="54"/>
      <c r="V130" s="45"/>
      <c r="W130" s="58"/>
      <c r="X130" s="59" t="str">
        <f aca="false">X3</f>
        <v>Fecha</v>
      </c>
      <c r="Y130" s="59" t="str">
        <f aca="false">Y3</f>
        <v>Hora</v>
      </c>
      <c r="Z130" s="196"/>
      <c r="AA130" s="197" t="str">
        <f aca="false">AA3</f>
        <v>Casa</v>
      </c>
      <c r="AB130" s="196" t="s">
        <v>145</v>
      </c>
      <c r="AC130" s="59" t="str">
        <f aca="false">AC3</f>
        <v>Gol</v>
      </c>
      <c r="AD130" s="59" t="str">
        <f aca="false">AD3</f>
        <v>Gol</v>
      </c>
      <c r="AE130" s="196" t="s">
        <v>145</v>
      </c>
      <c r="AF130" s="198" t="str">
        <f aca="false">AF3</f>
        <v>Fuera</v>
      </c>
      <c r="AG130" s="158"/>
      <c r="AH130" s="84"/>
      <c r="AI130" s="110"/>
      <c r="AJ130" s="53"/>
      <c r="AK130" s="53"/>
      <c r="AL130" s="53"/>
      <c r="AM130" s="243"/>
      <c r="AN130" s="243"/>
      <c r="AO130" s="243"/>
      <c r="AP130" s="243"/>
      <c r="AQ130" s="243"/>
      <c r="AR130" s="243"/>
      <c r="AS130" s="243"/>
      <c r="AT130" s="243"/>
      <c r="AU130" s="84"/>
      <c r="AV130" s="84"/>
      <c r="AW130" s="243"/>
      <c r="AX130" s="243"/>
      <c r="AY130" s="145"/>
      <c r="AZ130" s="146"/>
      <c r="BA130" s="48"/>
      <c r="BB130" s="54"/>
      <c r="BC130" s="54"/>
      <c r="BD130" s="54"/>
      <c r="BE130" s="54"/>
      <c r="BF130" s="54"/>
      <c r="BG130" s="54"/>
      <c r="BH130" s="54"/>
      <c r="BI130" s="54"/>
      <c r="BJ130" s="54"/>
      <c r="BK130" s="54"/>
      <c r="BL130" s="54"/>
      <c r="BM130" s="54"/>
      <c r="BN130" s="54"/>
      <c r="BO130" s="54"/>
      <c r="BP130" s="54"/>
      <c r="BQ130" s="54"/>
      <c r="BR130" s="54"/>
      <c r="BS130" s="54"/>
      <c r="BT130" s="54"/>
      <c r="BU130" s="54"/>
      <c r="BV130" s="54"/>
      <c r="BW130" s="54"/>
      <c r="BX130" s="54"/>
      <c r="BY130" s="54"/>
      <c r="BZ130" s="54"/>
      <c r="CA130" s="54"/>
      <c r="CB130" s="54"/>
      <c r="CC130" s="54"/>
      <c r="CD130" s="54"/>
      <c r="CE130" s="54"/>
      <c r="CF130" s="54"/>
      <c r="CG130" s="54"/>
      <c r="CH130" s="54"/>
      <c r="CI130" s="54"/>
      <c r="CJ130" s="54"/>
      <c r="CK130" s="54"/>
      <c r="CL130" s="54"/>
      <c r="CM130" s="54"/>
      <c r="CN130" s="54"/>
      <c r="CO130" s="54"/>
      <c r="CP130" s="54"/>
      <c r="CQ130" s="54"/>
      <c r="CR130" s="54"/>
      <c r="CS130" s="54"/>
      <c r="CT130" s="54"/>
      <c r="CU130" s="54"/>
      <c r="CV130" s="54"/>
      <c r="CW130" s="54"/>
      <c r="CX130" s="54"/>
      <c r="CY130" s="54"/>
      <c r="CZ130" s="54"/>
      <c r="DA130" s="54"/>
      <c r="DB130" s="54"/>
      <c r="DC130" s="54"/>
      <c r="DD130" s="54"/>
      <c r="DE130" s="54"/>
      <c r="DF130" s="54"/>
      <c r="DG130" s="54"/>
      <c r="DH130" s="54"/>
      <c r="DI130" s="54"/>
      <c r="DJ130" s="54"/>
      <c r="DK130" s="54"/>
      <c r="DL130" s="54"/>
      <c r="DM130" s="54"/>
      <c r="DN130" s="54"/>
      <c r="DO130" s="54"/>
      <c r="DP130" s="54"/>
      <c r="DQ130" s="54"/>
      <c r="DR130" s="54"/>
      <c r="DS130" s="54"/>
      <c r="DT130" s="54" t="str">
        <f aca="false">AA130&amp;"-"&amp;AF130</f>
        <v>Casa-Fuera</v>
      </c>
      <c r="DU130" s="54"/>
      <c r="DV130" s="54"/>
      <c r="DW130" s="56"/>
    </row>
    <row r="131" customFormat="false" ht="15.75" hidden="false" customHeight="true" outlineLevel="0" collapsed="false">
      <c r="A131" s="119" t="s">
        <v>203</v>
      </c>
      <c r="B131" s="119" t="s">
        <v>204</v>
      </c>
      <c r="C131" s="38"/>
      <c r="D131" s="194" t="str">
        <f aca="false">IF(AND(OR(AC131="",AD131="")),"W"&amp;AH131,IF(AC131&gt;AD131,AA131,IF(AC131&lt;AD131,AF131,IF(AND(AC131=AD131,AB131=AE131),"W"&amp;AH131,IF(AND(AC131=AD131,OR(AB131="",AE131="")),"W"&amp;AH131,IF(AND(AC131=AD131,AB131&gt;AE131),AA131,AF131))))))</f>
        <v>W97</v>
      </c>
      <c r="E131" s="54" t="n">
        <v>89</v>
      </c>
      <c r="F131" s="54" t="n">
        <v>90</v>
      </c>
      <c r="G131" s="54"/>
      <c r="H131" s="54"/>
      <c r="I131" s="54"/>
      <c r="J131" s="119" t="n">
        <v>97</v>
      </c>
      <c r="K131" s="119" t="n">
        <v>46212.75</v>
      </c>
      <c r="L131" s="119" t="s">
        <v>205</v>
      </c>
      <c r="M131" s="54" t="str">
        <f aca="false">+INDEX($D$101:$D$147,MATCH(E131,$AH$101:$AH$147,0))</f>
        <v>W89</v>
      </c>
      <c r="N131" s="54" t="str">
        <f aca="false">+INDEX($D$101:$D$147,MATCH(F131,$AH$101:$AH$147,0))</f>
        <v>W90</v>
      </c>
      <c r="O131" s="54"/>
      <c r="P131" s="54"/>
      <c r="Q131" s="54"/>
      <c r="R131" s="54"/>
      <c r="S131" s="54"/>
      <c r="T131" s="54"/>
      <c r="U131" s="54"/>
      <c r="V131" s="45"/>
      <c r="W131" s="255" t="s">
        <v>206</v>
      </c>
      <c r="X131" s="73" t="n">
        <f aca="false">Horarios!C131</f>
        <v>46212.9166666667</v>
      </c>
      <c r="Y131" s="74" t="n">
        <f aca="false">Horarios!C131</f>
        <v>46212.9166666667</v>
      </c>
      <c r="Z131" s="256" t="n">
        <f aca="false">AH131</f>
        <v>97</v>
      </c>
      <c r="AA131" s="212" t="str">
        <f aca="false">+INDEX($M$101:$M$147,MATCH(AH131,$J$101:$J$147,0))</f>
        <v>W89</v>
      </c>
      <c r="AB131" s="252"/>
      <c r="AC131" s="249"/>
      <c r="AD131" s="249"/>
      <c r="AE131" s="214"/>
      <c r="AF131" s="215" t="str">
        <f aca="false">+INDEX($N$101:$N$147,MATCH(AH131,$J$101:$J$147,0))</f>
        <v>W90</v>
      </c>
      <c r="AG131" s="216" t="n">
        <f aca="false">IF(D131="W"&amp;AH131,0,1)</f>
        <v>0</v>
      </c>
      <c r="AH131" s="257" t="n">
        <v>97</v>
      </c>
      <c r="AI131" s="110"/>
      <c r="AJ131" s="53"/>
      <c r="AK131" s="53"/>
      <c r="AL131" s="53"/>
      <c r="AM131" s="243"/>
      <c r="AN131" s="243"/>
      <c r="AO131" s="243"/>
      <c r="AP131" s="243"/>
      <c r="AQ131" s="243"/>
      <c r="AR131" s="243"/>
      <c r="AS131" s="243"/>
      <c r="AT131" s="243"/>
      <c r="AU131" s="84"/>
      <c r="AV131" s="84"/>
      <c r="AW131" s="243"/>
      <c r="AX131" s="243"/>
      <c r="AY131" s="145"/>
      <c r="AZ131" s="146"/>
      <c r="BA131" s="247"/>
      <c r="BB131" s="54"/>
      <c r="BC131" s="194"/>
      <c r="BD131" s="54"/>
      <c r="BE131" s="54"/>
      <c r="BF131" s="54"/>
      <c r="BG131" s="54"/>
      <c r="BH131" s="54"/>
      <c r="BI131" s="54"/>
      <c r="BJ131" s="54"/>
      <c r="BK131" s="54"/>
      <c r="BL131" s="54"/>
      <c r="BM131" s="54"/>
      <c r="BN131" s="54"/>
      <c r="BO131" s="54"/>
      <c r="BP131" s="54"/>
      <c r="BQ131" s="54"/>
      <c r="BR131" s="54"/>
      <c r="BS131" s="54"/>
      <c r="BT131" s="54"/>
      <c r="BU131" s="54"/>
      <c r="BV131" s="54"/>
      <c r="BW131" s="54"/>
      <c r="BX131" s="54"/>
      <c r="BY131" s="54"/>
      <c r="BZ131" s="54"/>
      <c r="CA131" s="54"/>
      <c r="CB131" s="54"/>
      <c r="CC131" s="54"/>
      <c r="CD131" s="54"/>
      <c r="CE131" s="54"/>
      <c r="CF131" s="54"/>
      <c r="CG131" s="54"/>
      <c r="CH131" s="54"/>
      <c r="CI131" s="54"/>
      <c r="CJ131" s="54"/>
      <c r="CK131" s="54"/>
      <c r="CL131" s="54"/>
      <c r="CM131" s="54"/>
      <c r="CN131" s="54"/>
      <c r="CO131" s="54"/>
      <c r="CP131" s="54"/>
      <c r="CQ131" s="54"/>
      <c r="CR131" s="54"/>
      <c r="CS131" s="54"/>
      <c r="CT131" s="54"/>
      <c r="CU131" s="54"/>
      <c r="CV131" s="54"/>
      <c r="CW131" s="54"/>
      <c r="CX131" s="54"/>
      <c r="CY131" s="54"/>
      <c r="CZ131" s="54"/>
      <c r="DA131" s="54"/>
      <c r="DB131" s="54"/>
      <c r="DC131" s="54"/>
      <c r="DD131" s="54"/>
      <c r="DE131" s="54"/>
      <c r="DF131" s="54"/>
      <c r="DG131" s="54"/>
      <c r="DH131" s="54"/>
      <c r="DI131" s="54"/>
      <c r="DJ131" s="54"/>
      <c r="DK131" s="54"/>
      <c r="DL131" s="54"/>
      <c r="DM131" s="54"/>
      <c r="DN131" s="54"/>
      <c r="DO131" s="54"/>
      <c r="DP131" s="54"/>
      <c r="DQ131" s="54"/>
      <c r="DR131" s="54"/>
      <c r="DS131" s="54"/>
      <c r="DT131" s="54" t="str">
        <f aca="false">AA131&amp;"-"&amp;AF131</f>
        <v>W89-W90</v>
      </c>
      <c r="DU131" s="54"/>
      <c r="DV131" s="54"/>
      <c r="DW131" s="56"/>
    </row>
    <row r="132" customFormat="false" ht="15.75" hidden="false" customHeight="true" outlineLevel="0" collapsed="false">
      <c r="A132" s="119" t="s">
        <v>207</v>
      </c>
      <c r="B132" s="119" t="s">
        <v>208</v>
      </c>
      <c r="C132" s="38"/>
      <c r="D132" s="194" t="str">
        <f aca="false">IF(AND(OR(AC132="",AD132="")),"W"&amp;AH132,IF(AC132&gt;AD132,AA132,IF(AC132&lt;AD132,AF132,IF(AND(AC132=AD132,AB132=AE132),"W"&amp;AH132,IF(AND(AC132=AD132,OR(AB132="",AE132="")),"W"&amp;AH132,IF(AND(AC132=AD132,AB132&gt;AE132),AA132,AF132))))))</f>
        <v>W98</v>
      </c>
      <c r="E132" s="54" t="n">
        <v>93</v>
      </c>
      <c r="F132" s="54" t="n">
        <v>94</v>
      </c>
      <c r="G132" s="54"/>
      <c r="H132" s="54"/>
      <c r="I132" s="54"/>
      <c r="J132" s="119" t="n">
        <v>98</v>
      </c>
      <c r="K132" s="119" t="n">
        <v>46213.875</v>
      </c>
      <c r="L132" s="119" t="s">
        <v>209</v>
      </c>
      <c r="M132" s="54" t="str">
        <f aca="false">+INDEX($D$101:$D$147,MATCH(E132,$AH$101:$AH$147,0))</f>
        <v>W93</v>
      </c>
      <c r="N132" s="54" t="str">
        <f aca="false">+INDEX($D$101:$D$147,MATCH(F132,$AH$101:$AH$147,0))</f>
        <v>W94</v>
      </c>
      <c r="O132" s="54"/>
      <c r="P132" s="54"/>
      <c r="Q132" s="54"/>
      <c r="R132" s="54"/>
      <c r="S132" s="54"/>
      <c r="T132" s="54"/>
      <c r="U132" s="54"/>
      <c r="V132" s="45"/>
      <c r="W132" s="255"/>
      <c r="X132" s="73" t="n">
        <f aca="false">Horarios!C132</f>
        <v>46213.875</v>
      </c>
      <c r="Y132" s="74" t="n">
        <f aca="false">Horarios!C132</f>
        <v>46213.875</v>
      </c>
      <c r="Z132" s="256" t="n">
        <f aca="false">AH132</f>
        <v>98</v>
      </c>
      <c r="AA132" s="212" t="str">
        <f aca="false">+INDEX($M$101:$M$147,MATCH(AH132,$J$101:$J$147,0))</f>
        <v>W93</v>
      </c>
      <c r="AB132" s="213"/>
      <c r="AC132" s="253"/>
      <c r="AD132" s="253"/>
      <c r="AE132" s="213"/>
      <c r="AF132" s="215" t="str">
        <f aca="false">+INDEX($N$101:$N$147,MATCH(AH132,$J$101:$J$147,0))</f>
        <v>W94</v>
      </c>
      <c r="AG132" s="216" t="n">
        <f aca="false">IF(D132="W"&amp;AH132,0,1)</f>
        <v>0</v>
      </c>
      <c r="AH132" s="257" t="n">
        <v>98</v>
      </c>
      <c r="AI132" s="110"/>
      <c r="AJ132" s="53"/>
      <c r="AK132" s="53"/>
      <c r="AL132" s="53"/>
      <c r="AM132" s="243"/>
      <c r="AN132" s="243"/>
      <c r="AO132" s="243"/>
      <c r="AP132" s="243"/>
      <c r="AQ132" s="243"/>
      <c r="AR132" s="243"/>
      <c r="AS132" s="243"/>
      <c r="AT132" s="243"/>
      <c r="AU132" s="84"/>
      <c r="AV132" s="84"/>
      <c r="AW132" s="243"/>
      <c r="AX132" s="243"/>
      <c r="AY132" s="145"/>
      <c r="AZ132" s="146"/>
      <c r="BA132" s="247"/>
      <c r="BB132" s="54"/>
      <c r="BC132" s="194"/>
      <c r="BD132" s="54"/>
      <c r="BE132" s="54"/>
      <c r="BF132" s="54"/>
      <c r="BG132" s="54"/>
      <c r="BH132" s="54"/>
      <c r="BI132" s="54"/>
      <c r="BJ132" s="54"/>
      <c r="BK132" s="54"/>
      <c r="BL132" s="54"/>
      <c r="BM132" s="54"/>
      <c r="BN132" s="54"/>
      <c r="BO132" s="54"/>
      <c r="BP132" s="54"/>
      <c r="BQ132" s="54"/>
      <c r="BR132" s="54"/>
      <c r="BS132" s="54"/>
      <c r="BT132" s="54"/>
      <c r="BU132" s="54"/>
      <c r="BV132" s="54"/>
      <c r="BW132" s="54"/>
      <c r="BX132" s="54"/>
      <c r="BY132" s="54"/>
      <c r="BZ132" s="54"/>
      <c r="CA132" s="54"/>
      <c r="CB132" s="54"/>
      <c r="CC132" s="54"/>
      <c r="CD132" s="54"/>
      <c r="CE132" s="54"/>
      <c r="CF132" s="54"/>
      <c r="CG132" s="54"/>
      <c r="CH132" s="54"/>
      <c r="CI132" s="54"/>
      <c r="CJ132" s="54"/>
      <c r="CK132" s="54"/>
      <c r="CL132" s="54"/>
      <c r="CM132" s="54"/>
      <c r="CN132" s="54"/>
      <c r="CO132" s="54"/>
      <c r="CP132" s="54"/>
      <c r="CQ132" s="54"/>
      <c r="CR132" s="54"/>
      <c r="CS132" s="54"/>
      <c r="CT132" s="54"/>
      <c r="CU132" s="54"/>
      <c r="CV132" s="54"/>
      <c r="CW132" s="54"/>
      <c r="CX132" s="54"/>
      <c r="CY132" s="54"/>
      <c r="CZ132" s="54"/>
      <c r="DA132" s="54"/>
      <c r="DB132" s="54"/>
      <c r="DC132" s="54"/>
      <c r="DD132" s="54"/>
      <c r="DE132" s="54"/>
      <c r="DF132" s="54"/>
      <c r="DG132" s="54"/>
      <c r="DH132" s="54"/>
      <c r="DI132" s="54"/>
      <c r="DJ132" s="54"/>
      <c r="DK132" s="54"/>
      <c r="DL132" s="54"/>
      <c r="DM132" s="54"/>
      <c r="DN132" s="54"/>
      <c r="DO132" s="54"/>
      <c r="DP132" s="54"/>
      <c r="DQ132" s="54"/>
      <c r="DR132" s="54"/>
      <c r="DS132" s="54"/>
      <c r="DT132" s="54" t="str">
        <f aca="false">AA132&amp;"-"&amp;AF132</f>
        <v>W93-W94</v>
      </c>
      <c r="DU132" s="54"/>
      <c r="DV132" s="54"/>
      <c r="DW132" s="56"/>
    </row>
    <row r="133" customFormat="false" ht="15.75" hidden="false" customHeight="true" outlineLevel="0" collapsed="false">
      <c r="A133" s="119" t="s">
        <v>210</v>
      </c>
      <c r="B133" s="119" t="s">
        <v>211</v>
      </c>
      <c r="C133" s="38"/>
      <c r="D133" s="194" t="str">
        <f aca="false">IF(AND(OR(AC133="",AD133="")),"W"&amp;AH133,IF(AC133&gt;AD133,AA133,IF(AC133&lt;AD133,AF133,IF(AND(AC133=AD133,AB133=AE133),"W"&amp;AH133,IF(AND(AC133=AD133,OR(AB133="",AE133="")),"W"&amp;AH133,IF(AND(AC133=AD133,AB133&gt;AE133),AA133,AF133))))))</f>
        <v>W99</v>
      </c>
      <c r="E133" s="54" t="n">
        <v>91</v>
      </c>
      <c r="F133" s="54" t="n">
        <v>92</v>
      </c>
      <c r="G133" s="54"/>
      <c r="H133" s="54"/>
      <c r="I133" s="54"/>
      <c r="J133" s="119" t="n">
        <v>99</v>
      </c>
      <c r="K133" s="119" t="n">
        <v>46214.75</v>
      </c>
      <c r="L133" s="119" t="s">
        <v>212</v>
      </c>
      <c r="M133" s="54" t="str">
        <f aca="false">+INDEX($D$101:$D$147,MATCH(E133,$AH$101:$AH$147,0))</f>
        <v>W91</v>
      </c>
      <c r="N133" s="54" t="str">
        <f aca="false">+INDEX($D$101:$D$147,MATCH(F133,$AH$101:$AH$147,0))</f>
        <v>W92</v>
      </c>
      <c r="O133" s="54"/>
      <c r="P133" s="54"/>
      <c r="Q133" s="54"/>
      <c r="R133" s="54"/>
      <c r="S133" s="54"/>
      <c r="T133" s="54"/>
      <c r="U133" s="54"/>
      <c r="V133" s="45"/>
      <c r="W133" s="255"/>
      <c r="X133" s="73" t="n">
        <f aca="false">Horarios!C133</f>
        <v>46214.9583333333</v>
      </c>
      <c r="Y133" s="74" t="n">
        <f aca="false">Horarios!C133</f>
        <v>46214.9583333333</v>
      </c>
      <c r="Z133" s="256" t="n">
        <f aca="false">AH133</f>
        <v>99</v>
      </c>
      <c r="AA133" s="212" t="str">
        <f aca="false">+INDEX($M$101:$M$147,MATCH(AH133,$J$101:$J$147,0))</f>
        <v>W91</v>
      </c>
      <c r="AB133" s="213"/>
      <c r="AC133" s="253"/>
      <c r="AD133" s="253"/>
      <c r="AE133" s="213"/>
      <c r="AF133" s="215" t="str">
        <f aca="false">+INDEX($N$101:$N$147,MATCH(AH133,$J$101:$J$147,0))</f>
        <v>W92</v>
      </c>
      <c r="AG133" s="216" t="n">
        <f aca="false">IF(D133="W"&amp;AH133,0,1)</f>
        <v>0</v>
      </c>
      <c r="AH133" s="257" t="n">
        <v>99</v>
      </c>
      <c r="AI133" s="110"/>
      <c r="AJ133" s="53"/>
      <c r="AK133" s="53"/>
      <c r="AL133" s="53"/>
      <c r="AM133" s="243"/>
      <c r="AN133" s="243"/>
      <c r="AO133" s="243"/>
      <c r="AP133" s="243"/>
      <c r="AQ133" s="243"/>
      <c r="AR133" s="243"/>
      <c r="AS133" s="243"/>
      <c r="AT133" s="243"/>
      <c r="AU133" s="84"/>
      <c r="AV133" s="84"/>
      <c r="AW133" s="243"/>
      <c r="AX133" s="243"/>
      <c r="AY133" s="145"/>
      <c r="AZ133" s="146"/>
      <c r="BA133" s="247"/>
      <c r="BB133" s="54"/>
      <c r="BC133" s="194"/>
      <c r="BD133" s="54"/>
      <c r="BE133" s="54"/>
      <c r="BF133" s="54"/>
      <c r="BG133" s="54"/>
      <c r="BH133" s="54"/>
      <c r="BI133" s="54"/>
      <c r="BJ133" s="54"/>
      <c r="BK133" s="54"/>
      <c r="BL133" s="54"/>
      <c r="BM133" s="54"/>
      <c r="BN133" s="54"/>
      <c r="BO133" s="54"/>
      <c r="BP133" s="54"/>
      <c r="BQ133" s="54"/>
      <c r="BR133" s="54"/>
      <c r="BS133" s="54"/>
      <c r="BT133" s="54"/>
      <c r="BU133" s="54"/>
      <c r="BV133" s="54"/>
      <c r="BW133" s="54"/>
      <c r="BX133" s="54"/>
      <c r="BY133" s="54"/>
      <c r="BZ133" s="54"/>
      <c r="CA133" s="54"/>
      <c r="CB133" s="54"/>
      <c r="CC133" s="54"/>
      <c r="CD133" s="54"/>
      <c r="CE133" s="54"/>
      <c r="CF133" s="54"/>
      <c r="CG133" s="54"/>
      <c r="CH133" s="54"/>
      <c r="CI133" s="54"/>
      <c r="CJ133" s="54"/>
      <c r="CK133" s="54"/>
      <c r="CL133" s="54"/>
      <c r="CM133" s="54"/>
      <c r="CN133" s="54"/>
      <c r="CO133" s="54"/>
      <c r="CP133" s="54"/>
      <c r="CQ133" s="54"/>
      <c r="CR133" s="54"/>
      <c r="CS133" s="54"/>
      <c r="CT133" s="54"/>
      <c r="CU133" s="54"/>
      <c r="CV133" s="54"/>
      <c r="CW133" s="54"/>
      <c r="CX133" s="54"/>
      <c r="CY133" s="54"/>
      <c r="CZ133" s="54"/>
      <c r="DA133" s="54"/>
      <c r="DB133" s="54"/>
      <c r="DC133" s="54"/>
      <c r="DD133" s="54"/>
      <c r="DE133" s="54"/>
      <c r="DF133" s="54"/>
      <c r="DG133" s="54"/>
      <c r="DH133" s="54"/>
      <c r="DI133" s="54"/>
      <c r="DJ133" s="54"/>
      <c r="DK133" s="54"/>
      <c r="DL133" s="54"/>
      <c r="DM133" s="54"/>
      <c r="DN133" s="54"/>
      <c r="DO133" s="54"/>
      <c r="DP133" s="54"/>
      <c r="DQ133" s="54"/>
      <c r="DR133" s="54"/>
      <c r="DS133" s="54"/>
      <c r="DT133" s="54" t="str">
        <f aca="false">AA133&amp;"-"&amp;AF133</f>
        <v>W91-W92</v>
      </c>
      <c r="DU133" s="54"/>
      <c r="DV133" s="54"/>
      <c r="DW133" s="56"/>
    </row>
    <row r="134" customFormat="false" ht="15.75" hidden="false" customHeight="true" outlineLevel="0" collapsed="false">
      <c r="A134" s="119" t="s">
        <v>213</v>
      </c>
      <c r="B134" s="119" t="s">
        <v>214</v>
      </c>
      <c r="C134" s="38"/>
      <c r="D134" s="194" t="str">
        <f aca="false">IF(AND(OR(AC134="",AD134="")),"W"&amp;AH134,IF(AC134&gt;AD134,AA134,IF(AC134&lt;AD134,AF134,IF(AND(AC134=AD134,AB134=AE134),"W"&amp;AH134,IF(AND(AC134=AD134,OR(AB134="",AE134="")),"W"&amp;AH134,IF(AND(AC134=AD134,AB134&gt;AE134),AA134,AF134))))))</f>
        <v>W100</v>
      </c>
      <c r="E134" s="54" t="n">
        <v>95</v>
      </c>
      <c r="F134" s="54" t="n">
        <v>96</v>
      </c>
      <c r="G134" s="54"/>
      <c r="H134" s="54"/>
      <c r="I134" s="54"/>
      <c r="J134" s="119" t="n">
        <v>100</v>
      </c>
      <c r="K134" s="119" t="n">
        <v>46214.875</v>
      </c>
      <c r="L134" s="119" t="s">
        <v>215</v>
      </c>
      <c r="M134" s="54" t="str">
        <f aca="false">+INDEX($D$101:$D$147,MATCH(E134,$AH$101:$AH$147,0))</f>
        <v>W95</v>
      </c>
      <c r="N134" s="54" t="str">
        <f aca="false">+INDEX($D$101:$D$147,MATCH(F134,$AH$101:$AH$147,0))</f>
        <v>W96</v>
      </c>
      <c r="O134" s="54"/>
      <c r="P134" s="54"/>
      <c r="Q134" s="54"/>
      <c r="R134" s="54"/>
      <c r="S134" s="54"/>
      <c r="T134" s="54"/>
      <c r="U134" s="54"/>
      <c r="V134" s="45"/>
      <c r="W134" s="255"/>
      <c r="X134" s="128" t="n">
        <f aca="false">Horarios!C134</f>
        <v>46215.125</v>
      </c>
      <c r="Y134" s="129" t="n">
        <f aca="false">Horarios!C134</f>
        <v>46215.125</v>
      </c>
      <c r="Z134" s="258" t="n">
        <f aca="false">AH134</f>
        <v>100</v>
      </c>
      <c r="AA134" s="239" t="str">
        <f aca="false">+INDEX($M$101:$M$147,MATCH(AH134,$J$101:$J$147,0))</f>
        <v>W95</v>
      </c>
      <c r="AB134" s="240"/>
      <c r="AC134" s="254"/>
      <c r="AD134" s="254"/>
      <c r="AE134" s="240"/>
      <c r="AF134" s="241" t="str">
        <f aca="false">+INDEX($N$101:$N$147,MATCH(AH134,$J$101:$J$147,0))</f>
        <v>W96</v>
      </c>
      <c r="AG134" s="216" t="n">
        <f aca="false">IF(D134="W"&amp;AH134,0,1)</f>
        <v>0</v>
      </c>
      <c r="AH134" s="257" t="n">
        <v>100</v>
      </c>
      <c r="AI134" s="110"/>
      <c r="AJ134" s="53"/>
      <c r="AK134" s="53"/>
      <c r="AL134" s="53"/>
      <c r="AM134" s="243"/>
      <c r="AN134" s="243"/>
      <c r="AO134" s="243"/>
      <c r="AP134" s="243"/>
      <c r="AQ134" s="243"/>
      <c r="AR134" s="243"/>
      <c r="AS134" s="243"/>
      <c r="AT134" s="243"/>
      <c r="AU134" s="84"/>
      <c r="AV134" s="84"/>
      <c r="AW134" s="243"/>
      <c r="AX134" s="243"/>
      <c r="AY134" s="145"/>
      <c r="AZ134" s="146"/>
      <c r="BA134" s="247"/>
      <c r="BB134" s="54"/>
      <c r="BC134" s="194"/>
      <c r="BD134" s="54"/>
      <c r="BE134" s="54"/>
      <c r="BF134" s="54"/>
      <c r="BG134" s="54"/>
      <c r="BH134" s="54"/>
      <c r="BI134" s="54"/>
      <c r="BJ134" s="54"/>
      <c r="BK134" s="54"/>
      <c r="BL134" s="54"/>
      <c r="BM134" s="54"/>
      <c r="BN134" s="54"/>
      <c r="BO134" s="54"/>
      <c r="BP134" s="54"/>
      <c r="BQ134" s="54"/>
      <c r="BR134" s="54"/>
      <c r="BS134" s="54"/>
      <c r="BT134" s="54"/>
      <c r="BU134" s="54"/>
      <c r="BV134" s="54"/>
      <c r="BW134" s="54"/>
      <c r="BX134" s="54"/>
      <c r="BY134" s="54"/>
      <c r="BZ134" s="54"/>
      <c r="CA134" s="54"/>
      <c r="CB134" s="54"/>
      <c r="CC134" s="54"/>
      <c r="CD134" s="54"/>
      <c r="CE134" s="54"/>
      <c r="CF134" s="54"/>
      <c r="CG134" s="54"/>
      <c r="CH134" s="54"/>
      <c r="CI134" s="54"/>
      <c r="CJ134" s="54"/>
      <c r="CK134" s="54"/>
      <c r="CL134" s="54"/>
      <c r="CM134" s="54"/>
      <c r="CN134" s="54"/>
      <c r="CO134" s="54"/>
      <c r="CP134" s="54"/>
      <c r="CQ134" s="54"/>
      <c r="CR134" s="54"/>
      <c r="CS134" s="54"/>
      <c r="CT134" s="54"/>
      <c r="CU134" s="54"/>
      <c r="CV134" s="54"/>
      <c r="CW134" s="54"/>
      <c r="CX134" s="54"/>
      <c r="CY134" s="54"/>
      <c r="CZ134" s="54"/>
      <c r="DA134" s="54"/>
      <c r="DB134" s="54"/>
      <c r="DC134" s="54"/>
      <c r="DD134" s="54"/>
      <c r="DE134" s="54"/>
      <c r="DF134" s="54"/>
      <c r="DG134" s="54"/>
      <c r="DH134" s="54"/>
      <c r="DI134" s="54"/>
      <c r="DJ134" s="54"/>
      <c r="DK134" s="54"/>
      <c r="DL134" s="54"/>
      <c r="DM134" s="54"/>
      <c r="DN134" s="54"/>
      <c r="DO134" s="54"/>
      <c r="DP134" s="54"/>
      <c r="DQ134" s="54"/>
      <c r="DR134" s="54"/>
      <c r="DS134" s="54"/>
      <c r="DT134" s="54" t="str">
        <f aca="false">AA134&amp;"-"&amp;AF134</f>
        <v>W95-W96</v>
      </c>
      <c r="DU134" s="54"/>
      <c r="DV134" s="54"/>
      <c r="DW134" s="56"/>
    </row>
    <row r="135" customFormat="false" ht="15.75" hidden="false" customHeight="true" outlineLevel="0" collapsed="false">
      <c r="A135" s="38"/>
      <c r="B135" s="38"/>
      <c r="C135" s="38"/>
      <c r="D135" s="194"/>
      <c r="E135" s="54"/>
      <c r="F135" s="54"/>
      <c r="G135" s="54"/>
      <c r="H135" s="54"/>
      <c r="I135" s="54"/>
      <c r="J135" s="54"/>
      <c r="K135" s="54"/>
      <c r="L135" s="54"/>
      <c r="M135" s="54"/>
      <c r="N135" s="54"/>
      <c r="O135" s="54"/>
      <c r="P135" s="54"/>
      <c r="Q135" s="54"/>
      <c r="R135" s="54"/>
      <c r="S135" s="54"/>
      <c r="T135" s="54"/>
      <c r="U135" s="54"/>
      <c r="V135" s="45"/>
      <c r="W135" s="145"/>
      <c r="X135" s="146"/>
      <c r="Y135" s="145"/>
      <c r="Z135" s="147"/>
      <c r="AA135" s="148"/>
      <c r="AB135" s="200"/>
      <c r="AC135" s="150"/>
      <c r="AD135" s="150"/>
      <c r="AE135" s="200"/>
      <c r="AF135" s="151"/>
      <c r="AG135" s="259"/>
      <c r="AH135" s="260"/>
      <c r="AI135" s="110"/>
      <c r="AJ135" s="53"/>
      <c r="AK135" s="53"/>
      <c r="AL135" s="53"/>
      <c r="AM135" s="243"/>
      <c r="AN135" s="243"/>
      <c r="AO135" s="243"/>
      <c r="AP135" s="243"/>
      <c r="AQ135" s="243"/>
      <c r="AR135" s="243"/>
      <c r="AS135" s="243"/>
      <c r="AT135" s="243"/>
      <c r="AU135" s="84"/>
      <c r="AV135" s="84"/>
      <c r="AW135" s="243"/>
      <c r="AX135" s="243"/>
      <c r="AY135" s="145"/>
      <c r="AZ135" s="146"/>
      <c r="BA135" s="247"/>
      <c r="BB135" s="54"/>
      <c r="BC135" s="194"/>
      <c r="BD135" s="54"/>
      <c r="BE135" s="54"/>
      <c r="BF135" s="54"/>
      <c r="BG135" s="54"/>
      <c r="BH135" s="54"/>
      <c r="BI135" s="54"/>
      <c r="BJ135" s="54"/>
      <c r="BK135" s="54"/>
      <c r="BL135" s="54"/>
      <c r="BM135" s="54"/>
      <c r="BN135" s="54"/>
      <c r="BO135" s="54"/>
      <c r="BP135" s="54"/>
      <c r="BQ135" s="54"/>
      <c r="BR135" s="54"/>
      <c r="BS135" s="54"/>
      <c r="BT135" s="54"/>
      <c r="BU135" s="54"/>
      <c r="BV135" s="54"/>
      <c r="BW135" s="54"/>
      <c r="BX135" s="54"/>
      <c r="BY135" s="54"/>
      <c r="BZ135" s="54"/>
      <c r="CA135" s="54"/>
      <c r="CB135" s="54"/>
      <c r="CC135" s="54"/>
      <c r="CD135" s="54"/>
      <c r="CE135" s="54"/>
      <c r="CF135" s="54"/>
      <c r="CG135" s="54"/>
      <c r="CH135" s="54"/>
      <c r="CI135" s="54"/>
      <c r="CJ135" s="54"/>
      <c r="CK135" s="54"/>
      <c r="CL135" s="54"/>
      <c r="CM135" s="54"/>
      <c r="CN135" s="54"/>
      <c r="CO135" s="54"/>
      <c r="CP135" s="54"/>
      <c r="CQ135" s="54"/>
      <c r="CR135" s="54"/>
      <c r="CS135" s="54"/>
      <c r="CT135" s="54"/>
      <c r="CU135" s="54"/>
      <c r="CV135" s="54"/>
      <c r="CW135" s="54"/>
      <c r="CX135" s="54"/>
      <c r="CY135" s="54"/>
      <c r="CZ135" s="54"/>
      <c r="DA135" s="54"/>
      <c r="DB135" s="54"/>
      <c r="DC135" s="54"/>
      <c r="DD135" s="54"/>
      <c r="DE135" s="54"/>
      <c r="DF135" s="54"/>
      <c r="DG135" s="54"/>
      <c r="DH135" s="54"/>
      <c r="DI135" s="54"/>
      <c r="DJ135" s="54"/>
      <c r="DK135" s="54"/>
      <c r="DL135" s="54"/>
      <c r="DM135" s="54"/>
      <c r="DN135" s="54"/>
      <c r="DO135" s="54"/>
      <c r="DP135" s="54"/>
      <c r="DQ135" s="54"/>
      <c r="DR135" s="54"/>
      <c r="DS135" s="54"/>
      <c r="DT135" s="54" t="str">
        <f aca="false">AA135&amp;"-"&amp;AF135</f>
        <v>-</v>
      </c>
      <c r="DU135" s="54"/>
      <c r="DV135" s="54"/>
      <c r="DW135" s="56"/>
    </row>
    <row r="136" customFormat="false" ht="15.75" hidden="false" customHeight="true" outlineLevel="0" collapsed="false">
      <c r="A136" s="38"/>
      <c r="B136" s="38"/>
      <c r="C136" s="38"/>
      <c r="D136" s="194"/>
      <c r="E136" s="54"/>
      <c r="F136" s="54" t="s">
        <v>216</v>
      </c>
      <c r="G136" s="54"/>
      <c r="H136" s="54"/>
      <c r="I136" s="54"/>
      <c r="J136" s="54"/>
      <c r="K136" s="54"/>
      <c r="L136" s="54"/>
      <c r="M136" s="54"/>
      <c r="N136" s="54"/>
      <c r="O136" s="54"/>
      <c r="P136" s="54"/>
      <c r="Q136" s="54"/>
      <c r="R136" s="54"/>
      <c r="S136" s="54"/>
      <c r="T136" s="54"/>
      <c r="U136" s="54"/>
      <c r="V136" s="45"/>
      <c r="W136" s="202" t="str">
        <f aca="false">Idiomas!D28</f>
        <v>Semifinales</v>
      </c>
      <c r="X136" s="202"/>
      <c r="Y136" s="202"/>
      <c r="Z136" s="202"/>
      <c r="AA136" s="202"/>
      <c r="AB136" s="202"/>
      <c r="AC136" s="202"/>
      <c r="AD136" s="202"/>
      <c r="AE136" s="202"/>
      <c r="AF136" s="202"/>
      <c r="AG136" s="259"/>
      <c r="AH136" s="260"/>
      <c r="AI136" s="110"/>
      <c r="AJ136" s="53"/>
      <c r="AK136" s="53"/>
      <c r="AL136" s="53"/>
      <c r="AM136" s="243"/>
      <c r="AN136" s="243"/>
      <c r="AO136" s="243"/>
      <c r="AP136" s="243"/>
      <c r="AQ136" s="243"/>
      <c r="AR136" s="243"/>
      <c r="AS136" s="243"/>
      <c r="AT136" s="243"/>
      <c r="AU136" s="84"/>
      <c r="AV136" s="84"/>
      <c r="AW136" s="243"/>
      <c r="AX136" s="243"/>
      <c r="AY136" s="145"/>
      <c r="AZ136" s="146"/>
      <c r="BA136" s="247"/>
      <c r="BB136" s="54"/>
      <c r="BC136" s="194"/>
      <c r="BD136" s="54"/>
      <c r="BE136" s="54"/>
      <c r="BF136" s="54"/>
      <c r="BG136" s="54"/>
      <c r="BH136" s="54"/>
      <c r="BI136" s="54"/>
      <c r="BJ136" s="54"/>
      <c r="BK136" s="54"/>
      <c r="BL136" s="54"/>
      <c r="BM136" s="54"/>
      <c r="BN136" s="54"/>
      <c r="BO136" s="54"/>
      <c r="BP136" s="54"/>
      <c r="BQ136" s="54"/>
      <c r="BR136" s="54"/>
      <c r="BS136" s="54"/>
      <c r="BT136" s="54"/>
      <c r="BU136" s="54"/>
      <c r="BV136" s="54"/>
      <c r="BW136" s="54"/>
      <c r="BX136" s="54"/>
      <c r="BY136" s="54"/>
      <c r="BZ136" s="54"/>
      <c r="CA136" s="54"/>
      <c r="CB136" s="54"/>
      <c r="CC136" s="54"/>
      <c r="CD136" s="54"/>
      <c r="CE136" s="54"/>
      <c r="CF136" s="54"/>
      <c r="CG136" s="54"/>
      <c r="CH136" s="54"/>
      <c r="CI136" s="54"/>
      <c r="CJ136" s="54"/>
      <c r="CK136" s="54"/>
      <c r="CL136" s="54"/>
      <c r="CM136" s="54"/>
      <c r="CN136" s="54"/>
      <c r="CO136" s="54"/>
      <c r="CP136" s="54"/>
      <c r="CQ136" s="54"/>
      <c r="CR136" s="54"/>
      <c r="CS136" s="54"/>
      <c r="CT136" s="54"/>
      <c r="CU136" s="54"/>
      <c r="CV136" s="54"/>
      <c r="CW136" s="54"/>
      <c r="CX136" s="54"/>
      <c r="CY136" s="54"/>
      <c r="CZ136" s="54"/>
      <c r="DA136" s="54"/>
      <c r="DB136" s="54"/>
      <c r="DC136" s="54"/>
      <c r="DD136" s="54"/>
      <c r="DE136" s="54"/>
      <c r="DF136" s="54"/>
      <c r="DG136" s="54"/>
      <c r="DH136" s="54"/>
      <c r="DI136" s="54"/>
      <c r="DJ136" s="54"/>
      <c r="DK136" s="54"/>
      <c r="DL136" s="54"/>
      <c r="DM136" s="54"/>
      <c r="DN136" s="54"/>
      <c r="DO136" s="54"/>
      <c r="DP136" s="54"/>
      <c r="DQ136" s="54"/>
      <c r="DR136" s="54"/>
      <c r="DS136" s="54"/>
      <c r="DT136" s="54" t="str">
        <f aca="false">AA136&amp;"-"&amp;AF136</f>
        <v>-</v>
      </c>
      <c r="DU136" s="54"/>
      <c r="DV136" s="54"/>
      <c r="DW136" s="56"/>
    </row>
    <row r="137" customFormat="false" ht="15.75" hidden="false" customHeight="true" outlineLevel="0" collapsed="false">
      <c r="A137" s="38"/>
      <c r="B137" s="38"/>
      <c r="C137" s="38"/>
      <c r="D137" s="194"/>
      <c r="E137" s="54"/>
      <c r="F137" s="54"/>
      <c r="G137" s="54"/>
      <c r="H137" s="54" t="s">
        <v>217</v>
      </c>
      <c r="I137" s="54"/>
      <c r="J137" s="54"/>
      <c r="K137" s="54"/>
      <c r="L137" s="54"/>
      <c r="M137" s="54"/>
      <c r="N137" s="54"/>
      <c r="O137" s="54"/>
      <c r="P137" s="54"/>
      <c r="Q137" s="54"/>
      <c r="R137" s="54"/>
      <c r="S137" s="54"/>
      <c r="T137" s="54"/>
      <c r="U137" s="54"/>
      <c r="V137" s="45"/>
      <c r="W137" s="58"/>
      <c r="X137" s="59" t="str">
        <f aca="false">X3</f>
        <v>Fecha</v>
      </c>
      <c r="Y137" s="59" t="str">
        <f aca="false">Y3</f>
        <v>Hora</v>
      </c>
      <c r="Z137" s="196"/>
      <c r="AA137" s="197" t="str">
        <f aca="false">AA3</f>
        <v>Casa</v>
      </c>
      <c r="AB137" s="196" t="s">
        <v>145</v>
      </c>
      <c r="AC137" s="59" t="s">
        <v>218</v>
      </c>
      <c r="AD137" s="59" t="s">
        <v>218</v>
      </c>
      <c r="AE137" s="196" t="s">
        <v>145</v>
      </c>
      <c r="AF137" s="198" t="str">
        <f aca="false">AF3</f>
        <v>Fuera</v>
      </c>
      <c r="AG137" s="259"/>
      <c r="AH137" s="260"/>
      <c r="AI137" s="110"/>
      <c r="AJ137" s="53"/>
      <c r="AK137" s="53"/>
      <c r="AL137" s="53"/>
      <c r="AM137" s="243"/>
      <c r="AN137" s="243"/>
      <c r="AO137" s="243"/>
      <c r="AP137" s="243"/>
      <c r="AQ137" s="243"/>
      <c r="AR137" s="243"/>
      <c r="AS137" s="243"/>
      <c r="AT137" s="243"/>
      <c r="AU137" s="84"/>
      <c r="AV137" s="84"/>
      <c r="AW137" s="243"/>
      <c r="AX137" s="243"/>
      <c r="AY137" s="145"/>
      <c r="AZ137" s="146"/>
      <c r="BA137" s="247"/>
      <c r="BB137" s="54"/>
      <c r="BC137" s="194"/>
      <c r="BD137" s="54"/>
      <c r="BE137" s="54"/>
      <c r="BF137" s="54"/>
      <c r="BG137" s="54"/>
      <c r="BH137" s="54"/>
      <c r="BI137" s="54"/>
      <c r="BJ137" s="54"/>
      <c r="BK137" s="54"/>
      <c r="BL137" s="54"/>
      <c r="BM137" s="54"/>
      <c r="BN137" s="54"/>
      <c r="BO137" s="54"/>
      <c r="BP137" s="54"/>
      <c r="BQ137" s="54"/>
      <c r="BR137" s="54"/>
      <c r="BS137" s="54"/>
      <c r="BT137" s="54"/>
      <c r="BU137" s="54"/>
      <c r="BV137" s="54"/>
      <c r="BW137" s="54"/>
      <c r="BX137" s="54"/>
      <c r="BY137" s="54"/>
      <c r="BZ137" s="54"/>
      <c r="CA137" s="54"/>
      <c r="CB137" s="54"/>
      <c r="CC137" s="54"/>
      <c r="CD137" s="54"/>
      <c r="CE137" s="54"/>
      <c r="CF137" s="54"/>
      <c r="CG137" s="54"/>
      <c r="CH137" s="54"/>
      <c r="CI137" s="54"/>
      <c r="CJ137" s="54"/>
      <c r="CK137" s="54"/>
      <c r="CL137" s="54"/>
      <c r="CM137" s="54"/>
      <c r="CN137" s="54"/>
      <c r="CO137" s="54"/>
      <c r="CP137" s="54"/>
      <c r="CQ137" s="54"/>
      <c r="CR137" s="54"/>
      <c r="CS137" s="54"/>
      <c r="CT137" s="54"/>
      <c r="CU137" s="54"/>
      <c r="CV137" s="54"/>
      <c r="CW137" s="54"/>
      <c r="CX137" s="54"/>
      <c r="CY137" s="54"/>
      <c r="CZ137" s="54"/>
      <c r="DA137" s="54"/>
      <c r="DB137" s="54"/>
      <c r="DC137" s="54"/>
      <c r="DD137" s="54"/>
      <c r="DE137" s="54"/>
      <c r="DF137" s="54"/>
      <c r="DG137" s="54"/>
      <c r="DH137" s="54"/>
      <c r="DI137" s="54"/>
      <c r="DJ137" s="54"/>
      <c r="DK137" s="54"/>
      <c r="DL137" s="54"/>
      <c r="DM137" s="54"/>
      <c r="DN137" s="54"/>
      <c r="DO137" s="54"/>
      <c r="DP137" s="54"/>
      <c r="DQ137" s="54"/>
      <c r="DR137" s="54"/>
      <c r="DS137" s="54"/>
      <c r="DT137" s="54" t="str">
        <f aca="false">AA137&amp;"-"&amp;AF137</f>
        <v>Casa-Fuera</v>
      </c>
      <c r="DU137" s="54"/>
      <c r="DV137" s="54"/>
      <c r="DW137" s="56"/>
    </row>
    <row r="138" customFormat="false" ht="15.75" hidden="false" customHeight="true" outlineLevel="0" collapsed="false">
      <c r="A138" s="119" t="s">
        <v>219</v>
      </c>
      <c r="B138" s="119" t="s">
        <v>220</v>
      </c>
      <c r="C138" s="38"/>
      <c r="D138" s="194" t="str">
        <f aca="false">IF(AND(OR(AC138="",AD138="")),"W"&amp;AH138,IF(AC138&gt;AD138,AA138,IF(AC138&lt;AD138,AF138,IF(AND(AC138=AD138,AB138=AE138),"W"&amp;AH138,IF(AND(AC138=AD138,OR(AB138="",AE138="")),"W"&amp;AH138,IF(AND(AC138=AD138,AB138&gt;AE138),AA138,AF138))))))</f>
        <v>W101</v>
      </c>
      <c r="E138" s="54" t="n">
        <v>97</v>
      </c>
      <c r="F138" s="54" t="n">
        <v>98</v>
      </c>
      <c r="G138" s="54"/>
      <c r="H138" s="54" t="str">
        <f aca="false">IF(AND(OR(AC138="",AD138="")),"L101",IF(AC138&gt;AD138,AF138,IF(AC138&lt;AD138,AA138,IF(AND(AC138=AD138,AB138=AE138),"L101",IF(AND(AC138=AD138,OR(AB138="",AE138="")),"L101",IF(AND(AC138=AD138,AB138&gt;AE138),AF138,AA138))))))</f>
        <v>L101</v>
      </c>
      <c r="I138" s="54"/>
      <c r="J138" s="119" t="n">
        <v>101</v>
      </c>
      <c r="K138" s="119" t="n">
        <v>46217.875</v>
      </c>
      <c r="L138" s="119" t="s">
        <v>221</v>
      </c>
      <c r="M138" s="119" t="str">
        <f aca="false">+INDEX($D$101:$D$147,MATCH(E138,$AH$101:$AH$147,0))</f>
        <v>W97</v>
      </c>
      <c r="N138" s="119" t="str">
        <f aca="false">+INDEX($D$101:$D$147,MATCH(F138,$AH$101:$AH$147,0))</f>
        <v>W98</v>
      </c>
      <c r="O138" s="119"/>
      <c r="P138" s="119"/>
      <c r="Q138" s="119"/>
      <c r="R138" s="119"/>
      <c r="S138" s="119"/>
      <c r="T138" s="119"/>
      <c r="U138" s="119"/>
      <c r="V138" s="45"/>
      <c r="W138" s="261" t="s">
        <v>222</v>
      </c>
      <c r="X138" s="73" t="n">
        <f aca="false">Horarios!C138</f>
        <v>46217.875</v>
      </c>
      <c r="Y138" s="74" t="n">
        <f aca="false">Horarios!C138</f>
        <v>46217.875</v>
      </c>
      <c r="Z138" s="256" t="n">
        <f aca="false">AH138</f>
        <v>101</v>
      </c>
      <c r="AA138" s="212" t="str">
        <f aca="false">+INDEX($M$101:$M$147,MATCH(AH138,$J$101:$J$147,0))</f>
        <v>W97</v>
      </c>
      <c r="AB138" s="213"/>
      <c r="AC138" s="262"/>
      <c r="AD138" s="262"/>
      <c r="AE138" s="213"/>
      <c r="AF138" s="215" t="str">
        <f aca="false">+INDEX($N$101:$N$147,MATCH(AH138,$J$101:$J$147,0))</f>
        <v>W98</v>
      </c>
      <c r="AG138" s="216" t="n">
        <f aca="false">IF(D138="W"&amp;AH138,0,1)</f>
        <v>0</v>
      </c>
      <c r="AH138" s="257" t="n">
        <v>101</v>
      </c>
      <c r="AI138" s="110"/>
      <c r="AJ138" s="53"/>
      <c r="AK138" s="53"/>
      <c r="AL138" s="53"/>
      <c r="AM138" s="243"/>
      <c r="AN138" s="243"/>
      <c r="AO138" s="243"/>
      <c r="AP138" s="243"/>
      <c r="AQ138" s="243"/>
      <c r="AR138" s="243"/>
      <c r="AS138" s="243"/>
      <c r="AT138" s="243"/>
      <c r="AU138" s="84"/>
      <c r="AV138" s="84"/>
      <c r="AW138" s="243"/>
      <c r="AX138" s="243"/>
      <c r="AY138" s="145"/>
      <c r="AZ138" s="146"/>
      <c r="BA138" s="247"/>
      <c r="BB138" s="54"/>
      <c r="BC138" s="194"/>
      <c r="BD138" s="54"/>
      <c r="BE138" s="54"/>
      <c r="BF138" s="54"/>
      <c r="BG138" s="54"/>
      <c r="BH138" s="54"/>
      <c r="BI138" s="54"/>
      <c r="BJ138" s="54"/>
      <c r="BK138" s="54"/>
      <c r="BL138" s="54"/>
      <c r="BM138" s="54"/>
      <c r="BN138" s="54"/>
      <c r="BO138" s="54"/>
      <c r="BP138" s="54"/>
      <c r="BQ138" s="54"/>
      <c r="BR138" s="54"/>
      <c r="BS138" s="54"/>
      <c r="BT138" s="54"/>
      <c r="BU138" s="54"/>
      <c r="BV138" s="54"/>
      <c r="BW138" s="54"/>
      <c r="BX138" s="54"/>
      <c r="BY138" s="54"/>
      <c r="BZ138" s="54"/>
      <c r="CA138" s="54"/>
      <c r="CB138" s="54"/>
      <c r="CC138" s="54"/>
      <c r="CD138" s="54"/>
      <c r="CE138" s="54"/>
      <c r="CF138" s="54"/>
      <c r="CG138" s="54"/>
      <c r="CH138" s="54"/>
      <c r="CI138" s="54"/>
      <c r="CJ138" s="54"/>
      <c r="CK138" s="54"/>
      <c r="CL138" s="54"/>
      <c r="CM138" s="54"/>
      <c r="CN138" s="54"/>
      <c r="CO138" s="54"/>
      <c r="CP138" s="54"/>
      <c r="CQ138" s="54"/>
      <c r="CR138" s="54"/>
      <c r="CS138" s="54"/>
      <c r="CT138" s="54"/>
      <c r="CU138" s="54"/>
      <c r="CV138" s="54"/>
      <c r="CW138" s="54"/>
      <c r="CX138" s="54"/>
      <c r="CY138" s="54"/>
      <c r="CZ138" s="54"/>
      <c r="DA138" s="54"/>
      <c r="DB138" s="54"/>
      <c r="DC138" s="54"/>
      <c r="DD138" s="54"/>
      <c r="DE138" s="54"/>
      <c r="DF138" s="54"/>
      <c r="DG138" s="54"/>
      <c r="DH138" s="54"/>
      <c r="DI138" s="54"/>
      <c r="DJ138" s="54"/>
      <c r="DK138" s="54"/>
      <c r="DL138" s="54"/>
      <c r="DM138" s="54"/>
      <c r="DN138" s="54"/>
      <c r="DO138" s="54"/>
      <c r="DP138" s="54"/>
      <c r="DQ138" s="54"/>
      <c r="DR138" s="54"/>
      <c r="DS138" s="54"/>
      <c r="DT138" s="54" t="str">
        <f aca="false">AA138&amp;"-"&amp;AF138</f>
        <v>W97-W98</v>
      </c>
      <c r="DU138" s="54"/>
      <c r="DV138" s="54"/>
      <c r="DW138" s="56"/>
    </row>
    <row r="139" customFormat="false" ht="15.75" hidden="false" customHeight="true" outlineLevel="0" collapsed="false">
      <c r="A139" s="119" t="s">
        <v>223</v>
      </c>
      <c r="B139" s="119" t="s">
        <v>224</v>
      </c>
      <c r="C139" s="38"/>
      <c r="D139" s="194" t="str">
        <f aca="false">IF(AND(OR(AC139="",AD139="")),"W"&amp;AH139,IF(AC139&gt;AD139,AA139,IF(AC139&lt;AD139,AF139,IF(AND(AC139=AD139,AB139=AE139),"W"&amp;AH139,IF(AND(AC139=AD139,OR(AB139="",AE139="")),"W"&amp;AH139,IF(AND(AC139=AD139,AB139&gt;AE139),AA139,AF139))))))</f>
        <v>W102</v>
      </c>
      <c r="E139" s="54" t="n">
        <v>99</v>
      </c>
      <c r="F139" s="54" t="n">
        <v>100</v>
      </c>
      <c r="G139" s="54"/>
      <c r="H139" s="54" t="str">
        <f aca="false">IF(AND(OR(AC139="",AD139="")),"L102",IF(AC139&gt;AD139,AF139,IF(AC139&lt;AD139,AA139,IF(AND(AC139=AD139,AB139=AE139),"W102",IF(AND(AC139=AD139,OR(AB139="",AE139="")),"L102",IF(AND(AC139=AD139,AB139&gt;AE139),AF139,AA139))))))</f>
        <v>L102</v>
      </c>
      <c r="I139" s="54"/>
      <c r="J139" s="119" t="n">
        <v>102</v>
      </c>
      <c r="K139" s="119" t="n">
        <v>46218.875</v>
      </c>
      <c r="L139" s="119" t="s">
        <v>225</v>
      </c>
      <c r="M139" s="119" t="str">
        <f aca="false">+INDEX($D$101:$D$147,MATCH(E139,$AH$101:$AH$147,0))</f>
        <v>W99</v>
      </c>
      <c r="N139" s="119" t="str">
        <f aca="false">+INDEX($D$101:$D$147,MATCH(F139,$AH$101:$AH$147,0))</f>
        <v>W100</v>
      </c>
      <c r="O139" s="119"/>
      <c r="P139" s="119"/>
      <c r="Q139" s="119"/>
      <c r="R139" s="119"/>
      <c r="S139" s="119"/>
      <c r="T139" s="119"/>
      <c r="U139" s="119"/>
      <c r="V139" s="45"/>
      <c r="W139" s="261"/>
      <c r="X139" s="128" t="n">
        <f aca="false">Horarios!C139</f>
        <v>46218.875</v>
      </c>
      <c r="Y139" s="129" t="n">
        <f aca="false">Horarios!C139</f>
        <v>46218.875</v>
      </c>
      <c r="Z139" s="258" t="n">
        <f aca="false">AH139</f>
        <v>102</v>
      </c>
      <c r="AA139" s="239" t="str">
        <f aca="false">+INDEX($M$101:$M$147,MATCH(AH139,$J$101:$J$147,0))</f>
        <v>W99</v>
      </c>
      <c r="AB139" s="240"/>
      <c r="AC139" s="254"/>
      <c r="AD139" s="254"/>
      <c r="AE139" s="240"/>
      <c r="AF139" s="241" t="str">
        <f aca="false">+INDEX($N$101:$N$147,MATCH(AH139,$J$101:$J$147,0))</f>
        <v>W100</v>
      </c>
      <c r="AG139" s="216" t="n">
        <f aca="false">IF(D139="W"&amp;AH139,0,1)</f>
        <v>0</v>
      </c>
      <c r="AH139" s="257" t="n">
        <v>102</v>
      </c>
      <c r="AI139" s="110"/>
      <c r="AJ139" s="53"/>
      <c r="AK139" s="53"/>
      <c r="AL139" s="53"/>
      <c r="AM139" s="243"/>
      <c r="AN139" s="243"/>
      <c r="AO139" s="243"/>
      <c r="AP139" s="243"/>
      <c r="AQ139" s="243"/>
      <c r="AR139" s="243"/>
      <c r="AS139" s="243"/>
      <c r="AT139" s="243"/>
      <c r="AU139" s="84"/>
      <c r="AV139" s="84"/>
      <c r="AW139" s="243"/>
      <c r="AX139" s="243"/>
      <c r="AY139" s="145"/>
      <c r="AZ139" s="146"/>
      <c r="BA139" s="247"/>
      <c r="BB139" s="54"/>
      <c r="BC139" s="194"/>
      <c r="BD139" s="54"/>
      <c r="BE139" s="54"/>
      <c r="BF139" s="54"/>
      <c r="BG139" s="54"/>
      <c r="BH139" s="54"/>
      <c r="BI139" s="54"/>
      <c r="BJ139" s="54"/>
      <c r="BK139" s="54"/>
      <c r="BL139" s="54"/>
      <c r="BM139" s="54"/>
      <c r="BN139" s="54"/>
      <c r="BO139" s="54"/>
      <c r="BP139" s="54"/>
      <c r="BQ139" s="54"/>
      <c r="BR139" s="54"/>
      <c r="BS139" s="54"/>
      <c r="BT139" s="54"/>
      <c r="BU139" s="54"/>
      <c r="BV139" s="54"/>
      <c r="BW139" s="54"/>
      <c r="BX139" s="54"/>
      <c r="BY139" s="54"/>
      <c r="BZ139" s="54"/>
      <c r="CA139" s="54"/>
      <c r="CB139" s="54"/>
      <c r="CC139" s="54"/>
      <c r="CD139" s="54"/>
      <c r="CE139" s="54"/>
      <c r="CF139" s="54"/>
      <c r="CG139" s="54"/>
      <c r="CH139" s="54"/>
      <c r="CI139" s="54"/>
      <c r="CJ139" s="54"/>
      <c r="CK139" s="54"/>
      <c r="CL139" s="54"/>
      <c r="CM139" s="54"/>
      <c r="CN139" s="54"/>
      <c r="CO139" s="54"/>
      <c r="CP139" s="54"/>
      <c r="CQ139" s="54"/>
      <c r="CR139" s="54"/>
      <c r="CS139" s="54"/>
      <c r="CT139" s="54"/>
      <c r="CU139" s="54"/>
      <c r="CV139" s="54"/>
      <c r="CW139" s="54"/>
      <c r="CX139" s="54"/>
      <c r="CY139" s="54"/>
      <c r="CZ139" s="54"/>
      <c r="DA139" s="54"/>
      <c r="DB139" s="54"/>
      <c r="DC139" s="54"/>
      <c r="DD139" s="54"/>
      <c r="DE139" s="54"/>
      <c r="DF139" s="54"/>
      <c r="DG139" s="54"/>
      <c r="DH139" s="54"/>
      <c r="DI139" s="54"/>
      <c r="DJ139" s="54"/>
      <c r="DK139" s="54"/>
      <c r="DL139" s="54"/>
      <c r="DM139" s="54"/>
      <c r="DN139" s="54"/>
      <c r="DO139" s="54"/>
      <c r="DP139" s="54"/>
      <c r="DQ139" s="54"/>
      <c r="DR139" s="54"/>
      <c r="DS139" s="54"/>
      <c r="DT139" s="54" t="str">
        <f aca="false">AA139&amp;"-"&amp;AF139</f>
        <v>W99-W100</v>
      </c>
      <c r="DU139" s="54"/>
      <c r="DV139" s="54"/>
      <c r="DW139" s="56"/>
    </row>
    <row r="140" customFormat="false" ht="15.75" hidden="false" customHeight="true" outlineLevel="0" collapsed="false">
      <c r="A140" s="38"/>
      <c r="B140" s="38"/>
      <c r="C140" s="38"/>
      <c r="D140" s="194"/>
      <c r="E140" s="54"/>
      <c r="F140" s="54"/>
      <c r="G140" s="54"/>
      <c r="H140" s="54"/>
      <c r="I140" s="54"/>
      <c r="J140" s="54"/>
      <c r="K140" s="54"/>
      <c r="L140" s="54"/>
      <c r="M140" s="54"/>
      <c r="N140" s="54"/>
      <c r="O140" s="54"/>
      <c r="P140" s="54"/>
      <c r="Q140" s="54"/>
      <c r="R140" s="54"/>
      <c r="S140" s="54"/>
      <c r="T140" s="54"/>
      <c r="U140" s="54"/>
      <c r="V140" s="45"/>
      <c r="W140" s="145"/>
      <c r="X140" s="146"/>
      <c r="Y140" s="145"/>
      <c r="Z140" s="147"/>
      <c r="AA140" s="148"/>
      <c r="AB140" s="200"/>
      <c r="AC140" s="150"/>
      <c r="AD140" s="150"/>
      <c r="AE140" s="200"/>
      <c r="AF140" s="151"/>
      <c r="AG140" s="259"/>
      <c r="AH140" s="260"/>
      <c r="AI140" s="110"/>
      <c r="AJ140" s="53"/>
      <c r="AK140" s="53"/>
      <c r="AL140" s="53"/>
      <c r="AM140" s="243"/>
      <c r="AN140" s="243"/>
      <c r="AO140" s="243"/>
      <c r="AP140" s="243"/>
      <c r="AQ140" s="243"/>
      <c r="AR140" s="243"/>
      <c r="AS140" s="243"/>
      <c r="AT140" s="243"/>
      <c r="AU140" s="84"/>
      <c r="AV140" s="84"/>
      <c r="AW140" s="243"/>
      <c r="AX140" s="243"/>
      <c r="AY140" s="145"/>
      <c r="AZ140" s="146"/>
      <c r="BA140" s="247"/>
      <c r="BB140" s="54"/>
      <c r="BC140" s="194"/>
      <c r="BD140" s="54"/>
      <c r="BE140" s="54"/>
      <c r="BF140" s="54"/>
      <c r="BG140" s="54"/>
      <c r="BH140" s="54"/>
      <c r="BI140" s="54"/>
      <c r="BJ140" s="54"/>
      <c r="BK140" s="54"/>
      <c r="BL140" s="54"/>
      <c r="BM140" s="54"/>
      <c r="BN140" s="54"/>
      <c r="BO140" s="54"/>
      <c r="BP140" s="54"/>
      <c r="BQ140" s="54"/>
      <c r="BR140" s="54"/>
      <c r="BS140" s="54"/>
      <c r="BT140" s="54"/>
      <c r="BU140" s="54"/>
      <c r="BV140" s="54"/>
      <c r="BW140" s="54"/>
      <c r="BX140" s="54"/>
      <c r="BY140" s="54"/>
      <c r="BZ140" s="54"/>
      <c r="CA140" s="54"/>
      <c r="CB140" s="54"/>
      <c r="CC140" s="54"/>
      <c r="CD140" s="54"/>
      <c r="CE140" s="54"/>
      <c r="CF140" s="54"/>
      <c r="CG140" s="54"/>
      <c r="CH140" s="54"/>
      <c r="CI140" s="54"/>
      <c r="CJ140" s="54"/>
      <c r="CK140" s="54"/>
      <c r="CL140" s="54"/>
      <c r="CM140" s="54"/>
      <c r="CN140" s="54"/>
      <c r="CO140" s="54"/>
      <c r="CP140" s="54"/>
      <c r="CQ140" s="54"/>
      <c r="CR140" s="54"/>
      <c r="CS140" s="54"/>
      <c r="CT140" s="54"/>
      <c r="CU140" s="54"/>
      <c r="CV140" s="54"/>
      <c r="CW140" s="54"/>
      <c r="CX140" s="54"/>
      <c r="CY140" s="54"/>
      <c r="CZ140" s="54"/>
      <c r="DA140" s="54"/>
      <c r="DB140" s="54"/>
      <c r="DC140" s="54"/>
      <c r="DD140" s="54"/>
      <c r="DE140" s="54"/>
      <c r="DF140" s="54"/>
      <c r="DG140" s="54"/>
      <c r="DH140" s="54"/>
      <c r="DI140" s="54"/>
      <c r="DJ140" s="54"/>
      <c r="DK140" s="54"/>
      <c r="DL140" s="54"/>
      <c r="DM140" s="54"/>
      <c r="DN140" s="54"/>
      <c r="DO140" s="54"/>
      <c r="DP140" s="54"/>
      <c r="DQ140" s="54"/>
      <c r="DR140" s="54"/>
      <c r="DS140" s="54"/>
      <c r="DT140" s="54" t="str">
        <f aca="false">AA140&amp;"-"&amp;AF140</f>
        <v>-</v>
      </c>
      <c r="DU140" s="54"/>
      <c r="DV140" s="54"/>
      <c r="DW140" s="56"/>
    </row>
    <row r="141" customFormat="false" ht="15.75" hidden="false" customHeight="true" outlineLevel="0" collapsed="false">
      <c r="A141" s="38"/>
      <c r="B141" s="38"/>
      <c r="C141" s="38"/>
      <c r="D141" s="194"/>
      <c r="E141" s="54"/>
      <c r="F141" s="54"/>
      <c r="G141" s="54"/>
      <c r="H141" s="54"/>
      <c r="I141" s="54"/>
      <c r="J141" s="54"/>
      <c r="K141" s="54"/>
      <c r="L141" s="54"/>
      <c r="M141" s="54"/>
      <c r="N141" s="54"/>
      <c r="O141" s="54"/>
      <c r="P141" s="54"/>
      <c r="Q141" s="54"/>
      <c r="R141" s="54"/>
      <c r="S141" s="54"/>
      <c r="T141" s="54"/>
      <c r="U141" s="54"/>
      <c r="V141" s="45"/>
      <c r="W141" s="202" t="str">
        <f aca="false">Idiomas!D29</f>
        <v>3º y 4º puesto</v>
      </c>
      <c r="X141" s="202"/>
      <c r="Y141" s="202"/>
      <c r="Z141" s="202"/>
      <c r="AA141" s="202"/>
      <c r="AB141" s="202"/>
      <c r="AC141" s="202"/>
      <c r="AD141" s="202"/>
      <c r="AE141" s="202"/>
      <c r="AF141" s="202"/>
      <c r="AG141" s="259"/>
      <c r="AH141" s="260"/>
      <c r="AI141" s="110"/>
      <c r="AJ141" s="53"/>
      <c r="AK141" s="53"/>
      <c r="AL141" s="53"/>
      <c r="AM141" s="243"/>
      <c r="AN141" s="243"/>
      <c r="AO141" s="243"/>
      <c r="AP141" s="243"/>
      <c r="AQ141" s="247"/>
      <c r="AR141" s="243"/>
      <c r="AS141" s="243"/>
      <c r="AT141" s="243"/>
      <c r="AU141" s="84"/>
      <c r="AV141" s="84"/>
      <c r="AW141" s="243"/>
      <c r="AX141" s="243"/>
      <c r="AY141" s="145"/>
      <c r="AZ141" s="146"/>
      <c r="BA141" s="247"/>
      <c r="BB141" s="54"/>
      <c r="BC141" s="194"/>
      <c r="BD141" s="54"/>
      <c r="BE141" s="54"/>
      <c r="BF141" s="54"/>
      <c r="BG141" s="54"/>
      <c r="BH141" s="54"/>
      <c r="BI141" s="54"/>
      <c r="BJ141" s="54"/>
      <c r="BK141" s="54"/>
      <c r="BL141" s="54"/>
      <c r="BM141" s="54"/>
      <c r="BN141" s="54"/>
      <c r="BO141" s="54"/>
      <c r="BP141" s="54"/>
      <c r="BQ141" s="54"/>
      <c r="BR141" s="54"/>
      <c r="BS141" s="54"/>
      <c r="BT141" s="54"/>
      <c r="BU141" s="54"/>
      <c r="BV141" s="54"/>
      <c r="BW141" s="54"/>
      <c r="BX141" s="54"/>
      <c r="BY141" s="54"/>
      <c r="BZ141" s="54"/>
      <c r="CA141" s="54"/>
      <c r="CB141" s="54"/>
      <c r="CC141" s="54"/>
      <c r="CD141" s="54"/>
      <c r="CE141" s="54"/>
      <c r="CF141" s="54"/>
      <c r="CG141" s="54"/>
      <c r="CH141" s="54"/>
      <c r="CI141" s="54"/>
      <c r="CJ141" s="54"/>
      <c r="CK141" s="54"/>
      <c r="CL141" s="54"/>
      <c r="CM141" s="54"/>
      <c r="CN141" s="54"/>
      <c r="CO141" s="54"/>
      <c r="CP141" s="54"/>
      <c r="CQ141" s="54"/>
      <c r="CR141" s="54"/>
      <c r="CS141" s="54"/>
      <c r="CT141" s="54"/>
      <c r="CU141" s="54"/>
      <c r="CV141" s="54"/>
      <c r="CW141" s="54"/>
      <c r="CX141" s="54"/>
      <c r="CY141" s="54"/>
      <c r="CZ141" s="54"/>
      <c r="DA141" s="54"/>
      <c r="DB141" s="54"/>
      <c r="DC141" s="54"/>
      <c r="DD141" s="54"/>
      <c r="DE141" s="54"/>
      <c r="DF141" s="54"/>
      <c r="DG141" s="54"/>
      <c r="DH141" s="54"/>
      <c r="DI141" s="54"/>
      <c r="DJ141" s="54"/>
      <c r="DK141" s="54"/>
      <c r="DL141" s="54"/>
      <c r="DM141" s="54"/>
      <c r="DN141" s="54"/>
      <c r="DO141" s="54"/>
      <c r="DP141" s="54"/>
      <c r="DQ141" s="54"/>
      <c r="DR141" s="54"/>
      <c r="DS141" s="54"/>
      <c r="DT141" s="54" t="str">
        <f aca="false">AA141&amp;"-"&amp;AF141</f>
        <v>-</v>
      </c>
      <c r="DU141" s="54"/>
      <c r="DV141" s="54"/>
      <c r="DW141" s="56"/>
    </row>
    <row r="142" customFormat="false" ht="15.75" hidden="false" customHeight="true" outlineLevel="0" collapsed="false">
      <c r="A142" s="38"/>
      <c r="B142" s="38"/>
      <c r="C142" s="38"/>
      <c r="D142" s="194"/>
      <c r="E142" s="54"/>
      <c r="F142" s="54"/>
      <c r="G142" s="54"/>
      <c r="H142" s="54"/>
      <c r="I142" s="54"/>
      <c r="J142" s="54"/>
      <c r="K142" s="54"/>
      <c r="L142" s="54"/>
      <c r="M142" s="54"/>
      <c r="N142" s="54"/>
      <c r="O142" s="54"/>
      <c r="P142" s="54"/>
      <c r="Q142" s="54"/>
      <c r="R142" s="54"/>
      <c r="S142" s="54"/>
      <c r="T142" s="54"/>
      <c r="U142" s="54"/>
      <c r="V142" s="45"/>
      <c r="W142" s="263"/>
      <c r="X142" s="59" t="str">
        <f aca="false">X3</f>
        <v>Fecha</v>
      </c>
      <c r="Y142" s="59" t="str">
        <f aca="false">Y3</f>
        <v>Hora</v>
      </c>
      <c r="Z142" s="196"/>
      <c r="AA142" s="197" t="str">
        <f aca="false">AA3</f>
        <v>Casa</v>
      </c>
      <c r="AB142" s="196" t="s">
        <v>145</v>
      </c>
      <c r="AC142" s="59" t="str">
        <f aca="false">AC3</f>
        <v>Gol</v>
      </c>
      <c r="AD142" s="59" t="str">
        <f aca="false">AD3</f>
        <v>Gol</v>
      </c>
      <c r="AE142" s="196" t="s">
        <v>145</v>
      </c>
      <c r="AF142" s="198" t="str">
        <f aca="false">AF3</f>
        <v>Fuera</v>
      </c>
      <c r="AG142" s="259"/>
      <c r="AH142" s="260"/>
      <c r="AI142" s="110"/>
      <c r="AJ142" s="53"/>
      <c r="AK142" s="53"/>
      <c r="AL142" s="53"/>
      <c r="AM142" s="243"/>
      <c r="AN142" s="243"/>
      <c r="AO142" s="243"/>
      <c r="AP142" s="243"/>
      <c r="AQ142" s="243"/>
      <c r="AR142" s="243"/>
      <c r="AS142" s="243"/>
      <c r="AT142" s="243"/>
      <c r="AU142" s="84"/>
      <c r="AV142" s="84"/>
      <c r="AW142" s="243"/>
      <c r="AX142" s="243"/>
      <c r="AY142" s="145"/>
      <c r="AZ142" s="146"/>
      <c r="BA142" s="48"/>
      <c r="BB142" s="54"/>
      <c r="BC142" s="54"/>
      <c r="BD142" s="54"/>
      <c r="BE142" s="54"/>
      <c r="BF142" s="54"/>
      <c r="BG142" s="54"/>
      <c r="BH142" s="54"/>
      <c r="BI142" s="54"/>
      <c r="BJ142" s="54"/>
      <c r="BK142" s="54"/>
      <c r="BL142" s="54"/>
      <c r="BM142" s="54"/>
      <c r="BN142" s="54"/>
      <c r="BO142" s="54"/>
      <c r="BP142" s="54"/>
      <c r="BQ142" s="54"/>
      <c r="BR142" s="54"/>
      <c r="BS142" s="54"/>
      <c r="BT142" s="54"/>
      <c r="BU142" s="54"/>
      <c r="BV142" s="54"/>
      <c r="BW142" s="54"/>
      <c r="BX142" s="54"/>
      <c r="BY142" s="54"/>
      <c r="BZ142" s="54"/>
      <c r="CA142" s="54"/>
      <c r="CB142" s="54"/>
      <c r="CC142" s="54"/>
      <c r="CD142" s="54"/>
      <c r="CE142" s="54"/>
      <c r="CF142" s="54"/>
      <c r="CG142" s="54"/>
      <c r="CH142" s="54"/>
      <c r="CI142" s="54"/>
      <c r="CJ142" s="54"/>
      <c r="CK142" s="54"/>
      <c r="CL142" s="54"/>
      <c r="CM142" s="54"/>
      <c r="CN142" s="54"/>
      <c r="CO142" s="54"/>
      <c r="CP142" s="54"/>
      <c r="CQ142" s="54"/>
      <c r="CR142" s="54"/>
      <c r="CS142" s="54"/>
      <c r="CT142" s="54"/>
      <c r="CU142" s="54"/>
      <c r="CV142" s="54"/>
      <c r="CW142" s="54"/>
      <c r="CX142" s="54"/>
      <c r="CY142" s="54"/>
      <c r="CZ142" s="54"/>
      <c r="DA142" s="54"/>
      <c r="DB142" s="54"/>
      <c r="DC142" s="54"/>
      <c r="DD142" s="54"/>
      <c r="DE142" s="54"/>
      <c r="DF142" s="54"/>
      <c r="DG142" s="54"/>
      <c r="DH142" s="54"/>
      <c r="DI142" s="54"/>
      <c r="DJ142" s="54"/>
      <c r="DK142" s="54"/>
      <c r="DL142" s="54"/>
      <c r="DM142" s="54"/>
      <c r="DN142" s="54"/>
      <c r="DO142" s="54"/>
      <c r="DP142" s="54"/>
      <c r="DQ142" s="54"/>
      <c r="DR142" s="54"/>
      <c r="DS142" s="54"/>
      <c r="DT142" s="54" t="str">
        <f aca="false">AA142&amp;"-"&amp;AF142</f>
        <v>Casa-Fuera</v>
      </c>
      <c r="DU142" s="54"/>
      <c r="DV142" s="54"/>
      <c r="DW142" s="56"/>
    </row>
    <row r="143" customFormat="false" ht="15.75" hidden="false" customHeight="true" outlineLevel="0" collapsed="false">
      <c r="A143" s="119" t="s">
        <v>226</v>
      </c>
      <c r="B143" s="119" t="s">
        <v>227</v>
      </c>
      <c r="C143" s="38"/>
      <c r="D143" s="194" t="str">
        <f aca="false">IF(AND(OR(AC143="",AD143="")),"W"&amp;AH143,IF(AC143&gt;AD143,AA143,IF(AC143&lt;AD143,AF143,IF(AND(AC143=AD143,AB143=AE143),"W"&amp;AH143,IF(AND(AC143=AD143,OR(AB143="",AE143="")),"W"&amp;AH143,IF(AND(AC143=AD143,AB143&gt;AE143),AA143,AF143))))))</f>
        <v>W103</v>
      </c>
      <c r="E143" s="54" t="n">
        <v>101</v>
      </c>
      <c r="F143" s="54" t="n">
        <v>102</v>
      </c>
      <c r="G143" s="54"/>
      <c r="H143" s="54"/>
      <c r="I143" s="54"/>
      <c r="J143" s="119" t="n">
        <v>103</v>
      </c>
      <c r="K143" s="119" t="n">
        <v>46221.875</v>
      </c>
      <c r="L143" s="119" t="s">
        <v>228</v>
      </c>
      <c r="M143" s="119" t="str">
        <f aca="false">+INDEX($D$101:$D$147,MATCH(E143,$AH$101:$AH$147,0))</f>
        <v>W101</v>
      </c>
      <c r="N143" s="119" t="str">
        <f aca="false">+INDEX($D$101:$D$147,MATCH(F143,$AH$101:$AH$147,0))</f>
        <v>W102</v>
      </c>
      <c r="O143" s="119"/>
      <c r="P143" s="119"/>
      <c r="Q143" s="119"/>
      <c r="R143" s="119"/>
      <c r="S143" s="119"/>
      <c r="T143" s="119"/>
      <c r="U143" s="119"/>
      <c r="V143" s="45"/>
      <c r="W143" s="264" t="s">
        <v>229</v>
      </c>
      <c r="X143" s="128" t="n">
        <f aca="false">Horarios!C143</f>
        <v>46221.9583333333</v>
      </c>
      <c r="Y143" s="129" t="n">
        <f aca="false">Horarios!C143</f>
        <v>46221.9583333333</v>
      </c>
      <c r="Z143" s="265" t="n">
        <f aca="false">AH143</f>
        <v>103</v>
      </c>
      <c r="AA143" s="266" t="str">
        <f aca="false">IF(AND(OR(AC138="",AD138="")),"L101",IF(AC138&gt;AD138,AF138,IF(AC138&lt;AD138,AA138,IF(AND(AC138=AD138,AB138=AE138),"L101",IF(AND(AC138=AD138,OR(AB138="",AE138="")),"L101",IF(AND(AC138=AD138,AB138&gt;AE138),AF138,AA138))))))</f>
        <v>L101</v>
      </c>
      <c r="AB143" s="267"/>
      <c r="AC143" s="268"/>
      <c r="AD143" s="268"/>
      <c r="AE143" s="267"/>
      <c r="AF143" s="269" t="str">
        <f aca="false">IF(AND(OR(AC139="",AD139="")),"L102",IF(AC139&gt;AD139,AF139,IF(AC139&lt;AD139,AA139,IF(AND(AC139=AD139,AB139=AE139),"L102",IF(AND(AC139=AD139,OR(AB139="",AE139="")),"L102",IF(AND(AC139=AD139,AB139&gt;AE139),AF139,AA139))))))</f>
        <v>L102</v>
      </c>
      <c r="AG143" s="216" t="n">
        <f aca="false">IF(D143="W"&amp;AH143,0,1)</f>
        <v>0</v>
      </c>
      <c r="AH143" s="257" t="n">
        <v>103</v>
      </c>
      <c r="AI143" s="110"/>
      <c r="AJ143" s="53"/>
      <c r="AK143" s="53"/>
      <c r="AL143" s="53"/>
      <c r="AM143" s="243"/>
      <c r="AN143" s="243"/>
      <c r="AO143" s="243"/>
      <c r="AP143" s="243"/>
      <c r="AQ143" s="243"/>
      <c r="AR143" s="243"/>
      <c r="AS143" s="243"/>
      <c r="AT143" s="243"/>
      <c r="AU143" s="84"/>
      <c r="AV143" s="84"/>
      <c r="AW143" s="243"/>
      <c r="AX143" s="243"/>
      <c r="AY143" s="145"/>
      <c r="AZ143" s="146"/>
      <c r="BA143" s="48"/>
      <c r="BB143" s="54"/>
      <c r="BC143" s="54"/>
      <c r="BD143" s="54"/>
      <c r="BE143" s="54"/>
      <c r="BF143" s="54"/>
      <c r="BG143" s="54"/>
      <c r="BH143" s="54"/>
      <c r="BI143" s="54"/>
      <c r="BJ143" s="54"/>
      <c r="BK143" s="54"/>
      <c r="BL143" s="54"/>
      <c r="BM143" s="54"/>
      <c r="BN143" s="54"/>
      <c r="BO143" s="54"/>
      <c r="BP143" s="54"/>
      <c r="BQ143" s="54"/>
      <c r="BR143" s="54"/>
      <c r="BS143" s="54"/>
      <c r="BT143" s="54"/>
      <c r="BU143" s="54"/>
      <c r="BV143" s="54"/>
      <c r="BW143" s="54"/>
      <c r="BX143" s="54"/>
      <c r="BY143" s="54"/>
      <c r="BZ143" s="54"/>
      <c r="CA143" s="54"/>
      <c r="CB143" s="54"/>
      <c r="CC143" s="54"/>
      <c r="CD143" s="54"/>
      <c r="CE143" s="54"/>
      <c r="CF143" s="54"/>
      <c r="CG143" s="54"/>
      <c r="CH143" s="54"/>
      <c r="CI143" s="54"/>
      <c r="CJ143" s="54"/>
      <c r="CK143" s="54"/>
      <c r="CL143" s="54"/>
      <c r="CM143" s="54"/>
      <c r="CN143" s="54"/>
      <c r="CO143" s="54"/>
      <c r="CP143" s="54"/>
      <c r="CQ143" s="54"/>
      <c r="CR143" s="54"/>
      <c r="CS143" s="54"/>
      <c r="CT143" s="54"/>
      <c r="CU143" s="54"/>
      <c r="CV143" s="54"/>
      <c r="CW143" s="54"/>
      <c r="CX143" s="54"/>
      <c r="CY143" s="54"/>
      <c r="CZ143" s="54"/>
      <c r="DA143" s="54"/>
      <c r="DB143" s="54"/>
      <c r="DC143" s="54"/>
      <c r="DD143" s="54"/>
      <c r="DE143" s="54"/>
      <c r="DF143" s="54"/>
      <c r="DG143" s="54"/>
      <c r="DH143" s="54"/>
      <c r="DI143" s="54"/>
      <c r="DJ143" s="54"/>
      <c r="DK143" s="54"/>
      <c r="DL143" s="54"/>
      <c r="DM143" s="54"/>
      <c r="DN143" s="54"/>
      <c r="DO143" s="54"/>
      <c r="DP143" s="54"/>
      <c r="DQ143" s="54"/>
      <c r="DR143" s="54"/>
      <c r="DS143" s="54"/>
      <c r="DT143" s="54" t="str">
        <f aca="false">AA143&amp;"-"&amp;AF143</f>
        <v>L101-L102</v>
      </c>
      <c r="DU143" s="54"/>
      <c r="DV143" s="54"/>
      <c r="DW143" s="56"/>
    </row>
    <row r="144" customFormat="false" ht="15.75" hidden="false" customHeight="true" outlineLevel="0" collapsed="false">
      <c r="A144" s="38"/>
      <c r="B144" s="38"/>
      <c r="C144" s="38"/>
      <c r="D144" s="194"/>
      <c r="E144" s="54"/>
      <c r="F144" s="54"/>
      <c r="G144" s="54"/>
      <c r="H144" s="54"/>
      <c r="I144" s="54"/>
      <c r="J144" s="54"/>
      <c r="K144" s="54"/>
      <c r="L144" s="54"/>
      <c r="M144" s="54"/>
      <c r="N144" s="54"/>
      <c r="O144" s="54"/>
      <c r="P144" s="54"/>
      <c r="Q144" s="54"/>
      <c r="R144" s="54"/>
      <c r="S144" s="54"/>
      <c r="T144" s="54"/>
      <c r="U144" s="54"/>
      <c r="V144" s="45"/>
      <c r="W144" s="145"/>
      <c r="X144" s="146"/>
      <c r="Y144" s="145"/>
      <c r="Z144" s="147"/>
      <c r="AA144" s="148"/>
      <c r="AB144" s="200"/>
      <c r="AC144" s="150"/>
      <c r="AD144" s="150"/>
      <c r="AE144" s="200"/>
      <c r="AF144" s="151"/>
      <c r="AG144" s="259"/>
      <c r="AH144" s="257"/>
      <c r="AI144" s="110"/>
      <c r="AJ144" s="53"/>
      <c r="AK144" s="53"/>
      <c r="AL144" s="53"/>
      <c r="AM144" s="243"/>
      <c r="AN144" s="243"/>
      <c r="AO144" s="243"/>
      <c r="AP144" s="243"/>
      <c r="AQ144" s="243"/>
      <c r="AR144" s="243"/>
      <c r="AS144" s="243"/>
      <c r="AT144" s="243"/>
      <c r="AU144" s="84"/>
      <c r="AV144" s="84"/>
      <c r="AW144" s="243"/>
      <c r="AX144" s="243"/>
      <c r="AY144" s="145"/>
      <c r="AZ144" s="146"/>
      <c r="BA144" s="48"/>
      <c r="BB144" s="54"/>
      <c r="BC144" s="54"/>
      <c r="BD144" s="54"/>
      <c r="BE144" s="54"/>
      <c r="BF144" s="54"/>
      <c r="BG144" s="54"/>
      <c r="BH144" s="54"/>
      <c r="BI144" s="54"/>
      <c r="BJ144" s="54"/>
      <c r="BK144" s="54"/>
      <c r="BL144" s="54"/>
      <c r="BM144" s="54"/>
      <c r="BN144" s="54"/>
      <c r="BO144" s="54"/>
      <c r="BP144" s="54"/>
      <c r="BQ144" s="54"/>
      <c r="BR144" s="54"/>
      <c r="BS144" s="54"/>
      <c r="BT144" s="54"/>
      <c r="BU144" s="54"/>
      <c r="BV144" s="54"/>
      <c r="BW144" s="54"/>
      <c r="BX144" s="54"/>
      <c r="BY144" s="54"/>
      <c r="BZ144" s="54"/>
      <c r="CA144" s="54"/>
      <c r="CB144" s="54"/>
      <c r="CC144" s="54"/>
      <c r="CD144" s="54"/>
      <c r="CE144" s="54"/>
      <c r="CF144" s="54"/>
      <c r="CG144" s="54"/>
      <c r="CH144" s="54"/>
      <c r="CI144" s="54"/>
      <c r="CJ144" s="54"/>
      <c r="CK144" s="54"/>
      <c r="CL144" s="54"/>
      <c r="CM144" s="54"/>
      <c r="CN144" s="54"/>
      <c r="CO144" s="54"/>
      <c r="CP144" s="54"/>
      <c r="CQ144" s="54"/>
      <c r="CR144" s="54"/>
      <c r="CS144" s="54"/>
      <c r="CT144" s="54"/>
      <c r="CU144" s="54"/>
      <c r="CV144" s="54"/>
      <c r="CW144" s="54"/>
      <c r="CX144" s="54"/>
      <c r="CY144" s="54"/>
      <c r="CZ144" s="54"/>
      <c r="DA144" s="54"/>
      <c r="DB144" s="54"/>
      <c r="DC144" s="54"/>
      <c r="DD144" s="54"/>
      <c r="DE144" s="54"/>
      <c r="DF144" s="54"/>
      <c r="DG144" s="54"/>
      <c r="DH144" s="54"/>
      <c r="DI144" s="54"/>
      <c r="DJ144" s="54"/>
      <c r="DK144" s="54"/>
      <c r="DL144" s="54"/>
      <c r="DM144" s="54"/>
      <c r="DN144" s="54"/>
      <c r="DO144" s="54"/>
      <c r="DP144" s="54"/>
      <c r="DQ144" s="54"/>
      <c r="DR144" s="54"/>
      <c r="DS144" s="54"/>
      <c r="DT144" s="54" t="str">
        <f aca="false">AA144&amp;"-"&amp;AF144</f>
        <v>-</v>
      </c>
      <c r="DU144" s="54"/>
      <c r="DV144" s="54"/>
      <c r="DW144" s="56"/>
    </row>
    <row r="145" customFormat="false" ht="15.75" hidden="false" customHeight="true" outlineLevel="0" collapsed="false">
      <c r="A145" s="38"/>
      <c r="B145" s="38"/>
      <c r="C145" s="38"/>
      <c r="D145" s="194"/>
      <c r="E145" s="54"/>
      <c r="F145" s="54"/>
      <c r="G145" s="54"/>
      <c r="H145" s="54"/>
      <c r="I145" s="54"/>
      <c r="J145" s="54"/>
      <c r="K145" s="54"/>
      <c r="L145" s="54"/>
      <c r="M145" s="54"/>
      <c r="N145" s="54"/>
      <c r="O145" s="54"/>
      <c r="P145" s="54"/>
      <c r="Q145" s="54"/>
      <c r="R145" s="54"/>
      <c r="S145" s="54"/>
      <c r="T145" s="54"/>
      <c r="U145" s="54"/>
      <c r="V145" s="45"/>
      <c r="W145" s="202" t="str">
        <f aca="false">Idiomas!D30</f>
        <v>Final</v>
      </c>
      <c r="X145" s="202"/>
      <c r="Y145" s="202"/>
      <c r="Z145" s="202"/>
      <c r="AA145" s="202"/>
      <c r="AB145" s="202"/>
      <c r="AC145" s="202"/>
      <c r="AD145" s="202"/>
      <c r="AE145" s="202"/>
      <c r="AF145" s="202"/>
      <c r="AG145" s="259"/>
      <c r="AH145" s="257"/>
      <c r="AI145" s="110"/>
      <c r="AJ145" s="53"/>
      <c r="AK145" s="53"/>
      <c r="AL145" s="53"/>
      <c r="AM145" s="243"/>
      <c r="AN145" s="243"/>
      <c r="AO145" s="243"/>
      <c r="AP145" s="243"/>
      <c r="AQ145" s="243"/>
      <c r="AR145" s="243"/>
      <c r="AS145" s="243"/>
      <c r="AT145" s="243"/>
      <c r="AU145" s="84"/>
      <c r="AV145" s="84"/>
      <c r="AW145" s="243"/>
      <c r="AX145" s="243"/>
      <c r="AY145" s="145"/>
      <c r="AZ145" s="146"/>
      <c r="BA145" s="48"/>
      <c r="BB145" s="54"/>
      <c r="BC145" s="54"/>
      <c r="BD145" s="54"/>
      <c r="BE145" s="54"/>
      <c r="BF145" s="54"/>
      <c r="BG145" s="54"/>
      <c r="BH145" s="54"/>
      <c r="BI145" s="54"/>
      <c r="BJ145" s="54"/>
      <c r="BK145" s="54"/>
      <c r="BL145" s="54"/>
      <c r="BM145" s="54"/>
      <c r="BN145" s="54"/>
      <c r="BO145" s="54"/>
      <c r="BP145" s="54"/>
      <c r="BQ145" s="54"/>
      <c r="BR145" s="54"/>
      <c r="BS145" s="54"/>
      <c r="BT145" s="54"/>
      <c r="BU145" s="54"/>
      <c r="BV145" s="54"/>
      <c r="BW145" s="54"/>
      <c r="BX145" s="54"/>
      <c r="BY145" s="54"/>
      <c r="BZ145" s="54"/>
      <c r="CA145" s="54"/>
      <c r="CB145" s="54"/>
      <c r="CC145" s="54"/>
      <c r="CD145" s="54"/>
      <c r="CE145" s="54"/>
      <c r="CF145" s="54"/>
      <c r="CG145" s="54"/>
      <c r="CH145" s="54"/>
      <c r="CI145" s="54"/>
      <c r="CJ145" s="54"/>
      <c r="CK145" s="54"/>
      <c r="CL145" s="54"/>
      <c r="CM145" s="54"/>
      <c r="CN145" s="54"/>
      <c r="CO145" s="54"/>
      <c r="CP145" s="54"/>
      <c r="CQ145" s="54"/>
      <c r="CR145" s="54"/>
      <c r="CS145" s="54"/>
      <c r="CT145" s="54"/>
      <c r="CU145" s="54"/>
      <c r="CV145" s="54"/>
      <c r="CW145" s="54"/>
      <c r="CX145" s="54"/>
      <c r="CY145" s="54"/>
      <c r="CZ145" s="54"/>
      <c r="DA145" s="54"/>
      <c r="DB145" s="54"/>
      <c r="DC145" s="54"/>
      <c r="DD145" s="54"/>
      <c r="DE145" s="54"/>
      <c r="DF145" s="54"/>
      <c r="DG145" s="54"/>
      <c r="DH145" s="54"/>
      <c r="DI145" s="54"/>
      <c r="DJ145" s="54"/>
      <c r="DK145" s="54"/>
      <c r="DL145" s="54"/>
      <c r="DM145" s="54"/>
      <c r="DN145" s="54"/>
      <c r="DO145" s="54"/>
      <c r="DP145" s="54"/>
      <c r="DQ145" s="54"/>
      <c r="DR145" s="54"/>
      <c r="DS145" s="54"/>
      <c r="DT145" s="54" t="str">
        <f aca="false">AA145&amp;"-"&amp;AF145</f>
        <v>-</v>
      </c>
      <c r="DU145" s="54"/>
      <c r="DV145" s="54"/>
      <c r="DW145" s="56"/>
    </row>
    <row r="146" customFormat="false" ht="15.75" hidden="false" customHeight="true" outlineLevel="0" collapsed="false">
      <c r="A146" s="38"/>
      <c r="B146" s="38"/>
      <c r="C146" s="38"/>
      <c r="D146" s="194"/>
      <c r="E146" s="54"/>
      <c r="F146" s="54"/>
      <c r="G146" s="54"/>
      <c r="H146" s="54"/>
      <c r="I146" s="54"/>
      <c r="J146" s="54"/>
      <c r="K146" s="54"/>
      <c r="L146" s="54"/>
      <c r="M146" s="54"/>
      <c r="N146" s="54"/>
      <c r="O146" s="54"/>
      <c r="P146" s="54"/>
      <c r="Q146" s="54"/>
      <c r="R146" s="54"/>
      <c r="S146" s="54"/>
      <c r="T146" s="54"/>
      <c r="U146" s="54"/>
      <c r="V146" s="45"/>
      <c r="W146" s="58"/>
      <c r="X146" s="59" t="str">
        <f aca="false">X3</f>
        <v>Fecha</v>
      </c>
      <c r="Y146" s="59" t="str">
        <f aca="false">Y3</f>
        <v>Hora</v>
      </c>
      <c r="Z146" s="196"/>
      <c r="AA146" s="197" t="str">
        <f aca="false">AA3</f>
        <v>Casa</v>
      </c>
      <c r="AB146" s="196" t="s">
        <v>145</v>
      </c>
      <c r="AC146" s="59" t="s">
        <v>218</v>
      </c>
      <c r="AD146" s="59" t="s">
        <v>218</v>
      </c>
      <c r="AE146" s="196" t="s">
        <v>145</v>
      </c>
      <c r="AF146" s="198" t="str">
        <f aca="false">AF3</f>
        <v>Fuera</v>
      </c>
      <c r="AG146" s="259"/>
      <c r="AH146" s="257"/>
      <c r="AI146" s="49"/>
      <c r="AJ146" s="46"/>
      <c r="AK146" s="46"/>
      <c r="AL146" s="53"/>
      <c r="AM146" s="243"/>
      <c r="AN146" s="243"/>
      <c r="AO146" s="243"/>
      <c r="AP146" s="243"/>
      <c r="AQ146" s="243"/>
      <c r="AR146" s="243"/>
      <c r="AS146" s="243"/>
      <c r="AT146" s="243"/>
      <c r="AU146" s="84"/>
      <c r="AV146" s="84"/>
      <c r="AW146" s="243"/>
      <c r="AX146" s="243"/>
      <c r="AY146" s="145"/>
      <c r="AZ146" s="146"/>
      <c r="BA146" s="48"/>
      <c r="BB146" s="54"/>
      <c r="BC146" s="54"/>
      <c r="BD146" s="54"/>
      <c r="BE146" s="54"/>
      <c r="BF146" s="54"/>
      <c r="BG146" s="54"/>
      <c r="BH146" s="54"/>
      <c r="BI146" s="54"/>
      <c r="BJ146" s="54"/>
      <c r="BK146" s="54"/>
      <c r="BL146" s="54"/>
      <c r="BM146" s="54"/>
      <c r="BN146" s="54"/>
      <c r="BO146" s="54"/>
      <c r="BP146" s="54"/>
      <c r="BQ146" s="54"/>
      <c r="BR146" s="54"/>
      <c r="BS146" s="54"/>
      <c r="BT146" s="54"/>
      <c r="BU146" s="54"/>
      <c r="BV146" s="54"/>
      <c r="BW146" s="54"/>
      <c r="BX146" s="54"/>
      <c r="BY146" s="54"/>
      <c r="BZ146" s="54"/>
      <c r="CA146" s="54"/>
      <c r="CB146" s="54"/>
      <c r="CC146" s="54"/>
      <c r="CD146" s="54"/>
      <c r="CE146" s="54"/>
      <c r="CF146" s="54"/>
      <c r="CG146" s="54"/>
      <c r="CH146" s="54"/>
      <c r="CI146" s="54"/>
      <c r="CJ146" s="54"/>
      <c r="CK146" s="54"/>
      <c r="CL146" s="54"/>
      <c r="CM146" s="54"/>
      <c r="CN146" s="54"/>
      <c r="CO146" s="54"/>
      <c r="CP146" s="54"/>
      <c r="CQ146" s="54"/>
      <c r="CR146" s="54"/>
      <c r="CS146" s="54"/>
      <c r="CT146" s="54"/>
      <c r="CU146" s="54"/>
      <c r="CV146" s="54"/>
      <c r="CW146" s="54"/>
      <c r="CX146" s="54"/>
      <c r="CY146" s="54"/>
      <c r="CZ146" s="54"/>
      <c r="DA146" s="54"/>
      <c r="DB146" s="54"/>
      <c r="DC146" s="54"/>
      <c r="DD146" s="54"/>
      <c r="DE146" s="54"/>
      <c r="DF146" s="54"/>
      <c r="DG146" s="54"/>
      <c r="DH146" s="54"/>
      <c r="DI146" s="54"/>
      <c r="DJ146" s="54"/>
      <c r="DK146" s="54"/>
      <c r="DL146" s="54"/>
      <c r="DM146" s="54"/>
      <c r="DN146" s="54"/>
      <c r="DO146" s="54"/>
      <c r="DP146" s="54"/>
      <c r="DQ146" s="54"/>
      <c r="DR146" s="54"/>
      <c r="DS146" s="54"/>
      <c r="DT146" s="54" t="str">
        <f aca="false">AA146&amp;"-"&amp;AF146</f>
        <v>Casa-Fuera</v>
      </c>
      <c r="DU146" s="54"/>
      <c r="DV146" s="54"/>
      <c r="DW146" s="56"/>
    </row>
    <row r="147" customFormat="false" ht="15.75" hidden="false" customHeight="true" outlineLevel="0" collapsed="false">
      <c r="A147" s="119" t="s">
        <v>230</v>
      </c>
      <c r="B147" s="119" t="s">
        <v>231</v>
      </c>
      <c r="C147" s="38"/>
      <c r="D147" s="194" t="str">
        <f aca="false">IF(AND(OR(AC147="",AD147="")),"W"&amp;AH147,IF(AC147&gt;AD147,AA147,IF(AC147&lt;AD147,AF147,IF(AND(AC147=AD147,AB147=AE147),"W"&amp;AH147,IF(AND(AC147=AD147,OR(AB147="",AE147="")),"W"&amp;AH147,IF(AND(AC147=AD147,AB147&gt;AE147),AA147,AF147))))))</f>
        <v>W104</v>
      </c>
      <c r="E147" s="54" t="n">
        <v>101</v>
      </c>
      <c r="F147" s="54" t="n">
        <v>102</v>
      </c>
      <c r="G147" s="54"/>
      <c r="H147" s="54" t="str">
        <f aca="false">IF(AND(OR(AC147="",AD147="")),"LF",IF(AC147&gt;AD147,AF147,IF(AC147&lt;AD147,AA147,IF(AND(AC147=AD147,AB147=AE147),"LF",IF(AND(AC147=AD147,OR(AB147="",AE147="")),"LF",IF(AND(AC147=AD147,AB147&gt;AE147),AF147,AA147))))))</f>
        <v>LF</v>
      </c>
      <c r="I147" s="54"/>
      <c r="J147" s="119" t="n">
        <v>104</v>
      </c>
      <c r="K147" s="119" t="n">
        <v>46222.875</v>
      </c>
      <c r="L147" s="119" t="s">
        <v>232</v>
      </c>
      <c r="M147" s="119" t="str">
        <f aca="false">+INDEX($D$101:$D$147,MATCH(E147,$AH$101:$AH$147,0))</f>
        <v>W101</v>
      </c>
      <c r="N147" s="119" t="str">
        <f aca="false">+INDEX($D$101:$D$147,MATCH(F147,$AH$101:$AH$147,0))</f>
        <v>W102</v>
      </c>
      <c r="O147" s="119"/>
      <c r="P147" s="119"/>
      <c r="Q147" s="119"/>
      <c r="R147" s="119"/>
      <c r="S147" s="119"/>
      <c r="T147" s="119"/>
      <c r="U147" s="119"/>
      <c r="V147" s="45"/>
      <c r="W147" s="270" t="s">
        <v>120</v>
      </c>
      <c r="X147" s="128" t="n">
        <f aca="false">Horarios!C147</f>
        <v>46222.875</v>
      </c>
      <c r="Y147" s="129" t="n">
        <f aca="false">Horarios!C147</f>
        <v>46222.875</v>
      </c>
      <c r="Z147" s="265" t="n">
        <f aca="false">AH147</f>
        <v>104</v>
      </c>
      <c r="AA147" s="266" t="str">
        <f aca="false">IF(AND(OR(AC138="",AD138="")),"W"&amp;AH138,IF(AC138&gt;AD138,AA138,IF(AC138&lt;AD138,AF138,IF(AND(AC138=AD138,AB138=AE138),"W"&amp;AH138,IF(AND(AC138=AD138,OR(AB138="",AE138="")),"W"&amp;AH138,IF(AND(AC138=AD138,AB138&gt;AE138),AA138,AF138))))))</f>
        <v>W101</v>
      </c>
      <c r="AB147" s="267"/>
      <c r="AC147" s="268"/>
      <c r="AD147" s="268"/>
      <c r="AE147" s="267"/>
      <c r="AF147" s="269" t="str">
        <f aca="false">IF(AND(OR(AC139="",AD139="")),"W"&amp;AH139,IF(AC139&gt;AD139,AA139,IF(AC139&lt;AD139,AF139,IF(AND(AC139=AD139,AB139=AE139),"W"&amp;AH139,IF(AND(AC139=AD139,OR(AB139="",AE139="")),"W"&amp;AH139,IF(AND(AC139=AD139,AB139&gt;AE139),AA139,AF139))))))</f>
        <v>W102</v>
      </c>
      <c r="AG147" s="216" t="n">
        <f aca="false">IF(D147="W"&amp;AH147,0,1)</f>
        <v>0</v>
      </c>
      <c r="AH147" s="257" t="n">
        <v>104</v>
      </c>
      <c r="AI147" s="49"/>
      <c r="AJ147" s="46"/>
      <c r="AK147" s="46"/>
      <c r="AL147" s="53"/>
      <c r="AM147" s="46"/>
      <c r="AN147" s="46"/>
      <c r="AO147" s="46"/>
      <c r="AP147" s="47"/>
      <c r="AQ147" s="47"/>
      <c r="AR147" s="47"/>
      <c r="AS147" s="47"/>
      <c r="AT147" s="47"/>
      <c r="AU147" s="50"/>
      <c r="AV147" s="50"/>
      <c r="AW147" s="53"/>
      <c r="AX147" s="53"/>
      <c r="AY147" s="145"/>
      <c r="AZ147" s="146"/>
      <c r="BA147" s="48"/>
      <c r="BB147" s="54"/>
      <c r="BC147" s="54"/>
      <c r="BD147" s="54"/>
      <c r="BE147" s="54"/>
      <c r="BF147" s="54"/>
      <c r="BG147" s="54"/>
      <c r="BH147" s="54"/>
      <c r="BI147" s="54"/>
      <c r="BJ147" s="54"/>
      <c r="BK147" s="54"/>
      <c r="BL147" s="54"/>
      <c r="BM147" s="54"/>
      <c r="BN147" s="54"/>
      <c r="BO147" s="54"/>
      <c r="BP147" s="54"/>
      <c r="BQ147" s="54"/>
      <c r="BR147" s="54"/>
      <c r="BS147" s="54"/>
      <c r="BT147" s="54"/>
      <c r="BU147" s="54"/>
      <c r="BV147" s="54"/>
      <c r="BW147" s="54"/>
      <c r="BX147" s="54"/>
      <c r="BY147" s="54"/>
      <c r="BZ147" s="54"/>
      <c r="CA147" s="54"/>
      <c r="CB147" s="54"/>
      <c r="CC147" s="54"/>
      <c r="CD147" s="54"/>
      <c r="CE147" s="54"/>
      <c r="CF147" s="54"/>
      <c r="CG147" s="54"/>
      <c r="CH147" s="54"/>
      <c r="CI147" s="54"/>
      <c r="CJ147" s="54"/>
      <c r="CK147" s="54"/>
      <c r="CL147" s="54"/>
      <c r="CM147" s="54"/>
      <c r="CN147" s="54"/>
      <c r="CO147" s="54"/>
      <c r="CP147" s="54"/>
      <c r="CQ147" s="54"/>
      <c r="CR147" s="54"/>
      <c r="CS147" s="54"/>
      <c r="CT147" s="54"/>
      <c r="CU147" s="54"/>
      <c r="CV147" s="54"/>
      <c r="CW147" s="54"/>
      <c r="CX147" s="54"/>
      <c r="CY147" s="54"/>
      <c r="CZ147" s="54"/>
      <c r="DA147" s="54"/>
      <c r="DB147" s="54"/>
      <c r="DC147" s="54"/>
      <c r="DD147" s="54"/>
      <c r="DE147" s="54"/>
      <c r="DF147" s="54"/>
      <c r="DG147" s="54"/>
      <c r="DH147" s="54"/>
      <c r="DI147" s="54"/>
      <c r="DJ147" s="54"/>
      <c r="DK147" s="54"/>
      <c r="DL147" s="54"/>
      <c r="DM147" s="54"/>
      <c r="DN147" s="54"/>
      <c r="DO147" s="54"/>
      <c r="DP147" s="54"/>
      <c r="DQ147" s="54"/>
      <c r="DR147" s="54"/>
      <c r="DS147" s="54"/>
      <c r="DT147" s="54" t="str">
        <f aca="false">AA147&amp;"-"&amp;AF147</f>
        <v>W101-W102</v>
      </c>
      <c r="DU147" s="54"/>
      <c r="DV147" s="54"/>
      <c r="DW147" s="56"/>
    </row>
    <row r="148" customFormat="false" ht="15.75" hidden="false" customHeight="true" outlineLevel="0" collapsed="false">
      <c r="C148" s="29"/>
      <c r="D148" s="29"/>
      <c r="E148" s="29"/>
      <c r="F148" s="29"/>
      <c r="G148" s="29"/>
      <c r="H148" s="29"/>
      <c r="I148" s="29"/>
      <c r="J148" s="29"/>
      <c r="K148" s="29"/>
      <c r="L148" s="29"/>
      <c r="M148" s="29"/>
      <c r="N148" s="29"/>
      <c r="O148" s="29"/>
      <c r="P148" s="29"/>
      <c r="Q148" s="29"/>
      <c r="R148" s="29"/>
      <c r="S148" s="29"/>
      <c r="T148" s="29"/>
      <c r="U148" s="29"/>
      <c r="V148" s="45"/>
      <c r="W148" s="145"/>
      <c r="X148" s="146"/>
      <c r="Y148" s="145"/>
      <c r="Z148" s="147"/>
      <c r="AA148" s="148"/>
      <c r="AB148" s="200"/>
      <c r="AC148" s="150"/>
      <c r="AD148" s="150"/>
      <c r="AE148" s="200"/>
      <c r="AF148" s="151"/>
      <c r="AG148" s="259"/>
      <c r="AH148" s="271"/>
      <c r="AI148" s="271"/>
      <c r="AJ148" s="243"/>
      <c r="AK148" s="243"/>
      <c r="AL148" s="84" t="str">
        <f aca="false">Idiomas!D49</f>
        <v>MUNDIAL EN CURSO</v>
      </c>
      <c r="AM148" s="84" t="str">
        <f aca="false">Idiomas!D50</f>
        <v>Todavía hay emoción</v>
      </c>
      <c r="AN148" s="243"/>
      <c r="AO148" s="243"/>
      <c r="AP148" s="243"/>
      <c r="AQ148" s="243"/>
      <c r="AR148" s="243"/>
      <c r="AS148" s="243"/>
      <c r="AT148" s="243"/>
      <c r="AU148" s="84"/>
      <c r="AV148" s="84"/>
      <c r="AW148" s="243"/>
      <c r="AX148" s="243"/>
      <c r="AY148" s="145"/>
      <c r="AZ148" s="146"/>
      <c r="BA148" s="48"/>
      <c r="BB148" s="54"/>
      <c r="BC148" s="54"/>
      <c r="BD148" s="54"/>
      <c r="BE148" s="54"/>
      <c r="BF148" s="54"/>
      <c r="BG148" s="54"/>
      <c r="BH148" s="54"/>
      <c r="BI148" s="54"/>
      <c r="BJ148" s="54"/>
      <c r="BK148" s="54"/>
      <c r="BL148" s="54"/>
      <c r="BM148" s="54"/>
      <c r="BN148" s="54"/>
      <c r="BO148" s="54"/>
      <c r="BP148" s="54"/>
      <c r="BQ148" s="54"/>
      <c r="BR148" s="54"/>
      <c r="BS148" s="54"/>
      <c r="BT148" s="54"/>
      <c r="BU148" s="54"/>
      <c r="BV148" s="54"/>
      <c r="BW148" s="54"/>
      <c r="BX148" s="54"/>
      <c r="BY148" s="54"/>
      <c r="BZ148" s="54"/>
      <c r="CA148" s="54"/>
      <c r="CB148" s="54"/>
      <c r="CC148" s="54"/>
      <c r="CD148" s="54"/>
      <c r="CE148" s="54"/>
      <c r="CF148" s="54"/>
      <c r="CG148" s="54"/>
      <c r="CH148" s="54"/>
      <c r="CI148" s="54"/>
      <c r="CJ148" s="54"/>
      <c r="CK148" s="54"/>
      <c r="CL148" s="54"/>
      <c r="CM148" s="54"/>
      <c r="CN148" s="54"/>
      <c r="CO148" s="54"/>
      <c r="CP148" s="54"/>
      <c r="CQ148" s="54"/>
      <c r="CR148" s="54"/>
      <c r="CS148" s="54"/>
      <c r="CT148" s="54"/>
      <c r="CU148" s="54"/>
      <c r="CV148" s="54"/>
      <c r="CW148" s="54"/>
      <c r="CX148" s="54"/>
      <c r="CY148" s="54"/>
      <c r="CZ148" s="54"/>
      <c r="DA148" s="54"/>
      <c r="DB148" s="54"/>
      <c r="DC148" s="54"/>
      <c r="DD148" s="54"/>
      <c r="DE148" s="54"/>
      <c r="DF148" s="54"/>
      <c r="DG148" s="54"/>
      <c r="DH148" s="54"/>
      <c r="DI148" s="54"/>
      <c r="DJ148" s="54"/>
      <c r="DK148" s="54"/>
      <c r="DL148" s="54"/>
      <c r="DM148" s="54"/>
      <c r="DN148" s="54"/>
      <c r="DO148" s="54"/>
      <c r="DP148" s="54"/>
      <c r="DQ148" s="54"/>
      <c r="DR148" s="54"/>
      <c r="DS148" s="54"/>
      <c r="DT148" s="54"/>
      <c r="DU148" s="54"/>
      <c r="DV148" s="54"/>
      <c r="DW148" s="56"/>
    </row>
    <row r="149" customFormat="false" ht="15.75" hidden="false" customHeight="true" outlineLevel="0" collapsed="false">
      <c r="A149" s="272"/>
      <c r="B149" s="272"/>
      <c r="C149" s="272"/>
      <c r="D149" s="272"/>
      <c r="E149" s="272"/>
      <c r="F149" s="272"/>
      <c r="G149" s="272"/>
      <c r="H149" s="272"/>
      <c r="I149" s="272"/>
      <c r="J149" s="272"/>
      <c r="K149" s="272"/>
      <c r="L149" s="272"/>
      <c r="M149" s="272"/>
      <c r="N149" s="272"/>
      <c r="O149" s="272"/>
      <c r="P149" s="272"/>
      <c r="Q149" s="272"/>
      <c r="R149" s="272"/>
      <c r="S149" s="272"/>
      <c r="T149" s="272"/>
      <c r="U149" s="272"/>
      <c r="V149" s="45"/>
      <c r="W149" s="273"/>
      <c r="X149" s="274"/>
      <c r="Y149" s="275"/>
      <c r="Z149" s="275"/>
      <c r="AA149" s="61" t="str">
        <f aca="false">Idiomas!D31</f>
        <v>Cuadro de honor</v>
      </c>
      <c r="AB149" s="275"/>
      <c r="AC149" s="274"/>
      <c r="AD149" s="274"/>
      <c r="AE149" s="275"/>
      <c r="AF149" s="276"/>
      <c r="AG149" s="277"/>
      <c r="AH149" s="278"/>
      <c r="AI149" s="271"/>
      <c r="AJ149" s="243"/>
      <c r="AK149" s="243"/>
      <c r="AL149" s="84" t="str">
        <f aca="false">Idiomas!D51</f>
        <v>MUNDIAL FINALIZADO</v>
      </c>
      <c r="AM149" s="84" t="str">
        <f aca="false">Idiomas!D52</f>
        <v>¿Quién habrá ganado?</v>
      </c>
      <c r="AN149" s="243"/>
      <c r="AO149" s="243"/>
      <c r="AP149" s="243"/>
      <c r="AQ149" s="243"/>
      <c r="AR149" s="243"/>
      <c r="AS149" s="243"/>
      <c r="AT149" s="243"/>
      <c r="AU149" s="84"/>
      <c r="AV149" s="84"/>
      <c r="AW149" s="243"/>
      <c r="AX149" s="243"/>
      <c r="AY149" s="145"/>
      <c r="AZ149" s="146"/>
      <c r="BA149" s="48"/>
      <c r="BB149" s="54"/>
      <c r="BC149" s="54"/>
      <c r="BD149" s="54"/>
      <c r="BE149" s="54"/>
      <c r="BF149" s="54"/>
      <c r="BG149" s="54"/>
      <c r="BH149" s="54"/>
      <c r="BI149" s="54"/>
      <c r="BJ149" s="54"/>
      <c r="BK149" s="54"/>
      <c r="BL149" s="54"/>
      <c r="BM149" s="54"/>
      <c r="BN149" s="54"/>
      <c r="BO149" s="54"/>
      <c r="BP149" s="54"/>
      <c r="BQ149" s="54"/>
      <c r="BR149" s="54"/>
      <c r="BS149" s="54"/>
      <c r="BT149" s="54"/>
      <c r="BU149" s="54"/>
      <c r="BV149" s="54"/>
      <c r="BW149" s="54"/>
      <c r="BX149" s="54"/>
      <c r="BY149" s="54"/>
      <c r="BZ149" s="54"/>
      <c r="CA149" s="54"/>
      <c r="CB149" s="54"/>
      <c r="CC149" s="54"/>
      <c r="CD149" s="54"/>
      <c r="CE149" s="54"/>
      <c r="CF149" s="54"/>
      <c r="CG149" s="54"/>
      <c r="CH149" s="54"/>
      <c r="CI149" s="54"/>
      <c r="CJ149" s="54"/>
      <c r="CK149" s="54"/>
      <c r="CL149" s="54"/>
      <c r="CM149" s="54"/>
      <c r="CN149" s="54"/>
      <c r="CO149" s="54"/>
      <c r="CP149" s="54"/>
      <c r="CQ149" s="54"/>
      <c r="CR149" s="54"/>
      <c r="CS149" s="54"/>
      <c r="CT149" s="54"/>
      <c r="CU149" s="54"/>
      <c r="CV149" s="54"/>
      <c r="CW149" s="54"/>
      <c r="CX149" s="54"/>
      <c r="CY149" s="54"/>
      <c r="CZ149" s="54"/>
      <c r="DA149" s="54"/>
      <c r="DB149" s="54"/>
      <c r="DC149" s="54"/>
      <c r="DD149" s="54"/>
      <c r="DE149" s="54"/>
      <c r="DF149" s="54"/>
      <c r="DG149" s="54"/>
      <c r="DH149" s="54"/>
      <c r="DI149" s="54"/>
      <c r="DJ149" s="54"/>
      <c r="DK149" s="54"/>
      <c r="DL149" s="54"/>
      <c r="DM149" s="54"/>
      <c r="DN149" s="54"/>
      <c r="DO149" s="54"/>
      <c r="DP149" s="54"/>
      <c r="DQ149" s="54"/>
      <c r="DR149" s="54"/>
      <c r="DS149" s="54"/>
      <c r="DT149" s="54"/>
      <c r="DU149" s="54"/>
      <c r="DV149" s="54"/>
      <c r="DW149" s="56"/>
    </row>
    <row r="150" customFormat="false" ht="15.75" hidden="false" customHeight="true" outlineLevel="0" collapsed="false">
      <c r="A150" s="272"/>
      <c r="B150" s="272"/>
      <c r="C150" s="272"/>
      <c r="D150" s="272"/>
      <c r="E150" s="272"/>
      <c r="F150" s="272"/>
      <c r="G150" s="272"/>
      <c r="H150" s="272"/>
      <c r="I150" s="272"/>
      <c r="J150" s="272"/>
      <c r="K150" s="272"/>
      <c r="L150" s="272"/>
      <c r="M150" s="272"/>
      <c r="N150" s="272"/>
      <c r="O150" s="272"/>
      <c r="P150" s="272"/>
      <c r="Q150" s="272"/>
      <c r="R150" s="272"/>
      <c r="S150" s="272"/>
      <c r="T150" s="272"/>
      <c r="U150" s="272"/>
      <c r="V150" s="45"/>
      <c r="W150" s="279" t="str">
        <f aca="false">"🥇"&amp;Idiomas!D32</f>
        <v>🥇Campeón</v>
      </c>
      <c r="X150" s="280"/>
      <c r="Y150" s="281"/>
      <c r="Z150" s="281"/>
      <c r="AA150" s="282" t="str">
        <f aca="false">IF(AND(OR(AC147="",AD147="")),"WF",IF(AC147&gt;AD147,AA147,IF(AC147&lt;AD147,AF147,IF(AND(AC147=AD147,AB147=AE147),"WF",IF(AND(AC147=AD147,OR(AB147="",AE147="")),"WF",IF(AND(AC147=AD147,AB147&gt;AE147),AA147,AF147))))))</f>
        <v>WF</v>
      </c>
      <c r="AB150" s="283"/>
      <c r="AC150" s="283"/>
      <c r="AD150" s="283"/>
      <c r="AE150" s="283"/>
      <c r="AF150" s="284"/>
      <c r="AG150" s="216" t="n">
        <f aca="false">IF(AA150="WF",0,1)</f>
        <v>0</v>
      </c>
      <c r="AH150" s="278"/>
      <c r="AI150" s="278"/>
      <c r="AJ150" s="46"/>
      <c r="AK150" s="46"/>
      <c r="AL150" s="46"/>
      <c r="AM150" s="46"/>
      <c r="AN150" s="46"/>
      <c r="AO150" s="46"/>
      <c r="AP150" s="46"/>
      <c r="AQ150" s="46"/>
      <c r="AR150" s="46"/>
      <c r="AS150" s="46"/>
      <c r="AT150" s="46"/>
      <c r="AU150" s="278"/>
      <c r="AV150" s="278"/>
      <c r="AW150" s="46"/>
      <c r="AX150" s="46"/>
      <c r="AY150" s="145"/>
      <c r="AZ150" s="146"/>
      <c r="BA150" s="48"/>
      <c r="BB150" s="54"/>
      <c r="BC150" s="54"/>
      <c r="BD150" s="54"/>
      <c r="BE150" s="54"/>
      <c r="BF150" s="54"/>
      <c r="BG150" s="54"/>
      <c r="BH150" s="54"/>
      <c r="BI150" s="54"/>
      <c r="BJ150" s="54"/>
      <c r="BK150" s="54"/>
      <c r="BL150" s="54"/>
      <c r="BM150" s="54"/>
      <c r="BN150" s="54"/>
      <c r="BO150" s="54"/>
      <c r="BP150" s="54"/>
      <c r="BQ150" s="54"/>
      <c r="BR150" s="54"/>
      <c r="BS150" s="54"/>
      <c r="BT150" s="54"/>
      <c r="BU150" s="54"/>
      <c r="BV150" s="54"/>
      <c r="BW150" s="54"/>
      <c r="BX150" s="54"/>
      <c r="BY150" s="54"/>
      <c r="BZ150" s="54"/>
      <c r="CA150" s="54"/>
      <c r="CB150" s="54"/>
      <c r="CC150" s="54"/>
      <c r="CD150" s="54"/>
      <c r="CE150" s="54"/>
      <c r="CF150" s="54"/>
      <c r="CG150" s="54"/>
      <c r="CH150" s="54"/>
      <c r="CI150" s="54"/>
      <c r="CJ150" s="54"/>
      <c r="CK150" s="54"/>
      <c r="CL150" s="54"/>
      <c r="CM150" s="54"/>
      <c r="CN150" s="54"/>
      <c r="CO150" s="54"/>
      <c r="CP150" s="54"/>
      <c r="CQ150" s="54"/>
      <c r="CR150" s="54"/>
      <c r="CS150" s="54"/>
      <c r="CT150" s="54"/>
      <c r="CU150" s="54"/>
      <c r="CV150" s="54"/>
      <c r="CW150" s="54"/>
      <c r="CX150" s="54"/>
      <c r="CY150" s="54"/>
      <c r="CZ150" s="54"/>
      <c r="DA150" s="54"/>
      <c r="DB150" s="54"/>
      <c r="DC150" s="54"/>
      <c r="DD150" s="54"/>
      <c r="DE150" s="54"/>
      <c r="DF150" s="54"/>
      <c r="DG150" s="54"/>
      <c r="DH150" s="54"/>
      <c r="DI150" s="54"/>
      <c r="DJ150" s="54"/>
      <c r="DK150" s="54"/>
      <c r="DL150" s="54"/>
      <c r="DM150" s="54"/>
      <c r="DN150" s="54"/>
      <c r="DO150" s="54"/>
      <c r="DP150" s="54"/>
      <c r="DQ150" s="54"/>
      <c r="DR150" s="54"/>
      <c r="DS150" s="54"/>
      <c r="DT150" s="54"/>
      <c r="DU150" s="54"/>
      <c r="DV150" s="54"/>
      <c r="DW150" s="56"/>
    </row>
    <row r="151" customFormat="false" ht="15.75" hidden="false" customHeight="true" outlineLevel="0" collapsed="false">
      <c r="A151" s="272"/>
      <c r="B151" s="272"/>
      <c r="C151" s="272"/>
      <c r="D151" s="272"/>
      <c r="E151" s="272"/>
      <c r="F151" s="272"/>
      <c r="G151" s="272"/>
      <c r="H151" s="272"/>
      <c r="I151" s="272"/>
      <c r="J151" s="272"/>
      <c r="K151" s="272"/>
      <c r="L151" s="272"/>
      <c r="M151" s="272"/>
      <c r="N151" s="272"/>
      <c r="O151" s="272"/>
      <c r="P151" s="272"/>
      <c r="Q151" s="272"/>
      <c r="R151" s="272"/>
      <c r="S151" s="272"/>
      <c r="T151" s="272"/>
      <c r="U151" s="272"/>
      <c r="V151" s="45"/>
      <c r="W151" s="279" t="str">
        <f aca="false">"🥈"&amp;Idiomas!D33</f>
        <v>🥈Subcampeón</v>
      </c>
      <c r="X151" s="280"/>
      <c r="Y151" s="281"/>
      <c r="Z151" s="281"/>
      <c r="AA151" s="285" t="str">
        <f aca="false">IF(AND(OR(AC147="",AD147="")),"LF",IF(AC147&gt;AD147,AF147,IF(AC147&lt;AD147,AA147,IF(AND(AC147=AD147,AB147=AE147),"LF",IF(AND(AC147=AD147,OR(AB147="",AE147="")),"LF",IF(AND(AC147=AD147,AB147&gt;AE147),AF147,AA147))))))</f>
        <v>LF</v>
      </c>
      <c r="AB151" s="286"/>
      <c r="AC151" s="286"/>
      <c r="AD151" s="286"/>
      <c r="AE151" s="286"/>
      <c r="AF151" s="287"/>
      <c r="AG151" s="216" t="n">
        <f aca="false">IF(AA151="LF",0,1)</f>
        <v>0</v>
      </c>
      <c r="AH151" s="278"/>
      <c r="AI151" s="278"/>
      <c r="AJ151" s="288" t="str">
        <f aca="false">IF(SUM(COUNTIF(AG4:AG97,0),COUNTIF(AG101:AG160,0)&gt;0),AL148,AL149)</f>
        <v>MUNDIAL EN CURSO</v>
      </c>
      <c r="AK151" s="288"/>
      <c r="AL151" s="288"/>
      <c r="AM151" s="288"/>
      <c r="AN151" s="288"/>
      <c r="AO151" s="288"/>
      <c r="AP151" s="288"/>
      <c r="AQ151" s="288"/>
      <c r="AR151" s="288"/>
      <c r="AS151" s="288"/>
      <c r="AT151" s="288"/>
      <c r="AU151" s="288"/>
      <c r="AV151" s="289"/>
      <c r="AW151" s="146"/>
      <c r="AX151" s="145"/>
      <c r="AY151" s="147"/>
      <c r="AZ151" s="148"/>
      <c r="BA151" s="48"/>
      <c r="DW151" s="56"/>
    </row>
    <row r="152" customFormat="false" ht="15.75" hidden="false" customHeight="true" outlineLevel="0" collapsed="false">
      <c r="A152" s="272"/>
      <c r="B152" s="272"/>
      <c r="C152" s="272"/>
      <c r="D152" s="272"/>
      <c r="E152" s="272"/>
      <c r="F152" s="272"/>
      <c r="G152" s="272"/>
      <c r="H152" s="272"/>
      <c r="I152" s="272"/>
      <c r="J152" s="272"/>
      <c r="K152" s="272"/>
      <c r="L152" s="272"/>
      <c r="M152" s="272"/>
      <c r="N152" s="272"/>
      <c r="O152" s="272"/>
      <c r="P152" s="272"/>
      <c r="Q152" s="272"/>
      <c r="R152" s="272"/>
      <c r="S152" s="272"/>
      <c r="T152" s="272"/>
      <c r="U152" s="272"/>
      <c r="V152" s="45"/>
      <c r="W152" s="290" t="str">
        <f aca="false">"🥉"&amp;Idiomas!D34</f>
        <v>🥉3º puesto</v>
      </c>
      <c r="X152" s="291"/>
      <c r="Y152" s="292"/>
      <c r="Z152" s="292"/>
      <c r="AA152" s="293" t="str">
        <f aca="false">IF(AND(OR(AC143="",AD143="")),"W34",IF(AC143&gt;AD143,AA143,IF(AC143&lt;AD143,AF143,IF(AND(AC143=AD143,AB143=AE143),"W34",IF(AND(AC143=AD143,OR(AB143="",AE143="")),"W34",IF(AND(AC143=AD143,AB143&gt;AE143),AA143,AF143))))))</f>
        <v>W34</v>
      </c>
      <c r="AB152" s="294"/>
      <c r="AC152" s="294"/>
      <c r="AD152" s="294"/>
      <c r="AE152" s="294"/>
      <c r="AF152" s="295"/>
      <c r="AG152" s="216" t="n">
        <f aca="false">IF(AA152="W34",0,1)</f>
        <v>0</v>
      </c>
      <c r="AH152" s="278"/>
      <c r="AI152" s="278"/>
      <c r="AJ152" s="288"/>
      <c r="AK152" s="288"/>
      <c r="AL152" s="288"/>
      <c r="AM152" s="288"/>
      <c r="AN152" s="288"/>
      <c r="AO152" s="288"/>
      <c r="AP152" s="288"/>
      <c r="AQ152" s="288"/>
      <c r="AR152" s="288"/>
      <c r="AS152" s="288"/>
      <c r="AT152" s="288"/>
      <c r="AU152" s="288"/>
      <c r="AV152" s="289"/>
      <c r="AW152" s="146"/>
      <c r="AX152" s="145"/>
      <c r="AY152" s="147"/>
      <c r="AZ152" s="148"/>
      <c r="BA152" s="48"/>
      <c r="DW152" s="56"/>
    </row>
    <row r="153" customFormat="false" ht="15.75" hidden="false" customHeight="true" outlineLevel="0" collapsed="false">
      <c r="A153" s="272"/>
      <c r="B153" s="272"/>
      <c r="C153" s="272"/>
      <c r="D153" s="272"/>
      <c r="E153" s="272"/>
      <c r="F153" s="272"/>
      <c r="G153" s="272"/>
      <c r="H153" s="272"/>
      <c r="I153" s="272"/>
      <c r="J153" s="272"/>
      <c r="K153" s="272"/>
      <c r="L153" s="272"/>
      <c r="M153" s="272"/>
      <c r="N153" s="272"/>
      <c r="O153" s="272"/>
      <c r="P153" s="272"/>
      <c r="Q153" s="272"/>
      <c r="R153" s="272"/>
      <c r="S153" s="272"/>
      <c r="T153" s="272"/>
      <c r="U153" s="272"/>
      <c r="V153" s="45"/>
      <c r="W153" s="145"/>
      <c r="X153" s="146"/>
      <c r="Y153" s="145"/>
      <c r="Z153" s="147"/>
      <c r="AA153" s="148"/>
      <c r="AB153" s="200"/>
      <c r="AC153" s="150"/>
      <c r="AD153" s="150"/>
      <c r="AE153" s="200"/>
      <c r="AF153" s="151"/>
      <c r="AG153" s="181"/>
      <c r="AH153" s="278"/>
      <c r="AI153" s="278"/>
      <c r="AJ153" s="288"/>
      <c r="AK153" s="288"/>
      <c r="AL153" s="288"/>
      <c r="AM153" s="288"/>
      <c r="AN153" s="288"/>
      <c r="AO153" s="288"/>
      <c r="AP153" s="288"/>
      <c r="AQ153" s="288"/>
      <c r="AR153" s="288"/>
      <c r="AS153" s="288"/>
      <c r="AT153" s="288"/>
      <c r="AU153" s="288"/>
      <c r="AV153" s="289"/>
      <c r="AW153" s="146"/>
      <c r="AX153" s="145"/>
      <c r="AY153" s="147"/>
      <c r="AZ153" s="148"/>
      <c r="BA153" s="48"/>
      <c r="DW153" s="56"/>
    </row>
    <row r="154" customFormat="false" ht="15.75" hidden="false" customHeight="true" outlineLevel="0" collapsed="false">
      <c r="A154" s="272"/>
      <c r="B154" s="272"/>
      <c r="C154" s="272"/>
      <c r="D154" s="272"/>
      <c r="E154" s="272"/>
      <c r="F154" s="272"/>
      <c r="G154" s="272"/>
      <c r="H154" s="272"/>
      <c r="I154" s="272"/>
      <c r="J154" s="272"/>
      <c r="K154" s="272"/>
      <c r="L154" s="272"/>
      <c r="M154" s="272"/>
      <c r="N154" s="272"/>
      <c r="O154" s="272"/>
      <c r="P154" s="272"/>
      <c r="Q154" s="272"/>
      <c r="R154" s="272"/>
      <c r="S154" s="272"/>
      <c r="T154" s="272"/>
      <c r="U154" s="272"/>
      <c r="V154" s="45"/>
      <c r="W154" s="296" t="str">
        <f aca="false">Idiomas!D35</f>
        <v>Bota de Oro  (máximo goleador)</v>
      </c>
      <c r="X154" s="297"/>
      <c r="Y154" s="297"/>
      <c r="Z154" s="298"/>
      <c r="AA154" s="299" t="str">
        <f aca="false">+Idiomas!D41</f>
        <v>Escribe el jugador Bota de Oro</v>
      </c>
      <c r="AB154" s="300"/>
      <c r="AC154" s="300"/>
      <c r="AD154" s="300"/>
      <c r="AE154" s="300"/>
      <c r="AF154" s="301"/>
      <c r="AG154" s="216" t="n">
        <f aca="false">IF(AA154=AH154,0,IF(AA154="",0,1))</f>
        <v>0</v>
      </c>
      <c r="AH154" s="302" t="str">
        <f aca="false">+Idiomas!D41</f>
        <v>Escribe el jugador Bota de Oro</v>
      </c>
      <c r="AI154" s="302"/>
      <c r="AJ154" s="288"/>
      <c r="AK154" s="288"/>
      <c r="AL154" s="288"/>
      <c r="AM154" s="288"/>
      <c r="AN154" s="288"/>
      <c r="AO154" s="288"/>
      <c r="AP154" s="288"/>
      <c r="AQ154" s="288"/>
      <c r="AR154" s="288"/>
      <c r="AS154" s="288"/>
      <c r="AT154" s="288"/>
      <c r="AU154" s="288"/>
      <c r="AV154" s="289"/>
      <c r="AW154" s="146"/>
      <c r="AX154" s="145"/>
      <c r="AY154" s="147"/>
      <c r="AZ154" s="148"/>
      <c r="BA154" s="48"/>
      <c r="DW154" s="56"/>
    </row>
    <row r="155" customFormat="false" ht="15.75" hidden="false" customHeight="true" outlineLevel="0" collapsed="false">
      <c r="A155" s="272"/>
      <c r="B155" s="272"/>
      <c r="C155" s="272"/>
      <c r="D155" s="272"/>
      <c r="E155" s="272"/>
      <c r="F155" s="272"/>
      <c r="G155" s="272"/>
      <c r="H155" s="272"/>
      <c r="I155" s="272"/>
      <c r="J155" s="272"/>
      <c r="K155" s="272"/>
      <c r="L155" s="272"/>
      <c r="M155" s="272"/>
      <c r="N155" s="272"/>
      <c r="O155" s="272"/>
      <c r="P155" s="272"/>
      <c r="Q155" s="272"/>
      <c r="R155" s="272"/>
      <c r="S155" s="272"/>
      <c r="T155" s="272"/>
      <c r="U155" s="272"/>
      <c r="V155" s="45"/>
      <c r="W155" s="279" t="str">
        <f aca="false">Idiomas!D35</f>
        <v>Bota de Oro  (máximo goleador)</v>
      </c>
      <c r="X155" s="281"/>
      <c r="Y155" s="281"/>
      <c r="Z155" s="303"/>
      <c r="AA155" s="304" t="str">
        <f aca="false">+Idiomas!D41</f>
        <v>Escribe el jugador Bota de Oro</v>
      </c>
      <c r="AB155" s="305"/>
      <c r="AC155" s="305"/>
      <c r="AD155" s="305"/>
      <c r="AE155" s="305"/>
      <c r="AF155" s="306"/>
      <c r="AG155" s="216" t="n">
        <f aca="false">IF(AA155=AH155,0,IF(AA155="",0,1))</f>
        <v>1</v>
      </c>
      <c r="AH155" s="307" t="str">
        <f aca="false">+Idiomas!D42</f>
        <v>Escribe el jugador Bota de Plata</v>
      </c>
      <c r="AI155" s="307"/>
      <c r="AJ155" s="308" t="str">
        <f aca="false">IF(SUM(COUNTIF(AG4:AG97,0),COUNTIF(AG101:AG160,0)&gt;0),AM148,AM149)</f>
        <v>Todavía hay emoción</v>
      </c>
      <c r="AK155" s="308"/>
      <c r="AL155" s="308"/>
      <c r="AM155" s="308"/>
      <c r="AN155" s="308"/>
      <c r="AO155" s="308"/>
      <c r="AP155" s="308"/>
      <c r="AQ155" s="308"/>
      <c r="AR155" s="308"/>
      <c r="AS155" s="308"/>
      <c r="AT155" s="308"/>
      <c r="AU155" s="308"/>
      <c r="AV155" s="289"/>
      <c r="AW155" s="146"/>
      <c r="AX155" s="145"/>
      <c r="AY155" s="147"/>
      <c r="AZ155" s="148"/>
      <c r="BA155" s="309"/>
      <c r="DW155" s="56"/>
    </row>
    <row r="156" customFormat="false" ht="15.75" hidden="false" customHeight="true" outlineLevel="0" collapsed="false">
      <c r="A156" s="272"/>
      <c r="B156" s="272"/>
      <c r="C156" s="272"/>
      <c r="D156" s="272"/>
      <c r="E156" s="272"/>
      <c r="F156" s="272"/>
      <c r="G156" s="272"/>
      <c r="H156" s="272"/>
      <c r="I156" s="272"/>
      <c r="J156" s="272"/>
      <c r="K156" s="272"/>
      <c r="L156" s="272"/>
      <c r="M156" s="272"/>
      <c r="N156" s="272"/>
      <c r="O156" s="272"/>
      <c r="P156" s="272"/>
      <c r="Q156" s="272"/>
      <c r="R156" s="272"/>
      <c r="S156" s="272"/>
      <c r="T156" s="272"/>
      <c r="U156" s="272"/>
      <c r="V156" s="45"/>
      <c r="W156" s="290" t="str">
        <f aca="false">Idiomas!D35</f>
        <v>Bota de Oro  (máximo goleador)</v>
      </c>
      <c r="X156" s="292"/>
      <c r="Y156" s="292"/>
      <c r="Z156" s="310"/>
      <c r="AA156" s="311" t="str">
        <f aca="false">+Idiomas!D41</f>
        <v>Escribe el jugador Bota de Oro</v>
      </c>
      <c r="AB156" s="312"/>
      <c r="AC156" s="312"/>
      <c r="AD156" s="312"/>
      <c r="AE156" s="312"/>
      <c r="AF156" s="313"/>
      <c r="AG156" s="216" t="n">
        <f aca="false">IF(AA156=AH156,0,IF(AA156="",0,1))</f>
        <v>1</v>
      </c>
      <c r="AH156" s="307" t="str">
        <f aca="false">+Idiomas!D43</f>
        <v>Escribe el jugador Bota de Bronce</v>
      </c>
      <c r="AI156" s="307"/>
      <c r="AJ156" s="308"/>
      <c r="AK156" s="308"/>
      <c r="AL156" s="308"/>
      <c r="AM156" s="308"/>
      <c r="AN156" s="308"/>
      <c r="AO156" s="308"/>
      <c r="AP156" s="308"/>
      <c r="AQ156" s="308"/>
      <c r="AR156" s="308"/>
      <c r="AS156" s="308"/>
      <c r="AT156" s="308"/>
      <c r="AU156" s="308"/>
      <c r="AV156" s="289"/>
      <c r="AW156" s="146"/>
      <c r="AX156" s="145"/>
      <c r="AY156" s="147"/>
      <c r="AZ156" s="148"/>
      <c r="BA156" s="309"/>
      <c r="DW156" s="56"/>
    </row>
    <row r="157" customFormat="false" ht="15.75" hidden="false" customHeight="true" outlineLevel="0" collapsed="false">
      <c r="A157" s="272"/>
      <c r="B157" s="272"/>
      <c r="C157" s="272"/>
      <c r="D157" s="272"/>
      <c r="E157" s="272"/>
      <c r="F157" s="272"/>
      <c r="G157" s="272"/>
      <c r="H157" s="272"/>
      <c r="I157" s="272"/>
      <c r="J157" s="272"/>
      <c r="K157" s="272"/>
      <c r="L157" s="272"/>
      <c r="M157" s="272"/>
      <c r="N157" s="272"/>
      <c r="O157" s="272"/>
      <c r="P157" s="272"/>
      <c r="Q157" s="272"/>
      <c r="R157" s="272"/>
      <c r="S157" s="272"/>
      <c r="T157" s="272"/>
      <c r="U157" s="272"/>
      <c r="V157" s="45"/>
      <c r="W157" s="145"/>
      <c r="X157" s="146"/>
      <c r="Y157" s="145"/>
      <c r="Z157" s="147"/>
      <c r="AA157" s="148"/>
      <c r="AB157" s="200"/>
      <c r="AC157" s="150"/>
      <c r="AD157" s="150"/>
      <c r="AE157" s="200"/>
      <c r="AF157" s="151"/>
      <c r="AG157" s="181"/>
      <c r="AH157" s="278"/>
      <c r="AI157" s="278"/>
      <c r="AJ157" s="308"/>
      <c r="AK157" s="308"/>
      <c r="AL157" s="308"/>
      <c r="AM157" s="308"/>
      <c r="AN157" s="308"/>
      <c r="AO157" s="308"/>
      <c r="AP157" s="308"/>
      <c r="AQ157" s="308"/>
      <c r="AR157" s="308"/>
      <c r="AS157" s="308"/>
      <c r="AT157" s="308"/>
      <c r="AU157" s="308"/>
      <c r="AV157" s="289"/>
      <c r="AW157" s="146"/>
      <c r="AX157" s="145"/>
      <c r="AY157" s="147"/>
      <c r="AZ157" s="148"/>
      <c r="BA157" s="309"/>
      <c r="DW157" s="56"/>
    </row>
    <row r="158" customFormat="false" ht="15.75" hidden="false" customHeight="true" outlineLevel="0" collapsed="false">
      <c r="A158" s="272"/>
      <c r="B158" s="272"/>
      <c r="C158" s="272"/>
      <c r="D158" s="272"/>
      <c r="E158" s="272"/>
      <c r="F158" s="272"/>
      <c r="G158" s="272"/>
      <c r="H158" s="272"/>
      <c r="I158" s="272"/>
      <c r="J158" s="272"/>
      <c r="K158" s="272"/>
      <c r="L158" s="272"/>
      <c r="M158" s="272"/>
      <c r="N158" s="272"/>
      <c r="O158" s="272"/>
      <c r="P158" s="272"/>
      <c r="Q158" s="272"/>
      <c r="R158" s="272"/>
      <c r="S158" s="272"/>
      <c r="T158" s="272"/>
      <c r="U158" s="272"/>
      <c r="V158" s="45"/>
      <c r="W158" s="296" t="str">
        <f aca="false">Idiomas!D341</f>
        <v>Equipo máximo goleador</v>
      </c>
      <c r="X158" s="297"/>
      <c r="Y158" s="297"/>
      <c r="Z158" s="298"/>
      <c r="AA158" s="299" t="str">
        <f aca="false">+Idiomas!D44</f>
        <v>Escribe el equipo máximo goleador</v>
      </c>
      <c r="AB158" s="300"/>
      <c r="AC158" s="300"/>
      <c r="AD158" s="300"/>
      <c r="AE158" s="300"/>
      <c r="AF158" s="301"/>
      <c r="AG158" s="216" t="n">
        <f aca="false">IF(AA158=AH158,0,IF(AA158="",0,1))</f>
        <v>0</v>
      </c>
      <c r="AH158" s="314" t="str">
        <f aca="false">+Idiomas!D44</f>
        <v>Escribe el equipo máximo goleador</v>
      </c>
      <c r="AI158" s="278"/>
      <c r="AJ158" s="46"/>
      <c r="AK158" s="46"/>
      <c r="AL158" s="46"/>
      <c r="AM158" s="46"/>
      <c r="AN158" s="46"/>
      <c r="AO158" s="46"/>
      <c r="AP158" s="46"/>
      <c r="AQ158" s="46"/>
      <c r="AR158" s="46"/>
      <c r="AS158" s="46"/>
      <c r="AT158" s="46"/>
      <c r="AU158" s="278"/>
      <c r="AV158" s="289"/>
      <c r="AW158" s="146"/>
      <c r="AX158" s="145"/>
      <c r="AY158" s="147"/>
      <c r="AZ158" s="148"/>
      <c r="BA158" s="309"/>
      <c r="DW158" s="56"/>
    </row>
    <row r="159" customFormat="false" ht="15.75" hidden="false" customHeight="true" outlineLevel="0" collapsed="false">
      <c r="A159" s="272"/>
      <c r="B159" s="272"/>
      <c r="C159" s="272"/>
      <c r="D159" s="272"/>
      <c r="E159" s="272"/>
      <c r="F159" s="272"/>
      <c r="G159" s="272"/>
      <c r="H159" s="272"/>
      <c r="I159" s="272"/>
      <c r="J159" s="272"/>
      <c r="K159" s="272"/>
      <c r="L159" s="272"/>
      <c r="M159" s="272"/>
      <c r="N159" s="272"/>
      <c r="O159" s="272"/>
      <c r="P159" s="272"/>
      <c r="Q159" s="272"/>
      <c r="R159" s="272"/>
      <c r="S159" s="272"/>
      <c r="T159" s="272"/>
      <c r="U159" s="272"/>
      <c r="V159" s="45"/>
      <c r="W159" s="279" t="str">
        <f aca="false">Idiomas!D341</f>
        <v>Equipo máximo goleador</v>
      </c>
      <c r="X159" s="281"/>
      <c r="Y159" s="281"/>
      <c r="Z159" s="303"/>
      <c r="AA159" s="304" t="str">
        <f aca="false">+Idiomas!D44</f>
        <v>Escribe el equipo máximo goleador</v>
      </c>
      <c r="AB159" s="305"/>
      <c r="AC159" s="305"/>
      <c r="AD159" s="305"/>
      <c r="AE159" s="305"/>
      <c r="AF159" s="306"/>
      <c r="AG159" s="216" t="n">
        <f aca="false">IF(AA159=AH159,0,IF(AA159="",0,1))</f>
        <v>1</v>
      </c>
      <c r="AH159" s="278" t="str">
        <f aca="false">+Idiomas!D45</f>
        <v>Escribe el jugador Balón de Plata</v>
      </c>
      <c r="AI159" s="315"/>
      <c r="AJ159" s="46"/>
      <c r="AK159" s="46"/>
      <c r="AL159" s="46"/>
      <c r="AM159" s="46"/>
      <c r="AN159" s="46"/>
      <c r="AO159" s="46"/>
      <c r="AP159" s="46"/>
      <c r="AQ159" s="46"/>
      <c r="AR159" s="46"/>
      <c r="AS159" s="46"/>
      <c r="AT159" s="46"/>
      <c r="AU159" s="278"/>
      <c r="AV159" s="289"/>
      <c r="AW159" s="146"/>
      <c r="AX159" s="145"/>
      <c r="AY159" s="147"/>
      <c r="AZ159" s="148"/>
      <c r="BA159" s="309"/>
      <c r="DW159" s="56"/>
    </row>
    <row r="160" customFormat="false" ht="15.75" hidden="false" customHeight="true" outlineLevel="0" collapsed="false">
      <c r="A160" s="272"/>
      <c r="B160" s="272"/>
      <c r="C160" s="272"/>
      <c r="D160" s="272"/>
      <c r="E160" s="272"/>
      <c r="F160" s="272"/>
      <c r="G160" s="272"/>
      <c r="H160" s="272"/>
      <c r="I160" s="272"/>
      <c r="J160" s="272"/>
      <c r="K160" s="272"/>
      <c r="L160" s="272"/>
      <c r="M160" s="272"/>
      <c r="N160" s="272"/>
      <c r="O160" s="272"/>
      <c r="P160" s="272"/>
      <c r="Q160" s="272"/>
      <c r="R160" s="272"/>
      <c r="S160" s="272"/>
      <c r="T160" s="272"/>
      <c r="U160" s="272"/>
      <c r="V160" s="45"/>
      <c r="W160" s="290" t="str">
        <f aca="false">Idiomas!D341</f>
        <v>Equipo máximo goleador</v>
      </c>
      <c r="X160" s="292"/>
      <c r="Y160" s="292"/>
      <c r="Z160" s="310"/>
      <c r="AA160" s="311" t="str">
        <f aca="false">+Idiomas!D44</f>
        <v>Escribe el equipo máximo goleador</v>
      </c>
      <c r="AB160" s="312"/>
      <c r="AC160" s="312"/>
      <c r="AD160" s="312"/>
      <c r="AE160" s="312"/>
      <c r="AF160" s="313"/>
      <c r="AG160" s="216" t="n">
        <f aca="false">IF(AA160=AH160,0,IF(AA160="",0,1))</f>
        <v>1</v>
      </c>
      <c r="AH160" s="307" t="str">
        <f aca="false">+Idiomas!D46</f>
        <v>Escribe el jugador Balón de Bronce</v>
      </c>
      <c r="AI160" s="307"/>
      <c r="AJ160" s="307"/>
      <c r="AK160" s="307"/>
      <c r="AL160" s="307"/>
      <c r="AM160" s="307"/>
      <c r="AN160" s="307"/>
      <c r="AO160" s="307"/>
      <c r="AP160" s="307"/>
      <c r="AQ160" s="307"/>
      <c r="AR160" s="307"/>
      <c r="AS160" s="307"/>
      <c r="AT160" s="307"/>
      <c r="AU160" s="307"/>
      <c r="AV160" s="289"/>
      <c r="AW160" s="146"/>
      <c r="AX160" s="145"/>
      <c r="AY160" s="147"/>
      <c r="AZ160" s="148"/>
      <c r="BA160" s="309"/>
      <c r="DW160" s="56"/>
    </row>
    <row r="161" customFormat="false" ht="19.5" hidden="false" customHeight="true" outlineLevel="0" collapsed="false">
      <c r="A161" s="272"/>
      <c r="B161" s="272"/>
      <c r="C161" s="272"/>
      <c r="D161" s="272"/>
      <c r="E161" s="272"/>
      <c r="F161" s="272"/>
      <c r="G161" s="272"/>
      <c r="H161" s="272"/>
      <c r="I161" s="272"/>
      <c r="J161" s="272"/>
      <c r="K161" s="272"/>
      <c r="L161" s="272"/>
      <c r="M161" s="272"/>
      <c r="N161" s="272"/>
      <c r="O161" s="272"/>
      <c r="P161" s="272"/>
      <c r="Q161" s="272"/>
      <c r="R161" s="272"/>
      <c r="S161" s="272"/>
      <c r="T161" s="272"/>
      <c r="U161" s="272"/>
      <c r="V161" s="45"/>
      <c r="W161" s="145"/>
      <c r="X161" s="145"/>
      <c r="Y161" s="146"/>
      <c r="Z161" s="145"/>
      <c r="AA161" s="147"/>
      <c r="AB161" s="148"/>
      <c r="AC161" s="200"/>
      <c r="AD161" s="150"/>
      <c r="AE161" s="150"/>
      <c r="AF161" s="200"/>
      <c r="AG161" s="46"/>
      <c r="AH161" s="278"/>
      <c r="AI161" s="278"/>
      <c r="AJ161" s="46"/>
      <c r="AK161" s="46"/>
      <c r="AL161" s="46"/>
      <c r="AM161" s="46"/>
      <c r="AN161" s="46"/>
      <c r="AO161" s="46"/>
      <c r="AP161" s="46"/>
      <c r="AQ161" s="46"/>
      <c r="AR161" s="46"/>
      <c r="AS161" s="46"/>
      <c r="AT161" s="46"/>
      <c r="AU161" s="278"/>
      <c r="AV161" s="289"/>
      <c r="AW161" s="146"/>
      <c r="AX161" s="145"/>
      <c r="AY161" s="147"/>
      <c r="AZ161" s="148"/>
      <c r="BA161" s="309"/>
      <c r="DW161" s="56"/>
    </row>
    <row r="162" customFormat="false" ht="15.75" hidden="false" customHeight="true" outlineLevel="0" collapsed="false">
      <c r="A162" s="272"/>
      <c r="B162" s="272"/>
      <c r="C162" s="272"/>
      <c r="D162" s="272"/>
      <c r="E162" s="272"/>
      <c r="F162" s="272"/>
      <c r="G162" s="272"/>
      <c r="H162" s="272"/>
      <c r="I162" s="272"/>
      <c r="J162" s="272"/>
      <c r="K162" s="272"/>
      <c r="L162" s="272"/>
      <c r="M162" s="272"/>
      <c r="N162" s="272"/>
      <c r="O162" s="272"/>
      <c r="P162" s="272"/>
      <c r="Q162" s="272"/>
      <c r="R162" s="272"/>
      <c r="S162" s="272"/>
      <c r="T162" s="272"/>
      <c r="U162" s="272"/>
      <c r="V162" s="45"/>
      <c r="W162" s="145"/>
      <c r="X162" s="145"/>
      <c r="Y162" s="146"/>
      <c r="Z162" s="145"/>
      <c r="AA162" s="145"/>
      <c r="AB162" s="148"/>
      <c r="AC162" s="200"/>
      <c r="AD162" s="150"/>
      <c r="AE162" s="150"/>
      <c r="AF162" s="316" t="s">
        <v>233</v>
      </c>
      <c r="AG162" s="317"/>
      <c r="AH162" s="278"/>
      <c r="AI162" s="278"/>
      <c r="AJ162" s="46"/>
      <c r="AK162" s="46"/>
      <c r="AL162" s="46"/>
      <c r="AM162" s="46"/>
      <c r="AN162" s="46"/>
      <c r="AO162" s="46"/>
      <c r="AP162" s="46"/>
      <c r="AQ162" s="46"/>
      <c r="AR162" s="46"/>
      <c r="AS162" s="46"/>
      <c r="AT162" s="46"/>
      <c r="AU162" s="278"/>
      <c r="AV162" s="289"/>
      <c r="AW162" s="146"/>
      <c r="AX162" s="145"/>
      <c r="AY162" s="147"/>
      <c r="AZ162" s="148"/>
      <c r="BA162" s="309"/>
      <c r="DW162" s="56"/>
    </row>
    <row r="163" customFormat="false" ht="15.75" hidden="false" customHeight="true" outlineLevel="0" collapsed="false">
      <c r="A163" s="272"/>
      <c r="B163" s="272"/>
      <c r="C163" s="272"/>
      <c r="D163" s="272"/>
      <c r="E163" s="272"/>
      <c r="F163" s="272"/>
      <c r="G163" s="272"/>
      <c r="H163" s="272"/>
      <c r="I163" s="272"/>
      <c r="J163" s="272"/>
      <c r="K163" s="272"/>
      <c r="L163" s="272"/>
      <c r="M163" s="272"/>
      <c r="N163" s="272"/>
      <c r="O163" s="272"/>
      <c r="P163" s="272"/>
      <c r="Q163" s="272"/>
      <c r="R163" s="272"/>
      <c r="S163" s="272"/>
      <c r="T163" s="272"/>
      <c r="U163" s="272"/>
      <c r="V163" s="45"/>
      <c r="W163" s="145"/>
      <c r="X163" s="145"/>
      <c r="Y163" s="146"/>
      <c r="Z163" s="145"/>
      <c r="AA163" s="147"/>
      <c r="AB163" s="148"/>
      <c r="AC163" s="200"/>
      <c r="AD163" s="150"/>
      <c r="AE163" s="150"/>
      <c r="AF163" s="200"/>
      <c r="AG163" s="317"/>
      <c r="AH163" s="318"/>
      <c r="AI163" s="278"/>
      <c r="AJ163" s="46"/>
      <c r="AK163" s="46"/>
      <c r="AL163" s="46"/>
      <c r="AM163" s="46"/>
      <c r="AN163" s="46"/>
      <c r="AO163" s="46"/>
      <c r="AP163" s="46"/>
      <c r="AQ163" s="46"/>
      <c r="AR163" s="46"/>
      <c r="AS163" s="46"/>
      <c r="AT163" s="46"/>
      <c r="AU163" s="278"/>
      <c r="AV163" s="289"/>
      <c r="AW163" s="146"/>
      <c r="AX163" s="145"/>
      <c r="AY163" s="147"/>
      <c r="AZ163" s="148"/>
      <c r="BA163" s="309"/>
      <c r="DW163" s="56"/>
    </row>
    <row r="164" customFormat="false" ht="15.75" hidden="false" customHeight="true" outlineLevel="0" collapsed="false">
      <c r="A164" s="272"/>
      <c r="B164" s="272"/>
      <c r="C164" s="272"/>
      <c r="D164" s="272"/>
      <c r="E164" s="272"/>
      <c r="F164" s="272"/>
      <c r="G164" s="272"/>
      <c r="H164" s="272"/>
      <c r="I164" s="272"/>
      <c r="J164" s="272"/>
      <c r="K164" s="272"/>
      <c r="L164" s="272"/>
      <c r="M164" s="272"/>
      <c r="N164" s="272"/>
      <c r="O164" s="272"/>
      <c r="P164" s="272"/>
      <c r="Q164" s="272"/>
      <c r="R164" s="272"/>
      <c r="S164" s="272"/>
      <c r="T164" s="272"/>
      <c r="U164" s="272"/>
      <c r="V164" s="45"/>
      <c r="W164" s="145"/>
      <c r="X164" s="145"/>
      <c r="Y164" s="146"/>
      <c r="Z164" s="145"/>
      <c r="AA164" s="147"/>
      <c r="AB164" s="148"/>
      <c r="AC164" s="200"/>
      <c r="AD164" s="150"/>
      <c r="AE164" s="150"/>
      <c r="AF164" s="200"/>
      <c r="AG164" s="46"/>
      <c r="AH164" s="278"/>
      <c r="AI164" s="278"/>
      <c r="AJ164" s="46"/>
      <c r="AK164" s="46"/>
      <c r="AL164" s="46"/>
      <c r="AM164" s="46"/>
      <c r="AN164" s="46"/>
      <c r="AO164" s="46"/>
      <c r="AP164" s="46"/>
      <c r="AQ164" s="46"/>
      <c r="AR164" s="46"/>
      <c r="AS164" s="46"/>
      <c r="AT164" s="46"/>
      <c r="AU164" s="278"/>
      <c r="AV164" s="289"/>
      <c r="AW164" s="146"/>
      <c r="AX164" s="145"/>
      <c r="AY164" s="147"/>
      <c r="AZ164" s="148"/>
      <c r="BA164" s="48"/>
      <c r="CA164" s="29" t="str">
        <f aca="false">+D170&amp;E170&amp;F170&amp;G170&amp;H170&amp;I170&amp;J170&amp;K170</f>
        <v>matejero</v>
      </c>
      <c r="DW164" s="56"/>
    </row>
    <row r="165" customFormat="false" ht="15.75" hidden="false" customHeight="true" outlineLevel="0" collapsed="false">
      <c r="V165" s="45"/>
      <c r="W165" s="145"/>
      <c r="X165" s="145"/>
      <c r="Y165" s="146"/>
      <c r="Z165" s="145"/>
      <c r="AA165" s="147"/>
      <c r="AB165" s="148"/>
      <c r="AC165" s="200"/>
      <c r="AD165" s="150"/>
      <c r="AE165" s="150"/>
      <c r="AF165" s="200"/>
      <c r="AG165" s="243"/>
      <c r="AH165" s="84"/>
      <c r="AI165" s="84"/>
      <c r="AJ165" s="243"/>
      <c r="AK165" s="243"/>
      <c r="AL165" s="243"/>
      <c r="AM165" s="243"/>
      <c r="AN165" s="243"/>
      <c r="AO165" s="243"/>
      <c r="AP165" s="243"/>
      <c r="AQ165" s="243"/>
      <c r="AR165" s="243"/>
      <c r="AS165" s="243"/>
      <c r="AT165" s="243"/>
      <c r="AU165" s="84"/>
      <c r="AV165" s="289"/>
      <c r="AW165" s="146"/>
      <c r="AX165" s="145"/>
      <c r="AY165" s="147"/>
      <c r="AZ165" s="148"/>
      <c r="BA165" s="243"/>
      <c r="DW165" s="56"/>
    </row>
    <row r="166" customFormat="false" ht="15" hidden="false" customHeight="false" outlineLevel="0" collapsed="false">
      <c r="V166" s="45"/>
      <c r="W166" s="145"/>
      <c r="X166" s="145"/>
      <c r="Y166" s="146"/>
      <c r="Z166" s="145"/>
      <c r="AA166" s="147"/>
      <c r="AB166" s="148"/>
      <c r="AC166" s="200"/>
      <c r="AD166" s="150"/>
      <c r="AE166" s="150"/>
      <c r="AF166" s="200"/>
      <c r="AG166" s="243"/>
      <c r="AH166" s="84"/>
      <c r="AI166" s="84"/>
      <c r="AJ166" s="243"/>
      <c r="AK166" s="243"/>
      <c r="AL166" s="243"/>
      <c r="AM166" s="243"/>
      <c r="AN166" s="243"/>
      <c r="AO166" s="243"/>
      <c r="AP166" s="243"/>
      <c r="AQ166" s="243"/>
      <c r="AR166" s="243"/>
      <c r="AS166" s="243"/>
      <c r="AT166" s="243"/>
      <c r="AU166" s="84"/>
      <c r="AV166" s="289"/>
      <c r="AW166" s="146"/>
      <c r="AX166" s="145"/>
      <c r="AY166" s="147"/>
      <c r="AZ166" s="148"/>
      <c r="BA166" s="247"/>
      <c r="DW166" s="56"/>
    </row>
    <row r="167" customFormat="false" ht="15" hidden="false" customHeight="false" outlineLevel="0" collapsed="false">
      <c r="V167" s="45"/>
      <c r="W167" s="145"/>
      <c r="X167" s="145"/>
      <c r="Y167" s="146"/>
      <c r="Z167" s="145"/>
      <c r="AA167" s="147"/>
      <c r="AB167" s="148"/>
      <c r="AC167" s="200"/>
      <c r="AD167" s="150"/>
      <c r="AE167" s="150"/>
      <c r="AF167" s="200"/>
      <c r="AG167" s="243"/>
      <c r="AH167" s="84"/>
      <c r="AI167" s="84"/>
      <c r="AJ167" s="243"/>
      <c r="AK167" s="243"/>
      <c r="AL167" s="243"/>
      <c r="AM167" s="243"/>
      <c r="AN167" s="243"/>
      <c r="AO167" s="243"/>
      <c r="AP167" s="243"/>
      <c r="AQ167" s="243"/>
      <c r="AR167" s="243"/>
      <c r="AS167" s="243"/>
      <c r="AT167" s="243"/>
      <c r="AU167" s="84"/>
      <c r="AV167" s="289"/>
      <c r="AW167" s="146"/>
      <c r="AX167" s="145"/>
      <c r="AY167" s="147"/>
      <c r="AZ167" s="148"/>
      <c r="BA167" s="243"/>
      <c r="DW167" s="56"/>
    </row>
    <row r="168" customFormat="false" ht="15" hidden="false" customHeight="false" outlineLevel="0" collapsed="false">
      <c r="V168" s="45"/>
      <c r="W168" s="145"/>
      <c r="X168" s="145"/>
      <c r="Y168" s="146"/>
      <c r="Z168" s="145"/>
      <c r="AA168" s="147"/>
      <c r="AB168" s="148"/>
      <c r="AC168" s="200"/>
      <c r="AD168" s="150"/>
      <c r="AE168" s="150"/>
      <c r="AF168" s="200"/>
      <c r="AG168" s="243"/>
      <c r="AH168" s="84"/>
      <c r="AI168" s="84"/>
      <c r="AJ168" s="243"/>
      <c r="AK168" s="243"/>
      <c r="AL168" s="243"/>
      <c r="AM168" s="243"/>
      <c r="AN168" s="243"/>
      <c r="AO168" s="243"/>
      <c r="AP168" s="243"/>
      <c r="AQ168" s="243"/>
      <c r="AR168" s="243"/>
      <c r="AS168" s="243"/>
      <c r="AT168" s="243"/>
      <c r="AU168" s="84"/>
      <c r="AV168" s="289"/>
      <c r="AW168" s="146"/>
      <c r="AX168" s="145"/>
      <c r="AY168" s="147"/>
      <c r="AZ168" s="148"/>
      <c r="BA168" s="247"/>
      <c r="DW168" s="56"/>
    </row>
    <row r="169" customFormat="false" ht="15" hidden="false" customHeight="false" outlineLevel="0" collapsed="false">
      <c r="V169" s="37"/>
      <c r="W169" s="37"/>
      <c r="X169" s="37"/>
      <c r="Y169" s="37"/>
      <c r="Z169" s="37"/>
      <c r="AA169" s="37"/>
      <c r="AB169" s="37"/>
      <c r="AC169" s="37"/>
      <c r="AD169" s="37"/>
      <c r="AE169" s="37"/>
      <c r="AF169" s="37"/>
      <c r="AG169" s="37"/>
      <c r="AH169" s="319"/>
      <c r="AI169" s="319"/>
      <c r="AJ169" s="37"/>
      <c r="AK169" s="37"/>
      <c r="AL169" s="37"/>
      <c r="AM169" s="37"/>
      <c r="AN169" s="37"/>
      <c r="AO169" s="37"/>
      <c r="AP169" s="37"/>
      <c r="AQ169" s="37"/>
      <c r="AR169" s="37"/>
      <c r="AS169" s="37"/>
      <c r="AT169" s="37"/>
      <c r="AU169" s="319"/>
      <c r="AV169" s="319"/>
      <c r="AW169" s="37"/>
      <c r="AX169" s="37"/>
      <c r="AY169" s="29"/>
      <c r="AZ169" s="37"/>
      <c r="BA169" s="37"/>
      <c r="DW169" s="56"/>
    </row>
    <row r="170" customFormat="false" ht="15" hidden="false" customHeight="false" outlineLevel="0" collapsed="false">
      <c r="D170" s="30" t="s">
        <v>234</v>
      </c>
      <c r="E170" s="30" t="s">
        <v>235</v>
      </c>
      <c r="F170" s="30" t="s">
        <v>236</v>
      </c>
      <c r="G170" s="30" t="s">
        <v>237</v>
      </c>
      <c r="H170" s="30" t="s">
        <v>238</v>
      </c>
      <c r="I170" s="30" t="s">
        <v>237</v>
      </c>
      <c r="J170" s="30" t="s">
        <v>239</v>
      </c>
      <c r="K170" s="30" t="s">
        <v>240</v>
      </c>
      <c r="V170" s="37"/>
      <c r="W170" s="37"/>
      <c r="X170" s="37"/>
      <c r="Y170" s="37"/>
      <c r="Z170" s="37"/>
      <c r="AA170" s="37"/>
      <c r="AB170" s="37"/>
      <c r="AC170" s="37"/>
      <c r="AD170" s="37"/>
      <c r="AE170" s="37"/>
      <c r="AF170" s="37"/>
      <c r="AG170" s="37"/>
      <c r="AH170" s="319"/>
      <c r="AI170" s="319"/>
      <c r="AJ170" s="37"/>
      <c r="AK170" s="37"/>
      <c r="AL170" s="37"/>
      <c r="AM170" s="37"/>
      <c r="AN170" s="37"/>
      <c r="AO170" s="37"/>
      <c r="AP170" s="37"/>
      <c r="AQ170" s="37"/>
      <c r="AR170" s="37"/>
      <c r="AS170" s="37"/>
      <c r="AT170" s="37"/>
      <c r="AU170" s="319"/>
      <c r="AV170" s="319"/>
      <c r="AW170" s="37"/>
      <c r="AX170" s="37"/>
      <c r="AY170" s="29"/>
      <c r="AZ170" s="37"/>
      <c r="DW170" s="56"/>
    </row>
    <row r="171" customFormat="false" ht="15" hidden="false" customHeight="false" outlineLevel="0" collapsed="false">
      <c r="V171" s="37"/>
      <c r="W171" s="37"/>
      <c r="X171" s="37"/>
      <c r="Y171" s="37"/>
      <c r="Z171" s="37"/>
      <c r="AA171" s="37"/>
      <c r="AB171" s="37"/>
      <c r="AC171" s="37"/>
      <c r="AD171" s="37"/>
      <c r="AE171" s="37"/>
      <c r="AF171" s="37"/>
      <c r="AG171" s="37"/>
      <c r="AH171" s="319"/>
      <c r="AI171" s="319"/>
      <c r="AJ171" s="37"/>
      <c r="AK171" s="37"/>
      <c r="AL171" s="37"/>
      <c r="AM171" s="37"/>
      <c r="AN171" s="37"/>
      <c r="AO171" s="37"/>
      <c r="AP171" s="37"/>
      <c r="AQ171" s="37"/>
      <c r="AR171" s="37"/>
      <c r="AS171" s="37"/>
      <c r="AT171" s="37"/>
      <c r="AU171" s="319"/>
      <c r="AV171" s="319"/>
      <c r="AW171" s="37"/>
      <c r="AX171" s="37"/>
      <c r="AY171" s="29"/>
      <c r="AZ171" s="37"/>
      <c r="BA171" s="37"/>
      <c r="DW171" s="56"/>
    </row>
    <row r="172" customFormat="false" ht="15" hidden="false" customHeight="false" outlineLevel="0" collapsed="false">
      <c r="V172" s="37"/>
      <c r="W172" s="37"/>
      <c r="X172" s="37"/>
      <c r="Y172" s="37"/>
      <c r="Z172" s="37"/>
      <c r="AA172" s="37"/>
      <c r="AB172" s="37"/>
      <c r="AC172" s="37"/>
      <c r="AD172" s="37"/>
      <c r="AE172" s="37"/>
      <c r="AF172" s="37"/>
      <c r="AG172" s="37"/>
      <c r="AH172" s="319"/>
      <c r="AI172" s="319"/>
      <c r="AJ172" s="37"/>
      <c r="AK172" s="37"/>
      <c r="AL172" s="37"/>
      <c r="AM172" s="37"/>
      <c r="AN172" s="37"/>
      <c r="AO172" s="37"/>
      <c r="AP172" s="37"/>
      <c r="AQ172" s="37"/>
      <c r="AR172" s="37"/>
      <c r="AS172" s="37"/>
      <c r="AT172" s="37"/>
      <c r="AU172" s="319"/>
      <c r="AV172" s="319"/>
      <c r="AW172" s="37"/>
      <c r="AX172" s="37"/>
      <c r="AY172" s="29"/>
      <c r="AZ172" s="37"/>
      <c r="DW172" s="56"/>
    </row>
    <row r="173" customFormat="false" ht="15" hidden="false" customHeight="false" outlineLevel="0" collapsed="false">
      <c r="V173" s="37"/>
      <c r="W173" s="37"/>
      <c r="X173" s="37"/>
      <c r="Y173" s="37"/>
      <c r="Z173" s="37"/>
      <c r="AA173" s="37"/>
      <c r="AB173" s="37"/>
      <c r="AC173" s="37"/>
      <c r="AD173" s="37"/>
      <c r="AE173" s="37"/>
      <c r="AF173" s="37"/>
      <c r="AG173" s="37"/>
      <c r="AH173" s="319"/>
      <c r="AI173" s="319"/>
      <c r="AJ173" s="37"/>
      <c r="AK173" s="37"/>
      <c r="AL173" s="37"/>
      <c r="AM173" s="37"/>
      <c r="AN173" s="37"/>
      <c r="AO173" s="37"/>
      <c r="AP173" s="37"/>
      <c r="AQ173" s="37"/>
      <c r="AR173" s="37"/>
      <c r="AS173" s="37"/>
      <c r="AT173" s="37"/>
      <c r="AU173" s="319"/>
      <c r="AV173" s="319"/>
      <c r="AW173" s="37"/>
      <c r="AX173" s="37"/>
      <c r="AY173" s="29"/>
      <c r="AZ173" s="37"/>
      <c r="BA173" s="37"/>
      <c r="DW173" s="56"/>
    </row>
    <row r="174" customFormat="false" ht="15" hidden="false" customHeight="false" outlineLevel="0" collapsed="false">
      <c r="V174" s="37"/>
      <c r="W174" s="37"/>
      <c r="X174" s="37"/>
      <c r="Y174" s="37"/>
      <c r="Z174" s="37"/>
      <c r="AA174" s="37"/>
      <c r="AB174" s="37"/>
      <c r="AC174" s="37"/>
      <c r="AD174" s="37"/>
      <c r="AE174" s="37"/>
      <c r="AF174" s="37"/>
      <c r="AG174" s="37"/>
      <c r="AH174" s="319"/>
      <c r="AI174" s="319"/>
      <c r="AJ174" s="37"/>
      <c r="AK174" s="37"/>
      <c r="AL174" s="37"/>
      <c r="AM174" s="37"/>
      <c r="AN174" s="37"/>
      <c r="AO174" s="37"/>
      <c r="AP174" s="37"/>
      <c r="AQ174" s="37"/>
      <c r="AR174" s="37"/>
      <c r="AS174" s="37"/>
      <c r="AT174" s="37"/>
      <c r="AU174" s="319"/>
      <c r="AV174" s="319"/>
      <c r="AW174" s="37"/>
      <c r="AX174" s="37"/>
      <c r="AY174" s="29"/>
      <c r="AZ174" s="37"/>
      <c r="DW174" s="56"/>
    </row>
    <row r="175" customFormat="false" ht="15" hidden="false" customHeight="false" outlineLevel="0" collapsed="false">
      <c r="V175" s="37"/>
      <c r="W175" s="37"/>
      <c r="X175" s="37"/>
      <c r="Y175" s="37"/>
      <c r="Z175" s="37"/>
      <c r="AA175" s="37"/>
      <c r="AB175" s="37"/>
      <c r="AC175" s="37"/>
      <c r="AD175" s="37"/>
      <c r="AE175" s="37"/>
      <c r="AF175" s="37"/>
      <c r="AG175" s="37"/>
      <c r="AH175" s="319"/>
      <c r="AI175" s="319"/>
      <c r="AJ175" s="37"/>
      <c r="AK175" s="37"/>
      <c r="AL175" s="37"/>
      <c r="AM175" s="37"/>
      <c r="AN175" s="37"/>
      <c r="AO175" s="37"/>
      <c r="AP175" s="37"/>
      <c r="AQ175" s="37"/>
      <c r="AR175" s="37"/>
      <c r="AS175" s="37"/>
      <c r="AT175" s="37"/>
      <c r="AU175" s="319"/>
      <c r="AV175" s="319"/>
      <c r="AW175" s="37"/>
      <c r="AX175" s="37"/>
      <c r="AY175" s="29"/>
      <c r="AZ175" s="37"/>
      <c r="BA175" s="37"/>
      <c r="DW175" s="56"/>
    </row>
    <row r="176" customFormat="false" ht="15" hidden="false" customHeight="false" outlineLevel="0" collapsed="false">
      <c r="V176" s="37"/>
      <c r="W176" s="37"/>
      <c r="X176" s="37"/>
      <c r="Y176" s="37"/>
      <c r="Z176" s="37"/>
      <c r="AA176" s="37"/>
      <c r="AB176" s="37"/>
      <c r="AC176" s="37"/>
      <c r="AD176" s="37"/>
      <c r="AE176" s="37"/>
      <c r="AF176" s="37"/>
      <c r="AG176" s="37"/>
      <c r="AH176" s="319"/>
      <c r="AI176" s="319"/>
      <c r="AJ176" s="37"/>
      <c r="AK176" s="37"/>
      <c r="AL176" s="37"/>
      <c r="AM176" s="37"/>
      <c r="AN176" s="37"/>
      <c r="AO176" s="37"/>
      <c r="AP176" s="37"/>
      <c r="AQ176" s="37"/>
      <c r="AR176" s="37"/>
      <c r="AS176" s="37"/>
      <c r="AT176" s="37"/>
      <c r="AU176" s="319"/>
      <c r="AV176" s="319"/>
      <c r="AW176" s="37"/>
      <c r="AX176" s="37"/>
      <c r="AY176" s="29"/>
      <c r="AZ176" s="37"/>
      <c r="DW176" s="56"/>
    </row>
    <row r="177" customFormat="false" ht="15" hidden="false" customHeight="false" outlineLevel="0" collapsed="false">
      <c r="V177" s="37"/>
      <c r="W177" s="37"/>
      <c r="X177" s="37"/>
      <c r="Y177" s="37"/>
      <c r="Z177" s="37"/>
      <c r="AA177" s="37"/>
      <c r="AB177" s="37"/>
      <c r="AC177" s="37"/>
      <c r="AD177" s="37"/>
      <c r="AE177" s="37"/>
      <c r="AF177" s="37"/>
      <c r="AG177" s="37"/>
      <c r="AH177" s="319"/>
      <c r="AI177" s="319"/>
      <c r="AJ177" s="37"/>
      <c r="AK177" s="37"/>
      <c r="AL177" s="37"/>
      <c r="AM177" s="37"/>
      <c r="AN177" s="37"/>
      <c r="AO177" s="37"/>
      <c r="AP177" s="37"/>
      <c r="AQ177" s="37"/>
      <c r="AR177" s="37"/>
      <c r="AS177" s="37"/>
      <c r="AT177" s="37"/>
      <c r="AU177" s="319"/>
      <c r="AV177" s="319"/>
      <c r="AW177" s="37"/>
      <c r="AX177" s="37"/>
      <c r="AY177" s="29"/>
      <c r="AZ177" s="37"/>
      <c r="BA177" s="37"/>
      <c r="DW177" s="56"/>
    </row>
    <row r="178" customFormat="false" ht="15" hidden="false" customHeight="false" outlineLevel="0" collapsed="false">
      <c r="V178" s="37"/>
      <c r="W178" s="37"/>
      <c r="X178" s="37"/>
      <c r="Y178" s="37"/>
      <c r="Z178" s="37"/>
      <c r="AA178" s="37"/>
      <c r="AB178" s="37"/>
      <c r="AC178" s="37"/>
      <c r="AD178" s="37"/>
      <c r="AE178" s="37"/>
      <c r="AF178" s="37"/>
      <c r="AG178" s="37"/>
      <c r="AH178" s="319"/>
      <c r="AI178" s="319"/>
      <c r="AJ178" s="37"/>
      <c r="AK178" s="37"/>
      <c r="AL178" s="37"/>
      <c r="AM178" s="37"/>
      <c r="AN178" s="37"/>
      <c r="AO178" s="37"/>
      <c r="AP178" s="37"/>
      <c r="AQ178" s="37"/>
      <c r="AR178" s="37"/>
      <c r="AS178" s="37"/>
      <c r="AT178" s="37"/>
      <c r="AU178" s="319"/>
      <c r="AV178" s="319"/>
      <c r="AW178" s="37"/>
      <c r="AX178" s="37"/>
      <c r="AY178" s="29"/>
      <c r="AZ178" s="37"/>
      <c r="DW178" s="56"/>
    </row>
    <row r="179" customFormat="false" ht="15" hidden="false" customHeight="false" outlineLevel="0" collapsed="false">
      <c r="V179" s="37"/>
      <c r="W179" s="37"/>
      <c r="X179" s="37"/>
      <c r="Y179" s="37"/>
      <c r="Z179" s="37"/>
      <c r="AA179" s="37"/>
      <c r="AB179" s="37"/>
      <c r="AC179" s="37"/>
      <c r="AD179" s="37"/>
      <c r="AE179" s="37"/>
      <c r="AF179" s="37"/>
      <c r="AG179" s="37"/>
      <c r="AH179" s="319"/>
      <c r="AI179" s="319"/>
      <c r="AJ179" s="37"/>
      <c r="AK179" s="37"/>
      <c r="AL179" s="37"/>
      <c r="AM179" s="37"/>
      <c r="AN179" s="37"/>
      <c r="AO179" s="37"/>
      <c r="AP179" s="37"/>
      <c r="AQ179" s="37"/>
      <c r="AR179" s="37"/>
      <c r="AS179" s="37"/>
      <c r="AT179" s="37"/>
      <c r="AU179" s="319"/>
      <c r="AV179" s="319"/>
      <c r="AW179" s="37"/>
      <c r="AX179" s="37"/>
      <c r="AY179" s="29"/>
      <c r="AZ179" s="37"/>
      <c r="BA179" s="37"/>
      <c r="DW179" s="56"/>
    </row>
    <row r="180" customFormat="false" ht="15" hidden="false" customHeight="false" outlineLevel="0" collapsed="false">
      <c r="V180" s="37"/>
      <c r="W180" s="37"/>
      <c r="X180" s="37"/>
      <c r="Y180" s="37"/>
      <c r="Z180" s="37"/>
      <c r="AA180" s="37"/>
      <c r="AB180" s="37"/>
      <c r="AC180" s="37"/>
      <c r="AD180" s="37"/>
      <c r="AE180" s="37"/>
      <c r="AF180" s="37"/>
      <c r="AG180" s="37"/>
      <c r="AH180" s="319"/>
      <c r="AI180" s="319"/>
      <c r="AJ180" s="37"/>
      <c r="AK180" s="37"/>
      <c r="AL180" s="37"/>
      <c r="AM180" s="37"/>
      <c r="AN180" s="37"/>
      <c r="AO180" s="37"/>
      <c r="AP180" s="37"/>
      <c r="AQ180" s="37"/>
      <c r="AR180" s="37"/>
      <c r="AS180" s="37"/>
      <c r="AT180" s="37"/>
      <c r="AU180" s="319"/>
      <c r="AV180" s="319"/>
      <c r="AW180" s="37"/>
      <c r="AX180" s="37"/>
      <c r="AY180" s="29"/>
      <c r="AZ180" s="37"/>
      <c r="DW180" s="56"/>
    </row>
    <row r="181" customFormat="false" ht="15" hidden="false" customHeight="false" outlineLevel="0" collapsed="false">
      <c r="V181" s="37"/>
      <c r="W181" s="37"/>
      <c r="X181" s="37"/>
      <c r="Y181" s="37"/>
      <c r="Z181" s="37"/>
      <c r="AA181" s="37"/>
      <c r="AB181" s="37"/>
      <c r="AC181" s="37"/>
      <c r="AD181" s="37"/>
      <c r="AE181" s="37"/>
      <c r="AF181" s="37"/>
      <c r="AG181" s="37"/>
      <c r="AH181" s="319"/>
      <c r="AI181" s="319"/>
      <c r="AJ181" s="37"/>
      <c r="AK181" s="37"/>
      <c r="AL181" s="37"/>
      <c r="AM181" s="37"/>
      <c r="AN181" s="37"/>
      <c r="AO181" s="37"/>
      <c r="AP181" s="37"/>
      <c r="AQ181" s="37"/>
      <c r="AR181" s="37"/>
      <c r="AS181" s="37"/>
      <c r="AT181" s="37"/>
      <c r="AU181" s="319"/>
      <c r="AV181" s="319"/>
      <c r="AW181" s="37"/>
      <c r="AX181" s="37"/>
      <c r="AY181" s="29"/>
      <c r="AZ181" s="37"/>
      <c r="BA181" s="37"/>
      <c r="DW181" s="56"/>
    </row>
    <row r="182" customFormat="false" ht="15" hidden="false" customHeight="false" outlineLevel="0" collapsed="false">
      <c r="V182" s="37"/>
      <c r="W182" s="37"/>
      <c r="X182" s="37"/>
      <c r="Y182" s="37"/>
      <c r="Z182" s="37"/>
      <c r="AA182" s="37"/>
      <c r="AB182" s="37"/>
      <c r="AC182" s="37"/>
      <c r="AD182" s="37"/>
      <c r="AE182" s="37"/>
      <c r="AF182" s="37"/>
      <c r="AG182" s="37"/>
      <c r="AH182" s="319"/>
      <c r="AI182" s="319"/>
      <c r="AJ182" s="37"/>
      <c r="AK182" s="37"/>
      <c r="AL182" s="37"/>
      <c r="AM182" s="37"/>
      <c r="AN182" s="37"/>
      <c r="AO182" s="37"/>
      <c r="AP182" s="37"/>
      <c r="AQ182" s="37"/>
      <c r="AR182" s="37"/>
      <c r="AS182" s="37"/>
      <c r="AT182" s="37"/>
      <c r="AU182" s="319"/>
      <c r="AV182" s="319"/>
      <c r="AW182" s="37"/>
      <c r="AX182" s="37"/>
      <c r="AY182" s="29"/>
      <c r="AZ182" s="37"/>
      <c r="DW182" s="56"/>
    </row>
    <row r="183" customFormat="false" ht="15" hidden="false" customHeight="false" outlineLevel="0" collapsed="false">
      <c r="V183" s="37"/>
      <c r="W183" s="37"/>
      <c r="X183" s="37"/>
      <c r="Y183" s="37"/>
      <c r="Z183" s="37"/>
      <c r="AA183" s="37"/>
      <c r="AB183" s="37"/>
      <c r="AC183" s="37"/>
      <c r="AD183" s="37"/>
      <c r="AE183" s="37"/>
      <c r="AF183" s="37"/>
      <c r="AG183" s="37"/>
      <c r="AH183" s="319"/>
      <c r="AI183" s="319"/>
      <c r="AJ183" s="37"/>
      <c r="AK183" s="37"/>
      <c r="AL183" s="37"/>
      <c r="AM183" s="37"/>
      <c r="AN183" s="37"/>
      <c r="AO183" s="37"/>
      <c r="AP183" s="37"/>
      <c r="AQ183" s="37"/>
      <c r="AR183" s="37"/>
      <c r="AS183" s="37"/>
      <c r="AT183" s="37"/>
      <c r="AU183" s="319"/>
      <c r="AV183" s="319"/>
      <c r="AW183" s="37"/>
      <c r="AX183" s="37"/>
      <c r="AY183" s="29"/>
      <c r="AZ183" s="37"/>
      <c r="BA183" s="37"/>
      <c r="DW183" s="56"/>
    </row>
    <row r="184" customFormat="false" ht="15" hidden="false" customHeight="false" outlineLevel="0" collapsed="false">
      <c r="D184" s="29"/>
      <c r="E184" s="29"/>
      <c r="F184" s="29"/>
      <c r="G184" s="29"/>
      <c r="H184" s="29"/>
      <c r="I184" s="29"/>
      <c r="J184" s="29"/>
      <c r="K184" s="29"/>
      <c r="L184" s="29"/>
      <c r="M184" s="29"/>
      <c r="N184" s="29"/>
      <c r="O184" s="29"/>
      <c r="P184" s="29"/>
      <c r="Q184" s="29"/>
      <c r="R184" s="29"/>
      <c r="S184" s="29"/>
      <c r="T184" s="29"/>
      <c r="U184" s="29"/>
      <c r="V184" s="37"/>
      <c r="W184" s="37"/>
      <c r="X184" s="37"/>
      <c r="Y184" s="37"/>
      <c r="Z184" s="37"/>
      <c r="AA184" s="37"/>
      <c r="AB184" s="37"/>
      <c r="AC184" s="37"/>
      <c r="AD184" s="37"/>
      <c r="AE184" s="37"/>
      <c r="AF184" s="37"/>
      <c r="AG184" s="37"/>
      <c r="AH184" s="319"/>
      <c r="AI184" s="319"/>
      <c r="AJ184" s="37"/>
      <c r="AK184" s="37"/>
      <c r="AL184" s="37"/>
      <c r="AM184" s="37"/>
      <c r="AN184" s="37"/>
      <c r="AO184" s="37"/>
      <c r="AP184" s="37"/>
      <c r="AQ184" s="37"/>
      <c r="AR184" s="37"/>
      <c r="AS184" s="37"/>
      <c r="AT184" s="37"/>
      <c r="AY184" s="30"/>
      <c r="BA184" s="37"/>
      <c r="DW184" s="56"/>
    </row>
    <row r="185" customFormat="false" ht="15" hidden="false" customHeight="false" outlineLevel="0" collapsed="false">
      <c r="D185" s="29"/>
      <c r="E185" s="29"/>
      <c r="F185" s="29"/>
      <c r="G185" s="29"/>
      <c r="H185" s="29"/>
      <c r="I185" s="29"/>
      <c r="J185" s="29"/>
      <c r="K185" s="29"/>
      <c r="L185" s="29"/>
      <c r="M185" s="29"/>
      <c r="N185" s="29"/>
      <c r="O185" s="29"/>
      <c r="P185" s="29"/>
      <c r="Q185" s="29"/>
      <c r="R185" s="29"/>
      <c r="S185" s="29"/>
      <c r="T185" s="29"/>
      <c r="U185" s="29"/>
      <c r="V185" s="37"/>
      <c r="W185" s="37"/>
      <c r="X185" s="37"/>
      <c r="Y185" s="37"/>
      <c r="Z185" s="37"/>
      <c r="AA185" s="37"/>
      <c r="AB185" s="37"/>
      <c r="AC185" s="37"/>
      <c r="AD185" s="37"/>
      <c r="AE185" s="37"/>
      <c r="AF185" s="37"/>
      <c r="AG185" s="37"/>
      <c r="AH185" s="319"/>
      <c r="AI185" s="319"/>
      <c r="AJ185" s="37"/>
      <c r="AK185" s="37"/>
      <c r="AL185" s="37"/>
      <c r="AM185" s="37"/>
      <c r="AN185" s="37"/>
      <c r="AO185" s="37"/>
      <c r="AP185" s="37"/>
      <c r="AQ185" s="37"/>
      <c r="AR185" s="37"/>
      <c r="AS185" s="37"/>
      <c r="AT185" s="37"/>
      <c r="BA185" s="37"/>
      <c r="DW185" s="56"/>
    </row>
    <row r="186" customFormat="false" ht="15" hidden="false" customHeight="false" outlineLevel="0" collapsed="false">
      <c r="D186" s="29"/>
      <c r="E186" s="29"/>
      <c r="F186" s="29"/>
      <c r="G186" s="29"/>
      <c r="H186" s="29"/>
      <c r="I186" s="29"/>
      <c r="J186" s="29"/>
      <c r="K186" s="29"/>
      <c r="L186" s="29"/>
      <c r="M186" s="29"/>
      <c r="N186" s="29"/>
      <c r="O186" s="29"/>
      <c r="P186" s="29"/>
      <c r="Q186" s="29"/>
      <c r="R186" s="29"/>
      <c r="S186" s="29"/>
      <c r="T186" s="29"/>
      <c r="U186" s="29"/>
      <c r="V186" s="37"/>
      <c r="W186" s="37"/>
      <c r="X186" s="37"/>
      <c r="Y186" s="37"/>
      <c r="Z186" s="37"/>
      <c r="AA186" s="37"/>
      <c r="AB186" s="37"/>
      <c r="AC186" s="37"/>
      <c r="AD186" s="37"/>
      <c r="AE186" s="37"/>
      <c r="AF186" s="37"/>
      <c r="AG186" s="37"/>
      <c r="AH186" s="319"/>
      <c r="AI186" s="319"/>
      <c r="AJ186" s="37"/>
      <c r="AK186" s="37"/>
      <c r="AL186" s="37"/>
      <c r="AM186" s="37"/>
      <c r="AN186" s="37"/>
      <c r="AO186" s="37"/>
      <c r="AP186" s="37"/>
      <c r="AQ186" s="37"/>
      <c r="AR186" s="37"/>
      <c r="AS186" s="37"/>
      <c r="AT186" s="37"/>
      <c r="BA186" s="37"/>
      <c r="DW186" s="56"/>
    </row>
    <row r="187" customFormat="false" ht="15" hidden="false" customHeight="false" outlineLevel="0" collapsed="false">
      <c r="D187" s="29"/>
      <c r="E187" s="29"/>
      <c r="F187" s="29"/>
      <c r="G187" s="29"/>
      <c r="H187" s="29"/>
      <c r="I187" s="29"/>
      <c r="J187" s="29"/>
      <c r="K187" s="29"/>
      <c r="L187" s="29"/>
      <c r="M187" s="29"/>
      <c r="N187" s="29"/>
      <c r="O187" s="29"/>
      <c r="P187" s="29"/>
      <c r="Q187" s="29"/>
      <c r="R187" s="29"/>
      <c r="S187" s="29"/>
      <c r="T187" s="29"/>
      <c r="U187" s="29"/>
      <c r="V187" s="37"/>
      <c r="W187" s="37"/>
      <c r="X187" s="37"/>
      <c r="Y187" s="37"/>
      <c r="Z187" s="37"/>
      <c r="AA187" s="37"/>
      <c r="AB187" s="37"/>
      <c r="AC187" s="37"/>
      <c r="AD187" s="37"/>
      <c r="AE187" s="37"/>
      <c r="AF187" s="37"/>
      <c r="AG187" s="37"/>
      <c r="AH187" s="319"/>
      <c r="AI187" s="319"/>
      <c r="AJ187" s="37"/>
      <c r="AK187" s="37"/>
      <c r="AL187" s="37"/>
      <c r="AM187" s="37"/>
      <c r="AN187" s="37"/>
      <c r="AO187" s="37"/>
      <c r="AP187" s="37"/>
      <c r="AQ187" s="37"/>
      <c r="AR187" s="37"/>
      <c r="AS187" s="37"/>
      <c r="AT187" s="37"/>
      <c r="BA187" s="37"/>
      <c r="DW187" s="56"/>
    </row>
    <row r="188" customFormat="false" ht="15" hidden="false" customHeight="false" outlineLevel="0" collapsed="false">
      <c r="D188" s="29"/>
      <c r="E188" s="29"/>
      <c r="F188" s="29"/>
      <c r="G188" s="29"/>
      <c r="H188" s="29"/>
      <c r="I188" s="29"/>
      <c r="J188" s="29"/>
      <c r="K188" s="29"/>
      <c r="L188" s="29"/>
      <c r="M188" s="29"/>
      <c r="N188" s="29"/>
      <c r="O188" s="29"/>
      <c r="P188" s="29"/>
      <c r="Q188" s="29"/>
      <c r="R188" s="29"/>
      <c r="S188" s="29"/>
      <c r="T188" s="29"/>
      <c r="U188" s="29"/>
      <c r="V188" s="37"/>
      <c r="W188" s="37"/>
      <c r="X188" s="37"/>
      <c r="Y188" s="37"/>
      <c r="Z188" s="37"/>
      <c r="AA188" s="37"/>
      <c r="AB188" s="37"/>
      <c r="AC188" s="37"/>
      <c r="AD188" s="37"/>
      <c r="AE188" s="37"/>
      <c r="AF188" s="37"/>
      <c r="AG188" s="37"/>
      <c r="AH188" s="319"/>
      <c r="AI188" s="319"/>
      <c r="AJ188" s="37"/>
      <c r="AK188" s="37"/>
      <c r="AL188" s="37"/>
      <c r="AM188" s="37"/>
      <c r="AN188" s="37"/>
      <c r="AO188" s="37"/>
      <c r="AP188" s="37"/>
      <c r="AQ188" s="37"/>
      <c r="AR188" s="37"/>
      <c r="AS188" s="37"/>
      <c r="AT188" s="37"/>
      <c r="BA188" s="37"/>
      <c r="DW188" s="56"/>
    </row>
    <row r="189" customFormat="false" ht="15" hidden="false" customHeight="false" outlineLevel="0" collapsed="false">
      <c r="D189" s="29"/>
      <c r="E189" s="29"/>
      <c r="F189" s="29"/>
      <c r="G189" s="29"/>
      <c r="H189" s="29"/>
      <c r="I189" s="29"/>
      <c r="J189" s="29"/>
      <c r="K189" s="29"/>
      <c r="L189" s="29"/>
      <c r="M189" s="29"/>
      <c r="N189" s="29"/>
      <c r="O189" s="29"/>
      <c r="P189" s="29"/>
      <c r="Q189" s="29"/>
      <c r="R189" s="29"/>
      <c r="S189" s="29"/>
      <c r="T189" s="29"/>
      <c r="U189" s="29"/>
      <c r="V189" s="37"/>
      <c r="W189" s="37"/>
      <c r="X189" s="37"/>
      <c r="Y189" s="37"/>
      <c r="Z189" s="37"/>
      <c r="AA189" s="37"/>
      <c r="AB189" s="37"/>
      <c r="AC189" s="37"/>
      <c r="AD189" s="37"/>
      <c r="AE189" s="37"/>
      <c r="AF189" s="37"/>
      <c r="AG189" s="37"/>
      <c r="AH189" s="319"/>
      <c r="AI189" s="319"/>
      <c r="AJ189" s="37"/>
      <c r="AK189" s="37"/>
      <c r="AL189" s="37"/>
      <c r="AM189" s="37"/>
      <c r="AN189" s="37"/>
      <c r="AO189" s="37"/>
      <c r="AP189" s="37"/>
      <c r="AQ189" s="37"/>
      <c r="AR189" s="37"/>
      <c r="AS189" s="37"/>
      <c r="AT189" s="37"/>
      <c r="BA189" s="37"/>
      <c r="DW189" s="56"/>
    </row>
    <row r="190" customFormat="false" ht="15" hidden="false" customHeight="false" outlineLevel="0" collapsed="false">
      <c r="D190" s="29"/>
      <c r="E190" s="29"/>
      <c r="F190" s="29"/>
      <c r="G190" s="29"/>
      <c r="H190" s="29"/>
      <c r="I190" s="29"/>
      <c r="J190" s="29"/>
      <c r="K190" s="29"/>
      <c r="L190" s="29"/>
      <c r="M190" s="29"/>
      <c r="N190" s="29"/>
      <c r="O190" s="29"/>
      <c r="P190" s="29"/>
      <c r="Q190" s="29"/>
      <c r="R190" s="29"/>
      <c r="S190" s="29"/>
      <c r="T190" s="29"/>
      <c r="U190" s="29"/>
      <c r="V190" s="37"/>
      <c r="W190" s="37"/>
      <c r="X190" s="37"/>
      <c r="Y190" s="37"/>
      <c r="Z190" s="37"/>
      <c r="AA190" s="37"/>
      <c r="AB190" s="37"/>
      <c r="AC190" s="37"/>
      <c r="AD190" s="37"/>
      <c r="AE190" s="37"/>
      <c r="AF190" s="37"/>
      <c r="AG190" s="37"/>
      <c r="AH190" s="319"/>
      <c r="AI190" s="319"/>
      <c r="AJ190" s="37"/>
      <c r="AK190" s="37"/>
      <c r="AL190" s="37"/>
      <c r="AM190" s="37"/>
      <c r="AN190" s="37"/>
      <c r="AO190" s="37"/>
      <c r="AP190" s="37"/>
      <c r="AQ190" s="37"/>
      <c r="AR190" s="37"/>
      <c r="AS190" s="37"/>
      <c r="AT190" s="37"/>
      <c r="BA190" s="37"/>
      <c r="DW190" s="56"/>
    </row>
    <row r="191" customFormat="false" ht="15" hidden="false" customHeight="false" outlineLevel="0" collapsed="false">
      <c r="D191" s="29"/>
      <c r="E191" s="29"/>
      <c r="F191" s="29"/>
      <c r="G191" s="29"/>
      <c r="H191" s="29"/>
      <c r="I191" s="29"/>
      <c r="J191" s="29"/>
      <c r="K191" s="29"/>
      <c r="L191" s="29"/>
      <c r="M191" s="29"/>
      <c r="N191" s="29"/>
      <c r="O191" s="29"/>
      <c r="P191" s="29"/>
      <c r="Q191" s="29"/>
      <c r="R191" s="29"/>
      <c r="S191" s="29"/>
      <c r="T191" s="29"/>
      <c r="U191" s="29"/>
      <c r="V191" s="37"/>
      <c r="W191" s="37"/>
      <c r="X191" s="37"/>
      <c r="Y191" s="37"/>
      <c r="Z191" s="37"/>
      <c r="AA191" s="37"/>
      <c r="AB191" s="37"/>
      <c r="AC191" s="37"/>
      <c r="AD191" s="37"/>
      <c r="AE191" s="37"/>
      <c r="AF191" s="37"/>
      <c r="AG191" s="37"/>
      <c r="AH191" s="319"/>
      <c r="AI191" s="319"/>
      <c r="AJ191" s="37"/>
      <c r="AK191" s="37"/>
      <c r="AL191" s="37"/>
      <c r="AM191" s="37"/>
      <c r="AN191" s="37"/>
      <c r="AO191" s="37"/>
      <c r="AP191" s="37"/>
      <c r="AQ191" s="37"/>
      <c r="AR191" s="37"/>
      <c r="AS191" s="37"/>
      <c r="AT191" s="37"/>
      <c r="BA191" s="37"/>
      <c r="DW191" s="56"/>
    </row>
    <row r="192" customFormat="false" ht="15" hidden="false" customHeight="false" outlineLevel="0" collapsed="false">
      <c r="D192" s="29"/>
      <c r="E192" s="29"/>
      <c r="F192" s="29"/>
      <c r="G192" s="29"/>
      <c r="H192" s="29"/>
      <c r="I192" s="29"/>
      <c r="J192" s="29"/>
      <c r="K192" s="29"/>
      <c r="L192" s="29"/>
      <c r="M192" s="29"/>
      <c r="N192" s="29"/>
      <c r="O192" s="29"/>
      <c r="P192" s="29"/>
      <c r="Q192" s="29"/>
      <c r="R192" s="29"/>
      <c r="S192" s="29"/>
      <c r="T192" s="29"/>
      <c r="U192" s="29"/>
      <c r="V192" s="37"/>
      <c r="W192" s="37"/>
      <c r="X192" s="37"/>
      <c r="Y192" s="37"/>
      <c r="Z192" s="37"/>
      <c r="AA192" s="37"/>
      <c r="AB192" s="37"/>
      <c r="AC192" s="37"/>
      <c r="AD192" s="37"/>
      <c r="AE192" s="37"/>
      <c r="AF192" s="37"/>
      <c r="AG192" s="37"/>
      <c r="AH192" s="319"/>
      <c r="AI192" s="319"/>
      <c r="AJ192" s="37"/>
      <c r="AK192" s="37"/>
      <c r="AL192" s="37"/>
      <c r="AM192" s="37"/>
      <c r="AN192" s="37"/>
      <c r="AO192" s="37"/>
      <c r="AP192" s="37"/>
      <c r="AQ192" s="37"/>
      <c r="AR192" s="37"/>
      <c r="AS192" s="37"/>
      <c r="AT192" s="37"/>
      <c r="BA192" s="37"/>
      <c r="DW192" s="56"/>
    </row>
  </sheetData>
  <mergeCells count="42">
    <mergeCell ref="W1:AF1"/>
    <mergeCell ref="W4:W9"/>
    <mergeCell ref="AJ4:AT4"/>
    <mergeCell ref="W12:W17"/>
    <mergeCell ref="AJ12:AT12"/>
    <mergeCell ref="W20:W25"/>
    <mergeCell ref="AJ20:AT20"/>
    <mergeCell ref="W28:W33"/>
    <mergeCell ref="AJ28:AT28"/>
    <mergeCell ref="W36:W41"/>
    <mergeCell ref="AJ36:AT36"/>
    <mergeCell ref="W44:W49"/>
    <mergeCell ref="AJ44:AT44"/>
    <mergeCell ref="W52:W57"/>
    <mergeCell ref="AJ52:AT52"/>
    <mergeCell ref="W60:W65"/>
    <mergeCell ref="AJ60:AT60"/>
    <mergeCell ref="W68:W73"/>
    <mergeCell ref="AJ68:AT68"/>
    <mergeCell ref="W76:W81"/>
    <mergeCell ref="AJ76:AT76"/>
    <mergeCell ref="W84:W89"/>
    <mergeCell ref="AJ84:AT84"/>
    <mergeCell ref="W92:W97"/>
    <mergeCell ref="AJ92:AT92"/>
    <mergeCell ref="W99:AF99"/>
    <mergeCell ref="AJ100:AT100"/>
    <mergeCell ref="W101:W116"/>
    <mergeCell ref="W118:AF118"/>
    <mergeCell ref="W120:W127"/>
    <mergeCell ref="W129:AF129"/>
    <mergeCell ref="W131:W134"/>
    <mergeCell ref="W136:AF136"/>
    <mergeCell ref="W138:W139"/>
    <mergeCell ref="W141:AF141"/>
    <mergeCell ref="W145:AF145"/>
    <mergeCell ref="AJ151:AU154"/>
    <mergeCell ref="AH154:AI154"/>
    <mergeCell ref="AH155:AI155"/>
    <mergeCell ref="AJ155:AU157"/>
    <mergeCell ref="AH156:AI156"/>
    <mergeCell ref="AH160:AU160"/>
  </mergeCells>
  <conditionalFormatting sqref="AL116">
    <cfRule type="expression" priority="2" aboveAverage="0" equalAverage="0" bottom="0" percent="0" rank="0" text="" dxfId="2">
      <formula>IF($AJ$99=144,1,0)</formula>
    </cfRule>
  </conditionalFormatting>
  <conditionalFormatting sqref="AL115">
    <cfRule type="expression" priority="3" aboveAverage="0" equalAverage="0" bottom="0" percent="0" rank="0" text="" dxfId="3">
      <formula>IF($AJ$99=144,1,0)</formula>
    </cfRule>
  </conditionalFormatting>
  <conditionalFormatting sqref="AJ8:AT8 AJ16:AT16 AJ24:AT24 AJ32:AT32 AJ40:AT40 AJ48:AT48 AJ56:AT56 AJ64:AT64 AJ72:AT72 AJ80:AT80 AJ88:AT88 AJ96:AT96 AJ110:AT113">
    <cfRule type="expression" priority="4" aboveAverage="0" equalAverage="0" bottom="0" percent="0" rank="0" text="" dxfId="4">
      <formula>AND(OR(SUM($AN$102:$AN$113)=36,$AJ$99=144),COUNTIF($AL$110:$AL$113,$AL8))</formula>
    </cfRule>
  </conditionalFormatting>
  <conditionalFormatting sqref="AY5:AZ97">
    <cfRule type="expression" priority="5" aboveAverage="0" equalAverage="0" bottom="0" percent="0" rank="0" text="" dxfId="5">
      <formula>IF($AZ$3="No",1,0)</formula>
    </cfRule>
  </conditionalFormatting>
  <conditionalFormatting sqref="AY101:AZ101">
    <cfRule type="expression" priority="6" aboveAverage="0" equalAverage="0" bottom="0" percent="0" rank="0" text="" dxfId="6">
      <formula>+IF(OR($H$113&gt;=48,$AJ$99=144),1,0)</formula>
    </cfRule>
  </conditionalFormatting>
  <conditionalFormatting sqref="AC4:AD9 AC12:AD17 AC20:AD25 AC28:AD33 AD39:AD41 AC44:AD49 AC52:AD57 AC60:AD65 AC68:AD73 AC76:AD81 AC84:AD89 AC92:AD97 AC101:AD116 AC120:AD127 AC131:AD134 AC138:AD139 AC143:AD143 AC147:AD147 AC36:AD38 AC39:AC41">
    <cfRule type="expression" priority="7" aboveAverage="0" equalAverage="0" bottom="0" percent="0" rank="0" text="" dxfId="7">
      <formula>AC4=""</formula>
    </cfRule>
  </conditionalFormatting>
  <conditionalFormatting sqref="AB101:AB116 AE101:AE116 AB120:AB127 AE120:AE127 AB131:AB134 AE131:AE134 AB138:AB139 AE138:AE139 AB143 AE143 AB147 AE147">
    <cfRule type="expression" priority="8" aboveAverage="0" equalAverage="0" bottom="0" percent="0" rank="0" text="" dxfId="8">
      <formula>IF(COUNT($AC101:$AD101)=2,IF(AND($AB101&lt;&gt;$AE101,$AC101=$AD101,$AB101&lt;&gt;"",$AE101&lt;&gt;""),1=2,IF(AND($AB101&lt;&gt;"",$AC101=$AD101),1=1,IF(AND($AB101="",$AC101=$AD101),1=1,1=2))),1=2)</formula>
    </cfRule>
  </conditionalFormatting>
  <conditionalFormatting sqref="AJ151:AU157">
    <cfRule type="expression" priority="9" aboveAverage="0" equalAverage="0" bottom="0" percent="0" rank="0" text="" dxfId="9">
      <formula>IF($AJ$151=$AL$149,1,0)</formula>
    </cfRule>
  </conditionalFormatting>
  <conditionalFormatting sqref="AJ9:AT9 AJ17:AT17 AJ25:AT25 AJ33:AT33 AJ41:AT41 AJ49:AT49 AJ57:AT57 AJ65:AT65 AJ73:AT73 AJ81:AT81 AJ89:AT89 AJ97:AT97">
    <cfRule type="expression" priority="10" aboveAverage="0" equalAverage="0" bottom="0" percent="0" rank="0" text="" dxfId="10">
      <formula>OR(SUM($AN6:$AN9)=12,$AJ$99=144)</formula>
    </cfRule>
  </conditionalFormatting>
  <conditionalFormatting sqref="AM102:AM113 AR102:AT113">
    <cfRule type="expression" priority="11" aboveAverage="0" equalAverage="0" bottom="0" percent="0" rank="0" text="" dxfId="11">
      <formula>$BB$57=3</formula>
    </cfRule>
  </conditionalFormatting>
  <conditionalFormatting sqref="AV6:AV9 AV14:AV17 AV22:AV25 AV30:AV33 AV38:AV41 AV46:AV49 AV54:AV57 AV62:AV65 AV70:AV73 AV78:AV81 AV86:AV89 AV94:AV97">
    <cfRule type="expression" priority="12" aboveAverage="0" equalAverage="0" bottom="0" percent="0" rank="0" text="" dxfId="12">
      <formula>INDEX($DL$6:$DL$53,MATCH($AL6,$DQ$6:$DQ$53,0))&gt;1</formula>
    </cfRule>
  </conditionalFormatting>
  <conditionalFormatting sqref="AV102:AV113">
    <cfRule type="expression" priority="13" aboveAverage="0" equalAverage="0" bottom="0" percent="0" rank="0" text="" dxfId="13">
      <formula>AND(INDEX($DL$58:$DL$69,MATCH($AL102,$DQ$58:$DQ$69,0))&gt;1,$H$113=144)</formula>
    </cfRule>
  </conditionalFormatting>
  <conditionalFormatting sqref="AW6:AW9 AW14:AW17 AW22:AW25 AW30:AW33 AW38:AW41 AW46:AW49 AW54:AW57 AW62:AW65 AW70:AW73 AW78:AW81 AW86:AW89 AW94:AW97">
    <cfRule type="expression" priority="14" aboveAverage="0" equalAverage="0" bottom="0" percent="0" rank="0" text="" dxfId="14">
      <formula>INDEX($DL$6:$DL$53,MATCH($AL6,$DQ$6:$DQ$53,0))&gt;1</formula>
    </cfRule>
  </conditionalFormatting>
  <conditionalFormatting sqref="AW102:AW113">
    <cfRule type="expression" priority="15" aboveAverage="0" equalAverage="0" bottom="0" percent="0" rank="0" text="" dxfId="15">
      <formula>AND(INDEX($DL$58:$DL$69,MATCH($AL102,$DQ$58:$DQ$69,0))&gt;1,$H$113=144)</formula>
    </cfRule>
  </conditionalFormatting>
  <dataValidations count="17">
    <dataValidation allowBlank="true" error="Write a negative number" errorStyle="stop" errorTitle="Escribe un número negativo" operator="lessThan" showDropDown="false" showErrorMessage="true" showInputMessage="true" sqref="AZ6:AZ9 AZ14:AZ17 AZ22:AZ25 AZ30:AZ33 AZ38:AZ41 AZ46:AZ49 AZ54:AZ57 AZ62:AZ65 AZ70:AZ73 AZ78:AZ81 AZ86:AZ89 AZ94:AZ97" type="whole">
      <formula1>0</formula1>
      <formula2>0</formula2>
    </dataValidation>
    <dataValidation allowBlank="true" error="Introduce a number" errorStyle="stop" errorTitle="Introduce un número" operator="between" showDropDown="false" showErrorMessage="true" showInputMessage="true" sqref="AC4:AD9 AC12:AD17 AC20:AD25 AC28:AD33 AC36:AD41 AC44:AD49 AC52:AD57 AC60:AD65 AC68:AD73 AC76:AD81 AC84:AD89 AC92:AD97 AB101:AE116 AB120:AE127 AB131:AE134 AB138:AE139 AB143:AE143 AB147:AE147" type="whole">
      <formula1>0</formula1>
      <formula2>500</formula2>
    </dataValidation>
    <dataValidation allowBlank="true" errorStyle="stop" operator="between" showDropDown="false" showErrorMessage="true" showInputMessage="true" sqref="B4 B12 B20 B28 B36 B44 B52 B60 B68 B76 B84 B92" type="list">
      <formula1>Equipos!$F$2:$F$13</formula1>
      <formula2>0</formula2>
    </dataValidation>
    <dataValidation allowBlank="true" errorStyle="stop" operator="between" showDropDown="false" showErrorMessage="true" showInputMessage="true" sqref="AW94:AW97 AW102:AW113" type="list">
      <formula1>OFFSET(Horarios!$P$3,DJ58-1,0,DL58,1)</formula1>
      <formula2>0</formula2>
    </dataValidation>
    <dataValidation allowBlank="true" error="Introduce un puesto que corresponda&#10;" errorStyle="stop" operator="between" showDropDown="false" showErrorMessage="true" showInputMessage="true" sqref="AW6:AW9" type="list">
      <formula1>OFFSET(Horarios!$P$3,DJ6-1,0,DL6,1)</formula1>
      <formula2>0</formula2>
    </dataValidation>
    <dataValidation allowBlank="true" error="Introduce un puesto que corresponda&#10;" errorStyle="stop" operator="between" showDropDown="false" showErrorMessage="true" showInputMessage="true" sqref="AW14:AW17" type="list">
      <formula1>OFFSET(Horarios!$P$3,DJ10-1,0,DL10,1)</formula1>
      <formula2>0</formula2>
    </dataValidation>
    <dataValidation allowBlank="true" error="Introduce un puesto que corresponda&#10;" errorStyle="stop" operator="between" showDropDown="false" showErrorMessage="true" showInputMessage="true" sqref="AW22:AW25" type="list">
      <formula1>OFFSET(Horarios!$P$3,DJ14-1,0,DL14,1)</formula1>
      <formula2>0</formula2>
    </dataValidation>
    <dataValidation allowBlank="true" errorStyle="stop" operator="between" showDropDown="false" showErrorMessage="true" showInputMessage="true" sqref="AW30:AW33" type="list">
      <formula1>OFFSET(Horarios!$P$3,DJ18-1,0,DL18,1)</formula1>
      <formula2>0</formula2>
    </dataValidation>
    <dataValidation allowBlank="true" errorStyle="stop" operator="between" showDropDown="false" showErrorMessage="true" showInputMessage="true" sqref="AW38:AW41" type="list">
      <formula1>OFFSET(Horarios!$P$3,DJ22-1,0,DL22,1)</formula1>
      <formula2>0</formula2>
    </dataValidation>
    <dataValidation allowBlank="true" errorStyle="stop" operator="between" showDropDown="false" showErrorMessage="true" showInputMessage="true" sqref="AW46:AW49" type="list">
      <formula1>OFFSET(Horarios!$P$3,DJ26-1,0,DL26,1)</formula1>
      <formula2>0</formula2>
    </dataValidation>
    <dataValidation allowBlank="true" errorStyle="stop" operator="between" showDropDown="false" showErrorMessage="true" showInputMessage="true" sqref="AW54:AW57" type="list">
      <formula1>OFFSET(Horarios!$P$3,DJ30-1,0,DL30,1)</formula1>
      <formula2>0</formula2>
    </dataValidation>
    <dataValidation allowBlank="true" errorStyle="stop" operator="between" showDropDown="false" showErrorMessage="true" showInputMessage="true" sqref="AW62:AW65" type="list">
      <formula1>OFFSET(Horarios!$P$3,DJ34-1,0,DL34,1)</formula1>
      <formula2>0</formula2>
    </dataValidation>
    <dataValidation allowBlank="true" errorStyle="stop" operator="between" showDropDown="false" showErrorMessage="true" showInputMessage="true" sqref="AW70:AW73" type="list">
      <formula1>OFFSET(Horarios!$P$3,DJ38-1,0,DL38,1)</formula1>
      <formula2>0</formula2>
    </dataValidation>
    <dataValidation allowBlank="true" errorStyle="stop" operator="between" showDropDown="false" showErrorMessage="true" showInputMessage="true" sqref="AW78:AW81" type="list">
      <formula1>OFFSET(Horarios!$P$3,DJ42-1,0,DL42,1)</formula1>
      <formula2>0</formula2>
    </dataValidation>
    <dataValidation allowBlank="true" errorStyle="stop" operator="between" showDropDown="false" showErrorMessage="true" showInputMessage="true" sqref="AW86:AW89" type="list">
      <formula1>OFFSET(Horarios!$P$3,DJ46-1,0,DL46,1)</formula1>
      <formula2>0</formula2>
    </dataValidation>
    <dataValidation allowBlank="true" errorStyle="stop" operator="between" showDropDown="false" showErrorMessage="true" showInputMessage="true" sqref="AZ3" type="list">
      <formula1>Idiomas!$D$72:$D$73</formula1>
      <formula2>0</formula2>
    </dataValidation>
    <dataValidation allowBlank="true" errorStyle="stop" operator="between" showDropDown="false" showErrorMessage="true" showInputMessage="true" sqref="AL116" type="list">
      <formula1>Idiomas!$D$75:$D$77</formula1>
      <formula2>0</formula2>
    </dataValidation>
  </dataValidations>
  <hyperlinks>
    <hyperlink ref="AF162" location="Fixture!A1" display="Fixtur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iconSet" priority="16" id="{3F3FA072-F4B5-44FA-A433-A8B42ACBED2E}">
            <x14:iconSet iconSet="3Symbols2" custom="1" reverse="0" showValue="0">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7" id="{A0B8A85A-A880-417A-B665-493076205171}">
            <x14:iconSet iconSet="3Symbols2" custom="1" reverse="0" showValue="0">
              <x14:cfvo type="percent">
                <xm:f>0</xm:f>
              </x14:cfvo>
              <x14:cfvo type="num">
                <xm:f>0</xm:f>
              </x14:cfvo>
              <x14:cfvo type="num">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6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17" ySplit="2" topLeftCell="BG6" activePane="bottomRight" state="frozen"/>
      <selection pane="topLeft" activeCell="A4" activeCellId="0" sqref="A4"/>
      <selection pane="topRight" activeCell="BG4" activeCellId="0" sqref="BG4"/>
      <selection pane="bottomLeft" activeCell="A6" activeCellId="0" sqref="A6"/>
      <selection pane="bottomRight" activeCell="BS259" activeCellId="0" sqref="BS259"/>
    </sheetView>
  </sheetViews>
  <sheetFormatPr defaultColWidth="10.859375" defaultRowHeight="15" customHeight="true" zeroHeight="false" outlineLevelRow="0" outlineLevelCol="0"/>
  <cols>
    <col collapsed="false" customWidth="true" hidden="false" outlineLevel="0" max="1" min="1" style="29" width="3"/>
    <col collapsed="false" customWidth="true" hidden="true" outlineLevel="0" max="2" min="2" style="37" width="8.86"/>
    <col collapsed="false" customWidth="true" hidden="true" outlineLevel="0" max="3" min="3" style="37" width="56.86"/>
    <col collapsed="false" customWidth="true" hidden="true" outlineLevel="0" max="4" min="4" style="37" width="8.42"/>
    <col collapsed="false" customWidth="true" hidden="true" outlineLevel="0" max="5" min="5" style="320" width="12.15"/>
    <col collapsed="false" customWidth="true" hidden="true" outlineLevel="0" max="6" min="6" style="321" width="18.29"/>
    <col collapsed="false" customWidth="true" hidden="true" outlineLevel="0" max="7" min="7" style="29" width="9.29"/>
    <col collapsed="false" customWidth="true" hidden="true" outlineLevel="0" max="8" min="8" style="29" width="33"/>
    <col collapsed="false" customWidth="true" hidden="false" outlineLevel="0" max="9" min="9" style="322" width="7.57"/>
    <col collapsed="false" customWidth="true" hidden="false" outlineLevel="0" max="10" min="10" style="323" width="10.42"/>
    <col collapsed="false" customWidth="true" hidden="false" outlineLevel="0" max="11" min="11" style="324" width="30.71"/>
    <col collapsed="false" customWidth="true" hidden="false" outlineLevel="0" max="12" min="12" style="322" width="2.86"/>
    <col collapsed="false" customWidth="true" hidden="false" outlineLevel="0" max="13" min="13" style="324" width="30"/>
    <col collapsed="false" customWidth="true" hidden="false" outlineLevel="0" max="14" min="14" style="325" width="1"/>
    <col collapsed="false" customWidth="true" hidden="true" outlineLevel="0" max="15" min="15" style="325" width="2"/>
    <col collapsed="false" customWidth="true" hidden="false" outlineLevel="0" max="16" min="16" style="325" width="1.14"/>
    <col collapsed="false" customWidth="true" hidden="false" outlineLevel="0" max="17" min="17" style="325" width="0.42"/>
    <col collapsed="false" customWidth="true" hidden="false" outlineLevel="0" max="18" min="18" style="29" width="0.86"/>
    <col collapsed="false" customWidth="true" hidden="false" outlineLevel="0" max="19" min="19" style="324" width="29.71"/>
    <col collapsed="false" customWidth="true" hidden="false" outlineLevel="0" max="20" min="20" style="324" width="5.14"/>
    <col collapsed="false" customWidth="true" hidden="false" outlineLevel="0" max="21" min="21" style="319" width="2.86"/>
    <col collapsed="false" customWidth="true" hidden="false" outlineLevel="0" max="22" min="22" style="324" width="29.71"/>
    <col collapsed="false" customWidth="true" hidden="false" outlineLevel="0" max="23" min="23" style="324" width="5.14"/>
    <col collapsed="false" customWidth="true" hidden="false" outlineLevel="0" max="24" min="24" style="319" width="2.86"/>
    <col collapsed="false" customWidth="true" hidden="false" outlineLevel="0" max="25" min="25" style="324" width="29.71"/>
    <col collapsed="false" customWidth="true" hidden="false" outlineLevel="0" max="26" min="26" style="324" width="5.14"/>
    <col collapsed="false" customWidth="true" hidden="false" outlineLevel="0" max="27" min="27" style="319" width="2.86"/>
    <col collapsed="false" customWidth="true" hidden="false" outlineLevel="0" max="28" min="28" style="324" width="29.71"/>
    <col collapsed="false" customWidth="true" hidden="false" outlineLevel="0" max="29" min="29" style="324" width="5.14"/>
    <col collapsed="false" customWidth="true" hidden="false" outlineLevel="0" max="30" min="30" style="319" width="2.86"/>
    <col collapsed="false" customWidth="true" hidden="false" outlineLevel="0" max="31" min="31" style="324" width="29.71"/>
    <col collapsed="false" customWidth="true" hidden="false" outlineLevel="0" max="32" min="32" style="324" width="5.14"/>
    <col collapsed="false" customWidth="true" hidden="false" outlineLevel="0" max="33" min="33" style="319" width="2.86"/>
    <col collapsed="false" customWidth="true" hidden="false" outlineLevel="0" max="34" min="34" style="324" width="29.71"/>
    <col collapsed="false" customWidth="true" hidden="false" outlineLevel="0" max="35" min="35" style="324" width="5.14"/>
    <col collapsed="false" customWidth="true" hidden="false" outlineLevel="0" max="36" min="36" style="319" width="2.86"/>
    <col collapsed="false" customWidth="true" hidden="false" outlineLevel="0" max="37" min="37" style="324" width="29.71"/>
    <col collapsed="false" customWidth="true" hidden="false" outlineLevel="0" max="38" min="38" style="324" width="5.14"/>
    <col collapsed="false" customWidth="true" hidden="false" outlineLevel="0" max="39" min="39" style="319" width="2.86"/>
    <col collapsed="false" customWidth="true" hidden="false" outlineLevel="0" max="40" min="40" style="324" width="29.71"/>
    <col collapsed="false" customWidth="true" hidden="false" outlineLevel="0" max="41" min="41" style="324" width="5.14"/>
    <col collapsed="false" customWidth="true" hidden="false" outlineLevel="0" max="42" min="42" style="319" width="2.86"/>
    <col collapsed="false" customWidth="true" hidden="false" outlineLevel="0" max="43" min="43" style="324" width="29.71"/>
    <col collapsed="false" customWidth="true" hidden="false" outlineLevel="0" max="44" min="44" style="324" width="5.14"/>
    <col collapsed="false" customWidth="true" hidden="false" outlineLevel="0" max="45" min="45" style="319" width="2.86"/>
    <col collapsed="false" customWidth="true" hidden="false" outlineLevel="0" max="46" min="46" style="324" width="29.71"/>
    <col collapsed="false" customWidth="true" hidden="false" outlineLevel="0" max="47" min="47" style="324" width="5.14"/>
    <col collapsed="false" customWidth="true" hidden="false" outlineLevel="0" max="48" min="48" style="319" width="2.86"/>
    <col collapsed="false" customWidth="true" hidden="false" outlineLevel="0" max="49" min="49" style="324" width="29.71"/>
    <col collapsed="false" customWidth="true" hidden="false" outlineLevel="0" max="50" min="50" style="324" width="5.14"/>
    <col collapsed="false" customWidth="true" hidden="false" outlineLevel="0" max="51" min="51" style="319" width="2.86"/>
    <col collapsed="false" customWidth="true" hidden="false" outlineLevel="0" max="52" min="52" style="324" width="29.71"/>
    <col collapsed="false" customWidth="true" hidden="false" outlineLevel="0" max="53" min="53" style="324" width="5.14"/>
    <col collapsed="false" customWidth="true" hidden="false" outlineLevel="0" max="54" min="54" style="319" width="2.86"/>
    <col collapsed="false" customWidth="true" hidden="false" outlineLevel="0" max="55" min="55" style="324" width="29.71"/>
    <col collapsed="false" customWidth="true" hidden="false" outlineLevel="0" max="56" min="56" style="324" width="5.14"/>
    <col collapsed="false" customWidth="true" hidden="false" outlineLevel="0" max="57" min="57" style="319" width="2.86"/>
    <col collapsed="false" customWidth="true" hidden="false" outlineLevel="0" max="58" min="58" style="324" width="29.71"/>
    <col collapsed="false" customWidth="true" hidden="false" outlineLevel="0" max="59" min="59" style="324" width="5.14"/>
    <col collapsed="false" customWidth="true" hidden="false" outlineLevel="0" max="60" min="60" style="319" width="2.86"/>
    <col collapsed="false" customWidth="true" hidden="false" outlineLevel="0" max="61" min="61" style="324" width="29.71"/>
    <col collapsed="false" customWidth="true" hidden="false" outlineLevel="0" max="62" min="62" style="324" width="5.14"/>
    <col collapsed="false" customWidth="true" hidden="false" outlineLevel="0" max="63" min="63" style="319" width="2.86"/>
    <col collapsed="false" customWidth="true" hidden="false" outlineLevel="0" max="64" min="64" style="324" width="29.71"/>
    <col collapsed="false" customWidth="true" hidden="false" outlineLevel="0" max="65" min="65" style="324" width="5.14"/>
    <col collapsed="false" customWidth="true" hidden="false" outlineLevel="0" max="66" min="66" style="319" width="2.86"/>
    <col collapsed="false" customWidth="true" hidden="false" outlineLevel="0" max="67" min="67" style="324" width="29.71"/>
    <col collapsed="false" customWidth="true" hidden="false" outlineLevel="0" max="68" min="68" style="324" width="5.14"/>
    <col collapsed="false" customWidth="true" hidden="false" outlineLevel="0" max="69" min="69" style="319" width="2.86"/>
    <col collapsed="false" customWidth="true" hidden="false" outlineLevel="0" max="70" min="70" style="324" width="29.71"/>
    <col collapsed="false" customWidth="true" hidden="false" outlineLevel="0" max="71" min="71" style="324" width="5.14"/>
    <col collapsed="false" customWidth="true" hidden="false" outlineLevel="0" max="72" min="72" style="319" width="2.86"/>
    <col collapsed="false" customWidth="true" hidden="false" outlineLevel="0" max="73" min="73" style="324" width="29.71"/>
    <col collapsed="false" customWidth="true" hidden="false" outlineLevel="0" max="74" min="74" style="324" width="5.14"/>
    <col collapsed="false" customWidth="true" hidden="false" outlineLevel="0" max="75" min="75" style="319" width="2.86"/>
    <col collapsed="false" customWidth="true" hidden="false" outlineLevel="0" max="76" min="76" style="324" width="29.71"/>
    <col collapsed="false" customWidth="true" hidden="false" outlineLevel="0" max="77" min="77" style="324" width="5.14"/>
    <col collapsed="false" customWidth="true" hidden="false" outlineLevel="0" max="78" min="78" style="319" width="2.86"/>
    <col collapsed="false" customWidth="true" hidden="false" outlineLevel="0" max="79" min="79" style="324" width="29.71"/>
    <col collapsed="false" customWidth="true" hidden="false" outlineLevel="0" max="80" min="80" style="324" width="5.14"/>
    <col collapsed="false" customWidth="true" hidden="false" outlineLevel="0" max="81" min="81" style="319" width="2.86"/>
    <col collapsed="false" customWidth="true" hidden="false" outlineLevel="0" max="82" min="82" style="324" width="29.71"/>
    <col collapsed="false" customWidth="true" hidden="false" outlineLevel="0" max="83" min="83" style="324" width="5.14"/>
    <col collapsed="false" customWidth="true" hidden="false" outlineLevel="0" max="84" min="84" style="319" width="2.86"/>
    <col collapsed="false" customWidth="true" hidden="false" outlineLevel="0" max="85" min="85" style="324" width="29.71"/>
    <col collapsed="false" customWidth="true" hidden="false" outlineLevel="0" max="86" min="86" style="324" width="5.14"/>
    <col collapsed="false" customWidth="true" hidden="false" outlineLevel="0" max="87" min="87" style="319" width="2.86"/>
    <col collapsed="false" customWidth="true" hidden="false" outlineLevel="0" max="88" min="88" style="324" width="29.71"/>
    <col collapsed="false" customWidth="true" hidden="false" outlineLevel="0" max="89" min="89" style="324" width="5.14"/>
    <col collapsed="false" customWidth="true" hidden="false" outlineLevel="0" max="90" min="90" style="319" width="2.86"/>
    <col collapsed="false" customWidth="true" hidden="false" outlineLevel="0" max="91" min="91" style="324" width="29.71"/>
    <col collapsed="false" customWidth="true" hidden="false" outlineLevel="0" max="92" min="92" style="324" width="5.14"/>
    <col collapsed="false" customWidth="true" hidden="false" outlineLevel="0" max="93" min="93" style="319" width="2.86"/>
    <col collapsed="false" customWidth="true" hidden="false" outlineLevel="0" max="94" min="94" style="324" width="29.71"/>
    <col collapsed="false" customWidth="true" hidden="false" outlineLevel="0" max="95" min="95" style="324" width="5.14"/>
    <col collapsed="false" customWidth="true" hidden="false" outlineLevel="0" max="96" min="96" style="319" width="2.86"/>
    <col collapsed="false" customWidth="true" hidden="false" outlineLevel="0" max="97" min="97" style="324" width="29.71"/>
    <col collapsed="false" customWidth="true" hidden="false" outlineLevel="0" max="98" min="98" style="324" width="5.14"/>
    <col collapsed="false" customWidth="true" hidden="false" outlineLevel="0" max="99" min="99" style="319" width="2.86"/>
    <col collapsed="false" customWidth="true" hidden="false" outlineLevel="0" max="100" min="100" style="324" width="29.71"/>
    <col collapsed="false" customWidth="true" hidden="false" outlineLevel="0" max="101" min="101" style="324" width="5.14"/>
    <col collapsed="false" customWidth="true" hidden="false" outlineLevel="0" max="102" min="102" style="319" width="2.86"/>
    <col collapsed="false" customWidth="true" hidden="false" outlineLevel="0" max="103" min="103" style="324" width="29.71"/>
    <col collapsed="false" customWidth="true" hidden="false" outlineLevel="0" max="104" min="104" style="324" width="5.14"/>
    <col collapsed="false" customWidth="true" hidden="false" outlineLevel="0" max="105" min="105" style="319" width="2.86"/>
    <col collapsed="false" customWidth="true" hidden="false" outlineLevel="0" max="106" min="106" style="324" width="29.71"/>
    <col collapsed="false" customWidth="true" hidden="false" outlineLevel="0" max="107" min="107" style="324" width="5.14"/>
    <col collapsed="false" customWidth="true" hidden="false" outlineLevel="0" max="108" min="108" style="319" width="2.86"/>
    <col collapsed="false" customWidth="true" hidden="false" outlineLevel="0" max="109" min="109" style="324" width="29.71"/>
    <col collapsed="false" customWidth="true" hidden="false" outlineLevel="0" max="110" min="110" style="324" width="5.14"/>
    <col collapsed="false" customWidth="true" hidden="false" outlineLevel="0" max="111" min="111" style="319" width="2.86"/>
    <col collapsed="false" customWidth="true" hidden="false" outlineLevel="0" max="112" min="112" style="324" width="29.71"/>
    <col collapsed="false" customWidth="true" hidden="false" outlineLevel="0" max="113" min="113" style="324" width="5.14"/>
    <col collapsed="false" customWidth="true" hidden="false" outlineLevel="0" max="114" min="114" style="319" width="2.86"/>
    <col collapsed="false" customWidth="true" hidden="false" outlineLevel="0" max="115" min="115" style="324" width="29.71"/>
    <col collapsed="false" customWidth="true" hidden="false" outlineLevel="0" max="116" min="116" style="324" width="5.14"/>
    <col collapsed="false" customWidth="true" hidden="false" outlineLevel="0" max="117" min="117" style="319" width="2.86"/>
    <col collapsed="false" customWidth="true" hidden="false" outlineLevel="0" max="118" min="118" style="324" width="29.71"/>
    <col collapsed="false" customWidth="true" hidden="false" outlineLevel="0" max="119" min="119" style="324" width="5.14"/>
    <col collapsed="false" customWidth="true" hidden="false" outlineLevel="0" max="120" min="120" style="319" width="2.86"/>
    <col collapsed="false" customWidth="true" hidden="false" outlineLevel="0" max="121" min="121" style="324" width="29.71"/>
    <col collapsed="false" customWidth="true" hidden="false" outlineLevel="0" max="122" min="122" style="324" width="5.14"/>
    <col collapsed="false" customWidth="true" hidden="false" outlineLevel="0" max="123" min="123" style="319" width="2.86"/>
    <col collapsed="false" customWidth="true" hidden="false" outlineLevel="0" max="124" min="124" style="324" width="29.71"/>
    <col collapsed="false" customWidth="true" hidden="false" outlineLevel="0" max="125" min="125" style="324" width="5.14"/>
    <col collapsed="false" customWidth="true" hidden="false" outlineLevel="0" max="126" min="126" style="319" width="2.86"/>
    <col collapsed="false" customWidth="true" hidden="false" outlineLevel="0" max="127" min="127" style="324" width="29.71"/>
    <col collapsed="false" customWidth="true" hidden="false" outlineLevel="0" max="128" min="128" style="324" width="5.14"/>
    <col collapsed="false" customWidth="true" hidden="false" outlineLevel="0" max="129" min="129" style="319" width="2.86"/>
    <col collapsed="false" customWidth="true" hidden="false" outlineLevel="0" max="130" min="130" style="324" width="29.71"/>
    <col collapsed="false" customWidth="true" hidden="false" outlineLevel="0" max="131" min="131" style="324" width="5.14"/>
    <col collapsed="false" customWidth="true" hidden="false" outlineLevel="0" max="132" min="132" style="319" width="2.86"/>
    <col collapsed="false" customWidth="true" hidden="false" outlineLevel="0" max="133" min="133" style="324" width="29.71"/>
    <col collapsed="false" customWidth="true" hidden="false" outlineLevel="0" max="134" min="134" style="324" width="5.14"/>
    <col collapsed="false" customWidth="true" hidden="false" outlineLevel="0" max="135" min="135" style="319" width="2.86"/>
    <col collapsed="false" customWidth="true" hidden="false" outlineLevel="0" max="136" min="136" style="324" width="29.71"/>
    <col collapsed="false" customWidth="true" hidden="false" outlineLevel="0" max="137" min="137" style="324" width="5.14"/>
    <col collapsed="false" customWidth="true" hidden="false" outlineLevel="0" max="139" min="138" style="319" width="2.86"/>
    <col collapsed="false" customWidth="true" hidden="true" outlineLevel="0" max="1623" min="140" style="37" width="11.53"/>
    <col collapsed="false" customWidth="false" hidden="true" outlineLevel="0" max="16384" min="1624" style="37" width="10.85"/>
  </cols>
  <sheetData>
    <row r="1" s="29" customFormat="true" ht="15" hidden="true" customHeight="false" outlineLevel="0" collapsed="false">
      <c r="A1" s="326"/>
      <c r="B1" s="326"/>
      <c r="C1" s="326"/>
      <c r="D1" s="326"/>
      <c r="E1" s="326"/>
      <c r="F1" s="327"/>
      <c r="G1" s="326"/>
      <c r="H1" s="326"/>
      <c r="I1" s="326"/>
      <c r="J1" s="328"/>
      <c r="K1" s="329"/>
      <c r="L1" s="326"/>
      <c r="M1" s="330"/>
      <c r="N1" s="331"/>
      <c r="O1" s="331"/>
      <c r="P1" s="331"/>
      <c r="Q1" s="331"/>
      <c r="R1" s="326"/>
      <c r="S1" s="330" t="n">
        <f aca="true">+IFERROR(RANK(S2,OFFSET($S$2,0,0,1,$D$5*3),0),"-")</f>
        <v>6</v>
      </c>
      <c r="T1" s="330"/>
      <c r="U1" s="326"/>
      <c r="V1" s="330" t="n">
        <f aca="true">+IFERROR(RANK(V2,OFFSET($S$2,0,0,1,$D$5*3),0),"-")</f>
        <v>15</v>
      </c>
      <c r="W1" s="330"/>
      <c r="X1" s="326"/>
      <c r="Y1" s="330" t="n">
        <f aca="true">+IFERROR(RANK(Y2,OFFSET($S$2,0,0,1,$D$5*3),0),"-")</f>
        <v>16</v>
      </c>
      <c r="Z1" s="330"/>
      <c r="AA1" s="326"/>
      <c r="AB1" s="330" t="n">
        <f aca="true">+IFERROR(RANK(AB2,OFFSET($S$2,0,0,1,$D$5*3),0),"-")</f>
        <v>10</v>
      </c>
      <c r="AC1" s="330"/>
      <c r="AD1" s="326"/>
      <c r="AE1" s="330" t="n">
        <f aca="true">+IFERROR(RANK(AE2,OFFSET($S$2,0,0,1,$D$5*3),0),"-")</f>
        <v>4</v>
      </c>
      <c r="AF1" s="330"/>
      <c r="AG1" s="326"/>
      <c r="AH1" s="330" t="n">
        <f aca="true">+IFERROR(RANK(AH2,OFFSET($S$2,0,0,1,$D$5*3),0),"-")</f>
        <v>5</v>
      </c>
      <c r="AI1" s="330"/>
      <c r="AJ1" s="326"/>
      <c r="AK1" s="330" t="n">
        <f aca="true">+IFERROR(RANK(AK2,OFFSET($S$2,0,0,1,$D$5*3),0),"-")</f>
        <v>14</v>
      </c>
      <c r="AL1" s="330"/>
      <c r="AM1" s="326"/>
      <c r="AN1" s="330" t="n">
        <f aca="true">+IFERROR(RANK(AN2,OFFSET($S$2,0,0,1,$D$5*3),0),"-")</f>
        <v>8</v>
      </c>
      <c r="AO1" s="330"/>
      <c r="AP1" s="326"/>
      <c r="AQ1" s="330" t="n">
        <f aca="true">+IFERROR(RANK(AQ2,OFFSET($S$2,0,0,1,$D$5*3),0),"-")</f>
        <v>3</v>
      </c>
      <c r="AR1" s="330"/>
      <c r="AS1" s="326"/>
      <c r="AT1" s="330" t="n">
        <f aca="true">+IFERROR(RANK(AT2,OFFSET($S$2,0,0,1,$D$5*3),0),"-")</f>
        <v>1</v>
      </c>
      <c r="AU1" s="330"/>
      <c r="AV1" s="326"/>
      <c r="AW1" s="330" t="n">
        <f aca="true">+IFERROR(RANK(AW2,OFFSET($S$2,0,0,1,$D$5*3),0),"-")</f>
        <v>7</v>
      </c>
      <c r="AX1" s="330"/>
      <c r="AY1" s="326"/>
      <c r="AZ1" s="330" t="n">
        <f aca="true">+IFERROR(RANK(AZ2,OFFSET($S$2,0,0,1,$D$5*3),0),"-")</f>
        <v>17</v>
      </c>
      <c r="BA1" s="330"/>
      <c r="BB1" s="326"/>
      <c r="BC1" s="330" t="n">
        <f aca="true">+IFERROR(RANK(BC2,OFFSET($S$2,0,0,1,$D$5*3),0),"-")</f>
        <v>13</v>
      </c>
      <c r="BD1" s="330"/>
      <c r="BE1" s="326"/>
      <c r="BF1" s="330" t="n">
        <f aca="true">+IFERROR(RANK(BF2,OFFSET($S$2,0,0,1,$D$5*3),0),"-")</f>
        <v>11</v>
      </c>
      <c r="BG1" s="330"/>
      <c r="BH1" s="326"/>
      <c r="BI1" s="330" t="n">
        <f aca="true">+IFERROR(RANK(BI2,OFFSET($S$2,0,0,1,$D$5*3),0),"-")</f>
        <v>12</v>
      </c>
      <c r="BJ1" s="330"/>
      <c r="BK1" s="326"/>
      <c r="BL1" s="330" t="n">
        <f aca="true">+IFERROR(RANK(BL2,OFFSET($S$2,0,0,1,$D$5*3),0),"-")</f>
        <v>9</v>
      </c>
      <c r="BM1" s="330"/>
      <c r="BN1" s="326"/>
      <c r="BO1" s="330" t="n">
        <f aca="true">+IFERROR(RANK(BO2,OFFSET($S$2,0,0,1,$D$5*3),0),"-")</f>
        <v>2</v>
      </c>
      <c r="BP1" s="330"/>
      <c r="BQ1" s="326"/>
      <c r="BR1" s="330" t="n">
        <f aca="true">+IFERROR(RANK(BR2,OFFSET($S$2,0,0,1,$D$5*3),0),"-")</f>
        <v>18</v>
      </c>
      <c r="BS1" s="330"/>
      <c r="BT1" s="326"/>
      <c r="BU1" s="330" t="n">
        <f aca="true">+IFERROR(RANK(BU2,OFFSET($S$2,0,0,1,$D$5*3),0),"-")</f>
        <v>19</v>
      </c>
      <c r="BV1" s="330"/>
      <c r="BW1" s="326"/>
      <c r="BX1" s="330" t="n">
        <f aca="true">+IFERROR(RANK(BX2,OFFSET($S$2,0,0,1,$D$5*3),0),"-")</f>
        <v>20</v>
      </c>
      <c r="BY1" s="330"/>
      <c r="BZ1" s="326"/>
      <c r="CA1" s="330" t="n">
        <f aca="true">+IFERROR(RANK(CA2,OFFSET($S$2,0,0,1,$D$5*3),0),"-")</f>
        <v>21</v>
      </c>
      <c r="CB1" s="330"/>
      <c r="CC1" s="326"/>
      <c r="CD1" s="330" t="n">
        <f aca="true">+IFERROR(RANK(CD2,OFFSET($S$2,0,0,1,$D$5*3),0),"-")</f>
        <v>22</v>
      </c>
      <c r="CE1" s="330"/>
      <c r="CF1" s="326"/>
      <c r="CG1" s="330" t="n">
        <f aca="true">+IFERROR(RANK(CG2,OFFSET($S$2,0,0,1,$D$5*3),0),"-")</f>
        <v>23</v>
      </c>
      <c r="CH1" s="330"/>
      <c r="CI1" s="326"/>
      <c r="CJ1" s="330" t="n">
        <f aca="true">+IFERROR(RANK(CJ2,OFFSET($S$2,0,0,1,$D$5*3),0),"-")</f>
        <v>24</v>
      </c>
      <c r="CK1" s="330"/>
      <c r="CL1" s="326"/>
      <c r="CM1" s="330" t="n">
        <f aca="true">+IFERROR(RANK(CM2,OFFSET($S$2,0,0,1,$D$5*3),0),"-")</f>
        <v>25</v>
      </c>
      <c r="CN1" s="330"/>
      <c r="CO1" s="326"/>
      <c r="CP1" s="330" t="n">
        <f aca="true">+IFERROR(RANK(CP2,OFFSET($S$2,0,0,1,$D$5*3),0),"-")</f>
        <v>26</v>
      </c>
      <c r="CQ1" s="330"/>
      <c r="CR1" s="326"/>
      <c r="CS1" s="330" t="n">
        <f aca="true">+IFERROR(RANK(CS2,OFFSET($S$2,0,0,1,$D$5*3),0),"-")</f>
        <v>27</v>
      </c>
      <c r="CT1" s="330"/>
      <c r="CU1" s="326"/>
      <c r="CV1" s="330" t="n">
        <f aca="true">+IFERROR(RANK(CV2,OFFSET($S$2,0,0,1,$D$5*3),0),"-")</f>
        <v>28</v>
      </c>
      <c r="CW1" s="330"/>
      <c r="CX1" s="326"/>
      <c r="CY1" s="330" t="n">
        <f aca="true">+IFERROR(RANK(CY2,OFFSET($S$2,0,0,1,$D$5*3),0),"-")</f>
        <v>29</v>
      </c>
      <c r="CZ1" s="330"/>
      <c r="DA1" s="326"/>
      <c r="DB1" s="330" t="n">
        <f aca="true">+IFERROR(RANK(DB2,OFFSET($S$2,0,0,1,$D$5*3),0),"-")</f>
        <v>30</v>
      </c>
      <c r="DC1" s="330"/>
      <c r="DD1" s="326"/>
      <c r="DE1" s="330" t="n">
        <f aca="true">+IFERROR(RANK(DE2,OFFSET($S$2,0,0,1,$D$5*3),0),"-")</f>
        <v>31</v>
      </c>
      <c r="DF1" s="330"/>
      <c r="DG1" s="326"/>
      <c r="DH1" s="330" t="n">
        <f aca="true">+IFERROR(RANK(DH2,OFFSET($S$2,0,0,1,$D$5*3),0),"-")</f>
        <v>32</v>
      </c>
      <c r="DI1" s="330"/>
      <c r="DJ1" s="326"/>
      <c r="DK1" s="330" t="n">
        <f aca="true">+IFERROR(RANK(DK2,OFFSET($S$2,0,0,1,$D$5*3),0),"-")</f>
        <v>33</v>
      </c>
      <c r="DL1" s="330"/>
      <c r="DM1" s="326"/>
      <c r="DN1" s="330" t="n">
        <f aca="true">+IFERROR(RANK(DN2,OFFSET($S$2,0,0,1,$D$5*3),0),"-")</f>
        <v>34</v>
      </c>
      <c r="DO1" s="330"/>
      <c r="DP1" s="326"/>
      <c r="DQ1" s="330" t="n">
        <f aca="true">+IFERROR(RANK(DQ2,OFFSET($S$2,0,0,1,$D$5*3),0),"-")</f>
        <v>35</v>
      </c>
      <c r="DR1" s="330"/>
      <c r="DS1" s="326"/>
      <c r="DT1" s="330" t="n">
        <f aca="true">+IFERROR(RANK(DT2,OFFSET($S$2,0,0,1,$D$5*3),0),"-")</f>
        <v>36</v>
      </c>
      <c r="DU1" s="330"/>
      <c r="DV1" s="326"/>
      <c r="DW1" s="330" t="n">
        <f aca="true">+IFERROR(RANK(DW2,OFFSET($S$2,0,0,1,$D$5*3),0),"-")</f>
        <v>37</v>
      </c>
      <c r="DX1" s="330"/>
      <c r="DY1" s="326"/>
      <c r="DZ1" s="330" t="n">
        <f aca="true">+IFERROR(RANK(DZ2,OFFSET($S$2,0,0,1,$D$5*3),0),"-")</f>
        <v>38</v>
      </c>
      <c r="EA1" s="330"/>
      <c r="EB1" s="326"/>
      <c r="EC1" s="330" t="n">
        <f aca="true">+IFERROR(RANK(EC2,OFFSET($S$2,0,0,1,$D$5*3),0),"-")</f>
        <v>39</v>
      </c>
      <c r="ED1" s="330"/>
      <c r="EE1" s="326"/>
      <c r="EF1" s="330" t="n">
        <f aca="true">+IFERROR(RANK(EF2,OFFSET($S$2,0,0,1,$D$5*3),0),"-")</f>
        <v>40</v>
      </c>
      <c r="EG1" s="330"/>
      <c r="EH1" s="326"/>
      <c r="EI1" s="326"/>
    </row>
    <row r="2" s="29" customFormat="true" ht="21.75" hidden="true" customHeight="true" outlineLevel="0" collapsed="false">
      <c r="A2" s="326"/>
      <c r="B2" s="326"/>
      <c r="C2" s="326"/>
      <c r="D2" s="326"/>
      <c r="E2" s="326"/>
      <c r="F2" s="327"/>
      <c r="G2" s="326"/>
      <c r="H2" s="326"/>
      <c r="I2" s="326"/>
      <c r="J2" s="328"/>
      <c r="K2" s="331"/>
      <c r="L2" s="326"/>
      <c r="M2" s="330"/>
      <c r="N2" s="331"/>
      <c r="O2" s="331"/>
      <c r="P2" s="331"/>
      <c r="Q2" s="331"/>
      <c r="R2" s="326"/>
      <c r="S2" s="330" t="n">
        <f aca="false">S4-(COLUMN()/10000)</f>
        <v>54.9981</v>
      </c>
      <c r="T2" s="330"/>
      <c r="U2" s="326"/>
      <c r="V2" s="330" t="n">
        <f aca="false">V4-(COLUMN()/10000)</f>
        <v>27.9978</v>
      </c>
      <c r="W2" s="330"/>
      <c r="X2" s="326"/>
      <c r="Y2" s="330" t="n">
        <f aca="false">Y4-(COLUMN()/10000)</f>
        <v>25.9975</v>
      </c>
      <c r="Z2" s="330"/>
      <c r="AA2" s="326"/>
      <c r="AB2" s="330" t="n">
        <f aca="false">AB4-(COLUMN()/10000)</f>
        <v>38.9972</v>
      </c>
      <c r="AC2" s="330"/>
      <c r="AD2" s="326"/>
      <c r="AE2" s="330" t="n">
        <f aca="false">AE4-(COLUMN()/10000)</f>
        <v>60.9969</v>
      </c>
      <c r="AF2" s="330"/>
      <c r="AG2" s="326"/>
      <c r="AH2" s="330" t="n">
        <f aca="false">AH4-(COLUMN()/10000)</f>
        <v>60.9966</v>
      </c>
      <c r="AI2" s="330"/>
      <c r="AJ2" s="326"/>
      <c r="AK2" s="330" t="n">
        <f aca="false">AK4-(COLUMN()/10000)</f>
        <v>32.9963</v>
      </c>
      <c r="AL2" s="330"/>
      <c r="AM2" s="326"/>
      <c r="AN2" s="330" t="n">
        <f aca="false">AN4-(COLUMN()/10000)</f>
        <v>51.996</v>
      </c>
      <c r="AO2" s="330"/>
      <c r="AP2" s="326"/>
      <c r="AQ2" s="330" t="n">
        <f aca="false">AQ4-(COLUMN()/10000)</f>
        <v>69.9957</v>
      </c>
      <c r="AR2" s="330"/>
      <c r="AS2" s="326"/>
      <c r="AT2" s="330" t="n">
        <f aca="false">AT4-(COLUMN()/10000)</f>
        <v>81.9954</v>
      </c>
      <c r="AU2" s="330"/>
      <c r="AV2" s="326"/>
      <c r="AW2" s="330" t="n">
        <f aca="false">AW4-(COLUMN()/10000)</f>
        <v>53.9951</v>
      </c>
      <c r="AX2" s="330"/>
      <c r="AY2" s="326"/>
      <c r="AZ2" s="330" t="n">
        <f aca="false">AZ4-(COLUMN()/10000)</f>
        <v>24.9948</v>
      </c>
      <c r="BA2" s="330"/>
      <c r="BB2" s="326"/>
      <c r="BC2" s="330" t="n">
        <f aca="false">BC4-(COLUMN()/10000)</f>
        <v>34.9945</v>
      </c>
      <c r="BD2" s="330"/>
      <c r="BE2" s="326"/>
      <c r="BF2" s="330" t="n">
        <f aca="false">BF4-(COLUMN()/10000)</f>
        <v>38.9942</v>
      </c>
      <c r="BG2" s="330"/>
      <c r="BH2" s="326"/>
      <c r="BI2" s="330" t="n">
        <f aca="false">BI4-(COLUMN()/10000)</f>
        <v>37.9939</v>
      </c>
      <c r="BJ2" s="330"/>
      <c r="BK2" s="326"/>
      <c r="BL2" s="330" t="n">
        <f aca="false">BL4-(COLUMN()/10000)</f>
        <v>43.9936</v>
      </c>
      <c r="BM2" s="330"/>
      <c r="BN2" s="326"/>
      <c r="BO2" s="330" t="n">
        <f aca="false">BO4-(COLUMN()/10000)</f>
        <v>73.9933</v>
      </c>
      <c r="BP2" s="330"/>
      <c r="BQ2" s="326"/>
      <c r="BR2" s="330" t="n">
        <f aca="false">BR4-(COLUMN()/10000)</f>
        <v>24.993</v>
      </c>
      <c r="BS2" s="330"/>
      <c r="BT2" s="326"/>
      <c r="BU2" s="330" t="n">
        <f aca="false">BU4-(COLUMN()/10000)</f>
        <v>-0.0073</v>
      </c>
      <c r="BV2" s="330"/>
      <c r="BW2" s="326"/>
      <c r="BX2" s="330" t="n">
        <f aca="false">BX4-(COLUMN()/10000)</f>
        <v>-0.0076</v>
      </c>
      <c r="BY2" s="330"/>
      <c r="BZ2" s="326"/>
      <c r="CA2" s="330" t="n">
        <f aca="false">CA4-(COLUMN()/10000)</f>
        <v>-0.0079</v>
      </c>
      <c r="CB2" s="330"/>
      <c r="CC2" s="326"/>
      <c r="CD2" s="330" t="n">
        <f aca="false">CD4-(COLUMN()/10000)</f>
        <v>-0.0082</v>
      </c>
      <c r="CE2" s="330"/>
      <c r="CF2" s="326"/>
      <c r="CG2" s="330" t="n">
        <f aca="false">CG4-(COLUMN()/10000)</f>
        <v>-0.0085</v>
      </c>
      <c r="CH2" s="330"/>
      <c r="CI2" s="326"/>
      <c r="CJ2" s="330" t="n">
        <f aca="false">CJ4-(COLUMN()/10000)</f>
        <v>-0.0088</v>
      </c>
      <c r="CK2" s="330"/>
      <c r="CL2" s="326"/>
      <c r="CM2" s="330" t="n">
        <f aca="false">CM4-(COLUMN()/10000)</f>
        <v>-0.0091</v>
      </c>
      <c r="CN2" s="330"/>
      <c r="CO2" s="326"/>
      <c r="CP2" s="330" t="n">
        <f aca="false">CP4-(COLUMN()/10000)</f>
        <v>-0.0094</v>
      </c>
      <c r="CQ2" s="330"/>
      <c r="CR2" s="326"/>
      <c r="CS2" s="330" t="n">
        <f aca="false">CS4-(COLUMN()/10000)</f>
        <v>-0.0097</v>
      </c>
      <c r="CT2" s="330"/>
      <c r="CU2" s="326"/>
      <c r="CV2" s="330" t="n">
        <f aca="false">CV4-(COLUMN()/10000)</f>
        <v>-0.01</v>
      </c>
      <c r="CW2" s="330"/>
      <c r="CX2" s="326"/>
      <c r="CY2" s="330" t="n">
        <f aca="false">CY4-(COLUMN()/10000)</f>
        <v>-0.0103</v>
      </c>
      <c r="CZ2" s="330"/>
      <c r="DA2" s="326"/>
      <c r="DB2" s="330" t="n">
        <f aca="false">DB4-(COLUMN()/10000)</f>
        <v>-0.0106</v>
      </c>
      <c r="DC2" s="330"/>
      <c r="DD2" s="326"/>
      <c r="DE2" s="330" t="n">
        <f aca="false">DE4-(COLUMN()/10000)</f>
        <v>-0.0109</v>
      </c>
      <c r="DF2" s="330"/>
      <c r="DG2" s="326"/>
      <c r="DH2" s="330" t="n">
        <f aca="false">DH4-(COLUMN()/10000)</f>
        <v>-0.0112</v>
      </c>
      <c r="DI2" s="330"/>
      <c r="DJ2" s="326"/>
      <c r="DK2" s="330" t="n">
        <f aca="false">DK4-(COLUMN()/10000)</f>
        <v>-0.0115</v>
      </c>
      <c r="DL2" s="330"/>
      <c r="DM2" s="326"/>
      <c r="DN2" s="330" t="n">
        <f aca="false">DN4-(COLUMN()/10000)</f>
        <v>-0.0118</v>
      </c>
      <c r="DO2" s="330"/>
      <c r="DP2" s="326"/>
      <c r="DQ2" s="330" t="n">
        <f aca="false">DQ4-(COLUMN()/10000)</f>
        <v>-0.0121</v>
      </c>
      <c r="DR2" s="330"/>
      <c r="DS2" s="326"/>
      <c r="DT2" s="330" t="n">
        <f aca="false">DT4-(COLUMN()/10000)</f>
        <v>-0.0124</v>
      </c>
      <c r="DU2" s="330"/>
      <c r="DV2" s="326"/>
      <c r="DW2" s="330" t="n">
        <f aca="false">DW4-(COLUMN()/10000)</f>
        <v>-0.0127</v>
      </c>
      <c r="DX2" s="330"/>
      <c r="DY2" s="326"/>
      <c r="DZ2" s="330" t="n">
        <f aca="false">DZ4-(COLUMN()/10000)</f>
        <v>-0.013</v>
      </c>
      <c r="EA2" s="330"/>
      <c r="EB2" s="326"/>
      <c r="EC2" s="330" t="n">
        <f aca="false">EC4-(COLUMN()/10000)</f>
        <v>-0.0133</v>
      </c>
      <c r="ED2" s="330"/>
      <c r="EE2" s="326"/>
      <c r="EF2" s="330" t="n">
        <f aca="false">EF4-(COLUMN()/10000)</f>
        <v>-0.0136</v>
      </c>
      <c r="EG2" s="330"/>
      <c r="EH2" s="326"/>
      <c r="EI2" s="326"/>
    </row>
    <row r="3" s="29" customFormat="true" ht="15" hidden="true" customHeight="false" outlineLevel="0" collapsed="false">
      <c r="A3" s="326"/>
      <c r="B3" s="326"/>
      <c r="C3" s="326"/>
      <c r="D3" s="326"/>
      <c r="E3" s="326"/>
      <c r="F3" s="327"/>
      <c r="G3" s="326"/>
      <c r="H3" s="326"/>
      <c r="I3" s="326"/>
      <c r="J3" s="328"/>
      <c r="K3" s="330"/>
      <c r="L3" s="326"/>
      <c r="M3" s="330"/>
      <c r="N3" s="331"/>
      <c r="O3" s="331"/>
      <c r="P3" s="331"/>
      <c r="Q3" s="331"/>
      <c r="R3" s="326"/>
      <c r="S3" s="330" t="n">
        <f aca="true">RANK(S4,OFFSET($S$4,0,0,1,$D$5*3),0)</f>
        <v>6</v>
      </c>
      <c r="T3" s="330"/>
      <c r="U3" s="326"/>
      <c r="V3" s="330" t="n">
        <f aca="true">RANK(V4,OFFSET($S$4,0,0,1,$D$5*3),0)</f>
        <v>15</v>
      </c>
      <c r="W3" s="330"/>
      <c r="X3" s="326"/>
      <c r="Y3" s="330" t="n">
        <f aca="true">RANK(Y4,OFFSET($S$4,0,0,1,$D$5*3),0)</f>
        <v>16</v>
      </c>
      <c r="Z3" s="330"/>
      <c r="AA3" s="326"/>
      <c r="AB3" s="330" t="n">
        <f aca="true">RANK(AB4,OFFSET($S$4,0,0,1,$D$5*3),0)</f>
        <v>10</v>
      </c>
      <c r="AC3" s="330"/>
      <c r="AD3" s="326"/>
      <c r="AE3" s="330" t="n">
        <f aca="true">RANK(AE4,OFFSET($S$4,0,0,1,$D$5*3),0)</f>
        <v>4</v>
      </c>
      <c r="AF3" s="330"/>
      <c r="AG3" s="326"/>
      <c r="AH3" s="330" t="n">
        <f aca="true">RANK(AH4,OFFSET($S$4,0,0,1,$D$5*3),0)</f>
        <v>4</v>
      </c>
      <c r="AI3" s="330"/>
      <c r="AJ3" s="326"/>
      <c r="AK3" s="330" t="n">
        <f aca="true">RANK(AK4,OFFSET($S$4,0,0,1,$D$5*3),0)</f>
        <v>14</v>
      </c>
      <c r="AL3" s="330"/>
      <c r="AM3" s="326"/>
      <c r="AN3" s="330" t="n">
        <f aca="true">RANK(AN4,OFFSET($S$4,0,0,1,$D$5*3),0)</f>
        <v>8</v>
      </c>
      <c r="AO3" s="330"/>
      <c r="AP3" s="326"/>
      <c r="AQ3" s="330" t="n">
        <f aca="true">RANK(AQ4,OFFSET($S$4,0,0,1,$D$5*3),0)</f>
        <v>3</v>
      </c>
      <c r="AR3" s="330"/>
      <c r="AS3" s="326"/>
      <c r="AT3" s="330" t="n">
        <f aca="true">RANK(AT4,OFFSET($S$4,0,0,1,$D$5*3),0)</f>
        <v>1</v>
      </c>
      <c r="AU3" s="330"/>
      <c r="AV3" s="326"/>
      <c r="AW3" s="330" t="n">
        <f aca="true">RANK(AW4,OFFSET($S$4,0,0,1,$D$5*3),0)</f>
        <v>7</v>
      </c>
      <c r="AX3" s="330"/>
      <c r="AY3" s="326"/>
      <c r="AZ3" s="330" t="n">
        <f aca="true">RANK(AZ4,OFFSET($S$4,0,0,1,$D$5*3),0)</f>
        <v>17</v>
      </c>
      <c r="BA3" s="330"/>
      <c r="BB3" s="326"/>
      <c r="BC3" s="330" t="n">
        <f aca="true">RANK(BC4,OFFSET($S$4,0,0,1,$D$5*3),0)</f>
        <v>13</v>
      </c>
      <c r="BD3" s="330"/>
      <c r="BE3" s="326"/>
      <c r="BF3" s="330" t="n">
        <f aca="true">RANK(BF4,OFFSET($S$4,0,0,1,$D$5*3),0)</f>
        <v>10</v>
      </c>
      <c r="BG3" s="330"/>
      <c r="BH3" s="326"/>
      <c r="BI3" s="330" t="n">
        <f aca="true">RANK(BI4,OFFSET($S$4,0,0,1,$D$5*3),0)</f>
        <v>12</v>
      </c>
      <c r="BJ3" s="330"/>
      <c r="BK3" s="326"/>
      <c r="BL3" s="330" t="n">
        <f aca="true">RANK(BL4,OFFSET($S$4,0,0,1,$D$5*3),0)</f>
        <v>9</v>
      </c>
      <c r="BM3" s="330"/>
      <c r="BN3" s="326"/>
      <c r="BO3" s="330" t="n">
        <f aca="true">RANK(BO4,OFFSET($S$4,0,0,1,$D$5*3),0)</f>
        <v>2</v>
      </c>
      <c r="BP3" s="330"/>
      <c r="BQ3" s="326"/>
      <c r="BR3" s="330" t="n">
        <f aca="true">RANK(BR4,OFFSET($S$4,0,0,1,$D$5*3),0)</f>
        <v>17</v>
      </c>
      <c r="BS3" s="330"/>
      <c r="BT3" s="326"/>
      <c r="BU3" s="330" t="n">
        <f aca="true">RANK(BU4,OFFSET($S$4,0,0,1,$D$5*3),0)</f>
        <v>19</v>
      </c>
      <c r="BV3" s="330"/>
      <c r="BW3" s="326"/>
      <c r="BX3" s="330" t="n">
        <f aca="true">RANK(BX4,OFFSET($S$4,0,0,1,$D$5*3),0)</f>
        <v>19</v>
      </c>
      <c r="BY3" s="330"/>
      <c r="BZ3" s="326"/>
      <c r="CA3" s="330" t="n">
        <f aca="true">RANK(CA4,OFFSET($S$4,0,0,1,$D$5*3),0)</f>
        <v>19</v>
      </c>
      <c r="CB3" s="330"/>
      <c r="CC3" s="326"/>
      <c r="CD3" s="330" t="n">
        <f aca="true">RANK(CD4,OFFSET($S$4,0,0,1,$D$5*3),0)</f>
        <v>19</v>
      </c>
      <c r="CE3" s="330"/>
      <c r="CF3" s="326"/>
      <c r="CG3" s="330" t="n">
        <f aca="true">RANK(CG4,OFFSET($S$4,0,0,1,$D$5*3),0)</f>
        <v>19</v>
      </c>
      <c r="CH3" s="330"/>
      <c r="CI3" s="326"/>
      <c r="CJ3" s="330" t="n">
        <f aca="true">RANK(CJ4,OFFSET($S$4,0,0,1,$D$5*3),0)</f>
        <v>19</v>
      </c>
      <c r="CK3" s="330"/>
      <c r="CL3" s="326"/>
      <c r="CM3" s="330" t="n">
        <f aca="true">RANK(CM4,OFFSET($S$4,0,0,1,$D$5*3),0)</f>
        <v>19</v>
      </c>
      <c r="CN3" s="330"/>
      <c r="CO3" s="326"/>
      <c r="CP3" s="330" t="n">
        <f aca="true">RANK(CP4,OFFSET($S$4,0,0,1,$D$5*3),0)</f>
        <v>19</v>
      </c>
      <c r="CQ3" s="330"/>
      <c r="CR3" s="326"/>
      <c r="CS3" s="330" t="n">
        <f aca="true">RANK(CS4,OFFSET($S$4,0,0,1,$D$5*3),0)</f>
        <v>19</v>
      </c>
      <c r="CT3" s="330"/>
      <c r="CU3" s="326"/>
      <c r="CV3" s="330" t="n">
        <f aca="true">RANK(CV4,OFFSET($S$4,0,0,1,$D$5*3),0)</f>
        <v>19</v>
      </c>
      <c r="CW3" s="330"/>
      <c r="CX3" s="326"/>
      <c r="CY3" s="330" t="n">
        <f aca="true">RANK(CY4,OFFSET($S$4,0,0,1,$D$5*3),0)</f>
        <v>19</v>
      </c>
      <c r="CZ3" s="330"/>
      <c r="DA3" s="326"/>
      <c r="DB3" s="330" t="n">
        <f aca="true">RANK(DB4,OFFSET($S$4,0,0,1,$D$5*3),0)</f>
        <v>19</v>
      </c>
      <c r="DC3" s="330"/>
      <c r="DD3" s="326"/>
      <c r="DE3" s="330" t="n">
        <f aca="true">RANK(DE4,OFFSET($S$4,0,0,1,$D$5*3),0)</f>
        <v>19</v>
      </c>
      <c r="DF3" s="330"/>
      <c r="DG3" s="326"/>
      <c r="DH3" s="330" t="n">
        <f aca="true">RANK(DH4,OFFSET($S$4,0,0,1,$D$5*3),0)</f>
        <v>19</v>
      </c>
      <c r="DI3" s="330"/>
      <c r="DJ3" s="326"/>
      <c r="DK3" s="330" t="n">
        <f aca="true">RANK(DK4,OFFSET($S$4,0,0,1,$D$5*3),0)</f>
        <v>19</v>
      </c>
      <c r="DL3" s="330"/>
      <c r="DM3" s="326"/>
      <c r="DN3" s="330" t="n">
        <f aca="true">RANK(DN4,OFFSET($S$4,0,0,1,$D$5*3),0)</f>
        <v>19</v>
      </c>
      <c r="DO3" s="330"/>
      <c r="DP3" s="326"/>
      <c r="DQ3" s="330" t="n">
        <f aca="true">RANK(DQ4,OFFSET($S$4,0,0,1,$D$5*3),0)</f>
        <v>19</v>
      </c>
      <c r="DR3" s="330"/>
      <c r="DS3" s="326"/>
      <c r="DT3" s="330" t="n">
        <f aca="true">RANK(DT4,OFFSET($S$4,0,0,1,$D$5*3),0)</f>
        <v>19</v>
      </c>
      <c r="DU3" s="330"/>
      <c r="DV3" s="326"/>
      <c r="DW3" s="330" t="n">
        <f aca="true">RANK(DW4,OFFSET($S$4,0,0,1,$D$5*3),0)</f>
        <v>19</v>
      </c>
      <c r="DX3" s="330"/>
      <c r="DY3" s="326"/>
      <c r="DZ3" s="330" t="n">
        <f aca="true">RANK(DZ4,OFFSET($S$4,0,0,1,$D$5*3),0)</f>
        <v>19</v>
      </c>
      <c r="EA3" s="330"/>
      <c r="EB3" s="326"/>
      <c r="EC3" s="330" t="n">
        <f aca="true">RANK(EC4,OFFSET($S$4,0,0,1,$D$5*3),0)</f>
        <v>19</v>
      </c>
      <c r="ED3" s="330"/>
      <c r="EE3" s="326"/>
      <c r="EF3" s="330" t="n">
        <f aca="true">RANK(EF4,OFFSET($S$4,0,0,1,$D$5*3),0)</f>
        <v>19</v>
      </c>
      <c r="EG3" s="330"/>
      <c r="EH3" s="326"/>
      <c r="EI3" s="326"/>
    </row>
    <row r="4" customFormat="false" ht="15" hidden="false" customHeight="true" outlineLevel="0" collapsed="false">
      <c r="A4" s="326"/>
      <c r="B4" s="326"/>
      <c r="C4" s="332"/>
      <c r="D4" s="326"/>
      <c r="E4" s="333"/>
      <c r="F4" s="327"/>
      <c r="G4" s="326"/>
      <c r="H4" s="326"/>
      <c r="I4" s="334"/>
      <c r="J4" s="335"/>
      <c r="K4" s="336"/>
      <c r="L4" s="337"/>
      <c r="M4" s="336"/>
      <c r="N4" s="331"/>
      <c r="O4" s="331"/>
      <c r="P4" s="331"/>
      <c r="Q4" s="331"/>
      <c r="R4" s="326"/>
      <c r="S4" s="338" t="n">
        <f aca="false">SUM(T6:T259)/2</f>
        <v>55</v>
      </c>
      <c r="T4" s="339"/>
      <c r="U4" s="337"/>
      <c r="V4" s="338" t="n">
        <f aca="false">SUM(W6:W259)/2</f>
        <v>28</v>
      </c>
      <c r="W4" s="339"/>
      <c r="X4" s="337"/>
      <c r="Y4" s="338" t="n">
        <f aca="false">SUM(Z6:Z259)/2</f>
        <v>26</v>
      </c>
      <c r="Z4" s="339"/>
      <c r="AA4" s="337"/>
      <c r="AB4" s="338" t="n">
        <f aca="false">SUM(AC6:AC259)/2</f>
        <v>39</v>
      </c>
      <c r="AC4" s="339"/>
      <c r="AD4" s="337"/>
      <c r="AE4" s="338" t="n">
        <f aca="false">SUM(AF6:AF259)/2</f>
        <v>61</v>
      </c>
      <c r="AF4" s="339"/>
      <c r="AG4" s="337"/>
      <c r="AH4" s="338" t="n">
        <f aca="false">SUM(AI6:AI259)/2</f>
        <v>61</v>
      </c>
      <c r="AI4" s="339"/>
      <c r="AJ4" s="337"/>
      <c r="AK4" s="338" t="n">
        <f aca="false">SUM(AL6:AL259)/2</f>
        <v>33</v>
      </c>
      <c r="AL4" s="339"/>
      <c r="AM4" s="337"/>
      <c r="AN4" s="338" t="n">
        <f aca="false">SUM(AO6:AO259)/2</f>
        <v>52</v>
      </c>
      <c r="AO4" s="339"/>
      <c r="AP4" s="337"/>
      <c r="AQ4" s="338" t="n">
        <f aca="false">SUM(AR6:AR259)/2</f>
        <v>70</v>
      </c>
      <c r="AR4" s="339"/>
      <c r="AS4" s="337"/>
      <c r="AT4" s="338" t="n">
        <f aca="false">SUM(AU6:AU259)/2</f>
        <v>82</v>
      </c>
      <c r="AU4" s="339"/>
      <c r="AV4" s="337"/>
      <c r="AW4" s="338" t="n">
        <f aca="false">SUM(AX6:AX259)/2</f>
        <v>54</v>
      </c>
      <c r="AX4" s="339"/>
      <c r="AY4" s="337"/>
      <c r="AZ4" s="338" t="n">
        <f aca="false">SUM(BA6:BA259)/2</f>
        <v>25</v>
      </c>
      <c r="BA4" s="339"/>
      <c r="BB4" s="337"/>
      <c r="BC4" s="338" t="n">
        <f aca="false">SUM(BD6:BD259)/2</f>
        <v>35</v>
      </c>
      <c r="BD4" s="339"/>
      <c r="BE4" s="337"/>
      <c r="BF4" s="338" t="n">
        <f aca="false">SUM(BG6:BG259)/2</f>
        <v>39</v>
      </c>
      <c r="BG4" s="339"/>
      <c r="BH4" s="337"/>
      <c r="BI4" s="338" t="n">
        <f aca="false">SUM(BJ6:BJ259)/2</f>
        <v>38</v>
      </c>
      <c r="BJ4" s="339"/>
      <c r="BK4" s="337"/>
      <c r="BL4" s="338" t="n">
        <f aca="false">SUM(BM6:BM259)/2</f>
        <v>44</v>
      </c>
      <c r="BM4" s="339"/>
      <c r="BN4" s="337"/>
      <c r="BO4" s="338" t="n">
        <f aca="false">SUM(BP6:BP259)/2</f>
        <v>74</v>
      </c>
      <c r="BP4" s="339"/>
      <c r="BQ4" s="337"/>
      <c r="BR4" s="338" t="n">
        <f aca="false">SUM(BS6:BS259)/2</f>
        <v>25</v>
      </c>
      <c r="BS4" s="339"/>
      <c r="BT4" s="337"/>
      <c r="BU4" s="338" t="n">
        <f aca="false">SUM(BV6:BV259)/2</f>
        <v>0</v>
      </c>
      <c r="BV4" s="339"/>
      <c r="BW4" s="337"/>
      <c r="BX4" s="338" t="n">
        <f aca="false">SUM(BY6:BY259)/2</f>
        <v>0</v>
      </c>
      <c r="BY4" s="339"/>
      <c r="BZ4" s="337"/>
      <c r="CA4" s="338" t="n">
        <f aca="false">SUM(CB6:CB259)/2</f>
        <v>0</v>
      </c>
      <c r="CB4" s="339"/>
      <c r="CC4" s="337"/>
      <c r="CD4" s="338" t="n">
        <f aca="false">SUM(CE6:CE259)/2</f>
        <v>0</v>
      </c>
      <c r="CE4" s="339"/>
      <c r="CF4" s="337"/>
      <c r="CG4" s="338" t="n">
        <f aca="false">SUM(CH6:CH259)/2</f>
        <v>0</v>
      </c>
      <c r="CH4" s="339"/>
      <c r="CI4" s="337"/>
      <c r="CJ4" s="338" t="n">
        <f aca="false">SUM(CK6:CK259)/2</f>
        <v>0</v>
      </c>
      <c r="CK4" s="339"/>
      <c r="CL4" s="337"/>
      <c r="CM4" s="338" t="n">
        <f aca="false">SUM(CN6:CN259)/2</f>
        <v>0</v>
      </c>
      <c r="CN4" s="339"/>
      <c r="CO4" s="337"/>
      <c r="CP4" s="338" t="n">
        <f aca="false">SUM(CQ6:CQ259)/2</f>
        <v>0</v>
      </c>
      <c r="CQ4" s="339"/>
      <c r="CR4" s="337"/>
      <c r="CS4" s="338" t="n">
        <f aca="false">SUM(CT6:CT259)/2</f>
        <v>0</v>
      </c>
      <c r="CT4" s="339"/>
      <c r="CU4" s="337"/>
      <c r="CV4" s="338" t="n">
        <f aca="false">SUM(CW6:CW259)/2</f>
        <v>0</v>
      </c>
      <c r="CW4" s="339"/>
      <c r="CX4" s="337"/>
      <c r="CY4" s="338" t="n">
        <f aca="false">SUM(CZ6:CZ259)/2</f>
        <v>0</v>
      </c>
      <c r="CZ4" s="339"/>
      <c r="DA4" s="337"/>
      <c r="DB4" s="338" t="n">
        <f aca="false">SUM(DC6:DC259)/2</f>
        <v>0</v>
      </c>
      <c r="DC4" s="339"/>
      <c r="DD4" s="337"/>
      <c r="DE4" s="338" t="n">
        <f aca="false">SUM(DF6:DF259)/2</f>
        <v>0</v>
      </c>
      <c r="DF4" s="339"/>
      <c r="DG4" s="337"/>
      <c r="DH4" s="338" t="n">
        <f aca="false">SUM(DI6:DI259)/2</f>
        <v>0</v>
      </c>
      <c r="DI4" s="339"/>
      <c r="DJ4" s="337"/>
      <c r="DK4" s="338" t="n">
        <f aca="false">SUM(DL6:DL259)/2</f>
        <v>0</v>
      </c>
      <c r="DL4" s="339"/>
      <c r="DM4" s="337"/>
      <c r="DN4" s="338" t="n">
        <f aca="false">SUM(DO6:DO259)/2</f>
        <v>0</v>
      </c>
      <c r="DO4" s="339"/>
      <c r="DP4" s="337"/>
      <c r="DQ4" s="338" t="n">
        <f aca="false">SUM(DR6:DR259)/2</f>
        <v>0</v>
      </c>
      <c r="DR4" s="339"/>
      <c r="DS4" s="337"/>
      <c r="DT4" s="338" t="n">
        <f aca="false">SUM(DU6:DU259)/2</f>
        <v>0</v>
      </c>
      <c r="DU4" s="339"/>
      <c r="DV4" s="337"/>
      <c r="DW4" s="338" t="n">
        <f aca="false">SUM(DX6:DX259)/2</f>
        <v>0</v>
      </c>
      <c r="DX4" s="339"/>
      <c r="DY4" s="337"/>
      <c r="DZ4" s="338" t="n">
        <f aca="false">SUM(EA6:EA259)/2</f>
        <v>0</v>
      </c>
      <c r="EA4" s="339"/>
      <c r="EB4" s="337"/>
      <c r="EC4" s="338" t="n">
        <f aca="false">SUM(ED6:ED259)/2</f>
        <v>0</v>
      </c>
      <c r="ED4" s="339"/>
      <c r="EE4" s="337"/>
      <c r="EF4" s="338" t="n">
        <f aca="false">SUM(EG6:EG259)/2</f>
        <v>0</v>
      </c>
      <c r="EG4" s="339"/>
      <c r="EH4" s="337"/>
      <c r="EI4" s="337"/>
    </row>
    <row r="5" customFormat="false" ht="19.7" hidden="false" customHeight="false" outlineLevel="0" collapsed="false">
      <c r="A5" s="326"/>
      <c r="B5" s="326"/>
      <c r="C5" s="340" t="str">
        <f aca="false">Idiomas!D299&amp;" -&gt;"</f>
        <v>Selecciona el Nº de Jugadores -&gt;</v>
      </c>
      <c r="D5" s="341" t="n">
        <v>40</v>
      </c>
      <c r="E5" s="333"/>
      <c r="F5" s="342" t="s">
        <v>241</v>
      </c>
      <c r="G5" s="342" t="s">
        <v>242</v>
      </c>
      <c r="H5" s="342" t="s">
        <v>243</v>
      </c>
      <c r="I5" s="343" t="s">
        <v>244</v>
      </c>
      <c r="J5" s="344" t="str">
        <f aca="false">HYPERLINK(Idiomas!D446,Idiomas!D445)</f>
        <v>?</v>
      </c>
      <c r="K5" s="345" t="str">
        <f aca="false">Idiomas!D135</f>
        <v>FASE DE GRUPOS</v>
      </c>
      <c r="L5" s="332"/>
      <c r="M5" s="346"/>
      <c r="N5" s="331"/>
      <c r="O5" s="331"/>
      <c r="P5" s="331"/>
      <c r="Q5" s="331"/>
      <c r="R5" s="326" t="n">
        <v>0</v>
      </c>
      <c r="S5" s="347" t="s">
        <v>245</v>
      </c>
      <c r="T5" s="348"/>
      <c r="U5" s="337" t="n">
        <v>1</v>
      </c>
      <c r="V5" s="347" t="s">
        <v>246</v>
      </c>
      <c r="W5" s="348"/>
      <c r="X5" s="337" t="n">
        <v>2</v>
      </c>
      <c r="Y5" s="347" t="s">
        <v>247</v>
      </c>
      <c r="Z5" s="348"/>
      <c r="AA5" s="337" t="n">
        <v>3</v>
      </c>
      <c r="AB5" s="347" t="s">
        <v>248</v>
      </c>
      <c r="AC5" s="348"/>
      <c r="AD5" s="337" t="n">
        <v>4</v>
      </c>
      <c r="AE5" s="347" t="s">
        <v>249</v>
      </c>
      <c r="AF5" s="348"/>
      <c r="AG5" s="337" t="n">
        <v>5</v>
      </c>
      <c r="AH5" s="347" t="s">
        <v>250</v>
      </c>
      <c r="AI5" s="348"/>
      <c r="AJ5" s="337" t="n">
        <v>6</v>
      </c>
      <c r="AK5" s="347" t="s">
        <v>251</v>
      </c>
      <c r="AL5" s="348"/>
      <c r="AM5" s="337" t="n">
        <v>7</v>
      </c>
      <c r="AN5" s="347" t="s">
        <v>252</v>
      </c>
      <c r="AO5" s="348"/>
      <c r="AP5" s="337" t="n">
        <v>8</v>
      </c>
      <c r="AQ5" s="347" t="s">
        <v>253</v>
      </c>
      <c r="AR5" s="348"/>
      <c r="AS5" s="337" t="n">
        <v>9</v>
      </c>
      <c r="AT5" s="347" t="s">
        <v>254</v>
      </c>
      <c r="AU5" s="348"/>
      <c r="AV5" s="337" t="n">
        <v>10</v>
      </c>
      <c r="AW5" s="347" t="s">
        <v>255</v>
      </c>
      <c r="AX5" s="348"/>
      <c r="AY5" s="337" t="n">
        <v>11</v>
      </c>
      <c r="AZ5" s="347" t="s">
        <v>256</v>
      </c>
      <c r="BA5" s="348"/>
      <c r="BB5" s="337" t="n">
        <v>12</v>
      </c>
      <c r="BC5" s="347" t="s">
        <v>257</v>
      </c>
      <c r="BD5" s="348"/>
      <c r="BE5" s="337" t="n">
        <v>13</v>
      </c>
      <c r="BF5" s="347" t="s">
        <v>258</v>
      </c>
      <c r="BG5" s="348"/>
      <c r="BH5" s="337" t="n">
        <v>14</v>
      </c>
      <c r="BI5" s="347" t="s">
        <v>259</v>
      </c>
      <c r="BJ5" s="348"/>
      <c r="BK5" s="337" t="n">
        <v>15</v>
      </c>
      <c r="BL5" s="347" t="s">
        <v>260</v>
      </c>
      <c r="BM5" s="348"/>
      <c r="BN5" s="337" t="n">
        <v>16</v>
      </c>
      <c r="BO5" s="347" t="s">
        <v>261</v>
      </c>
      <c r="BP5" s="348"/>
      <c r="BQ5" s="337" t="n">
        <v>17</v>
      </c>
      <c r="BR5" s="347" t="s">
        <v>262</v>
      </c>
      <c r="BS5" s="348"/>
      <c r="BT5" s="337" t="n">
        <v>18</v>
      </c>
      <c r="BU5" s="347" t="str">
        <f aca="false">Idiomas!$G$363&amp;ADMIN!BW5</f>
        <v>Pegar Valores Nombre J19</v>
      </c>
      <c r="BV5" s="348"/>
      <c r="BW5" s="337" t="n">
        <v>19</v>
      </c>
      <c r="BX5" s="347" t="str">
        <f aca="false">Idiomas!$G$363&amp;ADMIN!BZ5</f>
        <v>Pegar Valores Nombre J20</v>
      </c>
      <c r="BY5" s="348"/>
      <c r="BZ5" s="337" t="n">
        <v>20</v>
      </c>
      <c r="CA5" s="347" t="str">
        <f aca="false">Idiomas!$G$363&amp;ADMIN!CC5</f>
        <v>Pegar Valores Nombre J21</v>
      </c>
      <c r="CB5" s="348"/>
      <c r="CC5" s="337" t="n">
        <v>21</v>
      </c>
      <c r="CD5" s="347" t="str">
        <f aca="false">Idiomas!$G$363&amp;ADMIN!CF5</f>
        <v>Pegar Valores Nombre J22</v>
      </c>
      <c r="CE5" s="348"/>
      <c r="CF5" s="337" t="n">
        <v>22</v>
      </c>
      <c r="CG5" s="347" t="str">
        <f aca="false">Idiomas!$G$363&amp;ADMIN!CI5</f>
        <v>Pegar Valores Nombre J23</v>
      </c>
      <c r="CH5" s="348"/>
      <c r="CI5" s="337" t="n">
        <v>23</v>
      </c>
      <c r="CJ5" s="347" t="str">
        <f aca="false">Idiomas!$G$363&amp;ADMIN!CL5</f>
        <v>Pegar Valores Nombre J24</v>
      </c>
      <c r="CK5" s="348"/>
      <c r="CL5" s="337" t="n">
        <v>24</v>
      </c>
      <c r="CM5" s="347" t="str">
        <f aca="false">Idiomas!$G$363&amp;ADMIN!CO5</f>
        <v>Pegar Valores Nombre J25</v>
      </c>
      <c r="CN5" s="348"/>
      <c r="CO5" s="337" t="n">
        <v>25</v>
      </c>
      <c r="CP5" s="347" t="str">
        <f aca="false">Idiomas!$G$363&amp;ADMIN!CR5</f>
        <v>Pegar Valores Nombre J26</v>
      </c>
      <c r="CQ5" s="348"/>
      <c r="CR5" s="337" t="n">
        <v>26</v>
      </c>
      <c r="CS5" s="347" t="str">
        <f aca="false">Idiomas!$G$363&amp;ADMIN!CU5</f>
        <v>Pegar Valores Nombre J27</v>
      </c>
      <c r="CT5" s="348"/>
      <c r="CU5" s="337" t="n">
        <v>27</v>
      </c>
      <c r="CV5" s="347" t="str">
        <f aca="false">Idiomas!$G$363&amp;ADMIN!CX5</f>
        <v>Pegar Valores Nombre J28</v>
      </c>
      <c r="CW5" s="348"/>
      <c r="CX5" s="337" t="n">
        <v>28</v>
      </c>
      <c r="CY5" s="347" t="str">
        <f aca="false">Idiomas!$G$363&amp;ADMIN!DA5</f>
        <v>Pegar Valores Nombre J29</v>
      </c>
      <c r="CZ5" s="348"/>
      <c r="DA5" s="337" t="n">
        <v>29</v>
      </c>
      <c r="DB5" s="347" t="str">
        <f aca="false">Idiomas!$G$363&amp;ADMIN!DD5</f>
        <v>Pegar Valores Nombre J30</v>
      </c>
      <c r="DC5" s="348"/>
      <c r="DD5" s="337" t="n">
        <v>30</v>
      </c>
      <c r="DE5" s="347" t="str">
        <f aca="false">Idiomas!$G$363&amp;ADMIN!DG5</f>
        <v>Pegar Valores Nombre J31</v>
      </c>
      <c r="DF5" s="348"/>
      <c r="DG5" s="337" t="n">
        <v>31</v>
      </c>
      <c r="DH5" s="347" t="str">
        <f aca="false">Idiomas!$G$363&amp;ADMIN!DJ5</f>
        <v>Pegar Valores Nombre J32</v>
      </c>
      <c r="DI5" s="348"/>
      <c r="DJ5" s="337" t="n">
        <v>32</v>
      </c>
      <c r="DK5" s="347" t="str">
        <f aca="false">Idiomas!$G$363&amp;ADMIN!DM5</f>
        <v>Pegar Valores Nombre J33</v>
      </c>
      <c r="DL5" s="348"/>
      <c r="DM5" s="337" t="n">
        <v>33</v>
      </c>
      <c r="DN5" s="347" t="str">
        <f aca="false">Idiomas!$G$363&amp;ADMIN!DP5</f>
        <v>Pegar Valores Nombre J34</v>
      </c>
      <c r="DO5" s="348"/>
      <c r="DP5" s="337" t="n">
        <v>34</v>
      </c>
      <c r="DQ5" s="347" t="str">
        <f aca="false">Idiomas!$G$363&amp;ADMIN!DS5</f>
        <v>Pegar Valores Nombre J35</v>
      </c>
      <c r="DR5" s="348"/>
      <c r="DS5" s="337" t="n">
        <v>35</v>
      </c>
      <c r="DT5" s="347" t="str">
        <f aca="false">Idiomas!$G$363&amp;ADMIN!DV5</f>
        <v>Pegar Valores Nombre J36</v>
      </c>
      <c r="DU5" s="348"/>
      <c r="DV5" s="337" t="n">
        <v>36</v>
      </c>
      <c r="DW5" s="347" t="str">
        <f aca="false">Idiomas!$G$363&amp;ADMIN!DY5</f>
        <v>Pegar Valores Nombre J37</v>
      </c>
      <c r="DX5" s="348"/>
      <c r="DY5" s="337" t="n">
        <v>37</v>
      </c>
      <c r="DZ5" s="347" t="str">
        <f aca="false">Idiomas!$G$363&amp;ADMIN!EB5</f>
        <v>Pegar Valores Nombre J38</v>
      </c>
      <c r="EA5" s="348"/>
      <c r="EB5" s="337" t="n">
        <v>38</v>
      </c>
      <c r="EC5" s="347" t="str">
        <f aca="false">Idiomas!$G$363&amp;ADMIN!EE5</f>
        <v>Pegar Valores Nombre J39</v>
      </c>
      <c r="ED5" s="348"/>
      <c r="EE5" s="337" t="n">
        <v>39</v>
      </c>
      <c r="EF5" s="347" t="str">
        <f aca="false">Idiomas!$G$363&amp;ADMIN!EH5</f>
        <v>Pegar Valores Nombre J40</v>
      </c>
      <c r="EG5" s="348"/>
      <c r="EH5" s="337" t="n">
        <v>40</v>
      </c>
      <c r="EI5" s="337"/>
    </row>
    <row r="6" customFormat="false" ht="15" hidden="false" customHeight="false" outlineLevel="0" collapsed="false">
      <c r="A6" s="326"/>
      <c r="B6" s="326"/>
      <c r="C6" s="349"/>
      <c r="D6" s="326"/>
      <c r="E6" s="333"/>
      <c r="F6" s="342" t="n">
        <f aca="false">SUM($D$8:$D$10)*I6</f>
        <v>17</v>
      </c>
      <c r="G6" s="342" t="n">
        <f aca="false">VLOOKUP(H6,Equipos!$Q$1:$R$25,2,0)</f>
        <v>1</v>
      </c>
      <c r="H6" s="350" t="n">
        <f aca="false">TRUNC(INDEX(WORLDCUP!$X$4:$X$147,MATCH(ADMIN!K6,WORLDCUP!$DT$4:$DT$147,0))+INDEX(Horarios!$R$3:$R$86,MATCH(Horarios!$C$3,Horarios!$P$3:$P$86,0))/24)</f>
        <v>46184</v>
      </c>
      <c r="I6" s="351" t="n">
        <v>1</v>
      </c>
      <c r="J6" s="352" t="s">
        <v>263</v>
      </c>
      <c r="K6" s="353" t="str">
        <f aca="false">CONCATENATE(WORLDCUP!AA4,"-",WORLDCUP!AF4)</f>
        <v>México-Sudáfrica</v>
      </c>
      <c r="L6" s="353"/>
      <c r="M6" s="353" t="str">
        <f aca="false">IF(OR(WORLDCUP!AC4="",WORLDCUP!AD4=""),"-",N6&amp;"|"&amp;O6&amp;"-"&amp;P6)</f>
        <v>1|2-0</v>
      </c>
      <c r="N6" s="331" t="str">
        <f aca="false">IF(OR(WORLDCUP!AC4="",WORLDCUP!AD4=""),"",IF(WORLDCUP!AC4&gt;WORLDCUP!AD4,"1",IF(WORLDCUP!AC4&lt;WORLDCUP!AD4,"2","X")))</f>
        <v>1</v>
      </c>
      <c r="O6" s="331" t="n">
        <f aca="false">WORLDCUP!AC4</f>
        <v>2</v>
      </c>
      <c r="P6" s="331" t="n">
        <f aca="false">WORLDCUP!AD4</f>
        <v>0</v>
      </c>
      <c r="Q6" s="331" t="n">
        <f aca="false">ABS(O6-P6)</f>
        <v>2</v>
      </c>
      <c r="R6" s="326"/>
      <c r="S6" s="354" t="s">
        <v>264</v>
      </c>
      <c r="T6" s="355" t="n">
        <f aca="false">IFERROR(IF($M6=S6,($D$8+$D$9+$D$10)*$I6,IF($N6=LEFT(S6,1),($D$8+MAX(0,IF($D$50=1,$D$9*(1-(ABS($Q6-ABS(VALUE(MID(S6,FIND("|",S6)+1,FIND("-",S6)-FIND("|",S6)-1))-VALUE(MID(S6,FIND("-",S6)+1,10)))))*$D$50),$D$9*(1-(IF($N6="X",ABS($O6-VALUE(MID(S6,FIND("|",S6)+1,FIND("-",S6)-FIND("|",S6)-1))),ABS($Q6-ABS(VALUE(MID(S6,FIND("|",S6)+1,FIND("-",S6)-FIND("|",S6)-1))-VALUE(MID(S6,FIND("-",S6)+1,10)))))*$D$50)))))*$I6,0)),0)</f>
        <v>5</v>
      </c>
      <c r="U6" s="333"/>
      <c r="V6" s="354" t="s">
        <v>264</v>
      </c>
      <c r="W6" s="355" t="n">
        <f aca="false">IFERROR(IF($M6=V6,($D$8+$D$9+$D$10)*$I6,IF($N6=LEFT(V6,1),($D$8+MAX(0,IF($D$50=1,$D$9*(1-(ABS($Q6-ABS(VALUE(MID(V6,FIND("|",V6)+1,FIND("-",V6)-FIND("|",V6)-1))-VALUE(MID(V6,FIND("-",V6)+1,10)))))*$D$50),$D$9*(1-(IF($N6="X",ABS($O6-VALUE(MID(V6,FIND("|",V6)+1,FIND("-",V6)-FIND("|",V6)-1))),ABS($Q6-ABS(VALUE(MID(V6,FIND("|",V6)+1,FIND("-",V6)-FIND("|",V6)-1))-VALUE(MID(V6,FIND("-",V6)+1,10)))))*$D$50)))))*$I6,0)),0)</f>
        <v>5</v>
      </c>
      <c r="X6" s="333"/>
      <c r="Y6" s="354" t="s">
        <v>264</v>
      </c>
      <c r="Z6" s="355" t="n">
        <f aca="false">IFERROR(IF($M6=Y6,($D$8+$D$9+$D$10)*$I6,IF($N6=LEFT(Y6,1),($D$8+MAX(0,IF($D$50=1,$D$9*(1-(ABS($Q6-ABS(VALUE(MID(Y6,FIND("|",Y6)+1,FIND("-",Y6)-FIND("|",Y6)-1))-VALUE(MID(Y6,FIND("-",Y6)+1,10)))))*$D$50),$D$9*(1-(IF($N6="X",ABS($O6-VALUE(MID(Y6,FIND("|",Y6)+1,FIND("-",Y6)-FIND("|",Y6)-1))),ABS($Q6-ABS(VALUE(MID(Y6,FIND("|",Y6)+1,FIND("-",Y6)-FIND("|",Y6)-1))-VALUE(MID(Y6,FIND("-",Y6)+1,10)))))*$D$50)))))*$I6,0)),0)</f>
        <v>5</v>
      </c>
      <c r="AA6" s="333"/>
      <c r="AB6" s="354" t="s">
        <v>265</v>
      </c>
      <c r="AC6" s="355" t="n">
        <f aca="false">IFERROR(IF($M6=AB6,($D$8+$D$9+$D$10)*$I6,IF($N6=LEFT(AB6,1),($D$8+MAX(0,IF($D$50=1,$D$9*(1-(ABS($Q6-ABS(VALUE(MID(AB6,FIND("|",AB6)+1,FIND("-",AB6)-FIND("|",AB6)-1))-VALUE(MID(AB6,FIND("-",AB6)+1,10)))))*$D$50),$D$9*(1-(IF($N6="X",ABS($O6-VALUE(MID(AB6,FIND("|",AB6)+1,FIND("-",AB6)-FIND("|",AB6)-1))),ABS($Q6-ABS(VALUE(MID(AB6,FIND("|",AB6)+1,FIND("-",AB6)-FIND("|",AB6)-1))-VALUE(MID(AB6,FIND("-",AB6)+1,10)))))*$D$50)))))*$I6,0)),0)</f>
        <v>5</v>
      </c>
      <c r="AD6" s="333"/>
      <c r="AE6" s="354" t="s">
        <v>266</v>
      </c>
      <c r="AF6" s="355" t="n">
        <f aca="false">IFERROR(IF($M6=AE6,($D$8+$D$9+$D$10)*$I6,IF($N6=LEFT(AE6,1),($D$8+MAX(0,IF($D$50=1,$D$9*(1-(ABS($Q6-ABS(VALUE(MID(AE6,FIND("|",AE6)+1,FIND("-",AE6)-FIND("|",AE6)-1))-VALUE(MID(AE6,FIND("-",AE6)+1,10)))))*$D$50),$D$9*(1-(IF($N6="X",ABS($O6-VALUE(MID(AE6,FIND("|",AE6)+1,FIND("-",AE6)-FIND("|",AE6)-1))),ABS($Q6-ABS(VALUE(MID(AE6,FIND("|",AE6)+1,FIND("-",AE6)-FIND("|",AE6)-1))-VALUE(MID(AE6,FIND("-",AE6)+1,10)))))*$D$50)))))*$I6,0)),0)</f>
        <v>17</v>
      </c>
      <c r="AG6" s="333"/>
      <c r="AH6" s="354" t="s">
        <v>266</v>
      </c>
      <c r="AI6" s="355" t="n">
        <f aca="false">IFERROR(IF($M6=AH6,($D$8+$D$9+$D$10)*$I6,IF($N6=LEFT(AH6,1),($D$8+MAX(0,IF($D$50=1,$D$9*(1-(ABS($Q6-ABS(VALUE(MID(AH6,FIND("|",AH6)+1,FIND("-",AH6)-FIND("|",AH6)-1))-VALUE(MID(AH6,FIND("-",AH6)+1,10)))))*$D$50),$D$9*(1-(IF($N6="X",ABS($O6-VALUE(MID(AH6,FIND("|",AH6)+1,FIND("-",AH6)-FIND("|",AH6)-1))),ABS($Q6-ABS(VALUE(MID(AH6,FIND("|",AH6)+1,FIND("-",AH6)-FIND("|",AH6)-1))-VALUE(MID(AH6,FIND("-",AH6)+1,10)))))*$D$50)))))*$I6,0)),0)</f>
        <v>17</v>
      </c>
      <c r="AJ6" s="333"/>
      <c r="AK6" s="354" t="s">
        <v>266</v>
      </c>
      <c r="AL6" s="355" t="n">
        <f aca="false">IFERROR(IF($M6=AK6,($D$8+$D$9+$D$10)*$I6,IF($N6=LEFT(AK6,1),($D$8+MAX(0,IF($D$50=1,$D$9*(1-(ABS($Q6-ABS(VALUE(MID(AK6,FIND("|",AK6)+1,FIND("-",AK6)-FIND("|",AK6)-1))-VALUE(MID(AK6,FIND("-",AK6)+1,10)))))*$D$50),$D$9*(1-(IF($N6="X",ABS($O6-VALUE(MID(AK6,FIND("|",AK6)+1,FIND("-",AK6)-FIND("|",AK6)-1))),ABS($Q6-ABS(VALUE(MID(AK6,FIND("|",AK6)+1,FIND("-",AK6)-FIND("|",AK6)-1))-VALUE(MID(AK6,FIND("-",AK6)+1,10)))))*$D$50)))))*$I6,0)),0)</f>
        <v>17</v>
      </c>
      <c r="AM6" s="333"/>
      <c r="AN6" s="354" t="s">
        <v>266</v>
      </c>
      <c r="AO6" s="355" t="n">
        <f aca="false">IFERROR(IF($M6=AN6,($D$8+$D$9+$D$10)*$I6,IF($N6=LEFT(AN6,1),($D$8+MAX(0,IF($D$50=1,$D$9*(1-(ABS($Q6-ABS(VALUE(MID(AN6,FIND("|",AN6)+1,FIND("-",AN6)-FIND("|",AN6)-1))-VALUE(MID(AN6,FIND("-",AN6)+1,10)))))*$D$50),$D$9*(1-(IF($N6="X",ABS($O6-VALUE(MID(AN6,FIND("|",AN6)+1,FIND("-",AN6)-FIND("|",AN6)-1))),ABS($Q6-ABS(VALUE(MID(AN6,FIND("|",AN6)+1,FIND("-",AN6)-FIND("|",AN6)-1))-VALUE(MID(AN6,FIND("-",AN6)+1,10)))))*$D$50)))))*$I6,0)),0)</f>
        <v>17</v>
      </c>
      <c r="AP6" s="333"/>
      <c r="AQ6" s="354" t="s">
        <v>266</v>
      </c>
      <c r="AR6" s="355" t="n">
        <f aca="false">IFERROR(IF($M6=AQ6,($D$8+$D$9+$D$10)*$I6,IF($N6=LEFT(AQ6,1),($D$8+MAX(0,IF($D$50=1,$D$9*(1-(ABS($Q6-ABS(VALUE(MID(AQ6,FIND("|",AQ6)+1,FIND("-",AQ6)-FIND("|",AQ6)-1))-VALUE(MID(AQ6,FIND("-",AQ6)+1,10)))))*$D$50),$D$9*(1-(IF($N6="X",ABS($O6-VALUE(MID(AQ6,FIND("|",AQ6)+1,FIND("-",AQ6)-FIND("|",AQ6)-1))),ABS($Q6-ABS(VALUE(MID(AQ6,FIND("|",AQ6)+1,FIND("-",AQ6)-FIND("|",AQ6)-1))-VALUE(MID(AQ6,FIND("-",AQ6)+1,10)))))*$D$50)))))*$I6,0)),0)</f>
        <v>17</v>
      </c>
      <c r="AS6" s="333"/>
      <c r="AT6" s="354" t="s">
        <v>266</v>
      </c>
      <c r="AU6" s="355" t="n">
        <f aca="false">IFERROR(IF($M6=AT6,($D$8+$D$9+$D$10)*$I6,IF($N6=LEFT(AT6,1),($D$8+MAX(0,IF($D$50=1,$D$9*(1-(ABS($Q6-ABS(VALUE(MID(AT6,FIND("|",AT6)+1,FIND("-",AT6)-FIND("|",AT6)-1))-VALUE(MID(AT6,FIND("-",AT6)+1,10)))))*$D$50),$D$9*(1-(IF($N6="X",ABS($O6-VALUE(MID(AT6,FIND("|",AT6)+1,FIND("-",AT6)-FIND("|",AT6)-1))),ABS($Q6-ABS(VALUE(MID(AT6,FIND("|",AT6)+1,FIND("-",AT6)-FIND("|",AT6)-1))-VALUE(MID(AT6,FIND("-",AT6)+1,10)))))*$D$50)))))*$I6,0)),0)</f>
        <v>17</v>
      </c>
      <c r="AV6" s="333"/>
      <c r="AW6" s="354" t="s">
        <v>265</v>
      </c>
      <c r="AX6" s="355" t="n">
        <f aca="false">IFERROR(IF($M6=AW6,($D$8+$D$9+$D$10)*$I6,IF($N6=LEFT(AW6,1),($D$8+MAX(0,IF($D$50=1,$D$9*(1-(ABS($Q6-ABS(VALUE(MID(AW6,FIND("|",AW6)+1,FIND("-",AW6)-FIND("|",AW6)-1))-VALUE(MID(AW6,FIND("-",AW6)+1,10)))))*$D$50),$D$9*(1-(IF($N6="X",ABS($O6-VALUE(MID(AW6,FIND("|",AW6)+1,FIND("-",AW6)-FIND("|",AW6)-1))),ABS($Q6-ABS(VALUE(MID(AW6,FIND("|",AW6)+1,FIND("-",AW6)-FIND("|",AW6)-1))-VALUE(MID(AW6,FIND("-",AW6)+1,10)))))*$D$50)))))*$I6,0)),0)</f>
        <v>5</v>
      </c>
      <c r="AY6" s="333"/>
      <c r="AZ6" s="354" t="s">
        <v>264</v>
      </c>
      <c r="BA6" s="355" t="n">
        <f aca="false">IFERROR(IF($M6=AZ6,($D$8+$D$9+$D$10)*$I6,IF($N6=LEFT(AZ6,1),($D$8+MAX(0,IF($D$50=1,$D$9*(1-(ABS($Q6-ABS(VALUE(MID(AZ6,FIND("|",AZ6)+1,FIND("-",AZ6)-FIND("|",AZ6)-1))-VALUE(MID(AZ6,FIND("-",AZ6)+1,10)))))*$D$50),$D$9*(1-(IF($N6="X",ABS($O6-VALUE(MID(AZ6,FIND("|",AZ6)+1,FIND("-",AZ6)-FIND("|",AZ6)-1))),ABS($Q6-ABS(VALUE(MID(AZ6,FIND("|",AZ6)+1,FIND("-",AZ6)-FIND("|",AZ6)-1))-VALUE(MID(AZ6,FIND("-",AZ6)+1,10)))))*$D$50)))))*$I6,0)),0)</f>
        <v>5</v>
      </c>
      <c r="BB6" s="333"/>
      <c r="BC6" s="354" t="s">
        <v>264</v>
      </c>
      <c r="BD6" s="355" t="n">
        <f aca="false">IFERROR(IF($M6=BC6,($D$8+$D$9+$D$10)*$I6,IF($N6=LEFT(BC6,1),($D$8+MAX(0,IF($D$50=1,$D$9*(1-(ABS($Q6-ABS(VALUE(MID(BC6,FIND("|",BC6)+1,FIND("-",BC6)-FIND("|",BC6)-1))-VALUE(MID(BC6,FIND("-",BC6)+1,10)))))*$D$50),$D$9*(1-(IF($N6="X",ABS($O6-VALUE(MID(BC6,FIND("|",BC6)+1,FIND("-",BC6)-FIND("|",BC6)-1))),ABS($Q6-ABS(VALUE(MID(BC6,FIND("|",BC6)+1,FIND("-",BC6)-FIND("|",BC6)-1))-VALUE(MID(BC6,FIND("-",BC6)+1,10)))))*$D$50)))))*$I6,0)),0)</f>
        <v>5</v>
      </c>
      <c r="BE6" s="333"/>
      <c r="BF6" s="354" t="s">
        <v>265</v>
      </c>
      <c r="BG6" s="355" t="n">
        <f aca="false">IFERROR(IF($M6=BF6,($D$8+$D$9+$D$10)*$I6,IF($N6=LEFT(BF6,1),($D$8+MAX(0,IF($D$50=1,$D$9*(1-(ABS($Q6-ABS(VALUE(MID(BF6,FIND("|",BF6)+1,FIND("-",BF6)-FIND("|",BF6)-1))-VALUE(MID(BF6,FIND("-",BF6)+1,10)))))*$D$50),$D$9*(1-(IF($N6="X",ABS($O6-VALUE(MID(BF6,FIND("|",BF6)+1,FIND("-",BF6)-FIND("|",BF6)-1))),ABS($Q6-ABS(VALUE(MID(BF6,FIND("|",BF6)+1,FIND("-",BF6)-FIND("|",BF6)-1))-VALUE(MID(BF6,FIND("-",BF6)+1,10)))))*$D$50)))))*$I6,0)),0)</f>
        <v>5</v>
      </c>
      <c r="BH6" s="333"/>
      <c r="BI6" s="354" t="s">
        <v>264</v>
      </c>
      <c r="BJ6" s="355" t="n">
        <f aca="false">IFERROR(IF($M6=BI6,($D$8+$D$9+$D$10)*$I6,IF($N6=LEFT(BI6,1),($D$8+MAX(0,IF($D$50=1,$D$9*(1-(ABS($Q6-ABS(VALUE(MID(BI6,FIND("|",BI6)+1,FIND("-",BI6)-FIND("|",BI6)-1))-VALUE(MID(BI6,FIND("-",BI6)+1,10)))))*$D$50),$D$9*(1-(IF($N6="X",ABS($O6-VALUE(MID(BI6,FIND("|",BI6)+1,FIND("-",BI6)-FIND("|",BI6)-1))),ABS($Q6-ABS(VALUE(MID(BI6,FIND("|",BI6)+1,FIND("-",BI6)-FIND("|",BI6)-1))-VALUE(MID(BI6,FIND("-",BI6)+1,10)))))*$D$50)))))*$I6,0)),0)</f>
        <v>5</v>
      </c>
      <c r="BK6" s="333"/>
      <c r="BL6" s="354" t="s">
        <v>266</v>
      </c>
      <c r="BM6" s="355" t="n">
        <f aca="false">IFERROR(IF($M6=BL6,($D$8+$D$9+$D$10)*$I6,IF($N6=LEFT(BL6,1),($D$8+MAX(0,IF($D$50=1,$D$9*(1-(ABS($Q6-ABS(VALUE(MID(BL6,FIND("|",BL6)+1,FIND("-",BL6)-FIND("|",BL6)-1))-VALUE(MID(BL6,FIND("-",BL6)+1,10)))))*$D$50),$D$9*(1-(IF($N6="X",ABS($O6-VALUE(MID(BL6,FIND("|",BL6)+1,FIND("-",BL6)-FIND("|",BL6)-1))),ABS($Q6-ABS(VALUE(MID(BL6,FIND("|",BL6)+1,FIND("-",BL6)-FIND("|",BL6)-1))-VALUE(MID(BL6,FIND("-",BL6)+1,10)))))*$D$50)))))*$I6,0)),0)</f>
        <v>17</v>
      </c>
      <c r="BN6" s="333"/>
      <c r="BO6" s="354" t="s">
        <v>266</v>
      </c>
      <c r="BP6" s="355" t="n">
        <f aca="false">IFERROR(IF($M6=BO6,($D$8+$D$9+$D$10)*$I6,IF($N6=LEFT(BO6,1),($D$8+MAX(0,IF($D$50=1,$D$9*(1-(ABS($Q6-ABS(VALUE(MID(BO6,FIND("|",BO6)+1,FIND("-",BO6)-FIND("|",BO6)-1))-VALUE(MID(BO6,FIND("-",BO6)+1,10)))))*$D$50),$D$9*(1-(IF($N6="X",ABS($O6-VALUE(MID(BO6,FIND("|",BO6)+1,FIND("-",BO6)-FIND("|",BO6)-1))),ABS($Q6-ABS(VALUE(MID(BO6,FIND("|",BO6)+1,FIND("-",BO6)-FIND("|",BO6)-1))-VALUE(MID(BO6,FIND("-",BO6)+1,10)))))*$D$50)))))*$I6,0)),0)</f>
        <v>17</v>
      </c>
      <c r="BQ6" s="333"/>
      <c r="BR6" s="354" t="s">
        <v>265</v>
      </c>
      <c r="BS6" s="355" t="n">
        <f aca="false">IFERROR(IF($M6=BR6,($D$8+$D$9+$D$10)*$I6,IF($N6=LEFT(BR6,1),($D$8+MAX(0,IF($D$50=1,$D$9*(1-(ABS($Q6-ABS(VALUE(MID(BR6,FIND("|",BR6)+1,FIND("-",BR6)-FIND("|",BR6)-1))-VALUE(MID(BR6,FIND("-",BR6)+1,10)))))*$D$50),$D$9*(1-(IF($N6="X",ABS($O6-VALUE(MID(BR6,FIND("|",BR6)+1,FIND("-",BR6)-FIND("|",BR6)-1))),ABS($Q6-ABS(VALUE(MID(BR6,FIND("|",BR6)+1,FIND("-",BR6)-FIND("|",BR6)-1))-VALUE(MID(BR6,FIND("-",BR6)+1,10)))))*$D$50)))))*$I6,0)),0)</f>
        <v>5</v>
      </c>
      <c r="BT6" s="333"/>
      <c r="BU6" s="354" t="str">
        <f aca="false">Idiomas!$D$364</f>
        <v>Pegar Valores (J1)</v>
      </c>
      <c r="BV6" s="355" t="n">
        <f aca="false">IFERROR(IF($M6=BU6,($D$8+$D$9+$D$10)*$I6,IF($N6=LEFT(BU6,1),($D$8+MAX(0,IF($D$50=1,$D$9*(1-(ABS($Q6-ABS(VALUE(MID(BU6,FIND("|",BU6)+1,FIND("-",BU6)-FIND("|",BU6)-1))-VALUE(MID(BU6,FIND("-",BU6)+1,10)))))*$D$50),$D$9*(1-(IF($N6="X",ABS($O6-VALUE(MID(BU6,FIND("|",BU6)+1,FIND("-",BU6)-FIND("|",BU6)-1))),ABS($Q6-ABS(VALUE(MID(BU6,FIND("|",BU6)+1,FIND("-",BU6)-FIND("|",BU6)-1))-VALUE(MID(BU6,FIND("-",BU6)+1,10)))))*$D$50)))))*$I6,0)),0)</f>
        <v>0</v>
      </c>
      <c r="BW6" s="333"/>
      <c r="BX6" s="354" t="str">
        <f aca="false">Idiomas!$D$364</f>
        <v>Pegar Valores (J1)</v>
      </c>
      <c r="BY6" s="355" t="n">
        <f aca="false">IFERROR(IF($M6=BX6,($D$8+$D$9+$D$10)*$I6,IF($N6=LEFT(BX6,1),($D$8+MAX(0,IF($D$50=1,$D$9*(1-(ABS($Q6-ABS(VALUE(MID(BX6,FIND("|",BX6)+1,FIND("-",BX6)-FIND("|",BX6)-1))-VALUE(MID(BX6,FIND("-",BX6)+1,10)))))*$D$50),$D$9*(1-(IF($N6="X",ABS($O6-VALUE(MID(BX6,FIND("|",BX6)+1,FIND("-",BX6)-FIND("|",BX6)-1))),ABS($Q6-ABS(VALUE(MID(BX6,FIND("|",BX6)+1,FIND("-",BX6)-FIND("|",BX6)-1))-VALUE(MID(BX6,FIND("-",BX6)+1,10)))))*$D$50)))))*$I6,0)),0)</f>
        <v>0</v>
      </c>
      <c r="BZ6" s="333"/>
      <c r="CA6" s="354" t="str">
        <f aca="false">Idiomas!$D$364</f>
        <v>Pegar Valores (J1)</v>
      </c>
      <c r="CB6" s="355" t="n">
        <f aca="false">IFERROR(IF($M6=CA6,($D$8+$D$9+$D$10)*$I6,IF($N6=LEFT(CA6,1),($D$8+MAX(0,IF($D$50=1,$D$9*(1-(ABS($Q6-ABS(VALUE(MID(CA6,FIND("|",CA6)+1,FIND("-",CA6)-FIND("|",CA6)-1))-VALUE(MID(CA6,FIND("-",CA6)+1,10)))))*$D$50),$D$9*(1-(IF($N6="X",ABS($O6-VALUE(MID(CA6,FIND("|",CA6)+1,FIND("-",CA6)-FIND("|",CA6)-1))),ABS($Q6-ABS(VALUE(MID(CA6,FIND("|",CA6)+1,FIND("-",CA6)-FIND("|",CA6)-1))-VALUE(MID(CA6,FIND("-",CA6)+1,10)))))*$D$50)))))*$I6,0)),0)</f>
        <v>0</v>
      </c>
      <c r="CC6" s="333"/>
      <c r="CD6" s="354" t="str">
        <f aca="false">Idiomas!$D$364</f>
        <v>Pegar Valores (J1)</v>
      </c>
      <c r="CE6" s="355" t="n">
        <f aca="false">IFERROR(IF($M6=CD6,($D$8+$D$9+$D$10)*$I6,IF($N6=LEFT(CD6,1),($D$8+MAX(0,IF($D$50=1,$D$9*(1-(ABS($Q6-ABS(VALUE(MID(CD6,FIND("|",CD6)+1,FIND("-",CD6)-FIND("|",CD6)-1))-VALUE(MID(CD6,FIND("-",CD6)+1,10)))))*$D$50),$D$9*(1-(IF($N6="X",ABS($O6-VALUE(MID(CD6,FIND("|",CD6)+1,FIND("-",CD6)-FIND("|",CD6)-1))),ABS($Q6-ABS(VALUE(MID(CD6,FIND("|",CD6)+1,FIND("-",CD6)-FIND("|",CD6)-1))-VALUE(MID(CD6,FIND("-",CD6)+1,10)))))*$D$50)))))*$I6,0)),0)</f>
        <v>0</v>
      </c>
      <c r="CF6" s="333"/>
      <c r="CG6" s="354" t="str">
        <f aca="false">Idiomas!$D$364</f>
        <v>Pegar Valores (J1)</v>
      </c>
      <c r="CH6" s="355" t="n">
        <f aca="false">IFERROR(IF($M6=CG6,($D$8+$D$9+$D$10)*$I6,IF($N6=LEFT(CG6,1),($D$8+MAX(0,IF($D$50=1,$D$9*(1-(ABS($Q6-ABS(VALUE(MID(CG6,FIND("|",CG6)+1,FIND("-",CG6)-FIND("|",CG6)-1))-VALUE(MID(CG6,FIND("-",CG6)+1,10)))))*$D$50),$D$9*(1-(IF($N6="X",ABS($O6-VALUE(MID(CG6,FIND("|",CG6)+1,FIND("-",CG6)-FIND("|",CG6)-1))),ABS($Q6-ABS(VALUE(MID(CG6,FIND("|",CG6)+1,FIND("-",CG6)-FIND("|",CG6)-1))-VALUE(MID(CG6,FIND("-",CG6)+1,10)))))*$D$50)))))*$I6,0)),0)</f>
        <v>0</v>
      </c>
      <c r="CI6" s="333"/>
      <c r="CJ6" s="354" t="str">
        <f aca="false">Idiomas!$D$364</f>
        <v>Pegar Valores (J1)</v>
      </c>
      <c r="CK6" s="355" t="n">
        <f aca="false">IFERROR(IF($M6=CJ6,($D$8+$D$9+$D$10)*$I6,IF($N6=LEFT(CJ6,1),($D$8+MAX(0,IF($D$50=1,$D$9*(1-(ABS($Q6-ABS(VALUE(MID(CJ6,FIND("|",CJ6)+1,FIND("-",CJ6)-FIND("|",CJ6)-1))-VALUE(MID(CJ6,FIND("-",CJ6)+1,10)))))*$D$50),$D$9*(1-(IF($N6="X",ABS($O6-VALUE(MID(CJ6,FIND("|",CJ6)+1,FIND("-",CJ6)-FIND("|",CJ6)-1))),ABS($Q6-ABS(VALUE(MID(CJ6,FIND("|",CJ6)+1,FIND("-",CJ6)-FIND("|",CJ6)-1))-VALUE(MID(CJ6,FIND("-",CJ6)+1,10)))))*$D$50)))))*$I6,0)),0)</f>
        <v>0</v>
      </c>
      <c r="CL6" s="333"/>
      <c r="CM6" s="354" t="str">
        <f aca="false">Idiomas!$D$364</f>
        <v>Pegar Valores (J1)</v>
      </c>
      <c r="CN6" s="355" t="n">
        <f aca="false">IFERROR(IF($M6=CM6,($D$8+$D$9+$D$10)*$I6,IF($N6=LEFT(CM6,1),($D$8+MAX(0,IF($D$50=1,$D$9*(1-(ABS($Q6-ABS(VALUE(MID(CM6,FIND("|",CM6)+1,FIND("-",CM6)-FIND("|",CM6)-1))-VALUE(MID(CM6,FIND("-",CM6)+1,10)))))*$D$50),$D$9*(1-(IF($N6="X",ABS($O6-VALUE(MID(CM6,FIND("|",CM6)+1,FIND("-",CM6)-FIND("|",CM6)-1))),ABS($Q6-ABS(VALUE(MID(CM6,FIND("|",CM6)+1,FIND("-",CM6)-FIND("|",CM6)-1))-VALUE(MID(CM6,FIND("-",CM6)+1,10)))))*$D$50)))))*$I6,0)),0)</f>
        <v>0</v>
      </c>
      <c r="CO6" s="333"/>
      <c r="CP6" s="354" t="str">
        <f aca="false">Idiomas!$D$364</f>
        <v>Pegar Valores (J1)</v>
      </c>
      <c r="CQ6" s="355" t="n">
        <f aca="false">IFERROR(IF($M6=CP6,($D$8+$D$9+$D$10)*$I6,IF($N6=LEFT(CP6,1),($D$8+MAX(0,IF($D$50=1,$D$9*(1-(ABS($Q6-ABS(VALUE(MID(CP6,FIND("|",CP6)+1,FIND("-",CP6)-FIND("|",CP6)-1))-VALUE(MID(CP6,FIND("-",CP6)+1,10)))))*$D$50),$D$9*(1-(IF($N6="X",ABS($O6-VALUE(MID(CP6,FIND("|",CP6)+1,FIND("-",CP6)-FIND("|",CP6)-1))),ABS($Q6-ABS(VALUE(MID(CP6,FIND("|",CP6)+1,FIND("-",CP6)-FIND("|",CP6)-1))-VALUE(MID(CP6,FIND("-",CP6)+1,10)))))*$D$50)))))*$I6,0)),0)</f>
        <v>0</v>
      </c>
      <c r="CR6" s="333"/>
      <c r="CS6" s="354" t="str">
        <f aca="false">Idiomas!$D$364</f>
        <v>Pegar Valores (J1)</v>
      </c>
      <c r="CT6" s="355" t="n">
        <f aca="false">IFERROR(IF($M6=CS6,($D$8+$D$9+$D$10)*$I6,IF($N6=LEFT(CS6,1),($D$8+MAX(0,IF($D$50=1,$D$9*(1-(ABS($Q6-ABS(VALUE(MID(CS6,FIND("|",CS6)+1,FIND("-",CS6)-FIND("|",CS6)-1))-VALUE(MID(CS6,FIND("-",CS6)+1,10)))))*$D$50),$D$9*(1-(IF($N6="X",ABS($O6-VALUE(MID(CS6,FIND("|",CS6)+1,FIND("-",CS6)-FIND("|",CS6)-1))),ABS($Q6-ABS(VALUE(MID(CS6,FIND("|",CS6)+1,FIND("-",CS6)-FIND("|",CS6)-1))-VALUE(MID(CS6,FIND("-",CS6)+1,10)))))*$D$50)))))*$I6,0)),0)</f>
        <v>0</v>
      </c>
      <c r="CU6" s="333"/>
      <c r="CV6" s="354" t="str">
        <f aca="false">Idiomas!$D$364</f>
        <v>Pegar Valores (J1)</v>
      </c>
      <c r="CW6" s="355" t="n">
        <f aca="false">IFERROR(IF($M6=CV6,($D$8+$D$9+$D$10)*$I6,IF($N6=LEFT(CV6,1),($D$8+MAX(0,IF($D$50=1,$D$9*(1-(ABS($Q6-ABS(VALUE(MID(CV6,FIND("|",CV6)+1,FIND("-",CV6)-FIND("|",CV6)-1))-VALUE(MID(CV6,FIND("-",CV6)+1,10)))))*$D$50),$D$9*(1-(IF($N6="X",ABS($O6-VALUE(MID(CV6,FIND("|",CV6)+1,FIND("-",CV6)-FIND("|",CV6)-1))),ABS($Q6-ABS(VALUE(MID(CV6,FIND("|",CV6)+1,FIND("-",CV6)-FIND("|",CV6)-1))-VALUE(MID(CV6,FIND("-",CV6)+1,10)))))*$D$50)))))*$I6,0)),0)</f>
        <v>0</v>
      </c>
      <c r="CX6" s="333"/>
      <c r="CY6" s="354" t="str">
        <f aca="false">Idiomas!$D$364</f>
        <v>Pegar Valores (J1)</v>
      </c>
      <c r="CZ6" s="355" t="n">
        <f aca="false">IFERROR(IF($M6=CY6,($D$8+$D$9+$D$10)*$I6,IF($N6=LEFT(CY6,1),($D$8+MAX(0,IF($D$50=1,$D$9*(1-(ABS($Q6-ABS(VALUE(MID(CY6,FIND("|",CY6)+1,FIND("-",CY6)-FIND("|",CY6)-1))-VALUE(MID(CY6,FIND("-",CY6)+1,10)))))*$D$50),$D$9*(1-(IF($N6="X",ABS($O6-VALUE(MID(CY6,FIND("|",CY6)+1,FIND("-",CY6)-FIND("|",CY6)-1))),ABS($Q6-ABS(VALUE(MID(CY6,FIND("|",CY6)+1,FIND("-",CY6)-FIND("|",CY6)-1))-VALUE(MID(CY6,FIND("-",CY6)+1,10)))))*$D$50)))))*$I6,0)),0)</f>
        <v>0</v>
      </c>
      <c r="DA6" s="333"/>
      <c r="DB6" s="354" t="str">
        <f aca="false">Idiomas!$D$364</f>
        <v>Pegar Valores (J1)</v>
      </c>
      <c r="DC6" s="355" t="n">
        <f aca="false">IFERROR(IF($M6=DB6,($D$8+$D$9+$D$10)*$I6,IF($N6=LEFT(DB6,1),($D$8+MAX(0,IF($D$50=1,$D$9*(1-(ABS($Q6-ABS(VALUE(MID(DB6,FIND("|",DB6)+1,FIND("-",DB6)-FIND("|",DB6)-1))-VALUE(MID(DB6,FIND("-",DB6)+1,10)))))*$D$50),$D$9*(1-(IF($N6="X",ABS($O6-VALUE(MID(DB6,FIND("|",DB6)+1,FIND("-",DB6)-FIND("|",DB6)-1))),ABS($Q6-ABS(VALUE(MID(DB6,FIND("|",DB6)+1,FIND("-",DB6)-FIND("|",DB6)-1))-VALUE(MID(DB6,FIND("-",DB6)+1,10)))))*$D$50)))))*$I6,0)),0)</f>
        <v>0</v>
      </c>
      <c r="DD6" s="333"/>
      <c r="DE6" s="354" t="str">
        <f aca="false">Idiomas!$D$364</f>
        <v>Pegar Valores (J1)</v>
      </c>
      <c r="DF6" s="355" t="n">
        <f aca="false">IFERROR(IF($M6=DE6,($D$8+$D$9+$D$10)*$I6,IF($N6=LEFT(DE6,1),($D$8+MAX(0,IF($D$50=1,$D$9*(1-(ABS($Q6-ABS(VALUE(MID(DE6,FIND("|",DE6)+1,FIND("-",DE6)-FIND("|",DE6)-1))-VALUE(MID(DE6,FIND("-",DE6)+1,10)))))*$D$50),$D$9*(1-(IF($N6="X",ABS($O6-VALUE(MID(DE6,FIND("|",DE6)+1,FIND("-",DE6)-FIND("|",DE6)-1))),ABS($Q6-ABS(VALUE(MID(DE6,FIND("|",DE6)+1,FIND("-",DE6)-FIND("|",DE6)-1))-VALUE(MID(DE6,FIND("-",DE6)+1,10)))))*$D$50)))))*$I6,0)),0)</f>
        <v>0</v>
      </c>
      <c r="DG6" s="333"/>
      <c r="DH6" s="354" t="str">
        <f aca="false">Idiomas!$D$364</f>
        <v>Pegar Valores (J1)</v>
      </c>
      <c r="DI6" s="355" t="n">
        <f aca="false">IFERROR(IF($M6=DH6,($D$8+$D$9+$D$10)*$I6,IF($N6=LEFT(DH6,1),($D$8+MAX(0,IF($D$50=1,$D$9*(1-(ABS($Q6-ABS(VALUE(MID(DH6,FIND("|",DH6)+1,FIND("-",DH6)-FIND("|",DH6)-1))-VALUE(MID(DH6,FIND("-",DH6)+1,10)))))*$D$50),$D$9*(1-(IF($N6="X",ABS($O6-VALUE(MID(DH6,FIND("|",DH6)+1,FIND("-",DH6)-FIND("|",DH6)-1))),ABS($Q6-ABS(VALUE(MID(DH6,FIND("|",DH6)+1,FIND("-",DH6)-FIND("|",DH6)-1))-VALUE(MID(DH6,FIND("-",DH6)+1,10)))))*$D$50)))))*$I6,0)),0)</f>
        <v>0</v>
      </c>
      <c r="DJ6" s="333"/>
      <c r="DK6" s="354" t="str">
        <f aca="false">Idiomas!$D$364</f>
        <v>Pegar Valores (J1)</v>
      </c>
      <c r="DL6" s="355" t="n">
        <f aca="false">IFERROR(IF($M6=DK6,($D$8+$D$9+$D$10)*$I6,IF($N6=LEFT(DK6,1),($D$8+MAX(0,IF($D$50=1,$D$9*(1-(ABS($Q6-ABS(VALUE(MID(DK6,FIND("|",DK6)+1,FIND("-",DK6)-FIND("|",DK6)-1))-VALUE(MID(DK6,FIND("-",DK6)+1,10)))))*$D$50),$D$9*(1-(IF($N6="X",ABS($O6-VALUE(MID(DK6,FIND("|",DK6)+1,FIND("-",DK6)-FIND("|",DK6)-1))),ABS($Q6-ABS(VALUE(MID(DK6,FIND("|",DK6)+1,FIND("-",DK6)-FIND("|",DK6)-1))-VALUE(MID(DK6,FIND("-",DK6)+1,10)))))*$D$50)))))*$I6,0)),0)</f>
        <v>0</v>
      </c>
      <c r="DM6" s="333"/>
      <c r="DN6" s="354" t="str">
        <f aca="false">Idiomas!$D$364</f>
        <v>Pegar Valores (J1)</v>
      </c>
      <c r="DO6" s="355" t="n">
        <f aca="false">IFERROR(IF($M6=DN6,($D$8+$D$9+$D$10)*$I6,IF($N6=LEFT(DN6,1),($D$8+MAX(0,IF($D$50=1,$D$9*(1-(ABS($Q6-ABS(VALUE(MID(DN6,FIND("|",DN6)+1,FIND("-",DN6)-FIND("|",DN6)-1))-VALUE(MID(DN6,FIND("-",DN6)+1,10)))))*$D$50),$D$9*(1-(IF($N6="X",ABS($O6-VALUE(MID(DN6,FIND("|",DN6)+1,FIND("-",DN6)-FIND("|",DN6)-1))),ABS($Q6-ABS(VALUE(MID(DN6,FIND("|",DN6)+1,FIND("-",DN6)-FIND("|",DN6)-1))-VALUE(MID(DN6,FIND("-",DN6)+1,10)))))*$D$50)))))*$I6,0)),0)</f>
        <v>0</v>
      </c>
      <c r="DP6" s="333"/>
      <c r="DQ6" s="354" t="str">
        <f aca="false">Idiomas!$D$364</f>
        <v>Pegar Valores (J1)</v>
      </c>
      <c r="DR6" s="355" t="n">
        <f aca="false">IFERROR(IF($M6=DQ6,($D$8+$D$9+$D$10)*$I6,IF($N6=LEFT(DQ6,1),($D$8+MAX(0,IF($D$50=1,$D$9*(1-(ABS($Q6-ABS(VALUE(MID(DQ6,FIND("|",DQ6)+1,FIND("-",DQ6)-FIND("|",DQ6)-1))-VALUE(MID(DQ6,FIND("-",DQ6)+1,10)))))*$D$50),$D$9*(1-(IF($N6="X",ABS($O6-VALUE(MID(DQ6,FIND("|",DQ6)+1,FIND("-",DQ6)-FIND("|",DQ6)-1))),ABS($Q6-ABS(VALUE(MID(DQ6,FIND("|",DQ6)+1,FIND("-",DQ6)-FIND("|",DQ6)-1))-VALUE(MID(DQ6,FIND("-",DQ6)+1,10)))))*$D$50)))))*$I6,0)),0)</f>
        <v>0</v>
      </c>
      <c r="DS6" s="333"/>
      <c r="DT6" s="354" t="str">
        <f aca="false">Idiomas!$D$364</f>
        <v>Pegar Valores (J1)</v>
      </c>
      <c r="DU6" s="355" t="n">
        <f aca="false">IFERROR(IF($M6=DT6,($D$8+$D$9+$D$10)*$I6,IF($N6=LEFT(DT6,1),($D$8+MAX(0,IF($D$50=1,$D$9*(1-(ABS($Q6-ABS(VALUE(MID(DT6,FIND("|",DT6)+1,FIND("-",DT6)-FIND("|",DT6)-1))-VALUE(MID(DT6,FIND("-",DT6)+1,10)))))*$D$50),$D$9*(1-(IF($N6="X",ABS($O6-VALUE(MID(DT6,FIND("|",DT6)+1,FIND("-",DT6)-FIND("|",DT6)-1))),ABS($Q6-ABS(VALUE(MID(DT6,FIND("|",DT6)+1,FIND("-",DT6)-FIND("|",DT6)-1))-VALUE(MID(DT6,FIND("-",DT6)+1,10)))))*$D$50)))))*$I6,0)),0)</f>
        <v>0</v>
      </c>
      <c r="DV6" s="333"/>
      <c r="DW6" s="354" t="str">
        <f aca="false">Idiomas!$D$364</f>
        <v>Pegar Valores (J1)</v>
      </c>
      <c r="DX6" s="355" t="n">
        <f aca="false">IFERROR(IF($M6=DW6,($D$8+$D$9+$D$10)*$I6,IF($N6=LEFT(DW6,1),($D$8+MAX(0,IF($D$50=1,$D$9*(1-(ABS($Q6-ABS(VALUE(MID(DW6,FIND("|",DW6)+1,FIND("-",DW6)-FIND("|",DW6)-1))-VALUE(MID(DW6,FIND("-",DW6)+1,10)))))*$D$50),$D$9*(1-(IF($N6="X",ABS($O6-VALUE(MID(DW6,FIND("|",DW6)+1,FIND("-",DW6)-FIND("|",DW6)-1))),ABS($Q6-ABS(VALUE(MID(DW6,FIND("|",DW6)+1,FIND("-",DW6)-FIND("|",DW6)-1))-VALUE(MID(DW6,FIND("-",DW6)+1,10)))))*$D$50)))))*$I6,0)),0)</f>
        <v>0</v>
      </c>
      <c r="DY6" s="333"/>
      <c r="DZ6" s="354" t="str">
        <f aca="false">Idiomas!$D$364</f>
        <v>Pegar Valores (J1)</v>
      </c>
      <c r="EA6" s="355" t="n">
        <f aca="false">IFERROR(IF($M6=DZ6,($D$8+$D$9+$D$10)*$I6,IF($N6=LEFT(DZ6,1),($D$8+MAX(0,IF($D$50=1,$D$9*(1-(ABS($Q6-ABS(VALUE(MID(DZ6,FIND("|",DZ6)+1,FIND("-",DZ6)-FIND("|",DZ6)-1))-VALUE(MID(DZ6,FIND("-",DZ6)+1,10)))))*$D$50),$D$9*(1-(IF($N6="X",ABS($O6-VALUE(MID(DZ6,FIND("|",DZ6)+1,FIND("-",DZ6)-FIND("|",DZ6)-1))),ABS($Q6-ABS(VALUE(MID(DZ6,FIND("|",DZ6)+1,FIND("-",DZ6)-FIND("|",DZ6)-1))-VALUE(MID(DZ6,FIND("-",DZ6)+1,10)))))*$D$50)))))*$I6,0)),0)</f>
        <v>0</v>
      </c>
      <c r="EB6" s="333"/>
      <c r="EC6" s="354"/>
      <c r="ED6" s="355" t="n">
        <f aca="false">IFERROR(IF($M6=EC6,($D$8+$D$9+$D$10)*$I6,IF($N6=LEFT(EC6,1),($D$8+MAX(0,IF($D$50=1,$D$9*(1-(ABS($Q6-ABS(VALUE(MID(EC6,FIND("|",EC6)+1,FIND("-",EC6)-FIND("|",EC6)-1))-VALUE(MID(EC6,FIND("-",EC6)+1,10)))))*$D$50),$D$9*(1-(IF($N6="X",ABS($O6-VALUE(MID(EC6,FIND("|",EC6)+1,FIND("-",EC6)-FIND("|",EC6)-1))),ABS($Q6-ABS(VALUE(MID(EC6,FIND("|",EC6)+1,FIND("-",EC6)-FIND("|",EC6)-1))-VALUE(MID(EC6,FIND("-",EC6)+1,10)))))*$D$50)))))*$I6,0)),0)</f>
        <v>0</v>
      </c>
      <c r="EE6" s="333"/>
      <c r="EF6" s="354" t="str">
        <f aca="false">Idiomas!$D$364</f>
        <v>Pegar Valores (J1)</v>
      </c>
      <c r="EG6" s="355" t="n">
        <f aca="false">IFERROR(IF($M6=EF6,($D$8+$D$9+$D$10)*$I6,IF($N6=LEFT(EF6,1),($D$8+MAX(0,IF($D$50=1,$D$9*(1-(ABS($Q6-ABS(VALUE(MID(EF6,FIND("|",EF6)+1,FIND("-",EF6)-FIND("|",EF6)-1))-VALUE(MID(EF6,FIND("-",EF6)+1,10)))))*$D$50),$D$9*(1-(IF($N6="X",ABS($O6-VALUE(MID(EF6,FIND("|",EF6)+1,FIND("-",EF6)-FIND("|",EF6)-1))),ABS($Q6-ABS(VALUE(MID(EF6,FIND("|",EF6)+1,FIND("-",EF6)-FIND("|",EF6)-1))-VALUE(MID(EF6,FIND("-",EF6)+1,10)))))*$D$50)))))*$I6,0)),0)</f>
        <v>0</v>
      </c>
      <c r="EH6" s="333"/>
      <c r="EI6" s="333"/>
    </row>
    <row r="7" customFormat="false" ht="15" hidden="false" customHeight="false" outlineLevel="0" collapsed="false">
      <c r="A7" s="326"/>
      <c r="B7" s="326"/>
      <c r="C7" s="356" t="str">
        <f aca="false">HYPERLINK(Idiomas!D302,Idiomas!D301)</f>
        <v>Regla* (Click para ver la explicación)</v>
      </c>
      <c r="D7" s="357" t="str">
        <f aca="false">Idiomas!D303</f>
        <v>Puntos</v>
      </c>
      <c r="E7" s="333"/>
      <c r="F7" s="342" t="n">
        <f aca="false">SUM($D$8:$D$10)*I7</f>
        <v>17</v>
      </c>
      <c r="G7" s="342" t="n">
        <f aca="false">VLOOKUP(H7,Equipos!$Q$1:$R$25,2,0)</f>
        <v>2</v>
      </c>
      <c r="H7" s="350" t="n">
        <f aca="false">TRUNC(INDEX(WORLDCUP!$X$4:$X$147,MATCH(ADMIN!K7,WORLDCUP!$DT$4:$DT$147,0))+INDEX(Horarios!$R$3:$R$86,MATCH(Horarios!$C$3,Horarios!$P$3:$P$86,0))/24)</f>
        <v>46185</v>
      </c>
      <c r="I7" s="351" t="n">
        <v>1</v>
      </c>
      <c r="J7" s="352" t="s">
        <v>263</v>
      </c>
      <c r="K7" s="353" t="str">
        <f aca="false">CONCATENATE(WORLDCUP!AA5,"-",WORLDCUP!AF5)</f>
        <v>Corea del Sur-República Checa</v>
      </c>
      <c r="L7" s="353"/>
      <c r="M7" s="358" t="str">
        <f aca="false">IF(OR(WORLDCUP!AC5="",WORLDCUP!AD5=""),"-",N7&amp;"|"&amp;O7&amp;"-"&amp;P7)</f>
        <v>1|2-1</v>
      </c>
      <c r="N7" s="331" t="str">
        <f aca="false">IF(OR(WORLDCUP!AC5="",WORLDCUP!AD5=""),"",IF(WORLDCUP!AC5&gt;WORLDCUP!AD5,"1",IF(WORLDCUP!AC5&lt;WORLDCUP!AD5,"2","X")))</f>
        <v>1</v>
      </c>
      <c r="O7" s="331" t="n">
        <f aca="false">WORLDCUP!AC5</f>
        <v>2</v>
      </c>
      <c r="P7" s="331" t="n">
        <f aca="false">WORLDCUP!AD5</f>
        <v>1</v>
      </c>
      <c r="Q7" s="331" t="n">
        <f aca="false">ABS(O7-P7)</f>
        <v>1</v>
      </c>
      <c r="R7" s="326"/>
      <c r="S7" s="354" t="s">
        <v>267</v>
      </c>
      <c r="T7" s="355" t="n">
        <f aca="false">IFERROR(IF($M7=S7,($D$8+$D$9+$D$10)*$I7,IF($N7=LEFT(S7,1),($D$8+MAX(0,IF($D$50=1,$D$9*(1-(ABS($Q7-ABS(VALUE(MID(S7,FIND("|",S7)+1,FIND("-",S7)-FIND("|",S7)-1))-VALUE(MID(S7,FIND("-",S7)+1,10)))))*$D$50),$D$9*(1-(IF($N7="X",ABS($O7-VALUE(MID(S7,FIND("|",S7)+1,FIND("-",S7)-FIND("|",S7)-1))),ABS($Q7-ABS(VALUE(MID(S7,FIND("|",S7)+1,FIND("-",S7)-FIND("|",S7)-1))-VALUE(MID(S7,FIND("-",S7)+1,10)))))*$D$50)))))*$I7,0)),0)</f>
        <v>0</v>
      </c>
      <c r="U7" s="333"/>
      <c r="V7" s="354" t="s">
        <v>267</v>
      </c>
      <c r="W7" s="355" t="n">
        <f aca="false">IFERROR(IF($M7=V7,($D$8+$D$9+$D$10)*$I7,IF($N7=LEFT(V7,1),($D$8+MAX(0,IF($D$50=1,$D$9*(1-(ABS($Q7-ABS(VALUE(MID(V7,FIND("|",V7)+1,FIND("-",V7)-FIND("|",V7)-1))-VALUE(MID(V7,FIND("-",V7)+1,10)))))*$D$50),$D$9*(1-(IF($N7="X",ABS($O7-VALUE(MID(V7,FIND("|",V7)+1,FIND("-",V7)-FIND("|",V7)-1))),ABS($Q7-ABS(VALUE(MID(V7,FIND("|",V7)+1,FIND("-",V7)-FIND("|",V7)-1))-VALUE(MID(V7,FIND("-",V7)+1,10)))))*$D$50)))))*$I7,0)),0)</f>
        <v>0</v>
      </c>
      <c r="X7" s="333"/>
      <c r="Y7" s="354" t="s">
        <v>267</v>
      </c>
      <c r="Z7" s="355" t="n">
        <f aca="false">IFERROR(IF($M7=Y7,($D$8+$D$9+$D$10)*$I7,IF($N7=LEFT(Y7,1),($D$8+MAX(0,IF($D$50=1,$D$9*(1-(ABS($Q7-ABS(VALUE(MID(Y7,FIND("|",Y7)+1,FIND("-",Y7)-FIND("|",Y7)-1))-VALUE(MID(Y7,FIND("-",Y7)+1,10)))))*$D$50),$D$9*(1-(IF($N7="X",ABS($O7-VALUE(MID(Y7,FIND("|",Y7)+1,FIND("-",Y7)-FIND("|",Y7)-1))),ABS($Q7-ABS(VALUE(MID(Y7,FIND("|",Y7)+1,FIND("-",Y7)-FIND("|",Y7)-1))-VALUE(MID(Y7,FIND("-",Y7)+1,10)))))*$D$50)))))*$I7,0)),0)</f>
        <v>0</v>
      </c>
      <c r="AA7" s="333"/>
      <c r="AB7" s="354" t="s">
        <v>268</v>
      </c>
      <c r="AC7" s="355" t="n">
        <f aca="false">IFERROR(IF($M7=AB7,($D$8+$D$9+$D$10)*$I7,IF($N7=LEFT(AB7,1),($D$8+MAX(0,IF($D$50=1,$D$9*(1-(ABS($Q7-ABS(VALUE(MID(AB7,FIND("|",AB7)+1,FIND("-",AB7)-FIND("|",AB7)-1))-VALUE(MID(AB7,FIND("-",AB7)+1,10)))))*$D$50),$D$9*(1-(IF($N7="X",ABS($O7-VALUE(MID(AB7,FIND("|",AB7)+1,FIND("-",AB7)-FIND("|",AB7)-1))),ABS($Q7-ABS(VALUE(MID(AB7,FIND("|",AB7)+1,FIND("-",AB7)-FIND("|",AB7)-1))-VALUE(MID(AB7,FIND("-",AB7)+1,10)))))*$D$50)))))*$I7,0)),0)</f>
        <v>0</v>
      </c>
      <c r="AD7" s="333"/>
      <c r="AE7" s="354" t="s">
        <v>264</v>
      </c>
      <c r="AF7" s="355" t="n">
        <f aca="false">IFERROR(IF($M7=AE7,($D$8+$D$9+$D$10)*$I7,IF($N7=LEFT(AE7,1),($D$8+MAX(0,IF($D$50=1,$D$9*(1-(ABS($Q7-ABS(VALUE(MID(AE7,FIND("|",AE7)+1,FIND("-",AE7)-FIND("|",AE7)-1))-VALUE(MID(AE7,FIND("-",AE7)+1,10)))))*$D$50),$D$9*(1-(IF($N7="X",ABS($O7-VALUE(MID(AE7,FIND("|",AE7)+1,FIND("-",AE7)-FIND("|",AE7)-1))),ABS($Q7-ABS(VALUE(MID(AE7,FIND("|",AE7)+1,FIND("-",AE7)-FIND("|",AE7)-1))-VALUE(MID(AE7,FIND("-",AE7)+1,10)))))*$D$50)))))*$I7,0)),0)</f>
        <v>17</v>
      </c>
      <c r="AG7" s="333"/>
      <c r="AH7" s="354" t="s">
        <v>267</v>
      </c>
      <c r="AI7" s="355" t="n">
        <f aca="false">IFERROR(IF($M7=AH7,($D$8+$D$9+$D$10)*$I7,IF($N7=LEFT(AH7,1),($D$8+MAX(0,IF($D$50=1,$D$9*(1-(ABS($Q7-ABS(VALUE(MID(AH7,FIND("|",AH7)+1,FIND("-",AH7)-FIND("|",AH7)-1))-VALUE(MID(AH7,FIND("-",AH7)+1,10)))))*$D$50),$D$9*(1-(IF($N7="X",ABS($O7-VALUE(MID(AH7,FIND("|",AH7)+1,FIND("-",AH7)-FIND("|",AH7)-1))),ABS($Q7-ABS(VALUE(MID(AH7,FIND("|",AH7)+1,FIND("-",AH7)-FIND("|",AH7)-1))-VALUE(MID(AH7,FIND("-",AH7)+1,10)))))*$D$50)))))*$I7,0)),0)</f>
        <v>0</v>
      </c>
      <c r="AJ7" s="333"/>
      <c r="AK7" s="354" t="s">
        <v>267</v>
      </c>
      <c r="AL7" s="355" t="n">
        <f aca="false">IFERROR(IF($M7=AK7,($D$8+$D$9+$D$10)*$I7,IF($N7=LEFT(AK7,1),($D$8+MAX(0,IF($D$50=1,$D$9*(1-(ABS($Q7-ABS(VALUE(MID(AK7,FIND("|",AK7)+1,FIND("-",AK7)-FIND("|",AK7)-1))-VALUE(MID(AK7,FIND("-",AK7)+1,10)))))*$D$50),$D$9*(1-(IF($N7="X",ABS($O7-VALUE(MID(AK7,FIND("|",AK7)+1,FIND("-",AK7)-FIND("|",AK7)-1))),ABS($Q7-ABS(VALUE(MID(AK7,FIND("|",AK7)+1,FIND("-",AK7)-FIND("|",AK7)-1))-VALUE(MID(AK7,FIND("-",AK7)+1,10)))))*$D$50)))))*$I7,0)),0)</f>
        <v>0</v>
      </c>
      <c r="AM7" s="333"/>
      <c r="AN7" s="354" t="s">
        <v>267</v>
      </c>
      <c r="AO7" s="355" t="n">
        <f aca="false">IFERROR(IF($M7=AN7,($D$8+$D$9+$D$10)*$I7,IF($N7=LEFT(AN7,1),($D$8+MAX(0,IF($D$50=1,$D$9*(1-(ABS($Q7-ABS(VALUE(MID(AN7,FIND("|",AN7)+1,FIND("-",AN7)-FIND("|",AN7)-1))-VALUE(MID(AN7,FIND("-",AN7)+1,10)))))*$D$50),$D$9*(1-(IF($N7="X",ABS($O7-VALUE(MID(AN7,FIND("|",AN7)+1,FIND("-",AN7)-FIND("|",AN7)-1))),ABS($Q7-ABS(VALUE(MID(AN7,FIND("|",AN7)+1,FIND("-",AN7)-FIND("|",AN7)-1))-VALUE(MID(AN7,FIND("-",AN7)+1,10)))))*$D$50)))))*$I7,0)),0)</f>
        <v>0</v>
      </c>
      <c r="AP7" s="333"/>
      <c r="AQ7" s="354" t="s">
        <v>264</v>
      </c>
      <c r="AR7" s="355" t="n">
        <f aca="false">IFERROR(IF($M7=AQ7,($D$8+$D$9+$D$10)*$I7,IF($N7=LEFT(AQ7,1),($D$8+MAX(0,IF($D$50=1,$D$9*(1-(ABS($Q7-ABS(VALUE(MID(AQ7,FIND("|",AQ7)+1,FIND("-",AQ7)-FIND("|",AQ7)-1))-VALUE(MID(AQ7,FIND("-",AQ7)+1,10)))))*$D$50),$D$9*(1-(IF($N7="X",ABS($O7-VALUE(MID(AQ7,FIND("|",AQ7)+1,FIND("-",AQ7)-FIND("|",AQ7)-1))),ABS($Q7-ABS(VALUE(MID(AQ7,FIND("|",AQ7)+1,FIND("-",AQ7)-FIND("|",AQ7)-1))-VALUE(MID(AQ7,FIND("-",AQ7)+1,10)))))*$D$50)))))*$I7,0)),0)</f>
        <v>17</v>
      </c>
      <c r="AS7" s="333"/>
      <c r="AT7" s="354" t="s">
        <v>268</v>
      </c>
      <c r="AU7" s="355" t="n">
        <f aca="false">IFERROR(IF($M7=AT7,($D$8+$D$9+$D$10)*$I7,IF($N7=LEFT(AT7,1),($D$8+MAX(0,IF($D$50=1,$D$9*(1-(ABS($Q7-ABS(VALUE(MID(AT7,FIND("|",AT7)+1,FIND("-",AT7)-FIND("|",AT7)-1))-VALUE(MID(AT7,FIND("-",AT7)+1,10)))))*$D$50),$D$9*(1-(IF($N7="X",ABS($O7-VALUE(MID(AT7,FIND("|",AT7)+1,FIND("-",AT7)-FIND("|",AT7)-1))),ABS($Q7-ABS(VALUE(MID(AT7,FIND("|",AT7)+1,FIND("-",AT7)-FIND("|",AT7)-1))-VALUE(MID(AT7,FIND("-",AT7)+1,10)))))*$D$50)))))*$I7,0)),0)</f>
        <v>0</v>
      </c>
      <c r="AV7" s="333"/>
      <c r="AW7" s="354" t="s">
        <v>269</v>
      </c>
      <c r="AX7" s="355" t="n">
        <f aca="false">IFERROR(IF($M7=AW7,($D$8+$D$9+$D$10)*$I7,IF($N7=LEFT(AW7,1),($D$8+MAX(0,IF($D$50=1,$D$9*(1-(ABS($Q7-ABS(VALUE(MID(AW7,FIND("|",AW7)+1,FIND("-",AW7)-FIND("|",AW7)-1))-VALUE(MID(AW7,FIND("-",AW7)+1,10)))))*$D$50),$D$9*(1-(IF($N7="X",ABS($O7-VALUE(MID(AW7,FIND("|",AW7)+1,FIND("-",AW7)-FIND("|",AW7)-1))),ABS($Q7-ABS(VALUE(MID(AW7,FIND("|",AW7)+1,FIND("-",AW7)-FIND("|",AW7)-1))-VALUE(MID(AW7,FIND("-",AW7)+1,10)))))*$D$50)))))*$I7,0)),0)</f>
        <v>0</v>
      </c>
      <c r="AY7" s="333"/>
      <c r="AZ7" s="354" t="s">
        <v>268</v>
      </c>
      <c r="BA7" s="355" t="n">
        <f aca="false">IFERROR(IF($M7=AZ7,($D$8+$D$9+$D$10)*$I7,IF($N7=LEFT(AZ7,1),($D$8+MAX(0,IF($D$50=1,$D$9*(1-(ABS($Q7-ABS(VALUE(MID(AZ7,FIND("|",AZ7)+1,FIND("-",AZ7)-FIND("|",AZ7)-1))-VALUE(MID(AZ7,FIND("-",AZ7)+1,10)))))*$D$50),$D$9*(1-(IF($N7="X",ABS($O7-VALUE(MID(AZ7,FIND("|",AZ7)+1,FIND("-",AZ7)-FIND("|",AZ7)-1))),ABS($Q7-ABS(VALUE(MID(AZ7,FIND("|",AZ7)+1,FIND("-",AZ7)-FIND("|",AZ7)-1))-VALUE(MID(AZ7,FIND("-",AZ7)+1,10)))))*$D$50)))))*$I7,0)),0)</f>
        <v>0</v>
      </c>
      <c r="BB7" s="333"/>
      <c r="BC7" s="354" t="s">
        <v>267</v>
      </c>
      <c r="BD7" s="355" t="n">
        <f aca="false">IFERROR(IF($M7=BC7,($D$8+$D$9+$D$10)*$I7,IF($N7=LEFT(BC7,1),($D$8+MAX(0,IF($D$50=1,$D$9*(1-(ABS($Q7-ABS(VALUE(MID(BC7,FIND("|",BC7)+1,FIND("-",BC7)-FIND("|",BC7)-1))-VALUE(MID(BC7,FIND("-",BC7)+1,10)))))*$D$50),$D$9*(1-(IF($N7="X",ABS($O7-VALUE(MID(BC7,FIND("|",BC7)+1,FIND("-",BC7)-FIND("|",BC7)-1))),ABS($Q7-ABS(VALUE(MID(BC7,FIND("|",BC7)+1,FIND("-",BC7)-FIND("|",BC7)-1))-VALUE(MID(BC7,FIND("-",BC7)+1,10)))))*$D$50)))))*$I7,0)),0)</f>
        <v>0</v>
      </c>
      <c r="BE7" s="333"/>
      <c r="BF7" s="354" t="s">
        <v>265</v>
      </c>
      <c r="BG7" s="355" t="n">
        <f aca="false">IFERROR(IF($M7=BF7,($D$8+$D$9+$D$10)*$I7,IF($N7=LEFT(BF7,1),($D$8+MAX(0,IF($D$50=1,$D$9*(1-(ABS($Q7-ABS(VALUE(MID(BF7,FIND("|",BF7)+1,FIND("-",BF7)-FIND("|",BF7)-1))-VALUE(MID(BF7,FIND("-",BF7)+1,10)))))*$D$50),$D$9*(1-(IF($N7="X",ABS($O7-VALUE(MID(BF7,FIND("|",BF7)+1,FIND("-",BF7)-FIND("|",BF7)-1))),ABS($Q7-ABS(VALUE(MID(BF7,FIND("|",BF7)+1,FIND("-",BF7)-FIND("|",BF7)-1))-VALUE(MID(BF7,FIND("-",BF7)+1,10)))))*$D$50)))))*$I7,0)),0)</f>
        <v>7</v>
      </c>
      <c r="BH7" s="333"/>
      <c r="BI7" s="354" t="s">
        <v>264</v>
      </c>
      <c r="BJ7" s="355" t="n">
        <f aca="false">IFERROR(IF($M7=BI7,($D$8+$D$9+$D$10)*$I7,IF($N7=LEFT(BI7,1),($D$8+MAX(0,IF($D$50=1,$D$9*(1-(ABS($Q7-ABS(VALUE(MID(BI7,FIND("|",BI7)+1,FIND("-",BI7)-FIND("|",BI7)-1))-VALUE(MID(BI7,FIND("-",BI7)+1,10)))))*$D$50),$D$9*(1-(IF($N7="X",ABS($O7-VALUE(MID(BI7,FIND("|",BI7)+1,FIND("-",BI7)-FIND("|",BI7)-1))),ABS($Q7-ABS(VALUE(MID(BI7,FIND("|",BI7)+1,FIND("-",BI7)-FIND("|",BI7)-1))-VALUE(MID(BI7,FIND("-",BI7)+1,10)))))*$D$50)))))*$I7,0)),0)</f>
        <v>17</v>
      </c>
      <c r="BK7" s="333"/>
      <c r="BL7" s="354" t="s">
        <v>268</v>
      </c>
      <c r="BM7" s="355" t="n">
        <f aca="false">IFERROR(IF($M7=BL7,($D$8+$D$9+$D$10)*$I7,IF($N7=LEFT(BL7,1),($D$8+MAX(0,IF($D$50=1,$D$9*(1-(ABS($Q7-ABS(VALUE(MID(BL7,FIND("|",BL7)+1,FIND("-",BL7)-FIND("|",BL7)-1))-VALUE(MID(BL7,FIND("-",BL7)+1,10)))))*$D$50),$D$9*(1-(IF($N7="X",ABS($O7-VALUE(MID(BL7,FIND("|",BL7)+1,FIND("-",BL7)-FIND("|",BL7)-1))),ABS($Q7-ABS(VALUE(MID(BL7,FIND("|",BL7)+1,FIND("-",BL7)-FIND("|",BL7)-1))-VALUE(MID(BL7,FIND("-",BL7)+1,10)))))*$D$50)))))*$I7,0)),0)</f>
        <v>0</v>
      </c>
      <c r="BN7" s="333"/>
      <c r="BO7" s="354" t="s">
        <v>267</v>
      </c>
      <c r="BP7" s="355" t="n">
        <f aca="false">IFERROR(IF($M7=BO7,($D$8+$D$9+$D$10)*$I7,IF($N7=LEFT(BO7,1),($D$8+MAX(0,IF($D$50=1,$D$9*(1-(ABS($Q7-ABS(VALUE(MID(BO7,FIND("|",BO7)+1,FIND("-",BO7)-FIND("|",BO7)-1))-VALUE(MID(BO7,FIND("-",BO7)+1,10)))))*$D$50),$D$9*(1-(IF($N7="X",ABS($O7-VALUE(MID(BO7,FIND("|",BO7)+1,FIND("-",BO7)-FIND("|",BO7)-1))),ABS($Q7-ABS(VALUE(MID(BO7,FIND("|",BO7)+1,FIND("-",BO7)-FIND("|",BO7)-1))-VALUE(MID(BO7,FIND("-",BO7)+1,10)))))*$D$50)))))*$I7,0)),0)</f>
        <v>0</v>
      </c>
      <c r="BQ7" s="333"/>
      <c r="BR7" s="354" t="s">
        <v>267</v>
      </c>
      <c r="BS7" s="355" t="n">
        <f aca="false">IFERROR(IF($M7=BR7,($D$8+$D$9+$D$10)*$I7,IF($N7=LEFT(BR7,1),($D$8+MAX(0,IF($D$50=1,$D$9*(1-(ABS($Q7-ABS(VALUE(MID(BR7,FIND("|",BR7)+1,FIND("-",BR7)-FIND("|",BR7)-1))-VALUE(MID(BR7,FIND("-",BR7)+1,10)))))*$D$50),$D$9*(1-(IF($N7="X",ABS($O7-VALUE(MID(BR7,FIND("|",BR7)+1,FIND("-",BR7)-FIND("|",BR7)-1))),ABS($Q7-ABS(VALUE(MID(BR7,FIND("|",BR7)+1,FIND("-",BR7)-FIND("|",BR7)-1))-VALUE(MID(BR7,FIND("-",BR7)+1,10)))))*$D$50)))))*$I7,0)),0)</f>
        <v>0</v>
      </c>
      <c r="BT7" s="333"/>
      <c r="BU7" s="354"/>
      <c r="BV7" s="355" t="n">
        <f aca="false">IFERROR(IF($M7=BU7,($D$8+$D$9+$D$10)*$I7,IF($N7=LEFT(BU7,1),($D$8+MAX(0,IF($D$50=1,$D$9*(1-(ABS($Q7-ABS(VALUE(MID(BU7,FIND("|",BU7)+1,FIND("-",BU7)-FIND("|",BU7)-1))-VALUE(MID(BU7,FIND("-",BU7)+1,10)))))*$D$50),$D$9*(1-(IF($N7="X",ABS($O7-VALUE(MID(BU7,FIND("|",BU7)+1,FIND("-",BU7)-FIND("|",BU7)-1))),ABS($Q7-ABS(VALUE(MID(BU7,FIND("|",BU7)+1,FIND("-",BU7)-FIND("|",BU7)-1))-VALUE(MID(BU7,FIND("-",BU7)+1,10)))))*$D$50)))))*$I7,0)),0)</f>
        <v>0</v>
      </c>
      <c r="BW7" s="333"/>
      <c r="BX7" s="354"/>
      <c r="BY7" s="355" t="n">
        <f aca="false">IFERROR(IF($M7=BX7,($D$8+$D$9+$D$10)*$I7,IF($N7=LEFT(BX7,1),($D$8+MAX(0,IF($D$50=1,$D$9*(1-(ABS($Q7-ABS(VALUE(MID(BX7,FIND("|",BX7)+1,FIND("-",BX7)-FIND("|",BX7)-1))-VALUE(MID(BX7,FIND("-",BX7)+1,10)))))*$D$50),$D$9*(1-(IF($N7="X",ABS($O7-VALUE(MID(BX7,FIND("|",BX7)+1,FIND("-",BX7)-FIND("|",BX7)-1))),ABS($Q7-ABS(VALUE(MID(BX7,FIND("|",BX7)+1,FIND("-",BX7)-FIND("|",BX7)-1))-VALUE(MID(BX7,FIND("-",BX7)+1,10)))))*$D$50)))))*$I7,0)),0)</f>
        <v>0</v>
      </c>
      <c r="BZ7" s="333"/>
      <c r="CA7" s="354"/>
      <c r="CB7" s="355" t="n">
        <f aca="false">IFERROR(IF($M7=CA7,($D$8+$D$9+$D$10)*$I7,IF($N7=LEFT(CA7,1),($D$8+MAX(0,IF($D$50=1,$D$9*(1-(ABS($Q7-ABS(VALUE(MID(CA7,FIND("|",CA7)+1,FIND("-",CA7)-FIND("|",CA7)-1))-VALUE(MID(CA7,FIND("-",CA7)+1,10)))))*$D$50),$D$9*(1-(IF($N7="X",ABS($O7-VALUE(MID(CA7,FIND("|",CA7)+1,FIND("-",CA7)-FIND("|",CA7)-1))),ABS($Q7-ABS(VALUE(MID(CA7,FIND("|",CA7)+1,FIND("-",CA7)-FIND("|",CA7)-1))-VALUE(MID(CA7,FIND("-",CA7)+1,10)))))*$D$50)))))*$I7,0)),0)</f>
        <v>0</v>
      </c>
      <c r="CC7" s="333"/>
      <c r="CD7" s="354"/>
      <c r="CE7" s="355" t="n">
        <f aca="false">IFERROR(IF($M7=CD7,($D$8+$D$9+$D$10)*$I7,IF($N7=LEFT(CD7,1),($D$8+MAX(0,IF($D$50=1,$D$9*(1-(ABS($Q7-ABS(VALUE(MID(CD7,FIND("|",CD7)+1,FIND("-",CD7)-FIND("|",CD7)-1))-VALUE(MID(CD7,FIND("-",CD7)+1,10)))))*$D$50),$D$9*(1-(IF($N7="X",ABS($O7-VALUE(MID(CD7,FIND("|",CD7)+1,FIND("-",CD7)-FIND("|",CD7)-1))),ABS($Q7-ABS(VALUE(MID(CD7,FIND("|",CD7)+1,FIND("-",CD7)-FIND("|",CD7)-1))-VALUE(MID(CD7,FIND("-",CD7)+1,10)))))*$D$50)))))*$I7,0)),0)</f>
        <v>0</v>
      </c>
      <c r="CF7" s="333"/>
      <c r="CG7" s="354"/>
      <c r="CH7" s="355" t="n">
        <f aca="false">IFERROR(IF($M7=CG7,($D$8+$D$9+$D$10)*$I7,IF($N7=LEFT(CG7,1),($D$8+MAX(0,IF($D$50=1,$D$9*(1-(ABS($Q7-ABS(VALUE(MID(CG7,FIND("|",CG7)+1,FIND("-",CG7)-FIND("|",CG7)-1))-VALUE(MID(CG7,FIND("-",CG7)+1,10)))))*$D$50),$D$9*(1-(IF($N7="X",ABS($O7-VALUE(MID(CG7,FIND("|",CG7)+1,FIND("-",CG7)-FIND("|",CG7)-1))),ABS($Q7-ABS(VALUE(MID(CG7,FIND("|",CG7)+1,FIND("-",CG7)-FIND("|",CG7)-1))-VALUE(MID(CG7,FIND("-",CG7)+1,10)))))*$D$50)))))*$I7,0)),0)</f>
        <v>0</v>
      </c>
      <c r="CI7" s="333"/>
      <c r="CJ7" s="354"/>
      <c r="CK7" s="355" t="n">
        <f aca="false">IFERROR(IF($M7=CJ7,($D$8+$D$9+$D$10)*$I7,IF($N7=LEFT(CJ7,1),($D$8+MAX(0,IF($D$50=1,$D$9*(1-(ABS($Q7-ABS(VALUE(MID(CJ7,FIND("|",CJ7)+1,FIND("-",CJ7)-FIND("|",CJ7)-1))-VALUE(MID(CJ7,FIND("-",CJ7)+1,10)))))*$D$50),$D$9*(1-(IF($N7="X",ABS($O7-VALUE(MID(CJ7,FIND("|",CJ7)+1,FIND("-",CJ7)-FIND("|",CJ7)-1))),ABS($Q7-ABS(VALUE(MID(CJ7,FIND("|",CJ7)+1,FIND("-",CJ7)-FIND("|",CJ7)-1))-VALUE(MID(CJ7,FIND("-",CJ7)+1,10)))))*$D$50)))))*$I7,0)),0)</f>
        <v>0</v>
      </c>
      <c r="CL7" s="333"/>
      <c r="CM7" s="354"/>
      <c r="CN7" s="355" t="n">
        <f aca="false">IFERROR(IF($M7=CM7,($D$8+$D$9+$D$10)*$I7,IF($N7=LEFT(CM7,1),($D$8+MAX(0,IF($D$50=1,$D$9*(1-(ABS($Q7-ABS(VALUE(MID(CM7,FIND("|",CM7)+1,FIND("-",CM7)-FIND("|",CM7)-1))-VALUE(MID(CM7,FIND("-",CM7)+1,10)))))*$D$50),$D$9*(1-(IF($N7="X",ABS($O7-VALUE(MID(CM7,FIND("|",CM7)+1,FIND("-",CM7)-FIND("|",CM7)-1))),ABS($Q7-ABS(VALUE(MID(CM7,FIND("|",CM7)+1,FIND("-",CM7)-FIND("|",CM7)-1))-VALUE(MID(CM7,FIND("-",CM7)+1,10)))))*$D$50)))))*$I7,0)),0)</f>
        <v>0</v>
      </c>
      <c r="CO7" s="333"/>
      <c r="CP7" s="354"/>
      <c r="CQ7" s="355" t="n">
        <f aca="false">IFERROR(IF($M7=CP7,($D$8+$D$9+$D$10)*$I7,IF($N7=LEFT(CP7,1),($D$8+MAX(0,IF($D$50=1,$D$9*(1-(ABS($Q7-ABS(VALUE(MID(CP7,FIND("|",CP7)+1,FIND("-",CP7)-FIND("|",CP7)-1))-VALUE(MID(CP7,FIND("-",CP7)+1,10)))))*$D$50),$D$9*(1-(IF($N7="X",ABS($O7-VALUE(MID(CP7,FIND("|",CP7)+1,FIND("-",CP7)-FIND("|",CP7)-1))),ABS($Q7-ABS(VALUE(MID(CP7,FIND("|",CP7)+1,FIND("-",CP7)-FIND("|",CP7)-1))-VALUE(MID(CP7,FIND("-",CP7)+1,10)))))*$D$50)))))*$I7,0)),0)</f>
        <v>0</v>
      </c>
      <c r="CR7" s="333"/>
      <c r="CS7" s="354"/>
      <c r="CT7" s="355" t="n">
        <f aca="false">IFERROR(IF($M7=CS7,($D$8+$D$9+$D$10)*$I7,IF($N7=LEFT(CS7,1),($D$8+MAX(0,IF($D$50=1,$D$9*(1-(ABS($Q7-ABS(VALUE(MID(CS7,FIND("|",CS7)+1,FIND("-",CS7)-FIND("|",CS7)-1))-VALUE(MID(CS7,FIND("-",CS7)+1,10)))))*$D$50),$D$9*(1-(IF($N7="X",ABS($O7-VALUE(MID(CS7,FIND("|",CS7)+1,FIND("-",CS7)-FIND("|",CS7)-1))),ABS($Q7-ABS(VALUE(MID(CS7,FIND("|",CS7)+1,FIND("-",CS7)-FIND("|",CS7)-1))-VALUE(MID(CS7,FIND("-",CS7)+1,10)))))*$D$50)))))*$I7,0)),0)</f>
        <v>0</v>
      </c>
      <c r="CU7" s="333"/>
      <c r="CV7" s="354"/>
      <c r="CW7" s="355" t="n">
        <f aca="false">IFERROR(IF($M7=CV7,($D$8+$D$9+$D$10)*$I7,IF($N7=LEFT(CV7,1),($D$8+MAX(0,IF($D$50=1,$D$9*(1-(ABS($Q7-ABS(VALUE(MID(CV7,FIND("|",CV7)+1,FIND("-",CV7)-FIND("|",CV7)-1))-VALUE(MID(CV7,FIND("-",CV7)+1,10)))))*$D$50),$D$9*(1-(IF($N7="X",ABS($O7-VALUE(MID(CV7,FIND("|",CV7)+1,FIND("-",CV7)-FIND("|",CV7)-1))),ABS($Q7-ABS(VALUE(MID(CV7,FIND("|",CV7)+1,FIND("-",CV7)-FIND("|",CV7)-1))-VALUE(MID(CV7,FIND("-",CV7)+1,10)))))*$D$50)))))*$I7,0)),0)</f>
        <v>0</v>
      </c>
      <c r="CX7" s="333"/>
      <c r="CY7" s="354"/>
      <c r="CZ7" s="355" t="n">
        <f aca="false">IFERROR(IF($M7=CY7,($D$8+$D$9+$D$10)*$I7,IF($N7=LEFT(CY7,1),($D$8+MAX(0,IF($D$50=1,$D$9*(1-(ABS($Q7-ABS(VALUE(MID(CY7,FIND("|",CY7)+1,FIND("-",CY7)-FIND("|",CY7)-1))-VALUE(MID(CY7,FIND("-",CY7)+1,10)))))*$D$50),$D$9*(1-(IF($N7="X",ABS($O7-VALUE(MID(CY7,FIND("|",CY7)+1,FIND("-",CY7)-FIND("|",CY7)-1))),ABS($Q7-ABS(VALUE(MID(CY7,FIND("|",CY7)+1,FIND("-",CY7)-FIND("|",CY7)-1))-VALUE(MID(CY7,FIND("-",CY7)+1,10)))))*$D$50)))))*$I7,0)),0)</f>
        <v>0</v>
      </c>
      <c r="DA7" s="333"/>
      <c r="DB7" s="354"/>
      <c r="DC7" s="355" t="n">
        <f aca="false">IFERROR(IF($M7=DB7,($D$8+$D$9+$D$10)*$I7,IF($N7=LEFT(DB7,1),($D$8+MAX(0,IF($D$50=1,$D$9*(1-(ABS($Q7-ABS(VALUE(MID(DB7,FIND("|",DB7)+1,FIND("-",DB7)-FIND("|",DB7)-1))-VALUE(MID(DB7,FIND("-",DB7)+1,10)))))*$D$50),$D$9*(1-(IF($N7="X",ABS($O7-VALUE(MID(DB7,FIND("|",DB7)+1,FIND("-",DB7)-FIND("|",DB7)-1))),ABS($Q7-ABS(VALUE(MID(DB7,FIND("|",DB7)+1,FIND("-",DB7)-FIND("|",DB7)-1))-VALUE(MID(DB7,FIND("-",DB7)+1,10)))))*$D$50)))))*$I7,0)),0)</f>
        <v>0</v>
      </c>
      <c r="DD7" s="333"/>
      <c r="DE7" s="354"/>
      <c r="DF7" s="355" t="n">
        <f aca="false">IFERROR(IF($M7=DE7,($D$8+$D$9+$D$10)*$I7,IF($N7=LEFT(DE7,1),($D$8+MAX(0,IF($D$50=1,$D$9*(1-(ABS($Q7-ABS(VALUE(MID(DE7,FIND("|",DE7)+1,FIND("-",DE7)-FIND("|",DE7)-1))-VALUE(MID(DE7,FIND("-",DE7)+1,10)))))*$D$50),$D$9*(1-(IF($N7="X",ABS($O7-VALUE(MID(DE7,FIND("|",DE7)+1,FIND("-",DE7)-FIND("|",DE7)-1))),ABS($Q7-ABS(VALUE(MID(DE7,FIND("|",DE7)+1,FIND("-",DE7)-FIND("|",DE7)-1))-VALUE(MID(DE7,FIND("-",DE7)+1,10)))))*$D$50)))))*$I7,0)),0)</f>
        <v>0</v>
      </c>
      <c r="DG7" s="333"/>
      <c r="DH7" s="354"/>
      <c r="DI7" s="355" t="n">
        <f aca="false">IFERROR(IF($M7=DH7,($D$8+$D$9+$D$10)*$I7,IF($N7=LEFT(DH7,1),($D$8+MAX(0,IF($D$50=1,$D$9*(1-(ABS($Q7-ABS(VALUE(MID(DH7,FIND("|",DH7)+1,FIND("-",DH7)-FIND("|",DH7)-1))-VALUE(MID(DH7,FIND("-",DH7)+1,10)))))*$D$50),$D$9*(1-(IF($N7="X",ABS($O7-VALUE(MID(DH7,FIND("|",DH7)+1,FIND("-",DH7)-FIND("|",DH7)-1))),ABS($Q7-ABS(VALUE(MID(DH7,FIND("|",DH7)+1,FIND("-",DH7)-FIND("|",DH7)-1))-VALUE(MID(DH7,FIND("-",DH7)+1,10)))))*$D$50)))))*$I7,0)),0)</f>
        <v>0</v>
      </c>
      <c r="DJ7" s="333"/>
      <c r="DK7" s="354"/>
      <c r="DL7" s="355" t="n">
        <f aca="false">IFERROR(IF($M7=DK7,($D$8+$D$9+$D$10)*$I7,IF($N7=LEFT(DK7,1),($D$8+MAX(0,IF($D$50=1,$D$9*(1-(ABS($Q7-ABS(VALUE(MID(DK7,FIND("|",DK7)+1,FIND("-",DK7)-FIND("|",DK7)-1))-VALUE(MID(DK7,FIND("-",DK7)+1,10)))))*$D$50),$D$9*(1-(IF($N7="X",ABS($O7-VALUE(MID(DK7,FIND("|",DK7)+1,FIND("-",DK7)-FIND("|",DK7)-1))),ABS($Q7-ABS(VALUE(MID(DK7,FIND("|",DK7)+1,FIND("-",DK7)-FIND("|",DK7)-1))-VALUE(MID(DK7,FIND("-",DK7)+1,10)))))*$D$50)))))*$I7,0)),0)</f>
        <v>0</v>
      </c>
      <c r="DM7" s="333"/>
      <c r="DN7" s="354"/>
      <c r="DO7" s="355" t="n">
        <f aca="false">IFERROR(IF($M7=DN7,($D$8+$D$9+$D$10)*$I7,IF($N7=LEFT(DN7,1),($D$8+MAX(0,IF($D$50=1,$D$9*(1-(ABS($Q7-ABS(VALUE(MID(DN7,FIND("|",DN7)+1,FIND("-",DN7)-FIND("|",DN7)-1))-VALUE(MID(DN7,FIND("-",DN7)+1,10)))))*$D$50),$D$9*(1-(IF($N7="X",ABS($O7-VALUE(MID(DN7,FIND("|",DN7)+1,FIND("-",DN7)-FIND("|",DN7)-1))),ABS($Q7-ABS(VALUE(MID(DN7,FIND("|",DN7)+1,FIND("-",DN7)-FIND("|",DN7)-1))-VALUE(MID(DN7,FIND("-",DN7)+1,10)))))*$D$50)))))*$I7,0)),0)</f>
        <v>0</v>
      </c>
      <c r="DP7" s="333"/>
      <c r="DQ7" s="354"/>
      <c r="DR7" s="355" t="n">
        <f aca="false">IFERROR(IF($M7=DQ7,($D$8+$D$9+$D$10)*$I7,IF($N7=LEFT(DQ7,1),($D$8+MAX(0,IF($D$50=1,$D$9*(1-(ABS($Q7-ABS(VALUE(MID(DQ7,FIND("|",DQ7)+1,FIND("-",DQ7)-FIND("|",DQ7)-1))-VALUE(MID(DQ7,FIND("-",DQ7)+1,10)))))*$D$50),$D$9*(1-(IF($N7="X",ABS($O7-VALUE(MID(DQ7,FIND("|",DQ7)+1,FIND("-",DQ7)-FIND("|",DQ7)-1))),ABS($Q7-ABS(VALUE(MID(DQ7,FIND("|",DQ7)+1,FIND("-",DQ7)-FIND("|",DQ7)-1))-VALUE(MID(DQ7,FIND("-",DQ7)+1,10)))))*$D$50)))))*$I7,0)),0)</f>
        <v>0</v>
      </c>
      <c r="DS7" s="333"/>
      <c r="DT7" s="354"/>
      <c r="DU7" s="355" t="n">
        <f aca="false">IFERROR(IF($M7=DT7,($D$8+$D$9+$D$10)*$I7,IF($N7=LEFT(DT7,1),($D$8+MAX(0,IF($D$50=1,$D$9*(1-(ABS($Q7-ABS(VALUE(MID(DT7,FIND("|",DT7)+1,FIND("-",DT7)-FIND("|",DT7)-1))-VALUE(MID(DT7,FIND("-",DT7)+1,10)))))*$D$50),$D$9*(1-(IF($N7="X",ABS($O7-VALUE(MID(DT7,FIND("|",DT7)+1,FIND("-",DT7)-FIND("|",DT7)-1))),ABS($Q7-ABS(VALUE(MID(DT7,FIND("|",DT7)+1,FIND("-",DT7)-FIND("|",DT7)-1))-VALUE(MID(DT7,FIND("-",DT7)+1,10)))))*$D$50)))))*$I7,0)),0)</f>
        <v>0</v>
      </c>
      <c r="DV7" s="333"/>
      <c r="DW7" s="354"/>
      <c r="DX7" s="355" t="n">
        <f aca="false">IFERROR(IF($M7=DW7,($D$8+$D$9+$D$10)*$I7,IF($N7=LEFT(DW7,1),($D$8+MAX(0,IF($D$50=1,$D$9*(1-(ABS($Q7-ABS(VALUE(MID(DW7,FIND("|",DW7)+1,FIND("-",DW7)-FIND("|",DW7)-1))-VALUE(MID(DW7,FIND("-",DW7)+1,10)))))*$D$50),$D$9*(1-(IF($N7="X",ABS($O7-VALUE(MID(DW7,FIND("|",DW7)+1,FIND("-",DW7)-FIND("|",DW7)-1))),ABS($Q7-ABS(VALUE(MID(DW7,FIND("|",DW7)+1,FIND("-",DW7)-FIND("|",DW7)-1))-VALUE(MID(DW7,FIND("-",DW7)+1,10)))))*$D$50)))))*$I7,0)),0)</f>
        <v>0</v>
      </c>
      <c r="DY7" s="333"/>
      <c r="DZ7" s="354"/>
      <c r="EA7" s="355" t="n">
        <f aca="false">IFERROR(IF($M7=DZ7,($D$8+$D$9+$D$10)*$I7,IF($N7=LEFT(DZ7,1),($D$8+MAX(0,IF($D$50=1,$D$9*(1-(ABS($Q7-ABS(VALUE(MID(DZ7,FIND("|",DZ7)+1,FIND("-",DZ7)-FIND("|",DZ7)-1))-VALUE(MID(DZ7,FIND("-",DZ7)+1,10)))))*$D$50),$D$9*(1-(IF($N7="X",ABS($O7-VALUE(MID(DZ7,FIND("|",DZ7)+1,FIND("-",DZ7)-FIND("|",DZ7)-1))),ABS($Q7-ABS(VALUE(MID(DZ7,FIND("|",DZ7)+1,FIND("-",DZ7)-FIND("|",DZ7)-1))-VALUE(MID(DZ7,FIND("-",DZ7)+1,10)))))*$D$50)))))*$I7,0)),0)</f>
        <v>0</v>
      </c>
      <c r="EB7" s="333"/>
      <c r="EC7" s="354"/>
      <c r="ED7" s="355" t="n">
        <f aca="false">IFERROR(IF($M7=EC7,($D$8+$D$9+$D$10)*$I7,IF($N7=LEFT(EC7,1),($D$8+MAX(0,IF($D$50=1,$D$9*(1-(ABS($Q7-ABS(VALUE(MID(EC7,FIND("|",EC7)+1,FIND("-",EC7)-FIND("|",EC7)-1))-VALUE(MID(EC7,FIND("-",EC7)+1,10)))))*$D$50),$D$9*(1-(IF($N7="X",ABS($O7-VALUE(MID(EC7,FIND("|",EC7)+1,FIND("-",EC7)-FIND("|",EC7)-1))),ABS($Q7-ABS(VALUE(MID(EC7,FIND("|",EC7)+1,FIND("-",EC7)-FIND("|",EC7)-1))-VALUE(MID(EC7,FIND("-",EC7)+1,10)))))*$D$50)))))*$I7,0)),0)</f>
        <v>0</v>
      </c>
      <c r="EE7" s="333"/>
      <c r="EF7" s="354"/>
      <c r="EG7" s="355" t="n">
        <f aca="false">IFERROR(IF($M7=EF7,($D$8+$D$9+$D$10)*$I7,IF($N7=LEFT(EF7,1),($D$8+MAX(0,IF($D$50=1,$D$9*(1-(ABS($Q7-ABS(VALUE(MID(EF7,FIND("|",EF7)+1,FIND("-",EF7)-FIND("|",EF7)-1))-VALUE(MID(EF7,FIND("-",EF7)+1,10)))))*$D$50),$D$9*(1-(IF($N7="X",ABS($O7-VALUE(MID(EF7,FIND("|",EF7)+1,FIND("-",EF7)-FIND("|",EF7)-1))),ABS($Q7-ABS(VALUE(MID(EF7,FIND("|",EF7)+1,FIND("-",EF7)-FIND("|",EF7)-1))-VALUE(MID(EF7,FIND("-",EF7)+1,10)))))*$D$50)))))*$I7,0)),0)</f>
        <v>0</v>
      </c>
      <c r="EH7" s="333"/>
      <c r="EI7" s="333"/>
    </row>
    <row r="8" customFormat="false" ht="15" hidden="false" customHeight="false" outlineLevel="0" collapsed="false">
      <c r="A8" s="326"/>
      <c r="B8" s="326"/>
      <c r="C8" s="359" t="str">
        <f aca="false">Idiomas!D304</f>
        <v>FASE DE GRUPOS - Signo 1X2 (local, empate, visitante)</v>
      </c>
      <c r="D8" s="360" t="n">
        <v>5</v>
      </c>
      <c r="E8" s="333"/>
      <c r="F8" s="342" t="n">
        <f aca="false">SUM($D$8:$D$10)*I8</f>
        <v>17</v>
      </c>
      <c r="G8" s="342" t="n">
        <f aca="false">VLOOKUP(H8,Equipos!$Q$1:$R$25,2,0)</f>
        <v>2</v>
      </c>
      <c r="H8" s="350" t="n">
        <f aca="false">TRUNC(INDEX(WORLDCUP!$X$4:$X$147,MATCH(ADMIN!K8,WORLDCUP!$DT$4:$DT$147,0))+INDEX(Horarios!$R$3:$R$86,MATCH(Horarios!$C$3,Horarios!$P$3:$P$86,0))/24)</f>
        <v>46185</v>
      </c>
      <c r="I8" s="351" t="n">
        <v>1</v>
      </c>
      <c r="J8" s="361" t="s">
        <v>270</v>
      </c>
      <c r="K8" s="353" t="str">
        <f aca="false">CONCATENATE(WORLDCUP!AA12,"-",WORLDCUP!AF12)</f>
        <v>Canadá-Bosnia y Herzegovina</v>
      </c>
      <c r="L8" s="353"/>
      <c r="M8" s="358" t="str">
        <f aca="false">IF(OR(WORLDCUP!AC12="",WORLDCUP!AD12=""),"-",N8&amp;"|"&amp;O8&amp;"-"&amp;P8)</f>
        <v>X|1-1</v>
      </c>
      <c r="N8" s="331" t="str">
        <f aca="false">IF(OR(WORLDCUP!AC12="",WORLDCUP!AD12=""),"",IF(WORLDCUP!AC12&gt;WORLDCUP!AD12,"1",IF(WORLDCUP!AC12&lt;WORLDCUP!AD12,"2","X")))</f>
        <v>X</v>
      </c>
      <c r="O8" s="331" t="n">
        <f aca="false">WORLDCUP!AC12</f>
        <v>1</v>
      </c>
      <c r="P8" s="331" t="n">
        <f aca="false">WORLDCUP!AD12</f>
        <v>1</v>
      </c>
      <c r="Q8" s="331" t="n">
        <f aca="false">ABS(O8-P8)</f>
        <v>0</v>
      </c>
      <c r="R8" s="326"/>
      <c r="S8" s="362" t="s">
        <v>267</v>
      </c>
      <c r="T8" s="355" t="n">
        <f aca="false">IFERROR(IF($M8=S8,($D$8+$D$9+$D$10)*$I8,IF($N8=LEFT(S8,1),($D$8+MAX(0,IF($D$50=1,$D$9*(1-(ABS($Q8-ABS(VALUE(MID(S8,FIND("|",S8)+1,FIND("-",S8)-FIND("|",S8)-1))-VALUE(MID(S8,FIND("-",S8)+1,10)))))*$D$50),$D$9*(1-(IF($N8="X",ABS($O8-VALUE(MID(S8,FIND("|",S8)+1,FIND("-",S8)-FIND("|",S8)-1))),ABS($Q8-ABS(VALUE(MID(S8,FIND("|",S8)+1,FIND("-",S8)-FIND("|",S8)-1))-VALUE(MID(S8,FIND("-",S8)+1,10)))))*$D$50)))))*$I8,0)),0)</f>
        <v>17</v>
      </c>
      <c r="U8" s="337"/>
      <c r="V8" s="362" t="s">
        <v>266</v>
      </c>
      <c r="W8" s="355" t="n">
        <f aca="false">IFERROR(IF($M8=V8,($D$8+$D$9+$D$10)*$I8,IF($N8=LEFT(V8,1),($D$8+MAX(0,IF($D$50=1,$D$9*(1-(ABS($Q8-ABS(VALUE(MID(V8,FIND("|",V8)+1,FIND("-",V8)-FIND("|",V8)-1))-VALUE(MID(V8,FIND("-",V8)+1,10)))))*$D$50),$D$9*(1-(IF($N8="X",ABS($O8-VALUE(MID(V8,FIND("|",V8)+1,FIND("-",V8)-FIND("|",V8)-1))),ABS($Q8-ABS(VALUE(MID(V8,FIND("|",V8)+1,FIND("-",V8)-FIND("|",V8)-1))-VALUE(MID(V8,FIND("-",V8)+1,10)))))*$D$50)))))*$I8,0)),0)</f>
        <v>0</v>
      </c>
      <c r="X8" s="337"/>
      <c r="Y8" s="362" t="s">
        <v>264</v>
      </c>
      <c r="Z8" s="355" t="n">
        <f aca="false">IFERROR(IF($M8=Y8,($D$8+$D$9+$D$10)*$I8,IF($N8=LEFT(Y8,1),($D$8+MAX(0,IF($D$50=1,$D$9*(1-(ABS($Q8-ABS(VALUE(MID(Y8,FIND("|",Y8)+1,FIND("-",Y8)-FIND("|",Y8)-1))-VALUE(MID(Y8,FIND("-",Y8)+1,10)))))*$D$50),$D$9*(1-(IF($N8="X",ABS($O8-VALUE(MID(Y8,FIND("|",Y8)+1,FIND("-",Y8)-FIND("|",Y8)-1))),ABS($Q8-ABS(VALUE(MID(Y8,FIND("|",Y8)+1,FIND("-",Y8)-FIND("|",Y8)-1))-VALUE(MID(Y8,FIND("-",Y8)+1,10)))))*$D$50)))))*$I8,0)),0)</f>
        <v>0</v>
      </c>
      <c r="AA8" s="337"/>
      <c r="AB8" s="362" t="s">
        <v>269</v>
      </c>
      <c r="AC8" s="355" t="n">
        <f aca="false">IFERROR(IF($M8=AB8,($D$8+$D$9+$D$10)*$I8,IF($N8=LEFT(AB8,1),($D$8+MAX(0,IF($D$50=1,$D$9*(1-(ABS($Q8-ABS(VALUE(MID(AB8,FIND("|",AB8)+1,FIND("-",AB8)-FIND("|",AB8)-1))-VALUE(MID(AB8,FIND("-",AB8)+1,10)))))*$D$50),$D$9*(1-(IF($N8="X",ABS($O8-VALUE(MID(AB8,FIND("|",AB8)+1,FIND("-",AB8)-FIND("|",AB8)-1))),ABS($Q8-ABS(VALUE(MID(AB8,FIND("|",AB8)+1,FIND("-",AB8)-FIND("|",AB8)-1))-VALUE(MID(AB8,FIND("-",AB8)+1,10)))))*$D$50)))))*$I8,0)),0)</f>
        <v>7</v>
      </c>
      <c r="AD8" s="337"/>
      <c r="AE8" s="362" t="s">
        <v>265</v>
      </c>
      <c r="AF8" s="355" t="n">
        <f aca="false">IFERROR(IF($M8=AE8,($D$8+$D$9+$D$10)*$I8,IF($N8=LEFT(AE8,1),($D$8+MAX(0,IF($D$50=1,$D$9*(1-(ABS($Q8-ABS(VALUE(MID(AE8,FIND("|",AE8)+1,FIND("-",AE8)-FIND("|",AE8)-1))-VALUE(MID(AE8,FIND("-",AE8)+1,10)))))*$D$50),$D$9*(1-(IF($N8="X",ABS($O8-VALUE(MID(AE8,FIND("|",AE8)+1,FIND("-",AE8)-FIND("|",AE8)-1))),ABS($Q8-ABS(VALUE(MID(AE8,FIND("|",AE8)+1,FIND("-",AE8)-FIND("|",AE8)-1))-VALUE(MID(AE8,FIND("-",AE8)+1,10)))))*$D$50)))))*$I8,0)),0)</f>
        <v>0</v>
      </c>
      <c r="AG8" s="337"/>
      <c r="AH8" s="362" t="s">
        <v>264</v>
      </c>
      <c r="AI8" s="355" t="n">
        <f aca="false">IFERROR(IF($M8=AH8,($D$8+$D$9+$D$10)*$I8,IF($N8=LEFT(AH8,1),($D$8+MAX(0,IF($D$50=1,$D$9*(1-(ABS($Q8-ABS(VALUE(MID(AH8,FIND("|",AH8)+1,FIND("-",AH8)-FIND("|",AH8)-1))-VALUE(MID(AH8,FIND("-",AH8)+1,10)))))*$D$50),$D$9*(1-(IF($N8="X",ABS($O8-VALUE(MID(AH8,FIND("|",AH8)+1,FIND("-",AH8)-FIND("|",AH8)-1))),ABS($Q8-ABS(VALUE(MID(AH8,FIND("|",AH8)+1,FIND("-",AH8)-FIND("|",AH8)-1))-VALUE(MID(AH8,FIND("-",AH8)+1,10)))))*$D$50)))))*$I8,0)),0)</f>
        <v>0</v>
      </c>
      <c r="AJ8" s="337"/>
      <c r="AK8" s="362" t="s">
        <v>264</v>
      </c>
      <c r="AL8" s="355" t="n">
        <f aca="false">IFERROR(IF($M8=AK8,($D$8+$D$9+$D$10)*$I8,IF($N8=LEFT(AK8,1),($D$8+MAX(0,IF($D$50=1,$D$9*(1-(ABS($Q8-ABS(VALUE(MID(AK8,FIND("|",AK8)+1,FIND("-",AK8)-FIND("|",AK8)-1))-VALUE(MID(AK8,FIND("-",AK8)+1,10)))))*$D$50),$D$9*(1-(IF($N8="X",ABS($O8-VALUE(MID(AK8,FIND("|",AK8)+1,FIND("-",AK8)-FIND("|",AK8)-1))),ABS($Q8-ABS(VALUE(MID(AK8,FIND("|",AK8)+1,FIND("-",AK8)-FIND("|",AK8)-1))-VALUE(MID(AK8,FIND("-",AK8)+1,10)))))*$D$50)))))*$I8,0)),0)</f>
        <v>0</v>
      </c>
      <c r="AM8" s="337"/>
      <c r="AN8" s="362" t="s">
        <v>265</v>
      </c>
      <c r="AO8" s="355" t="n">
        <f aca="false">IFERROR(IF($M8=AN8,($D$8+$D$9+$D$10)*$I8,IF($N8=LEFT(AN8,1),($D$8+MAX(0,IF($D$50=1,$D$9*(1-(ABS($Q8-ABS(VALUE(MID(AN8,FIND("|",AN8)+1,FIND("-",AN8)-FIND("|",AN8)-1))-VALUE(MID(AN8,FIND("-",AN8)+1,10)))))*$D$50),$D$9*(1-(IF($N8="X",ABS($O8-VALUE(MID(AN8,FIND("|",AN8)+1,FIND("-",AN8)-FIND("|",AN8)-1))),ABS($Q8-ABS(VALUE(MID(AN8,FIND("|",AN8)+1,FIND("-",AN8)-FIND("|",AN8)-1))-VALUE(MID(AN8,FIND("-",AN8)+1,10)))))*$D$50)))))*$I8,0)),0)</f>
        <v>0</v>
      </c>
      <c r="AP8" s="337"/>
      <c r="AQ8" s="362" t="s">
        <v>265</v>
      </c>
      <c r="AR8" s="355" t="n">
        <f aca="false">IFERROR(IF($M8=AQ8,($D$8+$D$9+$D$10)*$I8,IF($N8=LEFT(AQ8,1),($D$8+MAX(0,IF($D$50=1,$D$9*(1-(ABS($Q8-ABS(VALUE(MID(AQ8,FIND("|",AQ8)+1,FIND("-",AQ8)-FIND("|",AQ8)-1))-VALUE(MID(AQ8,FIND("-",AQ8)+1,10)))))*$D$50),$D$9*(1-(IF($N8="X",ABS($O8-VALUE(MID(AQ8,FIND("|",AQ8)+1,FIND("-",AQ8)-FIND("|",AQ8)-1))),ABS($Q8-ABS(VALUE(MID(AQ8,FIND("|",AQ8)+1,FIND("-",AQ8)-FIND("|",AQ8)-1))-VALUE(MID(AQ8,FIND("-",AQ8)+1,10)))))*$D$50)))))*$I8,0)),0)</f>
        <v>0</v>
      </c>
      <c r="AS8" s="337"/>
      <c r="AT8" s="362" t="s">
        <v>271</v>
      </c>
      <c r="AU8" s="355" t="n">
        <f aca="false">IFERROR(IF($M8=AT8,($D$8+$D$9+$D$10)*$I8,IF($N8=LEFT(AT8,1),($D$8+MAX(0,IF($D$50=1,$D$9*(1-(ABS($Q8-ABS(VALUE(MID(AT8,FIND("|",AT8)+1,FIND("-",AT8)-FIND("|",AT8)-1))-VALUE(MID(AT8,FIND("-",AT8)+1,10)))))*$D$50),$D$9*(1-(IF($N8="X",ABS($O8-VALUE(MID(AT8,FIND("|",AT8)+1,FIND("-",AT8)-FIND("|",AT8)-1))),ABS($Q8-ABS(VALUE(MID(AT8,FIND("|",AT8)+1,FIND("-",AT8)-FIND("|",AT8)-1))-VALUE(MID(AT8,FIND("-",AT8)+1,10)))))*$D$50)))))*$I8,0)),0)</f>
        <v>0</v>
      </c>
      <c r="AV8" s="337"/>
      <c r="AW8" s="362" t="s">
        <v>267</v>
      </c>
      <c r="AX8" s="355" t="n">
        <f aca="false">IFERROR(IF($M8=AW8,($D$8+$D$9+$D$10)*$I8,IF($N8=LEFT(AW8,1),($D$8+MAX(0,IF($D$50=1,$D$9*(1-(ABS($Q8-ABS(VALUE(MID(AW8,FIND("|",AW8)+1,FIND("-",AW8)-FIND("|",AW8)-1))-VALUE(MID(AW8,FIND("-",AW8)+1,10)))))*$D$50),$D$9*(1-(IF($N8="X",ABS($O8-VALUE(MID(AW8,FIND("|",AW8)+1,FIND("-",AW8)-FIND("|",AW8)-1))),ABS($Q8-ABS(VALUE(MID(AW8,FIND("|",AW8)+1,FIND("-",AW8)-FIND("|",AW8)-1))-VALUE(MID(AW8,FIND("-",AW8)+1,10)))))*$D$50)))))*$I8,0)),0)</f>
        <v>17</v>
      </c>
      <c r="AY8" s="337"/>
      <c r="AZ8" s="362" t="s">
        <v>271</v>
      </c>
      <c r="BA8" s="355" t="n">
        <f aca="false">IFERROR(IF($M8=AZ8,($D$8+$D$9+$D$10)*$I8,IF($N8=LEFT(AZ8,1),($D$8+MAX(0,IF($D$50=1,$D$9*(1-(ABS($Q8-ABS(VALUE(MID(AZ8,FIND("|",AZ8)+1,FIND("-",AZ8)-FIND("|",AZ8)-1))-VALUE(MID(AZ8,FIND("-",AZ8)+1,10)))))*$D$50),$D$9*(1-(IF($N8="X",ABS($O8-VALUE(MID(AZ8,FIND("|",AZ8)+1,FIND("-",AZ8)-FIND("|",AZ8)-1))),ABS($Q8-ABS(VALUE(MID(AZ8,FIND("|",AZ8)+1,FIND("-",AZ8)-FIND("|",AZ8)-1))-VALUE(MID(AZ8,FIND("-",AZ8)+1,10)))))*$D$50)))))*$I8,0)),0)</f>
        <v>0</v>
      </c>
      <c r="BB8" s="337"/>
      <c r="BC8" s="362" t="s">
        <v>266</v>
      </c>
      <c r="BD8" s="355" t="n">
        <f aca="false">IFERROR(IF($M8=BC8,($D$8+$D$9+$D$10)*$I8,IF($N8=LEFT(BC8,1),($D$8+MAX(0,IF($D$50=1,$D$9*(1-(ABS($Q8-ABS(VALUE(MID(BC8,FIND("|",BC8)+1,FIND("-",BC8)-FIND("|",BC8)-1))-VALUE(MID(BC8,FIND("-",BC8)+1,10)))))*$D$50),$D$9*(1-(IF($N8="X",ABS($O8-VALUE(MID(BC8,FIND("|",BC8)+1,FIND("-",BC8)-FIND("|",BC8)-1))),ABS($Q8-ABS(VALUE(MID(BC8,FIND("|",BC8)+1,FIND("-",BC8)-FIND("|",BC8)-1))-VALUE(MID(BC8,FIND("-",BC8)+1,10)))))*$D$50)))))*$I8,0)),0)</f>
        <v>0</v>
      </c>
      <c r="BE8" s="337"/>
      <c r="BF8" s="362" t="s">
        <v>272</v>
      </c>
      <c r="BG8" s="355" t="n">
        <f aca="false">IFERROR(IF($M8=BF8,($D$8+$D$9+$D$10)*$I8,IF($N8=LEFT(BF8,1),($D$8+MAX(0,IF($D$50=1,$D$9*(1-(ABS($Q8-ABS(VALUE(MID(BF8,FIND("|",BF8)+1,FIND("-",BF8)-FIND("|",BF8)-1))-VALUE(MID(BF8,FIND("-",BF8)+1,10)))))*$D$50),$D$9*(1-(IF($N8="X",ABS($O8-VALUE(MID(BF8,FIND("|",BF8)+1,FIND("-",BF8)-FIND("|",BF8)-1))),ABS($Q8-ABS(VALUE(MID(BF8,FIND("|",BF8)+1,FIND("-",BF8)-FIND("|",BF8)-1))-VALUE(MID(BF8,FIND("-",BF8)+1,10)))))*$D$50)))))*$I8,0)),0)</f>
        <v>0</v>
      </c>
      <c r="BH8" s="337"/>
      <c r="BI8" s="362" t="s">
        <v>265</v>
      </c>
      <c r="BJ8" s="355" t="n">
        <f aca="false">IFERROR(IF($M8=BI8,($D$8+$D$9+$D$10)*$I8,IF($N8=LEFT(BI8,1),($D$8+MAX(0,IF($D$50=1,$D$9*(1-(ABS($Q8-ABS(VALUE(MID(BI8,FIND("|",BI8)+1,FIND("-",BI8)-FIND("|",BI8)-1))-VALUE(MID(BI8,FIND("-",BI8)+1,10)))))*$D$50),$D$9*(1-(IF($N8="X",ABS($O8-VALUE(MID(BI8,FIND("|",BI8)+1,FIND("-",BI8)-FIND("|",BI8)-1))),ABS($Q8-ABS(VALUE(MID(BI8,FIND("|",BI8)+1,FIND("-",BI8)-FIND("|",BI8)-1))-VALUE(MID(BI8,FIND("-",BI8)+1,10)))))*$D$50)))))*$I8,0)),0)</f>
        <v>0</v>
      </c>
      <c r="BK8" s="337"/>
      <c r="BL8" s="362" t="s">
        <v>264</v>
      </c>
      <c r="BM8" s="355" t="n">
        <f aca="false">IFERROR(IF($M8=BL8,($D$8+$D$9+$D$10)*$I8,IF($N8=LEFT(BL8,1),($D$8+MAX(0,IF($D$50=1,$D$9*(1-(ABS($Q8-ABS(VALUE(MID(BL8,FIND("|",BL8)+1,FIND("-",BL8)-FIND("|",BL8)-1))-VALUE(MID(BL8,FIND("-",BL8)+1,10)))))*$D$50),$D$9*(1-(IF($N8="X",ABS($O8-VALUE(MID(BL8,FIND("|",BL8)+1,FIND("-",BL8)-FIND("|",BL8)-1))),ABS($Q8-ABS(VALUE(MID(BL8,FIND("|",BL8)+1,FIND("-",BL8)-FIND("|",BL8)-1))-VALUE(MID(BL8,FIND("-",BL8)+1,10)))))*$D$50)))))*$I8,0)),0)</f>
        <v>0</v>
      </c>
      <c r="BN8" s="337"/>
      <c r="BO8" s="362" t="s">
        <v>267</v>
      </c>
      <c r="BP8" s="355" t="n">
        <f aca="false">IFERROR(IF($M8=BO8,($D$8+$D$9+$D$10)*$I8,IF($N8=LEFT(BO8,1),($D$8+MAX(0,IF($D$50=1,$D$9*(1-(ABS($Q8-ABS(VALUE(MID(BO8,FIND("|",BO8)+1,FIND("-",BO8)-FIND("|",BO8)-1))-VALUE(MID(BO8,FIND("-",BO8)+1,10)))))*$D$50),$D$9*(1-(IF($N8="X",ABS($O8-VALUE(MID(BO8,FIND("|",BO8)+1,FIND("-",BO8)-FIND("|",BO8)-1))),ABS($Q8-ABS(VALUE(MID(BO8,FIND("|",BO8)+1,FIND("-",BO8)-FIND("|",BO8)-1))-VALUE(MID(BO8,FIND("-",BO8)+1,10)))))*$D$50)))))*$I8,0)),0)</f>
        <v>17</v>
      </c>
      <c r="BQ8" s="337"/>
      <c r="BR8" s="362" t="s">
        <v>265</v>
      </c>
      <c r="BS8" s="355" t="n">
        <f aca="false">IFERROR(IF($M8=BR8,($D$8+$D$9+$D$10)*$I8,IF($N8=LEFT(BR8,1),($D$8+MAX(0,IF($D$50=1,$D$9*(1-(ABS($Q8-ABS(VALUE(MID(BR8,FIND("|",BR8)+1,FIND("-",BR8)-FIND("|",BR8)-1))-VALUE(MID(BR8,FIND("-",BR8)+1,10)))))*$D$50),$D$9*(1-(IF($N8="X",ABS($O8-VALUE(MID(BR8,FIND("|",BR8)+1,FIND("-",BR8)-FIND("|",BR8)-1))),ABS($Q8-ABS(VALUE(MID(BR8,FIND("|",BR8)+1,FIND("-",BR8)-FIND("|",BR8)-1))-VALUE(MID(BR8,FIND("-",BR8)+1,10)))))*$D$50)))))*$I8,0)),0)</f>
        <v>0</v>
      </c>
      <c r="BT8" s="337"/>
      <c r="BU8" s="362"/>
      <c r="BV8" s="355" t="n">
        <f aca="false">IFERROR(IF($M8=BU8,($D$8+$D$9+$D$10)*$I8,IF($N8=LEFT(BU8,1),($D$8+MAX(0,IF($D$50=1,$D$9*(1-(ABS($Q8-ABS(VALUE(MID(BU8,FIND("|",BU8)+1,FIND("-",BU8)-FIND("|",BU8)-1))-VALUE(MID(BU8,FIND("-",BU8)+1,10)))))*$D$50),$D$9*(1-(IF($N8="X",ABS($O8-VALUE(MID(BU8,FIND("|",BU8)+1,FIND("-",BU8)-FIND("|",BU8)-1))),ABS($Q8-ABS(VALUE(MID(BU8,FIND("|",BU8)+1,FIND("-",BU8)-FIND("|",BU8)-1))-VALUE(MID(BU8,FIND("-",BU8)+1,10)))))*$D$50)))))*$I8,0)),0)</f>
        <v>0</v>
      </c>
      <c r="BW8" s="337"/>
      <c r="BX8" s="362"/>
      <c r="BY8" s="355" t="n">
        <f aca="false">IFERROR(IF($M8=BX8,($D$8+$D$9+$D$10)*$I8,IF($N8=LEFT(BX8,1),($D$8+MAX(0,IF($D$50=1,$D$9*(1-(ABS($Q8-ABS(VALUE(MID(BX8,FIND("|",BX8)+1,FIND("-",BX8)-FIND("|",BX8)-1))-VALUE(MID(BX8,FIND("-",BX8)+1,10)))))*$D$50),$D$9*(1-(IF($N8="X",ABS($O8-VALUE(MID(BX8,FIND("|",BX8)+1,FIND("-",BX8)-FIND("|",BX8)-1))),ABS($Q8-ABS(VALUE(MID(BX8,FIND("|",BX8)+1,FIND("-",BX8)-FIND("|",BX8)-1))-VALUE(MID(BX8,FIND("-",BX8)+1,10)))))*$D$50)))))*$I8,0)),0)</f>
        <v>0</v>
      </c>
      <c r="BZ8" s="337"/>
      <c r="CA8" s="362"/>
      <c r="CB8" s="355" t="n">
        <f aca="false">IFERROR(IF($M8=CA8,($D$8+$D$9+$D$10)*$I8,IF($N8=LEFT(CA8,1),($D$8+MAX(0,IF($D$50=1,$D$9*(1-(ABS($Q8-ABS(VALUE(MID(CA8,FIND("|",CA8)+1,FIND("-",CA8)-FIND("|",CA8)-1))-VALUE(MID(CA8,FIND("-",CA8)+1,10)))))*$D$50),$D$9*(1-(IF($N8="X",ABS($O8-VALUE(MID(CA8,FIND("|",CA8)+1,FIND("-",CA8)-FIND("|",CA8)-1))),ABS($Q8-ABS(VALUE(MID(CA8,FIND("|",CA8)+1,FIND("-",CA8)-FIND("|",CA8)-1))-VALUE(MID(CA8,FIND("-",CA8)+1,10)))))*$D$50)))))*$I8,0)),0)</f>
        <v>0</v>
      </c>
      <c r="CC8" s="337"/>
      <c r="CD8" s="362"/>
      <c r="CE8" s="355" t="n">
        <f aca="false">IFERROR(IF($M8=CD8,($D$8+$D$9+$D$10)*$I8,IF($N8=LEFT(CD8,1),($D$8+MAX(0,IF($D$50=1,$D$9*(1-(ABS($Q8-ABS(VALUE(MID(CD8,FIND("|",CD8)+1,FIND("-",CD8)-FIND("|",CD8)-1))-VALUE(MID(CD8,FIND("-",CD8)+1,10)))))*$D$50),$D$9*(1-(IF($N8="X",ABS($O8-VALUE(MID(CD8,FIND("|",CD8)+1,FIND("-",CD8)-FIND("|",CD8)-1))),ABS($Q8-ABS(VALUE(MID(CD8,FIND("|",CD8)+1,FIND("-",CD8)-FIND("|",CD8)-1))-VALUE(MID(CD8,FIND("-",CD8)+1,10)))))*$D$50)))))*$I8,0)),0)</f>
        <v>0</v>
      </c>
      <c r="CF8" s="337"/>
      <c r="CG8" s="362"/>
      <c r="CH8" s="355" t="n">
        <f aca="false">IFERROR(IF($M8=CG8,($D$8+$D$9+$D$10)*$I8,IF($N8=LEFT(CG8,1),($D$8+MAX(0,IF($D$50=1,$D$9*(1-(ABS($Q8-ABS(VALUE(MID(CG8,FIND("|",CG8)+1,FIND("-",CG8)-FIND("|",CG8)-1))-VALUE(MID(CG8,FIND("-",CG8)+1,10)))))*$D$50),$D$9*(1-(IF($N8="X",ABS($O8-VALUE(MID(CG8,FIND("|",CG8)+1,FIND("-",CG8)-FIND("|",CG8)-1))),ABS($Q8-ABS(VALUE(MID(CG8,FIND("|",CG8)+1,FIND("-",CG8)-FIND("|",CG8)-1))-VALUE(MID(CG8,FIND("-",CG8)+1,10)))))*$D$50)))))*$I8,0)),0)</f>
        <v>0</v>
      </c>
      <c r="CI8" s="337"/>
      <c r="CJ8" s="362"/>
      <c r="CK8" s="355" t="n">
        <f aca="false">IFERROR(IF($M8=CJ8,($D$8+$D$9+$D$10)*$I8,IF($N8=LEFT(CJ8,1),($D$8+MAX(0,IF($D$50=1,$D$9*(1-(ABS($Q8-ABS(VALUE(MID(CJ8,FIND("|",CJ8)+1,FIND("-",CJ8)-FIND("|",CJ8)-1))-VALUE(MID(CJ8,FIND("-",CJ8)+1,10)))))*$D$50),$D$9*(1-(IF($N8="X",ABS($O8-VALUE(MID(CJ8,FIND("|",CJ8)+1,FIND("-",CJ8)-FIND("|",CJ8)-1))),ABS($Q8-ABS(VALUE(MID(CJ8,FIND("|",CJ8)+1,FIND("-",CJ8)-FIND("|",CJ8)-1))-VALUE(MID(CJ8,FIND("-",CJ8)+1,10)))))*$D$50)))))*$I8,0)),0)</f>
        <v>0</v>
      </c>
      <c r="CL8" s="337"/>
      <c r="CM8" s="362"/>
      <c r="CN8" s="355" t="n">
        <f aca="false">IFERROR(IF($M8=CM8,($D$8+$D$9+$D$10)*$I8,IF($N8=LEFT(CM8,1),($D$8+MAX(0,IF($D$50=1,$D$9*(1-(ABS($Q8-ABS(VALUE(MID(CM8,FIND("|",CM8)+1,FIND("-",CM8)-FIND("|",CM8)-1))-VALUE(MID(CM8,FIND("-",CM8)+1,10)))))*$D$50),$D$9*(1-(IF($N8="X",ABS($O8-VALUE(MID(CM8,FIND("|",CM8)+1,FIND("-",CM8)-FIND("|",CM8)-1))),ABS($Q8-ABS(VALUE(MID(CM8,FIND("|",CM8)+1,FIND("-",CM8)-FIND("|",CM8)-1))-VALUE(MID(CM8,FIND("-",CM8)+1,10)))))*$D$50)))))*$I8,0)),0)</f>
        <v>0</v>
      </c>
      <c r="CO8" s="337"/>
      <c r="CP8" s="362"/>
      <c r="CQ8" s="355" t="n">
        <f aca="false">IFERROR(IF($M8=CP8,($D$8+$D$9+$D$10)*$I8,IF($N8=LEFT(CP8,1),($D$8+MAX(0,IF($D$50=1,$D$9*(1-(ABS($Q8-ABS(VALUE(MID(CP8,FIND("|",CP8)+1,FIND("-",CP8)-FIND("|",CP8)-1))-VALUE(MID(CP8,FIND("-",CP8)+1,10)))))*$D$50),$D$9*(1-(IF($N8="X",ABS($O8-VALUE(MID(CP8,FIND("|",CP8)+1,FIND("-",CP8)-FIND("|",CP8)-1))),ABS($Q8-ABS(VALUE(MID(CP8,FIND("|",CP8)+1,FIND("-",CP8)-FIND("|",CP8)-1))-VALUE(MID(CP8,FIND("-",CP8)+1,10)))))*$D$50)))))*$I8,0)),0)</f>
        <v>0</v>
      </c>
      <c r="CR8" s="337"/>
      <c r="CS8" s="362"/>
      <c r="CT8" s="355" t="n">
        <f aca="false">IFERROR(IF($M8=CS8,($D$8+$D$9+$D$10)*$I8,IF($N8=LEFT(CS8,1),($D$8+MAX(0,IF($D$50=1,$D$9*(1-(ABS($Q8-ABS(VALUE(MID(CS8,FIND("|",CS8)+1,FIND("-",CS8)-FIND("|",CS8)-1))-VALUE(MID(CS8,FIND("-",CS8)+1,10)))))*$D$50),$D$9*(1-(IF($N8="X",ABS($O8-VALUE(MID(CS8,FIND("|",CS8)+1,FIND("-",CS8)-FIND("|",CS8)-1))),ABS($Q8-ABS(VALUE(MID(CS8,FIND("|",CS8)+1,FIND("-",CS8)-FIND("|",CS8)-1))-VALUE(MID(CS8,FIND("-",CS8)+1,10)))))*$D$50)))))*$I8,0)),0)</f>
        <v>0</v>
      </c>
      <c r="CU8" s="337"/>
      <c r="CV8" s="362"/>
      <c r="CW8" s="355" t="n">
        <f aca="false">IFERROR(IF($M8=CV8,($D$8+$D$9+$D$10)*$I8,IF($N8=LEFT(CV8,1),($D$8+MAX(0,IF($D$50=1,$D$9*(1-(ABS($Q8-ABS(VALUE(MID(CV8,FIND("|",CV8)+1,FIND("-",CV8)-FIND("|",CV8)-1))-VALUE(MID(CV8,FIND("-",CV8)+1,10)))))*$D$50),$D$9*(1-(IF($N8="X",ABS($O8-VALUE(MID(CV8,FIND("|",CV8)+1,FIND("-",CV8)-FIND("|",CV8)-1))),ABS($Q8-ABS(VALUE(MID(CV8,FIND("|",CV8)+1,FIND("-",CV8)-FIND("|",CV8)-1))-VALUE(MID(CV8,FIND("-",CV8)+1,10)))))*$D$50)))))*$I8,0)),0)</f>
        <v>0</v>
      </c>
      <c r="CX8" s="337"/>
      <c r="CY8" s="362"/>
      <c r="CZ8" s="355" t="n">
        <f aca="false">IFERROR(IF($M8=CY8,($D$8+$D$9+$D$10)*$I8,IF($N8=LEFT(CY8,1),($D$8+MAX(0,IF($D$50=1,$D$9*(1-(ABS($Q8-ABS(VALUE(MID(CY8,FIND("|",CY8)+1,FIND("-",CY8)-FIND("|",CY8)-1))-VALUE(MID(CY8,FIND("-",CY8)+1,10)))))*$D$50),$D$9*(1-(IF($N8="X",ABS($O8-VALUE(MID(CY8,FIND("|",CY8)+1,FIND("-",CY8)-FIND("|",CY8)-1))),ABS($Q8-ABS(VALUE(MID(CY8,FIND("|",CY8)+1,FIND("-",CY8)-FIND("|",CY8)-1))-VALUE(MID(CY8,FIND("-",CY8)+1,10)))))*$D$50)))))*$I8,0)),0)</f>
        <v>0</v>
      </c>
      <c r="DA8" s="337"/>
      <c r="DB8" s="362"/>
      <c r="DC8" s="355" t="n">
        <f aca="false">IFERROR(IF($M8=DB8,($D$8+$D$9+$D$10)*$I8,IF($N8=LEFT(DB8,1),($D$8+MAX(0,IF($D$50=1,$D$9*(1-(ABS($Q8-ABS(VALUE(MID(DB8,FIND("|",DB8)+1,FIND("-",DB8)-FIND("|",DB8)-1))-VALUE(MID(DB8,FIND("-",DB8)+1,10)))))*$D$50),$D$9*(1-(IF($N8="X",ABS($O8-VALUE(MID(DB8,FIND("|",DB8)+1,FIND("-",DB8)-FIND("|",DB8)-1))),ABS($Q8-ABS(VALUE(MID(DB8,FIND("|",DB8)+1,FIND("-",DB8)-FIND("|",DB8)-1))-VALUE(MID(DB8,FIND("-",DB8)+1,10)))))*$D$50)))))*$I8,0)),0)</f>
        <v>0</v>
      </c>
      <c r="DD8" s="337"/>
      <c r="DE8" s="362"/>
      <c r="DF8" s="355" t="n">
        <f aca="false">IFERROR(IF($M8=DE8,($D$8+$D$9+$D$10)*$I8,IF($N8=LEFT(DE8,1),($D$8+MAX(0,IF($D$50=1,$D$9*(1-(ABS($Q8-ABS(VALUE(MID(DE8,FIND("|",DE8)+1,FIND("-",DE8)-FIND("|",DE8)-1))-VALUE(MID(DE8,FIND("-",DE8)+1,10)))))*$D$50),$D$9*(1-(IF($N8="X",ABS($O8-VALUE(MID(DE8,FIND("|",DE8)+1,FIND("-",DE8)-FIND("|",DE8)-1))),ABS($Q8-ABS(VALUE(MID(DE8,FIND("|",DE8)+1,FIND("-",DE8)-FIND("|",DE8)-1))-VALUE(MID(DE8,FIND("-",DE8)+1,10)))))*$D$50)))))*$I8,0)),0)</f>
        <v>0</v>
      </c>
      <c r="DG8" s="337"/>
      <c r="DH8" s="362"/>
      <c r="DI8" s="355" t="n">
        <f aca="false">IFERROR(IF($M8=DH8,($D$8+$D$9+$D$10)*$I8,IF($N8=LEFT(DH8,1),($D$8+MAX(0,IF($D$50=1,$D$9*(1-(ABS($Q8-ABS(VALUE(MID(DH8,FIND("|",DH8)+1,FIND("-",DH8)-FIND("|",DH8)-1))-VALUE(MID(DH8,FIND("-",DH8)+1,10)))))*$D$50),$D$9*(1-(IF($N8="X",ABS($O8-VALUE(MID(DH8,FIND("|",DH8)+1,FIND("-",DH8)-FIND("|",DH8)-1))),ABS($Q8-ABS(VALUE(MID(DH8,FIND("|",DH8)+1,FIND("-",DH8)-FIND("|",DH8)-1))-VALUE(MID(DH8,FIND("-",DH8)+1,10)))))*$D$50)))))*$I8,0)),0)</f>
        <v>0</v>
      </c>
      <c r="DJ8" s="337"/>
      <c r="DK8" s="362"/>
      <c r="DL8" s="355" t="n">
        <f aca="false">IFERROR(IF($M8=DK8,($D$8+$D$9+$D$10)*$I8,IF($N8=LEFT(DK8,1),($D$8+MAX(0,IF($D$50=1,$D$9*(1-(ABS($Q8-ABS(VALUE(MID(DK8,FIND("|",DK8)+1,FIND("-",DK8)-FIND("|",DK8)-1))-VALUE(MID(DK8,FIND("-",DK8)+1,10)))))*$D$50),$D$9*(1-(IF($N8="X",ABS($O8-VALUE(MID(DK8,FIND("|",DK8)+1,FIND("-",DK8)-FIND("|",DK8)-1))),ABS($Q8-ABS(VALUE(MID(DK8,FIND("|",DK8)+1,FIND("-",DK8)-FIND("|",DK8)-1))-VALUE(MID(DK8,FIND("-",DK8)+1,10)))))*$D$50)))))*$I8,0)),0)</f>
        <v>0</v>
      </c>
      <c r="DM8" s="337"/>
      <c r="DN8" s="362"/>
      <c r="DO8" s="355" t="n">
        <f aca="false">IFERROR(IF($M8=DN8,($D$8+$D$9+$D$10)*$I8,IF($N8=LEFT(DN8,1),($D$8+MAX(0,IF($D$50=1,$D$9*(1-(ABS($Q8-ABS(VALUE(MID(DN8,FIND("|",DN8)+1,FIND("-",DN8)-FIND("|",DN8)-1))-VALUE(MID(DN8,FIND("-",DN8)+1,10)))))*$D$50),$D$9*(1-(IF($N8="X",ABS($O8-VALUE(MID(DN8,FIND("|",DN8)+1,FIND("-",DN8)-FIND("|",DN8)-1))),ABS($Q8-ABS(VALUE(MID(DN8,FIND("|",DN8)+1,FIND("-",DN8)-FIND("|",DN8)-1))-VALUE(MID(DN8,FIND("-",DN8)+1,10)))))*$D$50)))))*$I8,0)),0)</f>
        <v>0</v>
      </c>
      <c r="DP8" s="337"/>
      <c r="DQ8" s="362"/>
      <c r="DR8" s="355" t="n">
        <f aca="false">IFERROR(IF($M8=DQ8,($D$8+$D$9+$D$10)*$I8,IF($N8=LEFT(DQ8,1),($D$8+MAX(0,IF($D$50=1,$D$9*(1-(ABS($Q8-ABS(VALUE(MID(DQ8,FIND("|",DQ8)+1,FIND("-",DQ8)-FIND("|",DQ8)-1))-VALUE(MID(DQ8,FIND("-",DQ8)+1,10)))))*$D$50),$D$9*(1-(IF($N8="X",ABS($O8-VALUE(MID(DQ8,FIND("|",DQ8)+1,FIND("-",DQ8)-FIND("|",DQ8)-1))),ABS($Q8-ABS(VALUE(MID(DQ8,FIND("|",DQ8)+1,FIND("-",DQ8)-FIND("|",DQ8)-1))-VALUE(MID(DQ8,FIND("-",DQ8)+1,10)))))*$D$50)))))*$I8,0)),0)</f>
        <v>0</v>
      </c>
      <c r="DS8" s="337"/>
      <c r="DT8" s="362"/>
      <c r="DU8" s="355" t="n">
        <f aca="false">IFERROR(IF($M8=DT8,($D$8+$D$9+$D$10)*$I8,IF($N8=LEFT(DT8,1),($D$8+MAX(0,IF($D$50=1,$D$9*(1-(ABS($Q8-ABS(VALUE(MID(DT8,FIND("|",DT8)+1,FIND("-",DT8)-FIND("|",DT8)-1))-VALUE(MID(DT8,FIND("-",DT8)+1,10)))))*$D$50),$D$9*(1-(IF($N8="X",ABS($O8-VALUE(MID(DT8,FIND("|",DT8)+1,FIND("-",DT8)-FIND("|",DT8)-1))),ABS($Q8-ABS(VALUE(MID(DT8,FIND("|",DT8)+1,FIND("-",DT8)-FIND("|",DT8)-1))-VALUE(MID(DT8,FIND("-",DT8)+1,10)))))*$D$50)))))*$I8,0)),0)</f>
        <v>0</v>
      </c>
      <c r="DV8" s="337"/>
      <c r="DW8" s="362"/>
      <c r="DX8" s="355" t="n">
        <f aca="false">IFERROR(IF($M8=DW8,($D$8+$D$9+$D$10)*$I8,IF($N8=LEFT(DW8,1),($D$8+MAX(0,IF($D$50=1,$D$9*(1-(ABS($Q8-ABS(VALUE(MID(DW8,FIND("|",DW8)+1,FIND("-",DW8)-FIND("|",DW8)-1))-VALUE(MID(DW8,FIND("-",DW8)+1,10)))))*$D$50),$D$9*(1-(IF($N8="X",ABS($O8-VALUE(MID(DW8,FIND("|",DW8)+1,FIND("-",DW8)-FIND("|",DW8)-1))),ABS($Q8-ABS(VALUE(MID(DW8,FIND("|",DW8)+1,FIND("-",DW8)-FIND("|",DW8)-1))-VALUE(MID(DW8,FIND("-",DW8)+1,10)))))*$D$50)))))*$I8,0)),0)</f>
        <v>0</v>
      </c>
      <c r="DY8" s="337"/>
      <c r="DZ8" s="362"/>
      <c r="EA8" s="355" t="n">
        <f aca="false">IFERROR(IF($M8=DZ8,($D$8+$D$9+$D$10)*$I8,IF($N8=LEFT(DZ8,1),($D$8+MAX(0,IF($D$50=1,$D$9*(1-(ABS($Q8-ABS(VALUE(MID(DZ8,FIND("|",DZ8)+1,FIND("-",DZ8)-FIND("|",DZ8)-1))-VALUE(MID(DZ8,FIND("-",DZ8)+1,10)))))*$D$50),$D$9*(1-(IF($N8="X",ABS($O8-VALUE(MID(DZ8,FIND("|",DZ8)+1,FIND("-",DZ8)-FIND("|",DZ8)-1))),ABS($Q8-ABS(VALUE(MID(DZ8,FIND("|",DZ8)+1,FIND("-",DZ8)-FIND("|",DZ8)-1))-VALUE(MID(DZ8,FIND("-",DZ8)+1,10)))))*$D$50)))))*$I8,0)),0)</f>
        <v>0</v>
      </c>
      <c r="EB8" s="337"/>
      <c r="EC8" s="362"/>
      <c r="ED8" s="355" t="n">
        <f aca="false">IFERROR(IF($M8=EC8,($D$8+$D$9+$D$10)*$I8,IF($N8=LEFT(EC8,1),($D$8+MAX(0,IF($D$50=1,$D$9*(1-(ABS($Q8-ABS(VALUE(MID(EC8,FIND("|",EC8)+1,FIND("-",EC8)-FIND("|",EC8)-1))-VALUE(MID(EC8,FIND("-",EC8)+1,10)))))*$D$50),$D$9*(1-(IF($N8="X",ABS($O8-VALUE(MID(EC8,FIND("|",EC8)+1,FIND("-",EC8)-FIND("|",EC8)-1))),ABS($Q8-ABS(VALUE(MID(EC8,FIND("|",EC8)+1,FIND("-",EC8)-FIND("|",EC8)-1))-VALUE(MID(EC8,FIND("-",EC8)+1,10)))))*$D$50)))))*$I8,0)),0)</f>
        <v>0</v>
      </c>
      <c r="EE8" s="337"/>
      <c r="EF8" s="362"/>
      <c r="EG8" s="355" t="n">
        <f aca="false">IFERROR(IF($M8=EF8,($D$8+$D$9+$D$10)*$I8,IF($N8=LEFT(EF8,1),($D$8+MAX(0,IF($D$50=1,$D$9*(1-(ABS($Q8-ABS(VALUE(MID(EF8,FIND("|",EF8)+1,FIND("-",EF8)-FIND("|",EF8)-1))-VALUE(MID(EF8,FIND("-",EF8)+1,10)))))*$D$50),$D$9*(1-(IF($N8="X",ABS($O8-VALUE(MID(EF8,FIND("|",EF8)+1,FIND("-",EF8)-FIND("|",EF8)-1))),ABS($Q8-ABS(VALUE(MID(EF8,FIND("|",EF8)+1,FIND("-",EF8)-FIND("|",EF8)-1))-VALUE(MID(EF8,FIND("-",EF8)+1,10)))))*$D$50)))))*$I8,0)),0)</f>
        <v>0</v>
      </c>
      <c r="EH8" s="337"/>
      <c r="EI8" s="337"/>
    </row>
    <row r="9" customFormat="false" ht="15" hidden="false" customHeight="false" outlineLevel="0" collapsed="false">
      <c r="A9" s="326"/>
      <c r="B9" s="326"/>
      <c r="C9" s="363" t="str">
        <f aca="false">Idiomas!D305&amp;"**"</f>
        <v>FASE DE GRUPOS - Diferencia/Distancia de goles (Con 1X2 acertado)**</v>
      </c>
      <c r="D9" s="364" t="n">
        <v>2</v>
      </c>
      <c r="E9" s="333"/>
      <c r="F9" s="342" t="n">
        <f aca="false">SUM($D$8:$D$10)*I9</f>
        <v>17</v>
      </c>
      <c r="G9" s="342" t="n">
        <f aca="false">VLOOKUP(H9,Equipos!$Q$1:$R$25,2,0)</f>
        <v>3</v>
      </c>
      <c r="H9" s="350" t="n">
        <f aca="false">TRUNC(INDEX(WORLDCUP!$X$4:$X$147,MATCH(ADMIN!K9,WORLDCUP!$DT$4:$DT$147,0))+INDEX(Horarios!$R$3:$R$86,MATCH(Horarios!$C$3,Horarios!$P$3:$P$86,0))/24)</f>
        <v>46186</v>
      </c>
      <c r="I9" s="351" t="n">
        <v>1</v>
      </c>
      <c r="J9" s="361" t="s">
        <v>270</v>
      </c>
      <c r="K9" s="353" t="str">
        <f aca="false">CONCATENATE(WORLDCUP!AA13,"-",WORLDCUP!AF13)</f>
        <v>Catar-Suiza</v>
      </c>
      <c r="L9" s="353"/>
      <c r="M9" s="358" t="str">
        <f aca="false">IF(OR(WORLDCUP!AC13="",WORLDCUP!AD13=""),"-",N9&amp;"|"&amp;O9&amp;"-"&amp;P9)</f>
        <v>X|1-1</v>
      </c>
      <c r="N9" s="331" t="str">
        <f aca="false">IF(OR(WORLDCUP!AC13="",WORLDCUP!AD13=""),"",IF(WORLDCUP!AC13&gt;WORLDCUP!AD13,"1",IF(WORLDCUP!AC13&lt;WORLDCUP!AD13,"2","X")))</f>
        <v>X</v>
      </c>
      <c r="O9" s="331" t="n">
        <f aca="false">WORLDCUP!AC13</f>
        <v>1</v>
      </c>
      <c r="P9" s="331" t="n">
        <f aca="false">WORLDCUP!AD13</f>
        <v>1</v>
      </c>
      <c r="Q9" s="331" t="n">
        <f aca="false">ABS(O9-P9)</f>
        <v>0</v>
      </c>
      <c r="R9" s="326"/>
      <c r="S9" s="365" t="s">
        <v>273</v>
      </c>
      <c r="T9" s="355" t="n">
        <f aca="false">IFERROR(IF($M9=S9,($D$8+$D$9+$D$10)*$I9,IF($N9=LEFT(S9,1),($D$8+MAX(0,IF($D$50=1,$D$9*(1-(ABS($Q9-ABS(VALUE(MID(S9,FIND("|",S9)+1,FIND("-",S9)-FIND("|",S9)-1))-VALUE(MID(S9,FIND("-",S9)+1,10)))))*$D$50),$D$9*(1-(IF($N9="X",ABS($O9-VALUE(MID(S9,FIND("|",S9)+1,FIND("-",S9)-FIND("|",S9)-1))),ABS($Q9-ABS(VALUE(MID(S9,FIND("|",S9)+1,FIND("-",S9)-FIND("|",S9)-1))-VALUE(MID(S9,FIND("-",S9)+1,10)))))*$D$50)))))*$I9,0)),0)</f>
        <v>0</v>
      </c>
      <c r="U9" s="337"/>
      <c r="V9" s="365" t="s">
        <v>274</v>
      </c>
      <c r="W9" s="355" t="n">
        <f aca="false">IFERROR(IF($M9=V9,($D$8+$D$9+$D$10)*$I9,IF($N9=LEFT(V9,1),($D$8+MAX(0,IF($D$50=1,$D$9*(1-(ABS($Q9-ABS(VALUE(MID(V9,FIND("|",V9)+1,FIND("-",V9)-FIND("|",V9)-1))-VALUE(MID(V9,FIND("-",V9)+1,10)))))*$D$50),$D$9*(1-(IF($N9="X",ABS($O9-VALUE(MID(V9,FIND("|",V9)+1,FIND("-",V9)-FIND("|",V9)-1))),ABS($Q9-ABS(VALUE(MID(V9,FIND("|",V9)+1,FIND("-",V9)-FIND("|",V9)-1))-VALUE(MID(V9,FIND("-",V9)+1,10)))))*$D$50)))))*$I9,0)),0)</f>
        <v>0</v>
      </c>
      <c r="X9" s="337"/>
      <c r="Y9" s="365" t="s">
        <v>274</v>
      </c>
      <c r="Z9" s="355" t="n">
        <f aca="false">IFERROR(IF($M9=Y9,($D$8+$D$9+$D$10)*$I9,IF($N9=LEFT(Y9,1),($D$8+MAX(0,IF($D$50=1,$D$9*(1-(ABS($Q9-ABS(VALUE(MID(Y9,FIND("|",Y9)+1,FIND("-",Y9)-FIND("|",Y9)-1))-VALUE(MID(Y9,FIND("-",Y9)+1,10)))))*$D$50),$D$9*(1-(IF($N9="X",ABS($O9-VALUE(MID(Y9,FIND("|",Y9)+1,FIND("-",Y9)-FIND("|",Y9)-1))),ABS($Q9-ABS(VALUE(MID(Y9,FIND("|",Y9)+1,FIND("-",Y9)-FIND("|",Y9)-1))-VALUE(MID(Y9,FIND("-",Y9)+1,10)))))*$D$50)))))*$I9,0)),0)</f>
        <v>0</v>
      </c>
      <c r="AA9" s="337"/>
      <c r="AB9" s="365" t="s">
        <v>268</v>
      </c>
      <c r="AC9" s="355" t="n">
        <f aca="false">IFERROR(IF($M9=AB9,($D$8+$D$9+$D$10)*$I9,IF($N9=LEFT(AB9,1),($D$8+MAX(0,IF($D$50=1,$D$9*(1-(ABS($Q9-ABS(VALUE(MID(AB9,FIND("|",AB9)+1,FIND("-",AB9)-FIND("|",AB9)-1))-VALUE(MID(AB9,FIND("-",AB9)+1,10)))))*$D$50),$D$9*(1-(IF($N9="X",ABS($O9-VALUE(MID(AB9,FIND("|",AB9)+1,FIND("-",AB9)-FIND("|",AB9)-1))),ABS($Q9-ABS(VALUE(MID(AB9,FIND("|",AB9)+1,FIND("-",AB9)-FIND("|",AB9)-1))-VALUE(MID(AB9,FIND("-",AB9)+1,10)))))*$D$50)))))*$I9,0)),0)</f>
        <v>0</v>
      </c>
      <c r="AD9" s="337"/>
      <c r="AE9" s="365" t="s">
        <v>271</v>
      </c>
      <c r="AF9" s="355" t="n">
        <f aca="false">IFERROR(IF($M9=AE9,($D$8+$D$9+$D$10)*$I9,IF($N9=LEFT(AE9,1),($D$8+MAX(0,IF($D$50=1,$D$9*(1-(ABS($Q9-ABS(VALUE(MID(AE9,FIND("|",AE9)+1,FIND("-",AE9)-FIND("|",AE9)-1))-VALUE(MID(AE9,FIND("-",AE9)+1,10)))))*$D$50),$D$9*(1-(IF($N9="X",ABS($O9-VALUE(MID(AE9,FIND("|",AE9)+1,FIND("-",AE9)-FIND("|",AE9)-1))),ABS($Q9-ABS(VALUE(MID(AE9,FIND("|",AE9)+1,FIND("-",AE9)-FIND("|",AE9)-1))-VALUE(MID(AE9,FIND("-",AE9)+1,10)))))*$D$50)))))*$I9,0)),0)</f>
        <v>0</v>
      </c>
      <c r="AG9" s="337"/>
      <c r="AH9" s="365" t="s">
        <v>274</v>
      </c>
      <c r="AI9" s="355" t="n">
        <f aca="false">IFERROR(IF($M9=AH9,($D$8+$D$9+$D$10)*$I9,IF($N9=LEFT(AH9,1),($D$8+MAX(0,IF($D$50=1,$D$9*(1-(ABS($Q9-ABS(VALUE(MID(AH9,FIND("|",AH9)+1,FIND("-",AH9)-FIND("|",AH9)-1))-VALUE(MID(AH9,FIND("-",AH9)+1,10)))))*$D$50),$D$9*(1-(IF($N9="X",ABS($O9-VALUE(MID(AH9,FIND("|",AH9)+1,FIND("-",AH9)-FIND("|",AH9)-1))),ABS($Q9-ABS(VALUE(MID(AH9,FIND("|",AH9)+1,FIND("-",AH9)-FIND("|",AH9)-1))-VALUE(MID(AH9,FIND("-",AH9)+1,10)))))*$D$50)))))*$I9,0)),0)</f>
        <v>0</v>
      </c>
      <c r="AJ9" s="337"/>
      <c r="AK9" s="365" t="s">
        <v>274</v>
      </c>
      <c r="AL9" s="355" t="n">
        <f aca="false">IFERROR(IF($M9=AK9,($D$8+$D$9+$D$10)*$I9,IF($N9=LEFT(AK9,1),($D$8+MAX(0,IF($D$50=1,$D$9*(1-(ABS($Q9-ABS(VALUE(MID(AK9,FIND("|",AK9)+1,FIND("-",AK9)-FIND("|",AK9)-1))-VALUE(MID(AK9,FIND("-",AK9)+1,10)))))*$D$50),$D$9*(1-(IF($N9="X",ABS($O9-VALUE(MID(AK9,FIND("|",AK9)+1,FIND("-",AK9)-FIND("|",AK9)-1))),ABS($Q9-ABS(VALUE(MID(AK9,FIND("|",AK9)+1,FIND("-",AK9)-FIND("|",AK9)-1))-VALUE(MID(AK9,FIND("-",AK9)+1,10)))))*$D$50)))))*$I9,0)),0)</f>
        <v>0</v>
      </c>
      <c r="AM9" s="337"/>
      <c r="AN9" s="365" t="s">
        <v>274</v>
      </c>
      <c r="AO9" s="355" t="n">
        <f aca="false">IFERROR(IF($M9=AN9,($D$8+$D$9+$D$10)*$I9,IF($N9=LEFT(AN9,1),($D$8+MAX(0,IF($D$50=1,$D$9*(1-(ABS($Q9-ABS(VALUE(MID(AN9,FIND("|",AN9)+1,FIND("-",AN9)-FIND("|",AN9)-1))-VALUE(MID(AN9,FIND("-",AN9)+1,10)))))*$D$50),$D$9*(1-(IF($N9="X",ABS($O9-VALUE(MID(AN9,FIND("|",AN9)+1,FIND("-",AN9)-FIND("|",AN9)-1))),ABS($Q9-ABS(VALUE(MID(AN9,FIND("|",AN9)+1,FIND("-",AN9)-FIND("|",AN9)-1))-VALUE(MID(AN9,FIND("-",AN9)+1,10)))))*$D$50)))))*$I9,0)),0)</f>
        <v>0</v>
      </c>
      <c r="AP9" s="337"/>
      <c r="AQ9" s="365" t="s">
        <v>274</v>
      </c>
      <c r="AR9" s="355" t="n">
        <f aca="false">IFERROR(IF($M9=AQ9,($D$8+$D$9+$D$10)*$I9,IF($N9=LEFT(AQ9,1),($D$8+MAX(0,IF($D$50=1,$D$9*(1-(ABS($Q9-ABS(VALUE(MID(AQ9,FIND("|",AQ9)+1,FIND("-",AQ9)-FIND("|",AQ9)-1))-VALUE(MID(AQ9,FIND("-",AQ9)+1,10)))))*$D$50),$D$9*(1-(IF($N9="X",ABS($O9-VALUE(MID(AQ9,FIND("|",AQ9)+1,FIND("-",AQ9)-FIND("|",AQ9)-1))),ABS($Q9-ABS(VALUE(MID(AQ9,FIND("|",AQ9)+1,FIND("-",AQ9)-FIND("|",AQ9)-1))-VALUE(MID(AQ9,FIND("-",AQ9)+1,10)))))*$D$50)))))*$I9,0)),0)</f>
        <v>0</v>
      </c>
      <c r="AS9" s="337"/>
      <c r="AT9" s="365" t="s">
        <v>275</v>
      </c>
      <c r="AU9" s="355" t="n">
        <f aca="false">IFERROR(IF($M9=AT9,($D$8+$D$9+$D$10)*$I9,IF($N9=LEFT(AT9,1),($D$8+MAX(0,IF($D$50=1,$D$9*(1-(ABS($Q9-ABS(VALUE(MID(AT9,FIND("|",AT9)+1,FIND("-",AT9)-FIND("|",AT9)-1))-VALUE(MID(AT9,FIND("-",AT9)+1,10)))))*$D$50),$D$9*(1-(IF($N9="X",ABS($O9-VALUE(MID(AT9,FIND("|",AT9)+1,FIND("-",AT9)-FIND("|",AT9)-1))),ABS($Q9-ABS(VALUE(MID(AT9,FIND("|",AT9)+1,FIND("-",AT9)-FIND("|",AT9)-1))-VALUE(MID(AT9,FIND("-",AT9)+1,10)))))*$D$50)))))*$I9,0)),0)</f>
        <v>7</v>
      </c>
      <c r="AV9" s="337"/>
      <c r="AW9" s="365" t="s">
        <v>271</v>
      </c>
      <c r="AX9" s="355" t="n">
        <f aca="false">IFERROR(IF($M9=AW9,($D$8+$D$9+$D$10)*$I9,IF($N9=LEFT(AW9,1),($D$8+MAX(0,IF($D$50=1,$D$9*(1-(ABS($Q9-ABS(VALUE(MID(AW9,FIND("|",AW9)+1,FIND("-",AW9)-FIND("|",AW9)-1))-VALUE(MID(AW9,FIND("-",AW9)+1,10)))))*$D$50),$D$9*(1-(IF($N9="X",ABS($O9-VALUE(MID(AW9,FIND("|",AW9)+1,FIND("-",AW9)-FIND("|",AW9)-1))),ABS($Q9-ABS(VALUE(MID(AW9,FIND("|",AW9)+1,FIND("-",AW9)-FIND("|",AW9)-1))-VALUE(MID(AW9,FIND("-",AW9)+1,10)))))*$D$50)))))*$I9,0)),0)</f>
        <v>0</v>
      </c>
      <c r="AY9" s="337"/>
      <c r="AZ9" s="365" t="s">
        <v>271</v>
      </c>
      <c r="BA9" s="355" t="n">
        <f aca="false">IFERROR(IF($M9=AZ9,($D$8+$D$9+$D$10)*$I9,IF($N9=LEFT(AZ9,1),($D$8+MAX(0,IF($D$50=1,$D$9*(1-(ABS($Q9-ABS(VALUE(MID(AZ9,FIND("|",AZ9)+1,FIND("-",AZ9)-FIND("|",AZ9)-1))-VALUE(MID(AZ9,FIND("-",AZ9)+1,10)))))*$D$50),$D$9*(1-(IF($N9="X",ABS($O9-VALUE(MID(AZ9,FIND("|",AZ9)+1,FIND("-",AZ9)-FIND("|",AZ9)-1))),ABS($Q9-ABS(VALUE(MID(AZ9,FIND("|",AZ9)+1,FIND("-",AZ9)-FIND("|",AZ9)-1))-VALUE(MID(AZ9,FIND("-",AZ9)+1,10)))))*$D$50)))))*$I9,0)),0)</f>
        <v>0</v>
      </c>
      <c r="BB9" s="337"/>
      <c r="BC9" s="365" t="s">
        <v>276</v>
      </c>
      <c r="BD9" s="355" t="n">
        <f aca="false">IFERROR(IF($M9=BC9,($D$8+$D$9+$D$10)*$I9,IF($N9=LEFT(BC9,1),($D$8+MAX(0,IF($D$50=1,$D$9*(1-(ABS($Q9-ABS(VALUE(MID(BC9,FIND("|",BC9)+1,FIND("-",BC9)-FIND("|",BC9)-1))-VALUE(MID(BC9,FIND("-",BC9)+1,10)))))*$D$50),$D$9*(1-(IF($N9="X",ABS($O9-VALUE(MID(BC9,FIND("|",BC9)+1,FIND("-",BC9)-FIND("|",BC9)-1))),ABS($Q9-ABS(VALUE(MID(BC9,FIND("|",BC9)+1,FIND("-",BC9)-FIND("|",BC9)-1))-VALUE(MID(BC9,FIND("-",BC9)+1,10)))))*$D$50)))))*$I9,0)),0)</f>
        <v>0</v>
      </c>
      <c r="BE9" s="337"/>
      <c r="BF9" s="365" t="s">
        <v>274</v>
      </c>
      <c r="BG9" s="355" t="n">
        <f aca="false">IFERROR(IF($M9=BF9,($D$8+$D$9+$D$10)*$I9,IF($N9=LEFT(BF9,1),($D$8+MAX(0,IF($D$50=1,$D$9*(1-(ABS($Q9-ABS(VALUE(MID(BF9,FIND("|",BF9)+1,FIND("-",BF9)-FIND("|",BF9)-1))-VALUE(MID(BF9,FIND("-",BF9)+1,10)))))*$D$50),$D$9*(1-(IF($N9="X",ABS($O9-VALUE(MID(BF9,FIND("|",BF9)+1,FIND("-",BF9)-FIND("|",BF9)-1))),ABS($Q9-ABS(VALUE(MID(BF9,FIND("|",BF9)+1,FIND("-",BF9)-FIND("|",BF9)-1))-VALUE(MID(BF9,FIND("-",BF9)+1,10)))))*$D$50)))))*$I9,0)),0)</f>
        <v>0</v>
      </c>
      <c r="BH9" s="337"/>
      <c r="BI9" s="365" t="s">
        <v>271</v>
      </c>
      <c r="BJ9" s="355" t="n">
        <f aca="false">IFERROR(IF($M9=BI9,($D$8+$D$9+$D$10)*$I9,IF($N9=LEFT(BI9,1),($D$8+MAX(0,IF($D$50=1,$D$9*(1-(ABS($Q9-ABS(VALUE(MID(BI9,FIND("|",BI9)+1,FIND("-",BI9)-FIND("|",BI9)-1))-VALUE(MID(BI9,FIND("-",BI9)+1,10)))))*$D$50),$D$9*(1-(IF($N9="X",ABS($O9-VALUE(MID(BI9,FIND("|",BI9)+1,FIND("-",BI9)-FIND("|",BI9)-1))),ABS($Q9-ABS(VALUE(MID(BI9,FIND("|",BI9)+1,FIND("-",BI9)-FIND("|",BI9)-1))-VALUE(MID(BI9,FIND("-",BI9)+1,10)))))*$D$50)))))*$I9,0)),0)</f>
        <v>0</v>
      </c>
      <c r="BK9" s="337"/>
      <c r="BL9" s="365" t="s">
        <v>277</v>
      </c>
      <c r="BM9" s="355" t="n">
        <f aca="false">IFERROR(IF($M9=BL9,($D$8+$D$9+$D$10)*$I9,IF($N9=LEFT(BL9,1),($D$8+MAX(0,IF($D$50=1,$D$9*(1-(ABS($Q9-ABS(VALUE(MID(BL9,FIND("|",BL9)+1,FIND("-",BL9)-FIND("|",BL9)-1))-VALUE(MID(BL9,FIND("-",BL9)+1,10)))))*$D$50),$D$9*(1-(IF($N9="X",ABS($O9-VALUE(MID(BL9,FIND("|",BL9)+1,FIND("-",BL9)-FIND("|",BL9)-1))),ABS($Q9-ABS(VALUE(MID(BL9,FIND("|",BL9)+1,FIND("-",BL9)-FIND("|",BL9)-1))-VALUE(MID(BL9,FIND("-",BL9)+1,10)))))*$D$50)))))*$I9,0)),0)</f>
        <v>0</v>
      </c>
      <c r="BN9" s="337"/>
      <c r="BO9" s="365" t="s">
        <v>268</v>
      </c>
      <c r="BP9" s="355" t="n">
        <f aca="false">IFERROR(IF($M9=BO9,($D$8+$D$9+$D$10)*$I9,IF($N9=LEFT(BO9,1),($D$8+MAX(0,IF($D$50=1,$D$9*(1-(ABS($Q9-ABS(VALUE(MID(BO9,FIND("|",BO9)+1,FIND("-",BO9)-FIND("|",BO9)-1))-VALUE(MID(BO9,FIND("-",BO9)+1,10)))))*$D$50),$D$9*(1-(IF($N9="X",ABS($O9-VALUE(MID(BO9,FIND("|",BO9)+1,FIND("-",BO9)-FIND("|",BO9)-1))),ABS($Q9-ABS(VALUE(MID(BO9,FIND("|",BO9)+1,FIND("-",BO9)-FIND("|",BO9)-1))-VALUE(MID(BO9,FIND("-",BO9)+1,10)))))*$D$50)))))*$I9,0)),0)</f>
        <v>0</v>
      </c>
      <c r="BQ9" s="337"/>
      <c r="BR9" s="365" t="s">
        <v>271</v>
      </c>
      <c r="BS9" s="355" t="n">
        <f aca="false">IFERROR(IF($M9=BR9,($D$8+$D$9+$D$10)*$I9,IF($N9=LEFT(BR9,1),($D$8+MAX(0,IF($D$50=1,$D$9*(1-(ABS($Q9-ABS(VALUE(MID(BR9,FIND("|",BR9)+1,FIND("-",BR9)-FIND("|",BR9)-1))-VALUE(MID(BR9,FIND("-",BR9)+1,10)))))*$D$50),$D$9*(1-(IF($N9="X",ABS($O9-VALUE(MID(BR9,FIND("|",BR9)+1,FIND("-",BR9)-FIND("|",BR9)-1))),ABS($Q9-ABS(VALUE(MID(BR9,FIND("|",BR9)+1,FIND("-",BR9)-FIND("|",BR9)-1))-VALUE(MID(BR9,FIND("-",BR9)+1,10)))))*$D$50)))))*$I9,0)),0)</f>
        <v>0</v>
      </c>
      <c r="BT9" s="337"/>
      <c r="BU9" s="365"/>
      <c r="BV9" s="355" t="n">
        <f aca="false">IFERROR(IF($M9=BU9,($D$8+$D$9+$D$10)*$I9,IF($N9=LEFT(BU9,1),($D$8+MAX(0,IF($D$50=1,$D$9*(1-(ABS($Q9-ABS(VALUE(MID(BU9,FIND("|",BU9)+1,FIND("-",BU9)-FIND("|",BU9)-1))-VALUE(MID(BU9,FIND("-",BU9)+1,10)))))*$D$50),$D$9*(1-(IF($N9="X",ABS($O9-VALUE(MID(BU9,FIND("|",BU9)+1,FIND("-",BU9)-FIND("|",BU9)-1))),ABS($Q9-ABS(VALUE(MID(BU9,FIND("|",BU9)+1,FIND("-",BU9)-FIND("|",BU9)-1))-VALUE(MID(BU9,FIND("-",BU9)+1,10)))))*$D$50)))))*$I9,0)),0)</f>
        <v>0</v>
      </c>
      <c r="BW9" s="337"/>
      <c r="BX9" s="365"/>
      <c r="BY9" s="355" t="n">
        <f aca="false">IFERROR(IF($M9=BX9,($D$8+$D$9+$D$10)*$I9,IF($N9=LEFT(BX9,1),($D$8+MAX(0,IF($D$50=1,$D$9*(1-(ABS($Q9-ABS(VALUE(MID(BX9,FIND("|",BX9)+1,FIND("-",BX9)-FIND("|",BX9)-1))-VALUE(MID(BX9,FIND("-",BX9)+1,10)))))*$D$50),$D$9*(1-(IF($N9="X",ABS($O9-VALUE(MID(BX9,FIND("|",BX9)+1,FIND("-",BX9)-FIND("|",BX9)-1))),ABS($Q9-ABS(VALUE(MID(BX9,FIND("|",BX9)+1,FIND("-",BX9)-FIND("|",BX9)-1))-VALUE(MID(BX9,FIND("-",BX9)+1,10)))))*$D$50)))))*$I9,0)),0)</f>
        <v>0</v>
      </c>
      <c r="BZ9" s="337"/>
      <c r="CA9" s="365"/>
      <c r="CB9" s="355" t="n">
        <f aca="false">IFERROR(IF($M9=CA9,($D$8+$D$9+$D$10)*$I9,IF($N9=LEFT(CA9,1),($D$8+MAX(0,IF($D$50=1,$D$9*(1-(ABS($Q9-ABS(VALUE(MID(CA9,FIND("|",CA9)+1,FIND("-",CA9)-FIND("|",CA9)-1))-VALUE(MID(CA9,FIND("-",CA9)+1,10)))))*$D$50),$D$9*(1-(IF($N9="X",ABS($O9-VALUE(MID(CA9,FIND("|",CA9)+1,FIND("-",CA9)-FIND("|",CA9)-1))),ABS($Q9-ABS(VALUE(MID(CA9,FIND("|",CA9)+1,FIND("-",CA9)-FIND("|",CA9)-1))-VALUE(MID(CA9,FIND("-",CA9)+1,10)))))*$D$50)))))*$I9,0)),0)</f>
        <v>0</v>
      </c>
      <c r="CC9" s="337"/>
      <c r="CD9" s="365"/>
      <c r="CE9" s="355" t="n">
        <f aca="false">IFERROR(IF($M9=CD9,($D$8+$D$9+$D$10)*$I9,IF($N9=LEFT(CD9,1),($D$8+MAX(0,IF($D$50=1,$D$9*(1-(ABS($Q9-ABS(VALUE(MID(CD9,FIND("|",CD9)+1,FIND("-",CD9)-FIND("|",CD9)-1))-VALUE(MID(CD9,FIND("-",CD9)+1,10)))))*$D$50),$D$9*(1-(IF($N9="X",ABS($O9-VALUE(MID(CD9,FIND("|",CD9)+1,FIND("-",CD9)-FIND("|",CD9)-1))),ABS($Q9-ABS(VALUE(MID(CD9,FIND("|",CD9)+1,FIND("-",CD9)-FIND("|",CD9)-1))-VALUE(MID(CD9,FIND("-",CD9)+1,10)))))*$D$50)))))*$I9,0)),0)</f>
        <v>0</v>
      </c>
      <c r="CF9" s="337"/>
      <c r="CG9" s="365"/>
      <c r="CH9" s="355" t="n">
        <f aca="false">IFERROR(IF($M9=CG9,($D$8+$D$9+$D$10)*$I9,IF($N9=LEFT(CG9,1),($D$8+MAX(0,IF($D$50=1,$D$9*(1-(ABS($Q9-ABS(VALUE(MID(CG9,FIND("|",CG9)+1,FIND("-",CG9)-FIND("|",CG9)-1))-VALUE(MID(CG9,FIND("-",CG9)+1,10)))))*$D$50),$D$9*(1-(IF($N9="X",ABS($O9-VALUE(MID(CG9,FIND("|",CG9)+1,FIND("-",CG9)-FIND("|",CG9)-1))),ABS($Q9-ABS(VALUE(MID(CG9,FIND("|",CG9)+1,FIND("-",CG9)-FIND("|",CG9)-1))-VALUE(MID(CG9,FIND("-",CG9)+1,10)))))*$D$50)))))*$I9,0)),0)</f>
        <v>0</v>
      </c>
      <c r="CI9" s="337"/>
      <c r="CJ9" s="365"/>
      <c r="CK9" s="355" t="n">
        <f aca="false">IFERROR(IF($M9=CJ9,($D$8+$D$9+$D$10)*$I9,IF($N9=LEFT(CJ9,1),($D$8+MAX(0,IF($D$50=1,$D$9*(1-(ABS($Q9-ABS(VALUE(MID(CJ9,FIND("|",CJ9)+1,FIND("-",CJ9)-FIND("|",CJ9)-1))-VALUE(MID(CJ9,FIND("-",CJ9)+1,10)))))*$D$50),$D$9*(1-(IF($N9="X",ABS($O9-VALUE(MID(CJ9,FIND("|",CJ9)+1,FIND("-",CJ9)-FIND("|",CJ9)-1))),ABS($Q9-ABS(VALUE(MID(CJ9,FIND("|",CJ9)+1,FIND("-",CJ9)-FIND("|",CJ9)-1))-VALUE(MID(CJ9,FIND("-",CJ9)+1,10)))))*$D$50)))))*$I9,0)),0)</f>
        <v>0</v>
      </c>
      <c r="CL9" s="337"/>
      <c r="CM9" s="365"/>
      <c r="CN9" s="355" t="n">
        <f aca="false">IFERROR(IF($M9=CM9,($D$8+$D$9+$D$10)*$I9,IF($N9=LEFT(CM9,1),($D$8+MAX(0,IF($D$50=1,$D$9*(1-(ABS($Q9-ABS(VALUE(MID(CM9,FIND("|",CM9)+1,FIND("-",CM9)-FIND("|",CM9)-1))-VALUE(MID(CM9,FIND("-",CM9)+1,10)))))*$D$50),$D$9*(1-(IF($N9="X",ABS($O9-VALUE(MID(CM9,FIND("|",CM9)+1,FIND("-",CM9)-FIND("|",CM9)-1))),ABS($Q9-ABS(VALUE(MID(CM9,FIND("|",CM9)+1,FIND("-",CM9)-FIND("|",CM9)-1))-VALUE(MID(CM9,FIND("-",CM9)+1,10)))))*$D$50)))))*$I9,0)),0)</f>
        <v>0</v>
      </c>
      <c r="CO9" s="337"/>
      <c r="CP9" s="365"/>
      <c r="CQ9" s="355" t="n">
        <f aca="false">IFERROR(IF($M9=CP9,($D$8+$D$9+$D$10)*$I9,IF($N9=LEFT(CP9,1),($D$8+MAX(0,IF($D$50=1,$D$9*(1-(ABS($Q9-ABS(VALUE(MID(CP9,FIND("|",CP9)+1,FIND("-",CP9)-FIND("|",CP9)-1))-VALUE(MID(CP9,FIND("-",CP9)+1,10)))))*$D$50),$D$9*(1-(IF($N9="X",ABS($O9-VALUE(MID(CP9,FIND("|",CP9)+1,FIND("-",CP9)-FIND("|",CP9)-1))),ABS($Q9-ABS(VALUE(MID(CP9,FIND("|",CP9)+1,FIND("-",CP9)-FIND("|",CP9)-1))-VALUE(MID(CP9,FIND("-",CP9)+1,10)))))*$D$50)))))*$I9,0)),0)</f>
        <v>0</v>
      </c>
      <c r="CR9" s="337"/>
      <c r="CS9" s="365"/>
      <c r="CT9" s="355" t="n">
        <f aca="false">IFERROR(IF($M9=CS9,($D$8+$D$9+$D$10)*$I9,IF($N9=LEFT(CS9,1),($D$8+MAX(0,IF($D$50=1,$D$9*(1-(ABS($Q9-ABS(VALUE(MID(CS9,FIND("|",CS9)+1,FIND("-",CS9)-FIND("|",CS9)-1))-VALUE(MID(CS9,FIND("-",CS9)+1,10)))))*$D$50),$D$9*(1-(IF($N9="X",ABS($O9-VALUE(MID(CS9,FIND("|",CS9)+1,FIND("-",CS9)-FIND("|",CS9)-1))),ABS($Q9-ABS(VALUE(MID(CS9,FIND("|",CS9)+1,FIND("-",CS9)-FIND("|",CS9)-1))-VALUE(MID(CS9,FIND("-",CS9)+1,10)))))*$D$50)))))*$I9,0)),0)</f>
        <v>0</v>
      </c>
      <c r="CU9" s="337"/>
      <c r="CV9" s="365"/>
      <c r="CW9" s="355" t="n">
        <f aca="false">IFERROR(IF($M9=CV9,($D$8+$D$9+$D$10)*$I9,IF($N9=LEFT(CV9,1),($D$8+MAX(0,IF($D$50=1,$D$9*(1-(ABS($Q9-ABS(VALUE(MID(CV9,FIND("|",CV9)+1,FIND("-",CV9)-FIND("|",CV9)-1))-VALUE(MID(CV9,FIND("-",CV9)+1,10)))))*$D$50),$D$9*(1-(IF($N9="X",ABS($O9-VALUE(MID(CV9,FIND("|",CV9)+1,FIND("-",CV9)-FIND("|",CV9)-1))),ABS($Q9-ABS(VALUE(MID(CV9,FIND("|",CV9)+1,FIND("-",CV9)-FIND("|",CV9)-1))-VALUE(MID(CV9,FIND("-",CV9)+1,10)))))*$D$50)))))*$I9,0)),0)</f>
        <v>0</v>
      </c>
      <c r="CX9" s="337"/>
      <c r="CY9" s="365"/>
      <c r="CZ9" s="355" t="n">
        <f aca="false">IFERROR(IF($M9=CY9,($D$8+$D$9+$D$10)*$I9,IF($N9=LEFT(CY9,1),($D$8+MAX(0,IF($D$50=1,$D$9*(1-(ABS($Q9-ABS(VALUE(MID(CY9,FIND("|",CY9)+1,FIND("-",CY9)-FIND("|",CY9)-1))-VALUE(MID(CY9,FIND("-",CY9)+1,10)))))*$D$50),$D$9*(1-(IF($N9="X",ABS($O9-VALUE(MID(CY9,FIND("|",CY9)+1,FIND("-",CY9)-FIND("|",CY9)-1))),ABS($Q9-ABS(VALUE(MID(CY9,FIND("|",CY9)+1,FIND("-",CY9)-FIND("|",CY9)-1))-VALUE(MID(CY9,FIND("-",CY9)+1,10)))))*$D$50)))))*$I9,0)),0)</f>
        <v>0</v>
      </c>
      <c r="DA9" s="337"/>
      <c r="DB9" s="365"/>
      <c r="DC9" s="355" t="n">
        <f aca="false">IFERROR(IF($M9=DB9,($D$8+$D$9+$D$10)*$I9,IF($N9=LEFT(DB9,1),($D$8+MAX(0,IF($D$50=1,$D$9*(1-(ABS($Q9-ABS(VALUE(MID(DB9,FIND("|",DB9)+1,FIND("-",DB9)-FIND("|",DB9)-1))-VALUE(MID(DB9,FIND("-",DB9)+1,10)))))*$D$50),$D$9*(1-(IF($N9="X",ABS($O9-VALUE(MID(DB9,FIND("|",DB9)+1,FIND("-",DB9)-FIND("|",DB9)-1))),ABS($Q9-ABS(VALUE(MID(DB9,FIND("|",DB9)+1,FIND("-",DB9)-FIND("|",DB9)-1))-VALUE(MID(DB9,FIND("-",DB9)+1,10)))))*$D$50)))))*$I9,0)),0)</f>
        <v>0</v>
      </c>
      <c r="DD9" s="337"/>
      <c r="DE9" s="365"/>
      <c r="DF9" s="355" t="n">
        <f aca="false">IFERROR(IF($M9=DE9,($D$8+$D$9+$D$10)*$I9,IF($N9=LEFT(DE9,1),($D$8+MAX(0,IF($D$50=1,$D$9*(1-(ABS($Q9-ABS(VALUE(MID(DE9,FIND("|",DE9)+1,FIND("-",DE9)-FIND("|",DE9)-1))-VALUE(MID(DE9,FIND("-",DE9)+1,10)))))*$D$50),$D$9*(1-(IF($N9="X",ABS($O9-VALUE(MID(DE9,FIND("|",DE9)+1,FIND("-",DE9)-FIND("|",DE9)-1))),ABS($Q9-ABS(VALUE(MID(DE9,FIND("|",DE9)+1,FIND("-",DE9)-FIND("|",DE9)-1))-VALUE(MID(DE9,FIND("-",DE9)+1,10)))))*$D$50)))))*$I9,0)),0)</f>
        <v>0</v>
      </c>
      <c r="DG9" s="337"/>
      <c r="DH9" s="365"/>
      <c r="DI9" s="355" t="n">
        <f aca="false">IFERROR(IF($M9=DH9,($D$8+$D$9+$D$10)*$I9,IF($N9=LEFT(DH9,1),($D$8+MAX(0,IF($D$50=1,$D$9*(1-(ABS($Q9-ABS(VALUE(MID(DH9,FIND("|",DH9)+1,FIND("-",DH9)-FIND("|",DH9)-1))-VALUE(MID(DH9,FIND("-",DH9)+1,10)))))*$D$50),$D$9*(1-(IF($N9="X",ABS($O9-VALUE(MID(DH9,FIND("|",DH9)+1,FIND("-",DH9)-FIND("|",DH9)-1))),ABS($Q9-ABS(VALUE(MID(DH9,FIND("|",DH9)+1,FIND("-",DH9)-FIND("|",DH9)-1))-VALUE(MID(DH9,FIND("-",DH9)+1,10)))))*$D$50)))))*$I9,0)),0)</f>
        <v>0</v>
      </c>
      <c r="DJ9" s="337"/>
      <c r="DK9" s="365"/>
      <c r="DL9" s="355" t="n">
        <f aca="false">IFERROR(IF($M9=DK9,($D$8+$D$9+$D$10)*$I9,IF($N9=LEFT(DK9,1),($D$8+MAX(0,IF($D$50=1,$D$9*(1-(ABS($Q9-ABS(VALUE(MID(DK9,FIND("|",DK9)+1,FIND("-",DK9)-FIND("|",DK9)-1))-VALUE(MID(DK9,FIND("-",DK9)+1,10)))))*$D$50),$D$9*(1-(IF($N9="X",ABS($O9-VALUE(MID(DK9,FIND("|",DK9)+1,FIND("-",DK9)-FIND("|",DK9)-1))),ABS($Q9-ABS(VALUE(MID(DK9,FIND("|",DK9)+1,FIND("-",DK9)-FIND("|",DK9)-1))-VALUE(MID(DK9,FIND("-",DK9)+1,10)))))*$D$50)))))*$I9,0)),0)</f>
        <v>0</v>
      </c>
      <c r="DM9" s="337"/>
      <c r="DN9" s="365"/>
      <c r="DO9" s="355" t="n">
        <f aca="false">IFERROR(IF($M9=DN9,($D$8+$D$9+$D$10)*$I9,IF($N9=LEFT(DN9,1),($D$8+MAX(0,IF($D$50=1,$D$9*(1-(ABS($Q9-ABS(VALUE(MID(DN9,FIND("|",DN9)+1,FIND("-",DN9)-FIND("|",DN9)-1))-VALUE(MID(DN9,FIND("-",DN9)+1,10)))))*$D$50),$D$9*(1-(IF($N9="X",ABS($O9-VALUE(MID(DN9,FIND("|",DN9)+1,FIND("-",DN9)-FIND("|",DN9)-1))),ABS($Q9-ABS(VALUE(MID(DN9,FIND("|",DN9)+1,FIND("-",DN9)-FIND("|",DN9)-1))-VALUE(MID(DN9,FIND("-",DN9)+1,10)))))*$D$50)))))*$I9,0)),0)</f>
        <v>0</v>
      </c>
      <c r="DP9" s="337"/>
      <c r="DQ9" s="365"/>
      <c r="DR9" s="355" t="n">
        <f aca="false">IFERROR(IF($M9=DQ9,($D$8+$D$9+$D$10)*$I9,IF($N9=LEFT(DQ9,1),($D$8+MAX(0,IF($D$50=1,$D$9*(1-(ABS($Q9-ABS(VALUE(MID(DQ9,FIND("|",DQ9)+1,FIND("-",DQ9)-FIND("|",DQ9)-1))-VALUE(MID(DQ9,FIND("-",DQ9)+1,10)))))*$D$50),$D$9*(1-(IF($N9="X",ABS($O9-VALUE(MID(DQ9,FIND("|",DQ9)+1,FIND("-",DQ9)-FIND("|",DQ9)-1))),ABS($Q9-ABS(VALUE(MID(DQ9,FIND("|",DQ9)+1,FIND("-",DQ9)-FIND("|",DQ9)-1))-VALUE(MID(DQ9,FIND("-",DQ9)+1,10)))))*$D$50)))))*$I9,0)),0)</f>
        <v>0</v>
      </c>
      <c r="DS9" s="337"/>
      <c r="DT9" s="365"/>
      <c r="DU9" s="355" t="n">
        <f aca="false">IFERROR(IF($M9=DT9,($D$8+$D$9+$D$10)*$I9,IF($N9=LEFT(DT9,1),($D$8+MAX(0,IF($D$50=1,$D$9*(1-(ABS($Q9-ABS(VALUE(MID(DT9,FIND("|",DT9)+1,FIND("-",DT9)-FIND("|",DT9)-1))-VALUE(MID(DT9,FIND("-",DT9)+1,10)))))*$D$50),$D$9*(1-(IF($N9="X",ABS($O9-VALUE(MID(DT9,FIND("|",DT9)+1,FIND("-",DT9)-FIND("|",DT9)-1))),ABS($Q9-ABS(VALUE(MID(DT9,FIND("|",DT9)+1,FIND("-",DT9)-FIND("|",DT9)-1))-VALUE(MID(DT9,FIND("-",DT9)+1,10)))))*$D$50)))))*$I9,0)),0)</f>
        <v>0</v>
      </c>
      <c r="DV9" s="337"/>
      <c r="DW9" s="365"/>
      <c r="DX9" s="355" t="n">
        <f aca="false">IFERROR(IF($M9=DW9,($D$8+$D$9+$D$10)*$I9,IF($N9=LEFT(DW9,1),($D$8+MAX(0,IF($D$50=1,$D$9*(1-(ABS($Q9-ABS(VALUE(MID(DW9,FIND("|",DW9)+1,FIND("-",DW9)-FIND("|",DW9)-1))-VALUE(MID(DW9,FIND("-",DW9)+1,10)))))*$D$50),$D$9*(1-(IF($N9="X",ABS($O9-VALUE(MID(DW9,FIND("|",DW9)+1,FIND("-",DW9)-FIND("|",DW9)-1))),ABS($Q9-ABS(VALUE(MID(DW9,FIND("|",DW9)+1,FIND("-",DW9)-FIND("|",DW9)-1))-VALUE(MID(DW9,FIND("-",DW9)+1,10)))))*$D$50)))))*$I9,0)),0)</f>
        <v>0</v>
      </c>
      <c r="DY9" s="337"/>
      <c r="DZ9" s="365"/>
      <c r="EA9" s="355" t="n">
        <f aca="false">IFERROR(IF($M9=DZ9,($D$8+$D$9+$D$10)*$I9,IF($N9=LEFT(DZ9,1),($D$8+MAX(0,IF($D$50=1,$D$9*(1-(ABS($Q9-ABS(VALUE(MID(DZ9,FIND("|",DZ9)+1,FIND("-",DZ9)-FIND("|",DZ9)-1))-VALUE(MID(DZ9,FIND("-",DZ9)+1,10)))))*$D$50),$D$9*(1-(IF($N9="X",ABS($O9-VALUE(MID(DZ9,FIND("|",DZ9)+1,FIND("-",DZ9)-FIND("|",DZ9)-1))),ABS($Q9-ABS(VALUE(MID(DZ9,FIND("|",DZ9)+1,FIND("-",DZ9)-FIND("|",DZ9)-1))-VALUE(MID(DZ9,FIND("-",DZ9)+1,10)))))*$D$50)))))*$I9,0)),0)</f>
        <v>0</v>
      </c>
      <c r="EB9" s="337"/>
      <c r="EC9" s="365"/>
      <c r="ED9" s="355" t="n">
        <f aca="false">IFERROR(IF($M9=EC9,($D$8+$D$9+$D$10)*$I9,IF($N9=LEFT(EC9,1),($D$8+MAX(0,IF($D$50=1,$D$9*(1-(ABS($Q9-ABS(VALUE(MID(EC9,FIND("|",EC9)+1,FIND("-",EC9)-FIND("|",EC9)-1))-VALUE(MID(EC9,FIND("-",EC9)+1,10)))))*$D$50),$D$9*(1-(IF($N9="X",ABS($O9-VALUE(MID(EC9,FIND("|",EC9)+1,FIND("-",EC9)-FIND("|",EC9)-1))),ABS($Q9-ABS(VALUE(MID(EC9,FIND("|",EC9)+1,FIND("-",EC9)-FIND("|",EC9)-1))-VALUE(MID(EC9,FIND("-",EC9)+1,10)))))*$D$50)))))*$I9,0)),0)</f>
        <v>0</v>
      </c>
      <c r="EE9" s="337"/>
      <c r="EF9" s="365"/>
      <c r="EG9" s="355" t="n">
        <f aca="false">IFERROR(IF($M9=EF9,($D$8+$D$9+$D$10)*$I9,IF($N9=LEFT(EF9,1),($D$8+MAX(0,IF($D$50=1,$D$9*(1-(ABS($Q9-ABS(VALUE(MID(EF9,FIND("|",EF9)+1,FIND("-",EF9)-FIND("|",EF9)-1))-VALUE(MID(EF9,FIND("-",EF9)+1,10)))))*$D$50),$D$9*(1-(IF($N9="X",ABS($O9-VALUE(MID(EF9,FIND("|",EF9)+1,FIND("-",EF9)-FIND("|",EF9)-1))),ABS($Q9-ABS(VALUE(MID(EF9,FIND("|",EF9)+1,FIND("-",EF9)-FIND("|",EF9)-1))-VALUE(MID(EF9,FIND("-",EF9)+1,10)))))*$D$50)))))*$I9,0)),0)</f>
        <v>0</v>
      </c>
      <c r="EH9" s="337"/>
      <c r="EI9" s="337"/>
    </row>
    <row r="10" customFormat="false" ht="15" hidden="false" customHeight="false" outlineLevel="0" collapsed="false">
      <c r="A10" s="326"/>
      <c r="B10" s="326"/>
      <c r="C10" s="359" t="str">
        <f aca="false">Idiomas!D306</f>
        <v>FASE DE GRUPOS - Resultado exacto</v>
      </c>
      <c r="D10" s="360" t="n">
        <v>10</v>
      </c>
      <c r="E10" s="333"/>
      <c r="F10" s="342" t="n">
        <f aca="false">SUM($D$8:$D$10)*I10</f>
        <v>17</v>
      </c>
      <c r="G10" s="342" t="n">
        <f aca="false">VLOOKUP(H10,Equipos!$Q$1:$R$25,2,0)</f>
        <v>4</v>
      </c>
      <c r="H10" s="350" t="n">
        <f aca="false">TRUNC(INDEX(WORLDCUP!$X$4:$X$147,MATCH(ADMIN!K10,WORLDCUP!$DT$4:$DT$147,0))+INDEX(Horarios!$R$3:$R$86,MATCH(Horarios!$C$3,Horarios!$P$3:$P$86,0))/24)</f>
        <v>46187</v>
      </c>
      <c r="I10" s="351" t="n">
        <v>1</v>
      </c>
      <c r="J10" s="352" t="s">
        <v>278</v>
      </c>
      <c r="K10" s="366" t="str">
        <f aca="false">CONCATENATE(WORLDCUP!AA20,"-",WORLDCUP!AF20)</f>
        <v>Brasil-Marruecos</v>
      </c>
      <c r="L10" s="353"/>
      <c r="M10" s="358" t="str">
        <f aca="false">IF(OR(WORLDCUP!AC20="",WORLDCUP!AD20=""),"-",N10&amp;"|"&amp;O10&amp;"-"&amp;P10)</f>
        <v>X|1-1</v>
      </c>
      <c r="N10" s="331" t="str">
        <f aca="false">IF(OR(WORLDCUP!AC20="",WORLDCUP!AD20=""),"",IF(WORLDCUP!AC20&gt;WORLDCUP!AD20,"1",IF(WORLDCUP!AC20&lt;WORLDCUP!AD20,"2","X")))</f>
        <v>X</v>
      </c>
      <c r="O10" s="331" t="n">
        <f aca="false">WORLDCUP!AC20</f>
        <v>1</v>
      </c>
      <c r="P10" s="331" t="n">
        <f aca="false">WORLDCUP!AD20</f>
        <v>1</v>
      </c>
      <c r="Q10" s="331" t="n">
        <f aca="false">ABS(O10-P10)</f>
        <v>0</v>
      </c>
      <c r="R10" s="326"/>
      <c r="S10" s="362" t="s">
        <v>264</v>
      </c>
      <c r="T10" s="355" t="n">
        <f aca="false">IFERROR(IF($M10=S10,($D$8+$D$9+$D$10)*$I10,IF($N10=LEFT(S10,1),($D$8+MAX(0,IF($D$50=1,$D$9*(1-(ABS($Q10-ABS(VALUE(MID(S10,FIND("|",S10)+1,FIND("-",S10)-FIND("|",S10)-1))-VALUE(MID(S10,FIND("-",S10)+1,10)))))*$D$50),$D$9*(1-(IF($N10="X",ABS($O10-VALUE(MID(S10,FIND("|",S10)+1,FIND("-",S10)-FIND("|",S10)-1))),ABS($Q10-ABS(VALUE(MID(S10,FIND("|",S10)+1,FIND("-",S10)-FIND("|",S10)-1))-VALUE(MID(S10,FIND("-",S10)+1,10)))))*$D$50)))))*$I10,0)),0)</f>
        <v>0</v>
      </c>
      <c r="U10" s="337"/>
      <c r="V10" s="362" t="s">
        <v>264</v>
      </c>
      <c r="W10" s="355" t="n">
        <f aca="false">IFERROR(IF($M10=V10,($D$8+$D$9+$D$10)*$I10,IF($N10=LEFT(V10,1),($D$8+MAX(0,IF($D$50=1,$D$9*(1-(ABS($Q10-ABS(VALUE(MID(V10,FIND("|",V10)+1,FIND("-",V10)-FIND("|",V10)-1))-VALUE(MID(V10,FIND("-",V10)+1,10)))))*$D$50),$D$9*(1-(IF($N10="X",ABS($O10-VALUE(MID(V10,FIND("|",V10)+1,FIND("-",V10)-FIND("|",V10)-1))),ABS($Q10-ABS(VALUE(MID(V10,FIND("|",V10)+1,FIND("-",V10)-FIND("|",V10)-1))-VALUE(MID(V10,FIND("-",V10)+1,10)))))*$D$50)))))*$I10,0)),0)</f>
        <v>0</v>
      </c>
      <c r="X10" s="337"/>
      <c r="Y10" s="362" t="s">
        <v>264</v>
      </c>
      <c r="Z10" s="355" t="n">
        <f aca="false">IFERROR(IF($M10=Y10,($D$8+$D$9+$D$10)*$I10,IF($N10=LEFT(Y10,1),($D$8+MAX(0,IF($D$50=1,$D$9*(1-(ABS($Q10-ABS(VALUE(MID(Y10,FIND("|",Y10)+1,FIND("-",Y10)-FIND("|",Y10)-1))-VALUE(MID(Y10,FIND("-",Y10)+1,10)))))*$D$50),$D$9*(1-(IF($N10="X",ABS($O10-VALUE(MID(Y10,FIND("|",Y10)+1,FIND("-",Y10)-FIND("|",Y10)-1))),ABS($Q10-ABS(VALUE(MID(Y10,FIND("|",Y10)+1,FIND("-",Y10)-FIND("|",Y10)-1))-VALUE(MID(Y10,FIND("-",Y10)+1,10)))))*$D$50)))))*$I10,0)),0)</f>
        <v>0</v>
      </c>
      <c r="AA10" s="337"/>
      <c r="AB10" s="362" t="s">
        <v>268</v>
      </c>
      <c r="AC10" s="355" t="n">
        <f aca="false">IFERROR(IF($M10=AB10,($D$8+$D$9+$D$10)*$I10,IF($N10=LEFT(AB10,1),($D$8+MAX(0,IF($D$50=1,$D$9*(1-(ABS($Q10-ABS(VALUE(MID(AB10,FIND("|",AB10)+1,FIND("-",AB10)-FIND("|",AB10)-1))-VALUE(MID(AB10,FIND("-",AB10)+1,10)))))*$D$50),$D$9*(1-(IF($N10="X",ABS($O10-VALUE(MID(AB10,FIND("|",AB10)+1,FIND("-",AB10)-FIND("|",AB10)-1))),ABS($Q10-ABS(VALUE(MID(AB10,FIND("|",AB10)+1,FIND("-",AB10)-FIND("|",AB10)-1))-VALUE(MID(AB10,FIND("-",AB10)+1,10)))))*$D$50)))))*$I10,0)),0)</f>
        <v>0</v>
      </c>
      <c r="AD10" s="337"/>
      <c r="AE10" s="362" t="s">
        <v>269</v>
      </c>
      <c r="AF10" s="355" t="n">
        <f aca="false">IFERROR(IF($M10=AE10,($D$8+$D$9+$D$10)*$I10,IF($N10=LEFT(AE10,1),($D$8+MAX(0,IF($D$50=1,$D$9*(1-(ABS($Q10-ABS(VALUE(MID(AE10,FIND("|",AE10)+1,FIND("-",AE10)-FIND("|",AE10)-1))-VALUE(MID(AE10,FIND("-",AE10)+1,10)))))*$D$50),$D$9*(1-(IF($N10="X",ABS($O10-VALUE(MID(AE10,FIND("|",AE10)+1,FIND("-",AE10)-FIND("|",AE10)-1))),ABS($Q10-ABS(VALUE(MID(AE10,FIND("|",AE10)+1,FIND("-",AE10)-FIND("|",AE10)-1))-VALUE(MID(AE10,FIND("-",AE10)+1,10)))))*$D$50)))))*$I10,0)),0)</f>
        <v>7</v>
      </c>
      <c r="AG10" s="337"/>
      <c r="AH10" s="362" t="s">
        <v>267</v>
      </c>
      <c r="AI10" s="355" t="n">
        <f aca="false">IFERROR(IF($M10=AH10,($D$8+$D$9+$D$10)*$I10,IF($N10=LEFT(AH10,1),($D$8+MAX(0,IF($D$50=1,$D$9*(1-(ABS($Q10-ABS(VALUE(MID(AH10,FIND("|",AH10)+1,FIND("-",AH10)-FIND("|",AH10)-1))-VALUE(MID(AH10,FIND("-",AH10)+1,10)))))*$D$50),$D$9*(1-(IF($N10="X",ABS($O10-VALUE(MID(AH10,FIND("|",AH10)+1,FIND("-",AH10)-FIND("|",AH10)-1))),ABS($Q10-ABS(VALUE(MID(AH10,FIND("|",AH10)+1,FIND("-",AH10)-FIND("|",AH10)-1))-VALUE(MID(AH10,FIND("-",AH10)+1,10)))))*$D$50)))))*$I10,0)),0)</f>
        <v>17</v>
      </c>
      <c r="AJ10" s="337"/>
      <c r="AK10" s="362" t="s">
        <v>264</v>
      </c>
      <c r="AL10" s="355" t="n">
        <f aca="false">IFERROR(IF($M10=AK10,($D$8+$D$9+$D$10)*$I10,IF($N10=LEFT(AK10,1),($D$8+MAX(0,IF($D$50=1,$D$9*(1-(ABS($Q10-ABS(VALUE(MID(AK10,FIND("|",AK10)+1,FIND("-",AK10)-FIND("|",AK10)-1))-VALUE(MID(AK10,FIND("-",AK10)+1,10)))))*$D$50),$D$9*(1-(IF($N10="X",ABS($O10-VALUE(MID(AK10,FIND("|",AK10)+1,FIND("-",AK10)-FIND("|",AK10)-1))),ABS($Q10-ABS(VALUE(MID(AK10,FIND("|",AK10)+1,FIND("-",AK10)-FIND("|",AK10)-1))-VALUE(MID(AK10,FIND("-",AK10)+1,10)))))*$D$50)))))*$I10,0)),0)</f>
        <v>0</v>
      </c>
      <c r="AM10" s="337"/>
      <c r="AN10" s="362" t="s">
        <v>264</v>
      </c>
      <c r="AO10" s="355" t="n">
        <f aca="false">IFERROR(IF($M10=AN10,($D$8+$D$9+$D$10)*$I10,IF($N10=LEFT(AN10,1),($D$8+MAX(0,IF($D$50=1,$D$9*(1-(ABS($Q10-ABS(VALUE(MID(AN10,FIND("|",AN10)+1,FIND("-",AN10)-FIND("|",AN10)-1))-VALUE(MID(AN10,FIND("-",AN10)+1,10)))))*$D$50),$D$9*(1-(IF($N10="X",ABS($O10-VALUE(MID(AN10,FIND("|",AN10)+1,FIND("-",AN10)-FIND("|",AN10)-1))),ABS($Q10-ABS(VALUE(MID(AN10,FIND("|",AN10)+1,FIND("-",AN10)-FIND("|",AN10)-1))-VALUE(MID(AN10,FIND("-",AN10)+1,10)))))*$D$50)))))*$I10,0)),0)</f>
        <v>0</v>
      </c>
      <c r="AP10" s="337"/>
      <c r="AQ10" s="362" t="s">
        <v>271</v>
      </c>
      <c r="AR10" s="355" t="n">
        <f aca="false">IFERROR(IF($M10=AQ10,($D$8+$D$9+$D$10)*$I10,IF($N10=LEFT(AQ10,1),($D$8+MAX(0,IF($D$50=1,$D$9*(1-(ABS($Q10-ABS(VALUE(MID(AQ10,FIND("|",AQ10)+1,FIND("-",AQ10)-FIND("|",AQ10)-1))-VALUE(MID(AQ10,FIND("-",AQ10)+1,10)))))*$D$50),$D$9*(1-(IF($N10="X",ABS($O10-VALUE(MID(AQ10,FIND("|",AQ10)+1,FIND("-",AQ10)-FIND("|",AQ10)-1))),ABS($Q10-ABS(VALUE(MID(AQ10,FIND("|",AQ10)+1,FIND("-",AQ10)-FIND("|",AQ10)-1))-VALUE(MID(AQ10,FIND("-",AQ10)+1,10)))))*$D$50)))))*$I10,0)),0)</f>
        <v>0</v>
      </c>
      <c r="AS10" s="337"/>
      <c r="AT10" s="362" t="s">
        <v>267</v>
      </c>
      <c r="AU10" s="355" t="n">
        <f aca="false">IFERROR(IF($M10=AT10,($D$8+$D$9+$D$10)*$I10,IF($N10=LEFT(AT10,1),($D$8+MAX(0,IF($D$50=1,$D$9*(1-(ABS($Q10-ABS(VALUE(MID(AT10,FIND("|",AT10)+1,FIND("-",AT10)-FIND("|",AT10)-1))-VALUE(MID(AT10,FIND("-",AT10)+1,10)))))*$D$50),$D$9*(1-(IF($N10="X",ABS($O10-VALUE(MID(AT10,FIND("|",AT10)+1,FIND("-",AT10)-FIND("|",AT10)-1))),ABS($Q10-ABS(VALUE(MID(AT10,FIND("|",AT10)+1,FIND("-",AT10)-FIND("|",AT10)-1))-VALUE(MID(AT10,FIND("-",AT10)+1,10)))))*$D$50)))))*$I10,0)),0)</f>
        <v>17</v>
      </c>
      <c r="AV10" s="337"/>
      <c r="AW10" s="362" t="s">
        <v>265</v>
      </c>
      <c r="AX10" s="355" t="n">
        <f aca="false">IFERROR(IF($M10=AW10,($D$8+$D$9+$D$10)*$I10,IF($N10=LEFT(AW10,1),($D$8+MAX(0,IF($D$50=1,$D$9*(1-(ABS($Q10-ABS(VALUE(MID(AW10,FIND("|",AW10)+1,FIND("-",AW10)-FIND("|",AW10)-1))-VALUE(MID(AW10,FIND("-",AW10)+1,10)))))*$D$50),$D$9*(1-(IF($N10="X",ABS($O10-VALUE(MID(AW10,FIND("|",AW10)+1,FIND("-",AW10)-FIND("|",AW10)-1))),ABS($Q10-ABS(VALUE(MID(AW10,FIND("|",AW10)+1,FIND("-",AW10)-FIND("|",AW10)-1))-VALUE(MID(AW10,FIND("-",AW10)+1,10)))))*$D$50)))))*$I10,0)),0)</f>
        <v>0</v>
      </c>
      <c r="AY10" s="337"/>
      <c r="AZ10" s="362" t="s">
        <v>264</v>
      </c>
      <c r="BA10" s="355" t="n">
        <f aca="false">IFERROR(IF($M10=AZ10,($D$8+$D$9+$D$10)*$I10,IF($N10=LEFT(AZ10,1),($D$8+MAX(0,IF($D$50=1,$D$9*(1-(ABS($Q10-ABS(VALUE(MID(AZ10,FIND("|",AZ10)+1,FIND("-",AZ10)-FIND("|",AZ10)-1))-VALUE(MID(AZ10,FIND("-",AZ10)+1,10)))))*$D$50),$D$9*(1-(IF($N10="X",ABS($O10-VALUE(MID(AZ10,FIND("|",AZ10)+1,FIND("-",AZ10)-FIND("|",AZ10)-1))),ABS($Q10-ABS(VALUE(MID(AZ10,FIND("|",AZ10)+1,FIND("-",AZ10)-FIND("|",AZ10)-1))-VALUE(MID(AZ10,FIND("-",AZ10)+1,10)))))*$D$50)))))*$I10,0)),0)</f>
        <v>0</v>
      </c>
      <c r="BB10" s="337"/>
      <c r="BC10" s="362" t="s">
        <v>269</v>
      </c>
      <c r="BD10" s="355" t="n">
        <f aca="false">IFERROR(IF($M10=BC10,($D$8+$D$9+$D$10)*$I10,IF($N10=LEFT(BC10,1),($D$8+MAX(0,IF($D$50=1,$D$9*(1-(ABS($Q10-ABS(VALUE(MID(BC10,FIND("|",BC10)+1,FIND("-",BC10)-FIND("|",BC10)-1))-VALUE(MID(BC10,FIND("-",BC10)+1,10)))))*$D$50),$D$9*(1-(IF($N10="X",ABS($O10-VALUE(MID(BC10,FIND("|",BC10)+1,FIND("-",BC10)-FIND("|",BC10)-1))),ABS($Q10-ABS(VALUE(MID(BC10,FIND("|",BC10)+1,FIND("-",BC10)-FIND("|",BC10)-1))-VALUE(MID(BC10,FIND("-",BC10)+1,10)))))*$D$50)))))*$I10,0)),0)</f>
        <v>7</v>
      </c>
      <c r="BE10" s="337"/>
      <c r="BF10" s="362" t="s">
        <v>279</v>
      </c>
      <c r="BG10" s="355" t="n">
        <f aca="false">IFERROR(IF($M10=BF10,($D$8+$D$9+$D$10)*$I10,IF($N10=LEFT(BF10,1),($D$8+MAX(0,IF($D$50=1,$D$9*(1-(ABS($Q10-ABS(VALUE(MID(BF10,FIND("|",BF10)+1,FIND("-",BF10)-FIND("|",BF10)-1))-VALUE(MID(BF10,FIND("-",BF10)+1,10)))))*$D$50),$D$9*(1-(IF($N10="X",ABS($O10-VALUE(MID(BF10,FIND("|",BF10)+1,FIND("-",BF10)-FIND("|",BF10)-1))),ABS($Q10-ABS(VALUE(MID(BF10,FIND("|",BF10)+1,FIND("-",BF10)-FIND("|",BF10)-1))-VALUE(MID(BF10,FIND("-",BF10)+1,10)))))*$D$50)))))*$I10,0)),0)</f>
        <v>0</v>
      </c>
      <c r="BH10" s="337"/>
      <c r="BI10" s="362" t="s">
        <v>266</v>
      </c>
      <c r="BJ10" s="355" t="n">
        <f aca="false">IFERROR(IF($M10=BI10,($D$8+$D$9+$D$10)*$I10,IF($N10=LEFT(BI10,1),($D$8+MAX(0,IF($D$50=1,$D$9*(1-(ABS($Q10-ABS(VALUE(MID(BI10,FIND("|",BI10)+1,FIND("-",BI10)-FIND("|",BI10)-1))-VALUE(MID(BI10,FIND("-",BI10)+1,10)))))*$D$50),$D$9*(1-(IF($N10="X",ABS($O10-VALUE(MID(BI10,FIND("|",BI10)+1,FIND("-",BI10)-FIND("|",BI10)-1))),ABS($Q10-ABS(VALUE(MID(BI10,FIND("|",BI10)+1,FIND("-",BI10)-FIND("|",BI10)-1))-VALUE(MID(BI10,FIND("-",BI10)+1,10)))))*$D$50)))))*$I10,0)),0)</f>
        <v>0</v>
      </c>
      <c r="BK10" s="337"/>
      <c r="BL10" s="362" t="s">
        <v>266</v>
      </c>
      <c r="BM10" s="355" t="n">
        <f aca="false">IFERROR(IF($M10=BL10,($D$8+$D$9+$D$10)*$I10,IF($N10=LEFT(BL10,1),($D$8+MAX(0,IF($D$50=1,$D$9*(1-(ABS($Q10-ABS(VALUE(MID(BL10,FIND("|",BL10)+1,FIND("-",BL10)-FIND("|",BL10)-1))-VALUE(MID(BL10,FIND("-",BL10)+1,10)))))*$D$50),$D$9*(1-(IF($N10="X",ABS($O10-VALUE(MID(BL10,FIND("|",BL10)+1,FIND("-",BL10)-FIND("|",BL10)-1))),ABS($Q10-ABS(VALUE(MID(BL10,FIND("|",BL10)+1,FIND("-",BL10)-FIND("|",BL10)-1))-VALUE(MID(BL10,FIND("-",BL10)+1,10)))))*$D$50)))))*$I10,0)),0)</f>
        <v>0</v>
      </c>
      <c r="BN10" s="337"/>
      <c r="BO10" s="362" t="s">
        <v>275</v>
      </c>
      <c r="BP10" s="355" t="n">
        <f aca="false">IFERROR(IF($M10=BO10,($D$8+$D$9+$D$10)*$I10,IF($N10=LEFT(BO10,1),($D$8+MAX(0,IF($D$50=1,$D$9*(1-(ABS($Q10-ABS(VALUE(MID(BO10,FIND("|",BO10)+1,FIND("-",BO10)-FIND("|",BO10)-1))-VALUE(MID(BO10,FIND("-",BO10)+1,10)))))*$D$50),$D$9*(1-(IF($N10="X",ABS($O10-VALUE(MID(BO10,FIND("|",BO10)+1,FIND("-",BO10)-FIND("|",BO10)-1))),ABS($Q10-ABS(VALUE(MID(BO10,FIND("|",BO10)+1,FIND("-",BO10)-FIND("|",BO10)-1))-VALUE(MID(BO10,FIND("-",BO10)+1,10)))))*$D$50)))))*$I10,0)),0)</f>
        <v>7</v>
      </c>
      <c r="BQ10" s="337"/>
      <c r="BR10" s="362" t="s">
        <v>265</v>
      </c>
      <c r="BS10" s="355" t="n">
        <f aca="false">IFERROR(IF($M10=BR10,($D$8+$D$9+$D$10)*$I10,IF($N10=LEFT(BR10,1),($D$8+MAX(0,IF($D$50=1,$D$9*(1-(ABS($Q10-ABS(VALUE(MID(BR10,FIND("|",BR10)+1,FIND("-",BR10)-FIND("|",BR10)-1))-VALUE(MID(BR10,FIND("-",BR10)+1,10)))))*$D$50),$D$9*(1-(IF($N10="X",ABS($O10-VALUE(MID(BR10,FIND("|",BR10)+1,FIND("-",BR10)-FIND("|",BR10)-1))),ABS($Q10-ABS(VALUE(MID(BR10,FIND("|",BR10)+1,FIND("-",BR10)-FIND("|",BR10)-1))-VALUE(MID(BR10,FIND("-",BR10)+1,10)))))*$D$50)))))*$I10,0)),0)</f>
        <v>0</v>
      </c>
      <c r="BT10" s="337"/>
      <c r="BU10" s="362"/>
      <c r="BV10" s="355" t="n">
        <f aca="false">IFERROR(IF($M10=BU10,($D$8+$D$9+$D$10)*$I10,IF($N10=LEFT(BU10,1),($D$8+MAX(0,IF($D$50=1,$D$9*(1-(ABS($Q10-ABS(VALUE(MID(BU10,FIND("|",BU10)+1,FIND("-",BU10)-FIND("|",BU10)-1))-VALUE(MID(BU10,FIND("-",BU10)+1,10)))))*$D$50),$D$9*(1-(IF($N10="X",ABS($O10-VALUE(MID(BU10,FIND("|",BU10)+1,FIND("-",BU10)-FIND("|",BU10)-1))),ABS($Q10-ABS(VALUE(MID(BU10,FIND("|",BU10)+1,FIND("-",BU10)-FIND("|",BU10)-1))-VALUE(MID(BU10,FIND("-",BU10)+1,10)))))*$D$50)))))*$I10,0)),0)</f>
        <v>0</v>
      </c>
      <c r="BW10" s="337"/>
      <c r="BX10" s="362"/>
      <c r="BY10" s="355" t="n">
        <f aca="false">IFERROR(IF($M10=BX10,($D$8+$D$9+$D$10)*$I10,IF($N10=LEFT(BX10,1),($D$8+MAX(0,IF($D$50=1,$D$9*(1-(ABS($Q10-ABS(VALUE(MID(BX10,FIND("|",BX10)+1,FIND("-",BX10)-FIND("|",BX10)-1))-VALUE(MID(BX10,FIND("-",BX10)+1,10)))))*$D$50),$D$9*(1-(IF($N10="X",ABS($O10-VALUE(MID(BX10,FIND("|",BX10)+1,FIND("-",BX10)-FIND("|",BX10)-1))),ABS($Q10-ABS(VALUE(MID(BX10,FIND("|",BX10)+1,FIND("-",BX10)-FIND("|",BX10)-1))-VALUE(MID(BX10,FIND("-",BX10)+1,10)))))*$D$50)))))*$I10,0)),0)</f>
        <v>0</v>
      </c>
      <c r="BZ10" s="337"/>
      <c r="CA10" s="362"/>
      <c r="CB10" s="355" t="n">
        <f aca="false">IFERROR(IF($M10=CA10,($D$8+$D$9+$D$10)*$I10,IF($N10=LEFT(CA10,1),($D$8+MAX(0,IF($D$50=1,$D$9*(1-(ABS($Q10-ABS(VALUE(MID(CA10,FIND("|",CA10)+1,FIND("-",CA10)-FIND("|",CA10)-1))-VALUE(MID(CA10,FIND("-",CA10)+1,10)))))*$D$50),$D$9*(1-(IF($N10="X",ABS($O10-VALUE(MID(CA10,FIND("|",CA10)+1,FIND("-",CA10)-FIND("|",CA10)-1))),ABS($Q10-ABS(VALUE(MID(CA10,FIND("|",CA10)+1,FIND("-",CA10)-FIND("|",CA10)-1))-VALUE(MID(CA10,FIND("-",CA10)+1,10)))))*$D$50)))))*$I10,0)),0)</f>
        <v>0</v>
      </c>
      <c r="CC10" s="337"/>
      <c r="CD10" s="362"/>
      <c r="CE10" s="355" t="n">
        <f aca="false">IFERROR(IF($M10=CD10,($D$8+$D$9+$D$10)*$I10,IF($N10=LEFT(CD10,1),($D$8+MAX(0,IF($D$50=1,$D$9*(1-(ABS($Q10-ABS(VALUE(MID(CD10,FIND("|",CD10)+1,FIND("-",CD10)-FIND("|",CD10)-1))-VALUE(MID(CD10,FIND("-",CD10)+1,10)))))*$D$50),$D$9*(1-(IF($N10="X",ABS($O10-VALUE(MID(CD10,FIND("|",CD10)+1,FIND("-",CD10)-FIND("|",CD10)-1))),ABS($Q10-ABS(VALUE(MID(CD10,FIND("|",CD10)+1,FIND("-",CD10)-FIND("|",CD10)-1))-VALUE(MID(CD10,FIND("-",CD10)+1,10)))))*$D$50)))))*$I10,0)),0)</f>
        <v>0</v>
      </c>
      <c r="CF10" s="337"/>
      <c r="CG10" s="362"/>
      <c r="CH10" s="355" t="n">
        <f aca="false">IFERROR(IF($M10=CG10,($D$8+$D$9+$D$10)*$I10,IF($N10=LEFT(CG10,1),($D$8+MAX(0,IF($D$50=1,$D$9*(1-(ABS($Q10-ABS(VALUE(MID(CG10,FIND("|",CG10)+1,FIND("-",CG10)-FIND("|",CG10)-1))-VALUE(MID(CG10,FIND("-",CG10)+1,10)))))*$D$50),$D$9*(1-(IF($N10="X",ABS($O10-VALUE(MID(CG10,FIND("|",CG10)+1,FIND("-",CG10)-FIND("|",CG10)-1))),ABS($Q10-ABS(VALUE(MID(CG10,FIND("|",CG10)+1,FIND("-",CG10)-FIND("|",CG10)-1))-VALUE(MID(CG10,FIND("-",CG10)+1,10)))))*$D$50)))))*$I10,0)),0)</f>
        <v>0</v>
      </c>
      <c r="CI10" s="337"/>
      <c r="CJ10" s="362"/>
      <c r="CK10" s="355" t="n">
        <f aca="false">IFERROR(IF($M10=CJ10,($D$8+$D$9+$D$10)*$I10,IF($N10=LEFT(CJ10,1),($D$8+MAX(0,IF($D$50=1,$D$9*(1-(ABS($Q10-ABS(VALUE(MID(CJ10,FIND("|",CJ10)+1,FIND("-",CJ10)-FIND("|",CJ10)-1))-VALUE(MID(CJ10,FIND("-",CJ10)+1,10)))))*$D$50),$D$9*(1-(IF($N10="X",ABS($O10-VALUE(MID(CJ10,FIND("|",CJ10)+1,FIND("-",CJ10)-FIND("|",CJ10)-1))),ABS($Q10-ABS(VALUE(MID(CJ10,FIND("|",CJ10)+1,FIND("-",CJ10)-FIND("|",CJ10)-1))-VALUE(MID(CJ10,FIND("-",CJ10)+1,10)))))*$D$50)))))*$I10,0)),0)</f>
        <v>0</v>
      </c>
      <c r="CL10" s="337"/>
      <c r="CM10" s="362"/>
      <c r="CN10" s="355" t="n">
        <f aca="false">IFERROR(IF($M10=CM10,($D$8+$D$9+$D$10)*$I10,IF($N10=LEFT(CM10,1),($D$8+MAX(0,IF($D$50=1,$D$9*(1-(ABS($Q10-ABS(VALUE(MID(CM10,FIND("|",CM10)+1,FIND("-",CM10)-FIND("|",CM10)-1))-VALUE(MID(CM10,FIND("-",CM10)+1,10)))))*$D$50),$D$9*(1-(IF($N10="X",ABS($O10-VALUE(MID(CM10,FIND("|",CM10)+1,FIND("-",CM10)-FIND("|",CM10)-1))),ABS($Q10-ABS(VALUE(MID(CM10,FIND("|",CM10)+1,FIND("-",CM10)-FIND("|",CM10)-1))-VALUE(MID(CM10,FIND("-",CM10)+1,10)))))*$D$50)))))*$I10,0)),0)</f>
        <v>0</v>
      </c>
      <c r="CO10" s="337"/>
      <c r="CP10" s="362"/>
      <c r="CQ10" s="355" t="n">
        <f aca="false">IFERROR(IF($M10=CP10,($D$8+$D$9+$D$10)*$I10,IF($N10=LEFT(CP10,1),($D$8+MAX(0,IF($D$50=1,$D$9*(1-(ABS($Q10-ABS(VALUE(MID(CP10,FIND("|",CP10)+1,FIND("-",CP10)-FIND("|",CP10)-1))-VALUE(MID(CP10,FIND("-",CP10)+1,10)))))*$D$50),$D$9*(1-(IF($N10="X",ABS($O10-VALUE(MID(CP10,FIND("|",CP10)+1,FIND("-",CP10)-FIND("|",CP10)-1))),ABS($Q10-ABS(VALUE(MID(CP10,FIND("|",CP10)+1,FIND("-",CP10)-FIND("|",CP10)-1))-VALUE(MID(CP10,FIND("-",CP10)+1,10)))))*$D$50)))))*$I10,0)),0)</f>
        <v>0</v>
      </c>
      <c r="CR10" s="337"/>
      <c r="CS10" s="362"/>
      <c r="CT10" s="355" t="n">
        <f aca="false">IFERROR(IF($M10=CS10,($D$8+$D$9+$D$10)*$I10,IF($N10=LEFT(CS10,1),($D$8+MAX(0,IF($D$50=1,$D$9*(1-(ABS($Q10-ABS(VALUE(MID(CS10,FIND("|",CS10)+1,FIND("-",CS10)-FIND("|",CS10)-1))-VALUE(MID(CS10,FIND("-",CS10)+1,10)))))*$D$50),$D$9*(1-(IF($N10="X",ABS($O10-VALUE(MID(CS10,FIND("|",CS10)+1,FIND("-",CS10)-FIND("|",CS10)-1))),ABS($Q10-ABS(VALUE(MID(CS10,FIND("|",CS10)+1,FIND("-",CS10)-FIND("|",CS10)-1))-VALUE(MID(CS10,FIND("-",CS10)+1,10)))))*$D$50)))))*$I10,0)),0)</f>
        <v>0</v>
      </c>
      <c r="CU10" s="337"/>
      <c r="CV10" s="362"/>
      <c r="CW10" s="355" t="n">
        <f aca="false">IFERROR(IF($M10=CV10,($D$8+$D$9+$D$10)*$I10,IF($N10=LEFT(CV10,1),($D$8+MAX(0,IF($D$50=1,$D$9*(1-(ABS($Q10-ABS(VALUE(MID(CV10,FIND("|",CV10)+1,FIND("-",CV10)-FIND("|",CV10)-1))-VALUE(MID(CV10,FIND("-",CV10)+1,10)))))*$D$50),$D$9*(1-(IF($N10="X",ABS($O10-VALUE(MID(CV10,FIND("|",CV10)+1,FIND("-",CV10)-FIND("|",CV10)-1))),ABS($Q10-ABS(VALUE(MID(CV10,FIND("|",CV10)+1,FIND("-",CV10)-FIND("|",CV10)-1))-VALUE(MID(CV10,FIND("-",CV10)+1,10)))))*$D$50)))))*$I10,0)),0)</f>
        <v>0</v>
      </c>
      <c r="CX10" s="337"/>
      <c r="CY10" s="362"/>
      <c r="CZ10" s="355" t="n">
        <f aca="false">IFERROR(IF($M10=CY10,($D$8+$D$9+$D$10)*$I10,IF($N10=LEFT(CY10,1),($D$8+MAX(0,IF($D$50=1,$D$9*(1-(ABS($Q10-ABS(VALUE(MID(CY10,FIND("|",CY10)+1,FIND("-",CY10)-FIND("|",CY10)-1))-VALUE(MID(CY10,FIND("-",CY10)+1,10)))))*$D$50),$D$9*(1-(IF($N10="X",ABS($O10-VALUE(MID(CY10,FIND("|",CY10)+1,FIND("-",CY10)-FIND("|",CY10)-1))),ABS($Q10-ABS(VALUE(MID(CY10,FIND("|",CY10)+1,FIND("-",CY10)-FIND("|",CY10)-1))-VALUE(MID(CY10,FIND("-",CY10)+1,10)))))*$D$50)))))*$I10,0)),0)</f>
        <v>0</v>
      </c>
      <c r="DA10" s="337"/>
      <c r="DB10" s="362"/>
      <c r="DC10" s="355" t="n">
        <f aca="false">IFERROR(IF($M10=DB10,($D$8+$D$9+$D$10)*$I10,IF($N10=LEFT(DB10,1),($D$8+MAX(0,IF($D$50=1,$D$9*(1-(ABS($Q10-ABS(VALUE(MID(DB10,FIND("|",DB10)+1,FIND("-",DB10)-FIND("|",DB10)-1))-VALUE(MID(DB10,FIND("-",DB10)+1,10)))))*$D$50),$D$9*(1-(IF($N10="X",ABS($O10-VALUE(MID(DB10,FIND("|",DB10)+1,FIND("-",DB10)-FIND("|",DB10)-1))),ABS($Q10-ABS(VALUE(MID(DB10,FIND("|",DB10)+1,FIND("-",DB10)-FIND("|",DB10)-1))-VALUE(MID(DB10,FIND("-",DB10)+1,10)))))*$D$50)))))*$I10,0)),0)</f>
        <v>0</v>
      </c>
      <c r="DD10" s="337"/>
      <c r="DE10" s="362"/>
      <c r="DF10" s="355" t="n">
        <f aca="false">IFERROR(IF($M10=DE10,($D$8+$D$9+$D$10)*$I10,IF($N10=LEFT(DE10,1),($D$8+MAX(0,IF($D$50=1,$D$9*(1-(ABS($Q10-ABS(VALUE(MID(DE10,FIND("|",DE10)+1,FIND("-",DE10)-FIND("|",DE10)-1))-VALUE(MID(DE10,FIND("-",DE10)+1,10)))))*$D$50),$D$9*(1-(IF($N10="X",ABS($O10-VALUE(MID(DE10,FIND("|",DE10)+1,FIND("-",DE10)-FIND("|",DE10)-1))),ABS($Q10-ABS(VALUE(MID(DE10,FIND("|",DE10)+1,FIND("-",DE10)-FIND("|",DE10)-1))-VALUE(MID(DE10,FIND("-",DE10)+1,10)))))*$D$50)))))*$I10,0)),0)</f>
        <v>0</v>
      </c>
      <c r="DG10" s="337"/>
      <c r="DH10" s="362"/>
      <c r="DI10" s="355" t="n">
        <f aca="false">IFERROR(IF($M10=DH10,($D$8+$D$9+$D$10)*$I10,IF($N10=LEFT(DH10,1),($D$8+MAX(0,IF($D$50=1,$D$9*(1-(ABS($Q10-ABS(VALUE(MID(DH10,FIND("|",DH10)+1,FIND("-",DH10)-FIND("|",DH10)-1))-VALUE(MID(DH10,FIND("-",DH10)+1,10)))))*$D$50),$D$9*(1-(IF($N10="X",ABS($O10-VALUE(MID(DH10,FIND("|",DH10)+1,FIND("-",DH10)-FIND("|",DH10)-1))),ABS($Q10-ABS(VALUE(MID(DH10,FIND("|",DH10)+1,FIND("-",DH10)-FIND("|",DH10)-1))-VALUE(MID(DH10,FIND("-",DH10)+1,10)))))*$D$50)))))*$I10,0)),0)</f>
        <v>0</v>
      </c>
      <c r="DJ10" s="337"/>
      <c r="DK10" s="362"/>
      <c r="DL10" s="355" t="n">
        <f aca="false">IFERROR(IF($M10=DK10,($D$8+$D$9+$D$10)*$I10,IF($N10=LEFT(DK10,1),($D$8+MAX(0,IF($D$50=1,$D$9*(1-(ABS($Q10-ABS(VALUE(MID(DK10,FIND("|",DK10)+1,FIND("-",DK10)-FIND("|",DK10)-1))-VALUE(MID(DK10,FIND("-",DK10)+1,10)))))*$D$50),$D$9*(1-(IF($N10="X",ABS($O10-VALUE(MID(DK10,FIND("|",DK10)+1,FIND("-",DK10)-FIND("|",DK10)-1))),ABS($Q10-ABS(VALUE(MID(DK10,FIND("|",DK10)+1,FIND("-",DK10)-FIND("|",DK10)-1))-VALUE(MID(DK10,FIND("-",DK10)+1,10)))))*$D$50)))))*$I10,0)),0)</f>
        <v>0</v>
      </c>
      <c r="DM10" s="337"/>
      <c r="DN10" s="362"/>
      <c r="DO10" s="355" t="n">
        <f aca="false">IFERROR(IF($M10=DN10,($D$8+$D$9+$D$10)*$I10,IF($N10=LEFT(DN10,1),($D$8+MAX(0,IF($D$50=1,$D$9*(1-(ABS($Q10-ABS(VALUE(MID(DN10,FIND("|",DN10)+1,FIND("-",DN10)-FIND("|",DN10)-1))-VALUE(MID(DN10,FIND("-",DN10)+1,10)))))*$D$50),$D$9*(1-(IF($N10="X",ABS($O10-VALUE(MID(DN10,FIND("|",DN10)+1,FIND("-",DN10)-FIND("|",DN10)-1))),ABS($Q10-ABS(VALUE(MID(DN10,FIND("|",DN10)+1,FIND("-",DN10)-FIND("|",DN10)-1))-VALUE(MID(DN10,FIND("-",DN10)+1,10)))))*$D$50)))))*$I10,0)),0)</f>
        <v>0</v>
      </c>
      <c r="DP10" s="337"/>
      <c r="DQ10" s="362"/>
      <c r="DR10" s="355" t="n">
        <f aca="false">IFERROR(IF($M10=DQ10,($D$8+$D$9+$D$10)*$I10,IF($N10=LEFT(DQ10,1),($D$8+MAX(0,IF($D$50=1,$D$9*(1-(ABS($Q10-ABS(VALUE(MID(DQ10,FIND("|",DQ10)+1,FIND("-",DQ10)-FIND("|",DQ10)-1))-VALUE(MID(DQ10,FIND("-",DQ10)+1,10)))))*$D$50),$D$9*(1-(IF($N10="X",ABS($O10-VALUE(MID(DQ10,FIND("|",DQ10)+1,FIND("-",DQ10)-FIND("|",DQ10)-1))),ABS($Q10-ABS(VALUE(MID(DQ10,FIND("|",DQ10)+1,FIND("-",DQ10)-FIND("|",DQ10)-1))-VALUE(MID(DQ10,FIND("-",DQ10)+1,10)))))*$D$50)))))*$I10,0)),0)</f>
        <v>0</v>
      </c>
      <c r="DS10" s="337"/>
      <c r="DT10" s="362"/>
      <c r="DU10" s="355" t="n">
        <f aca="false">IFERROR(IF($M10=DT10,($D$8+$D$9+$D$10)*$I10,IF($N10=LEFT(DT10,1),($D$8+MAX(0,IF($D$50=1,$D$9*(1-(ABS($Q10-ABS(VALUE(MID(DT10,FIND("|",DT10)+1,FIND("-",DT10)-FIND("|",DT10)-1))-VALUE(MID(DT10,FIND("-",DT10)+1,10)))))*$D$50),$D$9*(1-(IF($N10="X",ABS($O10-VALUE(MID(DT10,FIND("|",DT10)+1,FIND("-",DT10)-FIND("|",DT10)-1))),ABS($Q10-ABS(VALUE(MID(DT10,FIND("|",DT10)+1,FIND("-",DT10)-FIND("|",DT10)-1))-VALUE(MID(DT10,FIND("-",DT10)+1,10)))))*$D$50)))))*$I10,0)),0)</f>
        <v>0</v>
      </c>
      <c r="DV10" s="337"/>
      <c r="DW10" s="362"/>
      <c r="DX10" s="355" t="n">
        <f aca="false">IFERROR(IF($M10=DW10,($D$8+$D$9+$D$10)*$I10,IF($N10=LEFT(DW10,1),($D$8+MAX(0,IF($D$50=1,$D$9*(1-(ABS($Q10-ABS(VALUE(MID(DW10,FIND("|",DW10)+1,FIND("-",DW10)-FIND("|",DW10)-1))-VALUE(MID(DW10,FIND("-",DW10)+1,10)))))*$D$50),$D$9*(1-(IF($N10="X",ABS($O10-VALUE(MID(DW10,FIND("|",DW10)+1,FIND("-",DW10)-FIND("|",DW10)-1))),ABS($Q10-ABS(VALUE(MID(DW10,FIND("|",DW10)+1,FIND("-",DW10)-FIND("|",DW10)-1))-VALUE(MID(DW10,FIND("-",DW10)+1,10)))))*$D$50)))))*$I10,0)),0)</f>
        <v>0</v>
      </c>
      <c r="DY10" s="337"/>
      <c r="DZ10" s="362"/>
      <c r="EA10" s="355" t="n">
        <f aca="false">IFERROR(IF($M10=DZ10,($D$8+$D$9+$D$10)*$I10,IF($N10=LEFT(DZ10,1),($D$8+MAX(0,IF($D$50=1,$D$9*(1-(ABS($Q10-ABS(VALUE(MID(DZ10,FIND("|",DZ10)+1,FIND("-",DZ10)-FIND("|",DZ10)-1))-VALUE(MID(DZ10,FIND("-",DZ10)+1,10)))))*$D$50),$D$9*(1-(IF($N10="X",ABS($O10-VALUE(MID(DZ10,FIND("|",DZ10)+1,FIND("-",DZ10)-FIND("|",DZ10)-1))),ABS($Q10-ABS(VALUE(MID(DZ10,FIND("|",DZ10)+1,FIND("-",DZ10)-FIND("|",DZ10)-1))-VALUE(MID(DZ10,FIND("-",DZ10)+1,10)))))*$D$50)))))*$I10,0)),0)</f>
        <v>0</v>
      </c>
      <c r="EB10" s="337"/>
      <c r="EC10" s="362"/>
      <c r="ED10" s="355" t="n">
        <f aca="false">IFERROR(IF($M10=EC10,($D$8+$D$9+$D$10)*$I10,IF($N10=LEFT(EC10,1),($D$8+MAX(0,IF($D$50=1,$D$9*(1-(ABS($Q10-ABS(VALUE(MID(EC10,FIND("|",EC10)+1,FIND("-",EC10)-FIND("|",EC10)-1))-VALUE(MID(EC10,FIND("-",EC10)+1,10)))))*$D$50),$D$9*(1-(IF($N10="X",ABS($O10-VALUE(MID(EC10,FIND("|",EC10)+1,FIND("-",EC10)-FIND("|",EC10)-1))),ABS($Q10-ABS(VALUE(MID(EC10,FIND("|",EC10)+1,FIND("-",EC10)-FIND("|",EC10)-1))-VALUE(MID(EC10,FIND("-",EC10)+1,10)))))*$D$50)))))*$I10,0)),0)</f>
        <v>0</v>
      </c>
      <c r="EE10" s="337"/>
      <c r="EF10" s="362"/>
      <c r="EG10" s="355" t="n">
        <f aca="false">IFERROR(IF($M10=EF10,($D$8+$D$9+$D$10)*$I10,IF($N10=LEFT(EF10,1),($D$8+MAX(0,IF($D$50=1,$D$9*(1-(ABS($Q10-ABS(VALUE(MID(EF10,FIND("|",EF10)+1,FIND("-",EF10)-FIND("|",EF10)-1))-VALUE(MID(EF10,FIND("-",EF10)+1,10)))))*$D$50),$D$9*(1-(IF($N10="X",ABS($O10-VALUE(MID(EF10,FIND("|",EF10)+1,FIND("-",EF10)-FIND("|",EF10)-1))),ABS($Q10-ABS(VALUE(MID(EF10,FIND("|",EF10)+1,FIND("-",EF10)-FIND("|",EF10)-1))-VALUE(MID(EF10,FIND("-",EF10)+1,10)))))*$D$50)))))*$I10,0)),0)</f>
        <v>0</v>
      </c>
      <c r="EH10" s="337"/>
      <c r="EI10" s="337"/>
    </row>
    <row r="11" customFormat="false" ht="15" hidden="false" customHeight="false" outlineLevel="0" collapsed="false">
      <c r="A11" s="326"/>
      <c r="B11" s="326"/>
      <c r="C11" s="363" t="str">
        <f aca="false">Idiomas!D307</f>
        <v>FASE DE GRUPOS - Posición exacta (1º)</v>
      </c>
      <c r="D11" s="364" t="n">
        <v>5</v>
      </c>
      <c r="E11" s="333"/>
      <c r="F11" s="342" t="n">
        <f aca="false">SUM($D$8:$D$10)*I11</f>
        <v>17</v>
      </c>
      <c r="G11" s="342" t="n">
        <f aca="false">VLOOKUP(H11,Equipos!$Q$1:$R$25,2,0)</f>
        <v>4</v>
      </c>
      <c r="H11" s="350" t="n">
        <f aca="false">TRUNC(INDEX(WORLDCUP!$X$4:$X$147,MATCH(ADMIN!K11,WORLDCUP!$DT$4:$DT$147,0))+INDEX(Horarios!$R$3:$R$86,MATCH(Horarios!$C$3,Horarios!$P$3:$P$86,0))/24)</f>
        <v>46187</v>
      </c>
      <c r="I11" s="351" t="n">
        <v>1</v>
      </c>
      <c r="J11" s="352" t="s">
        <v>278</v>
      </c>
      <c r="K11" s="353" t="str">
        <f aca="false">CONCATENATE(WORLDCUP!AA21,"-",WORLDCUP!AF21)</f>
        <v>Haití-Escocia</v>
      </c>
      <c r="L11" s="353"/>
      <c r="M11" s="358" t="str">
        <f aca="false">IF(OR(WORLDCUP!AC21="",WORLDCUP!AD21=""),"-",N11&amp;"|"&amp;O11&amp;"-"&amp;P11)</f>
        <v>2|0-1</v>
      </c>
      <c r="N11" s="331" t="str">
        <f aca="false">IF(OR(WORLDCUP!AC21="",WORLDCUP!AD21=""),"",IF(WORLDCUP!AC21&gt;WORLDCUP!AD21,"1",IF(WORLDCUP!AC21&lt;WORLDCUP!AD21,"2","X")))</f>
        <v>2</v>
      </c>
      <c r="O11" s="331" t="n">
        <f aca="false">WORLDCUP!AC21</f>
        <v>0</v>
      </c>
      <c r="P11" s="331" t="n">
        <f aca="false">WORLDCUP!AD21</f>
        <v>1</v>
      </c>
      <c r="Q11" s="331" t="n">
        <f aca="false">ABS(O11-P11)</f>
        <v>1</v>
      </c>
      <c r="R11" s="326"/>
      <c r="S11" s="362" t="s">
        <v>271</v>
      </c>
      <c r="T11" s="355" t="n">
        <f aca="false">IFERROR(IF($M11=S11,($D$8+$D$9+$D$10)*$I11,IF($N11=LEFT(S11,1),($D$8+MAX(0,IF($D$50=1,$D$9*(1-(ABS($Q11-ABS(VALUE(MID(S11,FIND("|",S11)+1,FIND("-",S11)-FIND("|",S11)-1))-VALUE(MID(S11,FIND("-",S11)+1,10)))))*$D$50),$D$9*(1-(IF($N11="X",ABS($O11-VALUE(MID(S11,FIND("|",S11)+1,FIND("-",S11)-FIND("|",S11)-1))),ABS($Q11-ABS(VALUE(MID(S11,FIND("|",S11)+1,FIND("-",S11)-FIND("|",S11)-1))-VALUE(MID(S11,FIND("-",S11)+1,10)))))*$D$50)))))*$I11,0)),0)</f>
        <v>17</v>
      </c>
      <c r="U11" s="337"/>
      <c r="V11" s="362" t="s">
        <v>274</v>
      </c>
      <c r="W11" s="355" t="n">
        <f aca="false">IFERROR(IF($M11=V11,($D$8+$D$9+$D$10)*$I11,IF($N11=LEFT(V11,1),($D$8+MAX(0,IF($D$50=1,$D$9*(1-(ABS($Q11-ABS(VALUE(MID(V11,FIND("|",V11)+1,FIND("-",V11)-FIND("|",V11)-1))-VALUE(MID(V11,FIND("-",V11)+1,10)))))*$D$50),$D$9*(1-(IF($N11="X",ABS($O11-VALUE(MID(V11,FIND("|",V11)+1,FIND("-",V11)-FIND("|",V11)-1))),ABS($Q11-ABS(VALUE(MID(V11,FIND("|",V11)+1,FIND("-",V11)-FIND("|",V11)-1))-VALUE(MID(V11,FIND("-",V11)+1,10)))))*$D$50)))))*$I11,0)),0)</f>
        <v>5</v>
      </c>
      <c r="X11" s="337"/>
      <c r="Y11" s="362" t="s">
        <v>274</v>
      </c>
      <c r="Z11" s="355" t="n">
        <f aca="false">IFERROR(IF($M11=Y11,($D$8+$D$9+$D$10)*$I11,IF($N11=LEFT(Y11,1),($D$8+MAX(0,IF($D$50=1,$D$9*(1-(ABS($Q11-ABS(VALUE(MID(Y11,FIND("|",Y11)+1,FIND("-",Y11)-FIND("|",Y11)-1))-VALUE(MID(Y11,FIND("-",Y11)+1,10)))))*$D$50),$D$9*(1-(IF($N11="X",ABS($O11-VALUE(MID(Y11,FIND("|",Y11)+1,FIND("-",Y11)-FIND("|",Y11)-1))),ABS($Q11-ABS(VALUE(MID(Y11,FIND("|",Y11)+1,FIND("-",Y11)-FIND("|",Y11)-1))-VALUE(MID(Y11,FIND("-",Y11)+1,10)))))*$D$50)))))*$I11,0)),0)</f>
        <v>5</v>
      </c>
      <c r="AA11" s="337"/>
      <c r="AB11" s="362" t="s">
        <v>271</v>
      </c>
      <c r="AC11" s="355" t="n">
        <f aca="false">IFERROR(IF($M11=AB11,($D$8+$D$9+$D$10)*$I11,IF($N11=LEFT(AB11,1),($D$8+MAX(0,IF($D$50=1,$D$9*(1-(ABS($Q11-ABS(VALUE(MID(AB11,FIND("|",AB11)+1,FIND("-",AB11)-FIND("|",AB11)-1))-VALUE(MID(AB11,FIND("-",AB11)+1,10)))))*$D$50),$D$9*(1-(IF($N11="X",ABS($O11-VALUE(MID(AB11,FIND("|",AB11)+1,FIND("-",AB11)-FIND("|",AB11)-1))),ABS($Q11-ABS(VALUE(MID(AB11,FIND("|",AB11)+1,FIND("-",AB11)-FIND("|",AB11)-1))-VALUE(MID(AB11,FIND("-",AB11)+1,10)))))*$D$50)))))*$I11,0)),0)</f>
        <v>17</v>
      </c>
      <c r="AD11" s="337"/>
      <c r="AE11" s="362" t="s">
        <v>274</v>
      </c>
      <c r="AF11" s="355" t="n">
        <f aca="false">IFERROR(IF($M11=AE11,($D$8+$D$9+$D$10)*$I11,IF($N11=LEFT(AE11,1),($D$8+MAX(0,IF($D$50=1,$D$9*(1-(ABS($Q11-ABS(VALUE(MID(AE11,FIND("|",AE11)+1,FIND("-",AE11)-FIND("|",AE11)-1))-VALUE(MID(AE11,FIND("-",AE11)+1,10)))))*$D$50),$D$9*(1-(IF($N11="X",ABS($O11-VALUE(MID(AE11,FIND("|",AE11)+1,FIND("-",AE11)-FIND("|",AE11)-1))),ABS($Q11-ABS(VALUE(MID(AE11,FIND("|",AE11)+1,FIND("-",AE11)-FIND("|",AE11)-1))-VALUE(MID(AE11,FIND("-",AE11)+1,10)))))*$D$50)))))*$I11,0)),0)</f>
        <v>5</v>
      </c>
      <c r="AG11" s="337"/>
      <c r="AH11" s="362" t="s">
        <v>274</v>
      </c>
      <c r="AI11" s="355" t="n">
        <f aca="false">IFERROR(IF($M11=AH11,($D$8+$D$9+$D$10)*$I11,IF($N11=LEFT(AH11,1),($D$8+MAX(0,IF($D$50=1,$D$9*(1-(ABS($Q11-ABS(VALUE(MID(AH11,FIND("|",AH11)+1,FIND("-",AH11)-FIND("|",AH11)-1))-VALUE(MID(AH11,FIND("-",AH11)+1,10)))))*$D$50),$D$9*(1-(IF($N11="X",ABS($O11-VALUE(MID(AH11,FIND("|",AH11)+1,FIND("-",AH11)-FIND("|",AH11)-1))),ABS($Q11-ABS(VALUE(MID(AH11,FIND("|",AH11)+1,FIND("-",AH11)-FIND("|",AH11)-1))-VALUE(MID(AH11,FIND("-",AH11)+1,10)))))*$D$50)))))*$I11,0)),0)</f>
        <v>5</v>
      </c>
      <c r="AJ11" s="337"/>
      <c r="AK11" s="362" t="s">
        <v>274</v>
      </c>
      <c r="AL11" s="355" t="n">
        <f aca="false">IFERROR(IF($M11=AK11,($D$8+$D$9+$D$10)*$I11,IF($N11=LEFT(AK11,1),($D$8+MAX(0,IF($D$50=1,$D$9*(1-(ABS($Q11-ABS(VALUE(MID(AK11,FIND("|",AK11)+1,FIND("-",AK11)-FIND("|",AK11)-1))-VALUE(MID(AK11,FIND("-",AK11)+1,10)))))*$D$50),$D$9*(1-(IF($N11="X",ABS($O11-VALUE(MID(AK11,FIND("|",AK11)+1,FIND("-",AK11)-FIND("|",AK11)-1))),ABS($Q11-ABS(VALUE(MID(AK11,FIND("|",AK11)+1,FIND("-",AK11)-FIND("|",AK11)-1))-VALUE(MID(AK11,FIND("-",AK11)+1,10)))))*$D$50)))))*$I11,0)),0)</f>
        <v>5</v>
      </c>
      <c r="AM11" s="337"/>
      <c r="AN11" s="362" t="s">
        <v>274</v>
      </c>
      <c r="AO11" s="355" t="n">
        <f aca="false">IFERROR(IF($M11=AN11,($D$8+$D$9+$D$10)*$I11,IF($N11=LEFT(AN11,1),($D$8+MAX(0,IF($D$50=1,$D$9*(1-(ABS($Q11-ABS(VALUE(MID(AN11,FIND("|",AN11)+1,FIND("-",AN11)-FIND("|",AN11)-1))-VALUE(MID(AN11,FIND("-",AN11)+1,10)))))*$D$50),$D$9*(1-(IF($N11="X",ABS($O11-VALUE(MID(AN11,FIND("|",AN11)+1,FIND("-",AN11)-FIND("|",AN11)-1))),ABS($Q11-ABS(VALUE(MID(AN11,FIND("|",AN11)+1,FIND("-",AN11)-FIND("|",AN11)-1))-VALUE(MID(AN11,FIND("-",AN11)+1,10)))))*$D$50)))))*$I11,0)),0)</f>
        <v>5</v>
      </c>
      <c r="AP11" s="337"/>
      <c r="AQ11" s="362" t="s">
        <v>273</v>
      </c>
      <c r="AR11" s="355" t="n">
        <f aca="false">IFERROR(IF($M11=AQ11,($D$8+$D$9+$D$10)*$I11,IF($N11=LEFT(AQ11,1),($D$8+MAX(0,IF($D$50=1,$D$9*(1-(ABS($Q11-ABS(VALUE(MID(AQ11,FIND("|",AQ11)+1,FIND("-",AQ11)-FIND("|",AQ11)-1))-VALUE(MID(AQ11,FIND("-",AQ11)+1,10)))))*$D$50),$D$9*(1-(IF($N11="X",ABS($O11-VALUE(MID(AQ11,FIND("|",AQ11)+1,FIND("-",AQ11)-FIND("|",AQ11)-1))),ABS($Q11-ABS(VALUE(MID(AQ11,FIND("|",AQ11)+1,FIND("-",AQ11)-FIND("|",AQ11)-1))-VALUE(MID(AQ11,FIND("-",AQ11)+1,10)))))*$D$50)))))*$I11,0)),0)</f>
        <v>5</v>
      </c>
      <c r="AS11" s="337"/>
      <c r="AT11" s="362" t="s">
        <v>271</v>
      </c>
      <c r="AU11" s="355" t="n">
        <f aca="false">IFERROR(IF($M11=AT11,($D$8+$D$9+$D$10)*$I11,IF($N11=LEFT(AT11,1),($D$8+MAX(0,IF($D$50=1,$D$9*(1-(ABS($Q11-ABS(VALUE(MID(AT11,FIND("|",AT11)+1,FIND("-",AT11)-FIND("|",AT11)-1))-VALUE(MID(AT11,FIND("-",AT11)+1,10)))))*$D$50),$D$9*(1-(IF($N11="X",ABS($O11-VALUE(MID(AT11,FIND("|",AT11)+1,FIND("-",AT11)-FIND("|",AT11)-1))),ABS($Q11-ABS(VALUE(MID(AT11,FIND("|",AT11)+1,FIND("-",AT11)-FIND("|",AT11)-1))-VALUE(MID(AT11,FIND("-",AT11)+1,10)))))*$D$50)))))*$I11,0)),0)</f>
        <v>17</v>
      </c>
      <c r="AV11" s="337"/>
      <c r="AW11" s="362" t="s">
        <v>271</v>
      </c>
      <c r="AX11" s="355" t="n">
        <f aca="false">IFERROR(IF($M11=AW11,($D$8+$D$9+$D$10)*$I11,IF($N11=LEFT(AW11,1),($D$8+MAX(0,IF($D$50=1,$D$9*(1-(ABS($Q11-ABS(VALUE(MID(AW11,FIND("|",AW11)+1,FIND("-",AW11)-FIND("|",AW11)-1))-VALUE(MID(AW11,FIND("-",AW11)+1,10)))))*$D$50),$D$9*(1-(IF($N11="X",ABS($O11-VALUE(MID(AW11,FIND("|",AW11)+1,FIND("-",AW11)-FIND("|",AW11)-1))),ABS($Q11-ABS(VALUE(MID(AW11,FIND("|",AW11)+1,FIND("-",AW11)-FIND("|",AW11)-1))-VALUE(MID(AW11,FIND("-",AW11)+1,10)))))*$D$50)))))*$I11,0)),0)</f>
        <v>17</v>
      </c>
      <c r="AY11" s="337"/>
      <c r="AZ11" s="362" t="s">
        <v>274</v>
      </c>
      <c r="BA11" s="355" t="n">
        <f aca="false">IFERROR(IF($M11=AZ11,($D$8+$D$9+$D$10)*$I11,IF($N11=LEFT(AZ11,1),($D$8+MAX(0,IF($D$50=1,$D$9*(1-(ABS($Q11-ABS(VALUE(MID(AZ11,FIND("|",AZ11)+1,FIND("-",AZ11)-FIND("|",AZ11)-1))-VALUE(MID(AZ11,FIND("-",AZ11)+1,10)))))*$D$50),$D$9*(1-(IF($N11="X",ABS($O11-VALUE(MID(AZ11,FIND("|",AZ11)+1,FIND("-",AZ11)-FIND("|",AZ11)-1))),ABS($Q11-ABS(VALUE(MID(AZ11,FIND("|",AZ11)+1,FIND("-",AZ11)-FIND("|",AZ11)-1))-VALUE(MID(AZ11,FIND("-",AZ11)+1,10)))))*$D$50)))))*$I11,0)),0)</f>
        <v>5</v>
      </c>
      <c r="BB11" s="337"/>
      <c r="BC11" s="362" t="s">
        <v>273</v>
      </c>
      <c r="BD11" s="355" t="n">
        <f aca="false">IFERROR(IF($M11=BC11,($D$8+$D$9+$D$10)*$I11,IF($N11=LEFT(BC11,1),($D$8+MAX(0,IF($D$50=1,$D$9*(1-(ABS($Q11-ABS(VALUE(MID(BC11,FIND("|",BC11)+1,FIND("-",BC11)-FIND("|",BC11)-1))-VALUE(MID(BC11,FIND("-",BC11)+1,10)))))*$D$50),$D$9*(1-(IF($N11="X",ABS($O11-VALUE(MID(BC11,FIND("|",BC11)+1,FIND("-",BC11)-FIND("|",BC11)-1))),ABS($Q11-ABS(VALUE(MID(BC11,FIND("|",BC11)+1,FIND("-",BC11)-FIND("|",BC11)-1))-VALUE(MID(BC11,FIND("-",BC11)+1,10)))))*$D$50)))))*$I11,0)),0)</f>
        <v>5</v>
      </c>
      <c r="BE11" s="337"/>
      <c r="BF11" s="362" t="s">
        <v>271</v>
      </c>
      <c r="BG11" s="355" t="n">
        <f aca="false">IFERROR(IF($M11=BF11,($D$8+$D$9+$D$10)*$I11,IF($N11=LEFT(BF11,1),($D$8+MAX(0,IF($D$50=1,$D$9*(1-(ABS($Q11-ABS(VALUE(MID(BF11,FIND("|",BF11)+1,FIND("-",BF11)-FIND("|",BF11)-1))-VALUE(MID(BF11,FIND("-",BF11)+1,10)))))*$D$50),$D$9*(1-(IF($N11="X",ABS($O11-VALUE(MID(BF11,FIND("|",BF11)+1,FIND("-",BF11)-FIND("|",BF11)-1))),ABS($Q11-ABS(VALUE(MID(BF11,FIND("|",BF11)+1,FIND("-",BF11)-FIND("|",BF11)-1))-VALUE(MID(BF11,FIND("-",BF11)+1,10)))))*$D$50)))))*$I11,0)),0)</f>
        <v>17</v>
      </c>
      <c r="BH11" s="337"/>
      <c r="BI11" s="362" t="s">
        <v>275</v>
      </c>
      <c r="BJ11" s="355" t="n">
        <f aca="false">IFERROR(IF($M11=BI11,($D$8+$D$9+$D$10)*$I11,IF($N11=LEFT(BI11,1),($D$8+MAX(0,IF($D$50=1,$D$9*(1-(ABS($Q11-ABS(VALUE(MID(BI11,FIND("|",BI11)+1,FIND("-",BI11)-FIND("|",BI11)-1))-VALUE(MID(BI11,FIND("-",BI11)+1,10)))))*$D$50),$D$9*(1-(IF($N11="X",ABS($O11-VALUE(MID(BI11,FIND("|",BI11)+1,FIND("-",BI11)-FIND("|",BI11)-1))),ABS($Q11-ABS(VALUE(MID(BI11,FIND("|",BI11)+1,FIND("-",BI11)-FIND("|",BI11)-1))-VALUE(MID(BI11,FIND("-",BI11)+1,10)))))*$D$50)))))*$I11,0)),0)</f>
        <v>0</v>
      </c>
      <c r="BK11" s="337"/>
      <c r="BL11" s="362" t="s">
        <v>273</v>
      </c>
      <c r="BM11" s="355" t="n">
        <f aca="false">IFERROR(IF($M11=BL11,($D$8+$D$9+$D$10)*$I11,IF($N11=LEFT(BL11,1),($D$8+MAX(0,IF($D$50=1,$D$9*(1-(ABS($Q11-ABS(VALUE(MID(BL11,FIND("|",BL11)+1,FIND("-",BL11)-FIND("|",BL11)-1))-VALUE(MID(BL11,FIND("-",BL11)+1,10)))))*$D$50),$D$9*(1-(IF($N11="X",ABS($O11-VALUE(MID(BL11,FIND("|",BL11)+1,FIND("-",BL11)-FIND("|",BL11)-1))),ABS($Q11-ABS(VALUE(MID(BL11,FIND("|",BL11)+1,FIND("-",BL11)-FIND("|",BL11)-1))-VALUE(MID(BL11,FIND("-",BL11)+1,10)))))*$D$50)))))*$I11,0)),0)</f>
        <v>5</v>
      </c>
      <c r="BN11" s="337"/>
      <c r="BO11" s="362" t="s">
        <v>274</v>
      </c>
      <c r="BP11" s="355" t="n">
        <f aca="false">IFERROR(IF($M11=BO11,($D$8+$D$9+$D$10)*$I11,IF($N11=LEFT(BO11,1),($D$8+MAX(0,IF($D$50=1,$D$9*(1-(ABS($Q11-ABS(VALUE(MID(BO11,FIND("|",BO11)+1,FIND("-",BO11)-FIND("|",BO11)-1))-VALUE(MID(BO11,FIND("-",BO11)+1,10)))))*$D$50),$D$9*(1-(IF($N11="X",ABS($O11-VALUE(MID(BO11,FIND("|",BO11)+1,FIND("-",BO11)-FIND("|",BO11)-1))),ABS($Q11-ABS(VALUE(MID(BO11,FIND("|",BO11)+1,FIND("-",BO11)-FIND("|",BO11)-1))-VALUE(MID(BO11,FIND("-",BO11)+1,10)))))*$D$50)))))*$I11,0)),0)</f>
        <v>5</v>
      </c>
      <c r="BQ11" s="337"/>
      <c r="BR11" s="362" t="s">
        <v>274</v>
      </c>
      <c r="BS11" s="355" t="n">
        <f aca="false">IFERROR(IF($M11=BR11,($D$8+$D$9+$D$10)*$I11,IF($N11=LEFT(BR11,1),($D$8+MAX(0,IF($D$50=1,$D$9*(1-(ABS($Q11-ABS(VALUE(MID(BR11,FIND("|",BR11)+1,FIND("-",BR11)-FIND("|",BR11)-1))-VALUE(MID(BR11,FIND("-",BR11)+1,10)))))*$D$50),$D$9*(1-(IF($N11="X",ABS($O11-VALUE(MID(BR11,FIND("|",BR11)+1,FIND("-",BR11)-FIND("|",BR11)-1))),ABS($Q11-ABS(VALUE(MID(BR11,FIND("|",BR11)+1,FIND("-",BR11)-FIND("|",BR11)-1))-VALUE(MID(BR11,FIND("-",BR11)+1,10)))))*$D$50)))))*$I11,0)),0)</f>
        <v>5</v>
      </c>
      <c r="BT11" s="337"/>
      <c r="BU11" s="362"/>
      <c r="BV11" s="355" t="n">
        <f aca="false">IFERROR(IF($M11=BU11,($D$8+$D$9+$D$10)*$I11,IF($N11=LEFT(BU11,1),($D$8+MAX(0,IF($D$50=1,$D$9*(1-(ABS($Q11-ABS(VALUE(MID(BU11,FIND("|",BU11)+1,FIND("-",BU11)-FIND("|",BU11)-1))-VALUE(MID(BU11,FIND("-",BU11)+1,10)))))*$D$50),$D$9*(1-(IF($N11="X",ABS($O11-VALUE(MID(BU11,FIND("|",BU11)+1,FIND("-",BU11)-FIND("|",BU11)-1))),ABS($Q11-ABS(VALUE(MID(BU11,FIND("|",BU11)+1,FIND("-",BU11)-FIND("|",BU11)-1))-VALUE(MID(BU11,FIND("-",BU11)+1,10)))))*$D$50)))))*$I11,0)),0)</f>
        <v>0</v>
      </c>
      <c r="BW11" s="337"/>
      <c r="BX11" s="362"/>
      <c r="BY11" s="355" t="n">
        <f aca="false">IFERROR(IF($M11=BX11,($D$8+$D$9+$D$10)*$I11,IF($N11=LEFT(BX11,1),($D$8+MAX(0,IF($D$50=1,$D$9*(1-(ABS($Q11-ABS(VALUE(MID(BX11,FIND("|",BX11)+1,FIND("-",BX11)-FIND("|",BX11)-1))-VALUE(MID(BX11,FIND("-",BX11)+1,10)))))*$D$50),$D$9*(1-(IF($N11="X",ABS($O11-VALUE(MID(BX11,FIND("|",BX11)+1,FIND("-",BX11)-FIND("|",BX11)-1))),ABS($Q11-ABS(VALUE(MID(BX11,FIND("|",BX11)+1,FIND("-",BX11)-FIND("|",BX11)-1))-VALUE(MID(BX11,FIND("-",BX11)+1,10)))))*$D$50)))))*$I11,0)),0)</f>
        <v>0</v>
      </c>
      <c r="BZ11" s="337"/>
      <c r="CA11" s="362"/>
      <c r="CB11" s="355" t="n">
        <f aca="false">IFERROR(IF($M11=CA11,($D$8+$D$9+$D$10)*$I11,IF($N11=LEFT(CA11,1),($D$8+MAX(0,IF($D$50=1,$D$9*(1-(ABS($Q11-ABS(VALUE(MID(CA11,FIND("|",CA11)+1,FIND("-",CA11)-FIND("|",CA11)-1))-VALUE(MID(CA11,FIND("-",CA11)+1,10)))))*$D$50),$D$9*(1-(IF($N11="X",ABS($O11-VALUE(MID(CA11,FIND("|",CA11)+1,FIND("-",CA11)-FIND("|",CA11)-1))),ABS($Q11-ABS(VALUE(MID(CA11,FIND("|",CA11)+1,FIND("-",CA11)-FIND("|",CA11)-1))-VALUE(MID(CA11,FIND("-",CA11)+1,10)))))*$D$50)))))*$I11,0)),0)</f>
        <v>0</v>
      </c>
      <c r="CC11" s="337"/>
      <c r="CD11" s="362"/>
      <c r="CE11" s="355" t="n">
        <f aca="false">IFERROR(IF($M11=CD11,($D$8+$D$9+$D$10)*$I11,IF($N11=LEFT(CD11,1),($D$8+MAX(0,IF($D$50=1,$D$9*(1-(ABS($Q11-ABS(VALUE(MID(CD11,FIND("|",CD11)+1,FIND("-",CD11)-FIND("|",CD11)-1))-VALUE(MID(CD11,FIND("-",CD11)+1,10)))))*$D$50),$D$9*(1-(IF($N11="X",ABS($O11-VALUE(MID(CD11,FIND("|",CD11)+1,FIND("-",CD11)-FIND("|",CD11)-1))),ABS($Q11-ABS(VALUE(MID(CD11,FIND("|",CD11)+1,FIND("-",CD11)-FIND("|",CD11)-1))-VALUE(MID(CD11,FIND("-",CD11)+1,10)))))*$D$50)))))*$I11,0)),0)</f>
        <v>0</v>
      </c>
      <c r="CF11" s="337"/>
      <c r="CG11" s="362"/>
      <c r="CH11" s="355" t="n">
        <f aca="false">IFERROR(IF($M11=CG11,($D$8+$D$9+$D$10)*$I11,IF($N11=LEFT(CG11,1),($D$8+MAX(0,IF($D$50=1,$D$9*(1-(ABS($Q11-ABS(VALUE(MID(CG11,FIND("|",CG11)+1,FIND("-",CG11)-FIND("|",CG11)-1))-VALUE(MID(CG11,FIND("-",CG11)+1,10)))))*$D$50),$D$9*(1-(IF($N11="X",ABS($O11-VALUE(MID(CG11,FIND("|",CG11)+1,FIND("-",CG11)-FIND("|",CG11)-1))),ABS($Q11-ABS(VALUE(MID(CG11,FIND("|",CG11)+1,FIND("-",CG11)-FIND("|",CG11)-1))-VALUE(MID(CG11,FIND("-",CG11)+1,10)))))*$D$50)))))*$I11,0)),0)</f>
        <v>0</v>
      </c>
      <c r="CI11" s="337"/>
      <c r="CJ11" s="362"/>
      <c r="CK11" s="355" t="n">
        <f aca="false">IFERROR(IF($M11=CJ11,($D$8+$D$9+$D$10)*$I11,IF($N11=LEFT(CJ11,1),($D$8+MAX(0,IF($D$50=1,$D$9*(1-(ABS($Q11-ABS(VALUE(MID(CJ11,FIND("|",CJ11)+1,FIND("-",CJ11)-FIND("|",CJ11)-1))-VALUE(MID(CJ11,FIND("-",CJ11)+1,10)))))*$D$50),$D$9*(1-(IF($N11="X",ABS($O11-VALUE(MID(CJ11,FIND("|",CJ11)+1,FIND("-",CJ11)-FIND("|",CJ11)-1))),ABS($Q11-ABS(VALUE(MID(CJ11,FIND("|",CJ11)+1,FIND("-",CJ11)-FIND("|",CJ11)-1))-VALUE(MID(CJ11,FIND("-",CJ11)+1,10)))))*$D$50)))))*$I11,0)),0)</f>
        <v>0</v>
      </c>
      <c r="CL11" s="337"/>
      <c r="CM11" s="362"/>
      <c r="CN11" s="355" t="n">
        <f aca="false">IFERROR(IF($M11=CM11,($D$8+$D$9+$D$10)*$I11,IF($N11=LEFT(CM11,1),($D$8+MAX(0,IF($D$50=1,$D$9*(1-(ABS($Q11-ABS(VALUE(MID(CM11,FIND("|",CM11)+1,FIND("-",CM11)-FIND("|",CM11)-1))-VALUE(MID(CM11,FIND("-",CM11)+1,10)))))*$D$50),$D$9*(1-(IF($N11="X",ABS($O11-VALUE(MID(CM11,FIND("|",CM11)+1,FIND("-",CM11)-FIND("|",CM11)-1))),ABS($Q11-ABS(VALUE(MID(CM11,FIND("|",CM11)+1,FIND("-",CM11)-FIND("|",CM11)-1))-VALUE(MID(CM11,FIND("-",CM11)+1,10)))))*$D$50)))))*$I11,0)),0)</f>
        <v>0</v>
      </c>
      <c r="CO11" s="337"/>
      <c r="CP11" s="362"/>
      <c r="CQ11" s="355" t="n">
        <f aca="false">IFERROR(IF($M11=CP11,($D$8+$D$9+$D$10)*$I11,IF($N11=LEFT(CP11,1),($D$8+MAX(0,IF($D$50=1,$D$9*(1-(ABS($Q11-ABS(VALUE(MID(CP11,FIND("|",CP11)+1,FIND("-",CP11)-FIND("|",CP11)-1))-VALUE(MID(CP11,FIND("-",CP11)+1,10)))))*$D$50),$D$9*(1-(IF($N11="X",ABS($O11-VALUE(MID(CP11,FIND("|",CP11)+1,FIND("-",CP11)-FIND("|",CP11)-1))),ABS($Q11-ABS(VALUE(MID(CP11,FIND("|",CP11)+1,FIND("-",CP11)-FIND("|",CP11)-1))-VALUE(MID(CP11,FIND("-",CP11)+1,10)))))*$D$50)))))*$I11,0)),0)</f>
        <v>0</v>
      </c>
      <c r="CR11" s="337"/>
      <c r="CS11" s="362"/>
      <c r="CT11" s="355" t="n">
        <f aca="false">IFERROR(IF($M11=CS11,($D$8+$D$9+$D$10)*$I11,IF($N11=LEFT(CS11,1),($D$8+MAX(0,IF($D$50=1,$D$9*(1-(ABS($Q11-ABS(VALUE(MID(CS11,FIND("|",CS11)+1,FIND("-",CS11)-FIND("|",CS11)-1))-VALUE(MID(CS11,FIND("-",CS11)+1,10)))))*$D$50),$D$9*(1-(IF($N11="X",ABS($O11-VALUE(MID(CS11,FIND("|",CS11)+1,FIND("-",CS11)-FIND("|",CS11)-1))),ABS($Q11-ABS(VALUE(MID(CS11,FIND("|",CS11)+1,FIND("-",CS11)-FIND("|",CS11)-1))-VALUE(MID(CS11,FIND("-",CS11)+1,10)))))*$D$50)))))*$I11,0)),0)</f>
        <v>0</v>
      </c>
      <c r="CU11" s="337"/>
      <c r="CV11" s="362"/>
      <c r="CW11" s="355" t="n">
        <f aca="false">IFERROR(IF($M11=CV11,($D$8+$D$9+$D$10)*$I11,IF($N11=LEFT(CV11,1),($D$8+MAX(0,IF($D$50=1,$D$9*(1-(ABS($Q11-ABS(VALUE(MID(CV11,FIND("|",CV11)+1,FIND("-",CV11)-FIND("|",CV11)-1))-VALUE(MID(CV11,FIND("-",CV11)+1,10)))))*$D$50),$D$9*(1-(IF($N11="X",ABS($O11-VALUE(MID(CV11,FIND("|",CV11)+1,FIND("-",CV11)-FIND("|",CV11)-1))),ABS($Q11-ABS(VALUE(MID(CV11,FIND("|",CV11)+1,FIND("-",CV11)-FIND("|",CV11)-1))-VALUE(MID(CV11,FIND("-",CV11)+1,10)))))*$D$50)))))*$I11,0)),0)</f>
        <v>0</v>
      </c>
      <c r="CX11" s="337"/>
      <c r="CY11" s="362"/>
      <c r="CZ11" s="355" t="n">
        <f aca="false">IFERROR(IF($M11=CY11,($D$8+$D$9+$D$10)*$I11,IF($N11=LEFT(CY11,1),($D$8+MAX(0,IF($D$50=1,$D$9*(1-(ABS($Q11-ABS(VALUE(MID(CY11,FIND("|",CY11)+1,FIND("-",CY11)-FIND("|",CY11)-1))-VALUE(MID(CY11,FIND("-",CY11)+1,10)))))*$D$50),$D$9*(1-(IF($N11="X",ABS($O11-VALUE(MID(CY11,FIND("|",CY11)+1,FIND("-",CY11)-FIND("|",CY11)-1))),ABS($Q11-ABS(VALUE(MID(CY11,FIND("|",CY11)+1,FIND("-",CY11)-FIND("|",CY11)-1))-VALUE(MID(CY11,FIND("-",CY11)+1,10)))))*$D$50)))))*$I11,0)),0)</f>
        <v>0</v>
      </c>
      <c r="DA11" s="337"/>
      <c r="DB11" s="362"/>
      <c r="DC11" s="355" t="n">
        <f aca="false">IFERROR(IF($M11=DB11,($D$8+$D$9+$D$10)*$I11,IF($N11=LEFT(DB11,1),($D$8+MAX(0,IF($D$50=1,$D$9*(1-(ABS($Q11-ABS(VALUE(MID(DB11,FIND("|",DB11)+1,FIND("-",DB11)-FIND("|",DB11)-1))-VALUE(MID(DB11,FIND("-",DB11)+1,10)))))*$D$50),$D$9*(1-(IF($N11="X",ABS($O11-VALUE(MID(DB11,FIND("|",DB11)+1,FIND("-",DB11)-FIND("|",DB11)-1))),ABS($Q11-ABS(VALUE(MID(DB11,FIND("|",DB11)+1,FIND("-",DB11)-FIND("|",DB11)-1))-VALUE(MID(DB11,FIND("-",DB11)+1,10)))))*$D$50)))))*$I11,0)),0)</f>
        <v>0</v>
      </c>
      <c r="DD11" s="337"/>
      <c r="DE11" s="362"/>
      <c r="DF11" s="355" t="n">
        <f aca="false">IFERROR(IF($M11=DE11,($D$8+$D$9+$D$10)*$I11,IF($N11=LEFT(DE11,1),($D$8+MAX(0,IF($D$50=1,$D$9*(1-(ABS($Q11-ABS(VALUE(MID(DE11,FIND("|",DE11)+1,FIND("-",DE11)-FIND("|",DE11)-1))-VALUE(MID(DE11,FIND("-",DE11)+1,10)))))*$D$50),$D$9*(1-(IF($N11="X",ABS($O11-VALUE(MID(DE11,FIND("|",DE11)+1,FIND("-",DE11)-FIND("|",DE11)-1))),ABS($Q11-ABS(VALUE(MID(DE11,FIND("|",DE11)+1,FIND("-",DE11)-FIND("|",DE11)-1))-VALUE(MID(DE11,FIND("-",DE11)+1,10)))))*$D$50)))))*$I11,0)),0)</f>
        <v>0</v>
      </c>
      <c r="DG11" s="337"/>
      <c r="DH11" s="362"/>
      <c r="DI11" s="355" t="n">
        <f aca="false">IFERROR(IF($M11=DH11,($D$8+$D$9+$D$10)*$I11,IF($N11=LEFT(DH11,1),($D$8+MAX(0,IF($D$50=1,$D$9*(1-(ABS($Q11-ABS(VALUE(MID(DH11,FIND("|",DH11)+1,FIND("-",DH11)-FIND("|",DH11)-1))-VALUE(MID(DH11,FIND("-",DH11)+1,10)))))*$D$50),$D$9*(1-(IF($N11="X",ABS($O11-VALUE(MID(DH11,FIND("|",DH11)+1,FIND("-",DH11)-FIND("|",DH11)-1))),ABS($Q11-ABS(VALUE(MID(DH11,FIND("|",DH11)+1,FIND("-",DH11)-FIND("|",DH11)-1))-VALUE(MID(DH11,FIND("-",DH11)+1,10)))))*$D$50)))))*$I11,0)),0)</f>
        <v>0</v>
      </c>
      <c r="DJ11" s="337"/>
      <c r="DK11" s="362"/>
      <c r="DL11" s="355" t="n">
        <f aca="false">IFERROR(IF($M11=DK11,($D$8+$D$9+$D$10)*$I11,IF($N11=LEFT(DK11,1),($D$8+MAX(0,IF($D$50=1,$D$9*(1-(ABS($Q11-ABS(VALUE(MID(DK11,FIND("|",DK11)+1,FIND("-",DK11)-FIND("|",DK11)-1))-VALUE(MID(DK11,FIND("-",DK11)+1,10)))))*$D$50),$D$9*(1-(IF($N11="X",ABS($O11-VALUE(MID(DK11,FIND("|",DK11)+1,FIND("-",DK11)-FIND("|",DK11)-1))),ABS($Q11-ABS(VALUE(MID(DK11,FIND("|",DK11)+1,FIND("-",DK11)-FIND("|",DK11)-1))-VALUE(MID(DK11,FIND("-",DK11)+1,10)))))*$D$50)))))*$I11,0)),0)</f>
        <v>0</v>
      </c>
      <c r="DM11" s="337"/>
      <c r="DN11" s="362"/>
      <c r="DO11" s="355" t="n">
        <f aca="false">IFERROR(IF($M11=DN11,($D$8+$D$9+$D$10)*$I11,IF($N11=LEFT(DN11,1),($D$8+MAX(0,IF($D$50=1,$D$9*(1-(ABS($Q11-ABS(VALUE(MID(DN11,FIND("|",DN11)+1,FIND("-",DN11)-FIND("|",DN11)-1))-VALUE(MID(DN11,FIND("-",DN11)+1,10)))))*$D$50),$D$9*(1-(IF($N11="X",ABS($O11-VALUE(MID(DN11,FIND("|",DN11)+1,FIND("-",DN11)-FIND("|",DN11)-1))),ABS($Q11-ABS(VALUE(MID(DN11,FIND("|",DN11)+1,FIND("-",DN11)-FIND("|",DN11)-1))-VALUE(MID(DN11,FIND("-",DN11)+1,10)))))*$D$50)))))*$I11,0)),0)</f>
        <v>0</v>
      </c>
      <c r="DP11" s="337"/>
      <c r="DQ11" s="362"/>
      <c r="DR11" s="355" t="n">
        <f aca="false">IFERROR(IF($M11=DQ11,($D$8+$D$9+$D$10)*$I11,IF($N11=LEFT(DQ11,1),($D$8+MAX(0,IF($D$50=1,$D$9*(1-(ABS($Q11-ABS(VALUE(MID(DQ11,FIND("|",DQ11)+1,FIND("-",DQ11)-FIND("|",DQ11)-1))-VALUE(MID(DQ11,FIND("-",DQ11)+1,10)))))*$D$50),$D$9*(1-(IF($N11="X",ABS($O11-VALUE(MID(DQ11,FIND("|",DQ11)+1,FIND("-",DQ11)-FIND("|",DQ11)-1))),ABS($Q11-ABS(VALUE(MID(DQ11,FIND("|",DQ11)+1,FIND("-",DQ11)-FIND("|",DQ11)-1))-VALUE(MID(DQ11,FIND("-",DQ11)+1,10)))))*$D$50)))))*$I11,0)),0)</f>
        <v>0</v>
      </c>
      <c r="DS11" s="337"/>
      <c r="DT11" s="362"/>
      <c r="DU11" s="355" t="n">
        <f aca="false">IFERROR(IF($M11=DT11,($D$8+$D$9+$D$10)*$I11,IF($N11=LEFT(DT11,1),($D$8+MAX(0,IF($D$50=1,$D$9*(1-(ABS($Q11-ABS(VALUE(MID(DT11,FIND("|",DT11)+1,FIND("-",DT11)-FIND("|",DT11)-1))-VALUE(MID(DT11,FIND("-",DT11)+1,10)))))*$D$50),$D$9*(1-(IF($N11="X",ABS($O11-VALUE(MID(DT11,FIND("|",DT11)+1,FIND("-",DT11)-FIND("|",DT11)-1))),ABS($Q11-ABS(VALUE(MID(DT11,FIND("|",DT11)+1,FIND("-",DT11)-FIND("|",DT11)-1))-VALUE(MID(DT11,FIND("-",DT11)+1,10)))))*$D$50)))))*$I11,0)),0)</f>
        <v>0</v>
      </c>
      <c r="DV11" s="337"/>
      <c r="DW11" s="362"/>
      <c r="DX11" s="355" t="n">
        <f aca="false">IFERROR(IF($M11=DW11,($D$8+$D$9+$D$10)*$I11,IF($N11=LEFT(DW11,1),($D$8+MAX(0,IF($D$50=1,$D$9*(1-(ABS($Q11-ABS(VALUE(MID(DW11,FIND("|",DW11)+1,FIND("-",DW11)-FIND("|",DW11)-1))-VALUE(MID(DW11,FIND("-",DW11)+1,10)))))*$D$50),$D$9*(1-(IF($N11="X",ABS($O11-VALUE(MID(DW11,FIND("|",DW11)+1,FIND("-",DW11)-FIND("|",DW11)-1))),ABS($Q11-ABS(VALUE(MID(DW11,FIND("|",DW11)+1,FIND("-",DW11)-FIND("|",DW11)-1))-VALUE(MID(DW11,FIND("-",DW11)+1,10)))))*$D$50)))))*$I11,0)),0)</f>
        <v>0</v>
      </c>
      <c r="DY11" s="337"/>
      <c r="DZ11" s="362"/>
      <c r="EA11" s="355" t="n">
        <f aca="false">IFERROR(IF($M11=DZ11,($D$8+$D$9+$D$10)*$I11,IF($N11=LEFT(DZ11,1),($D$8+MAX(0,IF($D$50=1,$D$9*(1-(ABS($Q11-ABS(VALUE(MID(DZ11,FIND("|",DZ11)+1,FIND("-",DZ11)-FIND("|",DZ11)-1))-VALUE(MID(DZ11,FIND("-",DZ11)+1,10)))))*$D$50),$D$9*(1-(IF($N11="X",ABS($O11-VALUE(MID(DZ11,FIND("|",DZ11)+1,FIND("-",DZ11)-FIND("|",DZ11)-1))),ABS($Q11-ABS(VALUE(MID(DZ11,FIND("|",DZ11)+1,FIND("-",DZ11)-FIND("|",DZ11)-1))-VALUE(MID(DZ11,FIND("-",DZ11)+1,10)))))*$D$50)))))*$I11,0)),0)</f>
        <v>0</v>
      </c>
      <c r="EB11" s="337"/>
      <c r="EC11" s="362"/>
      <c r="ED11" s="355" t="n">
        <f aca="false">IFERROR(IF($M11=EC11,($D$8+$D$9+$D$10)*$I11,IF($N11=LEFT(EC11,1),($D$8+MAX(0,IF($D$50=1,$D$9*(1-(ABS($Q11-ABS(VALUE(MID(EC11,FIND("|",EC11)+1,FIND("-",EC11)-FIND("|",EC11)-1))-VALUE(MID(EC11,FIND("-",EC11)+1,10)))))*$D$50),$D$9*(1-(IF($N11="X",ABS($O11-VALUE(MID(EC11,FIND("|",EC11)+1,FIND("-",EC11)-FIND("|",EC11)-1))),ABS($Q11-ABS(VALUE(MID(EC11,FIND("|",EC11)+1,FIND("-",EC11)-FIND("|",EC11)-1))-VALUE(MID(EC11,FIND("-",EC11)+1,10)))))*$D$50)))))*$I11,0)),0)</f>
        <v>0</v>
      </c>
      <c r="EE11" s="337"/>
      <c r="EF11" s="362"/>
      <c r="EG11" s="355" t="n">
        <f aca="false">IFERROR(IF($M11=EF11,($D$8+$D$9+$D$10)*$I11,IF($N11=LEFT(EF11,1),($D$8+MAX(0,IF($D$50=1,$D$9*(1-(ABS($Q11-ABS(VALUE(MID(EF11,FIND("|",EF11)+1,FIND("-",EF11)-FIND("|",EF11)-1))-VALUE(MID(EF11,FIND("-",EF11)+1,10)))))*$D$50),$D$9*(1-(IF($N11="X",ABS($O11-VALUE(MID(EF11,FIND("|",EF11)+1,FIND("-",EF11)-FIND("|",EF11)-1))),ABS($Q11-ABS(VALUE(MID(EF11,FIND("|",EF11)+1,FIND("-",EF11)-FIND("|",EF11)-1))-VALUE(MID(EF11,FIND("-",EF11)+1,10)))))*$D$50)))))*$I11,0)),0)</f>
        <v>0</v>
      </c>
      <c r="EH11" s="337"/>
      <c r="EI11" s="337"/>
    </row>
    <row r="12" customFormat="false" ht="15" hidden="false" customHeight="false" outlineLevel="0" collapsed="false">
      <c r="A12" s="326"/>
      <c r="B12" s="326"/>
      <c r="C12" s="359" t="str">
        <f aca="false">Idiomas!D308</f>
        <v>FASE DE GRUPOS - Posición exacta (2º)</v>
      </c>
      <c r="D12" s="360" t="n">
        <v>5</v>
      </c>
      <c r="E12" s="333"/>
      <c r="F12" s="342" t="n">
        <f aca="false">SUM($D$8:$D$10)*I12</f>
        <v>17</v>
      </c>
      <c r="G12" s="342" t="n">
        <f aca="false">VLOOKUP(H12,Equipos!$Q$1:$R$25,2,0)</f>
        <v>3</v>
      </c>
      <c r="H12" s="350" t="n">
        <f aca="false">TRUNC(INDEX(WORLDCUP!$X$4:$X$147,MATCH(ADMIN!K12,WORLDCUP!$DT$4:$DT$147,0))+INDEX(Horarios!$R$3:$R$86,MATCH(Horarios!$C$3,Horarios!$P$3:$P$86,0))/24)</f>
        <v>46186</v>
      </c>
      <c r="I12" s="351" t="n">
        <v>1</v>
      </c>
      <c r="J12" s="361" t="s">
        <v>280</v>
      </c>
      <c r="K12" s="366" t="str">
        <f aca="false">CONCATENATE(WORLDCUP!AA28,"-",WORLDCUP!AF28)</f>
        <v>Estados Unidos-Paraguay</v>
      </c>
      <c r="L12" s="353"/>
      <c r="M12" s="358" t="str">
        <f aca="false">IF(OR(WORLDCUP!AC28="",WORLDCUP!AD28=""),"-",N12&amp;"|"&amp;O12&amp;"-"&amp;P12)</f>
        <v>1|4-1</v>
      </c>
      <c r="N12" s="331" t="str">
        <f aca="false">IF(OR(WORLDCUP!AC28="",WORLDCUP!AD28=""),"",IF(WORLDCUP!AC28&gt;WORLDCUP!AD28,"1",IF(WORLDCUP!AC28&lt;WORLDCUP!AD28,"2","X")))</f>
        <v>1</v>
      </c>
      <c r="O12" s="331" t="n">
        <f aca="false">WORLDCUP!AC28</f>
        <v>4</v>
      </c>
      <c r="P12" s="331" t="n">
        <f aca="false">WORLDCUP!AD28</f>
        <v>1</v>
      </c>
      <c r="Q12" s="331" t="n">
        <f aca="false">ABS(O12-P12)</f>
        <v>3</v>
      </c>
      <c r="R12" s="326"/>
      <c r="S12" s="362" t="s">
        <v>267</v>
      </c>
      <c r="T12" s="355" t="n">
        <f aca="false">IFERROR(IF($M12=S12,($D$8+$D$9+$D$10)*$I12,IF($N12=LEFT(S12,1),($D$8+MAX(0,IF($D$50=1,$D$9*(1-(ABS($Q12-ABS(VALUE(MID(S12,FIND("|",S12)+1,FIND("-",S12)-FIND("|",S12)-1))-VALUE(MID(S12,FIND("-",S12)+1,10)))))*$D$50),$D$9*(1-(IF($N12="X",ABS($O12-VALUE(MID(S12,FIND("|",S12)+1,FIND("-",S12)-FIND("|",S12)-1))),ABS($Q12-ABS(VALUE(MID(S12,FIND("|",S12)+1,FIND("-",S12)-FIND("|",S12)-1))-VALUE(MID(S12,FIND("-",S12)+1,10)))))*$D$50)))))*$I12,0)),0)</f>
        <v>0</v>
      </c>
      <c r="U12" s="337"/>
      <c r="V12" s="362" t="s">
        <v>267</v>
      </c>
      <c r="W12" s="355" t="n">
        <f aca="false">IFERROR(IF($M12=V12,($D$8+$D$9+$D$10)*$I12,IF($N12=LEFT(V12,1),($D$8+MAX(0,IF($D$50=1,$D$9*(1-(ABS($Q12-ABS(VALUE(MID(V12,FIND("|",V12)+1,FIND("-",V12)-FIND("|",V12)-1))-VALUE(MID(V12,FIND("-",V12)+1,10)))))*$D$50),$D$9*(1-(IF($N12="X",ABS($O12-VALUE(MID(V12,FIND("|",V12)+1,FIND("-",V12)-FIND("|",V12)-1))),ABS($Q12-ABS(VALUE(MID(V12,FIND("|",V12)+1,FIND("-",V12)-FIND("|",V12)-1))-VALUE(MID(V12,FIND("-",V12)+1,10)))))*$D$50)))))*$I12,0)),0)</f>
        <v>0</v>
      </c>
      <c r="X12" s="337"/>
      <c r="Y12" s="362" t="s">
        <v>264</v>
      </c>
      <c r="Z12" s="355" t="n">
        <f aca="false">IFERROR(IF($M12=Y12,($D$8+$D$9+$D$10)*$I12,IF($N12=LEFT(Y12,1),($D$8+MAX(0,IF($D$50=1,$D$9*(1-(ABS($Q12-ABS(VALUE(MID(Y12,FIND("|",Y12)+1,FIND("-",Y12)-FIND("|",Y12)-1))-VALUE(MID(Y12,FIND("-",Y12)+1,10)))))*$D$50),$D$9*(1-(IF($N12="X",ABS($O12-VALUE(MID(Y12,FIND("|",Y12)+1,FIND("-",Y12)-FIND("|",Y12)-1))),ABS($Q12-ABS(VALUE(MID(Y12,FIND("|",Y12)+1,FIND("-",Y12)-FIND("|",Y12)-1))-VALUE(MID(Y12,FIND("-",Y12)+1,10)))))*$D$50)))))*$I12,0)),0)</f>
        <v>5</v>
      </c>
      <c r="AA12" s="337"/>
      <c r="AB12" s="362" t="s">
        <v>269</v>
      </c>
      <c r="AC12" s="355" t="n">
        <f aca="false">IFERROR(IF($M12=AB12,($D$8+$D$9+$D$10)*$I12,IF($N12=LEFT(AB12,1),($D$8+MAX(0,IF($D$50=1,$D$9*(1-(ABS($Q12-ABS(VALUE(MID(AB12,FIND("|",AB12)+1,FIND("-",AB12)-FIND("|",AB12)-1))-VALUE(MID(AB12,FIND("-",AB12)+1,10)))))*$D$50),$D$9*(1-(IF($N12="X",ABS($O12-VALUE(MID(AB12,FIND("|",AB12)+1,FIND("-",AB12)-FIND("|",AB12)-1))),ABS($Q12-ABS(VALUE(MID(AB12,FIND("|",AB12)+1,FIND("-",AB12)-FIND("|",AB12)-1))-VALUE(MID(AB12,FIND("-",AB12)+1,10)))))*$D$50)))))*$I12,0)),0)</f>
        <v>0</v>
      </c>
      <c r="AD12" s="337"/>
      <c r="AE12" s="362" t="s">
        <v>265</v>
      </c>
      <c r="AF12" s="355" t="n">
        <f aca="false">IFERROR(IF($M12=AE12,($D$8+$D$9+$D$10)*$I12,IF($N12=LEFT(AE12,1),($D$8+MAX(0,IF($D$50=1,$D$9*(1-(ABS($Q12-ABS(VALUE(MID(AE12,FIND("|",AE12)+1,FIND("-",AE12)-FIND("|",AE12)-1))-VALUE(MID(AE12,FIND("-",AE12)+1,10)))))*$D$50),$D$9*(1-(IF($N12="X",ABS($O12-VALUE(MID(AE12,FIND("|",AE12)+1,FIND("-",AE12)-FIND("|",AE12)-1))),ABS($Q12-ABS(VALUE(MID(AE12,FIND("|",AE12)+1,FIND("-",AE12)-FIND("|",AE12)-1))-VALUE(MID(AE12,FIND("-",AE12)+1,10)))))*$D$50)))))*$I12,0)),0)</f>
        <v>5</v>
      </c>
      <c r="AG12" s="337"/>
      <c r="AH12" s="362" t="s">
        <v>264</v>
      </c>
      <c r="AI12" s="355" t="n">
        <f aca="false">IFERROR(IF($M12=AH12,($D$8+$D$9+$D$10)*$I12,IF($N12=LEFT(AH12,1),($D$8+MAX(0,IF($D$50=1,$D$9*(1-(ABS($Q12-ABS(VALUE(MID(AH12,FIND("|",AH12)+1,FIND("-",AH12)-FIND("|",AH12)-1))-VALUE(MID(AH12,FIND("-",AH12)+1,10)))))*$D$50),$D$9*(1-(IF($N12="X",ABS($O12-VALUE(MID(AH12,FIND("|",AH12)+1,FIND("-",AH12)-FIND("|",AH12)-1))),ABS($Q12-ABS(VALUE(MID(AH12,FIND("|",AH12)+1,FIND("-",AH12)-FIND("|",AH12)-1))-VALUE(MID(AH12,FIND("-",AH12)+1,10)))))*$D$50)))))*$I12,0)),0)</f>
        <v>5</v>
      </c>
      <c r="AJ12" s="337"/>
      <c r="AK12" s="362" t="s">
        <v>264</v>
      </c>
      <c r="AL12" s="355" t="n">
        <f aca="false">IFERROR(IF($M12=AK12,($D$8+$D$9+$D$10)*$I12,IF($N12=LEFT(AK12,1),($D$8+MAX(0,IF($D$50=1,$D$9*(1-(ABS($Q12-ABS(VALUE(MID(AK12,FIND("|",AK12)+1,FIND("-",AK12)-FIND("|",AK12)-1))-VALUE(MID(AK12,FIND("-",AK12)+1,10)))))*$D$50),$D$9*(1-(IF($N12="X",ABS($O12-VALUE(MID(AK12,FIND("|",AK12)+1,FIND("-",AK12)-FIND("|",AK12)-1))),ABS($Q12-ABS(VALUE(MID(AK12,FIND("|",AK12)+1,FIND("-",AK12)-FIND("|",AK12)-1))-VALUE(MID(AK12,FIND("-",AK12)+1,10)))))*$D$50)))))*$I12,0)),0)</f>
        <v>5</v>
      </c>
      <c r="AM12" s="337"/>
      <c r="AN12" s="362" t="s">
        <v>264</v>
      </c>
      <c r="AO12" s="355" t="n">
        <f aca="false">IFERROR(IF($M12=AN12,($D$8+$D$9+$D$10)*$I12,IF($N12=LEFT(AN12,1),($D$8+MAX(0,IF($D$50=1,$D$9*(1-(ABS($Q12-ABS(VALUE(MID(AN12,FIND("|",AN12)+1,FIND("-",AN12)-FIND("|",AN12)-1))-VALUE(MID(AN12,FIND("-",AN12)+1,10)))))*$D$50),$D$9*(1-(IF($N12="X",ABS($O12-VALUE(MID(AN12,FIND("|",AN12)+1,FIND("-",AN12)-FIND("|",AN12)-1))),ABS($Q12-ABS(VALUE(MID(AN12,FIND("|",AN12)+1,FIND("-",AN12)-FIND("|",AN12)-1))-VALUE(MID(AN12,FIND("-",AN12)+1,10)))))*$D$50)))))*$I12,0)),0)</f>
        <v>5</v>
      </c>
      <c r="AP12" s="337"/>
      <c r="AQ12" s="362" t="s">
        <v>264</v>
      </c>
      <c r="AR12" s="355" t="n">
        <f aca="false">IFERROR(IF($M12=AQ12,($D$8+$D$9+$D$10)*$I12,IF($N12=LEFT(AQ12,1),($D$8+MAX(0,IF($D$50=1,$D$9*(1-(ABS($Q12-ABS(VALUE(MID(AQ12,FIND("|",AQ12)+1,FIND("-",AQ12)-FIND("|",AQ12)-1))-VALUE(MID(AQ12,FIND("-",AQ12)+1,10)))))*$D$50),$D$9*(1-(IF($N12="X",ABS($O12-VALUE(MID(AQ12,FIND("|",AQ12)+1,FIND("-",AQ12)-FIND("|",AQ12)-1))),ABS($Q12-ABS(VALUE(MID(AQ12,FIND("|",AQ12)+1,FIND("-",AQ12)-FIND("|",AQ12)-1))-VALUE(MID(AQ12,FIND("-",AQ12)+1,10)))))*$D$50)))))*$I12,0)),0)</f>
        <v>5</v>
      </c>
      <c r="AS12" s="337"/>
      <c r="AT12" s="362" t="s">
        <v>271</v>
      </c>
      <c r="AU12" s="355" t="n">
        <f aca="false">IFERROR(IF($M12=AT12,($D$8+$D$9+$D$10)*$I12,IF($N12=LEFT(AT12,1),($D$8+MAX(0,IF($D$50=1,$D$9*(1-(ABS($Q12-ABS(VALUE(MID(AT12,FIND("|",AT12)+1,FIND("-",AT12)-FIND("|",AT12)-1))-VALUE(MID(AT12,FIND("-",AT12)+1,10)))))*$D$50),$D$9*(1-(IF($N12="X",ABS($O12-VALUE(MID(AT12,FIND("|",AT12)+1,FIND("-",AT12)-FIND("|",AT12)-1))),ABS($Q12-ABS(VALUE(MID(AT12,FIND("|",AT12)+1,FIND("-",AT12)-FIND("|",AT12)-1))-VALUE(MID(AT12,FIND("-",AT12)+1,10)))))*$D$50)))))*$I12,0)),0)</f>
        <v>0</v>
      </c>
      <c r="AV12" s="337"/>
      <c r="AW12" s="362" t="s">
        <v>265</v>
      </c>
      <c r="AX12" s="355" t="n">
        <f aca="false">IFERROR(IF($M12=AW12,($D$8+$D$9+$D$10)*$I12,IF($N12=LEFT(AW12,1),($D$8+MAX(0,IF($D$50=1,$D$9*(1-(ABS($Q12-ABS(VALUE(MID(AW12,FIND("|",AW12)+1,FIND("-",AW12)-FIND("|",AW12)-1))-VALUE(MID(AW12,FIND("-",AW12)+1,10)))))*$D$50),$D$9*(1-(IF($N12="X",ABS($O12-VALUE(MID(AW12,FIND("|",AW12)+1,FIND("-",AW12)-FIND("|",AW12)-1))),ABS($Q12-ABS(VALUE(MID(AW12,FIND("|",AW12)+1,FIND("-",AW12)-FIND("|",AW12)-1))-VALUE(MID(AW12,FIND("-",AW12)+1,10)))))*$D$50)))))*$I12,0)),0)</f>
        <v>5</v>
      </c>
      <c r="AY12" s="337"/>
      <c r="AZ12" s="362" t="s">
        <v>265</v>
      </c>
      <c r="BA12" s="355" t="n">
        <f aca="false">IFERROR(IF($M12=AZ12,($D$8+$D$9+$D$10)*$I12,IF($N12=LEFT(AZ12,1),($D$8+MAX(0,IF($D$50=1,$D$9*(1-(ABS($Q12-ABS(VALUE(MID(AZ12,FIND("|",AZ12)+1,FIND("-",AZ12)-FIND("|",AZ12)-1))-VALUE(MID(AZ12,FIND("-",AZ12)+1,10)))))*$D$50),$D$9*(1-(IF($N12="X",ABS($O12-VALUE(MID(AZ12,FIND("|",AZ12)+1,FIND("-",AZ12)-FIND("|",AZ12)-1))),ABS($Q12-ABS(VALUE(MID(AZ12,FIND("|",AZ12)+1,FIND("-",AZ12)-FIND("|",AZ12)-1))-VALUE(MID(AZ12,FIND("-",AZ12)+1,10)))))*$D$50)))))*$I12,0)),0)</f>
        <v>5</v>
      </c>
      <c r="BB12" s="337"/>
      <c r="BC12" s="362" t="s">
        <v>267</v>
      </c>
      <c r="BD12" s="355" t="n">
        <f aca="false">IFERROR(IF($M12=BC12,($D$8+$D$9+$D$10)*$I12,IF($N12=LEFT(BC12,1),($D$8+MAX(0,IF($D$50=1,$D$9*(1-(ABS($Q12-ABS(VALUE(MID(BC12,FIND("|",BC12)+1,FIND("-",BC12)-FIND("|",BC12)-1))-VALUE(MID(BC12,FIND("-",BC12)+1,10)))))*$D$50),$D$9*(1-(IF($N12="X",ABS($O12-VALUE(MID(BC12,FIND("|",BC12)+1,FIND("-",BC12)-FIND("|",BC12)-1))),ABS($Q12-ABS(VALUE(MID(BC12,FIND("|",BC12)+1,FIND("-",BC12)-FIND("|",BC12)-1))-VALUE(MID(BC12,FIND("-",BC12)+1,10)))))*$D$50)))))*$I12,0)),0)</f>
        <v>0</v>
      </c>
      <c r="BE12" s="337"/>
      <c r="BF12" s="362" t="s">
        <v>275</v>
      </c>
      <c r="BG12" s="355" t="n">
        <f aca="false">IFERROR(IF($M12=BF12,($D$8+$D$9+$D$10)*$I12,IF($N12=LEFT(BF12,1),($D$8+MAX(0,IF($D$50=1,$D$9*(1-(ABS($Q12-ABS(VALUE(MID(BF12,FIND("|",BF12)+1,FIND("-",BF12)-FIND("|",BF12)-1))-VALUE(MID(BF12,FIND("-",BF12)+1,10)))))*$D$50),$D$9*(1-(IF($N12="X",ABS($O12-VALUE(MID(BF12,FIND("|",BF12)+1,FIND("-",BF12)-FIND("|",BF12)-1))),ABS($Q12-ABS(VALUE(MID(BF12,FIND("|",BF12)+1,FIND("-",BF12)-FIND("|",BF12)-1))-VALUE(MID(BF12,FIND("-",BF12)+1,10)))))*$D$50)))))*$I12,0)),0)</f>
        <v>0</v>
      </c>
      <c r="BH12" s="337"/>
      <c r="BI12" s="362" t="s">
        <v>265</v>
      </c>
      <c r="BJ12" s="355" t="n">
        <f aca="false">IFERROR(IF($M12=BI12,($D$8+$D$9+$D$10)*$I12,IF($N12=LEFT(BI12,1),($D$8+MAX(0,IF($D$50=1,$D$9*(1-(ABS($Q12-ABS(VALUE(MID(BI12,FIND("|",BI12)+1,FIND("-",BI12)-FIND("|",BI12)-1))-VALUE(MID(BI12,FIND("-",BI12)+1,10)))))*$D$50),$D$9*(1-(IF($N12="X",ABS($O12-VALUE(MID(BI12,FIND("|",BI12)+1,FIND("-",BI12)-FIND("|",BI12)-1))),ABS($Q12-ABS(VALUE(MID(BI12,FIND("|",BI12)+1,FIND("-",BI12)-FIND("|",BI12)-1))-VALUE(MID(BI12,FIND("-",BI12)+1,10)))))*$D$50)))))*$I12,0)),0)</f>
        <v>5</v>
      </c>
      <c r="BK12" s="337"/>
      <c r="BL12" s="362" t="s">
        <v>264</v>
      </c>
      <c r="BM12" s="355" t="n">
        <f aca="false">IFERROR(IF($M12=BL12,($D$8+$D$9+$D$10)*$I12,IF($N12=LEFT(BL12,1),($D$8+MAX(0,IF($D$50=1,$D$9*(1-(ABS($Q12-ABS(VALUE(MID(BL12,FIND("|",BL12)+1,FIND("-",BL12)-FIND("|",BL12)-1))-VALUE(MID(BL12,FIND("-",BL12)+1,10)))))*$D$50),$D$9*(1-(IF($N12="X",ABS($O12-VALUE(MID(BL12,FIND("|",BL12)+1,FIND("-",BL12)-FIND("|",BL12)-1))),ABS($Q12-ABS(VALUE(MID(BL12,FIND("|",BL12)+1,FIND("-",BL12)-FIND("|",BL12)-1))-VALUE(MID(BL12,FIND("-",BL12)+1,10)))))*$D$50)))))*$I12,0)),0)</f>
        <v>5</v>
      </c>
      <c r="BN12" s="337"/>
      <c r="BO12" s="362" t="s">
        <v>268</v>
      </c>
      <c r="BP12" s="355" t="n">
        <f aca="false">IFERROR(IF($M12=BO12,($D$8+$D$9+$D$10)*$I12,IF($N12=LEFT(BO12,1),($D$8+MAX(0,IF($D$50=1,$D$9*(1-(ABS($Q12-ABS(VALUE(MID(BO12,FIND("|",BO12)+1,FIND("-",BO12)-FIND("|",BO12)-1))-VALUE(MID(BO12,FIND("-",BO12)+1,10)))))*$D$50),$D$9*(1-(IF($N12="X",ABS($O12-VALUE(MID(BO12,FIND("|",BO12)+1,FIND("-",BO12)-FIND("|",BO12)-1))),ABS($Q12-ABS(VALUE(MID(BO12,FIND("|",BO12)+1,FIND("-",BO12)-FIND("|",BO12)-1))-VALUE(MID(BO12,FIND("-",BO12)+1,10)))))*$D$50)))))*$I12,0)),0)</f>
        <v>0</v>
      </c>
      <c r="BQ12" s="337"/>
      <c r="BR12" s="362" t="s">
        <v>264</v>
      </c>
      <c r="BS12" s="355" t="n">
        <f aca="false">IFERROR(IF($M12=BR12,($D$8+$D$9+$D$10)*$I12,IF($N12=LEFT(BR12,1),($D$8+MAX(0,IF($D$50=1,$D$9*(1-(ABS($Q12-ABS(VALUE(MID(BR12,FIND("|",BR12)+1,FIND("-",BR12)-FIND("|",BR12)-1))-VALUE(MID(BR12,FIND("-",BR12)+1,10)))))*$D$50),$D$9*(1-(IF($N12="X",ABS($O12-VALUE(MID(BR12,FIND("|",BR12)+1,FIND("-",BR12)-FIND("|",BR12)-1))),ABS($Q12-ABS(VALUE(MID(BR12,FIND("|",BR12)+1,FIND("-",BR12)-FIND("|",BR12)-1))-VALUE(MID(BR12,FIND("-",BR12)+1,10)))))*$D$50)))))*$I12,0)),0)</f>
        <v>5</v>
      </c>
      <c r="BT12" s="337"/>
      <c r="BU12" s="362"/>
      <c r="BV12" s="355" t="n">
        <f aca="false">IFERROR(IF($M12=BU12,($D$8+$D$9+$D$10)*$I12,IF($N12=LEFT(BU12,1),($D$8+MAX(0,IF($D$50=1,$D$9*(1-(ABS($Q12-ABS(VALUE(MID(BU12,FIND("|",BU12)+1,FIND("-",BU12)-FIND("|",BU12)-1))-VALUE(MID(BU12,FIND("-",BU12)+1,10)))))*$D$50),$D$9*(1-(IF($N12="X",ABS($O12-VALUE(MID(BU12,FIND("|",BU12)+1,FIND("-",BU12)-FIND("|",BU12)-1))),ABS($Q12-ABS(VALUE(MID(BU12,FIND("|",BU12)+1,FIND("-",BU12)-FIND("|",BU12)-1))-VALUE(MID(BU12,FIND("-",BU12)+1,10)))))*$D$50)))))*$I12,0)),0)</f>
        <v>0</v>
      </c>
      <c r="BW12" s="337"/>
      <c r="BX12" s="362"/>
      <c r="BY12" s="355" t="n">
        <f aca="false">IFERROR(IF($M12=BX12,($D$8+$D$9+$D$10)*$I12,IF($N12=LEFT(BX12,1),($D$8+MAX(0,IF($D$50=1,$D$9*(1-(ABS($Q12-ABS(VALUE(MID(BX12,FIND("|",BX12)+1,FIND("-",BX12)-FIND("|",BX12)-1))-VALUE(MID(BX12,FIND("-",BX12)+1,10)))))*$D$50),$D$9*(1-(IF($N12="X",ABS($O12-VALUE(MID(BX12,FIND("|",BX12)+1,FIND("-",BX12)-FIND("|",BX12)-1))),ABS($Q12-ABS(VALUE(MID(BX12,FIND("|",BX12)+1,FIND("-",BX12)-FIND("|",BX12)-1))-VALUE(MID(BX12,FIND("-",BX12)+1,10)))))*$D$50)))))*$I12,0)),0)</f>
        <v>0</v>
      </c>
      <c r="BZ12" s="337"/>
      <c r="CA12" s="362"/>
      <c r="CB12" s="355" t="n">
        <f aca="false">IFERROR(IF($M12=CA12,($D$8+$D$9+$D$10)*$I12,IF($N12=LEFT(CA12,1),($D$8+MAX(0,IF($D$50=1,$D$9*(1-(ABS($Q12-ABS(VALUE(MID(CA12,FIND("|",CA12)+1,FIND("-",CA12)-FIND("|",CA12)-1))-VALUE(MID(CA12,FIND("-",CA12)+1,10)))))*$D$50),$D$9*(1-(IF($N12="X",ABS($O12-VALUE(MID(CA12,FIND("|",CA12)+1,FIND("-",CA12)-FIND("|",CA12)-1))),ABS($Q12-ABS(VALUE(MID(CA12,FIND("|",CA12)+1,FIND("-",CA12)-FIND("|",CA12)-1))-VALUE(MID(CA12,FIND("-",CA12)+1,10)))))*$D$50)))))*$I12,0)),0)</f>
        <v>0</v>
      </c>
      <c r="CC12" s="337"/>
      <c r="CD12" s="362"/>
      <c r="CE12" s="355" t="n">
        <f aca="false">IFERROR(IF($M12=CD12,($D$8+$D$9+$D$10)*$I12,IF($N12=LEFT(CD12,1),($D$8+MAX(0,IF($D$50=1,$D$9*(1-(ABS($Q12-ABS(VALUE(MID(CD12,FIND("|",CD12)+1,FIND("-",CD12)-FIND("|",CD12)-1))-VALUE(MID(CD12,FIND("-",CD12)+1,10)))))*$D$50),$D$9*(1-(IF($N12="X",ABS($O12-VALUE(MID(CD12,FIND("|",CD12)+1,FIND("-",CD12)-FIND("|",CD12)-1))),ABS($Q12-ABS(VALUE(MID(CD12,FIND("|",CD12)+1,FIND("-",CD12)-FIND("|",CD12)-1))-VALUE(MID(CD12,FIND("-",CD12)+1,10)))))*$D$50)))))*$I12,0)),0)</f>
        <v>0</v>
      </c>
      <c r="CF12" s="337"/>
      <c r="CG12" s="362"/>
      <c r="CH12" s="355" t="n">
        <f aca="false">IFERROR(IF($M12=CG12,($D$8+$D$9+$D$10)*$I12,IF($N12=LEFT(CG12,1),($D$8+MAX(0,IF($D$50=1,$D$9*(1-(ABS($Q12-ABS(VALUE(MID(CG12,FIND("|",CG12)+1,FIND("-",CG12)-FIND("|",CG12)-1))-VALUE(MID(CG12,FIND("-",CG12)+1,10)))))*$D$50),$D$9*(1-(IF($N12="X",ABS($O12-VALUE(MID(CG12,FIND("|",CG12)+1,FIND("-",CG12)-FIND("|",CG12)-1))),ABS($Q12-ABS(VALUE(MID(CG12,FIND("|",CG12)+1,FIND("-",CG12)-FIND("|",CG12)-1))-VALUE(MID(CG12,FIND("-",CG12)+1,10)))))*$D$50)))))*$I12,0)),0)</f>
        <v>0</v>
      </c>
      <c r="CI12" s="337"/>
      <c r="CJ12" s="362"/>
      <c r="CK12" s="355" t="n">
        <f aca="false">IFERROR(IF($M12=CJ12,($D$8+$D$9+$D$10)*$I12,IF($N12=LEFT(CJ12,1),($D$8+MAX(0,IF($D$50=1,$D$9*(1-(ABS($Q12-ABS(VALUE(MID(CJ12,FIND("|",CJ12)+1,FIND("-",CJ12)-FIND("|",CJ12)-1))-VALUE(MID(CJ12,FIND("-",CJ12)+1,10)))))*$D$50),$D$9*(1-(IF($N12="X",ABS($O12-VALUE(MID(CJ12,FIND("|",CJ12)+1,FIND("-",CJ12)-FIND("|",CJ12)-1))),ABS($Q12-ABS(VALUE(MID(CJ12,FIND("|",CJ12)+1,FIND("-",CJ12)-FIND("|",CJ12)-1))-VALUE(MID(CJ12,FIND("-",CJ12)+1,10)))))*$D$50)))))*$I12,0)),0)</f>
        <v>0</v>
      </c>
      <c r="CL12" s="337"/>
      <c r="CM12" s="362"/>
      <c r="CN12" s="355" t="n">
        <f aca="false">IFERROR(IF($M12=CM12,($D$8+$D$9+$D$10)*$I12,IF($N12=LEFT(CM12,1),($D$8+MAX(0,IF($D$50=1,$D$9*(1-(ABS($Q12-ABS(VALUE(MID(CM12,FIND("|",CM12)+1,FIND("-",CM12)-FIND("|",CM12)-1))-VALUE(MID(CM12,FIND("-",CM12)+1,10)))))*$D$50),$D$9*(1-(IF($N12="X",ABS($O12-VALUE(MID(CM12,FIND("|",CM12)+1,FIND("-",CM12)-FIND("|",CM12)-1))),ABS($Q12-ABS(VALUE(MID(CM12,FIND("|",CM12)+1,FIND("-",CM12)-FIND("|",CM12)-1))-VALUE(MID(CM12,FIND("-",CM12)+1,10)))))*$D$50)))))*$I12,0)),0)</f>
        <v>0</v>
      </c>
      <c r="CO12" s="337"/>
      <c r="CP12" s="362"/>
      <c r="CQ12" s="355" t="n">
        <f aca="false">IFERROR(IF($M12=CP12,($D$8+$D$9+$D$10)*$I12,IF($N12=LEFT(CP12,1),($D$8+MAX(0,IF($D$50=1,$D$9*(1-(ABS($Q12-ABS(VALUE(MID(CP12,FIND("|",CP12)+1,FIND("-",CP12)-FIND("|",CP12)-1))-VALUE(MID(CP12,FIND("-",CP12)+1,10)))))*$D$50),$D$9*(1-(IF($N12="X",ABS($O12-VALUE(MID(CP12,FIND("|",CP12)+1,FIND("-",CP12)-FIND("|",CP12)-1))),ABS($Q12-ABS(VALUE(MID(CP12,FIND("|",CP12)+1,FIND("-",CP12)-FIND("|",CP12)-1))-VALUE(MID(CP12,FIND("-",CP12)+1,10)))))*$D$50)))))*$I12,0)),0)</f>
        <v>0</v>
      </c>
      <c r="CR12" s="337"/>
      <c r="CS12" s="362"/>
      <c r="CT12" s="355" t="n">
        <f aca="false">IFERROR(IF($M12=CS12,($D$8+$D$9+$D$10)*$I12,IF($N12=LEFT(CS12,1),($D$8+MAX(0,IF($D$50=1,$D$9*(1-(ABS($Q12-ABS(VALUE(MID(CS12,FIND("|",CS12)+1,FIND("-",CS12)-FIND("|",CS12)-1))-VALUE(MID(CS12,FIND("-",CS12)+1,10)))))*$D$50),$D$9*(1-(IF($N12="X",ABS($O12-VALUE(MID(CS12,FIND("|",CS12)+1,FIND("-",CS12)-FIND("|",CS12)-1))),ABS($Q12-ABS(VALUE(MID(CS12,FIND("|",CS12)+1,FIND("-",CS12)-FIND("|",CS12)-1))-VALUE(MID(CS12,FIND("-",CS12)+1,10)))))*$D$50)))))*$I12,0)),0)</f>
        <v>0</v>
      </c>
      <c r="CU12" s="337"/>
      <c r="CV12" s="362"/>
      <c r="CW12" s="355" t="n">
        <f aca="false">IFERROR(IF($M12=CV12,($D$8+$D$9+$D$10)*$I12,IF($N12=LEFT(CV12,1),($D$8+MAX(0,IF($D$50=1,$D$9*(1-(ABS($Q12-ABS(VALUE(MID(CV12,FIND("|",CV12)+1,FIND("-",CV12)-FIND("|",CV12)-1))-VALUE(MID(CV12,FIND("-",CV12)+1,10)))))*$D$50),$D$9*(1-(IF($N12="X",ABS($O12-VALUE(MID(CV12,FIND("|",CV12)+1,FIND("-",CV12)-FIND("|",CV12)-1))),ABS($Q12-ABS(VALUE(MID(CV12,FIND("|",CV12)+1,FIND("-",CV12)-FIND("|",CV12)-1))-VALUE(MID(CV12,FIND("-",CV12)+1,10)))))*$D$50)))))*$I12,0)),0)</f>
        <v>0</v>
      </c>
      <c r="CX12" s="337"/>
      <c r="CY12" s="362"/>
      <c r="CZ12" s="355" t="n">
        <f aca="false">IFERROR(IF($M12=CY12,($D$8+$D$9+$D$10)*$I12,IF($N12=LEFT(CY12,1),($D$8+MAX(0,IF($D$50=1,$D$9*(1-(ABS($Q12-ABS(VALUE(MID(CY12,FIND("|",CY12)+1,FIND("-",CY12)-FIND("|",CY12)-1))-VALUE(MID(CY12,FIND("-",CY12)+1,10)))))*$D$50),$D$9*(1-(IF($N12="X",ABS($O12-VALUE(MID(CY12,FIND("|",CY12)+1,FIND("-",CY12)-FIND("|",CY12)-1))),ABS($Q12-ABS(VALUE(MID(CY12,FIND("|",CY12)+1,FIND("-",CY12)-FIND("|",CY12)-1))-VALUE(MID(CY12,FIND("-",CY12)+1,10)))))*$D$50)))))*$I12,0)),0)</f>
        <v>0</v>
      </c>
      <c r="DA12" s="337"/>
      <c r="DB12" s="362"/>
      <c r="DC12" s="355" t="n">
        <f aca="false">IFERROR(IF($M12=DB12,($D$8+$D$9+$D$10)*$I12,IF($N12=LEFT(DB12,1),($D$8+MAX(0,IF($D$50=1,$D$9*(1-(ABS($Q12-ABS(VALUE(MID(DB12,FIND("|",DB12)+1,FIND("-",DB12)-FIND("|",DB12)-1))-VALUE(MID(DB12,FIND("-",DB12)+1,10)))))*$D$50),$D$9*(1-(IF($N12="X",ABS($O12-VALUE(MID(DB12,FIND("|",DB12)+1,FIND("-",DB12)-FIND("|",DB12)-1))),ABS($Q12-ABS(VALUE(MID(DB12,FIND("|",DB12)+1,FIND("-",DB12)-FIND("|",DB12)-1))-VALUE(MID(DB12,FIND("-",DB12)+1,10)))))*$D$50)))))*$I12,0)),0)</f>
        <v>0</v>
      </c>
      <c r="DD12" s="337"/>
      <c r="DE12" s="362"/>
      <c r="DF12" s="355" t="n">
        <f aca="false">IFERROR(IF($M12=DE12,($D$8+$D$9+$D$10)*$I12,IF($N12=LEFT(DE12,1),($D$8+MAX(0,IF($D$50=1,$D$9*(1-(ABS($Q12-ABS(VALUE(MID(DE12,FIND("|",DE12)+1,FIND("-",DE12)-FIND("|",DE12)-1))-VALUE(MID(DE12,FIND("-",DE12)+1,10)))))*$D$50),$D$9*(1-(IF($N12="X",ABS($O12-VALUE(MID(DE12,FIND("|",DE12)+1,FIND("-",DE12)-FIND("|",DE12)-1))),ABS($Q12-ABS(VALUE(MID(DE12,FIND("|",DE12)+1,FIND("-",DE12)-FIND("|",DE12)-1))-VALUE(MID(DE12,FIND("-",DE12)+1,10)))))*$D$50)))))*$I12,0)),0)</f>
        <v>0</v>
      </c>
      <c r="DG12" s="337"/>
      <c r="DH12" s="362"/>
      <c r="DI12" s="355" t="n">
        <f aca="false">IFERROR(IF($M12=DH12,($D$8+$D$9+$D$10)*$I12,IF($N12=LEFT(DH12,1),($D$8+MAX(0,IF($D$50=1,$D$9*(1-(ABS($Q12-ABS(VALUE(MID(DH12,FIND("|",DH12)+1,FIND("-",DH12)-FIND("|",DH12)-1))-VALUE(MID(DH12,FIND("-",DH12)+1,10)))))*$D$50),$D$9*(1-(IF($N12="X",ABS($O12-VALUE(MID(DH12,FIND("|",DH12)+1,FIND("-",DH12)-FIND("|",DH12)-1))),ABS($Q12-ABS(VALUE(MID(DH12,FIND("|",DH12)+1,FIND("-",DH12)-FIND("|",DH12)-1))-VALUE(MID(DH12,FIND("-",DH12)+1,10)))))*$D$50)))))*$I12,0)),0)</f>
        <v>0</v>
      </c>
      <c r="DJ12" s="337"/>
      <c r="DK12" s="362"/>
      <c r="DL12" s="355" t="n">
        <f aca="false">IFERROR(IF($M12=DK12,($D$8+$D$9+$D$10)*$I12,IF($N12=LEFT(DK12,1),($D$8+MAX(0,IF($D$50=1,$D$9*(1-(ABS($Q12-ABS(VALUE(MID(DK12,FIND("|",DK12)+1,FIND("-",DK12)-FIND("|",DK12)-1))-VALUE(MID(DK12,FIND("-",DK12)+1,10)))))*$D$50),$D$9*(1-(IF($N12="X",ABS($O12-VALUE(MID(DK12,FIND("|",DK12)+1,FIND("-",DK12)-FIND("|",DK12)-1))),ABS($Q12-ABS(VALUE(MID(DK12,FIND("|",DK12)+1,FIND("-",DK12)-FIND("|",DK12)-1))-VALUE(MID(DK12,FIND("-",DK12)+1,10)))))*$D$50)))))*$I12,0)),0)</f>
        <v>0</v>
      </c>
      <c r="DM12" s="337"/>
      <c r="DN12" s="362"/>
      <c r="DO12" s="355" t="n">
        <f aca="false">IFERROR(IF($M12=DN12,($D$8+$D$9+$D$10)*$I12,IF($N12=LEFT(DN12,1),($D$8+MAX(0,IF($D$50=1,$D$9*(1-(ABS($Q12-ABS(VALUE(MID(DN12,FIND("|",DN12)+1,FIND("-",DN12)-FIND("|",DN12)-1))-VALUE(MID(DN12,FIND("-",DN12)+1,10)))))*$D$50),$D$9*(1-(IF($N12="X",ABS($O12-VALUE(MID(DN12,FIND("|",DN12)+1,FIND("-",DN12)-FIND("|",DN12)-1))),ABS($Q12-ABS(VALUE(MID(DN12,FIND("|",DN12)+1,FIND("-",DN12)-FIND("|",DN12)-1))-VALUE(MID(DN12,FIND("-",DN12)+1,10)))))*$D$50)))))*$I12,0)),0)</f>
        <v>0</v>
      </c>
      <c r="DP12" s="337"/>
      <c r="DQ12" s="362"/>
      <c r="DR12" s="355" t="n">
        <f aca="false">IFERROR(IF($M12=DQ12,($D$8+$D$9+$D$10)*$I12,IF($N12=LEFT(DQ12,1),($D$8+MAX(0,IF($D$50=1,$D$9*(1-(ABS($Q12-ABS(VALUE(MID(DQ12,FIND("|",DQ12)+1,FIND("-",DQ12)-FIND("|",DQ12)-1))-VALUE(MID(DQ12,FIND("-",DQ12)+1,10)))))*$D$50),$D$9*(1-(IF($N12="X",ABS($O12-VALUE(MID(DQ12,FIND("|",DQ12)+1,FIND("-",DQ12)-FIND("|",DQ12)-1))),ABS($Q12-ABS(VALUE(MID(DQ12,FIND("|",DQ12)+1,FIND("-",DQ12)-FIND("|",DQ12)-1))-VALUE(MID(DQ12,FIND("-",DQ12)+1,10)))))*$D$50)))))*$I12,0)),0)</f>
        <v>0</v>
      </c>
      <c r="DS12" s="337"/>
      <c r="DT12" s="362"/>
      <c r="DU12" s="355" t="n">
        <f aca="false">IFERROR(IF($M12=DT12,($D$8+$D$9+$D$10)*$I12,IF($N12=LEFT(DT12,1),($D$8+MAX(0,IF($D$50=1,$D$9*(1-(ABS($Q12-ABS(VALUE(MID(DT12,FIND("|",DT12)+1,FIND("-",DT12)-FIND("|",DT12)-1))-VALUE(MID(DT12,FIND("-",DT12)+1,10)))))*$D$50),$D$9*(1-(IF($N12="X",ABS($O12-VALUE(MID(DT12,FIND("|",DT12)+1,FIND("-",DT12)-FIND("|",DT12)-1))),ABS($Q12-ABS(VALUE(MID(DT12,FIND("|",DT12)+1,FIND("-",DT12)-FIND("|",DT12)-1))-VALUE(MID(DT12,FIND("-",DT12)+1,10)))))*$D$50)))))*$I12,0)),0)</f>
        <v>0</v>
      </c>
      <c r="DV12" s="337"/>
      <c r="DW12" s="362"/>
      <c r="DX12" s="355" t="n">
        <f aca="false">IFERROR(IF($M12=DW12,($D$8+$D$9+$D$10)*$I12,IF($N12=LEFT(DW12,1),($D$8+MAX(0,IF($D$50=1,$D$9*(1-(ABS($Q12-ABS(VALUE(MID(DW12,FIND("|",DW12)+1,FIND("-",DW12)-FIND("|",DW12)-1))-VALUE(MID(DW12,FIND("-",DW12)+1,10)))))*$D$50),$D$9*(1-(IF($N12="X",ABS($O12-VALUE(MID(DW12,FIND("|",DW12)+1,FIND("-",DW12)-FIND("|",DW12)-1))),ABS($Q12-ABS(VALUE(MID(DW12,FIND("|",DW12)+1,FIND("-",DW12)-FIND("|",DW12)-1))-VALUE(MID(DW12,FIND("-",DW12)+1,10)))))*$D$50)))))*$I12,0)),0)</f>
        <v>0</v>
      </c>
      <c r="DY12" s="337"/>
      <c r="DZ12" s="362"/>
      <c r="EA12" s="355" t="n">
        <f aca="false">IFERROR(IF($M12=DZ12,($D$8+$D$9+$D$10)*$I12,IF($N12=LEFT(DZ12,1),($D$8+MAX(0,IF($D$50=1,$D$9*(1-(ABS($Q12-ABS(VALUE(MID(DZ12,FIND("|",DZ12)+1,FIND("-",DZ12)-FIND("|",DZ12)-1))-VALUE(MID(DZ12,FIND("-",DZ12)+1,10)))))*$D$50),$D$9*(1-(IF($N12="X",ABS($O12-VALUE(MID(DZ12,FIND("|",DZ12)+1,FIND("-",DZ12)-FIND("|",DZ12)-1))),ABS($Q12-ABS(VALUE(MID(DZ12,FIND("|",DZ12)+1,FIND("-",DZ12)-FIND("|",DZ12)-1))-VALUE(MID(DZ12,FIND("-",DZ12)+1,10)))))*$D$50)))))*$I12,0)),0)</f>
        <v>0</v>
      </c>
      <c r="EB12" s="337"/>
      <c r="EC12" s="362"/>
      <c r="ED12" s="355" t="n">
        <f aca="false">IFERROR(IF($M12=EC12,($D$8+$D$9+$D$10)*$I12,IF($N12=LEFT(EC12,1),($D$8+MAX(0,IF($D$50=1,$D$9*(1-(ABS($Q12-ABS(VALUE(MID(EC12,FIND("|",EC12)+1,FIND("-",EC12)-FIND("|",EC12)-1))-VALUE(MID(EC12,FIND("-",EC12)+1,10)))))*$D$50),$D$9*(1-(IF($N12="X",ABS($O12-VALUE(MID(EC12,FIND("|",EC12)+1,FIND("-",EC12)-FIND("|",EC12)-1))),ABS($Q12-ABS(VALUE(MID(EC12,FIND("|",EC12)+1,FIND("-",EC12)-FIND("|",EC12)-1))-VALUE(MID(EC12,FIND("-",EC12)+1,10)))))*$D$50)))))*$I12,0)),0)</f>
        <v>0</v>
      </c>
      <c r="EE12" s="337"/>
      <c r="EF12" s="362"/>
      <c r="EG12" s="355" t="n">
        <f aca="false">IFERROR(IF($M12=EF12,($D$8+$D$9+$D$10)*$I12,IF($N12=LEFT(EF12,1),($D$8+MAX(0,IF($D$50=1,$D$9*(1-(ABS($Q12-ABS(VALUE(MID(EF12,FIND("|",EF12)+1,FIND("-",EF12)-FIND("|",EF12)-1))-VALUE(MID(EF12,FIND("-",EF12)+1,10)))))*$D$50),$D$9*(1-(IF($N12="X",ABS($O12-VALUE(MID(EF12,FIND("|",EF12)+1,FIND("-",EF12)-FIND("|",EF12)-1))),ABS($Q12-ABS(VALUE(MID(EF12,FIND("|",EF12)+1,FIND("-",EF12)-FIND("|",EF12)-1))-VALUE(MID(EF12,FIND("-",EF12)+1,10)))))*$D$50)))))*$I12,0)),0)</f>
        <v>0</v>
      </c>
      <c r="EH12" s="337"/>
      <c r="EI12" s="337"/>
    </row>
    <row r="13" customFormat="false" ht="15" hidden="false" customHeight="false" outlineLevel="0" collapsed="false">
      <c r="A13" s="326"/>
      <c r="B13" s="326"/>
      <c r="C13" s="363" t="str">
        <f aca="false">Idiomas!D309</f>
        <v>FASE DE GRUPOS - Posición exacta (3º)</v>
      </c>
      <c r="D13" s="364" t="n">
        <v>5</v>
      </c>
      <c r="E13" s="333"/>
      <c r="F13" s="342" t="n">
        <f aca="false">SUM($D$8:$D$10)*I13</f>
        <v>17</v>
      </c>
      <c r="G13" s="342" t="n">
        <f aca="false">VLOOKUP(H13,Equipos!$Q$1:$R$25,2,0)</f>
        <v>4</v>
      </c>
      <c r="H13" s="350" t="n">
        <f aca="false">TRUNC(INDEX(WORLDCUP!$X$4:$X$147,MATCH(ADMIN!K13,WORLDCUP!$DT$4:$DT$147,0))+INDEX(Horarios!$R$3:$R$86,MATCH(Horarios!$C$3,Horarios!$P$3:$P$86,0))/24)</f>
        <v>46187</v>
      </c>
      <c r="I13" s="351" t="n">
        <v>1</v>
      </c>
      <c r="J13" s="361" t="s">
        <v>280</v>
      </c>
      <c r="K13" s="353" t="str">
        <f aca="false">CONCATENATE(WORLDCUP!AA29,"-",WORLDCUP!AF29)</f>
        <v>Australia-Turquía</v>
      </c>
      <c r="L13" s="353"/>
      <c r="M13" s="358" t="str">
        <f aca="false">IF(OR(WORLDCUP!AC29="",WORLDCUP!AD29=""),"-",N13&amp;"|"&amp;O13&amp;"-"&amp;P13)</f>
        <v>1|2-0</v>
      </c>
      <c r="N13" s="331" t="str">
        <f aca="false">IF(OR(WORLDCUP!AC29="",WORLDCUP!AD29=""),"",IF(WORLDCUP!AC29&gt;WORLDCUP!AD29,"1",IF(WORLDCUP!AC29&lt;WORLDCUP!AD29,"2","X")))</f>
        <v>1</v>
      </c>
      <c r="O13" s="331" t="n">
        <f aca="false">WORLDCUP!AC29</f>
        <v>2</v>
      </c>
      <c r="P13" s="331" t="n">
        <f aca="false">WORLDCUP!AD29</f>
        <v>0</v>
      </c>
      <c r="Q13" s="331" t="n">
        <f aca="false">ABS(O13-P13)</f>
        <v>2</v>
      </c>
      <c r="R13" s="326"/>
      <c r="S13" s="362" t="s">
        <v>277</v>
      </c>
      <c r="T13" s="355" t="n">
        <f aca="false">IFERROR(IF($M13=S13,($D$8+$D$9+$D$10)*$I13,IF($N13=LEFT(S13,1),($D$8+MAX(0,IF($D$50=1,$D$9*(1-(ABS($Q13-ABS(VALUE(MID(S13,FIND("|",S13)+1,FIND("-",S13)-FIND("|",S13)-1))-VALUE(MID(S13,FIND("-",S13)+1,10)))))*$D$50),$D$9*(1-(IF($N13="X",ABS($O13-VALUE(MID(S13,FIND("|",S13)+1,FIND("-",S13)-FIND("|",S13)-1))),ABS($Q13-ABS(VALUE(MID(S13,FIND("|",S13)+1,FIND("-",S13)-FIND("|",S13)-1))-VALUE(MID(S13,FIND("-",S13)+1,10)))))*$D$50)))))*$I13,0)),0)</f>
        <v>0</v>
      </c>
      <c r="U13" s="337"/>
      <c r="V13" s="362" t="s">
        <v>268</v>
      </c>
      <c r="W13" s="355" t="n">
        <f aca="false">IFERROR(IF($M13=V13,($D$8+$D$9+$D$10)*$I13,IF($N13=LEFT(V13,1),($D$8+MAX(0,IF($D$50=1,$D$9*(1-(ABS($Q13-ABS(VALUE(MID(V13,FIND("|",V13)+1,FIND("-",V13)-FIND("|",V13)-1))-VALUE(MID(V13,FIND("-",V13)+1,10)))))*$D$50),$D$9*(1-(IF($N13="X",ABS($O13-VALUE(MID(V13,FIND("|",V13)+1,FIND("-",V13)-FIND("|",V13)-1))),ABS($Q13-ABS(VALUE(MID(V13,FIND("|",V13)+1,FIND("-",V13)-FIND("|",V13)-1))-VALUE(MID(V13,FIND("-",V13)+1,10)))))*$D$50)))))*$I13,0)),0)</f>
        <v>0</v>
      </c>
      <c r="X13" s="337"/>
      <c r="Y13" s="362" t="s">
        <v>268</v>
      </c>
      <c r="Z13" s="355" t="n">
        <f aca="false">IFERROR(IF($M13=Y13,($D$8+$D$9+$D$10)*$I13,IF($N13=LEFT(Y13,1),($D$8+MAX(0,IF($D$50=1,$D$9*(1-(ABS($Q13-ABS(VALUE(MID(Y13,FIND("|",Y13)+1,FIND("-",Y13)-FIND("|",Y13)-1))-VALUE(MID(Y13,FIND("-",Y13)+1,10)))))*$D$50),$D$9*(1-(IF($N13="X",ABS($O13-VALUE(MID(Y13,FIND("|",Y13)+1,FIND("-",Y13)-FIND("|",Y13)-1))),ABS($Q13-ABS(VALUE(MID(Y13,FIND("|",Y13)+1,FIND("-",Y13)-FIND("|",Y13)-1))-VALUE(MID(Y13,FIND("-",Y13)+1,10)))))*$D$50)))))*$I13,0)),0)</f>
        <v>0</v>
      </c>
      <c r="AA13" s="337"/>
      <c r="AB13" s="362" t="s">
        <v>268</v>
      </c>
      <c r="AC13" s="355" t="n">
        <f aca="false">IFERROR(IF($M13=AB13,($D$8+$D$9+$D$10)*$I13,IF($N13=LEFT(AB13,1),($D$8+MAX(0,IF($D$50=1,$D$9*(1-(ABS($Q13-ABS(VALUE(MID(AB13,FIND("|",AB13)+1,FIND("-",AB13)-FIND("|",AB13)-1))-VALUE(MID(AB13,FIND("-",AB13)+1,10)))))*$D$50),$D$9*(1-(IF($N13="X",ABS($O13-VALUE(MID(AB13,FIND("|",AB13)+1,FIND("-",AB13)-FIND("|",AB13)-1))),ABS($Q13-ABS(VALUE(MID(AB13,FIND("|",AB13)+1,FIND("-",AB13)-FIND("|",AB13)-1))-VALUE(MID(AB13,FIND("-",AB13)+1,10)))))*$D$50)))))*$I13,0)),0)</f>
        <v>0</v>
      </c>
      <c r="AD13" s="337"/>
      <c r="AE13" s="362" t="s">
        <v>274</v>
      </c>
      <c r="AF13" s="355" t="n">
        <f aca="false">IFERROR(IF($M13=AE13,($D$8+$D$9+$D$10)*$I13,IF($N13=LEFT(AE13,1),($D$8+MAX(0,IF($D$50=1,$D$9*(1-(ABS($Q13-ABS(VALUE(MID(AE13,FIND("|",AE13)+1,FIND("-",AE13)-FIND("|",AE13)-1))-VALUE(MID(AE13,FIND("-",AE13)+1,10)))))*$D$50),$D$9*(1-(IF($N13="X",ABS($O13-VALUE(MID(AE13,FIND("|",AE13)+1,FIND("-",AE13)-FIND("|",AE13)-1))),ABS($Q13-ABS(VALUE(MID(AE13,FIND("|",AE13)+1,FIND("-",AE13)-FIND("|",AE13)-1))-VALUE(MID(AE13,FIND("-",AE13)+1,10)))))*$D$50)))))*$I13,0)),0)</f>
        <v>0</v>
      </c>
      <c r="AG13" s="337"/>
      <c r="AH13" s="362" t="s">
        <v>268</v>
      </c>
      <c r="AI13" s="355" t="n">
        <f aca="false">IFERROR(IF($M13=AH13,($D$8+$D$9+$D$10)*$I13,IF($N13=LEFT(AH13,1),($D$8+MAX(0,IF($D$50=1,$D$9*(1-(ABS($Q13-ABS(VALUE(MID(AH13,FIND("|",AH13)+1,FIND("-",AH13)-FIND("|",AH13)-1))-VALUE(MID(AH13,FIND("-",AH13)+1,10)))))*$D$50),$D$9*(1-(IF($N13="X",ABS($O13-VALUE(MID(AH13,FIND("|",AH13)+1,FIND("-",AH13)-FIND("|",AH13)-1))),ABS($Q13-ABS(VALUE(MID(AH13,FIND("|",AH13)+1,FIND("-",AH13)-FIND("|",AH13)-1))-VALUE(MID(AH13,FIND("-",AH13)+1,10)))))*$D$50)))))*$I13,0)),0)</f>
        <v>0</v>
      </c>
      <c r="AJ13" s="337"/>
      <c r="AK13" s="362" t="s">
        <v>267</v>
      </c>
      <c r="AL13" s="355" t="n">
        <f aca="false">IFERROR(IF($M13=AK13,($D$8+$D$9+$D$10)*$I13,IF($N13=LEFT(AK13,1),($D$8+MAX(0,IF($D$50=1,$D$9*(1-(ABS($Q13-ABS(VALUE(MID(AK13,FIND("|",AK13)+1,FIND("-",AK13)-FIND("|",AK13)-1))-VALUE(MID(AK13,FIND("-",AK13)+1,10)))))*$D$50),$D$9*(1-(IF($N13="X",ABS($O13-VALUE(MID(AK13,FIND("|",AK13)+1,FIND("-",AK13)-FIND("|",AK13)-1))),ABS($Q13-ABS(VALUE(MID(AK13,FIND("|",AK13)+1,FIND("-",AK13)-FIND("|",AK13)-1))-VALUE(MID(AK13,FIND("-",AK13)+1,10)))))*$D$50)))))*$I13,0)),0)</f>
        <v>0</v>
      </c>
      <c r="AM13" s="337"/>
      <c r="AN13" s="362" t="s">
        <v>274</v>
      </c>
      <c r="AO13" s="355" t="n">
        <f aca="false">IFERROR(IF($M13=AN13,($D$8+$D$9+$D$10)*$I13,IF($N13=LEFT(AN13,1),($D$8+MAX(0,IF($D$50=1,$D$9*(1-(ABS($Q13-ABS(VALUE(MID(AN13,FIND("|",AN13)+1,FIND("-",AN13)-FIND("|",AN13)-1))-VALUE(MID(AN13,FIND("-",AN13)+1,10)))))*$D$50),$D$9*(1-(IF($N13="X",ABS($O13-VALUE(MID(AN13,FIND("|",AN13)+1,FIND("-",AN13)-FIND("|",AN13)-1))),ABS($Q13-ABS(VALUE(MID(AN13,FIND("|",AN13)+1,FIND("-",AN13)-FIND("|",AN13)-1))-VALUE(MID(AN13,FIND("-",AN13)+1,10)))))*$D$50)))))*$I13,0)),0)</f>
        <v>0</v>
      </c>
      <c r="AP13" s="337"/>
      <c r="AQ13" s="362" t="s">
        <v>281</v>
      </c>
      <c r="AR13" s="355" t="n">
        <f aca="false">IFERROR(IF($M13=AQ13,($D$8+$D$9+$D$10)*$I13,IF($N13=LEFT(AQ13,1),($D$8+MAX(0,IF($D$50=1,$D$9*(1-(ABS($Q13-ABS(VALUE(MID(AQ13,FIND("|",AQ13)+1,FIND("-",AQ13)-FIND("|",AQ13)-1))-VALUE(MID(AQ13,FIND("-",AQ13)+1,10)))))*$D$50),$D$9*(1-(IF($N13="X",ABS($O13-VALUE(MID(AQ13,FIND("|",AQ13)+1,FIND("-",AQ13)-FIND("|",AQ13)-1))),ABS($Q13-ABS(VALUE(MID(AQ13,FIND("|",AQ13)+1,FIND("-",AQ13)-FIND("|",AQ13)-1))-VALUE(MID(AQ13,FIND("-",AQ13)+1,10)))))*$D$50)))))*$I13,0)),0)</f>
        <v>0</v>
      </c>
      <c r="AS13" s="337"/>
      <c r="AT13" s="362" t="s">
        <v>274</v>
      </c>
      <c r="AU13" s="355" t="n">
        <f aca="false">IFERROR(IF($M13=AT13,($D$8+$D$9+$D$10)*$I13,IF($N13=LEFT(AT13,1),($D$8+MAX(0,IF($D$50=1,$D$9*(1-(ABS($Q13-ABS(VALUE(MID(AT13,FIND("|",AT13)+1,FIND("-",AT13)-FIND("|",AT13)-1))-VALUE(MID(AT13,FIND("-",AT13)+1,10)))))*$D$50),$D$9*(1-(IF($N13="X",ABS($O13-VALUE(MID(AT13,FIND("|",AT13)+1,FIND("-",AT13)-FIND("|",AT13)-1))),ABS($Q13-ABS(VALUE(MID(AT13,FIND("|",AT13)+1,FIND("-",AT13)-FIND("|",AT13)-1))-VALUE(MID(AT13,FIND("-",AT13)+1,10)))))*$D$50)))))*$I13,0)),0)</f>
        <v>0</v>
      </c>
      <c r="AV13" s="337"/>
      <c r="AW13" s="362" t="s">
        <v>271</v>
      </c>
      <c r="AX13" s="355" t="n">
        <f aca="false">IFERROR(IF($M13=AW13,($D$8+$D$9+$D$10)*$I13,IF($N13=LEFT(AW13,1),($D$8+MAX(0,IF($D$50=1,$D$9*(1-(ABS($Q13-ABS(VALUE(MID(AW13,FIND("|",AW13)+1,FIND("-",AW13)-FIND("|",AW13)-1))-VALUE(MID(AW13,FIND("-",AW13)+1,10)))))*$D$50),$D$9*(1-(IF($N13="X",ABS($O13-VALUE(MID(AW13,FIND("|",AW13)+1,FIND("-",AW13)-FIND("|",AW13)-1))),ABS($Q13-ABS(VALUE(MID(AW13,FIND("|",AW13)+1,FIND("-",AW13)-FIND("|",AW13)-1))-VALUE(MID(AW13,FIND("-",AW13)+1,10)))))*$D$50)))))*$I13,0)),0)</f>
        <v>0</v>
      </c>
      <c r="AY13" s="337"/>
      <c r="AZ13" s="362" t="s">
        <v>274</v>
      </c>
      <c r="BA13" s="355" t="n">
        <f aca="false">IFERROR(IF($M13=AZ13,($D$8+$D$9+$D$10)*$I13,IF($N13=LEFT(AZ13,1),($D$8+MAX(0,IF($D$50=1,$D$9*(1-(ABS($Q13-ABS(VALUE(MID(AZ13,FIND("|",AZ13)+1,FIND("-",AZ13)-FIND("|",AZ13)-1))-VALUE(MID(AZ13,FIND("-",AZ13)+1,10)))))*$D$50),$D$9*(1-(IF($N13="X",ABS($O13-VALUE(MID(AZ13,FIND("|",AZ13)+1,FIND("-",AZ13)-FIND("|",AZ13)-1))),ABS($Q13-ABS(VALUE(MID(AZ13,FIND("|",AZ13)+1,FIND("-",AZ13)-FIND("|",AZ13)-1))-VALUE(MID(AZ13,FIND("-",AZ13)+1,10)))))*$D$50)))))*$I13,0)),0)</f>
        <v>0</v>
      </c>
      <c r="BB13" s="337"/>
      <c r="BC13" s="362" t="s">
        <v>274</v>
      </c>
      <c r="BD13" s="355" t="n">
        <f aca="false">IFERROR(IF($M13=BC13,($D$8+$D$9+$D$10)*$I13,IF($N13=LEFT(BC13,1),($D$8+MAX(0,IF($D$50=1,$D$9*(1-(ABS($Q13-ABS(VALUE(MID(BC13,FIND("|",BC13)+1,FIND("-",BC13)-FIND("|",BC13)-1))-VALUE(MID(BC13,FIND("-",BC13)+1,10)))))*$D$50),$D$9*(1-(IF($N13="X",ABS($O13-VALUE(MID(BC13,FIND("|",BC13)+1,FIND("-",BC13)-FIND("|",BC13)-1))),ABS($Q13-ABS(VALUE(MID(BC13,FIND("|",BC13)+1,FIND("-",BC13)-FIND("|",BC13)-1))-VALUE(MID(BC13,FIND("-",BC13)+1,10)))))*$D$50)))))*$I13,0)),0)</f>
        <v>0</v>
      </c>
      <c r="BE13" s="337"/>
      <c r="BF13" s="362" t="s">
        <v>271</v>
      </c>
      <c r="BG13" s="355" t="n">
        <f aca="false">IFERROR(IF($M13=BF13,($D$8+$D$9+$D$10)*$I13,IF($N13=LEFT(BF13,1),($D$8+MAX(0,IF($D$50=1,$D$9*(1-(ABS($Q13-ABS(VALUE(MID(BF13,FIND("|",BF13)+1,FIND("-",BF13)-FIND("|",BF13)-1))-VALUE(MID(BF13,FIND("-",BF13)+1,10)))))*$D$50),$D$9*(1-(IF($N13="X",ABS($O13-VALUE(MID(BF13,FIND("|",BF13)+1,FIND("-",BF13)-FIND("|",BF13)-1))),ABS($Q13-ABS(VALUE(MID(BF13,FIND("|",BF13)+1,FIND("-",BF13)-FIND("|",BF13)-1))-VALUE(MID(BF13,FIND("-",BF13)+1,10)))))*$D$50)))))*$I13,0)),0)</f>
        <v>0</v>
      </c>
      <c r="BH13" s="337"/>
      <c r="BI13" s="362" t="s">
        <v>271</v>
      </c>
      <c r="BJ13" s="355" t="n">
        <f aca="false">IFERROR(IF($M13=BI13,($D$8+$D$9+$D$10)*$I13,IF($N13=LEFT(BI13,1),($D$8+MAX(0,IF($D$50=1,$D$9*(1-(ABS($Q13-ABS(VALUE(MID(BI13,FIND("|",BI13)+1,FIND("-",BI13)-FIND("|",BI13)-1))-VALUE(MID(BI13,FIND("-",BI13)+1,10)))))*$D$50),$D$9*(1-(IF($N13="X",ABS($O13-VALUE(MID(BI13,FIND("|",BI13)+1,FIND("-",BI13)-FIND("|",BI13)-1))),ABS($Q13-ABS(VALUE(MID(BI13,FIND("|",BI13)+1,FIND("-",BI13)-FIND("|",BI13)-1))-VALUE(MID(BI13,FIND("-",BI13)+1,10)))))*$D$50)))))*$I13,0)),0)</f>
        <v>0</v>
      </c>
      <c r="BK13" s="337"/>
      <c r="BL13" s="362" t="s">
        <v>268</v>
      </c>
      <c r="BM13" s="355" t="n">
        <f aca="false">IFERROR(IF($M13=BL13,($D$8+$D$9+$D$10)*$I13,IF($N13=LEFT(BL13,1),($D$8+MAX(0,IF($D$50=1,$D$9*(1-(ABS($Q13-ABS(VALUE(MID(BL13,FIND("|",BL13)+1,FIND("-",BL13)-FIND("|",BL13)-1))-VALUE(MID(BL13,FIND("-",BL13)+1,10)))))*$D$50),$D$9*(1-(IF($N13="X",ABS($O13-VALUE(MID(BL13,FIND("|",BL13)+1,FIND("-",BL13)-FIND("|",BL13)-1))),ABS($Q13-ABS(VALUE(MID(BL13,FIND("|",BL13)+1,FIND("-",BL13)-FIND("|",BL13)-1))-VALUE(MID(BL13,FIND("-",BL13)+1,10)))))*$D$50)))))*$I13,0)),0)</f>
        <v>0</v>
      </c>
      <c r="BN13" s="337"/>
      <c r="BO13" s="362" t="s">
        <v>274</v>
      </c>
      <c r="BP13" s="355" t="n">
        <f aca="false">IFERROR(IF($M13=BO13,($D$8+$D$9+$D$10)*$I13,IF($N13=LEFT(BO13,1),($D$8+MAX(0,IF($D$50=1,$D$9*(1-(ABS($Q13-ABS(VALUE(MID(BO13,FIND("|",BO13)+1,FIND("-",BO13)-FIND("|",BO13)-1))-VALUE(MID(BO13,FIND("-",BO13)+1,10)))))*$D$50),$D$9*(1-(IF($N13="X",ABS($O13-VALUE(MID(BO13,FIND("|",BO13)+1,FIND("-",BO13)-FIND("|",BO13)-1))),ABS($Q13-ABS(VALUE(MID(BO13,FIND("|",BO13)+1,FIND("-",BO13)-FIND("|",BO13)-1))-VALUE(MID(BO13,FIND("-",BO13)+1,10)))))*$D$50)))))*$I13,0)),0)</f>
        <v>0</v>
      </c>
      <c r="BQ13" s="337"/>
      <c r="BR13" s="362" t="s">
        <v>268</v>
      </c>
      <c r="BS13" s="355" t="n">
        <f aca="false">IFERROR(IF($M13=BR13,($D$8+$D$9+$D$10)*$I13,IF($N13=LEFT(BR13,1),($D$8+MAX(0,IF($D$50=1,$D$9*(1-(ABS($Q13-ABS(VALUE(MID(BR13,FIND("|",BR13)+1,FIND("-",BR13)-FIND("|",BR13)-1))-VALUE(MID(BR13,FIND("-",BR13)+1,10)))))*$D$50),$D$9*(1-(IF($N13="X",ABS($O13-VALUE(MID(BR13,FIND("|",BR13)+1,FIND("-",BR13)-FIND("|",BR13)-1))),ABS($Q13-ABS(VALUE(MID(BR13,FIND("|",BR13)+1,FIND("-",BR13)-FIND("|",BR13)-1))-VALUE(MID(BR13,FIND("-",BR13)+1,10)))))*$D$50)))))*$I13,0)),0)</f>
        <v>0</v>
      </c>
      <c r="BT13" s="337"/>
      <c r="BU13" s="362"/>
      <c r="BV13" s="355" t="n">
        <f aca="false">IFERROR(IF($M13=BU13,($D$8+$D$9+$D$10)*$I13,IF($N13=LEFT(BU13,1),($D$8+MAX(0,IF($D$50=1,$D$9*(1-(ABS($Q13-ABS(VALUE(MID(BU13,FIND("|",BU13)+1,FIND("-",BU13)-FIND("|",BU13)-1))-VALUE(MID(BU13,FIND("-",BU13)+1,10)))))*$D$50),$D$9*(1-(IF($N13="X",ABS($O13-VALUE(MID(BU13,FIND("|",BU13)+1,FIND("-",BU13)-FIND("|",BU13)-1))),ABS($Q13-ABS(VALUE(MID(BU13,FIND("|",BU13)+1,FIND("-",BU13)-FIND("|",BU13)-1))-VALUE(MID(BU13,FIND("-",BU13)+1,10)))))*$D$50)))))*$I13,0)),0)</f>
        <v>0</v>
      </c>
      <c r="BW13" s="337"/>
      <c r="BX13" s="362"/>
      <c r="BY13" s="355" t="n">
        <f aca="false">IFERROR(IF($M13=BX13,($D$8+$D$9+$D$10)*$I13,IF($N13=LEFT(BX13,1),($D$8+MAX(0,IF($D$50=1,$D$9*(1-(ABS($Q13-ABS(VALUE(MID(BX13,FIND("|",BX13)+1,FIND("-",BX13)-FIND("|",BX13)-1))-VALUE(MID(BX13,FIND("-",BX13)+1,10)))))*$D$50),$D$9*(1-(IF($N13="X",ABS($O13-VALUE(MID(BX13,FIND("|",BX13)+1,FIND("-",BX13)-FIND("|",BX13)-1))),ABS($Q13-ABS(VALUE(MID(BX13,FIND("|",BX13)+1,FIND("-",BX13)-FIND("|",BX13)-1))-VALUE(MID(BX13,FIND("-",BX13)+1,10)))))*$D$50)))))*$I13,0)),0)</f>
        <v>0</v>
      </c>
      <c r="BZ13" s="337"/>
      <c r="CA13" s="362"/>
      <c r="CB13" s="355" t="n">
        <f aca="false">IFERROR(IF($M13=CA13,($D$8+$D$9+$D$10)*$I13,IF($N13=LEFT(CA13,1),($D$8+MAX(0,IF($D$50=1,$D$9*(1-(ABS($Q13-ABS(VALUE(MID(CA13,FIND("|",CA13)+1,FIND("-",CA13)-FIND("|",CA13)-1))-VALUE(MID(CA13,FIND("-",CA13)+1,10)))))*$D$50),$D$9*(1-(IF($N13="X",ABS($O13-VALUE(MID(CA13,FIND("|",CA13)+1,FIND("-",CA13)-FIND("|",CA13)-1))),ABS($Q13-ABS(VALUE(MID(CA13,FIND("|",CA13)+1,FIND("-",CA13)-FIND("|",CA13)-1))-VALUE(MID(CA13,FIND("-",CA13)+1,10)))))*$D$50)))))*$I13,0)),0)</f>
        <v>0</v>
      </c>
      <c r="CC13" s="337"/>
      <c r="CD13" s="362"/>
      <c r="CE13" s="355" t="n">
        <f aca="false">IFERROR(IF($M13=CD13,($D$8+$D$9+$D$10)*$I13,IF($N13=LEFT(CD13,1),($D$8+MAX(0,IF($D$50=1,$D$9*(1-(ABS($Q13-ABS(VALUE(MID(CD13,FIND("|",CD13)+1,FIND("-",CD13)-FIND("|",CD13)-1))-VALUE(MID(CD13,FIND("-",CD13)+1,10)))))*$D$50),$D$9*(1-(IF($N13="X",ABS($O13-VALUE(MID(CD13,FIND("|",CD13)+1,FIND("-",CD13)-FIND("|",CD13)-1))),ABS($Q13-ABS(VALUE(MID(CD13,FIND("|",CD13)+1,FIND("-",CD13)-FIND("|",CD13)-1))-VALUE(MID(CD13,FIND("-",CD13)+1,10)))))*$D$50)))))*$I13,0)),0)</f>
        <v>0</v>
      </c>
      <c r="CF13" s="337"/>
      <c r="CG13" s="362"/>
      <c r="CH13" s="355" t="n">
        <f aca="false">IFERROR(IF($M13=CG13,($D$8+$D$9+$D$10)*$I13,IF($N13=LEFT(CG13,1),($D$8+MAX(0,IF($D$50=1,$D$9*(1-(ABS($Q13-ABS(VALUE(MID(CG13,FIND("|",CG13)+1,FIND("-",CG13)-FIND("|",CG13)-1))-VALUE(MID(CG13,FIND("-",CG13)+1,10)))))*$D$50),$D$9*(1-(IF($N13="X",ABS($O13-VALUE(MID(CG13,FIND("|",CG13)+1,FIND("-",CG13)-FIND("|",CG13)-1))),ABS($Q13-ABS(VALUE(MID(CG13,FIND("|",CG13)+1,FIND("-",CG13)-FIND("|",CG13)-1))-VALUE(MID(CG13,FIND("-",CG13)+1,10)))))*$D$50)))))*$I13,0)),0)</f>
        <v>0</v>
      </c>
      <c r="CI13" s="337"/>
      <c r="CJ13" s="362"/>
      <c r="CK13" s="355" t="n">
        <f aca="false">IFERROR(IF($M13=CJ13,($D$8+$D$9+$D$10)*$I13,IF($N13=LEFT(CJ13,1),($D$8+MAX(0,IF($D$50=1,$D$9*(1-(ABS($Q13-ABS(VALUE(MID(CJ13,FIND("|",CJ13)+1,FIND("-",CJ13)-FIND("|",CJ13)-1))-VALUE(MID(CJ13,FIND("-",CJ13)+1,10)))))*$D$50),$D$9*(1-(IF($N13="X",ABS($O13-VALUE(MID(CJ13,FIND("|",CJ13)+1,FIND("-",CJ13)-FIND("|",CJ13)-1))),ABS($Q13-ABS(VALUE(MID(CJ13,FIND("|",CJ13)+1,FIND("-",CJ13)-FIND("|",CJ13)-1))-VALUE(MID(CJ13,FIND("-",CJ13)+1,10)))))*$D$50)))))*$I13,0)),0)</f>
        <v>0</v>
      </c>
      <c r="CL13" s="337"/>
      <c r="CM13" s="362"/>
      <c r="CN13" s="355" t="n">
        <f aca="false">IFERROR(IF($M13=CM13,($D$8+$D$9+$D$10)*$I13,IF($N13=LEFT(CM13,1),($D$8+MAX(0,IF($D$50=1,$D$9*(1-(ABS($Q13-ABS(VALUE(MID(CM13,FIND("|",CM13)+1,FIND("-",CM13)-FIND("|",CM13)-1))-VALUE(MID(CM13,FIND("-",CM13)+1,10)))))*$D$50),$D$9*(1-(IF($N13="X",ABS($O13-VALUE(MID(CM13,FIND("|",CM13)+1,FIND("-",CM13)-FIND("|",CM13)-1))),ABS($Q13-ABS(VALUE(MID(CM13,FIND("|",CM13)+1,FIND("-",CM13)-FIND("|",CM13)-1))-VALUE(MID(CM13,FIND("-",CM13)+1,10)))))*$D$50)))))*$I13,0)),0)</f>
        <v>0</v>
      </c>
      <c r="CO13" s="337"/>
      <c r="CP13" s="362"/>
      <c r="CQ13" s="355" t="n">
        <f aca="false">IFERROR(IF($M13=CP13,($D$8+$D$9+$D$10)*$I13,IF($N13=LEFT(CP13,1),($D$8+MAX(0,IF($D$50=1,$D$9*(1-(ABS($Q13-ABS(VALUE(MID(CP13,FIND("|",CP13)+1,FIND("-",CP13)-FIND("|",CP13)-1))-VALUE(MID(CP13,FIND("-",CP13)+1,10)))))*$D$50),$D$9*(1-(IF($N13="X",ABS($O13-VALUE(MID(CP13,FIND("|",CP13)+1,FIND("-",CP13)-FIND("|",CP13)-1))),ABS($Q13-ABS(VALUE(MID(CP13,FIND("|",CP13)+1,FIND("-",CP13)-FIND("|",CP13)-1))-VALUE(MID(CP13,FIND("-",CP13)+1,10)))))*$D$50)))))*$I13,0)),0)</f>
        <v>0</v>
      </c>
      <c r="CR13" s="337"/>
      <c r="CS13" s="362"/>
      <c r="CT13" s="355" t="n">
        <f aca="false">IFERROR(IF($M13=CS13,($D$8+$D$9+$D$10)*$I13,IF($N13=LEFT(CS13,1),($D$8+MAX(0,IF($D$50=1,$D$9*(1-(ABS($Q13-ABS(VALUE(MID(CS13,FIND("|",CS13)+1,FIND("-",CS13)-FIND("|",CS13)-1))-VALUE(MID(CS13,FIND("-",CS13)+1,10)))))*$D$50),$D$9*(1-(IF($N13="X",ABS($O13-VALUE(MID(CS13,FIND("|",CS13)+1,FIND("-",CS13)-FIND("|",CS13)-1))),ABS($Q13-ABS(VALUE(MID(CS13,FIND("|",CS13)+1,FIND("-",CS13)-FIND("|",CS13)-1))-VALUE(MID(CS13,FIND("-",CS13)+1,10)))))*$D$50)))))*$I13,0)),0)</f>
        <v>0</v>
      </c>
      <c r="CU13" s="337"/>
      <c r="CV13" s="362"/>
      <c r="CW13" s="355" t="n">
        <f aca="false">IFERROR(IF($M13=CV13,($D$8+$D$9+$D$10)*$I13,IF($N13=LEFT(CV13,1),($D$8+MAX(0,IF($D$50=1,$D$9*(1-(ABS($Q13-ABS(VALUE(MID(CV13,FIND("|",CV13)+1,FIND("-",CV13)-FIND("|",CV13)-1))-VALUE(MID(CV13,FIND("-",CV13)+1,10)))))*$D$50),$D$9*(1-(IF($N13="X",ABS($O13-VALUE(MID(CV13,FIND("|",CV13)+1,FIND("-",CV13)-FIND("|",CV13)-1))),ABS($Q13-ABS(VALUE(MID(CV13,FIND("|",CV13)+1,FIND("-",CV13)-FIND("|",CV13)-1))-VALUE(MID(CV13,FIND("-",CV13)+1,10)))))*$D$50)))))*$I13,0)),0)</f>
        <v>0</v>
      </c>
      <c r="CX13" s="337"/>
      <c r="CY13" s="362"/>
      <c r="CZ13" s="355" t="n">
        <f aca="false">IFERROR(IF($M13=CY13,($D$8+$D$9+$D$10)*$I13,IF($N13=LEFT(CY13,1),($D$8+MAX(0,IF($D$50=1,$D$9*(1-(ABS($Q13-ABS(VALUE(MID(CY13,FIND("|",CY13)+1,FIND("-",CY13)-FIND("|",CY13)-1))-VALUE(MID(CY13,FIND("-",CY13)+1,10)))))*$D$50),$D$9*(1-(IF($N13="X",ABS($O13-VALUE(MID(CY13,FIND("|",CY13)+1,FIND("-",CY13)-FIND("|",CY13)-1))),ABS($Q13-ABS(VALUE(MID(CY13,FIND("|",CY13)+1,FIND("-",CY13)-FIND("|",CY13)-1))-VALUE(MID(CY13,FIND("-",CY13)+1,10)))))*$D$50)))))*$I13,0)),0)</f>
        <v>0</v>
      </c>
      <c r="DA13" s="337"/>
      <c r="DB13" s="362"/>
      <c r="DC13" s="355" t="n">
        <f aca="false">IFERROR(IF($M13=DB13,($D$8+$D$9+$D$10)*$I13,IF($N13=LEFT(DB13,1),($D$8+MAX(0,IF($D$50=1,$D$9*(1-(ABS($Q13-ABS(VALUE(MID(DB13,FIND("|",DB13)+1,FIND("-",DB13)-FIND("|",DB13)-1))-VALUE(MID(DB13,FIND("-",DB13)+1,10)))))*$D$50),$D$9*(1-(IF($N13="X",ABS($O13-VALUE(MID(DB13,FIND("|",DB13)+1,FIND("-",DB13)-FIND("|",DB13)-1))),ABS($Q13-ABS(VALUE(MID(DB13,FIND("|",DB13)+1,FIND("-",DB13)-FIND("|",DB13)-1))-VALUE(MID(DB13,FIND("-",DB13)+1,10)))))*$D$50)))))*$I13,0)),0)</f>
        <v>0</v>
      </c>
      <c r="DD13" s="337"/>
      <c r="DE13" s="362"/>
      <c r="DF13" s="355" t="n">
        <f aca="false">IFERROR(IF($M13=DE13,($D$8+$D$9+$D$10)*$I13,IF($N13=LEFT(DE13,1),($D$8+MAX(0,IF($D$50=1,$D$9*(1-(ABS($Q13-ABS(VALUE(MID(DE13,FIND("|",DE13)+1,FIND("-",DE13)-FIND("|",DE13)-1))-VALUE(MID(DE13,FIND("-",DE13)+1,10)))))*$D$50),$D$9*(1-(IF($N13="X",ABS($O13-VALUE(MID(DE13,FIND("|",DE13)+1,FIND("-",DE13)-FIND("|",DE13)-1))),ABS($Q13-ABS(VALUE(MID(DE13,FIND("|",DE13)+1,FIND("-",DE13)-FIND("|",DE13)-1))-VALUE(MID(DE13,FIND("-",DE13)+1,10)))))*$D$50)))))*$I13,0)),0)</f>
        <v>0</v>
      </c>
      <c r="DG13" s="337"/>
      <c r="DH13" s="362"/>
      <c r="DI13" s="355" t="n">
        <f aca="false">IFERROR(IF($M13=DH13,($D$8+$D$9+$D$10)*$I13,IF($N13=LEFT(DH13,1),($D$8+MAX(0,IF($D$50=1,$D$9*(1-(ABS($Q13-ABS(VALUE(MID(DH13,FIND("|",DH13)+1,FIND("-",DH13)-FIND("|",DH13)-1))-VALUE(MID(DH13,FIND("-",DH13)+1,10)))))*$D$50),$D$9*(1-(IF($N13="X",ABS($O13-VALUE(MID(DH13,FIND("|",DH13)+1,FIND("-",DH13)-FIND("|",DH13)-1))),ABS($Q13-ABS(VALUE(MID(DH13,FIND("|",DH13)+1,FIND("-",DH13)-FIND("|",DH13)-1))-VALUE(MID(DH13,FIND("-",DH13)+1,10)))))*$D$50)))))*$I13,0)),0)</f>
        <v>0</v>
      </c>
      <c r="DJ13" s="337"/>
      <c r="DK13" s="362"/>
      <c r="DL13" s="355" t="n">
        <f aca="false">IFERROR(IF($M13=DK13,($D$8+$D$9+$D$10)*$I13,IF($N13=LEFT(DK13,1),($D$8+MAX(0,IF($D$50=1,$D$9*(1-(ABS($Q13-ABS(VALUE(MID(DK13,FIND("|",DK13)+1,FIND("-",DK13)-FIND("|",DK13)-1))-VALUE(MID(DK13,FIND("-",DK13)+1,10)))))*$D$50),$D$9*(1-(IF($N13="X",ABS($O13-VALUE(MID(DK13,FIND("|",DK13)+1,FIND("-",DK13)-FIND("|",DK13)-1))),ABS($Q13-ABS(VALUE(MID(DK13,FIND("|",DK13)+1,FIND("-",DK13)-FIND("|",DK13)-1))-VALUE(MID(DK13,FIND("-",DK13)+1,10)))))*$D$50)))))*$I13,0)),0)</f>
        <v>0</v>
      </c>
      <c r="DM13" s="337"/>
      <c r="DN13" s="362"/>
      <c r="DO13" s="355" t="n">
        <f aca="false">IFERROR(IF($M13=DN13,($D$8+$D$9+$D$10)*$I13,IF($N13=LEFT(DN13,1),($D$8+MAX(0,IF($D$50=1,$D$9*(1-(ABS($Q13-ABS(VALUE(MID(DN13,FIND("|",DN13)+1,FIND("-",DN13)-FIND("|",DN13)-1))-VALUE(MID(DN13,FIND("-",DN13)+1,10)))))*$D$50),$D$9*(1-(IF($N13="X",ABS($O13-VALUE(MID(DN13,FIND("|",DN13)+1,FIND("-",DN13)-FIND("|",DN13)-1))),ABS($Q13-ABS(VALUE(MID(DN13,FIND("|",DN13)+1,FIND("-",DN13)-FIND("|",DN13)-1))-VALUE(MID(DN13,FIND("-",DN13)+1,10)))))*$D$50)))))*$I13,0)),0)</f>
        <v>0</v>
      </c>
      <c r="DP13" s="337"/>
      <c r="DQ13" s="362"/>
      <c r="DR13" s="355" t="n">
        <f aca="false">IFERROR(IF($M13=DQ13,($D$8+$D$9+$D$10)*$I13,IF($N13=LEFT(DQ13,1),($D$8+MAX(0,IF($D$50=1,$D$9*(1-(ABS($Q13-ABS(VALUE(MID(DQ13,FIND("|",DQ13)+1,FIND("-",DQ13)-FIND("|",DQ13)-1))-VALUE(MID(DQ13,FIND("-",DQ13)+1,10)))))*$D$50),$D$9*(1-(IF($N13="X",ABS($O13-VALUE(MID(DQ13,FIND("|",DQ13)+1,FIND("-",DQ13)-FIND("|",DQ13)-1))),ABS($Q13-ABS(VALUE(MID(DQ13,FIND("|",DQ13)+1,FIND("-",DQ13)-FIND("|",DQ13)-1))-VALUE(MID(DQ13,FIND("-",DQ13)+1,10)))))*$D$50)))))*$I13,0)),0)</f>
        <v>0</v>
      </c>
      <c r="DS13" s="337"/>
      <c r="DT13" s="362"/>
      <c r="DU13" s="355" t="n">
        <f aca="false">IFERROR(IF($M13=DT13,($D$8+$D$9+$D$10)*$I13,IF($N13=LEFT(DT13,1),($D$8+MAX(0,IF($D$50=1,$D$9*(1-(ABS($Q13-ABS(VALUE(MID(DT13,FIND("|",DT13)+1,FIND("-",DT13)-FIND("|",DT13)-1))-VALUE(MID(DT13,FIND("-",DT13)+1,10)))))*$D$50),$D$9*(1-(IF($N13="X",ABS($O13-VALUE(MID(DT13,FIND("|",DT13)+1,FIND("-",DT13)-FIND("|",DT13)-1))),ABS($Q13-ABS(VALUE(MID(DT13,FIND("|",DT13)+1,FIND("-",DT13)-FIND("|",DT13)-1))-VALUE(MID(DT13,FIND("-",DT13)+1,10)))))*$D$50)))))*$I13,0)),0)</f>
        <v>0</v>
      </c>
      <c r="DV13" s="337"/>
      <c r="DW13" s="362"/>
      <c r="DX13" s="355" t="n">
        <f aca="false">IFERROR(IF($M13=DW13,($D$8+$D$9+$D$10)*$I13,IF($N13=LEFT(DW13,1),($D$8+MAX(0,IF($D$50=1,$D$9*(1-(ABS($Q13-ABS(VALUE(MID(DW13,FIND("|",DW13)+1,FIND("-",DW13)-FIND("|",DW13)-1))-VALUE(MID(DW13,FIND("-",DW13)+1,10)))))*$D$50),$D$9*(1-(IF($N13="X",ABS($O13-VALUE(MID(DW13,FIND("|",DW13)+1,FIND("-",DW13)-FIND("|",DW13)-1))),ABS($Q13-ABS(VALUE(MID(DW13,FIND("|",DW13)+1,FIND("-",DW13)-FIND("|",DW13)-1))-VALUE(MID(DW13,FIND("-",DW13)+1,10)))))*$D$50)))))*$I13,0)),0)</f>
        <v>0</v>
      </c>
      <c r="DY13" s="337"/>
      <c r="DZ13" s="362"/>
      <c r="EA13" s="355" t="n">
        <f aca="false">IFERROR(IF($M13=DZ13,($D$8+$D$9+$D$10)*$I13,IF($N13=LEFT(DZ13,1),($D$8+MAX(0,IF($D$50=1,$D$9*(1-(ABS($Q13-ABS(VALUE(MID(DZ13,FIND("|",DZ13)+1,FIND("-",DZ13)-FIND("|",DZ13)-1))-VALUE(MID(DZ13,FIND("-",DZ13)+1,10)))))*$D$50),$D$9*(1-(IF($N13="X",ABS($O13-VALUE(MID(DZ13,FIND("|",DZ13)+1,FIND("-",DZ13)-FIND("|",DZ13)-1))),ABS($Q13-ABS(VALUE(MID(DZ13,FIND("|",DZ13)+1,FIND("-",DZ13)-FIND("|",DZ13)-1))-VALUE(MID(DZ13,FIND("-",DZ13)+1,10)))))*$D$50)))))*$I13,0)),0)</f>
        <v>0</v>
      </c>
      <c r="EB13" s="337"/>
      <c r="EC13" s="362"/>
      <c r="ED13" s="355" t="n">
        <f aca="false">IFERROR(IF($M13=EC13,($D$8+$D$9+$D$10)*$I13,IF($N13=LEFT(EC13,1),($D$8+MAX(0,IF($D$50=1,$D$9*(1-(ABS($Q13-ABS(VALUE(MID(EC13,FIND("|",EC13)+1,FIND("-",EC13)-FIND("|",EC13)-1))-VALUE(MID(EC13,FIND("-",EC13)+1,10)))))*$D$50),$D$9*(1-(IF($N13="X",ABS($O13-VALUE(MID(EC13,FIND("|",EC13)+1,FIND("-",EC13)-FIND("|",EC13)-1))),ABS($Q13-ABS(VALUE(MID(EC13,FIND("|",EC13)+1,FIND("-",EC13)-FIND("|",EC13)-1))-VALUE(MID(EC13,FIND("-",EC13)+1,10)))))*$D$50)))))*$I13,0)),0)</f>
        <v>0</v>
      </c>
      <c r="EE13" s="337"/>
      <c r="EF13" s="362"/>
      <c r="EG13" s="355" t="n">
        <f aca="false">IFERROR(IF($M13=EF13,($D$8+$D$9+$D$10)*$I13,IF($N13=LEFT(EF13,1),($D$8+MAX(0,IF($D$50=1,$D$9*(1-(ABS($Q13-ABS(VALUE(MID(EF13,FIND("|",EF13)+1,FIND("-",EF13)-FIND("|",EF13)-1))-VALUE(MID(EF13,FIND("-",EF13)+1,10)))))*$D$50),$D$9*(1-(IF($N13="X",ABS($O13-VALUE(MID(EF13,FIND("|",EF13)+1,FIND("-",EF13)-FIND("|",EF13)-1))),ABS($Q13-ABS(VALUE(MID(EF13,FIND("|",EF13)+1,FIND("-",EF13)-FIND("|",EF13)-1))-VALUE(MID(EF13,FIND("-",EF13)+1,10)))))*$D$50)))))*$I13,0)),0)</f>
        <v>0</v>
      </c>
      <c r="EH13" s="337"/>
      <c r="EI13" s="337"/>
    </row>
    <row r="14" customFormat="false" ht="15" hidden="false" customHeight="false" outlineLevel="0" collapsed="false">
      <c r="A14" s="326"/>
      <c r="B14" s="326"/>
      <c r="C14" s="359" t="str">
        <f aca="false">Idiomas!D310</f>
        <v>FASE DE GRUPOS - Posición exacta (4º)</v>
      </c>
      <c r="D14" s="360" t="n">
        <v>5</v>
      </c>
      <c r="E14" s="333"/>
      <c r="F14" s="342" t="n">
        <f aca="false">SUM($D$8:$D$10)*I14</f>
        <v>17</v>
      </c>
      <c r="G14" s="342" t="n">
        <f aca="false">VLOOKUP(H14,Equipos!$Q$1:$R$25,2,0)</f>
        <v>4</v>
      </c>
      <c r="H14" s="350" t="n">
        <f aca="false">TRUNC(INDEX(WORLDCUP!$X$4:$X$147,MATCH(ADMIN!K14,WORLDCUP!$DT$4:$DT$147,0))+INDEX(Horarios!$R$3:$R$86,MATCH(Horarios!$C$3,Horarios!$P$3:$P$86,0))/24)</f>
        <v>46187</v>
      </c>
      <c r="I14" s="351" t="n">
        <v>1</v>
      </c>
      <c r="J14" s="352" t="s">
        <v>282</v>
      </c>
      <c r="K14" s="366" t="str">
        <f aca="false">CONCATENATE(WORLDCUP!AA36,"-",WORLDCUP!AF36)</f>
        <v>Alemania-Curazao</v>
      </c>
      <c r="L14" s="353"/>
      <c r="M14" s="358" t="str">
        <f aca="false">IF(OR(WORLDCUP!AC36="",WORLDCUP!AD36=""),"-",N14&amp;"|"&amp;O14&amp;"-"&amp;P14)</f>
        <v>1|7-1</v>
      </c>
      <c r="N14" s="331" t="str">
        <f aca="false">IF(OR(WORLDCUP!AC36="",WORLDCUP!AD36=""),"",IF(WORLDCUP!AC36&gt;WORLDCUP!AD36,"1",IF(WORLDCUP!AC36&lt;WORLDCUP!AD36,"2","X")))</f>
        <v>1</v>
      </c>
      <c r="O14" s="331" t="n">
        <f aca="false">WORLDCUP!AC36</f>
        <v>7</v>
      </c>
      <c r="P14" s="331" t="n">
        <f aca="false">WORLDCUP!AD36</f>
        <v>1</v>
      </c>
      <c r="Q14" s="331" t="n">
        <f aca="false">ABS(O14-P14)</f>
        <v>6</v>
      </c>
      <c r="R14" s="326"/>
      <c r="S14" s="362" t="s">
        <v>283</v>
      </c>
      <c r="T14" s="355" t="n">
        <f aca="false">IFERROR(IF($M14=S14,($D$8+$D$9+$D$10)*$I14,IF($N14=LEFT(S14,1),($D$8+MAX(0,IF($D$50=1,$D$9*(1-(ABS($Q14-ABS(VALUE(MID(S14,FIND("|",S14)+1,FIND("-",S14)-FIND("|",S14)-1))-VALUE(MID(S14,FIND("-",S14)+1,10)))))*$D$50),$D$9*(1-(IF($N14="X",ABS($O14-VALUE(MID(S14,FIND("|",S14)+1,FIND("-",S14)-FIND("|",S14)-1))),ABS($Q14-ABS(VALUE(MID(S14,FIND("|",S14)+1,FIND("-",S14)-FIND("|",S14)-1))-VALUE(MID(S14,FIND("-",S14)+1,10)))))*$D$50)))))*$I14,0)),0)</f>
        <v>5</v>
      </c>
      <c r="U14" s="337"/>
      <c r="V14" s="362" t="s">
        <v>272</v>
      </c>
      <c r="W14" s="355" t="n">
        <f aca="false">IFERROR(IF($M14=V14,($D$8+$D$9+$D$10)*$I14,IF($N14=LEFT(V14,1),($D$8+MAX(0,IF($D$50=1,$D$9*(1-(ABS($Q14-ABS(VALUE(MID(V14,FIND("|",V14)+1,FIND("-",V14)-FIND("|",V14)-1))-VALUE(MID(V14,FIND("-",V14)+1,10)))))*$D$50),$D$9*(1-(IF($N14="X",ABS($O14-VALUE(MID(V14,FIND("|",V14)+1,FIND("-",V14)-FIND("|",V14)-1))),ABS($Q14-ABS(VALUE(MID(V14,FIND("|",V14)+1,FIND("-",V14)-FIND("|",V14)-1))-VALUE(MID(V14,FIND("-",V14)+1,10)))))*$D$50)))))*$I14,0)),0)</f>
        <v>5</v>
      </c>
      <c r="X14" s="337"/>
      <c r="Y14" s="362" t="s">
        <v>272</v>
      </c>
      <c r="Z14" s="355" t="n">
        <f aca="false">IFERROR(IF($M14=Y14,($D$8+$D$9+$D$10)*$I14,IF($N14=LEFT(Y14,1),($D$8+MAX(0,IF($D$50=1,$D$9*(1-(ABS($Q14-ABS(VALUE(MID(Y14,FIND("|",Y14)+1,FIND("-",Y14)-FIND("|",Y14)-1))-VALUE(MID(Y14,FIND("-",Y14)+1,10)))))*$D$50),$D$9*(1-(IF($N14="X",ABS($O14-VALUE(MID(Y14,FIND("|",Y14)+1,FIND("-",Y14)-FIND("|",Y14)-1))),ABS($Q14-ABS(VALUE(MID(Y14,FIND("|",Y14)+1,FIND("-",Y14)-FIND("|",Y14)-1))-VALUE(MID(Y14,FIND("-",Y14)+1,10)))))*$D$50)))))*$I14,0)),0)</f>
        <v>5</v>
      </c>
      <c r="AA14" s="337"/>
      <c r="AB14" s="362" t="s">
        <v>272</v>
      </c>
      <c r="AC14" s="355" t="n">
        <f aca="false">IFERROR(IF($M14=AB14,($D$8+$D$9+$D$10)*$I14,IF($N14=LEFT(AB14,1),($D$8+MAX(0,IF($D$50=1,$D$9*(1-(ABS($Q14-ABS(VALUE(MID(AB14,FIND("|",AB14)+1,FIND("-",AB14)-FIND("|",AB14)-1))-VALUE(MID(AB14,FIND("-",AB14)+1,10)))))*$D$50),$D$9*(1-(IF($N14="X",ABS($O14-VALUE(MID(AB14,FIND("|",AB14)+1,FIND("-",AB14)-FIND("|",AB14)-1))),ABS($Q14-ABS(VALUE(MID(AB14,FIND("|",AB14)+1,FIND("-",AB14)-FIND("|",AB14)-1))-VALUE(MID(AB14,FIND("-",AB14)+1,10)))))*$D$50)))))*$I14,0)),0)</f>
        <v>5</v>
      </c>
      <c r="AD14" s="337"/>
      <c r="AE14" s="362" t="s">
        <v>284</v>
      </c>
      <c r="AF14" s="355" t="n">
        <f aca="false">IFERROR(IF($M14=AE14,($D$8+$D$9+$D$10)*$I14,IF($N14=LEFT(AE14,1),($D$8+MAX(0,IF($D$50=1,$D$9*(1-(ABS($Q14-ABS(VALUE(MID(AE14,FIND("|",AE14)+1,FIND("-",AE14)-FIND("|",AE14)-1))-VALUE(MID(AE14,FIND("-",AE14)+1,10)))))*$D$50),$D$9*(1-(IF($N14="X",ABS($O14-VALUE(MID(AE14,FIND("|",AE14)+1,FIND("-",AE14)-FIND("|",AE14)-1))),ABS($Q14-ABS(VALUE(MID(AE14,FIND("|",AE14)+1,FIND("-",AE14)-FIND("|",AE14)-1))-VALUE(MID(AE14,FIND("-",AE14)+1,10)))))*$D$50)))))*$I14,0)),0)</f>
        <v>5</v>
      </c>
      <c r="AG14" s="337"/>
      <c r="AH14" s="362" t="s">
        <v>283</v>
      </c>
      <c r="AI14" s="355" t="n">
        <f aca="false">IFERROR(IF($M14=AH14,($D$8+$D$9+$D$10)*$I14,IF($N14=LEFT(AH14,1),($D$8+MAX(0,IF($D$50=1,$D$9*(1-(ABS($Q14-ABS(VALUE(MID(AH14,FIND("|",AH14)+1,FIND("-",AH14)-FIND("|",AH14)-1))-VALUE(MID(AH14,FIND("-",AH14)+1,10)))))*$D$50),$D$9*(1-(IF($N14="X",ABS($O14-VALUE(MID(AH14,FIND("|",AH14)+1,FIND("-",AH14)-FIND("|",AH14)-1))),ABS($Q14-ABS(VALUE(MID(AH14,FIND("|",AH14)+1,FIND("-",AH14)-FIND("|",AH14)-1))-VALUE(MID(AH14,FIND("-",AH14)+1,10)))))*$D$50)))))*$I14,0)),0)</f>
        <v>5</v>
      </c>
      <c r="AJ14" s="337"/>
      <c r="AK14" s="362" t="s">
        <v>283</v>
      </c>
      <c r="AL14" s="355" t="n">
        <f aca="false">IFERROR(IF($M14=AK14,($D$8+$D$9+$D$10)*$I14,IF($N14=LEFT(AK14,1),($D$8+MAX(0,IF($D$50=1,$D$9*(1-(ABS($Q14-ABS(VALUE(MID(AK14,FIND("|",AK14)+1,FIND("-",AK14)-FIND("|",AK14)-1))-VALUE(MID(AK14,FIND("-",AK14)+1,10)))))*$D$50),$D$9*(1-(IF($N14="X",ABS($O14-VALUE(MID(AK14,FIND("|",AK14)+1,FIND("-",AK14)-FIND("|",AK14)-1))),ABS($Q14-ABS(VALUE(MID(AK14,FIND("|",AK14)+1,FIND("-",AK14)-FIND("|",AK14)-1))-VALUE(MID(AK14,FIND("-",AK14)+1,10)))))*$D$50)))))*$I14,0)),0)</f>
        <v>5</v>
      </c>
      <c r="AM14" s="337"/>
      <c r="AN14" s="362" t="s">
        <v>284</v>
      </c>
      <c r="AO14" s="355" t="n">
        <f aca="false">IFERROR(IF($M14=AN14,($D$8+$D$9+$D$10)*$I14,IF($N14=LEFT(AN14,1),($D$8+MAX(0,IF($D$50=1,$D$9*(1-(ABS($Q14-ABS(VALUE(MID(AN14,FIND("|",AN14)+1,FIND("-",AN14)-FIND("|",AN14)-1))-VALUE(MID(AN14,FIND("-",AN14)+1,10)))))*$D$50),$D$9*(1-(IF($N14="X",ABS($O14-VALUE(MID(AN14,FIND("|",AN14)+1,FIND("-",AN14)-FIND("|",AN14)-1))),ABS($Q14-ABS(VALUE(MID(AN14,FIND("|",AN14)+1,FIND("-",AN14)-FIND("|",AN14)-1))-VALUE(MID(AN14,FIND("-",AN14)+1,10)))))*$D$50)))))*$I14,0)),0)</f>
        <v>5</v>
      </c>
      <c r="AP14" s="337"/>
      <c r="AQ14" s="362" t="s">
        <v>285</v>
      </c>
      <c r="AR14" s="355" t="n">
        <f aca="false">IFERROR(IF($M14=AQ14,($D$8+$D$9+$D$10)*$I14,IF($N14=LEFT(AQ14,1),($D$8+MAX(0,IF($D$50=1,$D$9*(1-(ABS($Q14-ABS(VALUE(MID(AQ14,FIND("|",AQ14)+1,FIND("-",AQ14)-FIND("|",AQ14)-1))-VALUE(MID(AQ14,FIND("-",AQ14)+1,10)))))*$D$50),$D$9*(1-(IF($N14="X",ABS($O14-VALUE(MID(AQ14,FIND("|",AQ14)+1,FIND("-",AQ14)-FIND("|",AQ14)-1))),ABS($Q14-ABS(VALUE(MID(AQ14,FIND("|",AQ14)+1,FIND("-",AQ14)-FIND("|",AQ14)-1))-VALUE(MID(AQ14,FIND("-",AQ14)+1,10)))))*$D$50)))))*$I14,0)),0)</f>
        <v>7</v>
      </c>
      <c r="AS14" s="337"/>
      <c r="AT14" s="362" t="s">
        <v>284</v>
      </c>
      <c r="AU14" s="355" t="n">
        <f aca="false">IFERROR(IF($M14=AT14,($D$8+$D$9+$D$10)*$I14,IF($N14=LEFT(AT14,1),($D$8+MAX(0,IF($D$50=1,$D$9*(1-(ABS($Q14-ABS(VALUE(MID(AT14,FIND("|",AT14)+1,FIND("-",AT14)-FIND("|",AT14)-1))-VALUE(MID(AT14,FIND("-",AT14)+1,10)))))*$D$50),$D$9*(1-(IF($N14="X",ABS($O14-VALUE(MID(AT14,FIND("|",AT14)+1,FIND("-",AT14)-FIND("|",AT14)-1))),ABS($Q14-ABS(VALUE(MID(AT14,FIND("|",AT14)+1,FIND("-",AT14)-FIND("|",AT14)-1))-VALUE(MID(AT14,FIND("-",AT14)+1,10)))))*$D$50)))))*$I14,0)),0)</f>
        <v>5</v>
      </c>
      <c r="AV14" s="337"/>
      <c r="AW14" s="362" t="s">
        <v>266</v>
      </c>
      <c r="AX14" s="355" t="n">
        <f aca="false">IFERROR(IF($M14=AW14,($D$8+$D$9+$D$10)*$I14,IF($N14=LEFT(AW14,1),($D$8+MAX(0,IF($D$50=1,$D$9*(1-(ABS($Q14-ABS(VALUE(MID(AW14,FIND("|",AW14)+1,FIND("-",AW14)-FIND("|",AW14)-1))-VALUE(MID(AW14,FIND("-",AW14)+1,10)))))*$D$50),$D$9*(1-(IF($N14="X",ABS($O14-VALUE(MID(AW14,FIND("|",AW14)+1,FIND("-",AW14)-FIND("|",AW14)-1))),ABS($Q14-ABS(VALUE(MID(AW14,FIND("|",AW14)+1,FIND("-",AW14)-FIND("|",AW14)-1))-VALUE(MID(AW14,FIND("-",AW14)+1,10)))))*$D$50)))))*$I14,0)),0)</f>
        <v>5</v>
      </c>
      <c r="AY14" s="337"/>
      <c r="AZ14" s="362" t="s">
        <v>283</v>
      </c>
      <c r="BA14" s="355" t="n">
        <f aca="false">IFERROR(IF($M14=AZ14,($D$8+$D$9+$D$10)*$I14,IF($N14=LEFT(AZ14,1),($D$8+MAX(0,IF($D$50=1,$D$9*(1-(ABS($Q14-ABS(VALUE(MID(AZ14,FIND("|",AZ14)+1,FIND("-",AZ14)-FIND("|",AZ14)-1))-VALUE(MID(AZ14,FIND("-",AZ14)+1,10)))))*$D$50),$D$9*(1-(IF($N14="X",ABS($O14-VALUE(MID(AZ14,FIND("|",AZ14)+1,FIND("-",AZ14)-FIND("|",AZ14)-1))),ABS($Q14-ABS(VALUE(MID(AZ14,FIND("|",AZ14)+1,FIND("-",AZ14)-FIND("|",AZ14)-1))-VALUE(MID(AZ14,FIND("-",AZ14)+1,10)))))*$D$50)))))*$I14,0)),0)</f>
        <v>5</v>
      </c>
      <c r="BB14" s="337"/>
      <c r="BC14" s="362" t="s">
        <v>286</v>
      </c>
      <c r="BD14" s="355" t="n">
        <f aca="false">IFERROR(IF($M14=BC14,($D$8+$D$9+$D$10)*$I14,IF($N14=LEFT(BC14,1),($D$8+MAX(0,IF($D$50=1,$D$9*(1-(ABS($Q14-ABS(VALUE(MID(BC14,FIND("|",BC14)+1,FIND("-",BC14)-FIND("|",BC14)-1))-VALUE(MID(BC14,FIND("-",BC14)+1,10)))))*$D$50),$D$9*(1-(IF($N14="X",ABS($O14-VALUE(MID(BC14,FIND("|",BC14)+1,FIND("-",BC14)-FIND("|",BC14)-1))),ABS($Q14-ABS(VALUE(MID(BC14,FIND("|",BC14)+1,FIND("-",BC14)-FIND("|",BC14)-1))-VALUE(MID(BC14,FIND("-",BC14)+1,10)))))*$D$50)))))*$I14,0)),0)</f>
        <v>5</v>
      </c>
      <c r="BE14" s="337"/>
      <c r="BF14" s="362" t="s">
        <v>266</v>
      </c>
      <c r="BG14" s="355" t="n">
        <f aca="false">IFERROR(IF($M14=BF14,($D$8+$D$9+$D$10)*$I14,IF($N14=LEFT(BF14,1),($D$8+MAX(0,IF($D$50=1,$D$9*(1-(ABS($Q14-ABS(VALUE(MID(BF14,FIND("|",BF14)+1,FIND("-",BF14)-FIND("|",BF14)-1))-VALUE(MID(BF14,FIND("-",BF14)+1,10)))))*$D$50),$D$9*(1-(IF($N14="X",ABS($O14-VALUE(MID(BF14,FIND("|",BF14)+1,FIND("-",BF14)-FIND("|",BF14)-1))),ABS($Q14-ABS(VALUE(MID(BF14,FIND("|",BF14)+1,FIND("-",BF14)-FIND("|",BF14)-1))-VALUE(MID(BF14,FIND("-",BF14)+1,10)))))*$D$50)))))*$I14,0)),0)</f>
        <v>5</v>
      </c>
      <c r="BH14" s="337"/>
      <c r="BI14" s="362" t="s">
        <v>266</v>
      </c>
      <c r="BJ14" s="355" t="n">
        <f aca="false">IFERROR(IF($M14=BI14,($D$8+$D$9+$D$10)*$I14,IF($N14=LEFT(BI14,1),($D$8+MAX(0,IF($D$50=1,$D$9*(1-(ABS($Q14-ABS(VALUE(MID(BI14,FIND("|",BI14)+1,FIND("-",BI14)-FIND("|",BI14)-1))-VALUE(MID(BI14,FIND("-",BI14)+1,10)))))*$D$50),$D$9*(1-(IF($N14="X",ABS($O14-VALUE(MID(BI14,FIND("|",BI14)+1,FIND("-",BI14)-FIND("|",BI14)-1))),ABS($Q14-ABS(VALUE(MID(BI14,FIND("|",BI14)+1,FIND("-",BI14)-FIND("|",BI14)-1))-VALUE(MID(BI14,FIND("-",BI14)+1,10)))))*$D$50)))))*$I14,0)),0)</f>
        <v>5</v>
      </c>
      <c r="BK14" s="337"/>
      <c r="BL14" s="362" t="s">
        <v>283</v>
      </c>
      <c r="BM14" s="355" t="n">
        <f aca="false">IFERROR(IF($M14=BL14,($D$8+$D$9+$D$10)*$I14,IF($N14=LEFT(BL14,1),($D$8+MAX(0,IF($D$50=1,$D$9*(1-(ABS($Q14-ABS(VALUE(MID(BL14,FIND("|",BL14)+1,FIND("-",BL14)-FIND("|",BL14)-1))-VALUE(MID(BL14,FIND("-",BL14)+1,10)))))*$D$50),$D$9*(1-(IF($N14="X",ABS($O14-VALUE(MID(BL14,FIND("|",BL14)+1,FIND("-",BL14)-FIND("|",BL14)-1))),ABS($Q14-ABS(VALUE(MID(BL14,FIND("|",BL14)+1,FIND("-",BL14)-FIND("|",BL14)-1))-VALUE(MID(BL14,FIND("-",BL14)+1,10)))))*$D$50)))))*$I14,0)),0)</f>
        <v>5</v>
      </c>
      <c r="BN14" s="337"/>
      <c r="BO14" s="362" t="s">
        <v>283</v>
      </c>
      <c r="BP14" s="355" t="n">
        <f aca="false">IFERROR(IF($M14=BO14,($D$8+$D$9+$D$10)*$I14,IF($N14=LEFT(BO14,1),($D$8+MAX(0,IF($D$50=1,$D$9*(1-(ABS($Q14-ABS(VALUE(MID(BO14,FIND("|",BO14)+1,FIND("-",BO14)-FIND("|",BO14)-1))-VALUE(MID(BO14,FIND("-",BO14)+1,10)))))*$D$50),$D$9*(1-(IF($N14="X",ABS($O14-VALUE(MID(BO14,FIND("|",BO14)+1,FIND("-",BO14)-FIND("|",BO14)-1))),ABS($Q14-ABS(VALUE(MID(BO14,FIND("|",BO14)+1,FIND("-",BO14)-FIND("|",BO14)-1))-VALUE(MID(BO14,FIND("-",BO14)+1,10)))))*$D$50)))))*$I14,0)),0)</f>
        <v>5</v>
      </c>
      <c r="BQ14" s="337"/>
      <c r="BR14" s="362" t="s">
        <v>272</v>
      </c>
      <c r="BS14" s="355" t="n">
        <f aca="false">IFERROR(IF($M14=BR14,($D$8+$D$9+$D$10)*$I14,IF($N14=LEFT(BR14,1),($D$8+MAX(0,IF($D$50=1,$D$9*(1-(ABS($Q14-ABS(VALUE(MID(BR14,FIND("|",BR14)+1,FIND("-",BR14)-FIND("|",BR14)-1))-VALUE(MID(BR14,FIND("-",BR14)+1,10)))))*$D$50),$D$9*(1-(IF($N14="X",ABS($O14-VALUE(MID(BR14,FIND("|",BR14)+1,FIND("-",BR14)-FIND("|",BR14)-1))),ABS($Q14-ABS(VALUE(MID(BR14,FIND("|",BR14)+1,FIND("-",BR14)-FIND("|",BR14)-1))-VALUE(MID(BR14,FIND("-",BR14)+1,10)))))*$D$50)))))*$I14,0)),0)</f>
        <v>5</v>
      </c>
      <c r="BT14" s="337"/>
      <c r="BU14" s="362"/>
      <c r="BV14" s="355" t="n">
        <f aca="false">IFERROR(IF($M14=BU14,($D$8+$D$9+$D$10)*$I14,IF($N14=LEFT(BU14,1),($D$8+MAX(0,IF($D$50=1,$D$9*(1-(ABS($Q14-ABS(VALUE(MID(BU14,FIND("|",BU14)+1,FIND("-",BU14)-FIND("|",BU14)-1))-VALUE(MID(BU14,FIND("-",BU14)+1,10)))))*$D$50),$D$9*(1-(IF($N14="X",ABS($O14-VALUE(MID(BU14,FIND("|",BU14)+1,FIND("-",BU14)-FIND("|",BU14)-1))),ABS($Q14-ABS(VALUE(MID(BU14,FIND("|",BU14)+1,FIND("-",BU14)-FIND("|",BU14)-1))-VALUE(MID(BU14,FIND("-",BU14)+1,10)))))*$D$50)))))*$I14,0)),0)</f>
        <v>0</v>
      </c>
      <c r="BW14" s="337"/>
      <c r="BX14" s="362"/>
      <c r="BY14" s="355" t="n">
        <f aca="false">IFERROR(IF($M14=BX14,($D$8+$D$9+$D$10)*$I14,IF($N14=LEFT(BX14,1),($D$8+MAX(0,IF($D$50=1,$D$9*(1-(ABS($Q14-ABS(VALUE(MID(BX14,FIND("|",BX14)+1,FIND("-",BX14)-FIND("|",BX14)-1))-VALUE(MID(BX14,FIND("-",BX14)+1,10)))))*$D$50),$D$9*(1-(IF($N14="X",ABS($O14-VALUE(MID(BX14,FIND("|",BX14)+1,FIND("-",BX14)-FIND("|",BX14)-1))),ABS($Q14-ABS(VALUE(MID(BX14,FIND("|",BX14)+1,FIND("-",BX14)-FIND("|",BX14)-1))-VALUE(MID(BX14,FIND("-",BX14)+1,10)))))*$D$50)))))*$I14,0)),0)</f>
        <v>0</v>
      </c>
      <c r="BZ14" s="337"/>
      <c r="CA14" s="362"/>
      <c r="CB14" s="355" t="n">
        <f aca="false">IFERROR(IF($M14=CA14,($D$8+$D$9+$D$10)*$I14,IF($N14=LEFT(CA14,1),($D$8+MAX(0,IF($D$50=1,$D$9*(1-(ABS($Q14-ABS(VALUE(MID(CA14,FIND("|",CA14)+1,FIND("-",CA14)-FIND("|",CA14)-1))-VALUE(MID(CA14,FIND("-",CA14)+1,10)))))*$D$50),$D$9*(1-(IF($N14="X",ABS($O14-VALUE(MID(CA14,FIND("|",CA14)+1,FIND("-",CA14)-FIND("|",CA14)-1))),ABS($Q14-ABS(VALUE(MID(CA14,FIND("|",CA14)+1,FIND("-",CA14)-FIND("|",CA14)-1))-VALUE(MID(CA14,FIND("-",CA14)+1,10)))))*$D$50)))))*$I14,0)),0)</f>
        <v>0</v>
      </c>
      <c r="CC14" s="337"/>
      <c r="CD14" s="362"/>
      <c r="CE14" s="355" t="n">
        <f aca="false">IFERROR(IF($M14=CD14,($D$8+$D$9+$D$10)*$I14,IF($N14=LEFT(CD14,1),($D$8+MAX(0,IF($D$50=1,$D$9*(1-(ABS($Q14-ABS(VALUE(MID(CD14,FIND("|",CD14)+1,FIND("-",CD14)-FIND("|",CD14)-1))-VALUE(MID(CD14,FIND("-",CD14)+1,10)))))*$D$50),$D$9*(1-(IF($N14="X",ABS($O14-VALUE(MID(CD14,FIND("|",CD14)+1,FIND("-",CD14)-FIND("|",CD14)-1))),ABS($Q14-ABS(VALUE(MID(CD14,FIND("|",CD14)+1,FIND("-",CD14)-FIND("|",CD14)-1))-VALUE(MID(CD14,FIND("-",CD14)+1,10)))))*$D$50)))))*$I14,0)),0)</f>
        <v>0</v>
      </c>
      <c r="CF14" s="337"/>
      <c r="CG14" s="362"/>
      <c r="CH14" s="355" t="n">
        <f aca="false">IFERROR(IF($M14=CG14,($D$8+$D$9+$D$10)*$I14,IF($N14=LEFT(CG14,1),($D$8+MAX(0,IF($D$50=1,$D$9*(1-(ABS($Q14-ABS(VALUE(MID(CG14,FIND("|",CG14)+1,FIND("-",CG14)-FIND("|",CG14)-1))-VALUE(MID(CG14,FIND("-",CG14)+1,10)))))*$D$50),$D$9*(1-(IF($N14="X",ABS($O14-VALUE(MID(CG14,FIND("|",CG14)+1,FIND("-",CG14)-FIND("|",CG14)-1))),ABS($Q14-ABS(VALUE(MID(CG14,FIND("|",CG14)+1,FIND("-",CG14)-FIND("|",CG14)-1))-VALUE(MID(CG14,FIND("-",CG14)+1,10)))))*$D$50)))))*$I14,0)),0)</f>
        <v>0</v>
      </c>
      <c r="CI14" s="337"/>
      <c r="CJ14" s="362"/>
      <c r="CK14" s="355" t="n">
        <f aca="false">IFERROR(IF($M14=CJ14,($D$8+$D$9+$D$10)*$I14,IF($N14=LEFT(CJ14,1),($D$8+MAX(0,IF($D$50=1,$D$9*(1-(ABS($Q14-ABS(VALUE(MID(CJ14,FIND("|",CJ14)+1,FIND("-",CJ14)-FIND("|",CJ14)-1))-VALUE(MID(CJ14,FIND("-",CJ14)+1,10)))))*$D$50),$D$9*(1-(IF($N14="X",ABS($O14-VALUE(MID(CJ14,FIND("|",CJ14)+1,FIND("-",CJ14)-FIND("|",CJ14)-1))),ABS($Q14-ABS(VALUE(MID(CJ14,FIND("|",CJ14)+1,FIND("-",CJ14)-FIND("|",CJ14)-1))-VALUE(MID(CJ14,FIND("-",CJ14)+1,10)))))*$D$50)))))*$I14,0)),0)</f>
        <v>0</v>
      </c>
      <c r="CL14" s="337"/>
      <c r="CM14" s="362"/>
      <c r="CN14" s="355" t="n">
        <f aca="false">IFERROR(IF($M14=CM14,($D$8+$D$9+$D$10)*$I14,IF($N14=LEFT(CM14,1),($D$8+MAX(0,IF($D$50=1,$D$9*(1-(ABS($Q14-ABS(VALUE(MID(CM14,FIND("|",CM14)+1,FIND("-",CM14)-FIND("|",CM14)-1))-VALUE(MID(CM14,FIND("-",CM14)+1,10)))))*$D$50),$D$9*(1-(IF($N14="X",ABS($O14-VALUE(MID(CM14,FIND("|",CM14)+1,FIND("-",CM14)-FIND("|",CM14)-1))),ABS($Q14-ABS(VALUE(MID(CM14,FIND("|",CM14)+1,FIND("-",CM14)-FIND("|",CM14)-1))-VALUE(MID(CM14,FIND("-",CM14)+1,10)))))*$D$50)))))*$I14,0)),0)</f>
        <v>0</v>
      </c>
      <c r="CO14" s="337"/>
      <c r="CP14" s="362"/>
      <c r="CQ14" s="355" t="n">
        <f aca="false">IFERROR(IF($M14=CP14,($D$8+$D$9+$D$10)*$I14,IF($N14=LEFT(CP14,1),($D$8+MAX(0,IF($D$50=1,$D$9*(1-(ABS($Q14-ABS(VALUE(MID(CP14,FIND("|",CP14)+1,FIND("-",CP14)-FIND("|",CP14)-1))-VALUE(MID(CP14,FIND("-",CP14)+1,10)))))*$D$50),$D$9*(1-(IF($N14="X",ABS($O14-VALUE(MID(CP14,FIND("|",CP14)+1,FIND("-",CP14)-FIND("|",CP14)-1))),ABS($Q14-ABS(VALUE(MID(CP14,FIND("|",CP14)+1,FIND("-",CP14)-FIND("|",CP14)-1))-VALUE(MID(CP14,FIND("-",CP14)+1,10)))))*$D$50)))))*$I14,0)),0)</f>
        <v>0</v>
      </c>
      <c r="CR14" s="337"/>
      <c r="CS14" s="362"/>
      <c r="CT14" s="355" t="n">
        <f aca="false">IFERROR(IF($M14=CS14,($D$8+$D$9+$D$10)*$I14,IF($N14=LEFT(CS14,1),($D$8+MAX(0,IF($D$50=1,$D$9*(1-(ABS($Q14-ABS(VALUE(MID(CS14,FIND("|",CS14)+1,FIND("-",CS14)-FIND("|",CS14)-1))-VALUE(MID(CS14,FIND("-",CS14)+1,10)))))*$D$50),$D$9*(1-(IF($N14="X",ABS($O14-VALUE(MID(CS14,FIND("|",CS14)+1,FIND("-",CS14)-FIND("|",CS14)-1))),ABS($Q14-ABS(VALUE(MID(CS14,FIND("|",CS14)+1,FIND("-",CS14)-FIND("|",CS14)-1))-VALUE(MID(CS14,FIND("-",CS14)+1,10)))))*$D$50)))))*$I14,0)),0)</f>
        <v>0</v>
      </c>
      <c r="CU14" s="337"/>
      <c r="CV14" s="362"/>
      <c r="CW14" s="355" t="n">
        <f aca="false">IFERROR(IF($M14=CV14,($D$8+$D$9+$D$10)*$I14,IF($N14=LEFT(CV14,1),($D$8+MAX(0,IF($D$50=1,$D$9*(1-(ABS($Q14-ABS(VALUE(MID(CV14,FIND("|",CV14)+1,FIND("-",CV14)-FIND("|",CV14)-1))-VALUE(MID(CV14,FIND("-",CV14)+1,10)))))*$D$50),$D$9*(1-(IF($N14="X",ABS($O14-VALUE(MID(CV14,FIND("|",CV14)+1,FIND("-",CV14)-FIND("|",CV14)-1))),ABS($Q14-ABS(VALUE(MID(CV14,FIND("|",CV14)+1,FIND("-",CV14)-FIND("|",CV14)-1))-VALUE(MID(CV14,FIND("-",CV14)+1,10)))))*$D$50)))))*$I14,0)),0)</f>
        <v>0</v>
      </c>
      <c r="CX14" s="337"/>
      <c r="CY14" s="362"/>
      <c r="CZ14" s="355" t="n">
        <f aca="false">IFERROR(IF($M14=CY14,($D$8+$D$9+$D$10)*$I14,IF($N14=LEFT(CY14,1),($D$8+MAX(0,IF($D$50=1,$D$9*(1-(ABS($Q14-ABS(VALUE(MID(CY14,FIND("|",CY14)+1,FIND("-",CY14)-FIND("|",CY14)-1))-VALUE(MID(CY14,FIND("-",CY14)+1,10)))))*$D$50),$D$9*(1-(IF($N14="X",ABS($O14-VALUE(MID(CY14,FIND("|",CY14)+1,FIND("-",CY14)-FIND("|",CY14)-1))),ABS($Q14-ABS(VALUE(MID(CY14,FIND("|",CY14)+1,FIND("-",CY14)-FIND("|",CY14)-1))-VALUE(MID(CY14,FIND("-",CY14)+1,10)))))*$D$50)))))*$I14,0)),0)</f>
        <v>0</v>
      </c>
      <c r="DA14" s="337"/>
      <c r="DB14" s="362"/>
      <c r="DC14" s="355" t="n">
        <f aca="false">IFERROR(IF($M14=DB14,($D$8+$D$9+$D$10)*$I14,IF($N14=LEFT(DB14,1),($D$8+MAX(0,IF($D$50=1,$D$9*(1-(ABS($Q14-ABS(VALUE(MID(DB14,FIND("|",DB14)+1,FIND("-",DB14)-FIND("|",DB14)-1))-VALUE(MID(DB14,FIND("-",DB14)+1,10)))))*$D$50),$D$9*(1-(IF($N14="X",ABS($O14-VALUE(MID(DB14,FIND("|",DB14)+1,FIND("-",DB14)-FIND("|",DB14)-1))),ABS($Q14-ABS(VALUE(MID(DB14,FIND("|",DB14)+1,FIND("-",DB14)-FIND("|",DB14)-1))-VALUE(MID(DB14,FIND("-",DB14)+1,10)))))*$D$50)))))*$I14,0)),0)</f>
        <v>0</v>
      </c>
      <c r="DD14" s="337"/>
      <c r="DE14" s="362"/>
      <c r="DF14" s="355" t="n">
        <f aca="false">IFERROR(IF($M14=DE14,($D$8+$D$9+$D$10)*$I14,IF($N14=LEFT(DE14,1),($D$8+MAX(0,IF($D$50=1,$D$9*(1-(ABS($Q14-ABS(VALUE(MID(DE14,FIND("|",DE14)+1,FIND("-",DE14)-FIND("|",DE14)-1))-VALUE(MID(DE14,FIND("-",DE14)+1,10)))))*$D$50),$D$9*(1-(IF($N14="X",ABS($O14-VALUE(MID(DE14,FIND("|",DE14)+1,FIND("-",DE14)-FIND("|",DE14)-1))),ABS($Q14-ABS(VALUE(MID(DE14,FIND("|",DE14)+1,FIND("-",DE14)-FIND("|",DE14)-1))-VALUE(MID(DE14,FIND("-",DE14)+1,10)))))*$D$50)))))*$I14,0)),0)</f>
        <v>0</v>
      </c>
      <c r="DG14" s="337"/>
      <c r="DH14" s="362"/>
      <c r="DI14" s="355" t="n">
        <f aca="false">IFERROR(IF($M14=DH14,($D$8+$D$9+$D$10)*$I14,IF($N14=LEFT(DH14,1),($D$8+MAX(0,IF($D$50=1,$D$9*(1-(ABS($Q14-ABS(VALUE(MID(DH14,FIND("|",DH14)+1,FIND("-",DH14)-FIND("|",DH14)-1))-VALUE(MID(DH14,FIND("-",DH14)+1,10)))))*$D$50),$D$9*(1-(IF($N14="X",ABS($O14-VALUE(MID(DH14,FIND("|",DH14)+1,FIND("-",DH14)-FIND("|",DH14)-1))),ABS($Q14-ABS(VALUE(MID(DH14,FIND("|",DH14)+1,FIND("-",DH14)-FIND("|",DH14)-1))-VALUE(MID(DH14,FIND("-",DH14)+1,10)))))*$D$50)))))*$I14,0)),0)</f>
        <v>0</v>
      </c>
      <c r="DJ14" s="337"/>
      <c r="DK14" s="362"/>
      <c r="DL14" s="355" t="n">
        <f aca="false">IFERROR(IF($M14=DK14,($D$8+$D$9+$D$10)*$I14,IF($N14=LEFT(DK14,1),($D$8+MAX(0,IF($D$50=1,$D$9*(1-(ABS($Q14-ABS(VALUE(MID(DK14,FIND("|",DK14)+1,FIND("-",DK14)-FIND("|",DK14)-1))-VALUE(MID(DK14,FIND("-",DK14)+1,10)))))*$D$50),$D$9*(1-(IF($N14="X",ABS($O14-VALUE(MID(DK14,FIND("|",DK14)+1,FIND("-",DK14)-FIND("|",DK14)-1))),ABS($Q14-ABS(VALUE(MID(DK14,FIND("|",DK14)+1,FIND("-",DK14)-FIND("|",DK14)-1))-VALUE(MID(DK14,FIND("-",DK14)+1,10)))))*$D$50)))))*$I14,0)),0)</f>
        <v>0</v>
      </c>
      <c r="DM14" s="337"/>
      <c r="DN14" s="362"/>
      <c r="DO14" s="355" t="n">
        <f aca="false">IFERROR(IF($M14=DN14,($D$8+$D$9+$D$10)*$I14,IF($N14=LEFT(DN14,1),($D$8+MAX(0,IF($D$50=1,$D$9*(1-(ABS($Q14-ABS(VALUE(MID(DN14,FIND("|",DN14)+1,FIND("-",DN14)-FIND("|",DN14)-1))-VALUE(MID(DN14,FIND("-",DN14)+1,10)))))*$D$50),$D$9*(1-(IF($N14="X",ABS($O14-VALUE(MID(DN14,FIND("|",DN14)+1,FIND("-",DN14)-FIND("|",DN14)-1))),ABS($Q14-ABS(VALUE(MID(DN14,FIND("|",DN14)+1,FIND("-",DN14)-FIND("|",DN14)-1))-VALUE(MID(DN14,FIND("-",DN14)+1,10)))))*$D$50)))))*$I14,0)),0)</f>
        <v>0</v>
      </c>
      <c r="DP14" s="337"/>
      <c r="DQ14" s="362"/>
      <c r="DR14" s="355" t="n">
        <f aca="false">IFERROR(IF($M14=DQ14,($D$8+$D$9+$D$10)*$I14,IF($N14=LEFT(DQ14,1),($D$8+MAX(0,IF($D$50=1,$D$9*(1-(ABS($Q14-ABS(VALUE(MID(DQ14,FIND("|",DQ14)+1,FIND("-",DQ14)-FIND("|",DQ14)-1))-VALUE(MID(DQ14,FIND("-",DQ14)+1,10)))))*$D$50),$D$9*(1-(IF($N14="X",ABS($O14-VALUE(MID(DQ14,FIND("|",DQ14)+1,FIND("-",DQ14)-FIND("|",DQ14)-1))),ABS($Q14-ABS(VALUE(MID(DQ14,FIND("|",DQ14)+1,FIND("-",DQ14)-FIND("|",DQ14)-1))-VALUE(MID(DQ14,FIND("-",DQ14)+1,10)))))*$D$50)))))*$I14,0)),0)</f>
        <v>0</v>
      </c>
      <c r="DS14" s="337"/>
      <c r="DT14" s="362"/>
      <c r="DU14" s="355" t="n">
        <f aca="false">IFERROR(IF($M14=DT14,($D$8+$D$9+$D$10)*$I14,IF($N14=LEFT(DT14,1),($D$8+MAX(0,IF($D$50=1,$D$9*(1-(ABS($Q14-ABS(VALUE(MID(DT14,FIND("|",DT14)+1,FIND("-",DT14)-FIND("|",DT14)-1))-VALUE(MID(DT14,FIND("-",DT14)+1,10)))))*$D$50),$D$9*(1-(IF($N14="X",ABS($O14-VALUE(MID(DT14,FIND("|",DT14)+1,FIND("-",DT14)-FIND("|",DT14)-1))),ABS($Q14-ABS(VALUE(MID(DT14,FIND("|",DT14)+1,FIND("-",DT14)-FIND("|",DT14)-1))-VALUE(MID(DT14,FIND("-",DT14)+1,10)))))*$D$50)))))*$I14,0)),0)</f>
        <v>0</v>
      </c>
      <c r="DV14" s="337"/>
      <c r="DW14" s="362"/>
      <c r="DX14" s="355" t="n">
        <f aca="false">IFERROR(IF($M14=DW14,($D$8+$D$9+$D$10)*$I14,IF($N14=LEFT(DW14,1),($D$8+MAX(0,IF($D$50=1,$D$9*(1-(ABS($Q14-ABS(VALUE(MID(DW14,FIND("|",DW14)+1,FIND("-",DW14)-FIND("|",DW14)-1))-VALUE(MID(DW14,FIND("-",DW14)+1,10)))))*$D$50),$D$9*(1-(IF($N14="X",ABS($O14-VALUE(MID(DW14,FIND("|",DW14)+1,FIND("-",DW14)-FIND("|",DW14)-1))),ABS($Q14-ABS(VALUE(MID(DW14,FIND("|",DW14)+1,FIND("-",DW14)-FIND("|",DW14)-1))-VALUE(MID(DW14,FIND("-",DW14)+1,10)))))*$D$50)))))*$I14,0)),0)</f>
        <v>0</v>
      </c>
      <c r="DY14" s="337"/>
      <c r="DZ14" s="362"/>
      <c r="EA14" s="355" t="n">
        <f aca="false">IFERROR(IF($M14=DZ14,($D$8+$D$9+$D$10)*$I14,IF($N14=LEFT(DZ14,1),($D$8+MAX(0,IF($D$50=1,$D$9*(1-(ABS($Q14-ABS(VALUE(MID(DZ14,FIND("|",DZ14)+1,FIND("-",DZ14)-FIND("|",DZ14)-1))-VALUE(MID(DZ14,FIND("-",DZ14)+1,10)))))*$D$50),$D$9*(1-(IF($N14="X",ABS($O14-VALUE(MID(DZ14,FIND("|",DZ14)+1,FIND("-",DZ14)-FIND("|",DZ14)-1))),ABS($Q14-ABS(VALUE(MID(DZ14,FIND("|",DZ14)+1,FIND("-",DZ14)-FIND("|",DZ14)-1))-VALUE(MID(DZ14,FIND("-",DZ14)+1,10)))))*$D$50)))))*$I14,0)),0)</f>
        <v>0</v>
      </c>
      <c r="EB14" s="337"/>
      <c r="EC14" s="362"/>
      <c r="ED14" s="355" t="n">
        <f aca="false">IFERROR(IF($M14=EC14,($D$8+$D$9+$D$10)*$I14,IF($N14=LEFT(EC14,1),($D$8+MAX(0,IF($D$50=1,$D$9*(1-(ABS($Q14-ABS(VALUE(MID(EC14,FIND("|",EC14)+1,FIND("-",EC14)-FIND("|",EC14)-1))-VALUE(MID(EC14,FIND("-",EC14)+1,10)))))*$D$50),$D$9*(1-(IF($N14="X",ABS($O14-VALUE(MID(EC14,FIND("|",EC14)+1,FIND("-",EC14)-FIND("|",EC14)-1))),ABS($Q14-ABS(VALUE(MID(EC14,FIND("|",EC14)+1,FIND("-",EC14)-FIND("|",EC14)-1))-VALUE(MID(EC14,FIND("-",EC14)+1,10)))))*$D$50)))))*$I14,0)),0)</f>
        <v>0</v>
      </c>
      <c r="EE14" s="337"/>
      <c r="EF14" s="362"/>
      <c r="EG14" s="355" t="n">
        <f aca="false">IFERROR(IF($M14=EF14,($D$8+$D$9+$D$10)*$I14,IF($N14=LEFT(EF14,1),($D$8+MAX(0,IF($D$50=1,$D$9*(1-(ABS($Q14-ABS(VALUE(MID(EF14,FIND("|",EF14)+1,FIND("-",EF14)-FIND("|",EF14)-1))-VALUE(MID(EF14,FIND("-",EF14)+1,10)))))*$D$50),$D$9*(1-(IF($N14="X",ABS($O14-VALUE(MID(EF14,FIND("|",EF14)+1,FIND("-",EF14)-FIND("|",EF14)-1))),ABS($Q14-ABS(VALUE(MID(EF14,FIND("|",EF14)+1,FIND("-",EF14)-FIND("|",EF14)-1))-VALUE(MID(EF14,FIND("-",EF14)+1,10)))))*$D$50)))))*$I14,0)),0)</f>
        <v>0</v>
      </c>
      <c r="EH14" s="337"/>
      <c r="EI14" s="337"/>
    </row>
    <row r="15" customFormat="false" ht="15" hidden="false" customHeight="false" outlineLevel="0" collapsed="false">
      <c r="A15" s="326"/>
      <c r="B15" s="326"/>
      <c r="C15" s="367" t="str">
        <f aca="false">Idiomas!D311</f>
        <v>Equipo clasificado para DIECISEISAVOS</v>
      </c>
      <c r="D15" s="368" t="n">
        <v>3</v>
      </c>
      <c r="E15" s="333"/>
      <c r="F15" s="342" t="n">
        <f aca="false">SUM($D$8:$D$10)*I15</f>
        <v>17</v>
      </c>
      <c r="G15" s="342" t="n">
        <f aca="false">VLOOKUP(H15,Equipos!$Q$1:$R$25,2,0)</f>
        <v>5</v>
      </c>
      <c r="H15" s="350" t="n">
        <f aca="false">TRUNC(INDEX(WORLDCUP!$X$4:$X$147,MATCH(ADMIN!K15,WORLDCUP!$DT$4:$DT$147,0))+INDEX(Horarios!$R$3:$R$86,MATCH(Horarios!$C$3,Horarios!$P$3:$P$86,0))/24)</f>
        <v>46188</v>
      </c>
      <c r="I15" s="351" t="n">
        <v>1</v>
      </c>
      <c r="J15" s="352" t="s">
        <v>282</v>
      </c>
      <c r="K15" s="353" t="str">
        <f aca="false">CONCATENATE(WORLDCUP!AA37,"-",WORLDCUP!AF37)</f>
        <v>Costa de Marfil-Ecuador</v>
      </c>
      <c r="L15" s="353"/>
      <c r="M15" s="358" t="str">
        <f aca="false">IF(OR(WORLDCUP!AC37="",WORLDCUP!AD37=""),"-",N15&amp;"|"&amp;O15&amp;"-"&amp;P15)</f>
        <v>1|1-0</v>
      </c>
      <c r="N15" s="331" t="str">
        <f aca="false">IF(OR(WORLDCUP!AC37="",WORLDCUP!AD37=""),"",IF(WORLDCUP!AC37&gt;WORLDCUP!AD37,"1",IF(WORLDCUP!AC37&lt;WORLDCUP!AD37,"2","X")))</f>
        <v>1</v>
      </c>
      <c r="O15" s="331" t="n">
        <f aca="false">WORLDCUP!AC37</f>
        <v>1</v>
      </c>
      <c r="P15" s="331" t="n">
        <f aca="false">WORLDCUP!AD37</f>
        <v>0</v>
      </c>
      <c r="Q15" s="331" t="n">
        <f aca="false">ABS(O15-P15)</f>
        <v>1</v>
      </c>
      <c r="R15" s="326"/>
      <c r="S15" s="362" t="s">
        <v>266</v>
      </c>
      <c r="T15" s="355" t="n">
        <f aca="false">IFERROR(IF($M15=S15,($D$8+$D$9+$D$10)*$I15,IF($N15=LEFT(S15,1),($D$8+MAX(0,IF($D$50=1,$D$9*(1-(ABS($Q15-ABS(VALUE(MID(S15,FIND("|",S15)+1,FIND("-",S15)-FIND("|",S15)-1))-VALUE(MID(S15,FIND("-",S15)+1,10)))))*$D$50),$D$9*(1-(IF($N15="X",ABS($O15-VALUE(MID(S15,FIND("|",S15)+1,FIND("-",S15)-FIND("|",S15)-1))),ABS($Q15-ABS(VALUE(MID(S15,FIND("|",S15)+1,FIND("-",S15)-FIND("|",S15)-1))-VALUE(MID(S15,FIND("-",S15)+1,10)))))*$D$50)))))*$I15,0)),0)</f>
        <v>5</v>
      </c>
      <c r="U15" s="337"/>
      <c r="V15" s="362" t="s">
        <v>268</v>
      </c>
      <c r="W15" s="355" t="n">
        <f aca="false">IFERROR(IF($M15=V15,($D$8+$D$9+$D$10)*$I15,IF($N15=LEFT(V15,1),($D$8+MAX(0,IF($D$50=1,$D$9*(1-(ABS($Q15-ABS(VALUE(MID(V15,FIND("|",V15)+1,FIND("-",V15)-FIND("|",V15)-1))-VALUE(MID(V15,FIND("-",V15)+1,10)))))*$D$50),$D$9*(1-(IF($N15="X",ABS($O15-VALUE(MID(V15,FIND("|",V15)+1,FIND("-",V15)-FIND("|",V15)-1))),ABS($Q15-ABS(VALUE(MID(V15,FIND("|",V15)+1,FIND("-",V15)-FIND("|",V15)-1))-VALUE(MID(V15,FIND("-",V15)+1,10)))))*$D$50)))))*$I15,0)),0)</f>
        <v>0</v>
      </c>
      <c r="X15" s="337"/>
      <c r="Y15" s="362" t="s">
        <v>268</v>
      </c>
      <c r="Z15" s="355" t="n">
        <f aca="false">IFERROR(IF($M15=Y15,($D$8+$D$9+$D$10)*$I15,IF($N15=LEFT(Y15,1),($D$8+MAX(0,IF($D$50=1,$D$9*(1-(ABS($Q15-ABS(VALUE(MID(Y15,FIND("|",Y15)+1,FIND("-",Y15)-FIND("|",Y15)-1))-VALUE(MID(Y15,FIND("-",Y15)+1,10)))))*$D$50),$D$9*(1-(IF($N15="X",ABS($O15-VALUE(MID(Y15,FIND("|",Y15)+1,FIND("-",Y15)-FIND("|",Y15)-1))),ABS($Q15-ABS(VALUE(MID(Y15,FIND("|",Y15)+1,FIND("-",Y15)-FIND("|",Y15)-1))-VALUE(MID(Y15,FIND("-",Y15)+1,10)))))*$D$50)))))*$I15,0)),0)</f>
        <v>0</v>
      </c>
      <c r="AA15" s="337"/>
      <c r="AB15" s="362" t="s">
        <v>268</v>
      </c>
      <c r="AC15" s="355" t="n">
        <f aca="false">IFERROR(IF($M15=AB15,($D$8+$D$9+$D$10)*$I15,IF($N15=LEFT(AB15,1),($D$8+MAX(0,IF($D$50=1,$D$9*(1-(ABS($Q15-ABS(VALUE(MID(AB15,FIND("|",AB15)+1,FIND("-",AB15)-FIND("|",AB15)-1))-VALUE(MID(AB15,FIND("-",AB15)+1,10)))))*$D$50),$D$9*(1-(IF($N15="X",ABS($O15-VALUE(MID(AB15,FIND("|",AB15)+1,FIND("-",AB15)-FIND("|",AB15)-1))),ABS($Q15-ABS(VALUE(MID(AB15,FIND("|",AB15)+1,FIND("-",AB15)-FIND("|",AB15)-1))-VALUE(MID(AB15,FIND("-",AB15)+1,10)))))*$D$50)))))*$I15,0)),0)</f>
        <v>0</v>
      </c>
      <c r="AD15" s="337"/>
      <c r="AE15" s="362" t="s">
        <v>267</v>
      </c>
      <c r="AF15" s="355" t="n">
        <f aca="false">IFERROR(IF($M15=AE15,($D$8+$D$9+$D$10)*$I15,IF($N15=LEFT(AE15,1),($D$8+MAX(0,IF($D$50=1,$D$9*(1-(ABS($Q15-ABS(VALUE(MID(AE15,FIND("|",AE15)+1,FIND("-",AE15)-FIND("|",AE15)-1))-VALUE(MID(AE15,FIND("-",AE15)+1,10)))))*$D$50),$D$9*(1-(IF($N15="X",ABS($O15-VALUE(MID(AE15,FIND("|",AE15)+1,FIND("-",AE15)-FIND("|",AE15)-1))),ABS($Q15-ABS(VALUE(MID(AE15,FIND("|",AE15)+1,FIND("-",AE15)-FIND("|",AE15)-1))-VALUE(MID(AE15,FIND("-",AE15)+1,10)))))*$D$50)))))*$I15,0)),0)</f>
        <v>0</v>
      </c>
      <c r="AG15" s="337"/>
      <c r="AH15" s="362" t="s">
        <v>267</v>
      </c>
      <c r="AI15" s="355" t="n">
        <f aca="false">IFERROR(IF($M15=AH15,($D$8+$D$9+$D$10)*$I15,IF($N15=LEFT(AH15,1),($D$8+MAX(0,IF($D$50=1,$D$9*(1-(ABS($Q15-ABS(VALUE(MID(AH15,FIND("|",AH15)+1,FIND("-",AH15)-FIND("|",AH15)-1))-VALUE(MID(AH15,FIND("-",AH15)+1,10)))))*$D$50),$D$9*(1-(IF($N15="X",ABS($O15-VALUE(MID(AH15,FIND("|",AH15)+1,FIND("-",AH15)-FIND("|",AH15)-1))),ABS($Q15-ABS(VALUE(MID(AH15,FIND("|",AH15)+1,FIND("-",AH15)-FIND("|",AH15)-1))-VALUE(MID(AH15,FIND("-",AH15)+1,10)))))*$D$50)))))*$I15,0)),0)</f>
        <v>0</v>
      </c>
      <c r="AJ15" s="337"/>
      <c r="AK15" s="362" t="s">
        <v>267</v>
      </c>
      <c r="AL15" s="355" t="n">
        <f aca="false">IFERROR(IF($M15=AK15,($D$8+$D$9+$D$10)*$I15,IF($N15=LEFT(AK15,1),($D$8+MAX(0,IF($D$50=1,$D$9*(1-(ABS($Q15-ABS(VALUE(MID(AK15,FIND("|",AK15)+1,FIND("-",AK15)-FIND("|",AK15)-1))-VALUE(MID(AK15,FIND("-",AK15)+1,10)))))*$D$50),$D$9*(1-(IF($N15="X",ABS($O15-VALUE(MID(AK15,FIND("|",AK15)+1,FIND("-",AK15)-FIND("|",AK15)-1))),ABS($Q15-ABS(VALUE(MID(AK15,FIND("|",AK15)+1,FIND("-",AK15)-FIND("|",AK15)-1))-VALUE(MID(AK15,FIND("-",AK15)+1,10)))))*$D$50)))))*$I15,0)),0)</f>
        <v>0</v>
      </c>
      <c r="AM15" s="337"/>
      <c r="AN15" s="362" t="s">
        <v>271</v>
      </c>
      <c r="AO15" s="355" t="n">
        <f aca="false">IFERROR(IF($M15=AN15,($D$8+$D$9+$D$10)*$I15,IF($N15=LEFT(AN15,1),($D$8+MAX(0,IF($D$50=1,$D$9*(1-(ABS($Q15-ABS(VALUE(MID(AN15,FIND("|",AN15)+1,FIND("-",AN15)-FIND("|",AN15)-1))-VALUE(MID(AN15,FIND("-",AN15)+1,10)))))*$D$50),$D$9*(1-(IF($N15="X",ABS($O15-VALUE(MID(AN15,FIND("|",AN15)+1,FIND("-",AN15)-FIND("|",AN15)-1))),ABS($Q15-ABS(VALUE(MID(AN15,FIND("|",AN15)+1,FIND("-",AN15)-FIND("|",AN15)-1))-VALUE(MID(AN15,FIND("-",AN15)+1,10)))))*$D$50)))))*$I15,0)),0)</f>
        <v>0</v>
      </c>
      <c r="AP15" s="337"/>
      <c r="AQ15" s="362" t="s">
        <v>267</v>
      </c>
      <c r="AR15" s="355" t="n">
        <f aca="false">IFERROR(IF($M15=AQ15,($D$8+$D$9+$D$10)*$I15,IF($N15=LEFT(AQ15,1),($D$8+MAX(0,IF($D$50=1,$D$9*(1-(ABS($Q15-ABS(VALUE(MID(AQ15,FIND("|",AQ15)+1,FIND("-",AQ15)-FIND("|",AQ15)-1))-VALUE(MID(AQ15,FIND("-",AQ15)+1,10)))))*$D$50),$D$9*(1-(IF($N15="X",ABS($O15-VALUE(MID(AQ15,FIND("|",AQ15)+1,FIND("-",AQ15)-FIND("|",AQ15)-1))),ABS($Q15-ABS(VALUE(MID(AQ15,FIND("|",AQ15)+1,FIND("-",AQ15)-FIND("|",AQ15)-1))-VALUE(MID(AQ15,FIND("-",AQ15)+1,10)))))*$D$50)))))*$I15,0)),0)</f>
        <v>0</v>
      </c>
      <c r="AS15" s="337"/>
      <c r="AT15" s="362" t="s">
        <v>274</v>
      </c>
      <c r="AU15" s="355" t="n">
        <f aca="false">IFERROR(IF($M15=AT15,($D$8+$D$9+$D$10)*$I15,IF($N15=LEFT(AT15,1),($D$8+MAX(0,IF($D$50=1,$D$9*(1-(ABS($Q15-ABS(VALUE(MID(AT15,FIND("|",AT15)+1,FIND("-",AT15)-FIND("|",AT15)-1))-VALUE(MID(AT15,FIND("-",AT15)+1,10)))))*$D$50),$D$9*(1-(IF($N15="X",ABS($O15-VALUE(MID(AT15,FIND("|",AT15)+1,FIND("-",AT15)-FIND("|",AT15)-1))),ABS($Q15-ABS(VALUE(MID(AT15,FIND("|",AT15)+1,FIND("-",AT15)-FIND("|",AT15)-1))-VALUE(MID(AT15,FIND("-",AT15)+1,10)))))*$D$50)))))*$I15,0)),0)</f>
        <v>0</v>
      </c>
      <c r="AV15" s="337"/>
      <c r="AW15" s="362" t="s">
        <v>267</v>
      </c>
      <c r="AX15" s="355" t="n">
        <f aca="false">IFERROR(IF($M15=AW15,($D$8+$D$9+$D$10)*$I15,IF($N15=LEFT(AW15,1),($D$8+MAX(0,IF($D$50=1,$D$9*(1-(ABS($Q15-ABS(VALUE(MID(AW15,FIND("|",AW15)+1,FIND("-",AW15)-FIND("|",AW15)-1))-VALUE(MID(AW15,FIND("-",AW15)+1,10)))))*$D$50),$D$9*(1-(IF($N15="X",ABS($O15-VALUE(MID(AW15,FIND("|",AW15)+1,FIND("-",AW15)-FIND("|",AW15)-1))),ABS($Q15-ABS(VALUE(MID(AW15,FIND("|",AW15)+1,FIND("-",AW15)-FIND("|",AW15)-1))-VALUE(MID(AW15,FIND("-",AW15)+1,10)))))*$D$50)))))*$I15,0)),0)</f>
        <v>0</v>
      </c>
      <c r="AY15" s="337"/>
      <c r="AZ15" s="362" t="s">
        <v>268</v>
      </c>
      <c r="BA15" s="355" t="n">
        <f aca="false">IFERROR(IF($M15=AZ15,($D$8+$D$9+$D$10)*$I15,IF($N15=LEFT(AZ15,1),($D$8+MAX(0,IF($D$50=1,$D$9*(1-(ABS($Q15-ABS(VALUE(MID(AZ15,FIND("|",AZ15)+1,FIND("-",AZ15)-FIND("|",AZ15)-1))-VALUE(MID(AZ15,FIND("-",AZ15)+1,10)))))*$D$50),$D$9*(1-(IF($N15="X",ABS($O15-VALUE(MID(AZ15,FIND("|",AZ15)+1,FIND("-",AZ15)-FIND("|",AZ15)-1))),ABS($Q15-ABS(VALUE(MID(AZ15,FIND("|",AZ15)+1,FIND("-",AZ15)-FIND("|",AZ15)-1))-VALUE(MID(AZ15,FIND("-",AZ15)+1,10)))))*$D$50)))))*$I15,0)),0)</f>
        <v>0</v>
      </c>
      <c r="BB15" s="337"/>
      <c r="BC15" s="362" t="s">
        <v>267</v>
      </c>
      <c r="BD15" s="355" t="n">
        <f aca="false">IFERROR(IF($M15=BC15,($D$8+$D$9+$D$10)*$I15,IF($N15=LEFT(BC15,1),($D$8+MAX(0,IF($D$50=1,$D$9*(1-(ABS($Q15-ABS(VALUE(MID(BC15,FIND("|",BC15)+1,FIND("-",BC15)-FIND("|",BC15)-1))-VALUE(MID(BC15,FIND("-",BC15)+1,10)))))*$D$50),$D$9*(1-(IF($N15="X",ABS($O15-VALUE(MID(BC15,FIND("|",BC15)+1,FIND("-",BC15)-FIND("|",BC15)-1))),ABS($Q15-ABS(VALUE(MID(BC15,FIND("|",BC15)+1,FIND("-",BC15)-FIND("|",BC15)-1))-VALUE(MID(BC15,FIND("-",BC15)+1,10)))))*$D$50)))))*$I15,0)),0)</f>
        <v>0</v>
      </c>
      <c r="BE15" s="337"/>
      <c r="BF15" s="362" t="s">
        <v>271</v>
      </c>
      <c r="BG15" s="355" t="n">
        <f aca="false">IFERROR(IF($M15=BF15,($D$8+$D$9+$D$10)*$I15,IF($N15=LEFT(BF15,1),($D$8+MAX(0,IF($D$50=1,$D$9*(1-(ABS($Q15-ABS(VALUE(MID(BF15,FIND("|",BF15)+1,FIND("-",BF15)-FIND("|",BF15)-1))-VALUE(MID(BF15,FIND("-",BF15)+1,10)))))*$D$50),$D$9*(1-(IF($N15="X",ABS($O15-VALUE(MID(BF15,FIND("|",BF15)+1,FIND("-",BF15)-FIND("|",BF15)-1))),ABS($Q15-ABS(VALUE(MID(BF15,FIND("|",BF15)+1,FIND("-",BF15)-FIND("|",BF15)-1))-VALUE(MID(BF15,FIND("-",BF15)+1,10)))))*$D$50)))))*$I15,0)),0)</f>
        <v>0</v>
      </c>
      <c r="BH15" s="337"/>
      <c r="BI15" s="362" t="s">
        <v>271</v>
      </c>
      <c r="BJ15" s="355" t="n">
        <f aca="false">IFERROR(IF($M15=BI15,($D$8+$D$9+$D$10)*$I15,IF($N15=LEFT(BI15,1),($D$8+MAX(0,IF($D$50=1,$D$9*(1-(ABS($Q15-ABS(VALUE(MID(BI15,FIND("|",BI15)+1,FIND("-",BI15)-FIND("|",BI15)-1))-VALUE(MID(BI15,FIND("-",BI15)+1,10)))))*$D$50),$D$9*(1-(IF($N15="X",ABS($O15-VALUE(MID(BI15,FIND("|",BI15)+1,FIND("-",BI15)-FIND("|",BI15)-1))),ABS($Q15-ABS(VALUE(MID(BI15,FIND("|",BI15)+1,FIND("-",BI15)-FIND("|",BI15)-1))-VALUE(MID(BI15,FIND("-",BI15)+1,10)))))*$D$50)))))*$I15,0)),0)</f>
        <v>0</v>
      </c>
      <c r="BK15" s="337"/>
      <c r="BL15" s="362" t="s">
        <v>264</v>
      </c>
      <c r="BM15" s="355" t="n">
        <f aca="false">IFERROR(IF($M15=BL15,($D$8+$D$9+$D$10)*$I15,IF($N15=LEFT(BL15,1),($D$8+MAX(0,IF($D$50=1,$D$9*(1-(ABS($Q15-ABS(VALUE(MID(BL15,FIND("|",BL15)+1,FIND("-",BL15)-FIND("|",BL15)-1))-VALUE(MID(BL15,FIND("-",BL15)+1,10)))))*$D$50),$D$9*(1-(IF($N15="X",ABS($O15-VALUE(MID(BL15,FIND("|",BL15)+1,FIND("-",BL15)-FIND("|",BL15)-1))),ABS($Q15-ABS(VALUE(MID(BL15,FIND("|",BL15)+1,FIND("-",BL15)-FIND("|",BL15)-1))-VALUE(MID(BL15,FIND("-",BL15)+1,10)))))*$D$50)))))*$I15,0)),0)</f>
        <v>7</v>
      </c>
      <c r="BN15" s="337"/>
      <c r="BO15" s="362" t="s">
        <v>267</v>
      </c>
      <c r="BP15" s="355" t="n">
        <f aca="false">IFERROR(IF($M15=BO15,($D$8+$D$9+$D$10)*$I15,IF($N15=LEFT(BO15,1),($D$8+MAX(0,IF($D$50=1,$D$9*(1-(ABS($Q15-ABS(VALUE(MID(BO15,FIND("|",BO15)+1,FIND("-",BO15)-FIND("|",BO15)-1))-VALUE(MID(BO15,FIND("-",BO15)+1,10)))))*$D$50),$D$9*(1-(IF($N15="X",ABS($O15-VALUE(MID(BO15,FIND("|",BO15)+1,FIND("-",BO15)-FIND("|",BO15)-1))),ABS($Q15-ABS(VALUE(MID(BO15,FIND("|",BO15)+1,FIND("-",BO15)-FIND("|",BO15)-1))-VALUE(MID(BO15,FIND("-",BO15)+1,10)))))*$D$50)))))*$I15,0)),0)</f>
        <v>0</v>
      </c>
      <c r="BQ15" s="337"/>
      <c r="BR15" s="362" t="s">
        <v>268</v>
      </c>
      <c r="BS15" s="355" t="n">
        <f aca="false">IFERROR(IF($M15=BR15,($D$8+$D$9+$D$10)*$I15,IF($N15=LEFT(BR15,1),($D$8+MAX(0,IF($D$50=1,$D$9*(1-(ABS($Q15-ABS(VALUE(MID(BR15,FIND("|",BR15)+1,FIND("-",BR15)-FIND("|",BR15)-1))-VALUE(MID(BR15,FIND("-",BR15)+1,10)))))*$D$50),$D$9*(1-(IF($N15="X",ABS($O15-VALUE(MID(BR15,FIND("|",BR15)+1,FIND("-",BR15)-FIND("|",BR15)-1))),ABS($Q15-ABS(VALUE(MID(BR15,FIND("|",BR15)+1,FIND("-",BR15)-FIND("|",BR15)-1))-VALUE(MID(BR15,FIND("-",BR15)+1,10)))))*$D$50)))))*$I15,0)),0)</f>
        <v>0</v>
      </c>
      <c r="BT15" s="337"/>
      <c r="BU15" s="362"/>
      <c r="BV15" s="355" t="n">
        <f aca="false">IFERROR(IF($M15=BU15,($D$8+$D$9+$D$10)*$I15,IF($N15=LEFT(BU15,1),($D$8+MAX(0,IF($D$50=1,$D$9*(1-(ABS($Q15-ABS(VALUE(MID(BU15,FIND("|",BU15)+1,FIND("-",BU15)-FIND("|",BU15)-1))-VALUE(MID(BU15,FIND("-",BU15)+1,10)))))*$D$50),$D$9*(1-(IF($N15="X",ABS($O15-VALUE(MID(BU15,FIND("|",BU15)+1,FIND("-",BU15)-FIND("|",BU15)-1))),ABS($Q15-ABS(VALUE(MID(BU15,FIND("|",BU15)+1,FIND("-",BU15)-FIND("|",BU15)-1))-VALUE(MID(BU15,FIND("-",BU15)+1,10)))))*$D$50)))))*$I15,0)),0)</f>
        <v>0</v>
      </c>
      <c r="BW15" s="337"/>
      <c r="BX15" s="362"/>
      <c r="BY15" s="355" t="n">
        <f aca="false">IFERROR(IF($M15=BX15,($D$8+$D$9+$D$10)*$I15,IF($N15=LEFT(BX15,1),($D$8+MAX(0,IF($D$50=1,$D$9*(1-(ABS($Q15-ABS(VALUE(MID(BX15,FIND("|",BX15)+1,FIND("-",BX15)-FIND("|",BX15)-1))-VALUE(MID(BX15,FIND("-",BX15)+1,10)))))*$D$50),$D$9*(1-(IF($N15="X",ABS($O15-VALUE(MID(BX15,FIND("|",BX15)+1,FIND("-",BX15)-FIND("|",BX15)-1))),ABS($Q15-ABS(VALUE(MID(BX15,FIND("|",BX15)+1,FIND("-",BX15)-FIND("|",BX15)-1))-VALUE(MID(BX15,FIND("-",BX15)+1,10)))))*$D$50)))))*$I15,0)),0)</f>
        <v>0</v>
      </c>
      <c r="BZ15" s="337"/>
      <c r="CA15" s="362"/>
      <c r="CB15" s="355" t="n">
        <f aca="false">IFERROR(IF($M15=CA15,($D$8+$D$9+$D$10)*$I15,IF($N15=LEFT(CA15,1),($D$8+MAX(0,IF($D$50=1,$D$9*(1-(ABS($Q15-ABS(VALUE(MID(CA15,FIND("|",CA15)+1,FIND("-",CA15)-FIND("|",CA15)-1))-VALUE(MID(CA15,FIND("-",CA15)+1,10)))))*$D$50),$D$9*(1-(IF($N15="X",ABS($O15-VALUE(MID(CA15,FIND("|",CA15)+1,FIND("-",CA15)-FIND("|",CA15)-1))),ABS($Q15-ABS(VALUE(MID(CA15,FIND("|",CA15)+1,FIND("-",CA15)-FIND("|",CA15)-1))-VALUE(MID(CA15,FIND("-",CA15)+1,10)))))*$D$50)))))*$I15,0)),0)</f>
        <v>0</v>
      </c>
      <c r="CC15" s="337"/>
      <c r="CD15" s="362"/>
      <c r="CE15" s="355" t="n">
        <f aca="false">IFERROR(IF($M15=CD15,($D$8+$D$9+$D$10)*$I15,IF($N15=LEFT(CD15,1),($D$8+MAX(0,IF($D$50=1,$D$9*(1-(ABS($Q15-ABS(VALUE(MID(CD15,FIND("|",CD15)+1,FIND("-",CD15)-FIND("|",CD15)-1))-VALUE(MID(CD15,FIND("-",CD15)+1,10)))))*$D$50),$D$9*(1-(IF($N15="X",ABS($O15-VALUE(MID(CD15,FIND("|",CD15)+1,FIND("-",CD15)-FIND("|",CD15)-1))),ABS($Q15-ABS(VALUE(MID(CD15,FIND("|",CD15)+1,FIND("-",CD15)-FIND("|",CD15)-1))-VALUE(MID(CD15,FIND("-",CD15)+1,10)))))*$D$50)))))*$I15,0)),0)</f>
        <v>0</v>
      </c>
      <c r="CF15" s="337"/>
      <c r="CG15" s="362"/>
      <c r="CH15" s="355" t="n">
        <f aca="false">IFERROR(IF($M15=CG15,($D$8+$D$9+$D$10)*$I15,IF($N15=LEFT(CG15,1),($D$8+MAX(0,IF($D$50=1,$D$9*(1-(ABS($Q15-ABS(VALUE(MID(CG15,FIND("|",CG15)+1,FIND("-",CG15)-FIND("|",CG15)-1))-VALUE(MID(CG15,FIND("-",CG15)+1,10)))))*$D$50),$D$9*(1-(IF($N15="X",ABS($O15-VALUE(MID(CG15,FIND("|",CG15)+1,FIND("-",CG15)-FIND("|",CG15)-1))),ABS($Q15-ABS(VALUE(MID(CG15,FIND("|",CG15)+1,FIND("-",CG15)-FIND("|",CG15)-1))-VALUE(MID(CG15,FIND("-",CG15)+1,10)))))*$D$50)))))*$I15,0)),0)</f>
        <v>0</v>
      </c>
      <c r="CI15" s="337"/>
      <c r="CJ15" s="362"/>
      <c r="CK15" s="355" t="n">
        <f aca="false">IFERROR(IF($M15=CJ15,($D$8+$D$9+$D$10)*$I15,IF($N15=LEFT(CJ15,1),($D$8+MAX(0,IF($D$50=1,$D$9*(1-(ABS($Q15-ABS(VALUE(MID(CJ15,FIND("|",CJ15)+1,FIND("-",CJ15)-FIND("|",CJ15)-1))-VALUE(MID(CJ15,FIND("-",CJ15)+1,10)))))*$D$50),$D$9*(1-(IF($N15="X",ABS($O15-VALUE(MID(CJ15,FIND("|",CJ15)+1,FIND("-",CJ15)-FIND("|",CJ15)-1))),ABS($Q15-ABS(VALUE(MID(CJ15,FIND("|",CJ15)+1,FIND("-",CJ15)-FIND("|",CJ15)-1))-VALUE(MID(CJ15,FIND("-",CJ15)+1,10)))))*$D$50)))))*$I15,0)),0)</f>
        <v>0</v>
      </c>
      <c r="CL15" s="337"/>
      <c r="CM15" s="362"/>
      <c r="CN15" s="355" t="n">
        <f aca="false">IFERROR(IF($M15=CM15,($D$8+$D$9+$D$10)*$I15,IF($N15=LEFT(CM15,1),($D$8+MAX(0,IF($D$50=1,$D$9*(1-(ABS($Q15-ABS(VALUE(MID(CM15,FIND("|",CM15)+1,FIND("-",CM15)-FIND("|",CM15)-1))-VALUE(MID(CM15,FIND("-",CM15)+1,10)))))*$D$50),$D$9*(1-(IF($N15="X",ABS($O15-VALUE(MID(CM15,FIND("|",CM15)+1,FIND("-",CM15)-FIND("|",CM15)-1))),ABS($Q15-ABS(VALUE(MID(CM15,FIND("|",CM15)+1,FIND("-",CM15)-FIND("|",CM15)-1))-VALUE(MID(CM15,FIND("-",CM15)+1,10)))))*$D$50)))))*$I15,0)),0)</f>
        <v>0</v>
      </c>
      <c r="CO15" s="337"/>
      <c r="CP15" s="362"/>
      <c r="CQ15" s="355" t="n">
        <f aca="false">IFERROR(IF($M15=CP15,($D$8+$D$9+$D$10)*$I15,IF($N15=LEFT(CP15,1),($D$8+MAX(0,IF($D$50=1,$D$9*(1-(ABS($Q15-ABS(VALUE(MID(CP15,FIND("|",CP15)+1,FIND("-",CP15)-FIND("|",CP15)-1))-VALUE(MID(CP15,FIND("-",CP15)+1,10)))))*$D$50),$D$9*(1-(IF($N15="X",ABS($O15-VALUE(MID(CP15,FIND("|",CP15)+1,FIND("-",CP15)-FIND("|",CP15)-1))),ABS($Q15-ABS(VALUE(MID(CP15,FIND("|",CP15)+1,FIND("-",CP15)-FIND("|",CP15)-1))-VALUE(MID(CP15,FIND("-",CP15)+1,10)))))*$D$50)))))*$I15,0)),0)</f>
        <v>0</v>
      </c>
      <c r="CR15" s="337"/>
      <c r="CS15" s="362"/>
      <c r="CT15" s="355" t="n">
        <f aca="false">IFERROR(IF($M15=CS15,($D$8+$D$9+$D$10)*$I15,IF($N15=LEFT(CS15,1),($D$8+MAX(0,IF($D$50=1,$D$9*(1-(ABS($Q15-ABS(VALUE(MID(CS15,FIND("|",CS15)+1,FIND("-",CS15)-FIND("|",CS15)-1))-VALUE(MID(CS15,FIND("-",CS15)+1,10)))))*$D$50),$D$9*(1-(IF($N15="X",ABS($O15-VALUE(MID(CS15,FIND("|",CS15)+1,FIND("-",CS15)-FIND("|",CS15)-1))),ABS($Q15-ABS(VALUE(MID(CS15,FIND("|",CS15)+1,FIND("-",CS15)-FIND("|",CS15)-1))-VALUE(MID(CS15,FIND("-",CS15)+1,10)))))*$D$50)))))*$I15,0)),0)</f>
        <v>0</v>
      </c>
      <c r="CU15" s="337"/>
      <c r="CV15" s="362"/>
      <c r="CW15" s="355" t="n">
        <f aca="false">IFERROR(IF($M15=CV15,($D$8+$D$9+$D$10)*$I15,IF($N15=LEFT(CV15,1),($D$8+MAX(0,IF($D$50=1,$D$9*(1-(ABS($Q15-ABS(VALUE(MID(CV15,FIND("|",CV15)+1,FIND("-",CV15)-FIND("|",CV15)-1))-VALUE(MID(CV15,FIND("-",CV15)+1,10)))))*$D$50),$D$9*(1-(IF($N15="X",ABS($O15-VALUE(MID(CV15,FIND("|",CV15)+1,FIND("-",CV15)-FIND("|",CV15)-1))),ABS($Q15-ABS(VALUE(MID(CV15,FIND("|",CV15)+1,FIND("-",CV15)-FIND("|",CV15)-1))-VALUE(MID(CV15,FIND("-",CV15)+1,10)))))*$D$50)))))*$I15,0)),0)</f>
        <v>0</v>
      </c>
      <c r="CX15" s="337"/>
      <c r="CY15" s="362"/>
      <c r="CZ15" s="355" t="n">
        <f aca="false">IFERROR(IF($M15=CY15,($D$8+$D$9+$D$10)*$I15,IF($N15=LEFT(CY15,1),($D$8+MAX(0,IF($D$50=1,$D$9*(1-(ABS($Q15-ABS(VALUE(MID(CY15,FIND("|",CY15)+1,FIND("-",CY15)-FIND("|",CY15)-1))-VALUE(MID(CY15,FIND("-",CY15)+1,10)))))*$D$50),$D$9*(1-(IF($N15="X",ABS($O15-VALUE(MID(CY15,FIND("|",CY15)+1,FIND("-",CY15)-FIND("|",CY15)-1))),ABS($Q15-ABS(VALUE(MID(CY15,FIND("|",CY15)+1,FIND("-",CY15)-FIND("|",CY15)-1))-VALUE(MID(CY15,FIND("-",CY15)+1,10)))))*$D$50)))))*$I15,0)),0)</f>
        <v>0</v>
      </c>
      <c r="DA15" s="337"/>
      <c r="DB15" s="362"/>
      <c r="DC15" s="355" t="n">
        <f aca="false">IFERROR(IF($M15=DB15,($D$8+$D$9+$D$10)*$I15,IF($N15=LEFT(DB15,1),($D$8+MAX(0,IF($D$50=1,$D$9*(1-(ABS($Q15-ABS(VALUE(MID(DB15,FIND("|",DB15)+1,FIND("-",DB15)-FIND("|",DB15)-1))-VALUE(MID(DB15,FIND("-",DB15)+1,10)))))*$D$50),$D$9*(1-(IF($N15="X",ABS($O15-VALUE(MID(DB15,FIND("|",DB15)+1,FIND("-",DB15)-FIND("|",DB15)-1))),ABS($Q15-ABS(VALUE(MID(DB15,FIND("|",DB15)+1,FIND("-",DB15)-FIND("|",DB15)-1))-VALUE(MID(DB15,FIND("-",DB15)+1,10)))))*$D$50)))))*$I15,0)),0)</f>
        <v>0</v>
      </c>
      <c r="DD15" s="337"/>
      <c r="DE15" s="362"/>
      <c r="DF15" s="355" t="n">
        <f aca="false">IFERROR(IF($M15=DE15,($D$8+$D$9+$D$10)*$I15,IF($N15=LEFT(DE15,1),($D$8+MAX(0,IF($D$50=1,$D$9*(1-(ABS($Q15-ABS(VALUE(MID(DE15,FIND("|",DE15)+1,FIND("-",DE15)-FIND("|",DE15)-1))-VALUE(MID(DE15,FIND("-",DE15)+1,10)))))*$D$50),$D$9*(1-(IF($N15="X",ABS($O15-VALUE(MID(DE15,FIND("|",DE15)+1,FIND("-",DE15)-FIND("|",DE15)-1))),ABS($Q15-ABS(VALUE(MID(DE15,FIND("|",DE15)+1,FIND("-",DE15)-FIND("|",DE15)-1))-VALUE(MID(DE15,FIND("-",DE15)+1,10)))))*$D$50)))))*$I15,0)),0)</f>
        <v>0</v>
      </c>
      <c r="DG15" s="337"/>
      <c r="DH15" s="362"/>
      <c r="DI15" s="355" t="n">
        <f aca="false">IFERROR(IF($M15=DH15,($D$8+$D$9+$D$10)*$I15,IF($N15=LEFT(DH15,1),($D$8+MAX(0,IF($D$50=1,$D$9*(1-(ABS($Q15-ABS(VALUE(MID(DH15,FIND("|",DH15)+1,FIND("-",DH15)-FIND("|",DH15)-1))-VALUE(MID(DH15,FIND("-",DH15)+1,10)))))*$D$50),$D$9*(1-(IF($N15="X",ABS($O15-VALUE(MID(DH15,FIND("|",DH15)+1,FIND("-",DH15)-FIND("|",DH15)-1))),ABS($Q15-ABS(VALUE(MID(DH15,FIND("|",DH15)+1,FIND("-",DH15)-FIND("|",DH15)-1))-VALUE(MID(DH15,FIND("-",DH15)+1,10)))))*$D$50)))))*$I15,0)),0)</f>
        <v>0</v>
      </c>
      <c r="DJ15" s="337"/>
      <c r="DK15" s="362"/>
      <c r="DL15" s="355" t="n">
        <f aca="false">IFERROR(IF($M15=DK15,($D$8+$D$9+$D$10)*$I15,IF($N15=LEFT(DK15,1),($D$8+MAX(0,IF($D$50=1,$D$9*(1-(ABS($Q15-ABS(VALUE(MID(DK15,FIND("|",DK15)+1,FIND("-",DK15)-FIND("|",DK15)-1))-VALUE(MID(DK15,FIND("-",DK15)+1,10)))))*$D$50),$D$9*(1-(IF($N15="X",ABS($O15-VALUE(MID(DK15,FIND("|",DK15)+1,FIND("-",DK15)-FIND("|",DK15)-1))),ABS($Q15-ABS(VALUE(MID(DK15,FIND("|",DK15)+1,FIND("-",DK15)-FIND("|",DK15)-1))-VALUE(MID(DK15,FIND("-",DK15)+1,10)))))*$D$50)))))*$I15,0)),0)</f>
        <v>0</v>
      </c>
      <c r="DM15" s="337"/>
      <c r="DN15" s="362"/>
      <c r="DO15" s="355" t="n">
        <f aca="false">IFERROR(IF($M15=DN15,($D$8+$D$9+$D$10)*$I15,IF($N15=LEFT(DN15,1),($D$8+MAX(0,IF($D$50=1,$D$9*(1-(ABS($Q15-ABS(VALUE(MID(DN15,FIND("|",DN15)+1,FIND("-",DN15)-FIND("|",DN15)-1))-VALUE(MID(DN15,FIND("-",DN15)+1,10)))))*$D$50),$D$9*(1-(IF($N15="X",ABS($O15-VALUE(MID(DN15,FIND("|",DN15)+1,FIND("-",DN15)-FIND("|",DN15)-1))),ABS($Q15-ABS(VALUE(MID(DN15,FIND("|",DN15)+1,FIND("-",DN15)-FIND("|",DN15)-1))-VALUE(MID(DN15,FIND("-",DN15)+1,10)))))*$D$50)))))*$I15,0)),0)</f>
        <v>0</v>
      </c>
      <c r="DP15" s="337"/>
      <c r="DQ15" s="362"/>
      <c r="DR15" s="355" t="n">
        <f aca="false">IFERROR(IF($M15=DQ15,($D$8+$D$9+$D$10)*$I15,IF($N15=LEFT(DQ15,1),($D$8+MAX(0,IF($D$50=1,$D$9*(1-(ABS($Q15-ABS(VALUE(MID(DQ15,FIND("|",DQ15)+1,FIND("-",DQ15)-FIND("|",DQ15)-1))-VALUE(MID(DQ15,FIND("-",DQ15)+1,10)))))*$D$50),$D$9*(1-(IF($N15="X",ABS($O15-VALUE(MID(DQ15,FIND("|",DQ15)+1,FIND("-",DQ15)-FIND("|",DQ15)-1))),ABS($Q15-ABS(VALUE(MID(DQ15,FIND("|",DQ15)+1,FIND("-",DQ15)-FIND("|",DQ15)-1))-VALUE(MID(DQ15,FIND("-",DQ15)+1,10)))))*$D$50)))))*$I15,0)),0)</f>
        <v>0</v>
      </c>
      <c r="DS15" s="337"/>
      <c r="DT15" s="362"/>
      <c r="DU15" s="355" t="n">
        <f aca="false">IFERROR(IF($M15=DT15,($D$8+$D$9+$D$10)*$I15,IF($N15=LEFT(DT15,1),($D$8+MAX(0,IF($D$50=1,$D$9*(1-(ABS($Q15-ABS(VALUE(MID(DT15,FIND("|",DT15)+1,FIND("-",DT15)-FIND("|",DT15)-1))-VALUE(MID(DT15,FIND("-",DT15)+1,10)))))*$D$50),$D$9*(1-(IF($N15="X",ABS($O15-VALUE(MID(DT15,FIND("|",DT15)+1,FIND("-",DT15)-FIND("|",DT15)-1))),ABS($Q15-ABS(VALUE(MID(DT15,FIND("|",DT15)+1,FIND("-",DT15)-FIND("|",DT15)-1))-VALUE(MID(DT15,FIND("-",DT15)+1,10)))))*$D$50)))))*$I15,0)),0)</f>
        <v>0</v>
      </c>
      <c r="DV15" s="337"/>
      <c r="DW15" s="362"/>
      <c r="DX15" s="355" t="n">
        <f aca="false">IFERROR(IF($M15=DW15,($D$8+$D$9+$D$10)*$I15,IF($N15=LEFT(DW15,1),($D$8+MAX(0,IF($D$50=1,$D$9*(1-(ABS($Q15-ABS(VALUE(MID(DW15,FIND("|",DW15)+1,FIND("-",DW15)-FIND("|",DW15)-1))-VALUE(MID(DW15,FIND("-",DW15)+1,10)))))*$D$50),$D$9*(1-(IF($N15="X",ABS($O15-VALUE(MID(DW15,FIND("|",DW15)+1,FIND("-",DW15)-FIND("|",DW15)-1))),ABS($Q15-ABS(VALUE(MID(DW15,FIND("|",DW15)+1,FIND("-",DW15)-FIND("|",DW15)-1))-VALUE(MID(DW15,FIND("-",DW15)+1,10)))))*$D$50)))))*$I15,0)),0)</f>
        <v>0</v>
      </c>
      <c r="DY15" s="337"/>
      <c r="DZ15" s="362"/>
      <c r="EA15" s="355" t="n">
        <f aca="false">IFERROR(IF($M15=DZ15,($D$8+$D$9+$D$10)*$I15,IF($N15=LEFT(DZ15,1),($D$8+MAX(0,IF($D$50=1,$D$9*(1-(ABS($Q15-ABS(VALUE(MID(DZ15,FIND("|",DZ15)+1,FIND("-",DZ15)-FIND("|",DZ15)-1))-VALUE(MID(DZ15,FIND("-",DZ15)+1,10)))))*$D$50),$D$9*(1-(IF($N15="X",ABS($O15-VALUE(MID(DZ15,FIND("|",DZ15)+1,FIND("-",DZ15)-FIND("|",DZ15)-1))),ABS($Q15-ABS(VALUE(MID(DZ15,FIND("|",DZ15)+1,FIND("-",DZ15)-FIND("|",DZ15)-1))-VALUE(MID(DZ15,FIND("-",DZ15)+1,10)))))*$D$50)))))*$I15,0)),0)</f>
        <v>0</v>
      </c>
      <c r="EB15" s="337"/>
      <c r="EC15" s="362"/>
      <c r="ED15" s="355" t="n">
        <f aca="false">IFERROR(IF($M15=EC15,($D$8+$D$9+$D$10)*$I15,IF($N15=LEFT(EC15,1),($D$8+MAX(0,IF($D$50=1,$D$9*(1-(ABS($Q15-ABS(VALUE(MID(EC15,FIND("|",EC15)+1,FIND("-",EC15)-FIND("|",EC15)-1))-VALUE(MID(EC15,FIND("-",EC15)+1,10)))))*$D$50),$D$9*(1-(IF($N15="X",ABS($O15-VALUE(MID(EC15,FIND("|",EC15)+1,FIND("-",EC15)-FIND("|",EC15)-1))),ABS($Q15-ABS(VALUE(MID(EC15,FIND("|",EC15)+1,FIND("-",EC15)-FIND("|",EC15)-1))-VALUE(MID(EC15,FIND("-",EC15)+1,10)))))*$D$50)))))*$I15,0)),0)</f>
        <v>0</v>
      </c>
      <c r="EE15" s="337"/>
      <c r="EF15" s="362"/>
      <c r="EG15" s="355" t="n">
        <f aca="false">IFERROR(IF($M15=EF15,($D$8+$D$9+$D$10)*$I15,IF($N15=LEFT(EF15,1),($D$8+MAX(0,IF($D$50=1,$D$9*(1-(ABS($Q15-ABS(VALUE(MID(EF15,FIND("|",EF15)+1,FIND("-",EF15)-FIND("|",EF15)-1))-VALUE(MID(EF15,FIND("-",EF15)+1,10)))))*$D$50),$D$9*(1-(IF($N15="X",ABS($O15-VALUE(MID(EF15,FIND("|",EF15)+1,FIND("-",EF15)-FIND("|",EF15)-1))),ABS($Q15-ABS(VALUE(MID(EF15,FIND("|",EF15)+1,FIND("-",EF15)-FIND("|",EF15)-1))-VALUE(MID(EF15,FIND("-",EF15)+1,10)))))*$D$50)))))*$I15,0)),0)</f>
        <v>0</v>
      </c>
      <c r="EH15" s="337"/>
      <c r="EI15" s="337"/>
    </row>
    <row r="16" customFormat="false" ht="15" hidden="false" customHeight="false" outlineLevel="0" collapsed="false">
      <c r="A16" s="326"/>
      <c r="B16" s="326"/>
      <c r="C16" s="359" t="str">
        <f aca="false">Idiomas!D312</f>
        <v>DIECISEISAVOS - Signo 1X2 (local, empate, visitante)</v>
      </c>
      <c r="D16" s="360" t="n">
        <v>5</v>
      </c>
      <c r="E16" s="333"/>
      <c r="F16" s="342" t="n">
        <f aca="false">SUM($D$8:$D$10)*I16</f>
        <v>17</v>
      </c>
      <c r="G16" s="342" t="n">
        <f aca="false">VLOOKUP(H16,Equipos!$Q$1:$R$25,2,0)</f>
        <v>5</v>
      </c>
      <c r="H16" s="350" t="n">
        <f aca="false">TRUNC(INDEX(WORLDCUP!$X$4:$X$147,MATCH(ADMIN!K16,WORLDCUP!$DT$4:$DT$147,0))+INDEX(Horarios!$R$3:$R$86,MATCH(Horarios!$C$3,Horarios!$P$3:$P$86,0))/24)</f>
        <v>46188</v>
      </c>
      <c r="I16" s="351" t="n">
        <v>1</v>
      </c>
      <c r="J16" s="361" t="s">
        <v>287</v>
      </c>
      <c r="K16" s="366" t="str">
        <f aca="false">CONCATENATE(WORLDCUP!AA44,"-",WORLDCUP!AF44)</f>
        <v>Países Bajos-Japón</v>
      </c>
      <c r="L16" s="353"/>
      <c r="M16" s="358" t="str">
        <f aca="false">IF(OR(WORLDCUP!AC44="",WORLDCUP!AD44=""),"-",N16&amp;"|"&amp;O16&amp;"-"&amp;P16)</f>
        <v>X|2-2</v>
      </c>
      <c r="N16" s="331" t="str">
        <f aca="false">IF(OR(WORLDCUP!AC44="",WORLDCUP!AD44=""),"",IF(WORLDCUP!AC44&gt;WORLDCUP!AD44,"1",IF(WORLDCUP!AC44&lt;WORLDCUP!AD44,"2","X")))</f>
        <v>X</v>
      </c>
      <c r="O16" s="331" t="n">
        <f aca="false">WORLDCUP!AC44</f>
        <v>2</v>
      </c>
      <c r="P16" s="331" t="n">
        <f aca="false">WORLDCUP!AD44</f>
        <v>2</v>
      </c>
      <c r="Q16" s="331" t="n">
        <f aca="false">ABS(O16-P16)</f>
        <v>0</v>
      </c>
      <c r="R16" s="326"/>
      <c r="S16" s="362" t="s">
        <v>288</v>
      </c>
      <c r="T16" s="355" t="n">
        <f aca="false">IFERROR(IF($M16=S16,($D$8+$D$9+$D$10)*$I16,IF($N16=LEFT(S16,1),($D$8+MAX(0,IF($D$50=1,$D$9*(1-(ABS($Q16-ABS(VALUE(MID(S16,FIND("|",S16)+1,FIND("-",S16)-FIND("|",S16)-1))-VALUE(MID(S16,FIND("-",S16)+1,10)))))*$D$50),$D$9*(1-(IF($N16="X",ABS($O16-VALUE(MID(S16,FIND("|",S16)+1,FIND("-",S16)-FIND("|",S16)-1))),ABS($Q16-ABS(VALUE(MID(S16,FIND("|",S16)+1,FIND("-",S16)-FIND("|",S16)-1))-VALUE(MID(S16,FIND("-",S16)+1,10)))))*$D$50)))))*$I16,0)),0)</f>
        <v>0</v>
      </c>
      <c r="U16" s="337"/>
      <c r="V16" s="362" t="s">
        <v>267</v>
      </c>
      <c r="W16" s="355" t="n">
        <f aca="false">IFERROR(IF($M16=V16,($D$8+$D$9+$D$10)*$I16,IF($N16=LEFT(V16,1),($D$8+MAX(0,IF($D$50=1,$D$9*(1-(ABS($Q16-ABS(VALUE(MID(V16,FIND("|",V16)+1,FIND("-",V16)-FIND("|",V16)-1))-VALUE(MID(V16,FIND("-",V16)+1,10)))))*$D$50),$D$9*(1-(IF($N16="X",ABS($O16-VALUE(MID(V16,FIND("|",V16)+1,FIND("-",V16)-FIND("|",V16)-1))),ABS($Q16-ABS(VALUE(MID(V16,FIND("|",V16)+1,FIND("-",V16)-FIND("|",V16)-1))-VALUE(MID(V16,FIND("-",V16)+1,10)))))*$D$50)))))*$I16,0)),0)</f>
        <v>7</v>
      </c>
      <c r="X16" s="337"/>
      <c r="Y16" s="362" t="s">
        <v>264</v>
      </c>
      <c r="Z16" s="355" t="n">
        <f aca="false">IFERROR(IF($M16=Y16,($D$8+$D$9+$D$10)*$I16,IF($N16=LEFT(Y16,1),($D$8+MAX(0,IF($D$50=1,$D$9*(1-(ABS($Q16-ABS(VALUE(MID(Y16,FIND("|",Y16)+1,FIND("-",Y16)-FIND("|",Y16)-1))-VALUE(MID(Y16,FIND("-",Y16)+1,10)))))*$D$50),$D$9*(1-(IF($N16="X",ABS($O16-VALUE(MID(Y16,FIND("|",Y16)+1,FIND("-",Y16)-FIND("|",Y16)-1))),ABS($Q16-ABS(VALUE(MID(Y16,FIND("|",Y16)+1,FIND("-",Y16)-FIND("|",Y16)-1))-VALUE(MID(Y16,FIND("-",Y16)+1,10)))))*$D$50)))))*$I16,0)),0)</f>
        <v>0</v>
      </c>
      <c r="AA16" s="337"/>
      <c r="AB16" s="362" t="s">
        <v>288</v>
      </c>
      <c r="AC16" s="355" t="n">
        <f aca="false">IFERROR(IF($M16=AB16,($D$8+$D$9+$D$10)*$I16,IF($N16=LEFT(AB16,1),($D$8+MAX(0,IF($D$50=1,$D$9*(1-(ABS($Q16-ABS(VALUE(MID(AB16,FIND("|",AB16)+1,FIND("-",AB16)-FIND("|",AB16)-1))-VALUE(MID(AB16,FIND("-",AB16)+1,10)))))*$D$50),$D$9*(1-(IF($N16="X",ABS($O16-VALUE(MID(AB16,FIND("|",AB16)+1,FIND("-",AB16)-FIND("|",AB16)-1))),ABS($Q16-ABS(VALUE(MID(AB16,FIND("|",AB16)+1,FIND("-",AB16)-FIND("|",AB16)-1))-VALUE(MID(AB16,FIND("-",AB16)+1,10)))))*$D$50)))))*$I16,0)),0)</f>
        <v>0</v>
      </c>
      <c r="AD16" s="337"/>
      <c r="AE16" s="362" t="s">
        <v>264</v>
      </c>
      <c r="AF16" s="355" t="n">
        <f aca="false">IFERROR(IF($M16=AE16,($D$8+$D$9+$D$10)*$I16,IF($N16=LEFT(AE16,1),($D$8+MAX(0,IF($D$50=1,$D$9*(1-(ABS($Q16-ABS(VALUE(MID(AE16,FIND("|",AE16)+1,FIND("-",AE16)-FIND("|",AE16)-1))-VALUE(MID(AE16,FIND("-",AE16)+1,10)))))*$D$50),$D$9*(1-(IF($N16="X",ABS($O16-VALUE(MID(AE16,FIND("|",AE16)+1,FIND("-",AE16)-FIND("|",AE16)-1))),ABS($Q16-ABS(VALUE(MID(AE16,FIND("|",AE16)+1,FIND("-",AE16)-FIND("|",AE16)-1))-VALUE(MID(AE16,FIND("-",AE16)+1,10)))))*$D$50)))))*$I16,0)),0)</f>
        <v>0</v>
      </c>
      <c r="AG16" s="337"/>
      <c r="AH16" s="362" t="s">
        <v>267</v>
      </c>
      <c r="AI16" s="355" t="n">
        <f aca="false">IFERROR(IF($M16=AH16,($D$8+$D$9+$D$10)*$I16,IF($N16=LEFT(AH16,1),($D$8+MAX(0,IF($D$50=1,$D$9*(1-(ABS($Q16-ABS(VALUE(MID(AH16,FIND("|",AH16)+1,FIND("-",AH16)-FIND("|",AH16)-1))-VALUE(MID(AH16,FIND("-",AH16)+1,10)))))*$D$50),$D$9*(1-(IF($N16="X",ABS($O16-VALUE(MID(AH16,FIND("|",AH16)+1,FIND("-",AH16)-FIND("|",AH16)-1))),ABS($Q16-ABS(VALUE(MID(AH16,FIND("|",AH16)+1,FIND("-",AH16)-FIND("|",AH16)-1))-VALUE(MID(AH16,FIND("-",AH16)+1,10)))))*$D$50)))))*$I16,0)),0)</f>
        <v>7</v>
      </c>
      <c r="AJ16" s="337"/>
      <c r="AK16" s="362" t="s">
        <v>264</v>
      </c>
      <c r="AL16" s="355" t="n">
        <f aca="false">IFERROR(IF($M16=AK16,($D$8+$D$9+$D$10)*$I16,IF($N16=LEFT(AK16,1),($D$8+MAX(0,IF($D$50=1,$D$9*(1-(ABS($Q16-ABS(VALUE(MID(AK16,FIND("|",AK16)+1,FIND("-",AK16)-FIND("|",AK16)-1))-VALUE(MID(AK16,FIND("-",AK16)+1,10)))))*$D$50),$D$9*(1-(IF($N16="X",ABS($O16-VALUE(MID(AK16,FIND("|",AK16)+1,FIND("-",AK16)-FIND("|",AK16)-1))),ABS($Q16-ABS(VALUE(MID(AK16,FIND("|",AK16)+1,FIND("-",AK16)-FIND("|",AK16)-1))-VALUE(MID(AK16,FIND("-",AK16)+1,10)))))*$D$50)))))*$I16,0)),0)</f>
        <v>0</v>
      </c>
      <c r="AM16" s="337"/>
      <c r="AN16" s="362" t="s">
        <v>267</v>
      </c>
      <c r="AO16" s="355" t="n">
        <f aca="false">IFERROR(IF($M16=AN16,($D$8+$D$9+$D$10)*$I16,IF($N16=LEFT(AN16,1),($D$8+MAX(0,IF($D$50=1,$D$9*(1-(ABS($Q16-ABS(VALUE(MID(AN16,FIND("|",AN16)+1,FIND("-",AN16)-FIND("|",AN16)-1))-VALUE(MID(AN16,FIND("-",AN16)+1,10)))))*$D$50),$D$9*(1-(IF($N16="X",ABS($O16-VALUE(MID(AN16,FIND("|",AN16)+1,FIND("-",AN16)-FIND("|",AN16)-1))),ABS($Q16-ABS(VALUE(MID(AN16,FIND("|",AN16)+1,FIND("-",AN16)-FIND("|",AN16)-1))-VALUE(MID(AN16,FIND("-",AN16)+1,10)))))*$D$50)))))*$I16,0)),0)</f>
        <v>7</v>
      </c>
      <c r="AP16" s="337"/>
      <c r="AQ16" s="362" t="s">
        <v>267</v>
      </c>
      <c r="AR16" s="355" t="n">
        <f aca="false">IFERROR(IF($M16=AQ16,($D$8+$D$9+$D$10)*$I16,IF($N16=LEFT(AQ16,1),($D$8+MAX(0,IF($D$50=1,$D$9*(1-(ABS($Q16-ABS(VALUE(MID(AQ16,FIND("|",AQ16)+1,FIND("-",AQ16)-FIND("|",AQ16)-1))-VALUE(MID(AQ16,FIND("-",AQ16)+1,10)))))*$D$50),$D$9*(1-(IF($N16="X",ABS($O16-VALUE(MID(AQ16,FIND("|",AQ16)+1,FIND("-",AQ16)-FIND("|",AQ16)-1))),ABS($Q16-ABS(VALUE(MID(AQ16,FIND("|",AQ16)+1,FIND("-",AQ16)-FIND("|",AQ16)-1))-VALUE(MID(AQ16,FIND("-",AQ16)+1,10)))))*$D$50)))))*$I16,0)),0)</f>
        <v>7</v>
      </c>
      <c r="AS16" s="337"/>
      <c r="AT16" s="362" t="s">
        <v>267</v>
      </c>
      <c r="AU16" s="355" t="n">
        <f aca="false">IFERROR(IF($M16=AT16,($D$8+$D$9+$D$10)*$I16,IF($N16=LEFT(AT16,1),($D$8+MAX(0,IF($D$50=1,$D$9*(1-(ABS($Q16-ABS(VALUE(MID(AT16,FIND("|",AT16)+1,FIND("-",AT16)-FIND("|",AT16)-1))-VALUE(MID(AT16,FIND("-",AT16)+1,10)))))*$D$50),$D$9*(1-(IF($N16="X",ABS($O16-VALUE(MID(AT16,FIND("|",AT16)+1,FIND("-",AT16)-FIND("|",AT16)-1))),ABS($Q16-ABS(VALUE(MID(AT16,FIND("|",AT16)+1,FIND("-",AT16)-FIND("|",AT16)-1))-VALUE(MID(AT16,FIND("-",AT16)+1,10)))))*$D$50)))))*$I16,0)),0)</f>
        <v>7</v>
      </c>
      <c r="AV16" s="337"/>
      <c r="AW16" s="362" t="s">
        <v>265</v>
      </c>
      <c r="AX16" s="355" t="n">
        <f aca="false">IFERROR(IF($M16=AW16,($D$8+$D$9+$D$10)*$I16,IF($N16=LEFT(AW16,1),($D$8+MAX(0,IF($D$50=1,$D$9*(1-(ABS($Q16-ABS(VALUE(MID(AW16,FIND("|",AW16)+1,FIND("-",AW16)-FIND("|",AW16)-1))-VALUE(MID(AW16,FIND("-",AW16)+1,10)))))*$D$50),$D$9*(1-(IF($N16="X",ABS($O16-VALUE(MID(AW16,FIND("|",AW16)+1,FIND("-",AW16)-FIND("|",AW16)-1))),ABS($Q16-ABS(VALUE(MID(AW16,FIND("|",AW16)+1,FIND("-",AW16)-FIND("|",AW16)-1))-VALUE(MID(AW16,FIND("-",AW16)+1,10)))))*$D$50)))))*$I16,0)),0)</f>
        <v>0</v>
      </c>
      <c r="AY16" s="337"/>
      <c r="AZ16" s="362" t="s">
        <v>264</v>
      </c>
      <c r="BA16" s="355" t="n">
        <f aca="false">IFERROR(IF($M16=AZ16,($D$8+$D$9+$D$10)*$I16,IF($N16=LEFT(AZ16,1),($D$8+MAX(0,IF($D$50=1,$D$9*(1-(ABS($Q16-ABS(VALUE(MID(AZ16,FIND("|",AZ16)+1,FIND("-",AZ16)-FIND("|",AZ16)-1))-VALUE(MID(AZ16,FIND("-",AZ16)+1,10)))))*$D$50),$D$9*(1-(IF($N16="X",ABS($O16-VALUE(MID(AZ16,FIND("|",AZ16)+1,FIND("-",AZ16)-FIND("|",AZ16)-1))),ABS($Q16-ABS(VALUE(MID(AZ16,FIND("|",AZ16)+1,FIND("-",AZ16)-FIND("|",AZ16)-1))-VALUE(MID(AZ16,FIND("-",AZ16)+1,10)))))*$D$50)))))*$I16,0)),0)</f>
        <v>0</v>
      </c>
      <c r="BB16" s="337"/>
      <c r="BC16" s="362" t="s">
        <v>288</v>
      </c>
      <c r="BD16" s="355" t="n">
        <f aca="false">IFERROR(IF($M16=BC16,($D$8+$D$9+$D$10)*$I16,IF($N16=LEFT(BC16,1),($D$8+MAX(0,IF($D$50=1,$D$9*(1-(ABS($Q16-ABS(VALUE(MID(BC16,FIND("|",BC16)+1,FIND("-",BC16)-FIND("|",BC16)-1))-VALUE(MID(BC16,FIND("-",BC16)+1,10)))))*$D$50),$D$9*(1-(IF($N16="X",ABS($O16-VALUE(MID(BC16,FIND("|",BC16)+1,FIND("-",BC16)-FIND("|",BC16)-1))),ABS($Q16-ABS(VALUE(MID(BC16,FIND("|",BC16)+1,FIND("-",BC16)-FIND("|",BC16)-1))-VALUE(MID(BC16,FIND("-",BC16)+1,10)))))*$D$50)))))*$I16,0)),0)</f>
        <v>0</v>
      </c>
      <c r="BE16" s="337"/>
      <c r="BF16" s="362" t="s">
        <v>288</v>
      </c>
      <c r="BG16" s="355" t="n">
        <f aca="false">IFERROR(IF($M16=BF16,($D$8+$D$9+$D$10)*$I16,IF($N16=LEFT(BF16,1),($D$8+MAX(0,IF($D$50=1,$D$9*(1-(ABS($Q16-ABS(VALUE(MID(BF16,FIND("|",BF16)+1,FIND("-",BF16)-FIND("|",BF16)-1))-VALUE(MID(BF16,FIND("-",BF16)+1,10)))))*$D$50),$D$9*(1-(IF($N16="X",ABS($O16-VALUE(MID(BF16,FIND("|",BF16)+1,FIND("-",BF16)-FIND("|",BF16)-1))),ABS($Q16-ABS(VALUE(MID(BF16,FIND("|",BF16)+1,FIND("-",BF16)-FIND("|",BF16)-1))-VALUE(MID(BF16,FIND("-",BF16)+1,10)))))*$D$50)))))*$I16,0)),0)</f>
        <v>0</v>
      </c>
      <c r="BH16" s="337"/>
      <c r="BI16" s="362" t="s">
        <v>264</v>
      </c>
      <c r="BJ16" s="355" t="n">
        <f aca="false">IFERROR(IF($M16=BI16,($D$8+$D$9+$D$10)*$I16,IF($N16=LEFT(BI16,1),($D$8+MAX(0,IF($D$50=1,$D$9*(1-(ABS($Q16-ABS(VALUE(MID(BI16,FIND("|",BI16)+1,FIND("-",BI16)-FIND("|",BI16)-1))-VALUE(MID(BI16,FIND("-",BI16)+1,10)))))*$D$50),$D$9*(1-(IF($N16="X",ABS($O16-VALUE(MID(BI16,FIND("|",BI16)+1,FIND("-",BI16)-FIND("|",BI16)-1))),ABS($Q16-ABS(VALUE(MID(BI16,FIND("|",BI16)+1,FIND("-",BI16)-FIND("|",BI16)-1))-VALUE(MID(BI16,FIND("-",BI16)+1,10)))))*$D$50)))))*$I16,0)),0)</f>
        <v>0</v>
      </c>
      <c r="BK16" s="337"/>
      <c r="BL16" s="362" t="s">
        <v>264</v>
      </c>
      <c r="BM16" s="355" t="n">
        <f aca="false">IFERROR(IF($M16=BL16,($D$8+$D$9+$D$10)*$I16,IF($N16=LEFT(BL16,1),($D$8+MAX(0,IF($D$50=1,$D$9*(1-(ABS($Q16-ABS(VALUE(MID(BL16,FIND("|",BL16)+1,FIND("-",BL16)-FIND("|",BL16)-1))-VALUE(MID(BL16,FIND("-",BL16)+1,10)))))*$D$50),$D$9*(1-(IF($N16="X",ABS($O16-VALUE(MID(BL16,FIND("|",BL16)+1,FIND("-",BL16)-FIND("|",BL16)-1))),ABS($Q16-ABS(VALUE(MID(BL16,FIND("|",BL16)+1,FIND("-",BL16)-FIND("|",BL16)-1))-VALUE(MID(BL16,FIND("-",BL16)+1,10)))))*$D$50)))))*$I16,0)),0)</f>
        <v>0</v>
      </c>
      <c r="BN16" s="337"/>
      <c r="BO16" s="362" t="s">
        <v>269</v>
      </c>
      <c r="BP16" s="355" t="n">
        <f aca="false">IFERROR(IF($M16=BO16,($D$8+$D$9+$D$10)*$I16,IF($N16=LEFT(BO16,1),($D$8+MAX(0,IF($D$50=1,$D$9*(1-(ABS($Q16-ABS(VALUE(MID(BO16,FIND("|",BO16)+1,FIND("-",BO16)-FIND("|",BO16)-1))-VALUE(MID(BO16,FIND("-",BO16)+1,10)))))*$D$50),$D$9*(1-(IF($N16="X",ABS($O16-VALUE(MID(BO16,FIND("|",BO16)+1,FIND("-",BO16)-FIND("|",BO16)-1))),ABS($Q16-ABS(VALUE(MID(BO16,FIND("|",BO16)+1,FIND("-",BO16)-FIND("|",BO16)-1))-VALUE(MID(BO16,FIND("-",BO16)+1,10)))))*$D$50)))))*$I16,0)),0)</f>
        <v>17</v>
      </c>
      <c r="BQ16" s="337"/>
      <c r="BR16" s="362" t="s">
        <v>264</v>
      </c>
      <c r="BS16" s="355" t="n">
        <f aca="false">IFERROR(IF($M16=BR16,($D$8+$D$9+$D$10)*$I16,IF($N16=LEFT(BR16,1),($D$8+MAX(0,IF($D$50=1,$D$9*(1-(ABS($Q16-ABS(VALUE(MID(BR16,FIND("|",BR16)+1,FIND("-",BR16)-FIND("|",BR16)-1))-VALUE(MID(BR16,FIND("-",BR16)+1,10)))))*$D$50),$D$9*(1-(IF($N16="X",ABS($O16-VALUE(MID(BR16,FIND("|",BR16)+1,FIND("-",BR16)-FIND("|",BR16)-1))),ABS($Q16-ABS(VALUE(MID(BR16,FIND("|",BR16)+1,FIND("-",BR16)-FIND("|",BR16)-1))-VALUE(MID(BR16,FIND("-",BR16)+1,10)))))*$D$50)))))*$I16,0)),0)</f>
        <v>0</v>
      </c>
      <c r="BT16" s="337"/>
      <c r="BU16" s="362"/>
      <c r="BV16" s="355" t="n">
        <f aca="false">IFERROR(IF($M16=BU16,($D$8+$D$9+$D$10)*$I16,IF($N16=LEFT(BU16,1),($D$8+MAX(0,IF($D$50=1,$D$9*(1-(ABS($Q16-ABS(VALUE(MID(BU16,FIND("|",BU16)+1,FIND("-",BU16)-FIND("|",BU16)-1))-VALUE(MID(BU16,FIND("-",BU16)+1,10)))))*$D$50),$D$9*(1-(IF($N16="X",ABS($O16-VALUE(MID(BU16,FIND("|",BU16)+1,FIND("-",BU16)-FIND("|",BU16)-1))),ABS($Q16-ABS(VALUE(MID(BU16,FIND("|",BU16)+1,FIND("-",BU16)-FIND("|",BU16)-1))-VALUE(MID(BU16,FIND("-",BU16)+1,10)))))*$D$50)))))*$I16,0)),0)</f>
        <v>0</v>
      </c>
      <c r="BW16" s="337"/>
      <c r="BX16" s="362"/>
      <c r="BY16" s="355" t="n">
        <f aca="false">IFERROR(IF($M16=BX16,($D$8+$D$9+$D$10)*$I16,IF($N16=LEFT(BX16,1),($D$8+MAX(0,IF($D$50=1,$D$9*(1-(ABS($Q16-ABS(VALUE(MID(BX16,FIND("|",BX16)+1,FIND("-",BX16)-FIND("|",BX16)-1))-VALUE(MID(BX16,FIND("-",BX16)+1,10)))))*$D$50),$D$9*(1-(IF($N16="X",ABS($O16-VALUE(MID(BX16,FIND("|",BX16)+1,FIND("-",BX16)-FIND("|",BX16)-1))),ABS($Q16-ABS(VALUE(MID(BX16,FIND("|",BX16)+1,FIND("-",BX16)-FIND("|",BX16)-1))-VALUE(MID(BX16,FIND("-",BX16)+1,10)))))*$D$50)))))*$I16,0)),0)</f>
        <v>0</v>
      </c>
      <c r="BZ16" s="337"/>
      <c r="CA16" s="362"/>
      <c r="CB16" s="355" t="n">
        <f aca="false">IFERROR(IF($M16=CA16,($D$8+$D$9+$D$10)*$I16,IF($N16=LEFT(CA16,1),($D$8+MAX(0,IF($D$50=1,$D$9*(1-(ABS($Q16-ABS(VALUE(MID(CA16,FIND("|",CA16)+1,FIND("-",CA16)-FIND("|",CA16)-1))-VALUE(MID(CA16,FIND("-",CA16)+1,10)))))*$D$50),$D$9*(1-(IF($N16="X",ABS($O16-VALUE(MID(CA16,FIND("|",CA16)+1,FIND("-",CA16)-FIND("|",CA16)-1))),ABS($Q16-ABS(VALUE(MID(CA16,FIND("|",CA16)+1,FIND("-",CA16)-FIND("|",CA16)-1))-VALUE(MID(CA16,FIND("-",CA16)+1,10)))))*$D$50)))))*$I16,0)),0)</f>
        <v>0</v>
      </c>
      <c r="CC16" s="337"/>
      <c r="CD16" s="362"/>
      <c r="CE16" s="355" t="n">
        <f aca="false">IFERROR(IF($M16=CD16,($D$8+$D$9+$D$10)*$I16,IF($N16=LEFT(CD16,1),($D$8+MAX(0,IF($D$50=1,$D$9*(1-(ABS($Q16-ABS(VALUE(MID(CD16,FIND("|",CD16)+1,FIND("-",CD16)-FIND("|",CD16)-1))-VALUE(MID(CD16,FIND("-",CD16)+1,10)))))*$D$50),$D$9*(1-(IF($N16="X",ABS($O16-VALUE(MID(CD16,FIND("|",CD16)+1,FIND("-",CD16)-FIND("|",CD16)-1))),ABS($Q16-ABS(VALUE(MID(CD16,FIND("|",CD16)+1,FIND("-",CD16)-FIND("|",CD16)-1))-VALUE(MID(CD16,FIND("-",CD16)+1,10)))))*$D$50)))))*$I16,0)),0)</f>
        <v>0</v>
      </c>
      <c r="CF16" s="337"/>
      <c r="CG16" s="362"/>
      <c r="CH16" s="355" t="n">
        <f aca="false">IFERROR(IF($M16=CG16,($D$8+$D$9+$D$10)*$I16,IF($N16=LEFT(CG16,1),($D$8+MAX(0,IF($D$50=1,$D$9*(1-(ABS($Q16-ABS(VALUE(MID(CG16,FIND("|",CG16)+1,FIND("-",CG16)-FIND("|",CG16)-1))-VALUE(MID(CG16,FIND("-",CG16)+1,10)))))*$D$50),$D$9*(1-(IF($N16="X",ABS($O16-VALUE(MID(CG16,FIND("|",CG16)+1,FIND("-",CG16)-FIND("|",CG16)-1))),ABS($Q16-ABS(VALUE(MID(CG16,FIND("|",CG16)+1,FIND("-",CG16)-FIND("|",CG16)-1))-VALUE(MID(CG16,FIND("-",CG16)+1,10)))))*$D$50)))))*$I16,0)),0)</f>
        <v>0</v>
      </c>
      <c r="CI16" s="337"/>
      <c r="CJ16" s="362"/>
      <c r="CK16" s="355" t="n">
        <f aca="false">IFERROR(IF($M16=CJ16,($D$8+$D$9+$D$10)*$I16,IF($N16=LEFT(CJ16,1),($D$8+MAX(0,IF($D$50=1,$D$9*(1-(ABS($Q16-ABS(VALUE(MID(CJ16,FIND("|",CJ16)+1,FIND("-",CJ16)-FIND("|",CJ16)-1))-VALUE(MID(CJ16,FIND("-",CJ16)+1,10)))))*$D$50),$D$9*(1-(IF($N16="X",ABS($O16-VALUE(MID(CJ16,FIND("|",CJ16)+1,FIND("-",CJ16)-FIND("|",CJ16)-1))),ABS($Q16-ABS(VALUE(MID(CJ16,FIND("|",CJ16)+1,FIND("-",CJ16)-FIND("|",CJ16)-1))-VALUE(MID(CJ16,FIND("-",CJ16)+1,10)))))*$D$50)))))*$I16,0)),0)</f>
        <v>0</v>
      </c>
      <c r="CL16" s="337"/>
      <c r="CM16" s="362"/>
      <c r="CN16" s="355" t="n">
        <f aca="false">IFERROR(IF($M16=CM16,($D$8+$D$9+$D$10)*$I16,IF($N16=LEFT(CM16,1),($D$8+MAX(0,IF($D$50=1,$D$9*(1-(ABS($Q16-ABS(VALUE(MID(CM16,FIND("|",CM16)+1,FIND("-",CM16)-FIND("|",CM16)-1))-VALUE(MID(CM16,FIND("-",CM16)+1,10)))))*$D$50),$D$9*(1-(IF($N16="X",ABS($O16-VALUE(MID(CM16,FIND("|",CM16)+1,FIND("-",CM16)-FIND("|",CM16)-1))),ABS($Q16-ABS(VALUE(MID(CM16,FIND("|",CM16)+1,FIND("-",CM16)-FIND("|",CM16)-1))-VALUE(MID(CM16,FIND("-",CM16)+1,10)))))*$D$50)))))*$I16,0)),0)</f>
        <v>0</v>
      </c>
      <c r="CO16" s="337"/>
      <c r="CP16" s="362"/>
      <c r="CQ16" s="355" t="n">
        <f aca="false">IFERROR(IF($M16=CP16,($D$8+$D$9+$D$10)*$I16,IF($N16=LEFT(CP16,1),($D$8+MAX(0,IF($D$50=1,$D$9*(1-(ABS($Q16-ABS(VALUE(MID(CP16,FIND("|",CP16)+1,FIND("-",CP16)-FIND("|",CP16)-1))-VALUE(MID(CP16,FIND("-",CP16)+1,10)))))*$D$50),$D$9*(1-(IF($N16="X",ABS($O16-VALUE(MID(CP16,FIND("|",CP16)+1,FIND("-",CP16)-FIND("|",CP16)-1))),ABS($Q16-ABS(VALUE(MID(CP16,FIND("|",CP16)+1,FIND("-",CP16)-FIND("|",CP16)-1))-VALUE(MID(CP16,FIND("-",CP16)+1,10)))))*$D$50)))))*$I16,0)),0)</f>
        <v>0</v>
      </c>
      <c r="CR16" s="337"/>
      <c r="CS16" s="362"/>
      <c r="CT16" s="355" t="n">
        <f aca="false">IFERROR(IF($M16=CS16,($D$8+$D$9+$D$10)*$I16,IF($N16=LEFT(CS16,1),($D$8+MAX(0,IF($D$50=1,$D$9*(1-(ABS($Q16-ABS(VALUE(MID(CS16,FIND("|",CS16)+1,FIND("-",CS16)-FIND("|",CS16)-1))-VALUE(MID(CS16,FIND("-",CS16)+1,10)))))*$D$50),$D$9*(1-(IF($N16="X",ABS($O16-VALUE(MID(CS16,FIND("|",CS16)+1,FIND("-",CS16)-FIND("|",CS16)-1))),ABS($Q16-ABS(VALUE(MID(CS16,FIND("|",CS16)+1,FIND("-",CS16)-FIND("|",CS16)-1))-VALUE(MID(CS16,FIND("-",CS16)+1,10)))))*$D$50)))))*$I16,0)),0)</f>
        <v>0</v>
      </c>
      <c r="CU16" s="337"/>
      <c r="CV16" s="362"/>
      <c r="CW16" s="355" t="n">
        <f aca="false">IFERROR(IF($M16=CV16,($D$8+$D$9+$D$10)*$I16,IF($N16=LEFT(CV16,1),($D$8+MAX(0,IF($D$50=1,$D$9*(1-(ABS($Q16-ABS(VALUE(MID(CV16,FIND("|",CV16)+1,FIND("-",CV16)-FIND("|",CV16)-1))-VALUE(MID(CV16,FIND("-",CV16)+1,10)))))*$D$50),$D$9*(1-(IF($N16="X",ABS($O16-VALUE(MID(CV16,FIND("|",CV16)+1,FIND("-",CV16)-FIND("|",CV16)-1))),ABS($Q16-ABS(VALUE(MID(CV16,FIND("|",CV16)+1,FIND("-",CV16)-FIND("|",CV16)-1))-VALUE(MID(CV16,FIND("-",CV16)+1,10)))))*$D$50)))))*$I16,0)),0)</f>
        <v>0</v>
      </c>
      <c r="CX16" s="337"/>
      <c r="CY16" s="362"/>
      <c r="CZ16" s="355" t="n">
        <f aca="false">IFERROR(IF($M16=CY16,($D$8+$D$9+$D$10)*$I16,IF($N16=LEFT(CY16,1),($D$8+MAX(0,IF($D$50=1,$D$9*(1-(ABS($Q16-ABS(VALUE(MID(CY16,FIND("|",CY16)+1,FIND("-",CY16)-FIND("|",CY16)-1))-VALUE(MID(CY16,FIND("-",CY16)+1,10)))))*$D$50),$D$9*(1-(IF($N16="X",ABS($O16-VALUE(MID(CY16,FIND("|",CY16)+1,FIND("-",CY16)-FIND("|",CY16)-1))),ABS($Q16-ABS(VALUE(MID(CY16,FIND("|",CY16)+1,FIND("-",CY16)-FIND("|",CY16)-1))-VALUE(MID(CY16,FIND("-",CY16)+1,10)))))*$D$50)))))*$I16,0)),0)</f>
        <v>0</v>
      </c>
      <c r="DA16" s="337"/>
      <c r="DB16" s="362"/>
      <c r="DC16" s="355" t="n">
        <f aca="false">IFERROR(IF($M16=DB16,($D$8+$D$9+$D$10)*$I16,IF($N16=LEFT(DB16,1),($D$8+MAX(0,IF($D$50=1,$D$9*(1-(ABS($Q16-ABS(VALUE(MID(DB16,FIND("|",DB16)+1,FIND("-",DB16)-FIND("|",DB16)-1))-VALUE(MID(DB16,FIND("-",DB16)+1,10)))))*$D$50),$D$9*(1-(IF($N16="X",ABS($O16-VALUE(MID(DB16,FIND("|",DB16)+1,FIND("-",DB16)-FIND("|",DB16)-1))),ABS($Q16-ABS(VALUE(MID(DB16,FIND("|",DB16)+1,FIND("-",DB16)-FIND("|",DB16)-1))-VALUE(MID(DB16,FIND("-",DB16)+1,10)))))*$D$50)))))*$I16,0)),0)</f>
        <v>0</v>
      </c>
      <c r="DD16" s="337"/>
      <c r="DE16" s="362"/>
      <c r="DF16" s="355" t="n">
        <f aca="false">IFERROR(IF($M16=DE16,($D$8+$D$9+$D$10)*$I16,IF($N16=LEFT(DE16,1),($D$8+MAX(0,IF($D$50=1,$D$9*(1-(ABS($Q16-ABS(VALUE(MID(DE16,FIND("|",DE16)+1,FIND("-",DE16)-FIND("|",DE16)-1))-VALUE(MID(DE16,FIND("-",DE16)+1,10)))))*$D$50),$D$9*(1-(IF($N16="X",ABS($O16-VALUE(MID(DE16,FIND("|",DE16)+1,FIND("-",DE16)-FIND("|",DE16)-1))),ABS($Q16-ABS(VALUE(MID(DE16,FIND("|",DE16)+1,FIND("-",DE16)-FIND("|",DE16)-1))-VALUE(MID(DE16,FIND("-",DE16)+1,10)))))*$D$50)))))*$I16,0)),0)</f>
        <v>0</v>
      </c>
      <c r="DG16" s="337"/>
      <c r="DH16" s="362"/>
      <c r="DI16" s="355" t="n">
        <f aca="false">IFERROR(IF($M16=DH16,($D$8+$D$9+$D$10)*$I16,IF($N16=LEFT(DH16,1),($D$8+MAX(0,IF($D$50=1,$D$9*(1-(ABS($Q16-ABS(VALUE(MID(DH16,FIND("|",DH16)+1,FIND("-",DH16)-FIND("|",DH16)-1))-VALUE(MID(DH16,FIND("-",DH16)+1,10)))))*$D$50),$D$9*(1-(IF($N16="X",ABS($O16-VALUE(MID(DH16,FIND("|",DH16)+1,FIND("-",DH16)-FIND("|",DH16)-1))),ABS($Q16-ABS(VALUE(MID(DH16,FIND("|",DH16)+1,FIND("-",DH16)-FIND("|",DH16)-1))-VALUE(MID(DH16,FIND("-",DH16)+1,10)))))*$D$50)))))*$I16,0)),0)</f>
        <v>0</v>
      </c>
      <c r="DJ16" s="337"/>
      <c r="DK16" s="362"/>
      <c r="DL16" s="355" t="n">
        <f aca="false">IFERROR(IF($M16=DK16,($D$8+$D$9+$D$10)*$I16,IF($N16=LEFT(DK16,1),($D$8+MAX(0,IF($D$50=1,$D$9*(1-(ABS($Q16-ABS(VALUE(MID(DK16,FIND("|",DK16)+1,FIND("-",DK16)-FIND("|",DK16)-1))-VALUE(MID(DK16,FIND("-",DK16)+1,10)))))*$D$50),$D$9*(1-(IF($N16="X",ABS($O16-VALUE(MID(DK16,FIND("|",DK16)+1,FIND("-",DK16)-FIND("|",DK16)-1))),ABS($Q16-ABS(VALUE(MID(DK16,FIND("|",DK16)+1,FIND("-",DK16)-FIND("|",DK16)-1))-VALUE(MID(DK16,FIND("-",DK16)+1,10)))))*$D$50)))))*$I16,0)),0)</f>
        <v>0</v>
      </c>
      <c r="DM16" s="337"/>
      <c r="DN16" s="362"/>
      <c r="DO16" s="355" t="n">
        <f aca="false">IFERROR(IF($M16=DN16,($D$8+$D$9+$D$10)*$I16,IF($N16=LEFT(DN16,1),($D$8+MAX(0,IF($D$50=1,$D$9*(1-(ABS($Q16-ABS(VALUE(MID(DN16,FIND("|",DN16)+1,FIND("-",DN16)-FIND("|",DN16)-1))-VALUE(MID(DN16,FIND("-",DN16)+1,10)))))*$D$50),$D$9*(1-(IF($N16="X",ABS($O16-VALUE(MID(DN16,FIND("|",DN16)+1,FIND("-",DN16)-FIND("|",DN16)-1))),ABS($Q16-ABS(VALUE(MID(DN16,FIND("|",DN16)+1,FIND("-",DN16)-FIND("|",DN16)-1))-VALUE(MID(DN16,FIND("-",DN16)+1,10)))))*$D$50)))))*$I16,0)),0)</f>
        <v>0</v>
      </c>
      <c r="DP16" s="337"/>
      <c r="DQ16" s="362"/>
      <c r="DR16" s="355" t="n">
        <f aca="false">IFERROR(IF($M16=DQ16,($D$8+$D$9+$D$10)*$I16,IF($N16=LEFT(DQ16,1),($D$8+MAX(0,IF($D$50=1,$D$9*(1-(ABS($Q16-ABS(VALUE(MID(DQ16,FIND("|",DQ16)+1,FIND("-",DQ16)-FIND("|",DQ16)-1))-VALUE(MID(DQ16,FIND("-",DQ16)+1,10)))))*$D$50),$D$9*(1-(IF($N16="X",ABS($O16-VALUE(MID(DQ16,FIND("|",DQ16)+1,FIND("-",DQ16)-FIND("|",DQ16)-1))),ABS($Q16-ABS(VALUE(MID(DQ16,FIND("|",DQ16)+1,FIND("-",DQ16)-FIND("|",DQ16)-1))-VALUE(MID(DQ16,FIND("-",DQ16)+1,10)))))*$D$50)))))*$I16,0)),0)</f>
        <v>0</v>
      </c>
      <c r="DS16" s="337"/>
      <c r="DT16" s="362"/>
      <c r="DU16" s="355" t="n">
        <f aca="false">IFERROR(IF($M16=DT16,($D$8+$D$9+$D$10)*$I16,IF($N16=LEFT(DT16,1),($D$8+MAX(0,IF($D$50=1,$D$9*(1-(ABS($Q16-ABS(VALUE(MID(DT16,FIND("|",DT16)+1,FIND("-",DT16)-FIND("|",DT16)-1))-VALUE(MID(DT16,FIND("-",DT16)+1,10)))))*$D$50),$D$9*(1-(IF($N16="X",ABS($O16-VALUE(MID(DT16,FIND("|",DT16)+1,FIND("-",DT16)-FIND("|",DT16)-1))),ABS($Q16-ABS(VALUE(MID(DT16,FIND("|",DT16)+1,FIND("-",DT16)-FIND("|",DT16)-1))-VALUE(MID(DT16,FIND("-",DT16)+1,10)))))*$D$50)))))*$I16,0)),0)</f>
        <v>0</v>
      </c>
      <c r="DV16" s="337"/>
      <c r="DW16" s="362"/>
      <c r="DX16" s="355" t="n">
        <f aca="false">IFERROR(IF($M16=DW16,($D$8+$D$9+$D$10)*$I16,IF($N16=LEFT(DW16,1),($D$8+MAX(0,IF($D$50=1,$D$9*(1-(ABS($Q16-ABS(VALUE(MID(DW16,FIND("|",DW16)+1,FIND("-",DW16)-FIND("|",DW16)-1))-VALUE(MID(DW16,FIND("-",DW16)+1,10)))))*$D$50),$D$9*(1-(IF($N16="X",ABS($O16-VALUE(MID(DW16,FIND("|",DW16)+1,FIND("-",DW16)-FIND("|",DW16)-1))),ABS($Q16-ABS(VALUE(MID(DW16,FIND("|",DW16)+1,FIND("-",DW16)-FIND("|",DW16)-1))-VALUE(MID(DW16,FIND("-",DW16)+1,10)))))*$D$50)))))*$I16,0)),0)</f>
        <v>0</v>
      </c>
      <c r="DY16" s="337"/>
      <c r="DZ16" s="362"/>
      <c r="EA16" s="355" t="n">
        <f aca="false">IFERROR(IF($M16=DZ16,($D$8+$D$9+$D$10)*$I16,IF($N16=LEFT(DZ16,1),($D$8+MAX(0,IF($D$50=1,$D$9*(1-(ABS($Q16-ABS(VALUE(MID(DZ16,FIND("|",DZ16)+1,FIND("-",DZ16)-FIND("|",DZ16)-1))-VALUE(MID(DZ16,FIND("-",DZ16)+1,10)))))*$D$50),$D$9*(1-(IF($N16="X",ABS($O16-VALUE(MID(DZ16,FIND("|",DZ16)+1,FIND("-",DZ16)-FIND("|",DZ16)-1))),ABS($Q16-ABS(VALUE(MID(DZ16,FIND("|",DZ16)+1,FIND("-",DZ16)-FIND("|",DZ16)-1))-VALUE(MID(DZ16,FIND("-",DZ16)+1,10)))))*$D$50)))))*$I16,0)),0)</f>
        <v>0</v>
      </c>
      <c r="EB16" s="337"/>
      <c r="EC16" s="362"/>
      <c r="ED16" s="355" t="n">
        <f aca="false">IFERROR(IF($M16=EC16,($D$8+$D$9+$D$10)*$I16,IF($N16=LEFT(EC16,1),($D$8+MAX(0,IF($D$50=1,$D$9*(1-(ABS($Q16-ABS(VALUE(MID(EC16,FIND("|",EC16)+1,FIND("-",EC16)-FIND("|",EC16)-1))-VALUE(MID(EC16,FIND("-",EC16)+1,10)))))*$D$50),$D$9*(1-(IF($N16="X",ABS($O16-VALUE(MID(EC16,FIND("|",EC16)+1,FIND("-",EC16)-FIND("|",EC16)-1))),ABS($Q16-ABS(VALUE(MID(EC16,FIND("|",EC16)+1,FIND("-",EC16)-FIND("|",EC16)-1))-VALUE(MID(EC16,FIND("-",EC16)+1,10)))))*$D$50)))))*$I16,0)),0)</f>
        <v>0</v>
      </c>
      <c r="EE16" s="337"/>
      <c r="EF16" s="362"/>
      <c r="EG16" s="355" t="n">
        <f aca="false">IFERROR(IF($M16=EF16,($D$8+$D$9+$D$10)*$I16,IF($N16=LEFT(EF16,1),($D$8+MAX(0,IF($D$50=1,$D$9*(1-(ABS($Q16-ABS(VALUE(MID(EF16,FIND("|",EF16)+1,FIND("-",EF16)-FIND("|",EF16)-1))-VALUE(MID(EF16,FIND("-",EF16)+1,10)))))*$D$50),$D$9*(1-(IF($N16="X",ABS($O16-VALUE(MID(EF16,FIND("|",EF16)+1,FIND("-",EF16)-FIND("|",EF16)-1))),ABS($Q16-ABS(VALUE(MID(EF16,FIND("|",EF16)+1,FIND("-",EF16)-FIND("|",EF16)-1))-VALUE(MID(EF16,FIND("-",EF16)+1,10)))))*$D$50)))))*$I16,0)),0)</f>
        <v>0</v>
      </c>
      <c r="EH16" s="337"/>
      <c r="EI16" s="337"/>
    </row>
    <row r="17" customFormat="false" ht="15" hidden="false" customHeight="false" outlineLevel="0" collapsed="false">
      <c r="A17" s="326"/>
      <c r="B17" s="326"/>
      <c r="C17" s="363" t="str">
        <f aca="false">Idiomas!D313&amp;"**"</f>
        <v>DIECISEISAVOS - Diferencia/Distancia de goles (Con 1X2 acertado)**</v>
      </c>
      <c r="D17" s="364" t="n">
        <v>2</v>
      </c>
      <c r="E17" s="333"/>
      <c r="F17" s="342" t="n">
        <f aca="false">SUM($D$8:$D$10)*I17</f>
        <v>17</v>
      </c>
      <c r="G17" s="342" t="n">
        <f aca="false">VLOOKUP(H17,Equipos!$Q$1:$R$25,2,0)</f>
        <v>5</v>
      </c>
      <c r="H17" s="350" t="n">
        <f aca="false">TRUNC(INDEX(WORLDCUP!$X$4:$X$147,MATCH(ADMIN!K17,WORLDCUP!$DT$4:$DT$147,0))+INDEX(Horarios!$R$3:$R$86,MATCH(Horarios!$C$3,Horarios!$P$3:$P$86,0))/24)</f>
        <v>46188</v>
      </c>
      <c r="I17" s="351" t="n">
        <v>1</v>
      </c>
      <c r="J17" s="361" t="s">
        <v>287</v>
      </c>
      <c r="K17" s="353" t="str">
        <f aca="false">CONCATENATE(WORLDCUP!AA45,"-",WORLDCUP!AF45)</f>
        <v>Suecia-Túnez</v>
      </c>
      <c r="L17" s="353"/>
      <c r="M17" s="358" t="str">
        <f aca="false">IF(OR(WORLDCUP!AC45="",WORLDCUP!AD45=""),"-",N17&amp;"|"&amp;O17&amp;"-"&amp;P17)</f>
        <v>1|5-1</v>
      </c>
      <c r="N17" s="331" t="str">
        <f aca="false">IF(OR(WORLDCUP!AC45="",WORLDCUP!AD45=""),"",IF(WORLDCUP!AC45&gt;WORLDCUP!AD45,"1",IF(WORLDCUP!AC45&lt;WORLDCUP!AD45,"2","X")))</f>
        <v>1</v>
      </c>
      <c r="O17" s="331" t="n">
        <f aca="false">WORLDCUP!AC45</f>
        <v>5</v>
      </c>
      <c r="P17" s="331" t="n">
        <f aca="false">WORLDCUP!AD45</f>
        <v>1</v>
      </c>
      <c r="Q17" s="331" t="n">
        <f aca="false">ABS(O17-P17)</f>
        <v>4</v>
      </c>
      <c r="R17" s="326"/>
      <c r="S17" s="362" t="s">
        <v>266</v>
      </c>
      <c r="T17" s="355" t="n">
        <f aca="false">IFERROR(IF($M17=S17,($D$8+$D$9+$D$10)*$I17,IF($N17=LEFT(S17,1),($D$8+MAX(0,IF($D$50=1,$D$9*(1-(ABS($Q17-ABS(VALUE(MID(S17,FIND("|",S17)+1,FIND("-",S17)-FIND("|",S17)-1))-VALUE(MID(S17,FIND("-",S17)+1,10)))))*$D$50),$D$9*(1-(IF($N17="X",ABS($O17-VALUE(MID(S17,FIND("|",S17)+1,FIND("-",S17)-FIND("|",S17)-1))),ABS($Q17-ABS(VALUE(MID(S17,FIND("|",S17)+1,FIND("-",S17)-FIND("|",S17)-1))-VALUE(MID(S17,FIND("-",S17)+1,10)))))*$D$50)))))*$I17,0)),0)</f>
        <v>5</v>
      </c>
      <c r="U17" s="337"/>
      <c r="V17" s="362" t="s">
        <v>264</v>
      </c>
      <c r="W17" s="355" t="n">
        <f aca="false">IFERROR(IF($M17=V17,($D$8+$D$9+$D$10)*$I17,IF($N17=LEFT(V17,1),($D$8+MAX(0,IF($D$50=1,$D$9*(1-(ABS($Q17-ABS(VALUE(MID(V17,FIND("|",V17)+1,FIND("-",V17)-FIND("|",V17)-1))-VALUE(MID(V17,FIND("-",V17)+1,10)))))*$D$50),$D$9*(1-(IF($N17="X",ABS($O17-VALUE(MID(V17,FIND("|",V17)+1,FIND("-",V17)-FIND("|",V17)-1))),ABS($Q17-ABS(VALUE(MID(V17,FIND("|",V17)+1,FIND("-",V17)-FIND("|",V17)-1))-VALUE(MID(V17,FIND("-",V17)+1,10)))))*$D$50)))))*$I17,0)),0)</f>
        <v>5</v>
      </c>
      <c r="X17" s="337"/>
      <c r="Y17" s="362" t="s">
        <v>266</v>
      </c>
      <c r="Z17" s="355" t="n">
        <f aca="false">IFERROR(IF($M17=Y17,($D$8+$D$9+$D$10)*$I17,IF($N17=LEFT(Y17,1),($D$8+MAX(0,IF($D$50=1,$D$9*(1-(ABS($Q17-ABS(VALUE(MID(Y17,FIND("|",Y17)+1,FIND("-",Y17)-FIND("|",Y17)-1))-VALUE(MID(Y17,FIND("-",Y17)+1,10)))))*$D$50),$D$9*(1-(IF($N17="X",ABS($O17-VALUE(MID(Y17,FIND("|",Y17)+1,FIND("-",Y17)-FIND("|",Y17)-1))),ABS($Q17-ABS(VALUE(MID(Y17,FIND("|",Y17)+1,FIND("-",Y17)-FIND("|",Y17)-1))-VALUE(MID(Y17,FIND("-",Y17)+1,10)))))*$D$50)))))*$I17,0)),0)</f>
        <v>5</v>
      </c>
      <c r="AA17" s="337"/>
      <c r="AB17" s="362" t="s">
        <v>265</v>
      </c>
      <c r="AC17" s="355" t="n">
        <f aca="false">IFERROR(IF($M17=AB17,($D$8+$D$9+$D$10)*$I17,IF($N17=LEFT(AB17,1),($D$8+MAX(0,IF($D$50=1,$D$9*(1-(ABS($Q17-ABS(VALUE(MID(AB17,FIND("|",AB17)+1,FIND("-",AB17)-FIND("|",AB17)-1))-VALUE(MID(AB17,FIND("-",AB17)+1,10)))))*$D$50),$D$9*(1-(IF($N17="X",ABS($O17-VALUE(MID(AB17,FIND("|",AB17)+1,FIND("-",AB17)-FIND("|",AB17)-1))),ABS($Q17-ABS(VALUE(MID(AB17,FIND("|",AB17)+1,FIND("-",AB17)-FIND("|",AB17)-1))-VALUE(MID(AB17,FIND("-",AB17)+1,10)))))*$D$50)))))*$I17,0)),0)</f>
        <v>5</v>
      </c>
      <c r="AD17" s="337"/>
      <c r="AE17" s="362" t="s">
        <v>265</v>
      </c>
      <c r="AF17" s="355" t="n">
        <f aca="false">IFERROR(IF($M17=AE17,($D$8+$D$9+$D$10)*$I17,IF($N17=LEFT(AE17,1),($D$8+MAX(0,IF($D$50=1,$D$9*(1-(ABS($Q17-ABS(VALUE(MID(AE17,FIND("|",AE17)+1,FIND("-",AE17)-FIND("|",AE17)-1))-VALUE(MID(AE17,FIND("-",AE17)+1,10)))))*$D$50),$D$9*(1-(IF($N17="X",ABS($O17-VALUE(MID(AE17,FIND("|",AE17)+1,FIND("-",AE17)-FIND("|",AE17)-1))),ABS($Q17-ABS(VALUE(MID(AE17,FIND("|",AE17)+1,FIND("-",AE17)-FIND("|",AE17)-1))-VALUE(MID(AE17,FIND("-",AE17)+1,10)))))*$D$50)))))*$I17,0)),0)</f>
        <v>5</v>
      </c>
      <c r="AG17" s="337"/>
      <c r="AH17" s="362" t="s">
        <v>264</v>
      </c>
      <c r="AI17" s="355" t="n">
        <f aca="false">IFERROR(IF($M17=AH17,($D$8+$D$9+$D$10)*$I17,IF($N17=LEFT(AH17,1),($D$8+MAX(0,IF($D$50=1,$D$9*(1-(ABS($Q17-ABS(VALUE(MID(AH17,FIND("|",AH17)+1,FIND("-",AH17)-FIND("|",AH17)-1))-VALUE(MID(AH17,FIND("-",AH17)+1,10)))))*$D$50),$D$9*(1-(IF($N17="X",ABS($O17-VALUE(MID(AH17,FIND("|",AH17)+1,FIND("-",AH17)-FIND("|",AH17)-1))),ABS($Q17-ABS(VALUE(MID(AH17,FIND("|",AH17)+1,FIND("-",AH17)-FIND("|",AH17)-1))-VALUE(MID(AH17,FIND("-",AH17)+1,10)))))*$D$50)))))*$I17,0)),0)</f>
        <v>5</v>
      </c>
      <c r="AJ17" s="337"/>
      <c r="AK17" s="362" t="s">
        <v>267</v>
      </c>
      <c r="AL17" s="355" t="n">
        <f aca="false">IFERROR(IF($M17=AK17,($D$8+$D$9+$D$10)*$I17,IF($N17=LEFT(AK17,1),($D$8+MAX(0,IF($D$50=1,$D$9*(1-(ABS($Q17-ABS(VALUE(MID(AK17,FIND("|",AK17)+1,FIND("-",AK17)-FIND("|",AK17)-1))-VALUE(MID(AK17,FIND("-",AK17)+1,10)))))*$D$50),$D$9*(1-(IF($N17="X",ABS($O17-VALUE(MID(AK17,FIND("|",AK17)+1,FIND("-",AK17)-FIND("|",AK17)-1))),ABS($Q17-ABS(VALUE(MID(AK17,FIND("|",AK17)+1,FIND("-",AK17)-FIND("|",AK17)-1))-VALUE(MID(AK17,FIND("-",AK17)+1,10)))))*$D$50)))))*$I17,0)),0)</f>
        <v>0</v>
      </c>
      <c r="AM17" s="337"/>
      <c r="AN17" s="362" t="s">
        <v>265</v>
      </c>
      <c r="AO17" s="355" t="n">
        <f aca="false">IFERROR(IF($M17=AN17,($D$8+$D$9+$D$10)*$I17,IF($N17=LEFT(AN17,1),($D$8+MAX(0,IF($D$50=1,$D$9*(1-(ABS($Q17-ABS(VALUE(MID(AN17,FIND("|",AN17)+1,FIND("-",AN17)-FIND("|",AN17)-1))-VALUE(MID(AN17,FIND("-",AN17)+1,10)))))*$D$50),$D$9*(1-(IF($N17="X",ABS($O17-VALUE(MID(AN17,FIND("|",AN17)+1,FIND("-",AN17)-FIND("|",AN17)-1))),ABS($Q17-ABS(VALUE(MID(AN17,FIND("|",AN17)+1,FIND("-",AN17)-FIND("|",AN17)-1))-VALUE(MID(AN17,FIND("-",AN17)+1,10)))))*$D$50)))))*$I17,0)),0)</f>
        <v>5</v>
      </c>
      <c r="AP17" s="337"/>
      <c r="AQ17" s="362" t="s">
        <v>265</v>
      </c>
      <c r="AR17" s="355" t="n">
        <f aca="false">IFERROR(IF($M17=AQ17,($D$8+$D$9+$D$10)*$I17,IF($N17=LEFT(AQ17,1),($D$8+MAX(0,IF($D$50=1,$D$9*(1-(ABS($Q17-ABS(VALUE(MID(AQ17,FIND("|",AQ17)+1,FIND("-",AQ17)-FIND("|",AQ17)-1))-VALUE(MID(AQ17,FIND("-",AQ17)+1,10)))))*$D$50),$D$9*(1-(IF($N17="X",ABS($O17-VALUE(MID(AQ17,FIND("|",AQ17)+1,FIND("-",AQ17)-FIND("|",AQ17)-1))),ABS($Q17-ABS(VALUE(MID(AQ17,FIND("|",AQ17)+1,FIND("-",AQ17)-FIND("|",AQ17)-1))-VALUE(MID(AQ17,FIND("-",AQ17)+1,10)))))*$D$50)))))*$I17,0)),0)</f>
        <v>5</v>
      </c>
      <c r="AS17" s="337"/>
      <c r="AT17" s="362" t="s">
        <v>266</v>
      </c>
      <c r="AU17" s="355" t="n">
        <f aca="false">IFERROR(IF($M17=AT17,($D$8+$D$9+$D$10)*$I17,IF($N17=LEFT(AT17,1),($D$8+MAX(0,IF($D$50=1,$D$9*(1-(ABS($Q17-ABS(VALUE(MID(AT17,FIND("|",AT17)+1,FIND("-",AT17)-FIND("|",AT17)-1))-VALUE(MID(AT17,FIND("-",AT17)+1,10)))))*$D$50),$D$9*(1-(IF($N17="X",ABS($O17-VALUE(MID(AT17,FIND("|",AT17)+1,FIND("-",AT17)-FIND("|",AT17)-1))),ABS($Q17-ABS(VALUE(MID(AT17,FIND("|",AT17)+1,FIND("-",AT17)-FIND("|",AT17)-1))-VALUE(MID(AT17,FIND("-",AT17)+1,10)))))*$D$50)))))*$I17,0)),0)</f>
        <v>5</v>
      </c>
      <c r="AV17" s="337"/>
      <c r="AW17" s="362" t="s">
        <v>266</v>
      </c>
      <c r="AX17" s="355" t="n">
        <f aca="false">IFERROR(IF($M17=AW17,($D$8+$D$9+$D$10)*$I17,IF($N17=LEFT(AW17,1),($D$8+MAX(0,IF($D$50=1,$D$9*(1-(ABS($Q17-ABS(VALUE(MID(AW17,FIND("|",AW17)+1,FIND("-",AW17)-FIND("|",AW17)-1))-VALUE(MID(AW17,FIND("-",AW17)+1,10)))))*$D$50),$D$9*(1-(IF($N17="X",ABS($O17-VALUE(MID(AW17,FIND("|",AW17)+1,FIND("-",AW17)-FIND("|",AW17)-1))),ABS($Q17-ABS(VALUE(MID(AW17,FIND("|",AW17)+1,FIND("-",AW17)-FIND("|",AW17)-1))-VALUE(MID(AW17,FIND("-",AW17)+1,10)))))*$D$50)))))*$I17,0)),0)</f>
        <v>5</v>
      </c>
      <c r="AY17" s="337"/>
      <c r="AZ17" s="362" t="s">
        <v>264</v>
      </c>
      <c r="BA17" s="355" t="n">
        <f aca="false">IFERROR(IF($M17=AZ17,($D$8+$D$9+$D$10)*$I17,IF($N17=LEFT(AZ17,1),($D$8+MAX(0,IF($D$50=1,$D$9*(1-(ABS($Q17-ABS(VALUE(MID(AZ17,FIND("|",AZ17)+1,FIND("-",AZ17)-FIND("|",AZ17)-1))-VALUE(MID(AZ17,FIND("-",AZ17)+1,10)))))*$D$50),$D$9*(1-(IF($N17="X",ABS($O17-VALUE(MID(AZ17,FIND("|",AZ17)+1,FIND("-",AZ17)-FIND("|",AZ17)-1))),ABS($Q17-ABS(VALUE(MID(AZ17,FIND("|",AZ17)+1,FIND("-",AZ17)-FIND("|",AZ17)-1))-VALUE(MID(AZ17,FIND("-",AZ17)+1,10)))))*$D$50)))))*$I17,0)),0)</f>
        <v>5</v>
      </c>
      <c r="BB17" s="337"/>
      <c r="BC17" s="362" t="s">
        <v>264</v>
      </c>
      <c r="BD17" s="355" t="n">
        <f aca="false">IFERROR(IF($M17=BC17,($D$8+$D$9+$D$10)*$I17,IF($N17=LEFT(BC17,1),($D$8+MAX(0,IF($D$50=1,$D$9*(1-(ABS($Q17-ABS(VALUE(MID(BC17,FIND("|",BC17)+1,FIND("-",BC17)-FIND("|",BC17)-1))-VALUE(MID(BC17,FIND("-",BC17)+1,10)))))*$D$50),$D$9*(1-(IF($N17="X",ABS($O17-VALUE(MID(BC17,FIND("|",BC17)+1,FIND("-",BC17)-FIND("|",BC17)-1))),ABS($Q17-ABS(VALUE(MID(BC17,FIND("|",BC17)+1,FIND("-",BC17)-FIND("|",BC17)-1))-VALUE(MID(BC17,FIND("-",BC17)+1,10)))))*$D$50)))))*$I17,0)),0)</f>
        <v>5</v>
      </c>
      <c r="BE17" s="337"/>
      <c r="BF17" s="362" t="s">
        <v>264</v>
      </c>
      <c r="BG17" s="355" t="n">
        <f aca="false">IFERROR(IF($M17=BF17,($D$8+$D$9+$D$10)*$I17,IF($N17=LEFT(BF17,1),($D$8+MAX(0,IF($D$50=1,$D$9*(1-(ABS($Q17-ABS(VALUE(MID(BF17,FIND("|",BF17)+1,FIND("-",BF17)-FIND("|",BF17)-1))-VALUE(MID(BF17,FIND("-",BF17)+1,10)))))*$D$50),$D$9*(1-(IF($N17="X",ABS($O17-VALUE(MID(BF17,FIND("|",BF17)+1,FIND("-",BF17)-FIND("|",BF17)-1))),ABS($Q17-ABS(VALUE(MID(BF17,FIND("|",BF17)+1,FIND("-",BF17)-FIND("|",BF17)-1))-VALUE(MID(BF17,FIND("-",BF17)+1,10)))))*$D$50)))))*$I17,0)),0)</f>
        <v>5</v>
      </c>
      <c r="BH17" s="337"/>
      <c r="BI17" s="362" t="s">
        <v>265</v>
      </c>
      <c r="BJ17" s="355" t="n">
        <f aca="false">IFERROR(IF($M17=BI17,($D$8+$D$9+$D$10)*$I17,IF($N17=LEFT(BI17,1),($D$8+MAX(0,IF($D$50=1,$D$9*(1-(ABS($Q17-ABS(VALUE(MID(BI17,FIND("|",BI17)+1,FIND("-",BI17)-FIND("|",BI17)-1))-VALUE(MID(BI17,FIND("-",BI17)+1,10)))))*$D$50),$D$9*(1-(IF($N17="X",ABS($O17-VALUE(MID(BI17,FIND("|",BI17)+1,FIND("-",BI17)-FIND("|",BI17)-1))),ABS($Q17-ABS(VALUE(MID(BI17,FIND("|",BI17)+1,FIND("-",BI17)-FIND("|",BI17)-1))-VALUE(MID(BI17,FIND("-",BI17)+1,10)))))*$D$50)))))*$I17,0)),0)</f>
        <v>5</v>
      </c>
      <c r="BK17" s="337"/>
      <c r="BL17" s="362" t="s">
        <v>266</v>
      </c>
      <c r="BM17" s="355" t="n">
        <f aca="false">IFERROR(IF($M17=BL17,($D$8+$D$9+$D$10)*$I17,IF($N17=LEFT(BL17,1),($D$8+MAX(0,IF($D$50=1,$D$9*(1-(ABS($Q17-ABS(VALUE(MID(BL17,FIND("|",BL17)+1,FIND("-",BL17)-FIND("|",BL17)-1))-VALUE(MID(BL17,FIND("-",BL17)+1,10)))))*$D$50),$D$9*(1-(IF($N17="X",ABS($O17-VALUE(MID(BL17,FIND("|",BL17)+1,FIND("-",BL17)-FIND("|",BL17)-1))),ABS($Q17-ABS(VALUE(MID(BL17,FIND("|",BL17)+1,FIND("-",BL17)-FIND("|",BL17)-1))-VALUE(MID(BL17,FIND("-",BL17)+1,10)))))*$D$50)))))*$I17,0)),0)</f>
        <v>5</v>
      </c>
      <c r="BN17" s="337"/>
      <c r="BO17" s="362" t="s">
        <v>288</v>
      </c>
      <c r="BP17" s="355" t="n">
        <f aca="false">IFERROR(IF($M17=BO17,($D$8+$D$9+$D$10)*$I17,IF($N17=LEFT(BO17,1),($D$8+MAX(0,IF($D$50=1,$D$9*(1-(ABS($Q17-ABS(VALUE(MID(BO17,FIND("|",BO17)+1,FIND("-",BO17)-FIND("|",BO17)-1))-VALUE(MID(BO17,FIND("-",BO17)+1,10)))))*$D$50),$D$9*(1-(IF($N17="X",ABS($O17-VALUE(MID(BO17,FIND("|",BO17)+1,FIND("-",BO17)-FIND("|",BO17)-1))),ABS($Q17-ABS(VALUE(MID(BO17,FIND("|",BO17)+1,FIND("-",BO17)-FIND("|",BO17)-1))-VALUE(MID(BO17,FIND("-",BO17)+1,10)))))*$D$50)))))*$I17,0)),0)</f>
        <v>5</v>
      </c>
      <c r="BQ17" s="337"/>
      <c r="BR17" s="362" t="s">
        <v>265</v>
      </c>
      <c r="BS17" s="355" t="n">
        <f aca="false">IFERROR(IF($M17=BR17,($D$8+$D$9+$D$10)*$I17,IF($N17=LEFT(BR17,1),($D$8+MAX(0,IF($D$50=1,$D$9*(1-(ABS($Q17-ABS(VALUE(MID(BR17,FIND("|",BR17)+1,FIND("-",BR17)-FIND("|",BR17)-1))-VALUE(MID(BR17,FIND("-",BR17)+1,10)))))*$D$50),$D$9*(1-(IF($N17="X",ABS($O17-VALUE(MID(BR17,FIND("|",BR17)+1,FIND("-",BR17)-FIND("|",BR17)-1))),ABS($Q17-ABS(VALUE(MID(BR17,FIND("|",BR17)+1,FIND("-",BR17)-FIND("|",BR17)-1))-VALUE(MID(BR17,FIND("-",BR17)+1,10)))))*$D$50)))))*$I17,0)),0)</f>
        <v>5</v>
      </c>
      <c r="BT17" s="337"/>
      <c r="BU17" s="362"/>
      <c r="BV17" s="355" t="n">
        <f aca="false">IFERROR(IF($M17=BU17,($D$8+$D$9+$D$10)*$I17,IF($N17=LEFT(BU17,1),($D$8+MAX(0,IF($D$50=1,$D$9*(1-(ABS($Q17-ABS(VALUE(MID(BU17,FIND("|",BU17)+1,FIND("-",BU17)-FIND("|",BU17)-1))-VALUE(MID(BU17,FIND("-",BU17)+1,10)))))*$D$50),$D$9*(1-(IF($N17="X",ABS($O17-VALUE(MID(BU17,FIND("|",BU17)+1,FIND("-",BU17)-FIND("|",BU17)-1))),ABS($Q17-ABS(VALUE(MID(BU17,FIND("|",BU17)+1,FIND("-",BU17)-FIND("|",BU17)-1))-VALUE(MID(BU17,FIND("-",BU17)+1,10)))))*$D$50)))))*$I17,0)),0)</f>
        <v>0</v>
      </c>
      <c r="BW17" s="337"/>
      <c r="BX17" s="362"/>
      <c r="BY17" s="355" t="n">
        <f aca="false">IFERROR(IF($M17=BX17,($D$8+$D$9+$D$10)*$I17,IF($N17=LEFT(BX17,1),($D$8+MAX(0,IF($D$50=1,$D$9*(1-(ABS($Q17-ABS(VALUE(MID(BX17,FIND("|",BX17)+1,FIND("-",BX17)-FIND("|",BX17)-1))-VALUE(MID(BX17,FIND("-",BX17)+1,10)))))*$D$50),$D$9*(1-(IF($N17="X",ABS($O17-VALUE(MID(BX17,FIND("|",BX17)+1,FIND("-",BX17)-FIND("|",BX17)-1))),ABS($Q17-ABS(VALUE(MID(BX17,FIND("|",BX17)+1,FIND("-",BX17)-FIND("|",BX17)-1))-VALUE(MID(BX17,FIND("-",BX17)+1,10)))))*$D$50)))))*$I17,0)),0)</f>
        <v>0</v>
      </c>
      <c r="BZ17" s="337"/>
      <c r="CA17" s="362"/>
      <c r="CB17" s="355" t="n">
        <f aca="false">IFERROR(IF($M17=CA17,($D$8+$D$9+$D$10)*$I17,IF($N17=LEFT(CA17,1),($D$8+MAX(0,IF($D$50=1,$D$9*(1-(ABS($Q17-ABS(VALUE(MID(CA17,FIND("|",CA17)+1,FIND("-",CA17)-FIND("|",CA17)-1))-VALUE(MID(CA17,FIND("-",CA17)+1,10)))))*$D$50),$D$9*(1-(IF($N17="X",ABS($O17-VALUE(MID(CA17,FIND("|",CA17)+1,FIND("-",CA17)-FIND("|",CA17)-1))),ABS($Q17-ABS(VALUE(MID(CA17,FIND("|",CA17)+1,FIND("-",CA17)-FIND("|",CA17)-1))-VALUE(MID(CA17,FIND("-",CA17)+1,10)))))*$D$50)))))*$I17,0)),0)</f>
        <v>0</v>
      </c>
      <c r="CC17" s="337"/>
      <c r="CD17" s="362"/>
      <c r="CE17" s="355" t="n">
        <f aca="false">IFERROR(IF($M17=CD17,($D$8+$D$9+$D$10)*$I17,IF($N17=LEFT(CD17,1),($D$8+MAX(0,IF($D$50=1,$D$9*(1-(ABS($Q17-ABS(VALUE(MID(CD17,FIND("|",CD17)+1,FIND("-",CD17)-FIND("|",CD17)-1))-VALUE(MID(CD17,FIND("-",CD17)+1,10)))))*$D$50),$D$9*(1-(IF($N17="X",ABS($O17-VALUE(MID(CD17,FIND("|",CD17)+1,FIND("-",CD17)-FIND("|",CD17)-1))),ABS($Q17-ABS(VALUE(MID(CD17,FIND("|",CD17)+1,FIND("-",CD17)-FIND("|",CD17)-1))-VALUE(MID(CD17,FIND("-",CD17)+1,10)))))*$D$50)))))*$I17,0)),0)</f>
        <v>0</v>
      </c>
      <c r="CF17" s="337"/>
      <c r="CG17" s="362"/>
      <c r="CH17" s="355" t="n">
        <f aca="false">IFERROR(IF($M17=CG17,($D$8+$D$9+$D$10)*$I17,IF($N17=LEFT(CG17,1),($D$8+MAX(0,IF($D$50=1,$D$9*(1-(ABS($Q17-ABS(VALUE(MID(CG17,FIND("|",CG17)+1,FIND("-",CG17)-FIND("|",CG17)-1))-VALUE(MID(CG17,FIND("-",CG17)+1,10)))))*$D$50),$D$9*(1-(IF($N17="X",ABS($O17-VALUE(MID(CG17,FIND("|",CG17)+1,FIND("-",CG17)-FIND("|",CG17)-1))),ABS($Q17-ABS(VALUE(MID(CG17,FIND("|",CG17)+1,FIND("-",CG17)-FIND("|",CG17)-1))-VALUE(MID(CG17,FIND("-",CG17)+1,10)))))*$D$50)))))*$I17,0)),0)</f>
        <v>0</v>
      </c>
      <c r="CI17" s="337"/>
      <c r="CJ17" s="362"/>
      <c r="CK17" s="355" t="n">
        <f aca="false">IFERROR(IF($M17=CJ17,($D$8+$D$9+$D$10)*$I17,IF($N17=LEFT(CJ17,1),($D$8+MAX(0,IF($D$50=1,$D$9*(1-(ABS($Q17-ABS(VALUE(MID(CJ17,FIND("|",CJ17)+1,FIND("-",CJ17)-FIND("|",CJ17)-1))-VALUE(MID(CJ17,FIND("-",CJ17)+1,10)))))*$D$50),$D$9*(1-(IF($N17="X",ABS($O17-VALUE(MID(CJ17,FIND("|",CJ17)+1,FIND("-",CJ17)-FIND("|",CJ17)-1))),ABS($Q17-ABS(VALUE(MID(CJ17,FIND("|",CJ17)+1,FIND("-",CJ17)-FIND("|",CJ17)-1))-VALUE(MID(CJ17,FIND("-",CJ17)+1,10)))))*$D$50)))))*$I17,0)),0)</f>
        <v>0</v>
      </c>
      <c r="CL17" s="337"/>
      <c r="CM17" s="362"/>
      <c r="CN17" s="355" t="n">
        <f aca="false">IFERROR(IF($M17=CM17,($D$8+$D$9+$D$10)*$I17,IF($N17=LEFT(CM17,1),($D$8+MAX(0,IF($D$50=1,$D$9*(1-(ABS($Q17-ABS(VALUE(MID(CM17,FIND("|",CM17)+1,FIND("-",CM17)-FIND("|",CM17)-1))-VALUE(MID(CM17,FIND("-",CM17)+1,10)))))*$D$50),$D$9*(1-(IF($N17="X",ABS($O17-VALUE(MID(CM17,FIND("|",CM17)+1,FIND("-",CM17)-FIND("|",CM17)-1))),ABS($Q17-ABS(VALUE(MID(CM17,FIND("|",CM17)+1,FIND("-",CM17)-FIND("|",CM17)-1))-VALUE(MID(CM17,FIND("-",CM17)+1,10)))))*$D$50)))))*$I17,0)),0)</f>
        <v>0</v>
      </c>
      <c r="CO17" s="337"/>
      <c r="CP17" s="362"/>
      <c r="CQ17" s="355" t="n">
        <f aca="false">IFERROR(IF($M17=CP17,($D$8+$D$9+$D$10)*$I17,IF($N17=LEFT(CP17,1),($D$8+MAX(0,IF($D$50=1,$D$9*(1-(ABS($Q17-ABS(VALUE(MID(CP17,FIND("|",CP17)+1,FIND("-",CP17)-FIND("|",CP17)-1))-VALUE(MID(CP17,FIND("-",CP17)+1,10)))))*$D$50),$D$9*(1-(IF($N17="X",ABS($O17-VALUE(MID(CP17,FIND("|",CP17)+1,FIND("-",CP17)-FIND("|",CP17)-1))),ABS($Q17-ABS(VALUE(MID(CP17,FIND("|",CP17)+1,FIND("-",CP17)-FIND("|",CP17)-1))-VALUE(MID(CP17,FIND("-",CP17)+1,10)))))*$D$50)))))*$I17,0)),0)</f>
        <v>0</v>
      </c>
      <c r="CR17" s="337"/>
      <c r="CS17" s="362"/>
      <c r="CT17" s="355" t="n">
        <f aca="false">IFERROR(IF($M17=CS17,($D$8+$D$9+$D$10)*$I17,IF($N17=LEFT(CS17,1),($D$8+MAX(0,IF($D$50=1,$D$9*(1-(ABS($Q17-ABS(VALUE(MID(CS17,FIND("|",CS17)+1,FIND("-",CS17)-FIND("|",CS17)-1))-VALUE(MID(CS17,FIND("-",CS17)+1,10)))))*$D$50),$D$9*(1-(IF($N17="X",ABS($O17-VALUE(MID(CS17,FIND("|",CS17)+1,FIND("-",CS17)-FIND("|",CS17)-1))),ABS($Q17-ABS(VALUE(MID(CS17,FIND("|",CS17)+1,FIND("-",CS17)-FIND("|",CS17)-1))-VALUE(MID(CS17,FIND("-",CS17)+1,10)))))*$D$50)))))*$I17,0)),0)</f>
        <v>0</v>
      </c>
      <c r="CU17" s="337"/>
      <c r="CV17" s="362"/>
      <c r="CW17" s="355" t="n">
        <f aca="false">IFERROR(IF($M17=CV17,($D$8+$D$9+$D$10)*$I17,IF($N17=LEFT(CV17,1),($D$8+MAX(0,IF($D$50=1,$D$9*(1-(ABS($Q17-ABS(VALUE(MID(CV17,FIND("|",CV17)+1,FIND("-",CV17)-FIND("|",CV17)-1))-VALUE(MID(CV17,FIND("-",CV17)+1,10)))))*$D$50),$D$9*(1-(IF($N17="X",ABS($O17-VALUE(MID(CV17,FIND("|",CV17)+1,FIND("-",CV17)-FIND("|",CV17)-1))),ABS($Q17-ABS(VALUE(MID(CV17,FIND("|",CV17)+1,FIND("-",CV17)-FIND("|",CV17)-1))-VALUE(MID(CV17,FIND("-",CV17)+1,10)))))*$D$50)))))*$I17,0)),0)</f>
        <v>0</v>
      </c>
      <c r="CX17" s="337"/>
      <c r="CY17" s="362"/>
      <c r="CZ17" s="355" t="n">
        <f aca="false">IFERROR(IF($M17=CY17,($D$8+$D$9+$D$10)*$I17,IF($N17=LEFT(CY17,1),($D$8+MAX(0,IF($D$50=1,$D$9*(1-(ABS($Q17-ABS(VALUE(MID(CY17,FIND("|",CY17)+1,FIND("-",CY17)-FIND("|",CY17)-1))-VALUE(MID(CY17,FIND("-",CY17)+1,10)))))*$D$50),$D$9*(1-(IF($N17="X",ABS($O17-VALUE(MID(CY17,FIND("|",CY17)+1,FIND("-",CY17)-FIND("|",CY17)-1))),ABS($Q17-ABS(VALUE(MID(CY17,FIND("|",CY17)+1,FIND("-",CY17)-FIND("|",CY17)-1))-VALUE(MID(CY17,FIND("-",CY17)+1,10)))))*$D$50)))))*$I17,0)),0)</f>
        <v>0</v>
      </c>
      <c r="DA17" s="337"/>
      <c r="DB17" s="362"/>
      <c r="DC17" s="355" t="n">
        <f aca="false">IFERROR(IF($M17=DB17,($D$8+$D$9+$D$10)*$I17,IF($N17=LEFT(DB17,1),($D$8+MAX(0,IF($D$50=1,$D$9*(1-(ABS($Q17-ABS(VALUE(MID(DB17,FIND("|",DB17)+1,FIND("-",DB17)-FIND("|",DB17)-1))-VALUE(MID(DB17,FIND("-",DB17)+1,10)))))*$D$50),$D$9*(1-(IF($N17="X",ABS($O17-VALUE(MID(DB17,FIND("|",DB17)+1,FIND("-",DB17)-FIND("|",DB17)-1))),ABS($Q17-ABS(VALUE(MID(DB17,FIND("|",DB17)+1,FIND("-",DB17)-FIND("|",DB17)-1))-VALUE(MID(DB17,FIND("-",DB17)+1,10)))))*$D$50)))))*$I17,0)),0)</f>
        <v>0</v>
      </c>
      <c r="DD17" s="337"/>
      <c r="DE17" s="362"/>
      <c r="DF17" s="355" t="n">
        <f aca="false">IFERROR(IF($M17=DE17,($D$8+$D$9+$D$10)*$I17,IF($N17=LEFT(DE17,1),($D$8+MAX(0,IF($D$50=1,$D$9*(1-(ABS($Q17-ABS(VALUE(MID(DE17,FIND("|",DE17)+1,FIND("-",DE17)-FIND("|",DE17)-1))-VALUE(MID(DE17,FIND("-",DE17)+1,10)))))*$D$50),$D$9*(1-(IF($N17="X",ABS($O17-VALUE(MID(DE17,FIND("|",DE17)+1,FIND("-",DE17)-FIND("|",DE17)-1))),ABS($Q17-ABS(VALUE(MID(DE17,FIND("|",DE17)+1,FIND("-",DE17)-FIND("|",DE17)-1))-VALUE(MID(DE17,FIND("-",DE17)+1,10)))))*$D$50)))))*$I17,0)),0)</f>
        <v>0</v>
      </c>
      <c r="DG17" s="337"/>
      <c r="DH17" s="362"/>
      <c r="DI17" s="355" t="n">
        <f aca="false">IFERROR(IF($M17=DH17,($D$8+$D$9+$D$10)*$I17,IF($N17=LEFT(DH17,1),($D$8+MAX(0,IF($D$50=1,$D$9*(1-(ABS($Q17-ABS(VALUE(MID(DH17,FIND("|",DH17)+1,FIND("-",DH17)-FIND("|",DH17)-1))-VALUE(MID(DH17,FIND("-",DH17)+1,10)))))*$D$50),$D$9*(1-(IF($N17="X",ABS($O17-VALUE(MID(DH17,FIND("|",DH17)+1,FIND("-",DH17)-FIND("|",DH17)-1))),ABS($Q17-ABS(VALUE(MID(DH17,FIND("|",DH17)+1,FIND("-",DH17)-FIND("|",DH17)-1))-VALUE(MID(DH17,FIND("-",DH17)+1,10)))))*$D$50)))))*$I17,0)),0)</f>
        <v>0</v>
      </c>
      <c r="DJ17" s="337"/>
      <c r="DK17" s="362"/>
      <c r="DL17" s="355" t="n">
        <f aca="false">IFERROR(IF($M17=DK17,($D$8+$D$9+$D$10)*$I17,IF($N17=LEFT(DK17,1),($D$8+MAX(0,IF($D$50=1,$D$9*(1-(ABS($Q17-ABS(VALUE(MID(DK17,FIND("|",DK17)+1,FIND("-",DK17)-FIND("|",DK17)-1))-VALUE(MID(DK17,FIND("-",DK17)+1,10)))))*$D$50),$D$9*(1-(IF($N17="X",ABS($O17-VALUE(MID(DK17,FIND("|",DK17)+1,FIND("-",DK17)-FIND("|",DK17)-1))),ABS($Q17-ABS(VALUE(MID(DK17,FIND("|",DK17)+1,FIND("-",DK17)-FIND("|",DK17)-1))-VALUE(MID(DK17,FIND("-",DK17)+1,10)))))*$D$50)))))*$I17,0)),0)</f>
        <v>0</v>
      </c>
      <c r="DM17" s="337"/>
      <c r="DN17" s="362"/>
      <c r="DO17" s="355" t="n">
        <f aca="false">IFERROR(IF($M17=DN17,($D$8+$D$9+$D$10)*$I17,IF($N17=LEFT(DN17,1),($D$8+MAX(0,IF($D$50=1,$D$9*(1-(ABS($Q17-ABS(VALUE(MID(DN17,FIND("|",DN17)+1,FIND("-",DN17)-FIND("|",DN17)-1))-VALUE(MID(DN17,FIND("-",DN17)+1,10)))))*$D$50),$D$9*(1-(IF($N17="X",ABS($O17-VALUE(MID(DN17,FIND("|",DN17)+1,FIND("-",DN17)-FIND("|",DN17)-1))),ABS($Q17-ABS(VALUE(MID(DN17,FIND("|",DN17)+1,FIND("-",DN17)-FIND("|",DN17)-1))-VALUE(MID(DN17,FIND("-",DN17)+1,10)))))*$D$50)))))*$I17,0)),0)</f>
        <v>0</v>
      </c>
      <c r="DP17" s="337"/>
      <c r="DQ17" s="362"/>
      <c r="DR17" s="355" t="n">
        <f aca="false">IFERROR(IF($M17=DQ17,($D$8+$D$9+$D$10)*$I17,IF($N17=LEFT(DQ17,1),($D$8+MAX(0,IF($D$50=1,$D$9*(1-(ABS($Q17-ABS(VALUE(MID(DQ17,FIND("|",DQ17)+1,FIND("-",DQ17)-FIND("|",DQ17)-1))-VALUE(MID(DQ17,FIND("-",DQ17)+1,10)))))*$D$50),$D$9*(1-(IF($N17="X",ABS($O17-VALUE(MID(DQ17,FIND("|",DQ17)+1,FIND("-",DQ17)-FIND("|",DQ17)-1))),ABS($Q17-ABS(VALUE(MID(DQ17,FIND("|",DQ17)+1,FIND("-",DQ17)-FIND("|",DQ17)-1))-VALUE(MID(DQ17,FIND("-",DQ17)+1,10)))))*$D$50)))))*$I17,0)),0)</f>
        <v>0</v>
      </c>
      <c r="DS17" s="337"/>
      <c r="DT17" s="362"/>
      <c r="DU17" s="355" t="n">
        <f aca="false">IFERROR(IF($M17=DT17,($D$8+$D$9+$D$10)*$I17,IF($N17=LEFT(DT17,1),($D$8+MAX(0,IF($D$50=1,$D$9*(1-(ABS($Q17-ABS(VALUE(MID(DT17,FIND("|",DT17)+1,FIND("-",DT17)-FIND("|",DT17)-1))-VALUE(MID(DT17,FIND("-",DT17)+1,10)))))*$D$50),$D$9*(1-(IF($N17="X",ABS($O17-VALUE(MID(DT17,FIND("|",DT17)+1,FIND("-",DT17)-FIND("|",DT17)-1))),ABS($Q17-ABS(VALUE(MID(DT17,FIND("|",DT17)+1,FIND("-",DT17)-FIND("|",DT17)-1))-VALUE(MID(DT17,FIND("-",DT17)+1,10)))))*$D$50)))))*$I17,0)),0)</f>
        <v>0</v>
      </c>
      <c r="DV17" s="337"/>
      <c r="DW17" s="362"/>
      <c r="DX17" s="355" t="n">
        <f aca="false">IFERROR(IF($M17=DW17,($D$8+$D$9+$D$10)*$I17,IF($N17=LEFT(DW17,1),($D$8+MAX(0,IF($D$50=1,$D$9*(1-(ABS($Q17-ABS(VALUE(MID(DW17,FIND("|",DW17)+1,FIND("-",DW17)-FIND("|",DW17)-1))-VALUE(MID(DW17,FIND("-",DW17)+1,10)))))*$D$50),$D$9*(1-(IF($N17="X",ABS($O17-VALUE(MID(DW17,FIND("|",DW17)+1,FIND("-",DW17)-FIND("|",DW17)-1))),ABS($Q17-ABS(VALUE(MID(DW17,FIND("|",DW17)+1,FIND("-",DW17)-FIND("|",DW17)-1))-VALUE(MID(DW17,FIND("-",DW17)+1,10)))))*$D$50)))))*$I17,0)),0)</f>
        <v>0</v>
      </c>
      <c r="DY17" s="337"/>
      <c r="DZ17" s="362"/>
      <c r="EA17" s="355" t="n">
        <f aca="false">IFERROR(IF($M17=DZ17,($D$8+$D$9+$D$10)*$I17,IF($N17=LEFT(DZ17,1),($D$8+MAX(0,IF($D$50=1,$D$9*(1-(ABS($Q17-ABS(VALUE(MID(DZ17,FIND("|",DZ17)+1,FIND("-",DZ17)-FIND("|",DZ17)-1))-VALUE(MID(DZ17,FIND("-",DZ17)+1,10)))))*$D$50),$D$9*(1-(IF($N17="X",ABS($O17-VALUE(MID(DZ17,FIND("|",DZ17)+1,FIND("-",DZ17)-FIND("|",DZ17)-1))),ABS($Q17-ABS(VALUE(MID(DZ17,FIND("|",DZ17)+1,FIND("-",DZ17)-FIND("|",DZ17)-1))-VALUE(MID(DZ17,FIND("-",DZ17)+1,10)))))*$D$50)))))*$I17,0)),0)</f>
        <v>0</v>
      </c>
      <c r="EB17" s="337"/>
      <c r="EC17" s="362"/>
      <c r="ED17" s="355" t="n">
        <f aca="false">IFERROR(IF($M17=EC17,($D$8+$D$9+$D$10)*$I17,IF($N17=LEFT(EC17,1),($D$8+MAX(0,IF($D$50=1,$D$9*(1-(ABS($Q17-ABS(VALUE(MID(EC17,FIND("|",EC17)+1,FIND("-",EC17)-FIND("|",EC17)-1))-VALUE(MID(EC17,FIND("-",EC17)+1,10)))))*$D$50),$D$9*(1-(IF($N17="X",ABS($O17-VALUE(MID(EC17,FIND("|",EC17)+1,FIND("-",EC17)-FIND("|",EC17)-1))),ABS($Q17-ABS(VALUE(MID(EC17,FIND("|",EC17)+1,FIND("-",EC17)-FIND("|",EC17)-1))-VALUE(MID(EC17,FIND("-",EC17)+1,10)))))*$D$50)))))*$I17,0)),0)</f>
        <v>0</v>
      </c>
      <c r="EE17" s="337"/>
      <c r="EF17" s="362"/>
      <c r="EG17" s="355" t="n">
        <f aca="false">IFERROR(IF($M17=EF17,($D$8+$D$9+$D$10)*$I17,IF($N17=LEFT(EF17,1),($D$8+MAX(0,IF($D$50=1,$D$9*(1-(ABS($Q17-ABS(VALUE(MID(EF17,FIND("|",EF17)+1,FIND("-",EF17)-FIND("|",EF17)-1))-VALUE(MID(EF17,FIND("-",EF17)+1,10)))))*$D$50),$D$9*(1-(IF($N17="X",ABS($O17-VALUE(MID(EF17,FIND("|",EF17)+1,FIND("-",EF17)-FIND("|",EF17)-1))),ABS($Q17-ABS(VALUE(MID(EF17,FIND("|",EF17)+1,FIND("-",EF17)-FIND("|",EF17)-1))-VALUE(MID(EF17,FIND("-",EF17)+1,10)))))*$D$50)))))*$I17,0)),0)</f>
        <v>0</v>
      </c>
      <c r="EH17" s="337"/>
      <c r="EI17" s="337"/>
    </row>
    <row r="18" customFormat="false" ht="15" hidden="false" customHeight="false" outlineLevel="0" collapsed="false">
      <c r="A18" s="326"/>
      <c r="B18" s="326"/>
      <c r="C18" s="359" t="str">
        <f aca="false">Idiomas!D314</f>
        <v>DIECISEISAVOS - Resultado exacto</v>
      </c>
      <c r="D18" s="360" t="n">
        <v>10</v>
      </c>
      <c r="E18" s="333"/>
      <c r="F18" s="342" t="n">
        <f aca="false">SUM($D$8:$D$10)*I18</f>
        <v>17</v>
      </c>
      <c r="G18" s="342" t="n">
        <f aca="false">VLOOKUP(H18,Equipos!$Q$1:$R$25,2,0)</f>
        <v>5</v>
      </c>
      <c r="H18" s="350" t="n">
        <f aca="false">TRUNC(INDEX(WORLDCUP!$X$4:$X$147,MATCH(ADMIN!K18,WORLDCUP!$DT$4:$DT$147,0))+INDEX(Horarios!$R$3:$R$86,MATCH(Horarios!$C$3,Horarios!$P$3:$P$86,0))/24)</f>
        <v>46188</v>
      </c>
      <c r="I18" s="351" t="n">
        <v>1</v>
      </c>
      <c r="J18" s="352" t="s">
        <v>289</v>
      </c>
      <c r="K18" s="366" t="str">
        <f aca="false">CONCATENATE(WORLDCUP!AA52,"-",WORLDCUP!AF52)</f>
        <v>Bélgica-Egipto</v>
      </c>
      <c r="L18" s="353"/>
      <c r="M18" s="358" t="str">
        <f aca="false">IF(OR(WORLDCUP!AC52="",WORLDCUP!AD52=""),"-",N18&amp;"|"&amp;O18&amp;"-"&amp;P18)</f>
        <v>-</v>
      </c>
      <c r="N18" s="331" t="str">
        <f aca="false">IF(OR(WORLDCUP!AC52="",WORLDCUP!AD52=""),"",IF(WORLDCUP!AC52&gt;WORLDCUP!AD52,"1",IF(WORLDCUP!AC52&lt;WORLDCUP!AD52,"2","X")))</f>
        <v/>
      </c>
      <c r="O18" s="331" t="n">
        <f aca="false">WORLDCUP!AC52</f>
        <v>0</v>
      </c>
      <c r="P18" s="331" t="n">
        <f aca="false">WORLDCUP!AD52</f>
        <v>0</v>
      </c>
      <c r="Q18" s="331" t="n">
        <f aca="false">ABS(O18-P18)</f>
        <v>0</v>
      </c>
      <c r="R18" s="326"/>
      <c r="S18" s="362" t="s">
        <v>267</v>
      </c>
      <c r="T18" s="355" t="n">
        <f aca="false">IFERROR(IF($M18=S18,($D$8+$D$9+$D$10)*$I18,IF($N18=LEFT(S18,1),($D$8+MAX(0,IF($D$50=1,$D$9*(1-(ABS($Q18-ABS(VALUE(MID(S18,FIND("|",S18)+1,FIND("-",S18)-FIND("|",S18)-1))-VALUE(MID(S18,FIND("-",S18)+1,10)))))*$D$50),$D$9*(1-(IF($N18="X",ABS($O18-VALUE(MID(S18,FIND("|",S18)+1,FIND("-",S18)-FIND("|",S18)-1))),ABS($Q18-ABS(VALUE(MID(S18,FIND("|",S18)+1,FIND("-",S18)-FIND("|",S18)-1))-VALUE(MID(S18,FIND("-",S18)+1,10)))))*$D$50)))))*$I18,0)),0)</f>
        <v>0</v>
      </c>
      <c r="U18" s="337"/>
      <c r="V18" s="362" t="s">
        <v>264</v>
      </c>
      <c r="W18" s="355" t="n">
        <f aca="false">IFERROR(IF($M18=V18,($D$8+$D$9+$D$10)*$I18,IF($N18=LEFT(V18,1),($D$8+MAX(0,IF($D$50=1,$D$9*(1-(ABS($Q18-ABS(VALUE(MID(V18,FIND("|",V18)+1,FIND("-",V18)-FIND("|",V18)-1))-VALUE(MID(V18,FIND("-",V18)+1,10)))))*$D$50),$D$9*(1-(IF($N18="X",ABS($O18-VALUE(MID(V18,FIND("|",V18)+1,FIND("-",V18)-FIND("|",V18)-1))),ABS($Q18-ABS(VALUE(MID(V18,FIND("|",V18)+1,FIND("-",V18)-FIND("|",V18)-1))-VALUE(MID(V18,FIND("-",V18)+1,10)))))*$D$50)))))*$I18,0)),0)</f>
        <v>0</v>
      </c>
      <c r="X18" s="337"/>
      <c r="Y18" s="362" t="s">
        <v>264</v>
      </c>
      <c r="Z18" s="355" t="n">
        <f aca="false">IFERROR(IF($M18=Y18,($D$8+$D$9+$D$10)*$I18,IF($N18=LEFT(Y18,1),($D$8+MAX(0,IF($D$50=1,$D$9*(1-(ABS($Q18-ABS(VALUE(MID(Y18,FIND("|",Y18)+1,FIND("-",Y18)-FIND("|",Y18)-1))-VALUE(MID(Y18,FIND("-",Y18)+1,10)))))*$D$50),$D$9*(1-(IF($N18="X",ABS($O18-VALUE(MID(Y18,FIND("|",Y18)+1,FIND("-",Y18)-FIND("|",Y18)-1))),ABS($Q18-ABS(VALUE(MID(Y18,FIND("|",Y18)+1,FIND("-",Y18)-FIND("|",Y18)-1))-VALUE(MID(Y18,FIND("-",Y18)+1,10)))))*$D$50)))))*$I18,0)),0)</f>
        <v>0</v>
      </c>
      <c r="AA18" s="337"/>
      <c r="AB18" s="362" t="s">
        <v>266</v>
      </c>
      <c r="AC18" s="355" t="n">
        <f aca="false">IFERROR(IF($M18=AB18,($D$8+$D$9+$D$10)*$I18,IF($N18=LEFT(AB18,1),($D$8+MAX(0,IF($D$50=1,$D$9*(1-(ABS($Q18-ABS(VALUE(MID(AB18,FIND("|",AB18)+1,FIND("-",AB18)-FIND("|",AB18)-1))-VALUE(MID(AB18,FIND("-",AB18)+1,10)))))*$D$50),$D$9*(1-(IF($N18="X",ABS($O18-VALUE(MID(AB18,FIND("|",AB18)+1,FIND("-",AB18)-FIND("|",AB18)-1))),ABS($Q18-ABS(VALUE(MID(AB18,FIND("|",AB18)+1,FIND("-",AB18)-FIND("|",AB18)-1))-VALUE(MID(AB18,FIND("-",AB18)+1,10)))))*$D$50)))))*$I18,0)),0)</f>
        <v>0</v>
      </c>
      <c r="AD18" s="337"/>
      <c r="AE18" s="362" t="s">
        <v>266</v>
      </c>
      <c r="AF18" s="355" t="n">
        <f aca="false">IFERROR(IF($M18=AE18,($D$8+$D$9+$D$10)*$I18,IF($N18=LEFT(AE18,1),($D$8+MAX(0,IF($D$50=1,$D$9*(1-(ABS($Q18-ABS(VALUE(MID(AE18,FIND("|",AE18)+1,FIND("-",AE18)-FIND("|",AE18)-1))-VALUE(MID(AE18,FIND("-",AE18)+1,10)))))*$D$50),$D$9*(1-(IF($N18="X",ABS($O18-VALUE(MID(AE18,FIND("|",AE18)+1,FIND("-",AE18)-FIND("|",AE18)-1))),ABS($Q18-ABS(VALUE(MID(AE18,FIND("|",AE18)+1,FIND("-",AE18)-FIND("|",AE18)-1))-VALUE(MID(AE18,FIND("-",AE18)+1,10)))))*$D$50)))))*$I18,0)),0)</f>
        <v>0</v>
      </c>
      <c r="AG18" s="337"/>
      <c r="AH18" s="362" t="s">
        <v>266</v>
      </c>
      <c r="AI18" s="355" t="n">
        <f aca="false">IFERROR(IF($M18=AH18,($D$8+$D$9+$D$10)*$I18,IF($N18=LEFT(AH18,1),($D$8+MAX(0,IF($D$50=1,$D$9*(1-(ABS($Q18-ABS(VALUE(MID(AH18,FIND("|",AH18)+1,FIND("-",AH18)-FIND("|",AH18)-1))-VALUE(MID(AH18,FIND("-",AH18)+1,10)))))*$D$50),$D$9*(1-(IF($N18="X",ABS($O18-VALUE(MID(AH18,FIND("|",AH18)+1,FIND("-",AH18)-FIND("|",AH18)-1))),ABS($Q18-ABS(VALUE(MID(AH18,FIND("|",AH18)+1,FIND("-",AH18)-FIND("|",AH18)-1))-VALUE(MID(AH18,FIND("-",AH18)+1,10)))))*$D$50)))))*$I18,0)),0)</f>
        <v>0</v>
      </c>
      <c r="AJ18" s="337"/>
      <c r="AK18" s="362" t="s">
        <v>264</v>
      </c>
      <c r="AL18" s="355" t="n">
        <f aca="false">IFERROR(IF($M18=AK18,($D$8+$D$9+$D$10)*$I18,IF($N18=LEFT(AK18,1),($D$8+MAX(0,IF($D$50=1,$D$9*(1-(ABS($Q18-ABS(VALUE(MID(AK18,FIND("|",AK18)+1,FIND("-",AK18)-FIND("|",AK18)-1))-VALUE(MID(AK18,FIND("-",AK18)+1,10)))))*$D$50),$D$9*(1-(IF($N18="X",ABS($O18-VALUE(MID(AK18,FIND("|",AK18)+1,FIND("-",AK18)-FIND("|",AK18)-1))),ABS($Q18-ABS(VALUE(MID(AK18,FIND("|",AK18)+1,FIND("-",AK18)-FIND("|",AK18)-1))-VALUE(MID(AK18,FIND("-",AK18)+1,10)))))*$D$50)))))*$I18,0)),0)</f>
        <v>0</v>
      </c>
      <c r="AM18" s="337"/>
      <c r="AN18" s="362" t="s">
        <v>266</v>
      </c>
      <c r="AO18" s="355" t="n">
        <f aca="false">IFERROR(IF($M18=AN18,($D$8+$D$9+$D$10)*$I18,IF($N18=LEFT(AN18,1),($D$8+MAX(0,IF($D$50=1,$D$9*(1-(ABS($Q18-ABS(VALUE(MID(AN18,FIND("|",AN18)+1,FIND("-",AN18)-FIND("|",AN18)-1))-VALUE(MID(AN18,FIND("-",AN18)+1,10)))))*$D$50),$D$9*(1-(IF($N18="X",ABS($O18-VALUE(MID(AN18,FIND("|",AN18)+1,FIND("-",AN18)-FIND("|",AN18)-1))),ABS($Q18-ABS(VALUE(MID(AN18,FIND("|",AN18)+1,FIND("-",AN18)-FIND("|",AN18)-1))-VALUE(MID(AN18,FIND("-",AN18)+1,10)))))*$D$50)))))*$I18,0)),0)</f>
        <v>0</v>
      </c>
      <c r="AP18" s="337"/>
      <c r="AQ18" s="362" t="s">
        <v>264</v>
      </c>
      <c r="AR18" s="355" t="n">
        <f aca="false">IFERROR(IF($M18=AQ18,($D$8+$D$9+$D$10)*$I18,IF($N18=LEFT(AQ18,1),($D$8+MAX(0,IF($D$50=1,$D$9*(1-(ABS($Q18-ABS(VALUE(MID(AQ18,FIND("|",AQ18)+1,FIND("-",AQ18)-FIND("|",AQ18)-1))-VALUE(MID(AQ18,FIND("-",AQ18)+1,10)))))*$D$50),$D$9*(1-(IF($N18="X",ABS($O18-VALUE(MID(AQ18,FIND("|",AQ18)+1,FIND("-",AQ18)-FIND("|",AQ18)-1))),ABS($Q18-ABS(VALUE(MID(AQ18,FIND("|",AQ18)+1,FIND("-",AQ18)-FIND("|",AQ18)-1))-VALUE(MID(AQ18,FIND("-",AQ18)+1,10)))))*$D$50)))))*$I18,0)),0)</f>
        <v>0</v>
      </c>
      <c r="AS18" s="337"/>
      <c r="AT18" s="362" t="s">
        <v>266</v>
      </c>
      <c r="AU18" s="355" t="n">
        <f aca="false">IFERROR(IF($M18=AT18,($D$8+$D$9+$D$10)*$I18,IF($N18=LEFT(AT18,1),($D$8+MAX(0,IF($D$50=1,$D$9*(1-(ABS($Q18-ABS(VALUE(MID(AT18,FIND("|",AT18)+1,FIND("-",AT18)-FIND("|",AT18)-1))-VALUE(MID(AT18,FIND("-",AT18)+1,10)))))*$D$50),$D$9*(1-(IF($N18="X",ABS($O18-VALUE(MID(AT18,FIND("|",AT18)+1,FIND("-",AT18)-FIND("|",AT18)-1))),ABS($Q18-ABS(VALUE(MID(AT18,FIND("|",AT18)+1,FIND("-",AT18)-FIND("|",AT18)-1))-VALUE(MID(AT18,FIND("-",AT18)+1,10)))))*$D$50)))))*$I18,0)),0)</f>
        <v>0</v>
      </c>
      <c r="AV18" s="337"/>
      <c r="AW18" s="362" t="s">
        <v>266</v>
      </c>
      <c r="AX18" s="355" t="n">
        <f aca="false">IFERROR(IF($M18=AW18,($D$8+$D$9+$D$10)*$I18,IF($N18=LEFT(AW18,1),($D$8+MAX(0,IF($D$50=1,$D$9*(1-(ABS($Q18-ABS(VALUE(MID(AW18,FIND("|",AW18)+1,FIND("-",AW18)-FIND("|",AW18)-1))-VALUE(MID(AW18,FIND("-",AW18)+1,10)))))*$D$50),$D$9*(1-(IF($N18="X",ABS($O18-VALUE(MID(AW18,FIND("|",AW18)+1,FIND("-",AW18)-FIND("|",AW18)-1))),ABS($Q18-ABS(VALUE(MID(AW18,FIND("|",AW18)+1,FIND("-",AW18)-FIND("|",AW18)-1))-VALUE(MID(AW18,FIND("-",AW18)+1,10)))))*$D$50)))))*$I18,0)),0)</f>
        <v>0</v>
      </c>
      <c r="AY18" s="337"/>
      <c r="AZ18" s="362" t="s">
        <v>266</v>
      </c>
      <c r="BA18" s="355" t="n">
        <f aca="false">IFERROR(IF($M18=AZ18,($D$8+$D$9+$D$10)*$I18,IF($N18=LEFT(AZ18,1),($D$8+MAX(0,IF($D$50=1,$D$9*(1-(ABS($Q18-ABS(VALUE(MID(AZ18,FIND("|",AZ18)+1,FIND("-",AZ18)-FIND("|",AZ18)-1))-VALUE(MID(AZ18,FIND("-",AZ18)+1,10)))))*$D$50),$D$9*(1-(IF($N18="X",ABS($O18-VALUE(MID(AZ18,FIND("|",AZ18)+1,FIND("-",AZ18)-FIND("|",AZ18)-1))),ABS($Q18-ABS(VALUE(MID(AZ18,FIND("|",AZ18)+1,FIND("-",AZ18)-FIND("|",AZ18)-1))-VALUE(MID(AZ18,FIND("-",AZ18)+1,10)))))*$D$50)))))*$I18,0)),0)</f>
        <v>0</v>
      </c>
      <c r="BB18" s="337"/>
      <c r="BC18" s="362" t="s">
        <v>264</v>
      </c>
      <c r="BD18" s="355" t="n">
        <f aca="false">IFERROR(IF($M18=BC18,($D$8+$D$9+$D$10)*$I18,IF($N18=LEFT(BC18,1),($D$8+MAX(0,IF($D$50=1,$D$9*(1-(ABS($Q18-ABS(VALUE(MID(BC18,FIND("|",BC18)+1,FIND("-",BC18)-FIND("|",BC18)-1))-VALUE(MID(BC18,FIND("-",BC18)+1,10)))))*$D$50),$D$9*(1-(IF($N18="X",ABS($O18-VALUE(MID(BC18,FIND("|",BC18)+1,FIND("-",BC18)-FIND("|",BC18)-1))),ABS($Q18-ABS(VALUE(MID(BC18,FIND("|",BC18)+1,FIND("-",BC18)-FIND("|",BC18)-1))-VALUE(MID(BC18,FIND("-",BC18)+1,10)))))*$D$50)))))*$I18,0)),0)</f>
        <v>0</v>
      </c>
      <c r="BE18" s="337"/>
      <c r="BF18" s="362" t="s">
        <v>283</v>
      </c>
      <c r="BG18" s="355" t="n">
        <f aca="false">IFERROR(IF($M18=BF18,($D$8+$D$9+$D$10)*$I18,IF($N18=LEFT(BF18,1),($D$8+MAX(0,IF($D$50=1,$D$9*(1-(ABS($Q18-ABS(VALUE(MID(BF18,FIND("|",BF18)+1,FIND("-",BF18)-FIND("|",BF18)-1))-VALUE(MID(BF18,FIND("-",BF18)+1,10)))))*$D$50),$D$9*(1-(IF($N18="X",ABS($O18-VALUE(MID(BF18,FIND("|",BF18)+1,FIND("-",BF18)-FIND("|",BF18)-1))),ABS($Q18-ABS(VALUE(MID(BF18,FIND("|",BF18)+1,FIND("-",BF18)-FIND("|",BF18)-1))-VALUE(MID(BF18,FIND("-",BF18)+1,10)))))*$D$50)))))*$I18,0)),0)</f>
        <v>0</v>
      </c>
      <c r="BH18" s="337"/>
      <c r="BI18" s="362" t="s">
        <v>265</v>
      </c>
      <c r="BJ18" s="355" t="n">
        <f aca="false">IFERROR(IF($M18=BI18,($D$8+$D$9+$D$10)*$I18,IF($N18=LEFT(BI18,1),($D$8+MAX(0,IF($D$50=1,$D$9*(1-(ABS($Q18-ABS(VALUE(MID(BI18,FIND("|",BI18)+1,FIND("-",BI18)-FIND("|",BI18)-1))-VALUE(MID(BI18,FIND("-",BI18)+1,10)))))*$D$50),$D$9*(1-(IF($N18="X",ABS($O18-VALUE(MID(BI18,FIND("|",BI18)+1,FIND("-",BI18)-FIND("|",BI18)-1))),ABS($Q18-ABS(VALUE(MID(BI18,FIND("|",BI18)+1,FIND("-",BI18)-FIND("|",BI18)-1))-VALUE(MID(BI18,FIND("-",BI18)+1,10)))))*$D$50)))))*$I18,0)),0)</f>
        <v>0</v>
      </c>
      <c r="BK18" s="337"/>
      <c r="BL18" s="362" t="s">
        <v>266</v>
      </c>
      <c r="BM18" s="355" t="n">
        <f aca="false">IFERROR(IF($M18=BL18,($D$8+$D$9+$D$10)*$I18,IF($N18=LEFT(BL18,1),($D$8+MAX(0,IF($D$50=1,$D$9*(1-(ABS($Q18-ABS(VALUE(MID(BL18,FIND("|",BL18)+1,FIND("-",BL18)-FIND("|",BL18)-1))-VALUE(MID(BL18,FIND("-",BL18)+1,10)))))*$D$50),$D$9*(1-(IF($N18="X",ABS($O18-VALUE(MID(BL18,FIND("|",BL18)+1,FIND("-",BL18)-FIND("|",BL18)-1))),ABS($Q18-ABS(VALUE(MID(BL18,FIND("|",BL18)+1,FIND("-",BL18)-FIND("|",BL18)-1))-VALUE(MID(BL18,FIND("-",BL18)+1,10)))))*$D$50)))))*$I18,0)),0)</f>
        <v>0</v>
      </c>
      <c r="BN18" s="337"/>
      <c r="BO18" s="362" t="s">
        <v>288</v>
      </c>
      <c r="BP18" s="355" t="n">
        <f aca="false">IFERROR(IF($M18=BO18,($D$8+$D$9+$D$10)*$I18,IF($N18=LEFT(BO18,1),($D$8+MAX(0,IF($D$50=1,$D$9*(1-(ABS($Q18-ABS(VALUE(MID(BO18,FIND("|",BO18)+1,FIND("-",BO18)-FIND("|",BO18)-1))-VALUE(MID(BO18,FIND("-",BO18)+1,10)))))*$D$50),$D$9*(1-(IF($N18="X",ABS($O18-VALUE(MID(BO18,FIND("|",BO18)+1,FIND("-",BO18)-FIND("|",BO18)-1))),ABS($Q18-ABS(VALUE(MID(BO18,FIND("|",BO18)+1,FIND("-",BO18)-FIND("|",BO18)-1))-VALUE(MID(BO18,FIND("-",BO18)+1,10)))))*$D$50)))))*$I18,0)),0)</f>
        <v>0</v>
      </c>
      <c r="BQ18" s="337"/>
      <c r="BR18" s="362" t="s">
        <v>266</v>
      </c>
      <c r="BS18" s="355" t="n">
        <f aca="false">IFERROR(IF($M18=BR18,($D$8+$D$9+$D$10)*$I18,IF($N18=LEFT(BR18,1),($D$8+MAX(0,IF($D$50=1,$D$9*(1-(ABS($Q18-ABS(VALUE(MID(BR18,FIND("|",BR18)+1,FIND("-",BR18)-FIND("|",BR18)-1))-VALUE(MID(BR18,FIND("-",BR18)+1,10)))))*$D$50),$D$9*(1-(IF($N18="X",ABS($O18-VALUE(MID(BR18,FIND("|",BR18)+1,FIND("-",BR18)-FIND("|",BR18)-1))),ABS($Q18-ABS(VALUE(MID(BR18,FIND("|",BR18)+1,FIND("-",BR18)-FIND("|",BR18)-1))-VALUE(MID(BR18,FIND("-",BR18)+1,10)))))*$D$50)))))*$I18,0)),0)</f>
        <v>0</v>
      </c>
      <c r="BT18" s="337"/>
      <c r="BU18" s="362"/>
      <c r="BV18" s="355" t="n">
        <f aca="false">IFERROR(IF($M18=BU18,($D$8+$D$9+$D$10)*$I18,IF($N18=LEFT(BU18,1),($D$8+MAX(0,IF($D$50=1,$D$9*(1-(ABS($Q18-ABS(VALUE(MID(BU18,FIND("|",BU18)+1,FIND("-",BU18)-FIND("|",BU18)-1))-VALUE(MID(BU18,FIND("-",BU18)+1,10)))))*$D$50),$D$9*(1-(IF($N18="X",ABS($O18-VALUE(MID(BU18,FIND("|",BU18)+1,FIND("-",BU18)-FIND("|",BU18)-1))),ABS($Q18-ABS(VALUE(MID(BU18,FIND("|",BU18)+1,FIND("-",BU18)-FIND("|",BU18)-1))-VALUE(MID(BU18,FIND("-",BU18)+1,10)))))*$D$50)))))*$I18,0)),0)</f>
        <v>0</v>
      </c>
      <c r="BW18" s="337"/>
      <c r="BX18" s="362"/>
      <c r="BY18" s="355" t="n">
        <f aca="false">IFERROR(IF($M18=BX18,($D$8+$D$9+$D$10)*$I18,IF($N18=LEFT(BX18,1),($D$8+MAX(0,IF($D$50=1,$D$9*(1-(ABS($Q18-ABS(VALUE(MID(BX18,FIND("|",BX18)+1,FIND("-",BX18)-FIND("|",BX18)-1))-VALUE(MID(BX18,FIND("-",BX18)+1,10)))))*$D$50),$D$9*(1-(IF($N18="X",ABS($O18-VALUE(MID(BX18,FIND("|",BX18)+1,FIND("-",BX18)-FIND("|",BX18)-1))),ABS($Q18-ABS(VALUE(MID(BX18,FIND("|",BX18)+1,FIND("-",BX18)-FIND("|",BX18)-1))-VALUE(MID(BX18,FIND("-",BX18)+1,10)))))*$D$50)))))*$I18,0)),0)</f>
        <v>0</v>
      </c>
      <c r="BZ18" s="337"/>
      <c r="CA18" s="362"/>
      <c r="CB18" s="355" t="n">
        <f aca="false">IFERROR(IF($M18=CA18,($D$8+$D$9+$D$10)*$I18,IF($N18=LEFT(CA18,1),($D$8+MAX(0,IF($D$50=1,$D$9*(1-(ABS($Q18-ABS(VALUE(MID(CA18,FIND("|",CA18)+1,FIND("-",CA18)-FIND("|",CA18)-1))-VALUE(MID(CA18,FIND("-",CA18)+1,10)))))*$D$50),$D$9*(1-(IF($N18="X",ABS($O18-VALUE(MID(CA18,FIND("|",CA18)+1,FIND("-",CA18)-FIND("|",CA18)-1))),ABS($Q18-ABS(VALUE(MID(CA18,FIND("|",CA18)+1,FIND("-",CA18)-FIND("|",CA18)-1))-VALUE(MID(CA18,FIND("-",CA18)+1,10)))))*$D$50)))))*$I18,0)),0)</f>
        <v>0</v>
      </c>
      <c r="CC18" s="337"/>
      <c r="CD18" s="362"/>
      <c r="CE18" s="355" t="n">
        <f aca="false">IFERROR(IF($M18=CD18,($D$8+$D$9+$D$10)*$I18,IF($N18=LEFT(CD18,1),($D$8+MAX(0,IF($D$50=1,$D$9*(1-(ABS($Q18-ABS(VALUE(MID(CD18,FIND("|",CD18)+1,FIND("-",CD18)-FIND("|",CD18)-1))-VALUE(MID(CD18,FIND("-",CD18)+1,10)))))*$D$50),$D$9*(1-(IF($N18="X",ABS($O18-VALUE(MID(CD18,FIND("|",CD18)+1,FIND("-",CD18)-FIND("|",CD18)-1))),ABS($Q18-ABS(VALUE(MID(CD18,FIND("|",CD18)+1,FIND("-",CD18)-FIND("|",CD18)-1))-VALUE(MID(CD18,FIND("-",CD18)+1,10)))))*$D$50)))))*$I18,0)),0)</f>
        <v>0</v>
      </c>
      <c r="CF18" s="337"/>
      <c r="CG18" s="362"/>
      <c r="CH18" s="355" t="n">
        <f aca="false">IFERROR(IF($M18=CG18,($D$8+$D$9+$D$10)*$I18,IF($N18=LEFT(CG18,1),($D$8+MAX(0,IF($D$50=1,$D$9*(1-(ABS($Q18-ABS(VALUE(MID(CG18,FIND("|",CG18)+1,FIND("-",CG18)-FIND("|",CG18)-1))-VALUE(MID(CG18,FIND("-",CG18)+1,10)))))*$D$50),$D$9*(1-(IF($N18="X",ABS($O18-VALUE(MID(CG18,FIND("|",CG18)+1,FIND("-",CG18)-FIND("|",CG18)-1))),ABS($Q18-ABS(VALUE(MID(CG18,FIND("|",CG18)+1,FIND("-",CG18)-FIND("|",CG18)-1))-VALUE(MID(CG18,FIND("-",CG18)+1,10)))))*$D$50)))))*$I18,0)),0)</f>
        <v>0</v>
      </c>
      <c r="CI18" s="337"/>
      <c r="CJ18" s="362"/>
      <c r="CK18" s="355" t="n">
        <f aca="false">IFERROR(IF($M18=CJ18,($D$8+$D$9+$D$10)*$I18,IF($N18=LEFT(CJ18,1),($D$8+MAX(0,IF($D$50=1,$D$9*(1-(ABS($Q18-ABS(VALUE(MID(CJ18,FIND("|",CJ18)+1,FIND("-",CJ18)-FIND("|",CJ18)-1))-VALUE(MID(CJ18,FIND("-",CJ18)+1,10)))))*$D$50),$D$9*(1-(IF($N18="X",ABS($O18-VALUE(MID(CJ18,FIND("|",CJ18)+1,FIND("-",CJ18)-FIND("|",CJ18)-1))),ABS($Q18-ABS(VALUE(MID(CJ18,FIND("|",CJ18)+1,FIND("-",CJ18)-FIND("|",CJ18)-1))-VALUE(MID(CJ18,FIND("-",CJ18)+1,10)))))*$D$50)))))*$I18,0)),0)</f>
        <v>0</v>
      </c>
      <c r="CL18" s="337"/>
      <c r="CM18" s="362"/>
      <c r="CN18" s="355" t="n">
        <f aca="false">IFERROR(IF($M18=CM18,($D$8+$D$9+$D$10)*$I18,IF($N18=LEFT(CM18,1),($D$8+MAX(0,IF($D$50=1,$D$9*(1-(ABS($Q18-ABS(VALUE(MID(CM18,FIND("|",CM18)+1,FIND("-",CM18)-FIND("|",CM18)-1))-VALUE(MID(CM18,FIND("-",CM18)+1,10)))))*$D$50),$D$9*(1-(IF($N18="X",ABS($O18-VALUE(MID(CM18,FIND("|",CM18)+1,FIND("-",CM18)-FIND("|",CM18)-1))),ABS($Q18-ABS(VALUE(MID(CM18,FIND("|",CM18)+1,FIND("-",CM18)-FIND("|",CM18)-1))-VALUE(MID(CM18,FIND("-",CM18)+1,10)))))*$D$50)))))*$I18,0)),0)</f>
        <v>0</v>
      </c>
      <c r="CO18" s="337"/>
      <c r="CP18" s="362"/>
      <c r="CQ18" s="355" t="n">
        <f aca="false">IFERROR(IF($M18=CP18,($D$8+$D$9+$D$10)*$I18,IF($N18=LEFT(CP18,1),($D$8+MAX(0,IF($D$50=1,$D$9*(1-(ABS($Q18-ABS(VALUE(MID(CP18,FIND("|",CP18)+1,FIND("-",CP18)-FIND("|",CP18)-1))-VALUE(MID(CP18,FIND("-",CP18)+1,10)))))*$D$50),$D$9*(1-(IF($N18="X",ABS($O18-VALUE(MID(CP18,FIND("|",CP18)+1,FIND("-",CP18)-FIND("|",CP18)-1))),ABS($Q18-ABS(VALUE(MID(CP18,FIND("|",CP18)+1,FIND("-",CP18)-FIND("|",CP18)-1))-VALUE(MID(CP18,FIND("-",CP18)+1,10)))))*$D$50)))))*$I18,0)),0)</f>
        <v>0</v>
      </c>
      <c r="CR18" s="337"/>
      <c r="CS18" s="362"/>
      <c r="CT18" s="355" t="n">
        <f aca="false">IFERROR(IF($M18=CS18,($D$8+$D$9+$D$10)*$I18,IF($N18=LEFT(CS18,1),($D$8+MAX(0,IF($D$50=1,$D$9*(1-(ABS($Q18-ABS(VALUE(MID(CS18,FIND("|",CS18)+1,FIND("-",CS18)-FIND("|",CS18)-1))-VALUE(MID(CS18,FIND("-",CS18)+1,10)))))*$D$50),$D$9*(1-(IF($N18="X",ABS($O18-VALUE(MID(CS18,FIND("|",CS18)+1,FIND("-",CS18)-FIND("|",CS18)-1))),ABS($Q18-ABS(VALUE(MID(CS18,FIND("|",CS18)+1,FIND("-",CS18)-FIND("|",CS18)-1))-VALUE(MID(CS18,FIND("-",CS18)+1,10)))))*$D$50)))))*$I18,0)),0)</f>
        <v>0</v>
      </c>
      <c r="CU18" s="337"/>
      <c r="CV18" s="362"/>
      <c r="CW18" s="355" t="n">
        <f aca="false">IFERROR(IF($M18=CV18,($D$8+$D$9+$D$10)*$I18,IF($N18=LEFT(CV18,1),($D$8+MAX(0,IF($D$50=1,$D$9*(1-(ABS($Q18-ABS(VALUE(MID(CV18,FIND("|",CV18)+1,FIND("-",CV18)-FIND("|",CV18)-1))-VALUE(MID(CV18,FIND("-",CV18)+1,10)))))*$D$50),$D$9*(1-(IF($N18="X",ABS($O18-VALUE(MID(CV18,FIND("|",CV18)+1,FIND("-",CV18)-FIND("|",CV18)-1))),ABS($Q18-ABS(VALUE(MID(CV18,FIND("|",CV18)+1,FIND("-",CV18)-FIND("|",CV18)-1))-VALUE(MID(CV18,FIND("-",CV18)+1,10)))))*$D$50)))))*$I18,0)),0)</f>
        <v>0</v>
      </c>
      <c r="CX18" s="337"/>
      <c r="CY18" s="362"/>
      <c r="CZ18" s="355" t="n">
        <f aca="false">IFERROR(IF($M18=CY18,($D$8+$D$9+$D$10)*$I18,IF($N18=LEFT(CY18,1),($D$8+MAX(0,IF($D$50=1,$D$9*(1-(ABS($Q18-ABS(VALUE(MID(CY18,FIND("|",CY18)+1,FIND("-",CY18)-FIND("|",CY18)-1))-VALUE(MID(CY18,FIND("-",CY18)+1,10)))))*$D$50),$D$9*(1-(IF($N18="X",ABS($O18-VALUE(MID(CY18,FIND("|",CY18)+1,FIND("-",CY18)-FIND("|",CY18)-1))),ABS($Q18-ABS(VALUE(MID(CY18,FIND("|",CY18)+1,FIND("-",CY18)-FIND("|",CY18)-1))-VALUE(MID(CY18,FIND("-",CY18)+1,10)))))*$D$50)))))*$I18,0)),0)</f>
        <v>0</v>
      </c>
      <c r="DA18" s="337"/>
      <c r="DB18" s="362"/>
      <c r="DC18" s="355" t="n">
        <f aca="false">IFERROR(IF($M18=DB18,($D$8+$D$9+$D$10)*$I18,IF($N18=LEFT(DB18,1),($D$8+MAX(0,IF($D$50=1,$D$9*(1-(ABS($Q18-ABS(VALUE(MID(DB18,FIND("|",DB18)+1,FIND("-",DB18)-FIND("|",DB18)-1))-VALUE(MID(DB18,FIND("-",DB18)+1,10)))))*$D$50),$D$9*(1-(IF($N18="X",ABS($O18-VALUE(MID(DB18,FIND("|",DB18)+1,FIND("-",DB18)-FIND("|",DB18)-1))),ABS($Q18-ABS(VALUE(MID(DB18,FIND("|",DB18)+1,FIND("-",DB18)-FIND("|",DB18)-1))-VALUE(MID(DB18,FIND("-",DB18)+1,10)))))*$D$50)))))*$I18,0)),0)</f>
        <v>0</v>
      </c>
      <c r="DD18" s="337"/>
      <c r="DE18" s="362"/>
      <c r="DF18" s="355" t="n">
        <f aca="false">IFERROR(IF($M18=DE18,($D$8+$D$9+$D$10)*$I18,IF($N18=LEFT(DE18,1),($D$8+MAX(0,IF($D$50=1,$D$9*(1-(ABS($Q18-ABS(VALUE(MID(DE18,FIND("|",DE18)+1,FIND("-",DE18)-FIND("|",DE18)-1))-VALUE(MID(DE18,FIND("-",DE18)+1,10)))))*$D$50),$D$9*(1-(IF($N18="X",ABS($O18-VALUE(MID(DE18,FIND("|",DE18)+1,FIND("-",DE18)-FIND("|",DE18)-1))),ABS($Q18-ABS(VALUE(MID(DE18,FIND("|",DE18)+1,FIND("-",DE18)-FIND("|",DE18)-1))-VALUE(MID(DE18,FIND("-",DE18)+1,10)))))*$D$50)))))*$I18,0)),0)</f>
        <v>0</v>
      </c>
      <c r="DG18" s="337"/>
      <c r="DH18" s="362"/>
      <c r="DI18" s="355" t="n">
        <f aca="false">IFERROR(IF($M18=DH18,($D$8+$D$9+$D$10)*$I18,IF($N18=LEFT(DH18,1),($D$8+MAX(0,IF($D$50=1,$D$9*(1-(ABS($Q18-ABS(VALUE(MID(DH18,FIND("|",DH18)+1,FIND("-",DH18)-FIND("|",DH18)-1))-VALUE(MID(DH18,FIND("-",DH18)+1,10)))))*$D$50),$D$9*(1-(IF($N18="X",ABS($O18-VALUE(MID(DH18,FIND("|",DH18)+1,FIND("-",DH18)-FIND("|",DH18)-1))),ABS($Q18-ABS(VALUE(MID(DH18,FIND("|",DH18)+1,FIND("-",DH18)-FIND("|",DH18)-1))-VALUE(MID(DH18,FIND("-",DH18)+1,10)))))*$D$50)))))*$I18,0)),0)</f>
        <v>0</v>
      </c>
      <c r="DJ18" s="337"/>
      <c r="DK18" s="362"/>
      <c r="DL18" s="355" t="n">
        <f aca="false">IFERROR(IF($M18=DK18,($D$8+$D$9+$D$10)*$I18,IF($N18=LEFT(DK18,1),($D$8+MAX(0,IF($D$50=1,$D$9*(1-(ABS($Q18-ABS(VALUE(MID(DK18,FIND("|",DK18)+1,FIND("-",DK18)-FIND("|",DK18)-1))-VALUE(MID(DK18,FIND("-",DK18)+1,10)))))*$D$50),$D$9*(1-(IF($N18="X",ABS($O18-VALUE(MID(DK18,FIND("|",DK18)+1,FIND("-",DK18)-FIND("|",DK18)-1))),ABS($Q18-ABS(VALUE(MID(DK18,FIND("|",DK18)+1,FIND("-",DK18)-FIND("|",DK18)-1))-VALUE(MID(DK18,FIND("-",DK18)+1,10)))))*$D$50)))))*$I18,0)),0)</f>
        <v>0</v>
      </c>
      <c r="DM18" s="337"/>
      <c r="DN18" s="362"/>
      <c r="DO18" s="355" t="n">
        <f aca="false">IFERROR(IF($M18=DN18,($D$8+$D$9+$D$10)*$I18,IF($N18=LEFT(DN18,1),($D$8+MAX(0,IF($D$50=1,$D$9*(1-(ABS($Q18-ABS(VALUE(MID(DN18,FIND("|",DN18)+1,FIND("-",DN18)-FIND("|",DN18)-1))-VALUE(MID(DN18,FIND("-",DN18)+1,10)))))*$D$50),$D$9*(1-(IF($N18="X",ABS($O18-VALUE(MID(DN18,FIND("|",DN18)+1,FIND("-",DN18)-FIND("|",DN18)-1))),ABS($Q18-ABS(VALUE(MID(DN18,FIND("|",DN18)+1,FIND("-",DN18)-FIND("|",DN18)-1))-VALUE(MID(DN18,FIND("-",DN18)+1,10)))))*$D$50)))))*$I18,0)),0)</f>
        <v>0</v>
      </c>
      <c r="DP18" s="337"/>
      <c r="DQ18" s="362"/>
      <c r="DR18" s="355" t="n">
        <f aca="false">IFERROR(IF($M18=DQ18,($D$8+$D$9+$D$10)*$I18,IF($N18=LEFT(DQ18,1),($D$8+MAX(0,IF($D$50=1,$D$9*(1-(ABS($Q18-ABS(VALUE(MID(DQ18,FIND("|",DQ18)+1,FIND("-",DQ18)-FIND("|",DQ18)-1))-VALUE(MID(DQ18,FIND("-",DQ18)+1,10)))))*$D$50),$D$9*(1-(IF($N18="X",ABS($O18-VALUE(MID(DQ18,FIND("|",DQ18)+1,FIND("-",DQ18)-FIND("|",DQ18)-1))),ABS($Q18-ABS(VALUE(MID(DQ18,FIND("|",DQ18)+1,FIND("-",DQ18)-FIND("|",DQ18)-1))-VALUE(MID(DQ18,FIND("-",DQ18)+1,10)))))*$D$50)))))*$I18,0)),0)</f>
        <v>0</v>
      </c>
      <c r="DS18" s="337"/>
      <c r="DT18" s="362"/>
      <c r="DU18" s="355" t="n">
        <f aca="false">IFERROR(IF($M18=DT18,($D$8+$D$9+$D$10)*$I18,IF($N18=LEFT(DT18,1),($D$8+MAX(0,IF($D$50=1,$D$9*(1-(ABS($Q18-ABS(VALUE(MID(DT18,FIND("|",DT18)+1,FIND("-",DT18)-FIND("|",DT18)-1))-VALUE(MID(DT18,FIND("-",DT18)+1,10)))))*$D$50),$D$9*(1-(IF($N18="X",ABS($O18-VALUE(MID(DT18,FIND("|",DT18)+1,FIND("-",DT18)-FIND("|",DT18)-1))),ABS($Q18-ABS(VALUE(MID(DT18,FIND("|",DT18)+1,FIND("-",DT18)-FIND("|",DT18)-1))-VALUE(MID(DT18,FIND("-",DT18)+1,10)))))*$D$50)))))*$I18,0)),0)</f>
        <v>0</v>
      </c>
      <c r="DV18" s="337"/>
      <c r="DW18" s="362"/>
      <c r="DX18" s="355" t="n">
        <f aca="false">IFERROR(IF($M18=DW18,($D$8+$D$9+$D$10)*$I18,IF($N18=LEFT(DW18,1),($D$8+MAX(0,IF($D$50=1,$D$9*(1-(ABS($Q18-ABS(VALUE(MID(DW18,FIND("|",DW18)+1,FIND("-",DW18)-FIND("|",DW18)-1))-VALUE(MID(DW18,FIND("-",DW18)+1,10)))))*$D$50),$D$9*(1-(IF($N18="X",ABS($O18-VALUE(MID(DW18,FIND("|",DW18)+1,FIND("-",DW18)-FIND("|",DW18)-1))),ABS($Q18-ABS(VALUE(MID(DW18,FIND("|",DW18)+1,FIND("-",DW18)-FIND("|",DW18)-1))-VALUE(MID(DW18,FIND("-",DW18)+1,10)))))*$D$50)))))*$I18,0)),0)</f>
        <v>0</v>
      </c>
      <c r="DY18" s="337"/>
      <c r="DZ18" s="362"/>
      <c r="EA18" s="355" t="n">
        <f aca="false">IFERROR(IF($M18=DZ18,($D$8+$D$9+$D$10)*$I18,IF($N18=LEFT(DZ18,1),($D$8+MAX(0,IF($D$50=1,$D$9*(1-(ABS($Q18-ABS(VALUE(MID(DZ18,FIND("|",DZ18)+1,FIND("-",DZ18)-FIND("|",DZ18)-1))-VALUE(MID(DZ18,FIND("-",DZ18)+1,10)))))*$D$50),$D$9*(1-(IF($N18="X",ABS($O18-VALUE(MID(DZ18,FIND("|",DZ18)+1,FIND("-",DZ18)-FIND("|",DZ18)-1))),ABS($Q18-ABS(VALUE(MID(DZ18,FIND("|",DZ18)+1,FIND("-",DZ18)-FIND("|",DZ18)-1))-VALUE(MID(DZ18,FIND("-",DZ18)+1,10)))))*$D$50)))))*$I18,0)),0)</f>
        <v>0</v>
      </c>
      <c r="EB18" s="337"/>
      <c r="EC18" s="362"/>
      <c r="ED18" s="355" t="n">
        <f aca="false">IFERROR(IF($M18=EC18,($D$8+$D$9+$D$10)*$I18,IF($N18=LEFT(EC18,1),($D$8+MAX(0,IF($D$50=1,$D$9*(1-(ABS($Q18-ABS(VALUE(MID(EC18,FIND("|",EC18)+1,FIND("-",EC18)-FIND("|",EC18)-1))-VALUE(MID(EC18,FIND("-",EC18)+1,10)))))*$D$50),$D$9*(1-(IF($N18="X",ABS($O18-VALUE(MID(EC18,FIND("|",EC18)+1,FIND("-",EC18)-FIND("|",EC18)-1))),ABS($Q18-ABS(VALUE(MID(EC18,FIND("|",EC18)+1,FIND("-",EC18)-FIND("|",EC18)-1))-VALUE(MID(EC18,FIND("-",EC18)+1,10)))))*$D$50)))))*$I18,0)),0)</f>
        <v>0</v>
      </c>
      <c r="EE18" s="337"/>
      <c r="EF18" s="362"/>
      <c r="EG18" s="355" t="n">
        <f aca="false">IFERROR(IF($M18=EF18,($D$8+$D$9+$D$10)*$I18,IF($N18=LEFT(EF18,1),($D$8+MAX(0,IF($D$50=1,$D$9*(1-(ABS($Q18-ABS(VALUE(MID(EF18,FIND("|",EF18)+1,FIND("-",EF18)-FIND("|",EF18)-1))-VALUE(MID(EF18,FIND("-",EF18)+1,10)))))*$D$50),$D$9*(1-(IF($N18="X",ABS($O18-VALUE(MID(EF18,FIND("|",EF18)+1,FIND("-",EF18)-FIND("|",EF18)-1))),ABS($Q18-ABS(VALUE(MID(EF18,FIND("|",EF18)+1,FIND("-",EF18)-FIND("|",EF18)-1))-VALUE(MID(EF18,FIND("-",EF18)+1,10)))))*$D$50)))))*$I18,0)),0)</f>
        <v>0</v>
      </c>
      <c r="EH18" s="337"/>
      <c r="EI18" s="337"/>
    </row>
    <row r="19" customFormat="false" ht="15" hidden="false" customHeight="false" outlineLevel="0" collapsed="false">
      <c r="A19" s="326"/>
      <c r="B19" s="326"/>
      <c r="C19" s="367" t="str">
        <f aca="false">Idiomas!D315</f>
        <v>Equipo clasificado para OCTAVOS</v>
      </c>
      <c r="D19" s="368" t="n">
        <v>4</v>
      </c>
      <c r="E19" s="333"/>
      <c r="F19" s="342" t="n">
        <f aca="false">SUM($D$8:$D$10)*I19</f>
        <v>17</v>
      </c>
      <c r="G19" s="342" t="n">
        <f aca="false">VLOOKUP(H19,Equipos!$Q$1:$R$25,2,0)</f>
        <v>6</v>
      </c>
      <c r="H19" s="350" t="n">
        <f aca="false">TRUNC(INDEX(WORLDCUP!$X$4:$X$147,MATCH(ADMIN!K19,WORLDCUP!$DT$4:$DT$147,0))+INDEX(Horarios!$R$3:$R$86,MATCH(Horarios!$C$3,Horarios!$P$3:$P$86,0))/24)</f>
        <v>46189</v>
      </c>
      <c r="I19" s="351" t="n">
        <v>1</v>
      </c>
      <c r="J19" s="352" t="s">
        <v>289</v>
      </c>
      <c r="K19" s="353" t="str">
        <f aca="false">CONCATENATE(WORLDCUP!AA53,"-",WORLDCUP!AF53)</f>
        <v>Irán-Nueva Zelanda</v>
      </c>
      <c r="L19" s="353"/>
      <c r="M19" s="358" t="str">
        <f aca="false">IF(OR(WORLDCUP!AC53="",WORLDCUP!AD53=""),"-",N19&amp;"|"&amp;O19&amp;"-"&amp;P19)</f>
        <v>-</v>
      </c>
      <c r="N19" s="331" t="str">
        <f aca="false">IF(OR(WORLDCUP!AC53="",WORLDCUP!AD53=""),"",IF(WORLDCUP!AC53&gt;WORLDCUP!AD53,"1",IF(WORLDCUP!AC53&lt;WORLDCUP!AD53,"2","X")))</f>
        <v/>
      </c>
      <c r="O19" s="331" t="n">
        <f aca="false">WORLDCUP!AC53</f>
        <v>0</v>
      </c>
      <c r="P19" s="331" t="n">
        <f aca="false">WORLDCUP!AD53</f>
        <v>0</v>
      </c>
      <c r="Q19" s="331" t="n">
        <f aca="false">ABS(O19-P19)</f>
        <v>0</v>
      </c>
      <c r="R19" s="326"/>
      <c r="S19" s="362" t="s">
        <v>267</v>
      </c>
      <c r="T19" s="355" t="n">
        <f aca="false">IFERROR(IF($M19=S19,($D$8+$D$9+$D$10)*$I19,IF($N19=LEFT(S19,1),($D$8+MAX(0,IF($D$50=1,$D$9*(1-(ABS($Q19-ABS(VALUE(MID(S19,FIND("|",S19)+1,FIND("-",S19)-FIND("|",S19)-1))-VALUE(MID(S19,FIND("-",S19)+1,10)))))*$D$50),$D$9*(1-(IF($N19="X",ABS($O19-VALUE(MID(S19,FIND("|",S19)+1,FIND("-",S19)-FIND("|",S19)-1))),ABS($Q19-ABS(VALUE(MID(S19,FIND("|",S19)+1,FIND("-",S19)-FIND("|",S19)-1))-VALUE(MID(S19,FIND("-",S19)+1,10)))))*$D$50)))))*$I19,0)),0)</f>
        <v>0</v>
      </c>
      <c r="U19" s="337"/>
      <c r="V19" s="362" t="s">
        <v>265</v>
      </c>
      <c r="W19" s="355" t="n">
        <f aca="false">IFERROR(IF($M19=V19,($D$8+$D$9+$D$10)*$I19,IF($N19=LEFT(V19,1),($D$8+MAX(0,IF($D$50=1,$D$9*(1-(ABS($Q19-ABS(VALUE(MID(V19,FIND("|",V19)+1,FIND("-",V19)-FIND("|",V19)-1))-VALUE(MID(V19,FIND("-",V19)+1,10)))))*$D$50),$D$9*(1-(IF($N19="X",ABS($O19-VALUE(MID(V19,FIND("|",V19)+1,FIND("-",V19)-FIND("|",V19)-1))),ABS($Q19-ABS(VALUE(MID(V19,FIND("|",V19)+1,FIND("-",V19)-FIND("|",V19)-1))-VALUE(MID(V19,FIND("-",V19)+1,10)))))*$D$50)))))*$I19,0)),0)</f>
        <v>0</v>
      </c>
      <c r="X19" s="337"/>
      <c r="Y19" s="362" t="s">
        <v>267</v>
      </c>
      <c r="Z19" s="355" t="n">
        <f aca="false">IFERROR(IF($M19=Y19,($D$8+$D$9+$D$10)*$I19,IF($N19=LEFT(Y19,1),($D$8+MAX(0,IF($D$50=1,$D$9*(1-(ABS($Q19-ABS(VALUE(MID(Y19,FIND("|",Y19)+1,FIND("-",Y19)-FIND("|",Y19)-1))-VALUE(MID(Y19,FIND("-",Y19)+1,10)))))*$D$50),$D$9*(1-(IF($N19="X",ABS($O19-VALUE(MID(Y19,FIND("|",Y19)+1,FIND("-",Y19)-FIND("|",Y19)-1))),ABS($Q19-ABS(VALUE(MID(Y19,FIND("|",Y19)+1,FIND("-",Y19)-FIND("|",Y19)-1))-VALUE(MID(Y19,FIND("-",Y19)+1,10)))))*$D$50)))))*$I19,0)),0)</f>
        <v>0</v>
      </c>
      <c r="AA19" s="337"/>
      <c r="AB19" s="362" t="s">
        <v>267</v>
      </c>
      <c r="AC19" s="355" t="n">
        <f aca="false">IFERROR(IF($M19=AB19,($D$8+$D$9+$D$10)*$I19,IF($N19=LEFT(AB19,1),($D$8+MAX(0,IF($D$50=1,$D$9*(1-(ABS($Q19-ABS(VALUE(MID(AB19,FIND("|",AB19)+1,FIND("-",AB19)-FIND("|",AB19)-1))-VALUE(MID(AB19,FIND("-",AB19)+1,10)))))*$D$50),$D$9*(1-(IF($N19="X",ABS($O19-VALUE(MID(AB19,FIND("|",AB19)+1,FIND("-",AB19)-FIND("|",AB19)-1))),ABS($Q19-ABS(VALUE(MID(AB19,FIND("|",AB19)+1,FIND("-",AB19)-FIND("|",AB19)-1))-VALUE(MID(AB19,FIND("-",AB19)+1,10)))))*$D$50)))))*$I19,0)),0)</f>
        <v>0</v>
      </c>
      <c r="AD19" s="337"/>
      <c r="AE19" s="362" t="s">
        <v>265</v>
      </c>
      <c r="AF19" s="355" t="n">
        <f aca="false">IFERROR(IF($M19=AE19,($D$8+$D$9+$D$10)*$I19,IF($N19=LEFT(AE19,1),($D$8+MAX(0,IF($D$50=1,$D$9*(1-(ABS($Q19-ABS(VALUE(MID(AE19,FIND("|",AE19)+1,FIND("-",AE19)-FIND("|",AE19)-1))-VALUE(MID(AE19,FIND("-",AE19)+1,10)))))*$D$50),$D$9*(1-(IF($N19="X",ABS($O19-VALUE(MID(AE19,FIND("|",AE19)+1,FIND("-",AE19)-FIND("|",AE19)-1))),ABS($Q19-ABS(VALUE(MID(AE19,FIND("|",AE19)+1,FIND("-",AE19)-FIND("|",AE19)-1))-VALUE(MID(AE19,FIND("-",AE19)+1,10)))))*$D$50)))))*$I19,0)),0)</f>
        <v>0</v>
      </c>
      <c r="AG19" s="337"/>
      <c r="AH19" s="362" t="s">
        <v>267</v>
      </c>
      <c r="AI19" s="355" t="n">
        <f aca="false">IFERROR(IF($M19=AH19,($D$8+$D$9+$D$10)*$I19,IF($N19=LEFT(AH19,1),($D$8+MAX(0,IF($D$50=1,$D$9*(1-(ABS($Q19-ABS(VALUE(MID(AH19,FIND("|",AH19)+1,FIND("-",AH19)-FIND("|",AH19)-1))-VALUE(MID(AH19,FIND("-",AH19)+1,10)))))*$D$50),$D$9*(1-(IF($N19="X",ABS($O19-VALUE(MID(AH19,FIND("|",AH19)+1,FIND("-",AH19)-FIND("|",AH19)-1))),ABS($Q19-ABS(VALUE(MID(AH19,FIND("|",AH19)+1,FIND("-",AH19)-FIND("|",AH19)-1))-VALUE(MID(AH19,FIND("-",AH19)+1,10)))))*$D$50)))))*$I19,0)),0)</f>
        <v>0</v>
      </c>
      <c r="AJ19" s="337"/>
      <c r="AK19" s="362" t="s">
        <v>266</v>
      </c>
      <c r="AL19" s="355" t="n">
        <f aca="false">IFERROR(IF($M19=AK19,($D$8+$D$9+$D$10)*$I19,IF($N19=LEFT(AK19,1),($D$8+MAX(0,IF($D$50=1,$D$9*(1-(ABS($Q19-ABS(VALUE(MID(AK19,FIND("|",AK19)+1,FIND("-",AK19)-FIND("|",AK19)-1))-VALUE(MID(AK19,FIND("-",AK19)+1,10)))))*$D$50),$D$9*(1-(IF($N19="X",ABS($O19-VALUE(MID(AK19,FIND("|",AK19)+1,FIND("-",AK19)-FIND("|",AK19)-1))),ABS($Q19-ABS(VALUE(MID(AK19,FIND("|",AK19)+1,FIND("-",AK19)-FIND("|",AK19)-1))-VALUE(MID(AK19,FIND("-",AK19)+1,10)))))*$D$50)))))*$I19,0)),0)</f>
        <v>0</v>
      </c>
      <c r="AM19" s="337"/>
      <c r="AN19" s="362" t="s">
        <v>265</v>
      </c>
      <c r="AO19" s="355" t="n">
        <f aca="false">IFERROR(IF($M19=AN19,($D$8+$D$9+$D$10)*$I19,IF($N19=LEFT(AN19,1),($D$8+MAX(0,IF($D$50=1,$D$9*(1-(ABS($Q19-ABS(VALUE(MID(AN19,FIND("|",AN19)+1,FIND("-",AN19)-FIND("|",AN19)-1))-VALUE(MID(AN19,FIND("-",AN19)+1,10)))))*$D$50),$D$9*(1-(IF($N19="X",ABS($O19-VALUE(MID(AN19,FIND("|",AN19)+1,FIND("-",AN19)-FIND("|",AN19)-1))),ABS($Q19-ABS(VALUE(MID(AN19,FIND("|",AN19)+1,FIND("-",AN19)-FIND("|",AN19)-1))-VALUE(MID(AN19,FIND("-",AN19)+1,10)))))*$D$50)))))*$I19,0)),0)</f>
        <v>0</v>
      </c>
      <c r="AP19" s="337"/>
      <c r="AQ19" s="362" t="s">
        <v>266</v>
      </c>
      <c r="AR19" s="355" t="n">
        <f aca="false">IFERROR(IF($M19=AQ19,($D$8+$D$9+$D$10)*$I19,IF($N19=LEFT(AQ19,1),($D$8+MAX(0,IF($D$50=1,$D$9*(1-(ABS($Q19-ABS(VALUE(MID(AQ19,FIND("|",AQ19)+1,FIND("-",AQ19)-FIND("|",AQ19)-1))-VALUE(MID(AQ19,FIND("-",AQ19)+1,10)))))*$D$50),$D$9*(1-(IF($N19="X",ABS($O19-VALUE(MID(AQ19,FIND("|",AQ19)+1,FIND("-",AQ19)-FIND("|",AQ19)-1))),ABS($Q19-ABS(VALUE(MID(AQ19,FIND("|",AQ19)+1,FIND("-",AQ19)-FIND("|",AQ19)-1))-VALUE(MID(AQ19,FIND("-",AQ19)+1,10)))))*$D$50)))))*$I19,0)),0)</f>
        <v>0</v>
      </c>
      <c r="AS19" s="337"/>
      <c r="AT19" s="362" t="s">
        <v>275</v>
      </c>
      <c r="AU19" s="355" t="n">
        <f aca="false">IFERROR(IF($M19=AT19,($D$8+$D$9+$D$10)*$I19,IF($N19=LEFT(AT19,1),($D$8+MAX(0,IF($D$50=1,$D$9*(1-(ABS($Q19-ABS(VALUE(MID(AT19,FIND("|",AT19)+1,FIND("-",AT19)-FIND("|",AT19)-1))-VALUE(MID(AT19,FIND("-",AT19)+1,10)))))*$D$50),$D$9*(1-(IF($N19="X",ABS($O19-VALUE(MID(AT19,FIND("|",AT19)+1,FIND("-",AT19)-FIND("|",AT19)-1))),ABS($Q19-ABS(VALUE(MID(AT19,FIND("|",AT19)+1,FIND("-",AT19)-FIND("|",AT19)-1))-VALUE(MID(AT19,FIND("-",AT19)+1,10)))))*$D$50)))))*$I19,0)),0)</f>
        <v>0</v>
      </c>
      <c r="AV19" s="337"/>
      <c r="AW19" s="362" t="s">
        <v>275</v>
      </c>
      <c r="AX19" s="355" t="n">
        <f aca="false">IFERROR(IF($M19=AW19,($D$8+$D$9+$D$10)*$I19,IF($N19=LEFT(AW19,1),($D$8+MAX(0,IF($D$50=1,$D$9*(1-(ABS($Q19-ABS(VALUE(MID(AW19,FIND("|",AW19)+1,FIND("-",AW19)-FIND("|",AW19)-1))-VALUE(MID(AW19,FIND("-",AW19)+1,10)))))*$D$50),$D$9*(1-(IF($N19="X",ABS($O19-VALUE(MID(AW19,FIND("|",AW19)+1,FIND("-",AW19)-FIND("|",AW19)-1))),ABS($Q19-ABS(VALUE(MID(AW19,FIND("|",AW19)+1,FIND("-",AW19)-FIND("|",AW19)-1))-VALUE(MID(AW19,FIND("-",AW19)+1,10)))))*$D$50)))))*$I19,0)),0)</f>
        <v>0</v>
      </c>
      <c r="AY19" s="337"/>
      <c r="AZ19" s="362" t="s">
        <v>265</v>
      </c>
      <c r="BA19" s="355" t="n">
        <f aca="false">IFERROR(IF($M19=AZ19,($D$8+$D$9+$D$10)*$I19,IF($N19=LEFT(AZ19,1),($D$8+MAX(0,IF($D$50=1,$D$9*(1-(ABS($Q19-ABS(VALUE(MID(AZ19,FIND("|",AZ19)+1,FIND("-",AZ19)-FIND("|",AZ19)-1))-VALUE(MID(AZ19,FIND("-",AZ19)+1,10)))))*$D$50),$D$9*(1-(IF($N19="X",ABS($O19-VALUE(MID(AZ19,FIND("|",AZ19)+1,FIND("-",AZ19)-FIND("|",AZ19)-1))),ABS($Q19-ABS(VALUE(MID(AZ19,FIND("|",AZ19)+1,FIND("-",AZ19)-FIND("|",AZ19)-1))-VALUE(MID(AZ19,FIND("-",AZ19)+1,10)))))*$D$50)))))*$I19,0)),0)</f>
        <v>0</v>
      </c>
      <c r="BB19" s="337"/>
      <c r="BC19" s="362" t="s">
        <v>265</v>
      </c>
      <c r="BD19" s="355" t="n">
        <f aca="false">IFERROR(IF($M19=BC19,($D$8+$D$9+$D$10)*$I19,IF($N19=LEFT(BC19,1),($D$8+MAX(0,IF($D$50=1,$D$9*(1-(ABS($Q19-ABS(VALUE(MID(BC19,FIND("|",BC19)+1,FIND("-",BC19)-FIND("|",BC19)-1))-VALUE(MID(BC19,FIND("-",BC19)+1,10)))))*$D$50),$D$9*(1-(IF($N19="X",ABS($O19-VALUE(MID(BC19,FIND("|",BC19)+1,FIND("-",BC19)-FIND("|",BC19)-1))),ABS($Q19-ABS(VALUE(MID(BC19,FIND("|",BC19)+1,FIND("-",BC19)-FIND("|",BC19)-1))-VALUE(MID(BC19,FIND("-",BC19)+1,10)))))*$D$50)))))*$I19,0)),0)</f>
        <v>0</v>
      </c>
      <c r="BE19" s="337"/>
      <c r="BF19" s="362" t="s">
        <v>265</v>
      </c>
      <c r="BG19" s="355" t="n">
        <f aca="false">IFERROR(IF($M19=BF19,($D$8+$D$9+$D$10)*$I19,IF($N19=LEFT(BF19,1),($D$8+MAX(0,IF($D$50=1,$D$9*(1-(ABS($Q19-ABS(VALUE(MID(BF19,FIND("|",BF19)+1,FIND("-",BF19)-FIND("|",BF19)-1))-VALUE(MID(BF19,FIND("-",BF19)+1,10)))))*$D$50),$D$9*(1-(IF($N19="X",ABS($O19-VALUE(MID(BF19,FIND("|",BF19)+1,FIND("-",BF19)-FIND("|",BF19)-1))),ABS($Q19-ABS(VALUE(MID(BF19,FIND("|",BF19)+1,FIND("-",BF19)-FIND("|",BF19)-1))-VALUE(MID(BF19,FIND("-",BF19)+1,10)))))*$D$50)))))*$I19,0)),0)</f>
        <v>0</v>
      </c>
      <c r="BH19" s="337"/>
      <c r="BI19" s="362" t="s">
        <v>275</v>
      </c>
      <c r="BJ19" s="355" t="n">
        <f aca="false">IFERROR(IF($M19=BI19,($D$8+$D$9+$D$10)*$I19,IF($N19=LEFT(BI19,1),($D$8+MAX(0,IF($D$50=1,$D$9*(1-(ABS($Q19-ABS(VALUE(MID(BI19,FIND("|",BI19)+1,FIND("-",BI19)-FIND("|",BI19)-1))-VALUE(MID(BI19,FIND("-",BI19)+1,10)))))*$D$50),$D$9*(1-(IF($N19="X",ABS($O19-VALUE(MID(BI19,FIND("|",BI19)+1,FIND("-",BI19)-FIND("|",BI19)-1))),ABS($Q19-ABS(VALUE(MID(BI19,FIND("|",BI19)+1,FIND("-",BI19)-FIND("|",BI19)-1))-VALUE(MID(BI19,FIND("-",BI19)+1,10)))))*$D$50)))))*$I19,0)),0)</f>
        <v>0</v>
      </c>
      <c r="BK19" s="337"/>
      <c r="BL19" s="362" t="s">
        <v>265</v>
      </c>
      <c r="BM19" s="355" t="n">
        <f aca="false">IFERROR(IF($M19=BL19,($D$8+$D$9+$D$10)*$I19,IF($N19=LEFT(BL19,1),($D$8+MAX(0,IF($D$50=1,$D$9*(1-(ABS($Q19-ABS(VALUE(MID(BL19,FIND("|",BL19)+1,FIND("-",BL19)-FIND("|",BL19)-1))-VALUE(MID(BL19,FIND("-",BL19)+1,10)))))*$D$50),$D$9*(1-(IF($N19="X",ABS($O19-VALUE(MID(BL19,FIND("|",BL19)+1,FIND("-",BL19)-FIND("|",BL19)-1))),ABS($Q19-ABS(VALUE(MID(BL19,FIND("|",BL19)+1,FIND("-",BL19)-FIND("|",BL19)-1))-VALUE(MID(BL19,FIND("-",BL19)+1,10)))))*$D$50)))))*$I19,0)),0)</f>
        <v>0</v>
      </c>
      <c r="BN19" s="337"/>
      <c r="BO19" s="362" t="s">
        <v>264</v>
      </c>
      <c r="BP19" s="355" t="n">
        <f aca="false">IFERROR(IF($M19=BO19,($D$8+$D$9+$D$10)*$I19,IF($N19=LEFT(BO19,1),($D$8+MAX(0,IF($D$50=1,$D$9*(1-(ABS($Q19-ABS(VALUE(MID(BO19,FIND("|",BO19)+1,FIND("-",BO19)-FIND("|",BO19)-1))-VALUE(MID(BO19,FIND("-",BO19)+1,10)))))*$D$50),$D$9*(1-(IF($N19="X",ABS($O19-VALUE(MID(BO19,FIND("|",BO19)+1,FIND("-",BO19)-FIND("|",BO19)-1))),ABS($Q19-ABS(VALUE(MID(BO19,FIND("|",BO19)+1,FIND("-",BO19)-FIND("|",BO19)-1))-VALUE(MID(BO19,FIND("-",BO19)+1,10)))))*$D$50)))))*$I19,0)),0)</f>
        <v>0</v>
      </c>
      <c r="BQ19" s="337"/>
      <c r="BR19" s="362" t="s">
        <v>266</v>
      </c>
      <c r="BS19" s="355" t="n">
        <f aca="false">IFERROR(IF($M19=BR19,($D$8+$D$9+$D$10)*$I19,IF($N19=LEFT(BR19,1),($D$8+MAX(0,IF($D$50=1,$D$9*(1-(ABS($Q19-ABS(VALUE(MID(BR19,FIND("|",BR19)+1,FIND("-",BR19)-FIND("|",BR19)-1))-VALUE(MID(BR19,FIND("-",BR19)+1,10)))))*$D$50),$D$9*(1-(IF($N19="X",ABS($O19-VALUE(MID(BR19,FIND("|",BR19)+1,FIND("-",BR19)-FIND("|",BR19)-1))),ABS($Q19-ABS(VALUE(MID(BR19,FIND("|",BR19)+1,FIND("-",BR19)-FIND("|",BR19)-1))-VALUE(MID(BR19,FIND("-",BR19)+1,10)))))*$D$50)))))*$I19,0)),0)</f>
        <v>0</v>
      </c>
      <c r="BT19" s="337"/>
      <c r="BU19" s="362"/>
      <c r="BV19" s="355" t="n">
        <f aca="false">IFERROR(IF($M19=BU19,($D$8+$D$9+$D$10)*$I19,IF($N19=LEFT(BU19,1),($D$8+MAX(0,IF($D$50=1,$D$9*(1-(ABS($Q19-ABS(VALUE(MID(BU19,FIND("|",BU19)+1,FIND("-",BU19)-FIND("|",BU19)-1))-VALUE(MID(BU19,FIND("-",BU19)+1,10)))))*$D$50),$D$9*(1-(IF($N19="X",ABS($O19-VALUE(MID(BU19,FIND("|",BU19)+1,FIND("-",BU19)-FIND("|",BU19)-1))),ABS($Q19-ABS(VALUE(MID(BU19,FIND("|",BU19)+1,FIND("-",BU19)-FIND("|",BU19)-1))-VALUE(MID(BU19,FIND("-",BU19)+1,10)))))*$D$50)))))*$I19,0)),0)</f>
        <v>0</v>
      </c>
      <c r="BW19" s="337"/>
      <c r="BX19" s="362"/>
      <c r="BY19" s="355" t="n">
        <f aca="false">IFERROR(IF($M19=BX19,($D$8+$D$9+$D$10)*$I19,IF($N19=LEFT(BX19,1),($D$8+MAX(0,IF($D$50=1,$D$9*(1-(ABS($Q19-ABS(VALUE(MID(BX19,FIND("|",BX19)+1,FIND("-",BX19)-FIND("|",BX19)-1))-VALUE(MID(BX19,FIND("-",BX19)+1,10)))))*$D$50),$D$9*(1-(IF($N19="X",ABS($O19-VALUE(MID(BX19,FIND("|",BX19)+1,FIND("-",BX19)-FIND("|",BX19)-1))),ABS($Q19-ABS(VALUE(MID(BX19,FIND("|",BX19)+1,FIND("-",BX19)-FIND("|",BX19)-1))-VALUE(MID(BX19,FIND("-",BX19)+1,10)))))*$D$50)))))*$I19,0)),0)</f>
        <v>0</v>
      </c>
      <c r="BZ19" s="337"/>
      <c r="CA19" s="362"/>
      <c r="CB19" s="355" t="n">
        <f aca="false">IFERROR(IF($M19=CA19,($D$8+$D$9+$D$10)*$I19,IF($N19=LEFT(CA19,1),($D$8+MAX(0,IF($D$50=1,$D$9*(1-(ABS($Q19-ABS(VALUE(MID(CA19,FIND("|",CA19)+1,FIND("-",CA19)-FIND("|",CA19)-1))-VALUE(MID(CA19,FIND("-",CA19)+1,10)))))*$D$50),$D$9*(1-(IF($N19="X",ABS($O19-VALUE(MID(CA19,FIND("|",CA19)+1,FIND("-",CA19)-FIND("|",CA19)-1))),ABS($Q19-ABS(VALUE(MID(CA19,FIND("|",CA19)+1,FIND("-",CA19)-FIND("|",CA19)-1))-VALUE(MID(CA19,FIND("-",CA19)+1,10)))))*$D$50)))))*$I19,0)),0)</f>
        <v>0</v>
      </c>
      <c r="CC19" s="337"/>
      <c r="CD19" s="362"/>
      <c r="CE19" s="355" t="n">
        <f aca="false">IFERROR(IF($M19=CD19,($D$8+$D$9+$D$10)*$I19,IF($N19=LEFT(CD19,1),($D$8+MAX(0,IF($D$50=1,$D$9*(1-(ABS($Q19-ABS(VALUE(MID(CD19,FIND("|",CD19)+1,FIND("-",CD19)-FIND("|",CD19)-1))-VALUE(MID(CD19,FIND("-",CD19)+1,10)))))*$D$50),$D$9*(1-(IF($N19="X",ABS($O19-VALUE(MID(CD19,FIND("|",CD19)+1,FIND("-",CD19)-FIND("|",CD19)-1))),ABS($Q19-ABS(VALUE(MID(CD19,FIND("|",CD19)+1,FIND("-",CD19)-FIND("|",CD19)-1))-VALUE(MID(CD19,FIND("-",CD19)+1,10)))))*$D$50)))))*$I19,0)),0)</f>
        <v>0</v>
      </c>
      <c r="CF19" s="337"/>
      <c r="CG19" s="362"/>
      <c r="CH19" s="355" t="n">
        <f aca="false">IFERROR(IF($M19=CG19,($D$8+$D$9+$D$10)*$I19,IF($N19=LEFT(CG19,1),($D$8+MAX(0,IF($D$50=1,$D$9*(1-(ABS($Q19-ABS(VALUE(MID(CG19,FIND("|",CG19)+1,FIND("-",CG19)-FIND("|",CG19)-1))-VALUE(MID(CG19,FIND("-",CG19)+1,10)))))*$D$50),$D$9*(1-(IF($N19="X",ABS($O19-VALUE(MID(CG19,FIND("|",CG19)+1,FIND("-",CG19)-FIND("|",CG19)-1))),ABS($Q19-ABS(VALUE(MID(CG19,FIND("|",CG19)+1,FIND("-",CG19)-FIND("|",CG19)-1))-VALUE(MID(CG19,FIND("-",CG19)+1,10)))))*$D$50)))))*$I19,0)),0)</f>
        <v>0</v>
      </c>
      <c r="CI19" s="337"/>
      <c r="CJ19" s="362"/>
      <c r="CK19" s="355" t="n">
        <f aca="false">IFERROR(IF($M19=CJ19,($D$8+$D$9+$D$10)*$I19,IF($N19=LEFT(CJ19,1),($D$8+MAX(0,IF($D$50=1,$D$9*(1-(ABS($Q19-ABS(VALUE(MID(CJ19,FIND("|",CJ19)+1,FIND("-",CJ19)-FIND("|",CJ19)-1))-VALUE(MID(CJ19,FIND("-",CJ19)+1,10)))))*$D$50),$D$9*(1-(IF($N19="X",ABS($O19-VALUE(MID(CJ19,FIND("|",CJ19)+1,FIND("-",CJ19)-FIND("|",CJ19)-1))),ABS($Q19-ABS(VALUE(MID(CJ19,FIND("|",CJ19)+1,FIND("-",CJ19)-FIND("|",CJ19)-1))-VALUE(MID(CJ19,FIND("-",CJ19)+1,10)))))*$D$50)))))*$I19,0)),0)</f>
        <v>0</v>
      </c>
      <c r="CL19" s="337"/>
      <c r="CM19" s="362"/>
      <c r="CN19" s="355" t="n">
        <f aca="false">IFERROR(IF($M19=CM19,($D$8+$D$9+$D$10)*$I19,IF($N19=LEFT(CM19,1),($D$8+MAX(0,IF($D$50=1,$D$9*(1-(ABS($Q19-ABS(VALUE(MID(CM19,FIND("|",CM19)+1,FIND("-",CM19)-FIND("|",CM19)-1))-VALUE(MID(CM19,FIND("-",CM19)+1,10)))))*$D$50),$D$9*(1-(IF($N19="X",ABS($O19-VALUE(MID(CM19,FIND("|",CM19)+1,FIND("-",CM19)-FIND("|",CM19)-1))),ABS($Q19-ABS(VALUE(MID(CM19,FIND("|",CM19)+1,FIND("-",CM19)-FIND("|",CM19)-1))-VALUE(MID(CM19,FIND("-",CM19)+1,10)))))*$D$50)))))*$I19,0)),0)</f>
        <v>0</v>
      </c>
      <c r="CO19" s="337"/>
      <c r="CP19" s="362"/>
      <c r="CQ19" s="355" t="n">
        <f aca="false">IFERROR(IF($M19=CP19,($D$8+$D$9+$D$10)*$I19,IF($N19=LEFT(CP19,1),($D$8+MAX(0,IF($D$50=1,$D$9*(1-(ABS($Q19-ABS(VALUE(MID(CP19,FIND("|",CP19)+1,FIND("-",CP19)-FIND("|",CP19)-1))-VALUE(MID(CP19,FIND("-",CP19)+1,10)))))*$D$50),$D$9*(1-(IF($N19="X",ABS($O19-VALUE(MID(CP19,FIND("|",CP19)+1,FIND("-",CP19)-FIND("|",CP19)-1))),ABS($Q19-ABS(VALUE(MID(CP19,FIND("|",CP19)+1,FIND("-",CP19)-FIND("|",CP19)-1))-VALUE(MID(CP19,FIND("-",CP19)+1,10)))))*$D$50)))))*$I19,0)),0)</f>
        <v>0</v>
      </c>
      <c r="CR19" s="337"/>
      <c r="CS19" s="362"/>
      <c r="CT19" s="355" t="n">
        <f aca="false">IFERROR(IF($M19=CS19,($D$8+$D$9+$D$10)*$I19,IF($N19=LEFT(CS19,1),($D$8+MAX(0,IF($D$50=1,$D$9*(1-(ABS($Q19-ABS(VALUE(MID(CS19,FIND("|",CS19)+1,FIND("-",CS19)-FIND("|",CS19)-1))-VALUE(MID(CS19,FIND("-",CS19)+1,10)))))*$D$50),$D$9*(1-(IF($N19="X",ABS($O19-VALUE(MID(CS19,FIND("|",CS19)+1,FIND("-",CS19)-FIND("|",CS19)-1))),ABS($Q19-ABS(VALUE(MID(CS19,FIND("|",CS19)+1,FIND("-",CS19)-FIND("|",CS19)-1))-VALUE(MID(CS19,FIND("-",CS19)+1,10)))))*$D$50)))))*$I19,0)),0)</f>
        <v>0</v>
      </c>
      <c r="CU19" s="337"/>
      <c r="CV19" s="362"/>
      <c r="CW19" s="355" t="n">
        <f aca="false">IFERROR(IF($M19=CV19,($D$8+$D$9+$D$10)*$I19,IF($N19=LEFT(CV19,1),($D$8+MAX(0,IF($D$50=1,$D$9*(1-(ABS($Q19-ABS(VALUE(MID(CV19,FIND("|",CV19)+1,FIND("-",CV19)-FIND("|",CV19)-1))-VALUE(MID(CV19,FIND("-",CV19)+1,10)))))*$D$50),$D$9*(1-(IF($N19="X",ABS($O19-VALUE(MID(CV19,FIND("|",CV19)+1,FIND("-",CV19)-FIND("|",CV19)-1))),ABS($Q19-ABS(VALUE(MID(CV19,FIND("|",CV19)+1,FIND("-",CV19)-FIND("|",CV19)-1))-VALUE(MID(CV19,FIND("-",CV19)+1,10)))))*$D$50)))))*$I19,0)),0)</f>
        <v>0</v>
      </c>
      <c r="CX19" s="337"/>
      <c r="CY19" s="362"/>
      <c r="CZ19" s="355" t="n">
        <f aca="false">IFERROR(IF($M19=CY19,($D$8+$D$9+$D$10)*$I19,IF($N19=LEFT(CY19,1),($D$8+MAX(0,IF($D$50=1,$D$9*(1-(ABS($Q19-ABS(VALUE(MID(CY19,FIND("|",CY19)+1,FIND("-",CY19)-FIND("|",CY19)-1))-VALUE(MID(CY19,FIND("-",CY19)+1,10)))))*$D$50),$D$9*(1-(IF($N19="X",ABS($O19-VALUE(MID(CY19,FIND("|",CY19)+1,FIND("-",CY19)-FIND("|",CY19)-1))),ABS($Q19-ABS(VALUE(MID(CY19,FIND("|",CY19)+1,FIND("-",CY19)-FIND("|",CY19)-1))-VALUE(MID(CY19,FIND("-",CY19)+1,10)))))*$D$50)))))*$I19,0)),0)</f>
        <v>0</v>
      </c>
      <c r="DA19" s="337"/>
      <c r="DB19" s="362"/>
      <c r="DC19" s="355" t="n">
        <f aca="false">IFERROR(IF($M19=DB19,($D$8+$D$9+$D$10)*$I19,IF($N19=LEFT(DB19,1),($D$8+MAX(0,IF($D$50=1,$D$9*(1-(ABS($Q19-ABS(VALUE(MID(DB19,FIND("|",DB19)+1,FIND("-",DB19)-FIND("|",DB19)-1))-VALUE(MID(DB19,FIND("-",DB19)+1,10)))))*$D$50),$D$9*(1-(IF($N19="X",ABS($O19-VALUE(MID(DB19,FIND("|",DB19)+1,FIND("-",DB19)-FIND("|",DB19)-1))),ABS($Q19-ABS(VALUE(MID(DB19,FIND("|",DB19)+1,FIND("-",DB19)-FIND("|",DB19)-1))-VALUE(MID(DB19,FIND("-",DB19)+1,10)))))*$D$50)))))*$I19,0)),0)</f>
        <v>0</v>
      </c>
      <c r="DD19" s="337"/>
      <c r="DE19" s="362"/>
      <c r="DF19" s="355" t="n">
        <f aca="false">IFERROR(IF($M19=DE19,($D$8+$D$9+$D$10)*$I19,IF($N19=LEFT(DE19,1),($D$8+MAX(0,IF($D$50=1,$D$9*(1-(ABS($Q19-ABS(VALUE(MID(DE19,FIND("|",DE19)+1,FIND("-",DE19)-FIND("|",DE19)-1))-VALUE(MID(DE19,FIND("-",DE19)+1,10)))))*$D$50),$D$9*(1-(IF($N19="X",ABS($O19-VALUE(MID(DE19,FIND("|",DE19)+1,FIND("-",DE19)-FIND("|",DE19)-1))),ABS($Q19-ABS(VALUE(MID(DE19,FIND("|",DE19)+1,FIND("-",DE19)-FIND("|",DE19)-1))-VALUE(MID(DE19,FIND("-",DE19)+1,10)))))*$D$50)))))*$I19,0)),0)</f>
        <v>0</v>
      </c>
      <c r="DG19" s="337"/>
      <c r="DH19" s="362"/>
      <c r="DI19" s="355" t="n">
        <f aca="false">IFERROR(IF($M19=DH19,($D$8+$D$9+$D$10)*$I19,IF($N19=LEFT(DH19,1),($D$8+MAX(0,IF($D$50=1,$D$9*(1-(ABS($Q19-ABS(VALUE(MID(DH19,FIND("|",DH19)+1,FIND("-",DH19)-FIND("|",DH19)-1))-VALUE(MID(DH19,FIND("-",DH19)+1,10)))))*$D$50),$D$9*(1-(IF($N19="X",ABS($O19-VALUE(MID(DH19,FIND("|",DH19)+1,FIND("-",DH19)-FIND("|",DH19)-1))),ABS($Q19-ABS(VALUE(MID(DH19,FIND("|",DH19)+1,FIND("-",DH19)-FIND("|",DH19)-1))-VALUE(MID(DH19,FIND("-",DH19)+1,10)))))*$D$50)))))*$I19,0)),0)</f>
        <v>0</v>
      </c>
      <c r="DJ19" s="337"/>
      <c r="DK19" s="362"/>
      <c r="DL19" s="355" t="n">
        <f aca="false">IFERROR(IF($M19=DK19,($D$8+$D$9+$D$10)*$I19,IF($N19=LEFT(DK19,1),($D$8+MAX(0,IF($D$50=1,$D$9*(1-(ABS($Q19-ABS(VALUE(MID(DK19,FIND("|",DK19)+1,FIND("-",DK19)-FIND("|",DK19)-1))-VALUE(MID(DK19,FIND("-",DK19)+1,10)))))*$D$50),$D$9*(1-(IF($N19="X",ABS($O19-VALUE(MID(DK19,FIND("|",DK19)+1,FIND("-",DK19)-FIND("|",DK19)-1))),ABS($Q19-ABS(VALUE(MID(DK19,FIND("|",DK19)+1,FIND("-",DK19)-FIND("|",DK19)-1))-VALUE(MID(DK19,FIND("-",DK19)+1,10)))))*$D$50)))))*$I19,0)),0)</f>
        <v>0</v>
      </c>
      <c r="DM19" s="337"/>
      <c r="DN19" s="362"/>
      <c r="DO19" s="355" t="n">
        <f aca="false">IFERROR(IF($M19=DN19,($D$8+$D$9+$D$10)*$I19,IF($N19=LEFT(DN19,1),($D$8+MAX(0,IF($D$50=1,$D$9*(1-(ABS($Q19-ABS(VALUE(MID(DN19,FIND("|",DN19)+1,FIND("-",DN19)-FIND("|",DN19)-1))-VALUE(MID(DN19,FIND("-",DN19)+1,10)))))*$D$50),$D$9*(1-(IF($N19="X",ABS($O19-VALUE(MID(DN19,FIND("|",DN19)+1,FIND("-",DN19)-FIND("|",DN19)-1))),ABS($Q19-ABS(VALUE(MID(DN19,FIND("|",DN19)+1,FIND("-",DN19)-FIND("|",DN19)-1))-VALUE(MID(DN19,FIND("-",DN19)+1,10)))))*$D$50)))))*$I19,0)),0)</f>
        <v>0</v>
      </c>
      <c r="DP19" s="337"/>
      <c r="DQ19" s="362"/>
      <c r="DR19" s="355" t="n">
        <f aca="false">IFERROR(IF($M19=DQ19,($D$8+$D$9+$D$10)*$I19,IF($N19=LEFT(DQ19,1),($D$8+MAX(0,IF($D$50=1,$D$9*(1-(ABS($Q19-ABS(VALUE(MID(DQ19,FIND("|",DQ19)+1,FIND("-",DQ19)-FIND("|",DQ19)-1))-VALUE(MID(DQ19,FIND("-",DQ19)+1,10)))))*$D$50),$D$9*(1-(IF($N19="X",ABS($O19-VALUE(MID(DQ19,FIND("|",DQ19)+1,FIND("-",DQ19)-FIND("|",DQ19)-1))),ABS($Q19-ABS(VALUE(MID(DQ19,FIND("|",DQ19)+1,FIND("-",DQ19)-FIND("|",DQ19)-1))-VALUE(MID(DQ19,FIND("-",DQ19)+1,10)))))*$D$50)))))*$I19,0)),0)</f>
        <v>0</v>
      </c>
      <c r="DS19" s="337"/>
      <c r="DT19" s="362"/>
      <c r="DU19" s="355" t="n">
        <f aca="false">IFERROR(IF($M19=DT19,($D$8+$D$9+$D$10)*$I19,IF($N19=LEFT(DT19,1),($D$8+MAX(0,IF($D$50=1,$D$9*(1-(ABS($Q19-ABS(VALUE(MID(DT19,FIND("|",DT19)+1,FIND("-",DT19)-FIND("|",DT19)-1))-VALUE(MID(DT19,FIND("-",DT19)+1,10)))))*$D$50),$D$9*(1-(IF($N19="X",ABS($O19-VALUE(MID(DT19,FIND("|",DT19)+1,FIND("-",DT19)-FIND("|",DT19)-1))),ABS($Q19-ABS(VALUE(MID(DT19,FIND("|",DT19)+1,FIND("-",DT19)-FIND("|",DT19)-1))-VALUE(MID(DT19,FIND("-",DT19)+1,10)))))*$D$50)))))*$I19,0)),0)</f>
        <v>0</v>
      </c>
      <c r="DV19" s="337"/>
      <c r="DW19" s="362"/>
      <c r="DX19" s="355" t="n">
        <f aca="false">IFERROR(IF($M19=DW19,($D$8+$D$9+$D$10)*$I19,IF($N19=LEFT(DW19,1),($D$8+MAX(0,IF($D$50=1,$D$9*(1-(ABS($Q19-ABS(VALUE(MID(DW19,FIND("|",DW19)+1,FIND("-",DW19)-FIND("|",DW19)-1))-VALUE(MID(DW19,FIND("-",DW19)+1,10)))))*$D$50),$D$9*(1-(IF($N19="X",ABS($O19-VALUE(MID(DW19,FIND("|",DW19)+1,FIND("-",DW19)-FIND("|",DW19)-1))),ABS($Q19-ABS(VALUE(MID(DW19,FIND("|",DW19)+1,FIND("-",DW19)-FIND("|",DW19)-1))-VALUE(MID(DW19,FIND("-",DW19)+1,10)))))*$D$50)))))*$I19,0)),0)</f>
        <v>0</v>
      </c>
      <c r="DY19" s="337"/>
      <c r="DZ19" s="362"/>
      <c r="EA19" s="355" t="n">
        <f aca="false">IFERROR(IF($M19=DZ19,($D$8+$D$9+$D$10)*$I19,IF($N19=LEFT(DZ19,1),($D$8+MAX(0,IF($D$50=1,$D$9*(1-(ABS($Q19-ABS(VALUE(MID(DZ19,FIND("|",DZ19)+1,FIND("-",DZ19)-FIND("|",DZ19)-1))-VALUE(MID(DZ19,FIND("-",DZ19)+1,10)))))*$D$50),$D$9*(1-(IF($N19="X",ABS($O19-VALUE(MID(DZ19,FIND("|",DZ19)+1,FIND("-",DZ19)-FIND("|",DZ19)-1))),ABS($Q19-ABS(VALUE(MID(DZ19,FIND("|",DZ19)+1,FIND("-",DZ19)-FIND("|",DZ19)-1))-VALUE(MID(DZ19,FIND("-",DZ19)+1,10)))))*$D$50)))))*$I19,0)),0)</f>
        <v>0</v>
      </c>
      <c r="EB19" s="337"/>
      <c r="EC19" s="362"/>
      <c r="ED19" s="355" t="n">
        <f aca="false">IFERROR(IF($M19=EC19,($D$8+$D$9+$D$10)*$I19,IF($N19=LEFT(EC19,1),($D$8+MAX(0,IF($D$50=1,$D$9*(1-(ABS($Q19-ABS(VALUE(MID(EC19,FIND("|",EC19)+1,FIND("-",EC19)-FIND("|",EC19)-1))-VALUE(MID(EC19,FIND("-",EC19)+1,10)))))*$D$50),$D$9*(1-(IF($N19="X",ABS($O19-VALUE(MID(EC19,FIND("|",EC19)+1,FIND("-",EC19)-FIND("|",EC19)-1))),ABS($Q19-ABS(VALUE(MID(EC19,FIND("|",EC19)+1,FIND("-",EC19)-FIND("|",EC19)-1))-VALUE(MID(EC19,FIND("-",EC19)+1,10)))))*$D$50)))))*$I19,0)),0)</f>
        <v>0</v>
      </c>
      <c r="EE19" s="337"/>
      <c r="EF19" s="362"/>
      <c r="EG19" s="355" t="n">
        <f aca="false">IFERROR(IF($M19=EF19,($D$8+$D$9+$D$10)*$I19,IF($N19=LEFT(EF19,1),($D$8+MAX(0,IF($D$50=1,$D$9*(1-(ABS($Q19-ABS(VALUE(MID(EF19,FIND("|",EF19)+1,FIND("-",EF19)-FIND("|",EF19)-1))-VALUE(MID(EF19,FIND("-",EF19)+1,10)))))*$D$50),$D$9*(1-(IF($N19="X",ABS($O19-VALUE(MID(EF19,FIND("|",EF19)+1,FIND("-",EF19)-FIND("|",EF19)-1))),ABS($Q19-ABS(VALUE(MID(EF19,FIND("|",EF19)+1,FIND("-",EF19)-FIND("|",EF19)-1))-VALUE(MID(EF19,FIND("-",EF19)+1,10)))))*$D$50)))))*$I19,0)),0)</f>
        <v>0</v>
      </c>
      <c r="EH19" s="337"/>
      <c r="EI19" s="337"/>
    </row>
    <row r="20" customFormat="false" ht="15" hidden="false" customHeight="false" outlineLevel="0" collapsed="false">
      <c r="A20" s="326"/>
      <c r="B20" s="326"/>
      <c r="C20" s="359" t="str">
        <f aca="false">Idiomas!D316</f>
        <v>OCTAVOS - Signo 1X2  (local, empate, visitante)</v>
      </c>
      <c r="D20" s="360" t="n">
        <v>5</v>
      </c>
      <c r="E20" s="333"/>
      <c r="F20" s="342" t="n">
        <f aca="false">SUM($D$8:$D$10)*I20</f>
        <v>17</v>
      </c>
      <c r="G20" s="342" t="n">
        <f aca="false">VLOOKUP(H20,Equipos!$Q$1:$R$25,2,0)</f>
        <v>5</v>
      </c>
      <c r="H20" s="350" t="n">
        <f aca="false">TRUNC(INDEX(WORLDCUP!$X$4:$X$147,MATCH(ADMIN!K20,WORLDCUP!$DT$4:$DT$147,0))+INDEX(Horarios!$R$3:$R$86,MATCH(Horarios!$C$3,Horarios!$P$3:$P$86,0))/24)</f>
        <v>46188</v>
      </c>
      <c r="I20" s="351" t="n">
        <v>1</v>
      </c>
      <c r="J20" s="361" t="s">
        <v>290</v>
      </c>
      <c r="K20" s="366" t="str">
        <f aca="false">CONCATENATE(WORLDCUP!AA60,"-",WORLDCUP!AF60)</f>
        <v>España-Cabo Verde</v>
      </c>
      <c r="L20" s="353"/>
      <c r="M20" s="358" t="str">
        <f aca="false">IF(OR(WORLDCUP!AC60="",WORLDCUP!AD60=""),"-",N20&amp;"|"&amp;O20&amp;"-"&amp;P20)</f>
        <v>-</v>
      </c>
      <c r="N20" s="331" t="str">
        <f aca="false">IF(OR(WORLDCUP!AC60="",WORLDCUP!AD60=""),"",IF(WORLDCUP!AC60&gt;WORLDCUP!AD60,"1",IF(WORLDCUP!AC60&lt;WORLDCUP!AD60,"2","X")))</f>
        <v/>
      </c>
      <c r="O20" s="331" t="n">
        <f aca="false">WORLDCUP!AC60</f>
        <v>0</v>
      </c>
      <c r="P20" s="331" t="n">
        <f aca="false">WORLDCUP!AD60</f>
        <v>0</v>
      </c>
      <c r="Q20" s="331" t="n">
        <f aca="false">ABS(O20-P20)</f>
        <v>0</v>
      </c>
      <c r="R20" s="326"/>
      <c r="S20" s="362" t="s">
        <v>283</v>
      </c>
      <c r="T20" s="355" t="n">
        <f aca="false">IFERROR(IF($M20=S20,($D$8+$D$9+$D$10)*$I20,IF($N20=LEFT(S20,1),($D$8+MAX(0,IF($D$50=1,$D$9*(1-(ABS($Q20-ABS(VALUE(MID(S20,FIND("|",S20)+1,FIND("-",S20)-FIND("|",S20)-1))-VALUE(MID(S20,FIND("-",S20)+1,10)))))*$D$50),$D$9*(1-(IF($N20="X",ABS($O20-VALUE(MID(S20,FIND("|",S20)+1,FIND("-",S20)-FIND("|",S20)-1))),ABS($Q20-ABS(VALUE(MID(S20,FIND("|",S20)+1,FIND("-",S20)-FIND("|",S20)-1))-VALUE(MID(S20,FIND("-",S20)+1,10)))))*$D$50)))))*$I20,0)),0)</f>
        <v>0</v>
      </c>
      <c r="U20" s="337"/>
      <c r="V20" s="362" t="s">
        <v>272</v>
      </c>
      <c r="W20" s="355" t="n">
        <f aca="false">IFERROR(IF($M20=V20,($D$8+$D$9+$D$10)*$I20,IF($N20=LEFT(V20,1),($D$8+MAX(0,IF($D$50=1,$D$9*(1-(ABS($Q20-ABS(VALUE(MID(V20,FIND("|",V20)+1,FIND("-",V20)-FIND("|",V20)-1))-VALUE(MID(V20,FIND("-",V20)+1,10)))))*$D$50),$D$9*(1-(IF($N20="X",ABS($O20-VALUE(MID(V20,FIND("|",V20)+1,FIND("-",V20)-FIND("|",V20)-1))),ABS($Q20-ABS(VALUE(MID(V20,FIND("|",V20)+1,FIND("-",V20)-FIND("|",V20)-1))-VALUE(MID(V20,FIND("-",V20)+1,10)))))*$D$50)))))*$I20,0)),0)</f>
        <v>0</v>
      </c>
      <c r="X20" s="337"/>
      <c r="Y20" s="362" t="s">
        <v>272</v>
      </c>
      <c r="Z20" s="355" t="n">
        <f aca="false">IFERROR(IF($M20=Y20,($D$8+$D$9+$D$10)*$I20,IF($N20=LEFT(Y20,1),($D$8+MAX(0,IF($D$50=1,$D$9*(1-(ABS($Q20-ABS(VALUE(MID(Y20,FIND("|",Y20)+1,FIND("-",Y20)-FIND("|",Y20)-1))-VALUE(MID(Y20,FIND("-",Y20)+1,10)))))*$D$50),$D$9*(1-(IF($N20="X",ABS($O20-VALUE(MID(Y20,FIND("|",Y20)+1,FIND("-",Y20)-FIND("|",Y20)-1))),ABS($Q20-ABS(VALUE(MID(Y20,FIND("|",Y20)+1,FIND("-",Y20)-FIND("|",Y20)-1))-VALUE(MID(Y20,FIND("-",Y20)+1,10)))))*$D$50)))))*$I20,0)),0)</f>
        <v>0</v>
      </c>
      <c r="AA20" s="337"/>
      <c r="AB20" s="362" t="s">
        <v>266</v>
      </c>
      <c r="AC20" s="355" t="n">
        <f aca="false">IFERROR(IF($M20=AB20,($D$8+$D$9+$D$10)*$I20,IF($N20=LEFT(AB20,1),($D$8+MAX(0,IF($D$50=1,$D$9*(1-(ABS($Q20-ABS(VALUE(MID(AB20,FIND("|",AB20)+1,FIND("-",AB20)-FIND("|",AB20)-1))-VALUE(MID(AB20,FIND("-",AB20)+1,10)))))*$D$50),$D$9*(1-(IF($N20="X",ABS($O20-VALUE(MID(AB20,FIND("|",AB20)+1,FIND("-",AB20)-FIND("|",AB20)-1))),ABS($Q20-ABS(VALUE(MID(AB20,FIND("|",AB20)+1,FIND("-",AB20)-FIND("|",AB20)-1))-VALUE(MID(AB20,FIND("-",AB20)+1,10)))))*$D$50)))))*$I20,0)),0)</f>
        <v>0</v>
      </c>
      <c r="AD20" s="337"/>
      <c r="AE20" s="362" t="s">
        <v>285</v>
      </c>
      <c r="AF20" s="355" t="n">
        <f aca="false">IFERROR(IF($M20=AE20,($D$8+$D$9+$D$10)*$I20,IF($N20=LEFT(AE20,1),($D$8+MAX(0,IF($D$50=1,$D$9*(1-(ABS($Q20-ABS(VALUE(MID(AE20,FIND("|",AE20)+1,FIND("-",AE20)-FIND("|",AE20)-1))-VALUE(MID(AE20,FIND("-",AE20)+1,10)))))*$D$50),$D$9*(1-(IF($N20="X",ABS($O20-VALUE(MID(AE20,FIND("|",AE20)+1,FIND("-",AE20)-FIND("|",AE20)-1))),ABS($Q20-ABS(VALUE(MID(AE20,FIND("|",AE20)+1,FIND("-",AE20)-FIND("|",AE20)-1))-VALUE(MID(AE20,FIND("-",AE20)+1,10)))))*$D$50)))))*$I20,0)),0)</f>
        <v>0</v>
      </c>
      <c r="AG20" s="337"/>
      <c r="AH20" s="362" t="s">
        <v>272</v>
      </c>
      <c r="AI20" s="355" t="n">
        <f aca="false">IFERROR(IF($M20=AH20,($D$8+$D$9+$D$10)*$I20,IF($N20=LEFT(AH20,1),($D$8+MAX(0,IF($D$50=1,$D$9*(1-(ABS($Q20-ABS(VALUE(MID(AH20,FIND("|",AH20)+1,FIND("-",AH20)-FIND("|",AH20)-1))-VALUE(MID(AH20,FIND("-",AH20)+1,10)))))*$D$50),$D$9*(1-(IF($N20="X",ABS($O20-VALUE(MID(AH20,FIND("|",AH20)+1,FIND("-",AH20)-FIND("|",AH20)-1))),ABS($Q20-ABS(VALUE(MID(AH20,FIND("|",AH20)+1,FIND("-",AH20)-FIND("|",AH20)-1))-VALUE(MID(AH20,FIND("-",AH20)+1,10)))))*$D$50)))))*$I20,0)),0)</f>
        <v>0</v>
      </c>
      <c r="AJ20" s="337"/>
      <c r="AK20" s="362" t="s">
        <v>272</v>
      </c>
      <c r="AL20" s="355" t="n">
        <f aca="false">IFERROR(IF($M20=AK20,($D$8+$D$9+$D$10)*$I20,IF($N20=LEFT(AK20,1),($D$8+MAX(0,IF($D$50=1,$D$9*(1-(ABS($Q20-ABS(VALUE(MID(AK20,FIND("|",AK20)+1,FIND("-",AK20)-FIND("|",AK20)-1))-VALUE(MID(AK20,FIND("-",AK20)+1,10)))))*$D$50),$D$9*(1-(IF($N20="X",ABS($O20-VALUE(MID(AK20,FIND("|",AK20)+1,FIND("-",AK20)-FIND("|",AK20)-1))),ABS($Q20-ABS(VALUE(MID(AK20,FIND("|",AK20)+1,FIND("-",AK20)-FIND("|",AK20)-1))-VALUE(MID(AK20,FIND("-",AK20)+1,10)))))*$D$50)))))*$I20,0)),0)</f>
        <v>0</v>
      </c>
      <c r="AM20" s="337"/>
      <c r="AN20" s="362" t="s">
        <v>272</v>
      </c>
      <c r="AO20" s="355" t="n">
        <f aca="false">IFERROR(IF($M20=AN20,($D$8+$D$9+$D$10)*$I20,IF($N20=LEFT(AN20,1),($D$8+MAX(0,IF($D$50=1,$D$9*(1-(ABS($Q20-ABS(VALUE(MID(AN20,FIND("|",AN20)+1,FIND("-",AN20)-FIND("|",AN20)-1))-VALUE(MID(AN20,FIND("-",AN20)+1,10)))))*$D$50),$D$9*(1-(IF($N20="X",ABS($O20-VALUE(MID(AN20,FIND("|",AN20)+1,FIND("-",AN20)-FIND("|",AN20)-1))),ABS($Q20-ABS(VALUE(MID(AN20,FIND("|",AN20)+1,FIND("-",AN20)-FIND("|",AN20)-1))-VALUE(MID(AN20,FIND("-",AN20)+1,10)))))*$D$50)))))*$I20,0)),0)</f>
        <v>0</v>
      </c>
      <c r="AP20" s="337"/>
      <c r="AQ20" s="362" t="s">
        <v>285</v>
      </c>
      <c r="AR20" s="355" t="n">
        <f aca="false">IFERROR(IF($M20=AQ20,($D$8+$D$9+$D$10)*$I20,IF($N20=LEFT(AQ20,1),($D$8+MAX(0,IF($D$50=1,$D$9*(1-(ABS($Q20-ABS(VALUE(MID(AQ20,FIND("|",AQ20)+1,FIND("-",AQ20)-FIND("|",AQ20)-1))-VALUE(MID(AQ20,FIND("-",AQ20)+1,10)))))*$D$50),$D$9*(1-(IF($N20="X",ABS($O20-VALUE(MID(AQ20,FIND("|",AQ20)+1,FIND("-",AQ20)-FIND("|",AQ20)-1))),ABS($Q20-ABS(VALUE(MID(AQ20,FIND("|",AQ20)+1,FIND("-",AQ20)-FIND("|",AQ20)-1))-VALUE(MID(AQ20,FIND("-",AQ20)+1,10)))))*$D$50)))))*$I20,0)),0)</f>
        <v>0</v>
      </c>
      <c r="AS20" s="337"/>
      <c r="AT20" s="362" t="s">
        <v>285</v>
      </c>
      <c r="AU20" s="355" t="n">
        <f aca="false">IFERROR(IF($M20=AT20,($D$8+$D$9+$D$10)*$I20,IF($N20=LEFT(AT20,1),($D$8+MAX(0,IF($D$50=1,$D$9*(1-(ABS($Q20-ABS(VALUE(MID(AT20,FIND("|",AT20)+1,FIND("-",AT20)-FIND("|",AT20)-1))-VALUE(MID(AT20,FIND("-",AT20)+1,10)))))*$D$50),$D$9*(1-(IF($N20="X",ABS($O20-VALUE(MID(AT20,FIND("|",AT20)+1,FIND("-",AT20)-FIND("|",AT20)-1))),ABS($Q20-ABS(VALUE(MID(AT20,FIND("|",AT20)+1,FIND("-",AT20)-FIND("|",AT20)-1))-VALUE(MID(AT20,FIND("-",AT20)+1,10)))))*$D$50)))))*$I20,0)),0)</f>
        <v>0</v>
      </c>
      <c r="AV20" s="337"/>
      <c r="AW20" s="362" t="s">
        <v>266</v>
      </c>
      <c r="AX20" s="355" t="n">
        <f aca="false">IFERROR(IF($M20=AW20,($D$8+$D$9+$D$10)*$I20,IF($N20=LEFT(AW20,1),($D$8+MAX(0,IF($D$50=1,$D$9*(1-(ABS($Q20-ABS(VALUE(MID(AW20,FIND("|",AW20)+1,FIND("-",AW20)-FIND("|",AW20)-1))-VALUE(MID(AW20,FIND("-",AW20)+1,10)))))*$D$50),$D$9*(1-(IF($N20="X",ABS($O20-VALUE(MID(AW20,FIND("|",AW20)+1,FIND("-",AW20)-FIND("|",AW20)-1))),ABS($Q20-ABS(VALUE(MID(AW20,FIND("|",AW20)+1,FIND("-",AW20)-FIND("|",AW20)-1))-VALUE(MID(AW20,FIND("-",AW20)+1,10)))))*$D$50)))))*$I20,0)),0)</f>
        <v>0</v>
      </c>
      <c r="AY20" s="337"/>
      <c r="AZ20" s="362" t="s">
        <v>288</v>
      </c>
      <c r="BA20" s="355" t="n">
        <f aca="false">IFERROR(IF($M20=AZ20,($D$8+$D$9+$D$10)*$I20,IF($N20=LEFT(AZ20,1),($D$8+MAX(0,IF($D$50=1,$D$9*(1-(ABS($Q20-ABS(VALUE(MID(AZ20,FIND("|",AZ20)+1,FIND("-",AZ20)-FIND("|",AZ20)-1))-VALUE(MID(AZ20,FIND("-",AZ20)+1,10)))))*$D$50),$D$9*(1-(IF($N20="X",ABS($O20-VALUE(MID(AZ20,FIND("|",AZ20)+1,FIND("-",AZ20)-FIND("|",AZ20)-1))),ABS($Q20-ABS(VALUE(MID(AZ20,FIND("|",AZ20)+1,FIND("-",AZ20)-FIND("|",AZ20)-1))-VALUE(MID(AZ20,FIND("-",AZ20)+1,10)))))*$D$50)))))*$I20,0)),0)</f>
        <v>0</v>
      </c>
      <c r="BB20" s="337"/>
      <c r="BC20" s="362" t="s">
        <v>266</v>
      </c>
      <c r="BD20" s="355" t="n">
        <f aca="false">IFERROR(IF($M20=BC20,($D$8+$D$9+$D$10)*$I20,IF($N20=LEFT(BC20,1),($D$8+MAX(0,IF($D$50=1,$D$9*(1-(ABS($Q20-ABS(VALUE(MID(BC20,FIND("|",BC20)+1,FIND("-",BC20)-FIND("|",BC20)-1))-VALUE(MID(BC20,FIND("-",BC20)+1,10)))))*$D$50),$D$9*(1-(IF($N20="X",ABS($O20-VALUE(MID(BC20,FIND("|",BC20)+1,FIND("-",BC20)-FIND("|",BC20)-1))),ABS($Q20-ABS(VALUE(MID(BC20,FIND("|",BC20)+1,FIND("-",BC20)-FIND("|",BC20)-1))-VALUE(MID(BC20,FIND("-",BC20)+1,10)))))*$D$50)))))*$I20,0)),0)</f>
        <v>0</v>
      </c>
      <c r="BE20" s="337"/>
      <c r="BF20" s="362" t="s">
        <v>284</v>
      </c>
      <c r="BG20" s="355" t="n">
        <f aca="false">IFERROR(IF($M20=BF20,($D$8+$D$9+$D$10)*$I20,IF($N20=LEFT(BF20,1),($D$8+MAX(0,IF($D$50=1,$D$9*(1-(ABS($Q20-ABS(VALUE(MID(BF20,FIND("|",BF20)+1,FIND("-",BF20)-FIND("|",BF20)-1))-VALUE(MID(BF20,FIND("-",BF20)+1,10)))))*$D$50),$D$9*(1-(IF($N20="X",ABS($O20-VALUE(MID(BF20,FIND("|",BF20)+1,FIND("-",BF20)-FIND("|",BF20)-1))),ABS($Q20-ABS(VALUE(MID(BF20,FIND("|",BF20)+1,FIND("-",BF20)-FIND("|",BF20)-1))-VALUE(MID(BF20,FIND("-",BF20)+1,10)))))*$D$50)))))*$I20,0)),0)</f>
        <v>0</v>
      </c>
      <c r="BH20" s="337"/>
      <c r="BI20" s="362" t="s">
        <v>265</v>
      </c>
      <c r="BJ20" s="355" t="n">
        <f aca="false">IFERROR(IF($M20=BI20,($D$8+$D$9+$D$10)*$I20,IF($N20=LEFT(BI20,1),($D$8+MAX(0,IF($D$50=1,$D$9*(1-(ABS($Q20-ABS(VALUE(MID(BI20,FIND("|",BI20)+1,FIND("-",BI20)-FIND("|",BI20)-1))-VALUE(MID(BI20,FIND("-",BI20)+1,10)))))*$D$50),$D$9*(1-(IF($N20="X",ABS($O20-VALUE(MID(BI20,FIND("|",BI20)+1,FIND("-",BI20)-FIND("|",BI20)-1))),ABS($Q20-ABS(VALUE(MID(BI20,FIND("|",BI20)+1,FIND("-",BI20)-FIND("|",BI20)-1))-VALUE(MID(BI20,FIND("-",BI20)+1,10)))))*$D$50)))))*$I20,0)),0)</f>
        <v>0</v>
      </c>
      <c r="BK20" s="337"/>
      <c r="BL20" s="362" t="s">
        <v>266</v>
      </c>
      <c r="BM20" s="355" t="n">
        <f aca="false">IFERROR(IF($M20=BL20,($D$8+$D$9+$D$10)*$I20,IF($N20=LEFT(BL20,1),($D$8+MAX(0,IF($D$50=1,$D$9*(1-(ABS($Q20-ABS(VALUE(MID(BL20,FIND("|",BL20)+1,FIND("-",BL20)-FIND("|",BL20)-1))-VALUE(MID(BL20,FIND("-",BL20)+1,10)))))*$D$50),$D$9*(1-(IF($N20="X",ABS($O20-VALUE(MID(BL20,FIND("|",BL20)+1,FIND("-",BL20)-FIND("|",BL20)-1))),ABS($Q20-ABS(VALUE(MID(BL20,FIND("|",BL20)+1,FIND("-",BL20)-FIND("|",BL20)-1))-VALUE(MID(BL20,FIND("-",BL20)+1,10)))))*$D$50)))))*$I20,0)),0)</f>
        <v>0</v>
      </c>
      <c r="BN20" s="337"/>
      <c r="BO20" s="362" t="s">
        <v>284</v>
      </c>
      <c r="BP20" s="355" t="n">
        <f aca="false">IFERROR(IF($M20=BO20,($D$8+$D$9+$D$10)*$I20,IF($N20=LEFT(BO20,1),($D$8+MAX(0,IF($D$50=1,$D$9*(1-(ABS($Q20-ABS(VALUE(MID(BO20,FIND("|",BO20)+1,FIND("-",BO20)-FIND("|",BO20)-1))-VALUE(MID(BO20,FIND("-",BO20)+1,10)))))*$D$50),$D$9*(1-(IF($N20="X",ABS($O20-VALUE(MID(BO20,FIND("|",BO20)+1,FIND("-",BO20)-FIND("|",BO20)-1))),ABS($Q20-ABS(VALUE(MID(BO20,FIND("|",BO20)+1,FIND("-",BO20)-FIND("|",BO20)-1))-VALUE(MID(BO20,FIND("-",BO20)+1,10)))))*$D$50)))))*$I20,0)),0)</f>
        <v>0</v>
      </c>
      <c r="BQ20" s="337"/>
      <c r="BR20" s="362" t="s">
        <v>272</v>
      </c>
      <c r="BS20" s="355" t="n">
        <f aca="false">IFERROR(IF($M20=BR20,($D$8+$D$9+$D$10)*$I20,IF($N20=LEFT(BR20,1),($D$8+MAX(0,IF($D$50=1,$D$9*(1-(ABS($Q20-ABS(VALUE(MID(BR20,FIND("|",BR20)+1,FIND("-",BR20)-FIND("|",BR20)-1))-VALUE(MID(BR20,FIND("-",BR20)+1,10)))))*$D$50),$D$9*(1-(IF($N20="X",ABS($O20-VALUE(MID(BR20,FIND("|",BR20)+1,FIND("-",BR20)-FIND("|",BR20)-1))),ABS($Q20-ABS(VALUE(MID(BR20,FIND("|",BR20)+1,FIND("-",BR20)-FIND("|",BR20)-1))-VALUE(MID(BR20,FIND("-",BR20)+1,10)))))*$D$50)))))*$I20,0)),0)</f>
        <v>0</v>
      </c>
      <c r="BT20" s="337"/>
      <c r="BU20" s="362"/>
      <c r="BV20" s="355" t="n">
        <f aca="false">IFERROR(IF($M20=BU20,($D$8+$D$9+$D$10)*$I20,IF($N20=LEFT(BU20,1),($D$8+MAX(0,IF($D$50=1,$D$9*(1-(ABS($Q20-ABS(VALUE(MID(BU20,FIND("|",BU20)+1,FIND("-",BU20)-FIND("|",BU20)-1))-VALUE(MID(BU20,FIND("-",BU20)+1,10)))))*$D$50),$D$9*(1-(IF($N20="X",ABS($O20-VALUE(MID(BU20,FIND("|",BU20)+1,FIND("-",BU20)-FIND("|",BU20)-1))),ABS($Q20-ABS(VALUE(MID(BU20,FIND("|",BU20)+1,FIND("-",BU20)-FIND("|",BU20)-1))-VALUE(MID(BU20,FIND("-",BU20)+1,10)))))*$D$50)))))*$I20,0)),0)</f>
        <v>0</v>
      </c>
      <c r="BW20" s="337"/>
      <c r="BX20" s="362"/>
      <c r="BY20" s="355" t="n">
        <f aca="false">IFERROR(IF($M20=BX20,($D$8+$D$9+$D$10)*$I20,IF($N20=LEFT(BX20,1),($D$8+MAX(0,IF($D$50=1,$D$9*(1-(ABS($Q20-ABS(VALUE(MID(BX20,FIND("|",BX20)+1,FIND("-",BX20)-FIND("|",BX20)-1))-VALUE(MID(BX20,FIND("-",BX20)+1,10)))))*$D$50),$D$9*(1-(IF($N20="X",ABS($O20-VALUE(MID(BX20,FIND("|",BX20)+1,FIND("-",BX20)-FIND("|",BX20)-1))),ABS($Q20-ABS(VALUE(MID(BX20,FIND("|",BX20)+1,FIND("-",BX20)-FIND("|",BX20)-1))-VALUE(MID(BX20,FIND("-",BX20)+1,10)))))*$D$50)))))*$I20,0)),0)</f>
        <v>0</v>
      </c>
      <c r="BZ20" s="337"/>
      <c r="CA20" s="362"/>
      <c r="CB20" s="355" t="n">
        <f aca="false">IFERROR(IF($M20=CA20,($D$8+$D$9+$D$10)*$I20,IF($N20=LEFT(CA20,1),($D$8+MAX(0,IF($D$50=1,$D$9*(1-(ABS($Q20-ABS(VALUE(MID(CA20,FIND("|",CA20)+1,FIND("-",CA20)-FIND("|",CA20)-1))-VALUE(MID(CA20,FIND("-",CA20)+1,10)))))*$D$50),$D$9*(1-(IF($N20="X",ABS($O20-VALUE(MID(CA20,FIND("|",CA20)+1,FIND("-",CA20)-FIND("|",CA20)-1))),ABS($Q20-ABS(VALUE(MID(CA20,FIND("|",CA20)+1,FIND("-",CA20)-FIND("|",CA20)-1))-VALUE(MID(CA20,FIND("-",CA20)+1,10)))))*$D$50)))))*$I20,0)),0)</f>
        <v>0</v>
      </c>
      <c r="CC20" s="337"/>
      <c r="CD20" s="362"/>
      <c r="CE20" s="355" t="n">
        <f aca="false">IFERROR(IF($M20=CD20,($D$8+$D$9+$D$10)*$I20,IF($N20=LEFT(CD20,1),($D$8+MAX(0,IF($D$50=1,$D$9*(1-(ABS($Q20-ABS(VALUE(MID(CD20,FIND("|",CD20)+1,FIND("-",CD20)-FIND("|",CD20)-1))-VALUE(MID(CD20,FIND("-",CD20)+1,10)))))*$D$50),$D$9*(1-(IF($N20="X",ABS($O20-VALUE(MID(CD20,FIND("|",CD20)+1,FIND("-",CD20)-FIND("|",CD20)-1))),ABS($Q20-ABS(VALUE(MID(CD20,FIND("|",CD20)+1,FIND("-",CD20)-FIND("|",CD20)-1))-VALUE(MID(CD20,FIND("-",CD20)+1,10)))))*$D$50)))))*$I20,0)),0)</f>
        <v>0</v>
      </c>
      <c r="CF20" s="337"/>
      <c r="CG20" s="362"/>
      <c r="CH20" s="355" t="n">
        <f aca="false">IFERROR(IF($M20=CG20,($D$8+$D$9+$D$10)*$I20,IF($N20=LEFT(CG20,1),($D$8+MAX(0,IF($D$50=1,$D$9*(1-(ABS($Q20-ABS(VALUE(MID(CG20,FIND("|",CG20)+1,FIND("-",CG20)-FIND("|",CG20)-1))-VALUE(MID(CG20,FIND("-",CG20)+1,10)))))*$D$50),$D$9*(1-(IF($N20="X",ABS($O20-VALUE(MID(CG20,FIND("|",CG20)+1,FIND("-",CG20)-FIND("|",CG20)-1))),ABS($Q20-ABS(VALUE(MID(CG20,FIND("|",CG20)+1,FIND("-",CG20)-FIND("|",CG20)-1))-VALUE(MID(CG20,FIND("-",CG20)+1,10)))))*$D$50)))))*$I20,0)),0)</f>
        <v>0</v>
      </c>
      <c r="CI20" s="337"/>
      <c r="CJ20" s="362"/>
      <c r="CK20" s="355" t="n">
        <f aca="false">IFERROR(IF($M20=CJ20,($D$8+$D$9+$D$10)*$I20,IF($N20=LEFT(CJ20,1),($D$8+MAX(0,IF($D$50=1,$D$9*(1-(ABS($Q20-ABS(VALUE(MID(CJ20,FIND("|",CJ20)+1,FIND("-",CJ20)-FIND("|",CJ20)-1))-VALUE(MID(CJ20,FIND("-",CJ20)+1,10)))))*$D$50),$D$9*(1-(IF($N20="X",ABS($O20-VALUE(MID(CJ20,FIND("|",CJ20)+1,FIND("-",CJ20)-FIND("|",CJ20)-1))),ABS($Q20-ABS(VALUE(MID(CJ20,FIND("|",CJ20)+1,FIND("-",CJ20)-FIND("|",CJ20)-1))-VALUE(MID(CJ20,FIND("-",CJ20)+1,10)))))*$D$50)))))*$I20,0)),0)</f>
        <v>0</v>
      </c>
      <c r="CL20" s="337"/>
      <c r="CM20" s="362"/>
      <c r="CN20" s="355" t="n">
        <f aca="false">IFERROR(IF($M20=CM20,($D$8+$D$9+$D$10)*$I20,IF($N20=LEFT(CM20,1),($D$8+MAX(0,IF($D$50=1,$D$9*(1-(ABS($Q20-ABS(VALUE(MID(CM20,FIND("|",CM20)+1,FIND("-",CM20)-FIND("|",CM20)-1))-VALUE(MID(CM20,FIND("-",CM20)+1,10)))))*$D$50),$D$9*(1-(IF($N20="X",ABS($O20-VALUE(MID(CM20,FIND("|",CM20)+1,FIND("-",CM20)-FIND("|",CM20)-1))),ABS($Q20-ABS(VALUE(MID(CM20,FIND("|",CM20)+1,FIND("-",CM20)-FIND("|",CM20)-1))-VALUE(MID(CM20,FIND("-",CM20)+1,10)))))*$D$50)))))*$I20,0)),0)</f>
        <v>0</v>
      </c>
      <c r="CO20" s="337"/>
      <c r="CP20" s="362"/>
      <c r="CQ20" s="355" t="n">
        <f aca="false">IFERROR(IF($M20=CP20,($D$8+$D$9+$D$10)*$I20,IF($N20=LEFT(CP20,1),($D$8+MAX(0,IF($D$50=1,$D$9*(1-(ABS($Q20-ABS(VALUE(MID(CP20,FIND("|",CP20)+1,FIND("-",CP20)-FIND("|",CP20)-1))-VALUE(MID(CP20,FIND("-",CP20)+1,10)))))*$D$50),$D$9*(1-(IF($N20="X",ABS($O20-VALUE(MID(CP20,FIND("|",CP20)+1,FIND("-",CP20)-FIND("|",CP20)-1))),ABS($Q20-ABS(VALUE(MID(CP20,FIND("|",CP20)+1,FIND("-",CP20)-FIND("|",CP20)-1))-VALUE(MID(CP20,FIND("-",CP20)+1,10)))))*$D$50)))))*$I20,0)),0)</f>
        <v>0</v>
      </c>
      <c r="CR20" s="337"/>
      <c r="CS20" s="362"/>
      <c r="CT20" s="355" t="n">
        <f aca="false">IFERROR(IF($M20=CS20,($D$8+$D$9+$D$10)*$I20,IF($N20=LEFT(CS20,1),($D$8+MAX(0,IF($D$50=1,$D$9*(1-(ABS($Q20-ABS(VALUE(MID(CS20,FIND("|",CS20)+1,FIND("-",CS20)-FIND("|",CS20)-1))-VALUE(MID(CS20,FIND("-",CS20)+1,10)))))*$D$50),$D$9*(1-(IF($N20="X",ABS($O20-VALUE(MID(CS20,FIND("|",CS20)+1,FIND("-",CS20)-FIND("|",CS20)-1))),ABS($Q20-ABS(VALUE(MID(CS20,FIND("|",CS20)+1,FIND("-",CS20)-FIND("|",CS20)-1))-VALUE(MID(CS20,FIND("-",CS20)+1,10)))))*$D$50)))))*$I20,0)),0)</f>
        <v>0</v>
      </c>
      <c r="CU20" s="337"/>
      <c r="CV20" s="362"/>
      <c r="CW20" s="355" t="n">
        <f aca="false">IFERROR(IF($M20=CV20,($D$8+$D$9+$D$10)*$I20,IF($N20=LEFT(CV20,1),($D$8+MAX(0,IF($D$50=1,$D$9*(1-(ABS($Q20-ABS(VALUE(MID(CV20,FIND("|",CV20)+1,FIND("-",CV20)-FIND("|",CV20)-1))-VALUE(MID(CV20,FIND("-",CV20)+1,10)))))*$D$50),$D$9*(1-(IF($N20="X",ABS($O20-VALUE(MID(CV20,FIND("|",CV20)+1,FIND("-",CV20)-FIND("|",CV20)-1))),ABS($Q20-ABS(VALUE(MID(CV20,FIND("|",CV20)+1,FIND("-",CV20)-FIND("|",CV20)-1))-VALUE(MID(CV20,FIND("-",CV20)+1,10)))))*$D$50)))))*$I20,0)),0)</f>
        <v>0</v>
      </c>
      <c r="CX20" s="337"/>
      <c r="CY20" s="362"/>
      <c r="CZ20" s="355" t="n">
        <f aca="false">IFERROR(IF($M20=CY20,($D$8+$D$9+$D$10)*$I20,IF($N20=LEFT(CY20,1),($D$8+MAX(0,IF($D$50=1,$D$9*(1-(ABS($Q20-ABS(VALUE(MID(CY20,FIND("|",CY20)+1,FIND("-",CY20)-FIND("|",CY20)-1))-VALUE(MID(CY20,FIND("-",CY20)+1,10)))))*$D$50),$D$9*(1-(IF($N20="X",ABS($O20-VALUE(MID(CY20,FIND("|",CY20)+1,FIND("-",CY20)-FIND("|",CY20)-1))),ABS($Q20-ABS(VALUE(MID(CY20,FIND("|",CY20)+1,FIND("-",CY20)-FIND("|",CY20)-1))-VALUE(MID(CY20,FIND("-",CY20)+1,10)))))*$D$50)))))*$I20,0)),0)</f>
        <v>0</v>
      </c>
      <c r="DA20" s="337"/>
      <c r="DB20" s="362"/>
      <c r="DC20" s="355" t="n">
        <f aca="false">IFERROR(IF($M20=DB20,($D$8+$D$9+$D$10)*$I20,IF($N20=LEFT(DB20,1),($D$8+MAX(0,IF($D$50=1,$D$9*(1-(ABS($Q20-ABS(VALUE(MID(DB20,FIND("|",DB20)+1,FIND("-",DB20)-FIND("|",DB20)-1))-VALUE(MID(DB20,FIND("-",DB20)+1,10)))))*$D$50),$D$9*(1-(IF($N20="X",ABS($O20-VALUE(MID(DB20,FIND("|",DB20)+1,FIND("-",DB20)-FIND("|",DB20)-1))),ABS($Q20-ABS(VALUE(MID(DB20,FIND("|",DB20)+1,FIND("-",DB20)-FIND("|",DB20)-1))-VALUE(MID(DB20,FIND("-",DB20)+1,10)))))*$D$50)))))*$I20,0)),0)</f>
        <v>0</v>
      </c>
      <c r="DD20" s="337"/>
      <c r="DE20" s="362"/>
      <c r="DF20" s="355" t="n">
        <f aca="false">IFERROR(IF($M20=DE20,($D$8+$D$9+$D$10)*$I20,IF($N20=LEFT(DE20,1),($D$8+MAX(0,IF($D$50=1,$D$9*(1-(ABS($Q20-ABS(VALUE(MID(DE20,FIND("|",DE20)+1,FIND("-",DE20)-FIND("|",DE20)-1))-VALUE(MID(DE20,FIND("-",DE20)+1,10)))))*$D$50),$D$9*(1-(IF($N20="X",ABS($O20-VALUE(MID(DE20,FIND("|",DE20)+1,FIND("-",DE20)-FIND("|",DE20)-1))),ABS($Q20-ABS(VALUE(MID(DE20,FIND("|",DE20)+1,FIND("-",DE20)-FIND("|",DE20)-1))-VALUE(MID(DE20,FIND("-",DE20)+1,10)))))*$D$50)))))*$I20,0)),0)</f>
        <v>0</v>
      </c>
      <c r="DG20" s="337"/>
      <c r="DH20" s="362"/>
      <c r="DI20" s="355" t="n">
        <f aca="false">IFERROR(IF($M20=DH20,($D$8+$D$9+$D$10)*$I20,IF($N20=LEFT(DH20,1),($D$8+MAX(0,IF($D$50=1,$D$9*(1-(ABS($Q20-ABS(VALUE(MID(DH20,FIND("|",DH20)+1,FIND("-",DH20)-FIND("|",DH20)-1))-VALUE(MID(DH20,FIND("-",DH20)+1,10)))))*$D$50),$D$9*(1-(IF($N20="X",ABS($O20-VALUE(MID(DH20,FIND("|",DH20)+1,FIND("-",DH20)-FIND("|",DH20)-1))),ABS($Q20-ABS(VALUE(MID(DH20,FIND("|",DH20)+1,FIND("-",DH20)-FIND("|",DH20)-1))-VALUE(MID(DH20,FIND("-",DH20)+1,10)))))*$D$50)))))*$I20,0)),0)</f>
        <v>0</v>
      </c>
      <c r="DJ20" s="337"/>
      <c r="DK20" s="362"/>
      <c r="DL20" s="355" t="n">
        <f aca="false">IFERROR(IF($M20=DK20,($D$8+$D$9+$D$10)*$I20,IF($N20=LEFT(DK20,1),($D$8+MAX(0,IF($D$50=1,$D$9*(1-(ABS($Q20-ABS(VALUE(MID(DK20,FIND("|",DK20)+1,FIND("-",DK20)-FIND("|",DK20)-1))-VALUE(MID(DK20,FIND("-",DK20)+1,10)))))*$D$50),$D$9*(1-(IF($N20="X",ABS($O20-VALUE(MID(DK20,FIND("|",DK20)+1,FIND("-",DK20)-FIND("|",DK20)-1))),ABS($Q20-ABS(VALUE(MID(DK20,FIND("|",DK20)+1,FIND("-",DK20)-FIND("|",DK20)-1))-VALUE(MID(DK20,FIND("-",DK20)+1,10)))))*$D$50)))))*$I20,0)),0)</f>
        <v>0</v>
      </c>
      <c r="DM20" s="337"/>
      <c r="DN20" s="362"/>
      <c r="DO20" s="355" t="n">
        <f aca="false">IFERROR(IF($M20=DN20,($D$8+$D$9+$D$10)*$I20,IF($N20=LEFT(DN20,1),($D$8+MAX(0,IF($D$50=1,$D$9*(1-(ABS($Q20-ABS(VALUE(MID(DN20,FIND("|",DN20)+1,FIND("-",DN20)-FIND("|",DN20)-1))-VALUE(MID(DN20,FIND("-",DN20)+1,10)))))*$D$50),$D$9*(1-(IF($N20="X",ABS($O20-VALUE(MID(DN20,FIND("|",DN20)+1,FIND("-",DN20)-FIND("|",DN20)-1))),ABS($Q20-ABS(VALUE(MID(DN20,FIND("|",DN20)+1,FIND("-",DN20)-FIND("|",DN20)-1))-VALUE(MID(DN20,FIND("-",DN20)+1,10)))))*$D$50)))))*$I20,0)),0)</f>
        <v>0</v>
      </c>
      <c r="DP20" s="337"/>
      <c r="DQ20" s="362"/>
      <c r="DR20" s="355" t="n">
        <f aca="false">IFERROR(IF($M20=DQ20,($D$8+$D$9+$D$10)*$I20,IF($N20=LEFT(DQ20,1),($D$8+MAX(0,IF($D$50=1,$D$9*(1-(ABS($Q20-ABS(VALUE(MID(DQ20,FIND("|",DQ20)+1,FIND("-",DQ20)-FIND("|",DQ20)-1))-VALUE(MID(DQ20,FIND("-",DQ20)+1,10)))))*$D$50),$D$9*(1-(IF($N20="X",ABS($O20-VALUE(MID(DQ20,FIND("|",DQ20)+1,FIND("-",DQ20)-FIND("|",DQ20)-1))),ABS($Q20-ABS(VALUE(MID(DQ20,FIND("|",DQ20)+1,FIND("-",DQ20)-FIND("|",DQ20)-1))-VALUE(MID(DQ20,FIND("-",DQ20)+1,10)))))*$D$50)))))*$I20,0)),0)</f>
        <v>0</v>
      </c>
      <c r="DS20" s="337"/>
      <c r="DT20" s="362"/>
      <c r="DU20" s="355" t="n">
        <f aca="false">IFERROR(IF($M20=DT20,($D$8+$D$9+$D$10)*$I20,IF($N20=LEFT(DT20,1),($D$8+MAX(0,IF($D$50=1,$D$9*(1-(ABS($Q20-ABS(VALUE(MID(DT20,FIND("|",DT20)+1,FIND("-",DT20)-FIND("|",DT20)-1))-VALUE(MID(DT20,FIND("-",DT20)+1,10)))))*$D$50),$D$9*(1-(IF($N20="X",ABS($O20-VALUE(MID(DT20,FIND("|",DT20)+1,FIND("-",DT20)-FIND("|",DT20)-1))),ABS($Q20-ABS(VALUE(MID(DT20,FIND("|",DT20)+1,FIND("-",DT20)-FIND("|",DT20)-1))-VALUE(MID(DT20,FIND("-",DT20)+1,10)))))*$D$50)))))*$I20,0)),0)</f>
        <v>0</v>
      </c>
      <c r="DV20" s="337"/>
      <c r="DW20" s="362"/>
      <c r="DX20" s="355" t="n">
        <f aca="false">IFERROR(IF($M20=DW20,($D$8+$D$9+$D$10)*$I20,IF($N20=LEFT(DW20,1),($D$8+MAX(0,IF($D$50=1,$D$9*(1-(ABS($Q20-ABS(VALUE(MID(DW20,FIND("|",DW20)+1,FIND("-",DW20)-FIND("|",DW20)-1))-VALUE(MID(DW20,FIND("-",DW20)+1,10)))))*$D$50),$D$9*(1-(IF($N20="X",ABS($O20-VALUE(MID(DW20,FIND("|",DW20)+1,FIND("-",DW20)-FIND("|",DW20)-1))),ABS($Q20-ABS(VALUE(MID(DW20,FIND("|",DW20)+1,FIND("-",DW20)-FIND("|",DW20)-1))-VALUE(MID(DW20,FIND("-",DW20)+1,10)))))*$D$50)))))*$I20,0)),0)</f>
        <v>0</v>
      </c>
      <c r="DY20" s="337"/>
      <c r="DZ20" s="362"/>
      <c r="EA20" s="355" t="n">
        <f aca="false">IFERROR(IF($M20=DZ20,($D$8+$D$9+$D$10)*$I20,IF($N20=LEFT(DZ20,1),($D$8+MAX(0,IF($D$50=1,$D$9*(1-(ABS($Q20-ABS(VALUE(MID(DZ20,FIND("|",DZ20)+1,FIND("-",DZ20)-FIND("|",DZ20)-1))-VALUE(MID(DZ20,FIND("-",DZ20)+1,10)))))*$D$50),$D$9*(1-(IF($N20="X",ABS($O20-VALUE(MID(DZ20,FIND("|",DZ20)+1,FIND("-",DZ20)-FIND("|",DZ20)-1))),ABS($Q20-ABS(VALUE(MID(DZ20,FIND("|",DZ20)+1,FIND("-",DZ20)-FIND("|",DZ20)-1))-VALUE(MID(DZ20,FIND("-",DZ20)+1,10)))))*$D$50)))))*$I20,0)),0)</f>
        <v>0</v>
      </c>
      <c r="EB20" s="337"/>
      <c r="EC20" s="362"/>
      <c r="ED20" s="355" t="n">
        <f aca="false">IFERROR(IF($M20=EC20,($D$8+$D$9+$D$10)*$I20,IF($N20=LEFT(EC20,1),($D$8+MAX(0,IF($D$50=1,$D$9*(1-(ABS($Q20-ABS(VALUE(MID(EC20,FIND("|",EC20)+1,FIND("-",EC20)-FIND("|",EC20)-1))-VALUE(MID(EC20,FIND("-",EC20)+1,10)))))*$D$50),$D$9*(1-(IF($N20="X",ABS($O20-VALUE(MID(EC20,FIND("|",EC20)+1,FIND("-",EC20)-FIND("|",EC20)-1))),ABS($Q20-ABS(VALUE(MID(EC20,FIND("|",EC20)+1,FIND("-",EC20)-FIND("|",EC20)-1))-VALUE(MID(EC20,FIND("-",EC20)+1,10)))))*$D$50)))))*$I20,0)),0)</f>
        <v>0</v>
      </c>
      <c r="EE20" s="337"/>
      <c r="EF20" s="362"/>
      <c r="EG20" s="355" t="n">
        <f aca="false">IFERROR(IF($M20=EF20,($D$8+$D$9+$D$10)*$I20,IF($N20=LEFT(EF20,1),($D$8+MAX(0,IF($D$50=1,$D$9*(1-(ABS($Q20-ABS(VALUE(MID(EF20,FIND("|",EF20)+1,FIND("-",EF20)-FIND("|",EF20)-1))-VALUE(MID(EF20,FIND("-",EF20)+1,10)))))*$D$50),$D$9*(1-(IF($N20="X",ABS($O20-VALUE(MID(EF20,FIND("|",EF20)+1,FIND("-",EF20)-FIND("|",EF20)-1))),ABS($Q20-ABS(VALUE(MID(EF20,FIND("|",EF20)+1,FIND("-",EF20)-FIND("|",EF20)-1))-VALUE(MID(EF20,FIND("-",EF20)+1,10)))))*$D$50)))))*$I20,0)),0)</f>
        <v>0</v>
      </c>
      <c r="EH20" s="337"/>
      <c r="EI20" s="337"/>
    </row>
    <row r="21" customFormat="false" ht="15" hidden="false" customHeight="false" outlineLevel="0" collapsed="false">
      <c r="A21" s="326"/>
      <c r="B21" s="326"/>
      <c r="C21" s="363" t="str">
        <f aca="false">Idiomas!D317&amp;"**"</f>
        <v>OCTAVOS -Diferencia/Distancia de goles (Con 1X2 acertado)**</v>
      </c>
      <c r="D21" s="364" t="n">
        <v>2</v>
      </c>
      <c r="E21" s="333"/>
      <c r="F21" s="342" t="n">
        <f aca="false">SUM($D$8:$D$10)*I21</f>
        <v>17</v>
      </c>
      <c r="G21" s="342" t="n">
        <f aca="false">VLOOKUP(H21,Equipos!$Q$1:$R$25,2,0)</f>
        <v>6</v>
      </c>
      <c r="H21" s="350" t="n">
        <f aca="false">TRUNC(INDEX(WORLDCUP!$X$4:$X$147,MATCH(ADMIN!K21,WORLDCUP!$DT$4:$DT$147,0))+INDEX(Horarios!$R$3:$R$86,MATCH(Horarios!$C$3,Horarios!$P$3:$P$86,0))/24)</f>
        <v>46189</v>
      </c>
      <c r="I21" s="351" t="n">
        <v>1</v>
      </c>
      <c r="J21" s="361" t="s">
        <v>290</v>
      </c>
      <c r="K21" s="353" t="str">
        <f aca="false">CONCATENATE(WORLDCUP!AA61,"-",WORLDCUP!AF61)</f>
        <v>Arabia Saudita-Uruguay</v>
      </c>
      <c r="L21" s="353"/>
      <c r="M21" s="358" t="str">
        <f aca="false">IF(OR(WORLDCUP!AC61="",WORLDCUP!AD61=""),"-",N21&amp;"|"&amp;O21&amp;"-"&amp;P21)</f>
        <v>-</v>
      </c>
      <c r="N21" s="331" t="str">
        <f aca="false">IF(OR(WORLDCUP!AC61="",WORLDCUP!AD61=""),"",IF(WORLDCUP!AC61&gt;WORLDCUP!AD61,"1",IF(WORLDCUP!AC61&lt;WORLDCUP!AD61,"2","X")))</f>
        <v/>
      </c>
      <c r="O21" s="331" t="n">
        <f aca="false">WORLDCUP!AC61</f>
        <v>0</v>
      </c>
      <c r="P21" s="331" t="n">
        <f aca="false">WORLDCUP!AD61</f>
        <v>0</v>
      </c>
      <c r="Q21" s="331" t="n">
        <f aca="false">ABS(O21-P21)</f>
        <v>0</v>
      </c>
      <c r="R21" s="326"/>
      <c r="S21" s="362" t="s">
        <v>267</v>
      </c>
      <c r="T21" s="355" t="n">
        <f aca="false">IFERROR(IF($M21=S21,($D$8+$D$9+$D$10)*$I21,IF($N21=LEFT(S21,1),($D$8+MAX(0,IF($D$50=1,$D$9*(1-(ABS($Q21-ABS(VALUE(MID(S21,FIND("|",S21)+1,FIND("-",S21)-FIND("|",S21)-1))-VALUE(MID(S21,FIND("-",S21)+1,10)))))*$D$50),$D$9*(1-(IF($N21="X",ABS($O21-VALUE(MID(S21,FIND("|",S21)+1,FIND("-",S21)-FIND("|",S21)-1))),ABS($Q21-ABS(VALUE(MID(S21,FIND("|",S21)+1,FIND("-",S21)-FIND("|",S21)-1))-VALUE(MID(S21,FIND("-",S21)+1,10)))))*$D$50)))))*$I21,0)),0)</f>
        <v>0</v>
      </c>
      <c r="U21" s="337"/>
      <c r="V21" s="362" t="s">
        <v>268</v>
      </c>
      <c r="W21" s="355" t="n">
        <f aca="false">IFERROR(IF($M21=V21,($D$8+$D$9+$D$10)*$I21,IF($N21=LEFT(V21,1),($D$8+MAX(0,IF($D$50=1,$D$9*(1-(ABS($Q21-ABS(VALUE(MID(V21,FIND("|",V21)+1,FIND("-",V21)-FIND("|",V21)-1))-VALUE(MID(V21,FIND("-",V21)+1,10)))))*$D$50),$D$9*(1-(IF($N21="X",ABS($O21-VALUE(MID(V21,FIND("|",V21)+1,FIND("-",V21)-FIND("|",V21)-1))),ABS($Q21-ABS(VALUE(MID(V21,FIND("|",V21)+1,FIND("-",V21)-FIND("|",V21)-1))-VALUE(MID(V21,FIND("-",V21)+1,10)))))*$D$50)))))*$I21,0)),0)</f>
        <v>0</v>
      </c>
      <c r="X21" s="337"/>
      <c r="Y21" s="362" t="s">
        <v>268</v>
      </c>
      <c r="Z21" s="355" t="n">
        <f aca="false">IFERROR(IF($M21=Y21,($D$8+$D$9+$D$10)*$I21,IF($N21=LEFT(Y21,1),($D$8+MAX(0,IF($D$50=1,$D$9*(1-(ABS($Q21-ABS(VALUE(MID(Y21,FIND("|",Y21)+1,FIND("-",Y21)-FIND("|",Y21)-1))-VALUE(MID(Y21,FIND("-",Y21)+1,10)))))*$D$50),$D$9*(1-(IF($N21="X",ABS($O21-VALUE(MID(Y21,FIND("|",Y21)+1,FIND("-",Y21)-FIND("|",Y21)-1))),ABS($Q21-ABS(VALUE(MID(Y21,FIND("|",Y21)+1,FIND("-",Y21)-FIND("|",Y21)-1))-VALUE(MID(Y21,FIND("-",Y21)+1,10)))))*$D$50)))))*$I21,0)),0)</f>
        <v>0</v>
      </c>
      <c r="AA21" s="337"/>
      <c r="AB21" s="362" t="s">
        <v>268</v>
      </c>
      <c r="AC21" s="355" t="n">
        <f aca="false">IFERROR(IF($M21=AB21,($D$8+$D$9+$D$10)*$I21,IF($N21=LEFT(AB21,1),($D$8+MAX(0,IF($D$50=1,$D$9*(1-(ABS($Q21-ABS(VALUE(MID(AB21,FIND("|",AB21)+1,FIND("-",AB21)-FIND("|",AB21)-1))-VALUE(MID(AB21,FIND("-",AB21)+1,10)))))*$D$50),$D$9*(1-(IF($N21="X",ABS($O21-VALUE(MID(AB21,FIND("|",AB21)+1,FIND("-",AB21)-FIND("|",AB21)-1))),ABS($Q21-ABS(VALUE(MID(AB21,FIND("|",AB21)+1,FIND("-",AB21)-FIND("|",AB21)-1))-VALUE(MID(AB21,FIND("-",AB21)+1,10)))))*$D$50)))))*$I21,0)),0)</f>
        <v>0</v>
      </c>
      <c r="AD21" s="337"/>
      <c r="AE21" s="362" t="s">
        <v>274</v>
      </c>
      <c r="AF21" s="355" t="n">
        <f aca="false">IFERROR(IF($M21=AE21,($D$8+$D$9+$D$10)*$I21,IF($N21=LEFT(AE21,1),($D$8+MAX(0,IF($D$50=1,$D$9*(1-(ABS($Q21-ABS(VALUE(MID(AE21,FIND("|",AE21)+1,FIND("-",AE21)-FIND("|",AE21)-1))-VALUE(MID(AE21,FIND("-",AE21)+1,10)))))*$D$50),$D$9*(1-(IF($N21="X",ABS($O21-VALUE(MID(AE21,FIND("|",AE21)+1,FIND("-",AE21)-FIND("|",AE21)-1))),ABS($Q21-ABS(VALUE(MID(AE21,FIND("|",AE21)+1,FIND("-",AE21)-FIND("|",AE21)-1))-VALUE(MID(AE21,FIND("-",AE21)+1,10)))))*$D$50)))))*$I21,0)),0)</f>
        <v>0</v>
      </c>
      <c r="AG21" s="337"/>
      <c r="AH21" s="362" t="s">
        <v>274</v>
      </c>
      <c r="AI21" s="355" t="n">
        <f aca="false">IFERROR(IF($M21=AH21,($D$8+$D$9+$D$10)*$I21,IF($N21=LEFT(AH21,1),($D$8+MAX(0,IF($D$50=1,$D$9*(1-(ABS($Q21-ABS(VALUE(MID(AH21,FIND("|",AH21)+1,FIND("-",AH21)-FIND("|",AH21)-1))-VALUE(MID(AH21,FIND("-",AH21)+1,10)))))*$D$50),$D$9*(1-(IF($N21="X",ABS($O21-VALUE(MID(AH21,FIND("|",AH21)+1,FIND("-",AH21)-FIND("|",AH21)-1))),ABS($Q21-ABS(VALUE(MID(AH21,FIND("|",AH21)+1,FIND("-",AH21)-FIND("|",AH21)-1))-VALUE(MID(AH21,FIND("-",AH21)+1,10)))))*$D$50)))))*$I21,0)),0)</f>
        <v>0</v>
      </c>
      <c r="AJ21" s="337"/>
      <c r="AK21" s="362" t="s">
        <v>274</v>
      </c>
      <c r="AL21" s="355" t="n">
        <f aca="false">IFERROR(IF($M21=AK21,($D$8+$D$9+$D$10)*$I21,IF($N21=LEFT(AK21,1),($D$8+MAX(0,IF($D$50=1,$D$9*(1-(ABS($Q21-ABS(VALUE(MID(AK21,FIND("|",AK21)+1,FIND("-",AK21)-FIND("|",AK21)-1))-VALUE(MID(AK21,FIND("-",AK21)+1,10)))))*$D$50),$D$9*(1-(IF($N21="X",ABS($O21-VALUE(MID(AK21,FIND("|",AK21)+1,FIND("-",AK21)-FIND("|",AK21)-1))),ABS($Q21-ABS(VALUE(MID(AK21,FIND("|",AK21)+1,FIND("-",AK21)-FIND("|",AK21)-1))-VALUE(MID(AK21,FIND("-",AK21)+1,10)))))*$D$50)))))*$I21,0)),0)</f>
        <v>0</v>
      </c>
      <c r="AM21" s="337"/>
      <c r="AN21" s="362" t="s">
        <v>274</v>
      </c>
      <c r="AO21" s="355" t="n">
        <f aca="false">IFERROR(IF($M21=AN21,($D$8+$D$9+$D$10)*$I21,IF($N21=LEFT(AN21,1),($D$8+MAX(0,IF($D$50=1,$D$9*(1-(ABS($Q21-ABS(VALUE(MID(AN21,FIND("|",AN21)+1,FIND("-",AN21)-FIND("|",AN21)-1))-VALUE(MID(AN21,FIND("-",AN21)+1,10)))))*$D$50),$D$9*(1-(IF($N21="X",ABS($O21-VALUE(MID(AN21,FIND("|",AN21)+1,FIND("-",AN21)-FIND("|",AN21)-1))),ABS($Q21-ABS(VALUE(MID(AN21,FIND("|",AN21)+1,FIND("-",AN21)-FIND("|",AN21)-1))-VALUE(MID(AN21,FIND("-",AN21)+1,10)))))*$D$50)))))*$I21,0)),0)</f>
        <v>0</v>
      </c>
      <c r="AP21" s="337"/>
      <c r="AQ21" s="362" t="s">
        <v>268</v>
      </c>
      <c r="AR21" s="355" t="n">
        <f aca="false">IFERROR(IF($M21=AQ21,($D$8+$D$9+$D$10)*$I21,IF($N21=LEFT(AQ21,1),($D$8+MAX(0,IF($D$50=1,$D$9*(1-(ABS($Q21-ABS(VALUE(MID(AQ21,FIND("|",AQ21)+1,FIND("-",AQ21)-FIND("|",AQ21)-1))-VALUE(MID(AQ21,FIND("-",AQ21)+1,10)))))*$D$50),$D$9*(1-(IF($N21="X",ABS($O21-VALUE(MID(AQ21,FIND("|",AQ21)+1,FIND("-",AQ21)-FIND("|",AQ21)-1))),ABS($Q21-ABS(VALUE(MID(AQ21,FIND("|",AQ21)+1,FIND("-",AQ21)-FIND("|",AQ21)-1))-VALUE(MID(AQ21,FIND("-",AQ21)+1,10)))))*$D$50)))))*$I21,0)),0)</f>
        <v>0</v>
      </c>
      <c r="AS21" s="337"/>
      <c r="AT21" s="362" t="s">
        <v>271</v>
      </c>
      <c r="AU21" s="355" t="n">
        <f aca="false">IFERROR(IF($M21=AT21,($D$8+$D$9+$D$10)*$I21,IF($N21=LEFT(AT21,1),($D$8+MAX(0,IF($D$50=1,$D$9*(1-(ABS($Q21-ABS(VALUE(MID(AT21,FIND("|",AT21)+1,FIND("-",AT21)-FIND("|",AT21)-1))-VALUE(MID(AT21,FIND("-",AT21)+1,10)))))*$D$50),$D$9*(1-(IF($N21="X",ABS($O21-VALUE(MID(AT21,FIND("|",AT21)+1,FIND("-",AT21)-FIND("|",AT21)-1))),ABS($Q21-ABS(VALUE(MID(AT21,FIND("|",AT21)+1,FIND("-",AT21)-FIND("|",AT21)-1))-VALUE(MID(AT21,FIND("-",AT21)+1,10)))))*$D$50)))))*$I21,0)),0)</f>
        <v>0</v>
      </c>
      <c r="AV21" s="337"/>
      <c r="AW21" s="362" t="s">
        <v>268</v>
      </c>
      <c r="AX21" s="355" t="n">
        <f aca="false">IFERROR(IF($M21=AW21,($D$8+$D$9+$D$10)*$I21,IF($N21=LEFT(AW21,1),($D$8+MAX(0,IF($D$50=1,$D$9*(1-(ABS($Q21-ABS(VALUE(MID(AW21,FIND("|",AW21)+1,FIND("-",AW21)-FIND("|",AW21)-1))-VALUE(MID(AW21,FIND("-",AW21)+1,10)))))*$D$50),$D$9*(1-(IF($N21="X",ABS($O21-VALUE(MID(AW21,FIND("|",AW21)+1,FIND("-",AW21)-FIND("|",AW21)-1))),ABS($Q21-ABS(VALUE(MID(AW21,FIND("|",AW21)+1,FIND("-",AW21)-FIND("|",AW21)-1))-VALUE(MID(AW21,FIND("-",AW21)+1,10)))))*$D$50)))))*$I21,0)),0)</f>
        <v>0</v>
      </c>
      <c r="AY21" s="337"/>
      <c r="AZ21" s="362" t="s">
        <v>268</v>
      </c>
      <c r="BA21" s="355" t="n">
        <f aca="false">IFERROR(IF($M21=AZ21,($D$8+$D$9+$D$10)*$I21,IF($N21=LEFT(AZ21,1),($D$8+MAX(0,IF($D$50=1,$D$9*(1-(ABS($Q21-ABS(VALUE(MID(AZ21,FIND("|",AZ21)+1,FIND("-",AZ21)-FIND("|",AZ21)-1))-VALUE(MID(AZ21,FIND("-",AZ21)+1,10)))))*$D$50),$D$9*(1-(IF($N21="X",ABS($O21-VALUE(MID(AZ21,FIND("|",AZ21)+1,FIND("-",AZ21)-FIND("|",AZ21)-1))),ABS($Q21-ABS(VALUE(MID(AZ21,FIND("|",AZ21)+1,FIND("-",AZ21)-FIND("|",AZ21)-1))-VALUE(MID(AZ21,FIND("-",AZ21)+1,10)))))*$D$50)))))*$I21,0)),0)</f>
        <v>0</v>
      </c>
      <c r="BB21" s="337"/>
      <c r="BC21" s="362" t="s">
        <v>268</v>
      </c>
      <c r="BD21" s="355" t="n">
        <f aca="false">IFERROR(IF($M21=BC21,($D$8+$D$9+$D$10)*$I21,IF($N21=LEFT(BC21,1),($D$8+MAX(0,IF($D$50=1,$D$9*(1-(ABS($Q21-ABS(VALUE(MID(BC21,FIND("|",BC21)+1,FIND("-",BC21)-FIND("|",BC21)-1))-VALUE(MID(BC21,FIND("-",BC21)+1,10)))))*$D$50),$D$9*(1-(IF($N21="X",ABS($O21-VALUE(MID(BC21,FIND("|",BC21)+1,FIND("-",BC21)-FIND("|",BC21)-1))),ABS($Q21-ABS(VALUE(MID(BC21,FIND("|",BC21)+1,FIND("-",BC21)-FIND("|",BC21)-1))-VALUE(MID(BC21,FIND("-",BC21)+1,10)))))*$D$50)))))*$I21,0)),0)</f>
        <v>0</v>
      </c>
      <c r="BE21" s="337"/>
      <c r="BF21" s="362" t="s">
        <v>271</v>
      </c>
      <c r="BG21" s="355" t="n">
        <f aca="false">IFERROR(IF($M21=BF21,($D$8+$D$9+$D$10)*$I21,IF($N21=LEFT(BF21,1),($D$8+MAX(0,IF($D$50=1,$D$9*(1-(ABS($Q21-ABS(VALUE(MID(BF21,FIND("|",BF21)+1,FIND("-",BF21)-FIND("|",BF21)-1))-VALUE(MID(BF21,FIND("-",BF21)+1,10)))))*$D$50),$D$9*(1-(IF($N21="X",ABS($O21-VALUE(MID(BF21,FIND("|",BF21)+1,FIND("-",BF21)-FIND("|",BF21)-1))),ABS($Q21-ABS(VALUE(MID(BF21,FIND("|",BF21)+1,FIND("-",BF21)-FIND("|",BF21)-1))-VALUE(MID(BF21,FIND("-",BF21)+1,10)))))*$D$50)))))*$I21,0)),0)</f>
        <v>0</v>
      </c>
      <c r="BH21" s="337"/>
      <c r="BI21" s="362" t="s">
        <v>271</v>
      </c>
      <c r="BJ21" s="355" t="n">
        <f aca="false">IFERROR(IF($M21=BI21,($D$8+$D$9+$D$10)*$I21,IF($N21=LEFT(BI21,1),($D$8+MAX(0,IF($D$50=1,$D$9*(1-(ABS($Q21-ABS(VALUE(MID(BI21,FIND("|",BI21)+1,FIND("-",BI21)-FIND("|",BI21)-1))-VALUE(MID(BI21,FIND("-",BI21)+1,10)))))*$D$50),$D$9*(1-(IF($N21="X",ABS($O21-VALUE(MID(BI21,FIND("|",BI21)+1,FIND("-",BI21)-FIND("|",BI21)-1))),ABS($Q21-ABS(VALUE(MID(BI21,FIND("|",BI21)+1,FIND("-",BI21)-FIND("|",BI21)-1))-VALUE(MID(BI21,FIND("-",BI21)+1,10)))))*$D$50)))))*$I21,0)),0)</f>
        <v>0</v>
      </c>
      <c r="BK21" s="337"/>
      <c r="BL21" s="362" t="s">
        <v>271</v>
      </c>
      <c r="BM21" s="355" t="n">
        <f aca="false">IFERROR(IF($M21=BL21,($D$8+$D$9+$D$10)*$I21,IF($N21=LEFT(BL21,1),($D$8+MAX(0,IF($D$50=1,$D$9*(1-(ABS($Q21-ABS(VALUE(MID(BL21,FIND("|",BL21)+1,FIND("-",BL21)-FIND("|",BL21)-1))-VALUE(MID(BL21,FIND("-",BL21)+1,10)))))*$D$50),$D$9*(1-(IF($N21="X",ABS($O21-VALUE(MID(BL21,FIND("|",BL21)+1,FIND("-",BL21)-FIND("|",BL21)-1))),ABS($Q21-ABS(VALUE(MID(BL21,FIND("|",BL21)+1,FIND("-",BL21)-FIND("|",BL21)-1))-VALUE(MID(BL21,FIND("-",BL21)+1,10)))))*$D$50)))))*$I21,0)),0)</f>
        <v>0</v>
      </c>
      <c r="BN21" s="337"/>
      <c r="BO21" s="362" t="s">
        <v>267</v>
      </c>
      <c r="BP21" s="355" t="n">
        <f aca="false">IFERROR(IF($M21=BO21,($D$8+$D$9+$D$10)*$I21,IF($N21=LEFT(BO21,1),($D$8+MAX(0,IF($D$50=1,$D$9*(1-(ABS($Q21-ABS(VALUE(MID(BO21,FIND("|",BO21)+1,FIND("-",BO21)-FIND("|",BO21)-1))-VALUE(MID(BO21,FIND("-",BO21)+1,10)))))*$D$50),$D$9*(1-(IF($N21="X",ABS($O21-VALUE(MID(BO21,FIND("|",BO21)+1,FIND("-",BO21)-FIND("|",BO21)-1))),ABS($Q21-ABS(VALUE(MID(BO21,FIND("|",BO21)+1,FIND("-",BO21)-FIND("|",BO21)-1))-VALUE(MID(BO21,FIND("-",BO21)+1,10)))))*$D$50)))))*$I21,0)),0)</f>
        <v>0</v>
      </c>
      <c r="BQ21" s="337"/>
      <c r="BR21" s="362" t="s">
        <v>271</v>
      </c>
      <c r="BS21" s="355" t="n">
        <f aca="false">IFERROR(IF($M21=BR21,($D$8+$D$9+$D$10)*$I21,IF($N21=LEFT(BR21,1),($D$8+MAX(0,IF($D$50=1,$D$9*(1-(ABS($Q21-ABS(VALUE(MID(BR21,FIND("|",BR21)+1,FIND("-",BR21)-FIND("|",BR21)-1))-VALUE(MID(BR21,FIND("-",BR21)+1,10)))))*$D$50),$D$9*(1-(IF($N21="X",ABS($O21-VALUE(MID(BR21,FIND("|",BR21)+1,FIND("-",BR21)-FIND("|",BR21)-1))),ABS($Q21-ABS(VALUE(MID(BR21,FIND("|",BR21)+1,FIND("-",BR21)-FIND("|",BR21)-1))-VALUE(MID(BR21,FIND("-",BR21)+1,10)))))*$D$50)))))*$I21,0)),0)</f>
        <v>0</v>
      </c>
      <c r="BT21" s="337"/>
      <c r="BU21" s="362"/>
      <c r="BV21" s="355" t="n">
        <f aca="false">IFERROR(IF($M21=BU21,($D$8+$D$9+$D$10)*$I21,IF($N21=LEFT(BU21,1),($D$8+MAX(0,IF($D$50=1,$D$9*(1-(ABS($Q21-ABS(VALUE(MID(BU21,FIND("|",BU21)+1,FIND("-",BU21)-FIND("|",BU21)-1))-VALUE(MID(BU21,FIND("-",BU21)+1,10)))))*$D$50),$D$9*(1-(IF($N21="X",ABS($O21-VALUE(MID(BU21,FIND("|",BU21)+1,FIND("-",BU21)-FIND("|",BU21)-1))),ABS($Q21-ABS(VALUE(MID(BU21,FIND("|",BU21)+1,FIND("-",BU21)-FIND("|",BU21)-1))-VALUE(MID(BU21,FIND("-",BU21)+1,10)))))*$D$50)))))*$I21,0)),0)</f>
        <v>0</v>
      </c>
      <c r="BW21" s="337"/>
      <c r="BX21" s="362"/>
      <c r="BY21" s="355" t="n">
        <f aca="false">IFERROR(IF($M21=BX21,($D$8+$D$9+$D$10)*$I21,IF($N21=LEFT(BX21,1),($D$8+MAX(0,IF($D$50=1,$D$9*(1-(ABS($Q21-ABS(VALUE(MID(BX21,FIND("|",BX21)+1,FIND("-",BX21)-FIND("|",BX21)-1))-VALUE(MID(BX21,FIND("-",BX21)+1,10)))))*$D$50),$D$9*(1-(IF($N21="X",ABS($O21-VALUE(MID(BX21,FIND("|",BX21)+1,FIND("-",BX21)-FIND("|",BX21)-1))),ABS($Q21-ABS(VALUE(MID(BX21,FIND("|",BX21)+1,FIND("-",BX21)-FIND("|",BX21)-1))-VALUE(MID(BX21,FIND("-",BX21)+1,10)))))*$D$50)))))*$I21,0)),0)</f>
        <v>0</v>
      </c>
      <c r="BZ21" s="337"/>
      <c r="CA21" s="362"/>
      <c r="CB21" s="355" t="n">
        <f aca="false">IFERROR(IF($M21=CA21,($D$8+$D$9+$D$10)*$I21,IF($N21=LEFT(CA21,1),($D$8+MAX(0,IF($D$50=1,$D$9*(1-(ABS($Q21-ABS(VALUE(MID(CA21,FIND("|",CA21)+1,FIND("-",CA21)-FIND("|",CA21)-1))-VALUE(MID(CA21,FIND("-",CA21)+1,10)))))*$D$50),$D$9*(1-(IF($N21="X",ABS($O21-VALUE(MID(CA21,FIND("|",CA21)+1,FIND("-",CA21)-FIND("|",CA21)-1))),ABS($Q21-ABS(VALUE(MID(CA21,FIND("|",CA21)+1,FIND("-",CA21)-FIND("|",CA21)-1))-VALUE(MID(CA21,FIND("-",CA21)+1,10)))))*$D$50)))))*$I21,0)),0)</f>
        <v>0</v>
      </c>
      <c r="CC21" s="337"/>
      <c r="CD21" s="362"/>
      <c r="CE21" s="355" t="n">
        <f aca="false">IFERROR(IF($M21=CD21,($D$8+$D$9+$D$10)*$I21,IF($N21=LEFT(CD21,1),($D$8+MAX(0,IF($D$50=1,$D$9*(1-(ABS($Q21-ABS(VALUE(MID(CD21,FIND("|",CD21)+1,FIND("-",CD21)-FIND("|",CD21)-1))-VALUE(MID(CD21,FIND("-",CD21)+1,10)))))*$D$50),$D$9*(1-(IF($N21="X",ABS($O21-VALUE(MID(CD21,FIND("|",CD21)+1,FIND("-",CD21)-FIND("|",CD21)-1))),ABS($Q21-ABS(VALUE(MID(CD21,FIND("|",CD21)+1,FIND("-",CD21)-FIND("|",CD21)-1))-VALUE(MID(CD21,FIND("-",CD21)+1,10)))))*$D$50)))))*$I21,0)),0)</f>
        <v>0</v>
      </c>
      <c r="CF21" s="337"/>
      <c r="CG21" s="362"/>
      <c r="CH21" s="355" t="n">
        <f aca="false">IFERROR(IF($M21=CG21,($D$8+$D$9+$D$10)*$I21,IF($N21=LEFT(CG21,1),($D$8+MAX(0,IF($D$50=1,$D$9*(1-(ABS($Q21-ABS(VALUE(MID(CG21,FIND("|",CG21)+1,FIND("-",CG21)-FIND("|",CG21)-1))-VALUE(MID(CG21,FIND("-",CG21)+1,10)))))*$D$50),$D$9*(1-(IF($N21="X",ABS($O21-VALUE(MID(CG21,FIND("|",CG21)+1,FIND("-",CG21)-FIND("|",CG21)-1))),ABS($Q21-ABS(VALUE(MID(CG21,FIND("|",CG21)+1,FIND("-",CG21)-FIND("|",CG21)-1))-VALUE(MID(CG21,FIND("-",CG21)+1,10)))))*$D$50)))))*$I21,0)),0)</f>
        <v>0</v>
      </c>
      <c r="CI21" s="337"/>
      <c r="CJ21" s="362"/>
      <c r="CK21" s="355" t="n">
        <f aca="false">IFERROR(IF($M21=CJ21,($D$8+$D$9+$D$10)*$I21,IF($N21=LEFT(CJ21,1),($D$8+MAX(0,IF($D$50=1,$D$9*(1-(ABS($Q21-ABS(VALUE(MID(CJ21,FIND("|",CJ21)+1,FIND("-",CJ21)-FIND("|",CJ21)-1))-VALUE(MID(CJ21,FIND("-",CJ21)+1,10)))))*$D$50),$D$9*(1-(IF($N21="X",ABS($O21-VALUE(MID(CJ21,FIND("|",CJ21)+1,FIND("-",CJ21)-FIND("|",CJ21)-1))),ABS($Q21-ABS(VALUE(MID(CJ21,FIND("|",CJ21)+1,FIND("-",CJ21)-FIND("|",CJ21)-1))-VALUE(MID(CJ21,FIND("-",CJ21)+1,10)))))*$D$50)))))*$I21,0)),0)</f>
        <v>0</v>
      </c>
      <c r="CL21" s="337"/>
      <c r="CM21" s="362"/>
      <c r="CN21" s="355" t="n">
        <f aca="false">IFERROR(IF($M21=CM21,($D$8+$D$9+$D$10)*$I21,IF($N21=LEFT(CM21,1),($D$8+MAX(0,IF($D$50=1,$D$9*(1-(ABS($Q21-ABS(VALUE(MID(CM21,FIND("|",CM21)+1,FIND("-",CM21)-FIND("|",CM21)-1))-VALUE(MID(CM21,FIND("-",CM21)+1,10)))))*$D$50),$D$9*(1-(IF($N21="X",ABS($O21-VALUE(MID(CM21,FIND("|",CM21)+1,FIND("-",CM21)-FIND("|",CM21)-1))),ABS($Q21-ABS(VALUE(MID(CM21,FIND("|",CM21)+1,FIND("-",CM21)-FIND("|",CM21)-1))-VALUE(MID(CM21,FIND("-",CM21)+1,10)))))*$D$50)))))*$I21,0)),0)</f>
        <v>0</v>
      </c>
      <c r="CO21" s="337"/>
      <c r="CP21" s="362"/>
      <c r="CQ21" s="355" t="n">
        <f aca="false">IFERROR(IF($M21=CP21,($D$8+$D$9+$D$10)*$I21,IF($N21=LEFT(CP21,1),($D$8+MAX(0,IF($D$50=1,$D$9*(1-(ABS($Q21-ABS(VALUE(MID(CP21,FIND("|",CP21)+1,FIND("-",CP21)-FIND("|",CP21)-1))-VALUE(MID(CP21,FIND("-",CP21)+1,10)))))*$D$50),$D$9*(1-(IF($N21="X",ABS($O21-VALUE(MID(CP21,FIND("|",CP21)+1,FIND("-",CP21)-FIND("|",CP21)-1))),ABS($Q21-ABS(VALUE(MID(CP21,FIND("|",CP21)+1,FIND("-",CP21)-FIND("|",CP21)-1))-VALUE(MID(CP21,FIND("-",CP21)+1,10)))))*$D$50)))))*$I21,0)),0)</f>
        <v>0</v>
      </c>
      <c r="CR21" s="337"/>
      <c r="CS21" s="362"/>
      <c r="CT21" s="355" t="n">
        <f aca="false">IFERROR(IF($M21=CS21,($D$8+$D$9+$D$10)*$I21,IF($N21=LEFT(CS21,1),($D$8+MAX(0,IF($D$50=1,$D$9*(1-(ABS($Q21-ABS(VALUE(MID(CS21,FIND("|",CS21)+1,FIND("-",CS21)-FIND("|",CS21)-1))-VALUE(MID(CS21,FIND("-",CS21)+1,10)))))*$D$50),$D$9*(1-(IF($N21="X",ABS($O21-VALUE(MID(CS21,FIND("|",CS21)+1,FIND("-",CS21)-FIND("|",CS21)-1))),ABS($Q21-ABS(VALUE(MID(CS21,FIND("|",CS21)+1,FIND("-",CS21)-FIND("|",CS21)-1))-VALUE(MID(CS21,FIND("-",CS21)+1,10)))))*$D$50)))))*$I21,0)),0)</f>
        <v>0</v>
      </c>
      <c r="CU21" s="337"/>
      <c r="CV21" s="362"/>
      <c r="CW21" s="355" t="n">
        <f aca="false">IFERROR(IF($M21=CV21,($D$8+$D$9+$D$10)*$I21,IF($N21=LEFT(CV21,1),($D$8+MAX(0,IF($D$50=1,$D$9*(1-(ABS($Q21-ABS(VALUE(MID(CV21,FIND("|",CV21)+1,FIND("-",CV21)-FIND("|",CV21)-1))-VALUE(MID(CV21,FIND("-",CV21)+1,10)))))*$D$50),$D$9*(1-(IF($N21="X",ABS($O21-VALUE(MID(CV21,FIND("|",CV21)+1,FIND("-",CV21)-FIND("|",CV21)-1))),ABS($Q21-ABS(VALUE(MID(CV21,FIND("|",CV21)+1,FIND("-",CV21)-FIND("|",CV21)-1))-VALUE(MID(CV21,FIND("-",CV21)+1,10)))))*$D$50)))))*$I21,0)),0)</f>
        <v>0</v>
      </c>
      <c r="CX21" s="337"/>
      <c r="CY21" s="362"/>
      <c r="CZ21" s="355" t="n">
        <f aca="false">IFERROR(IF($M21=CY21,($D$8+$D$9+$D$10)*$I21,IF($N21=LEFT(CY21,1),($D$8+MAX(0,IF($D$50=1,$D$9*(1-(ABS($Q21-ABS(VALUE(MID(CY21,FIND("|",CY21)+1,FIND("-",CY21)-FIND("|",CY21)-1))-VALUE(MID(CY21,FIND("-",CY21)+1,10)))))*$D$50),$D$9*(1-(IF($N21="X",ABS($O21-VALUE(MID(CY21,FIND("|",CY21)+1,FIND("-",CY21)-FIND("|",CY21)-1))),ABS($Q21-ABS(VALUE(MID(CY21,FIND("|",CY21)+1,FIND("-",CY21)-FIND("|",CY21)-1))-VALUE(MID(CY21,FIND("-",CY21)+1,10)))))*$D$50)))))*$I21,0)),0)</f>
        <v>0</v>
      </c>
      <c r="DA21" s="337"/>
      <c r="DB21" s="362"/>
      <c r="DC21" s="355" t="n">
        <f aca="false">IFERROR(IF($M21=DB21,($D$8+$D$9+$D$10)*$I21,IF($N21=LEFT(DB21,1),($D$8+MAX(0,IF($D$50=1,$D$9*(1-(ABS($Q21-ABS(VALUE(MID(DB21,FIND("|",DB21)+1,FIND("-",DB21)-FIND("|",DB21)-1))-VALUE(MID(DB21,FIND("-",DB21)+1,10)))))*$D$50),$D$9*(1-(IF($N21="X",ABS($O21-VALUE(MID(DB21,FIND("|",DB21)+1,FIND("-",DB21)-FIND("|",DB21)-1))),ABS($Q21-ABS(VALUE(MID(DB21,FIND("|",DB21)+1,FIND("-",DB21)-FIND("|",DB21)-1))-VALUE(MID(DB21,FIND("-",DB21)+1,10)))))*$D$50)))))*$I21,0)),0)</f>
        <v>0</v>
      </c>
      <c r="DD21" s="337"/>
      <c r="DE21" s="362"/>
      <c r="DF21" s="355" t="n">
        <f aca="false">IFERROR(IF($M21=DE21,($D$8+$D$9+$D$10)*$I21,IF($N21=LEFT(DE21,1),($D$8+MAX(0,IF($D$50=1,$D$9*(1-(ABS($Q21-ABS(VALUE(MID(DE21,FIND("|",DE21)+1,FIND("-",DE21)-FIND("|",DE21)-1))-VALUE(MID(DE21,FIND("-",DE21)+1,10)))))*$D$50),$D$9*(1-(IF($N21="X",ABS($O21-VALUE(MID(DE21,FIND("|",DE21)+1,FIND("-",DE21)-FIND("|",DE21)-1))),ABS($Q21-ABS(VALUE(MID(DE21,FIND("|",DE21)+1,FIND("-",DE21)-FIND("|",DE21)-1))-VALUE(MID(DE21,FIND("-",DE21)+1,10)))))*$D$50)))))*$I21,0)),0)</f>
        <v>0</v>
      </c>
      <c r="DG21" s="337"/>
      <c r="DH21" s="362"/>
      <c r="DI21" s="355" t="n">
        <f aca="false">IFERROR(IF($M21=DH21,($D$8+$D$9+$D$10)*$I21,IF($N21=LEFT(DH21,1),($D$8+MAX(0,IF($D$50=1,$D$9*(1-(ABS($Q21-ABS(VALUE(MID(DH21,FIND("|",DH21)+1,FIND("-",DH21)-FIND("|",DH21)-1))-VALUE(MID(DH21,FIND("-",DH21)+1,10)))))*$D$50),$D$9*(1-(IF($N21="X",ABS($O21-VALUE(MID(DH21,FIND("|",DH21)+1,FIND("-",DH21)-FIND("|",DH21)-1))),ABS($Q21-ABS(VALUE(MID(DH21,FIND("|",DH21)+1,FIND("-",DH21)-FIND("|",DH21)-1))-VALUE(MID(DH21,FIND("-",DH21)+1,10)))))*$D$50)))))*$I21,0)),0)</f>
        <v>0</v>
      </c>
      <c r="DJ21" s="337"/>
      <c r="DK21" s="362"/>
      <c r="DL21" s="355" t="n">
        <f aca="false">IFERROR(IF($M21=DK21,($D$8+$D$9+$D$10)*$I21,IF($N21=LEFT(DK21,1),($D$8+MAX(0,IF($D$50=1,$D$9*(1-(ABS($Q21-ABS(VALUE(MID(DK21,FIND("|",DK21)+1,FIND("-",DK21)-FIND("|",DK21)-1))-VALUE(MID(DK21,FIND("-",DK21)+1,10)))))*$D$50),$D$9*(1-(IF($N21="X",ABS($O21-VALUE(MID(DK21,FIND("|",DK21)+1,FIND("-",DK21)-FIND("|",DK21)-1))),ABS($Q21-ABS(VALUE(MID(DK21,FIND("|",DK21)+1,FIND("-",DK21)-FIND("|",DK21)-1))-VALUE(MID(DK21,FIND("-",DK21)+1,10)))))*$D$50)))))*$I21,0)),0)</f>
        <v>0</v>
      </c>
      <c r="DM21" s="337"/>
      <c r="DN21" s="362"/>
      <c r="DO21" s="355" t="n">
        <f aca="false">IFERROR(IF($M21=DN21,($D$8+$D$9+$D$10)*$I21,IF($N21=LEFT(DN21,1),($D$8+MAX(0,IF($D$50=1,$D$9*(1-(ABS($Q21-ABS(VALUE(MID(DN21,FIND("|",DN21)+1,FIND("-",DN21)-FIND("|",DN21)-1))-VALUE(MID(DN21,FIND("-",DN21)+1,10)))))*$D$50),$D$9*(1-(IF($N21="X",ABS($O21-VALUE(MID(DN21,FIND("|",DN21)+1,FIND("-",DN21)-FIND("|",DN21)-1))),ABS($Q21-ABS(VALUE(MID(DN21,FIND("|",DN21)+1,FIND("-",DN21)-FIND("|",DN21)-1))-VALUE(MID(DN21,FIND("-",DN21)+1,10)))))*$D$50)))))*$I21,0)),0)</f>
        <v>0</v>
      </c>
      <c r="DP21" s="337"/>
      <c r="DQ21" s="362"/>
      <c r="DR21" s="355" t="n">
        <f aca="false">IFERROR(IF($M21=DQ21,($D$8+$D$9+$D$10)*$I21,IF($N21=LEFT(DQ21,1),($D$8+MAX(0,IF($D$50=1,$D$9*(1-(ABS($Q21-ABS(VALUE(MID(DQ21,FIND("|",DQ21)+1,FIND("-",DQ21)-FIND("|",DQ21)-1))-VALUE(MID(DQ21,FIND("-",DQ21)+1,10)))))*$D$50),$D$9*(1-(IF($N21="X",ABS($O21-VALUE(MID(DQ21,FIND("|",DQ21)+1,FIND("-",DQ21)-FIND("|",DQ21)-1))),ABS($Q21-ABS(VALUE(MID(DQ21,FIND("|",DQ21)+1,FIND("-",DQ21)-FIND("|",DQ21)-1))-VALUE(MID(DQ21,FIND("-",DQ21)+1,10)))))*$D$50)))))*$I21,0)),0)</f>
        <v>0</v>
      </c>
      <c r="DS21" s="337"/>
      <c r="DT21" s="362"/>
      <c r="DU21" s="355" t="n">
        <f aca="false">IFERROR(IF($M21=DT21,($D$8+$D$9+$D$10)*$I21,IF($N21=LEFT(DT21,1),($D$8+MAX(0,IF($D$50=1,$D$9*(1-(ABS($Q21-ABS(VALUE(MID(DT21,FIND("|",DT21)+1,FIND("-",DT21)-FIND("|",DT21)-1))-VALUE(MID(DT21,FIND("-",DT21)+1,10)))))*$D$50),$D$9*(1-(IF($N21="X",ABS($O21-VALUE(MID(DT21,FIND("|",DT21)+1,FIND("-",DT21)-FIND("|",DT21)-1))),ABS($Q21-ABS(VALUE(MID(DT21,FIND("|",DT21)+1,FIND("-",DT21)-FIND("|",DT21)-1))-VALUE(MID(DT21,FIND("-",DT21)+1,10)))))*$D$50)))))*$I21,0)),0)</f>
        <v>0</v>
      </c>
      <c r="DV21" s="337"/>
      <c r="DW21" s="362"/>
      <c r="DX21" s="355" t="n">
        <f aca="false">IFERROR(IF($M21=DW21,($D$8+$D$9+$D$10)*$I21,IF($N21=LEFT(DW21,1),($D$8+MAX(0,IF($D$50=1,$D$9*(1-(ABS($Q21-ABS(VALUE(MID(DW21,FIND("|",DW21)+1,FIND("-",DW21)-FIND("|",DW21)-1))-VALUE(MID(DW21,FIND("-",DW21)+1,10)))))*$D$50),$D$9*(1-(IF($N21="X",ABS($O21-VALUE(MID(DW21,FIND("|",DW21)+1,FIND("-",DW21)-FIND("|",DW21)-1))),ABS($Q21-ABS(VALUE(MID(DW21,FIND("|",DW21)+1,FIND("-",DW21)-FIND("|",DW21)-1))-VALUE(MID(DW21,FIND("-",DW21)+1,10)))))*$D$50)))))*$I21,0)),0)</f>
        <v>0</v>
      </c>
      <c r="DY21" s="337"/>
      <c r="DZ21" s="362"/>
      <c r="EA21" s="355" t="n">
        <f aca="false">IFERROR(IF($M21=DZ21,($D$8+$D$9+$D$10)*$I21,IF($N21=LEFT(DZ21,1),($D$8+MAX(0,IF($D$50=1,$D$9*(1-(ABS($Q21-ABS(VALUE(MID(DZ21,FIND("|",DZ21)+1,FIND("-",DZ21)-FIND("|",DZ21)-1))-VALUE(MID(DZ21,FIND("-",DZ21)+1,10)))))*$D$50),$D$9*(1-(IF($N21="X",ABS($O21-VALUE(MID(DZ21,FIND("|",DZ21)+1,FIND("-",DZ21)-FIND("|",DZ21)-1))),ABS($Q21-ABS(VALUE(MID(DZ21,FIND("|",DZ21)+1,FIND("-",DZ21)-FIND("|",DZ21)-1))-VALUE(MID(DZ21,FIND("-",DZ21)+1,10)))))*$D$50)))))*$I21,0)),0)</f>
        <v>0</v>
      </c>
      <c r="EB21" s="337"/>
      <c r="EC21" s="362"/>
      <c r="ED21" s="355" t="n">
        <f aca="false">IFERROR(IF($M21=EC21,($D$8+$D$9+$D$10)*$I21,IF($N21=LEFT(EC21,1),($D$8+MAX(0,IF($D$50=1,$D$9*(1-(ABS($Q21-ABS(VALUE(MID(EC21,FIND("|",EC21)+1,FIND("-",EC21)-FIND("|",EC21)-1))-VALUE(MID(EC21,FIND("-",EC21)+1,10)))))*$D$50),$D$9*(1-(IF($N21="X",ABS($O21-VALUE(MID(EC21,FIND("|",EC21)+1,FIND("-",EC21)-FIND("|",EC21)-1))),ABS($Q21-ABS(VALUE(MID(EC21,FIND("|",EC21)+1,FIND("-",EC21)-FIND("|",EC21)-1))-VALUE(MID(EC21,FIND("-",EC21)+1,10)))))*$D$50)))))*$I21,0)),0)</f>
        <v>0</v>
      </c>
      <c r="EE21" s="337"/>
      <c r="EF21" s="362"/>
      <c r="EG21" s="355" t="n">
        <f aca="false">IFERROR(IF($M21=EF21,($D$8+$D$9+$D$10)*$I21,IF($N21=LEFT(EF21,1),($D$8+MAX(0,IF($D$50=1,$D$9*(1-(ABS($Q21-ABS(VALUE(MID(EF21,FIND("|",EF21)+1,FIND("-",EF21)-FIND("|",EF21)-1))-VALUE(MID(EF21,FIND("-",EF21)+1,10)))))*$D$50),$D$9*(1-(IF($N21="X",ABS($O21-VALUE(MID(EF21,FIND("|",EF21)+1,FIND("-",EF21)-FIND("|",EF21)-1))),ABS($Q21-ABS(VALUE(MID(EF21,FIND("|",EF21)+1,FIND("-",EF21)-FIND("|",EF21)-1))-VALUE(MID(EF21,FIND("-",EF21)+1,10)))))*$D$50)))))*$I21,0)),0)</f>
        <v>0</v>
      </c>
      <c r="EH21" s="337"/>
      <c r="EI21" s="337"/>
    </row>
    <row r="22" customFormat="false" ht="15" hidden="false" customHeight="false" outlineLevel="0" collapsed="false">
      <c r="A22" s="326"/>
      <c r="B22" s="326"/>
      <c r="C22" s="359" t="str">
        <f aca="false">Idiomas!D318</f>
        <v>OCTAVOS - Resultado exacto</v>
      </c>
      <c r="D22" s="360" t="n">
        <v>10</v>
      </c>
      <c r="E22" s="333"/>
      <c r="F22" s="342" t="n">
        <f aca="false">SUM($D$8:$D$10)*I22</f>
        <v>17</v>
      </c>
      <c r="G22" s="342" t="n">
        <f aca="false">VLOOKUP(H22,Equipos!$Q$1:$R$25,2,0)</f>
        <v>6</v>
      </c>
      <c r="H22" s="350" t="n">
        <f aca="false">TRUNC(INDEX(WORLDCUP!$X$4:$X$147,MATCH(ADMIN!K22,WORLDCUP!$DT$4:$DT$147,0))+INDEX(Horarios!$R$3:$R$86,MATCH(Horarios!$C$3,Horarios!$P$3:$P$86,0))/24)</f>
        <v>46189</v>
      </c>
      <c r="I22" s="351" t="n">
        <v>1</v>
      </c>
      <c r="J22" s="352" t="s">
        <v>291</v>
      </c>
      <c r="K22" s="366" t="str">
        <f aca="false">CONCATENATE(WORLDCUP!AA68,"-",WORLDCUP!AF68)</f>
        <v>Francia-Senegal</v>
      </c>
      <c r="L22" s="353"/>
      <c r="M22" s="358" t="str">
        <f aca="false">IF(OR(WORLDCUP!AC68="",WORLDCUP!AD68=""),"-",N22&amp;"|"&amp;O22&amp;"-"&amp;P22)</f>
        <v>-</v>
      </c>
      <c r="N22" s="331" t="str">
        <f aca="false">IF(OR(WORLDCUP!AC68="",WORLDCUP!AD68=""),"",IF(WORLDCUP!AC68&gt;WORLDCUP!AD68,"1",IF(WORLDCUP!AC68&lt;WORLDCUP!AD68,"2","X")))</f>
        <v/>
      </c>
      <c r="O22" s="331" t="n">
        <f aca="false">WORLDCUP!AC68</f>
        <v>0</v>
      </c>
      <c r="P22" s="331" t="n">
        <f aca="false">WORLDCUP!AD68</f>
        <v>0</v>
      </c>
      <c r="Q22" s="331" t="n">
        <f aca="false">ABS(O22-P22)</f>
        <v>0</v>
      </c>
      <c r="R22" s="326"/>
      <c r="S22" s="362" t="s">
        <v>288</v>
      </c>
      <c r="T22" s="355" t="n">
        <f aca="false">IFERROR(IF($M22=S22,($D$8+$D$9+$D$10)*$I22,IF($N22=LEFT(S22,1),($D$8+MAX(0,IF($D$50=1,$D$9*(1-(ABS($Q22-ABS(VALUE(MID(S22,FIND("|",S22)+1,FIND("-",S22)-FIND("|",S22)-1))-VALUE(MID(S22,FIND("-",S22)+1,10)))))*$D$50),$D$9*(1-(IF($N22="X",ABS($O22-VALUE(MID(S22,FIND("|",S22)+1,FIND("-",S22)-FIND("|",S22)-1))),ABS($Q22-ABS(VALUE(MID(S22,FIND("|",S22)+1,FIND("-",S22)-FIND("|",S22)-1))-VALUE(MID(S22,FIND("-",S22)+1,10)))))*$D$50)))))*$I22,0)),0)</f>
        <v>0</v>
      </c>
      <c r="U22" s="337"/>
      <c r="V22" s="362" t="s">
        <v>266</v>
      </c>
      <c r="W22" s="355" t="n">
        <f aca="false">IFERROR(IF($M22=V22,($D$8+$D$9+$D$10)*$I22,IF($N22=LEFT(V22,1),($D$8+MAX(0,IF($D$50=1,$D$9*(1-(ABS($Q22-ABS(VALUE(MID(V22,FIND("|",V22)+1,FIND("-",V22)-FIND("|",V22)-1))-VALUE(MID(V22,FIND("-",V22)+1,10)))))*$D$50),$D$9*(1-(IF($N22="X",ABS($O22-VALUE(MID(V22,FIND("|",V22)+1,FIND("-",V22)-FIND("|",V22)-1))),ABS($Q22-ABS(VALUE(MID(V22,FIND("|",V22)+1,FIND("-",V22)-FIND("|",V22)-1))-VALUE(MID(V22,FIND("-",V22)+1,10)))))*$D$50)))))*$I22,0)),0)</f>
        <v>0</v>
      </c>
      <c r="X22" s="337"/>
      <c r="Y22" s="362" t="s">
        <v>264</v>
      </c>
      <c r="Z22" s="355" t="n">
        <f aca="false">IFERROR(IF($M22=Y22,($D$8+$D$9+$D$10)*$I22,IF($N22=LEFT(Y22,1),($D$8+MAX(0,IF($D$50=1,$D$9*(1-(ABS($Q22-ABS(VALUE(MID(Y22,FIND("|",Y22)+1,FIND("-",Y22)-FIND("|",Y22)-1))-VALUE(MID(Y22,FIND("-",Y22)+1,10)))))*$D$50),$D$9*(1-(IF($N22="X",ABS($O22-VALUE(MID(Y22,FIND("|",Y22)+1,FIND("-",Y22)-FIND("|",Y22)-1))),ABS($Q22-ABS(VALUE(MID(Y22,FIND("|",Y22)+1,FIND("-",Y22)-FIND("|",Y22)-1))-VALUE(MID(Y22,FIND("-",Y22)+1,10)))))*$D$50)))))*$I22,0)),0)</f>
        <v>0</v>
      </c>
      <c r="AA22" s="337"/>
      <c r="AB22" s="362" t="s">
        <v>272</v>
      </c>
      <c r="AC22" s="355" t="n">
        <f aca="false">IFERROR(IF($M22=AB22,($D$8+$D$9+$D$10)*$I22,IF($N22=LEFT(AB22,1),($D$8+MAX(0,IF($D$50=1,$D$9*(1-(ABS($Q22-ABS(VALUE(MID(AB22,FIND("|",AB22)+1,FIND("-",AB22)-FIND("|",AB22)-1))-VALUE(MID(AB22,FIND("-",AB22)+1,10)))))*$D$50),$D$9*(1-(IF($N22="X",ABS($O22-VALUE(MID(AB22,FIND("|",AB22)+1,FIND("-",AB22)-FIND("|",AB22)-1))),ABS($Q22-ABS(VALUE(MID(AB22,FIND("|",AB22)+1,FIND("-",AB22)-FIND("|",AB22)-1))-VALUE(MID(AB22,FIND("-",AB22)+1,10)))))*$D$50)))))*$I22,0)),0)</f>
        <v>0</v>
      </c>
      <c r="AD22" s="337"/>
      <c r="AE22" s="362" t="s">
        <v>288</v>
      </c>
      <c r="AF22" s="355" t="n">
        <f aca="false">IFERROR(IF($M22=AE22,($D$8+$D$9+$D$10)*$I22,IF($N22=LEFT(AE22,1),($D$8+MAX(0,IF($D$50=1,$D$9*(1-(ABS($Q22-ABS(VALUE(MID(AE22,FIND("|",AE22)+1,FIND("-",AE22)-FIND("|",AE22)-1))-VALUE(MID(AE22,FIND("-",AE22)+1,10)))))*$D$50),$D$9*(1-(IF($N22="X",ABS($O22-VALUE(MID(AE22,FIND("|",AE22)+1,FIND("-",AE22)-FIND("|",AE22)-1))),ABS($Q22-ABS(VALUE(MID(AE22,FIND("|",AE22)+1,FIND("-",AE22)-FIND("|",AE22)-1))-VALUE(MID(AE22,FIND("-",AE22)+1,10)))))*$D$50)))))*$I22,0)),0)</f>
        <v>0</v>
      </c>
      <c r="AG22" s="337"/>
      <c r="AH22" s="362" t="s">
        <v>266</v>
      </c>
      <c r="AI22" s="355" t="n">
        <f aca="false">IFERROR(IF($M22=AH22,($D$8+$D$9+$D$10)*$I22,IF($N22=LEFT(AH22,1),($D$8+MAX(0,IF($D$50=1,$D$9*(1-(ABS($Q22-ABS(VALUE(MID(AH22,FIND("|",AH22)+1,FIND("-",AH22)-FIND("|",AH22)-1))-VALUE(MID(AH22,FIND("-",AH22)+1,10)))))*$D$50),$D$9*(1-(IF($N22="X",ABS($O22-VALUE(MID(AH22,FIND("|",AH22)+1,FIND("-",AH22)-FIND("|",AH22)-1))),ABS($Q22-ABS(VALUE(MID(AH22,FIND("|",AH22)+1,FIND("-",AH22)-FIND("|",AH22)-1))-VALUE(MID(AH22,FIND("-",AH22)+1,10)))))*$D$50)))))*$I22,0)),0)</f>
        <v>0</v>
      </c>
      <c r="AJ22" s="337"/>
      <c r="AK22" s="362" t="s">
        <v>264</v>
      </c>
      <c r="AL22" s="355" t="n">
        <f aca="false">IFERROR(IF($M22=AK22,($D$8+$D$9+$D$10)*$I22,IF($N22=LEFT(AK22,1),($D$8+MAX(0,IF($D$50=1,$D$9*(1-(ABS($Q22-ABS(VALUE(MID(AK22,FIND("|",AK22)+1,FIND("-",AK22)-FIND("|",AK22)-1))-VALUE(MID(AK22,FIND("-",AK22)+1,10)))))*$D$50),$D$9*(1-(IF($N22="X",ABS($O22-VALUE(MID(AK22,FIND("|",AK22)+1,FIND("-",AK22)-FIND("|",AK22)-1))),ABS($Q22-ABS(VALUE(MID(AK22,FIND("|",AK22)+1,FIND("-",AK22)-FIND("|",AK22)-1))-VALUE(MID(AK22,FIND("-",AK22)+1,10)))))*$D$50)))))*$I22,0)),0)</f>
        <v>0</v>
      </c>
      <c r="AM22" s="337"/>
      <c r="AN22" s="362" t="s">
        <v>272</v>
      </c>
      <c r="AO22" s="355" t="n">
        <f aca="false">IFERROR(IF($M22=AN22,($D$8+$D$9+$D$10)*$I22,IF($N22=LEFT(AN22,1),($D$8+MAX(0,IF($D$50=1,$D$9*(1-(ABS($Q22-ABS(VALUE(MID(AN22,FIND("|",AN22)+1,FIND("-",AN22)-FIND("|",AN22)-1))-VALUE(MID(AN22,FIND("-",AN22)+1,10)))))*$D$50),$D$9*(1-(IF($N22="X",ABS($O22-VALUE(MID(AN22,FIND("|",AN22)+1,FIND("-",AN22)-FIND("|",AN22)-1))),ABS($Q22-ABS(VALUE(MID(AN22,FIND("|",AN22)+1,FIND("-",AN22)-FIND("|",AN22)-1))-VALUE(MID(AN22,FIND("-",AN22)+1,10)))))*$D$50)))))*$I22,0)),0)</f>
        <v>0</v>
      </c>
      <c r="AP22" s="337"/>
      <c r="AQ22" s="362" t="s">
        <v>271</v>
      </c>
      <c r="AR22" s="355" t="n">
        <f aca="false">IFERROR(IF($M22=AQ22,($D$8+$D$9+$D$10)*$I22,IF($N22=LEFT(AQ22,1),($D$8+MAX(0,IF($D$50=1,$D$9*(1-(ABS($Q22-ABS(VALUE(MID(AQ22,FIND("|",AQ22)+1,FIND("-",AQ22)-FIND("|",AQ22)-1))-VALUE(MID(AQ22,FIND("-",AQ22)+1,10)))))*$D$50),$D$9*(1-(IF($N22="X",ABS($O22-VALUE(MID(AQ22,FIND("|",AQ22)+1,FIND("-",AQ22)-FIND("|",AQ22)-1))),ABS($Q22-ABS(VALUE(MID(AQ22,FIND("|",AQ22)+1,FIND("-",AQ22)-FIND("|",AQ22)-1))-VALUE(MID(AQ22,FIND("-",AQ22)+1,10)))))*$D$50)))))*$I22,0)),0)</f>
        <v>0</v>
      </c>
      <c r="AS22" s="337"/>
      <c r="AT22" s="362" t="s">
        <v>288</v>
      </c>
      <c r="AU22" s="355" t="n">
        <f aca="false">IFERROR(IF($M22=AT22,($D$8+$D$9+$D$10)*$I22,IF($N22=LEFT(AT22,1),($D$8+MAX(0,IF($D$50=1,$D$9*(1-(ABS($Q22-ABS(VALUE(MID(AT22,FIND("|",AT22)+1,FIND("-",AT22)-FIND("|",AT22)-1))-VALUE(MID(AT22,FIND("-",AT22)+1,10)))))*$D$50),$D$9*(1-(IF($N22="X",ABS($O22-VALUE(MID(AT22,FIND("|",AT22)+1,FIND("-",AT22)-FIND("|",AT22)-1))),ABS($Q22-ABS(VALUE(MID(AT22,FIND("|",AT22)+1,FIND("-",AT22)-FIND("|",AT22)-1))-VALUE(MID(AT22,FIND("-",AT22)+1,10)))))*$D$50)))))*$I22,0)),0)</f>
        <v>0</v>
      </c>
      <c r="AV22" s="337"/>
      <c r="AW22" s="362" t="s">
        <v>264</v>
      </c>
      <c r="AX22" s="355" t="n">
        <f aca="false">IFERROR(IF($M22=AW22,($D$8+$D$9+$D$10)*$I22,IF($N22=LEFT(AW22,1),($D$8+MAX(0,IF($D$50=1,$D$9*(1-(ABS($Q22-ABS(VALUE(MID(AW22,FIND("|",AW22)+1,FIND("-",AW22)-FIND("|",AW22)-1))-VALUE(MID(AW22,FIND("-",AW22)+1,10)))))*$D$50),$D$9*(1-(IF($N22="X",ABS($O22-VALUE(MID(AW22,FIND("|",AW22)+1,FIND("-",AW22)-FIND("|",AW22)-1))),ABS($Q22-ABS(VALUE(MID(AW22,FIND("|",AW22)+1,FIND("-",AW22)-FIND("|",AW22)-1))-VALUE(MID(AW22,FIND("-",AW22)+1,10)))))*$D$50)))))*$I22,0)),0)</f>
        <v>0</v>
      </c>
      <c r="AY22" s="337"/>
      <c r="AZ22" s="362" t="s">
        <v>266</v>
      </c>
      <c r="BA22" s="355" t="n">
        <f aca="false">IFERROR(IF($M22=AZ22,($D$8+$D$9+$D$10)*$I22,IF($N22=LEFT(AZ22,1),($D$8+MAX(0,IF($D$50=1,$D$9*(1-(ABS($Q22-ABS(VALUE(MID(AZ22,FIND("|",AZ22)+1,FIND("-",AZ22)-FIND("|",AZ22)-1))-VALUE(MID(AZ22,FIND("-",AZ22)+1,10)))))*$D$50),$D$9*(1-(IF($N22="X",ABS($O22-VALUE(MID(AZ22,FIND("|",AZ22)+1,FIND("-",AZ22)-FIND("|",AZ22)-1))),ABS($Q22-ABS(VALUE(MID(AZ22,FIND("|",AZ22)+1,FIND("-",AZ22)-FIND("|",AZ22)-1))-VALUE(MID(AZ22,FIND("-",AZ22)+1,10)))))*$D$50)))))*$I22,0)),0)</f>
        <v>0</v>
      </c>
      <c r="BB22" s="337"/>
      <c r="BC22" s="362" t="s">
        <v>266</v>
      </c>
      <c r="BD22" s="355" t="n">
        <f aca="false">IFERROR(IF($M22=BC22,($D$8+$D$9+$D$10)*$I22,IF($N22=LEFT(BC22,1),($D$8+MAX(0,IF($D$50=1,$D$9*(1-(ABS($Q22-ABS(VALUE(MID(BC22,FIND("|",BC22)+1,FIND("-",BC22)-FIND("|",BC22)-1))-VALUE(MID(BC22,FIND("-",BC22)+1,10)))))*$D$50),$D$9*(1-(IF($N22="X",ABS($O22-VALUE(MID(BC22,FIND("|",BC22)+1,FIND("-",BC22)-FIND("|",BC22)-1))),ABS($Q22-ABS(VALUE(MID(BC22,FIND("|",BC22)+1,FIND("-",BC22)-FIND("|",BC22)-1))-VALUE(MID(BC22,FIND("-",BC22)+1,10)))))*$D$50)))))*$I22,0)),0)</f>
        <v>0</v>
      </c>
      <c r="BE22" s="337"/>
      <c r="BF22" s="362" t="s">
        <v>266</v>
      </c>
      <c r="BG22" s="355" t="n">
        <f aca="false">IFERROR(IF($M22=BF22,($D$8+$D$9+$D$10)*$I22,IF($N22=LEFT(BF22,1),($D$8+MAX(0,IF($D$50=1,$D$9*(1-(ABS($Q22-ABS(VALUE(MID(BF22,FIND("|",BF22)+1,FIND("-",BF22)-FIND("|",BF22)-1))-VALUE(MID(BF22,FIND("-",BF22)+1,10)))))*$D$50),$D$9*(1-(IF($N22="X",ABS($O22-VALUE(MID(BF22,FIND("|",BF22)+1,FIND("-",BF22)-FIND("|",BF22)-1))),ABS($Q22-ABS(VALUE(MID(BF22,FIND("|",BF22)+1,FIND("-",BF22)-FIND("|",BF22)-1))-VALUE(MID(BF22,FIND("-",BF22)+1,10)))))*$D$50)))))*$I22,0)),0)</f>
        <v>0</v>
      </c>
      <c r="BH22" s="337"/>
      <c r="BI22" s="362" t="s">
        <v>272</v>
      </c>
      <c r="BJ22" s="355" t="n">
        <f aca="false">IFERROR(IF($M22=BI22,($D$8+$D$9+$D$10)*$I22,IF($N22=LEFT(BI22,1),($D$8+MAX(0,IF($D$50=1,$D$9*(1-(ABS($Q22-ABS(VALUE(MID(BI22,FIND("|",BI22)+1,FIND("-",BI22)-FIND("|",BI22)-1))-VALUE(MID(BI22,FIND("-",BI22)+1,10)))))*$D$50),$D$9*(1-(IF($N22="X",ABS($O22-VALUE(MID(BI22,FIND("|",BI22)+1,FIND("-",BI22)-FIND("|",BI22)-1))),ABS($Q22-ABS(VALUE(MID(BI22,FIND("|",BI22)+1,FIND("-",BI22)-FIND("|",BI22)-1))-VALUE(MID(BI22,FIND("-",BI22)+1,10)))))*$D$50)))))*$I22,0)),0)</f>
        <v>0</v>
      </c>
      <c r="BK22" s="337"/>
      <c r="BL22" s="362" t="s">
        <v>272</v>
      </c>
      <c r="BM22" s="355" t="n">
        <f aca="false">IFERROR(IF($M22=BL22,($D$8+$D$9+$D$10)*$I22,IF($N22=LEFT(BL22,1),($D$8+MAX(0,IF($D$50=1,$D$9*(1-(ABS($Q22-ABS(VALUE(MID(BL22,FIND("|",BL22)+1,FIND("-",BL22)-FIND("|",BL22)-1))-VALUE(MID(BL22,FIND("-",BL22)+1,10)))))*$D$50),$D$9*(1-(IF($N22="X",ABS($O22-VALUE(MID(BL22,FIND("|",BL22)+1,FIND("-",BL22)-FIND("|",BL22)-1))),ABS($Q22-ABS(VALUE(MID(BL22,FIND("|",BL22)+1,FIND("-",BL22)-FIND("|",BL22)-1))-VALUE(MID(BL22,FIND("-",BL22)+1,10)))))*$D$50)))))*$I22,0)),0)</f>
        <v>0</v>
      </c>
      <c r="BN22" s="337"/>
      <c r="BO22" s="362" t="s">
        <v>264</v>
      </c>
      <c r="BP22" s="355" t="n">
        <f aca="false">IFERROR(IF($M22=BO22,($D$8+$D$9+$D$10)*$I22,IF($N22=LEFT(BO22,1),($D$8+MAX(0,IF($D$50=1,$D$9*(1-(ABS($Q22-ABS(VALUE(MID(BO22,FIND("|",BO22)+1,FIND("-",BO22)-FIND("|",BO22)-1))-VALUE(MID(BO22,FIND("-",BO22)+1,10)))))*$D$50),$D$9*(1-(IF($N22="X",ABS($O22-VALUE(MID(BO22,FIND("|",BO22)+1,FIND("-",BO22)-FIND("|",BO22)-1))),ABS($Q22-ABS(VALUE(MID(BO22,FIND("|",BO22)+1,FIND("-",BO22)-FIND("|",BO22)-1))-VALUE(MID(BO22,FIND("-",BO22)+1,10)))))*$D$50)))))*$I22,0)),0)</f>
        <v>0</v>
      </c>
      <c r="BQ22" s="337"/>
      <c r="BR22" s="362" t="s">
        <v>264</v>
      </c>
      <c r="BS22" s="355" t="n">
        <f aca="false">IFERROR(IF($M22=BR22,($D$8+$D$9+$D$10)*$I22,IF($N22=LEFT(BR22,1),($D$8+MAX(0,IF($D$50=1,$D$9*(1-(ABS($Q22-ABS(VALUE(MID(BR22,FIND("|",BR22)+1,FIND("-",BR22)-FIND("|",BR22)-1))-VALUE(MID(BR22,FIND("-",BR22)+1,10)))))*$D$50),$D$9*(1-(IF($N22="X",ABS($O22-VALUE(MID(BR22,FIND("|",BR22)+1,FIND("-",BR22)-FIND("|",BR22)-1))),ABS($Q22-ABS(VALUE(MID(BR22,FIND("|",BR22)+1,FIND("-",BR22)-FIND("|",BR22)-1))-VALUE(MID(BR22,FIND("-",BR22)+1,10)))))*$D$50)))))*$I22,0)),0)</f>
        <v>0</v>
      </c>
      <c r="BT22" s="337"/>
      <c r="BU22" s="362"/>
      <c r="BV22" s="355" t="n">
        <f aca="false">IFERROR(IF($M22=BU22,($D$8+$D$9+$D$10)*$I22,IF($N22=LEFT(BU22,1),($D$8+MAX(0,IF($D$50=1,$D$9*(1-(ABS($Q22-ABS(VALUE(MID(BU22,FIND("|",BU22)+1,FIND("-",BU22)-FIND("|",BU22)-1))-VALUE(MID(BU22,FIND("-",BU22)+1,10)))))*$D$50),$D$9*(1-(IF($N22="X",ABS($O22-VALUE(MID(BU22,FIND("|",BU22)+1,FIND("-",BU22)-FIND("|",BU22)-1))),ABS($Q22-ABS(VALUE(MID(BU22,FIND("|",BU22)+1,FIND("-",BU22)-FIND("|",BU22)-1))-VALUE(MID(BU22,FIND("-",BU22)+1,10)))))*$D$50)))))*$I22,0)),0)</f>
        <v>0</v>
      </c>
      <c r="BW22" s="337"/>
      <c r="BX22" s="362"/>
      <c r="BY22" s="355" t="n">
        <f aca="false">IFERROR(IF($M22=BX22,($D$8+$D$9+$D$10)*$I22,IF($N22=LEFT(BX22,1),($D$8+MAX(0,IF($D$50=1,$D$9*(1-(ABS($Q22-ABS(VALUE(MID(BX22,FIND("|",BX22)+1,FIND("-",BX22)-FIND("|",BX22)-1))-VALUE(MID(BX22,FIND("-",BX22)+1,10)))))*$D$50),$D$9*(1-(IF($N22="X",ABS($O22-VALUE(MID(BX22,FIND("|",BX22)+1,FIND("-",BX22)-FIND("|",BX22)-1))),ABS($Q22-ABS(VALUE(MID(BX22,FIND("|",BX22)+1,FIND("-",BX22)-FIND("|",BX22)-1))-VALUE(MID(BX22,FIND("-",BX22)+1,10)))))*$D$50)))))*$I22,0)),0)</f>
        <v>0</v>
      </c>
      <c r="BZ22" s="337"/>
      <c r="CA22" s="362"/>
      <c r="CB22" s="355" t="n">
        <f aca="false">IFERROR(IF($M22=CA22,($D$8+$D$9+$D$10)*$I22,IF($N22=LEFT(CA22,1),($D$8+MAX(0,IF($D$50=1,$D$9*(1-(ABS($Q22-ABS(VALUE(MID(CA22,FIND("|",CA22)+1,FIND("-",CA22)-FIND("|",CA22)-1))-VALUE(MID(CA22,FIND("-",CA22)+1,10)))))*$D$50),$D$9*(1-(IF($N22="X",ABS($O22-VALUE(MID(CA22,FIND("|",CA22)+1,FIND("-",CA22)-FIND("|",CA22)-1))),ABS($Q22-ABS(VALUE(MID(CA22,FIND("|",CA22)+1,FIND("-",CA22)-FIND("|",CA22)-1))-VALUE(MID(CA22,FIND("-",CA22)+1,10)))))*$D$50)))))*$I22,0)),0)</f>
        <v>0</v>
      </c>
      <c r="CC22" s="337"/>
      <c r="CD22" s="362"/>
      <c r="CE22" s="355" t="n">
        <f aca="false">IFERROR(IF($M22=CD22,($D$8+$D$9+$D$10)*$I22,IF($N22=LEFT(CD22,1),($D$8+MAX(0,IF($D$50=1,$D$9*(1-(ABS($Q22-ABS(VALUE(MID(CD22,FIND("|",CD22)+1,FIND("-",CD22)-FIND("|",CD22)-1))-VALUE(MID(CD22,FIND("-",CD22)+1,10)))))*$D$50),$D$9*(1-(IF($N22="X",ABS($O22-VALUE(MID(CD22,FIND("|",CD22)+1,FIND("-",CD22)-FIND("|",CD22)-1))),ABS($Q22-ABS(VALUE(MID(CD22,FIND("|",CD22)+1,FIND("-",CD22)-FIND("|",CD22)-1))-VALUE(MID(CD22,FIND("-",CD22)+1,10)))))*$D$50)))))*$I22,0)),0)</f>
        <v>0</v>
      </c>
      <c r="CF22" s="337"/>
      <c r="CG22" s="362"/>
      <c r="CH22" s="355" t="n">
        <f aca="false">IFERROR(IF($M22=CG22,($D$8+$D$9+$D$10)*$I22,IF($N22=LEFT(CG22,1),($D$8+MAX(0,IF($D$50=1,$D$9*(1-(ABS($Q22-ABS(VALUE(MID(CG22,FIND("|",CG22)+1,FIND("-",CG22)-FIND("|",CG22)-1))-VALUE(MID(CG22,FIND("-",CG22)+1,10)))))*$D$50),$D$9*(1-(IF($N22="X",ABS($O22-VALUE(MID(CG22,FIND("|",CG22)+1,FIND("-",CG22)-FIND("|",CG22)-1))),ABS($Q22-ABS(VALUE(MID(CG22,FIND("|",CG22)+1,FIND("-",CG22)-FIND("|",CG22)-1))-VALUE(MID(CG22,FIND("-",CG22)+1,10)))))*$D$50)))))*$I22,0)),0)</f>
        <v>0</v>
      </c>
      <c r="CI22" s="337"/>
      <c r="CJ22" s="362"/>
      <c r="CK22" s="355" t="n">
        <f aca="false">IFERROR(IF($M22=CJ22,($D$8+$D$9+$D$10)*$I22,IF($N22=LEFT(CJ22,1),($D$8+MAX(0,IF($D$50=1,$D$9*(1-(ABS($Q22-ABS(VALUE(MID(CJ22,FIND("|",CJ22)+1,FIND("-",CJ22)-FIND("|",CJ22)-1))-VALUE(MID(CJ22,FIND("-",CJ22)+1,10)))))*$D$50),$D$9*(1-(IF($N22="X",ABS($O22-VALUE(MID(CJ22,FIND("|",CJ22)+1,FIND("-",CJ22)-FIND("|",CJ22)-1))),ABS($Q22-ABS(VALUE(MID(CJ22,FIND("|",CJ22)+1,FIND("-",CJ22)-FIND("|",CJ22)-1))-VALUE(MID(CJ22,FIND("-",CJ22)+1,10)))))*$D$50)))))*$I22,0)),0)</f>
        <v>0</v>
      </c>
      <c r="CL22" s="337"/>
      <c r="CM22" s="362"/>
      <c r="CN22" s="355" t="n">
        <f aca="false">IFERROR(IF($M22=CM22,($D$8+$D$9+$D$10)*$I22,IF($N22=LEFT(CM22,1),($D$8+MAX(0,IF($D$50=1,$D$9*(1-(ABS($Q22-ABS(VALUE(MID(CM22,FIND("|",CM22)+1,FIND("-",CM22)-FIND("|",CM22)-1))-VALUE(MID(CM22,FIND("-",CM22)+1,10)))))*$D$50),$D$9*(1-(IF($N22="X",ABS($O22-VALUE(MID(CM22,FIND("|",CM22)+1,FIND("-",CM22)-FIND("|",CM22)-1))),ABS($Q22-ABS(VALUE(MID(CM22,FIND("|",CM22)+1,FIND("-",CM22)-FIND("|",CM22)-1))-VALUE(MID(CM22,FIND("-",CM22)+1,10)))))*$D$50)))))*$I22,0)),0)</f>
        <v>0</v>
      </c>
      <c r="CO22" s="337"/>
      <c r="CP22" s="362"/>
      <c r="CQ22" s="355" t="n">
        <f aca="false">IFERROR(IF($M22=CP22,($D$8+$D$9+$D$10)*$I22,IF($N22=LEFT(CP22,1),($D$8+MAX(0,IF($D$50=1,$D$9*(1-(ABS($Q22-ABS(VALUE(MID(CP22,FIND("|",CP22)+1,FIND("-",CP22)-FIND("|",CP22)-1))-VALUE(MID(CP22,FIND("-",CP22)+1,10)))))*$D$50),$D$9*(1-(IF($N22="X",ABS($O22-VALUE(MID(CP22,FIND("|",CP22)+1,FIND("-",CP22)-FIND("|",CP22)-1))),ABS($Q22-ABS(VALUE(MID(CP22,FIND("|",CP22)+1,FIND("-",CP22)-FIND("|",CP22)-1))-VALUE(MID(CP22,FIND("-",CP22)+1,10)))))*$D$50)))))*$I22,0)),0)</f>
        <v>0</v>
      </c>
      <c r="CR22" s="337"/>
      <c r="CS22" s="362"/>
      <c r="CT22" s="355" t="n">
        <f aca="false">IFERROR(IF($M22=CS22,($D$8+$D$9+$D$10)*$I22,IF($N22=LEFT(CS22,1),($D$8+MAX(0,IF($D$50=1,$D$9*(1-(ABS($Q22-ABS(VALUE(MID(CS22,FIND("|",CS22)+1,FIND("-",CS22)-FIND("|",CS22)-1))-VALUE(MID(CS22,FIND("-",CS22)+1,10)))))*$D$50),$D$9*(1-(IF($N22="X",ABS($O22-VALUE(MID(CS22,FIND("|",CS22)+1,FIND("-",CS22)-FIND("|",CS22)-1))),ABS($Q22-ABS(VALUE(MID(CS22,FIND("|",CS22)+1,FIND("-",CS22)-FIND("|",CS22)-1))-VALUE(MID(CS22,FIND("-",CS22)+1,10)))))*$D$50)))))*$I22,0)),0)</f>
        <v>0</v>
      </c>
      <c r="CU22" s="337"/>
      <c r="CV22" s="362"/>
      <c r="CW22" s="355" t="n">
        <f aca="false">IFERROR(IF($M22=CV22,($D$8+$D$9+$D$10)*$I22,IF($N22=LEFT(CV22,1),($D$8+MAX(0,IF($D$50=1,$D$9*(1-(ABS($Q22-ABS(VALUE(MID(CV22,FIND("|",CV22)+1,FIND("-",CV22)-FIND("|",CV22)-1))-VALUE(MID(CV22,FIND("-",CV22)+1,10)))))*$D$50),$D$9*(1-(IF($N22="X",ABS($O22-VALUE(MID(CV22,FIND("|",CV22)+1,FIND("-",CV22)-FIND("|",CV22)-1))),ABS($Q22-ABS(VALUE(MID(CV22,FIND("|",CV22)+1,FIND("-",CV22)-FIND("|",CV22)-1))-VALUE(MID(CV22,FIND("-",CV22)+1,10)))))*$D$50)))))*$I22,0)),0)</f>
        <v>0</v>
      </c>
      <c r="CX22" s="337"/>
      <c r="CY22" s="362"/>
      <c r="CZ22" s="355" t="n">
        <f aca="false">IFERROR(IF($M22=CY22,($D$8+$D$9+$D$10)*$I22,IF($N22=LEFT(CY22,1),($D$8+MAX(0,IF($D$50=1,$D$9*(1-(ABS($Q22-ABS(VALUE(MID(CY22,FIND("|",CY22)+1,FIND("-",CY22)-FIND("|",CY22)-1))-VALUE(MID(CY22,FIND("-",CY22)+1,10)))))*$D$50),$D$9*(1-(IF($N22="X",ABS($O22-VALUE(MID(CY22,FIND("|",CY22)+1,FIND("-",CY22)-FIND("|",CY22)-1))),ABS($Q22-ABS(VALUE(MID(CY22,FIND("|",CY22)+1,FIND("-",CY22)-FIND("|",CY22)-1))-VALUE(MID(CY22,FIND("-",CY22)+1,10)))))*$D$50)))))*$I22,0)),0)</f>
        <v>0</v>
      </c>
      <c r="DA22" s="337"/>
      <c r="DB22" s="362"/>
      <c r="DC22" s="355" t="n">
        <f aca="false">IFERROR(IF($M22=DB22,($D$8+$D$9+$D$10)*$I22,IF($N22=LEFT(DB22,1),($D$8+MAX(0,IF($D$50=1,$D$9*(1-(ABS($Q22-ABS(VALUE(MID(DB22,FIND("|",DB22)+1,FIND("-",DB22)-FIND("|",DB22)-1))-VALUE(MID(DB22,FIND("-",DB22)+1,10)))))*$D$50),$D$9*(1-(IF($N22="X",ABS($O22-VALUE(MID(DB22,FIND("|",DB22)+1,FIND("-",DB22)-FIND("|",DB22)-1))),ABS($Q22-ABS(VALUE(MID(DB22,FIND("|",DB22)+1,FIND("-",DB22)-FIND("|",DB22)-1))-VALUE(MID(DB22,FIND("-",DB22)+1,10)))))*$D$50)))))*$I22,0)),0)</f>
        <v>0</v>
      </c>
      <c r="DD22" s="337"/>
      <c r="DE22" s="362"/>
      <c r="DF22" s="355" t="n">
        <f aca="false">IFERROR(IF($M22=DE22,($D$8+$D$9+$D$10)*$I22,IF($N22=LEFT(DE22,1),($D$8+MAX(0,IF($D$50=1,$D$9*(1-(ABS($Q22-ABS(VALUE(MID(DE22,FIND("|",DE22)+1,FIND("-",DE22)-FIND("|",DE22)-1))-VALUE(MID(DE22,FIND("-",DE22)+1,10)))))*$D$50),$D$9*(1-(IF($N22="X",ABS($O22-VALUE(MID(DE22,FIND("|",DE22)+1,FIND("-",DE22)-FIND("|",DE22)-1))),ABS($Q22-ABS(VALUE(MID(DE22,FIND("|",DE22)+1,FIND("-",DE22)-FIND("|",DE22)-1))-VALUE(MID(DE22,FIND("-",DE22)+1,10)))))*$D$50)))))*$I22,0)),0)</f>
        <v>0</v>
      </c>
      <c r="DG22" s="337"/>
      <c r="DH22" s="362"/>
      <c r="DI22" s="355" t="n">
        <f aca="false">IFERROR(IF($M22=DH22,($D$8+$D$9+$D$10)*$I22,IF($N22=LEFT(DH22,1),($D$8+MAX(0,IF($D$50=1,$D$9*(1-(ABS($Q22-ABS(VALUE(MID(DH22,FIND("|",DH22)+1,FIND("-",DH22)-FIND("|",DH22)-1))-VALUE(MID(DH22,FIND("-",DH22)+1,10)))))*$D$50),$D$9*(1-(IF($N22="X",ABS($O22-VALUE(MID(DH22,FIND("|",DH22)+1,FIND("-",DH22)-FIND("|",DH22)-1))),ABS($Q22-ABS(VALUE(MID(DH22,FIND("|",DH22)+1,FIND("-",DH22)-FIND("|",DH22)-1))-VALUE(MID(DH22,FIND("-",DH22)+1,10)))))*$D$50)))))*$I22,0)),0)</f>
        <v>0</v>
      </c>
      <c r="DJ22" s="337"/>
      <c r="DK22" s="362"/>
      <c r="DL22" s="355" t="n">
        <f aca="false">IFERROR(IF($M22=DK22,($D$8+$D$9+$D$10)*$I22,IF($N22=LEFT(DK22,1),($D$8+MAX(0,IF($D$50=1,$D$9*(1-(ABS($Q22-ABS(VALUE(MID(DK22,FIND("|",DK22)+1,FIND("-",DK22)-FIND("|",DK22)-1))-VALUE(MID(DK22,FIND("-",DK22)+1,10)))))*$D$50),$D$9*(1-(IF($N22="X",ABS($O22-VALUE(MID(DK22,FIND("|",DK22)+1,FIND("-",DK22)-FIND("|",DK22)-1))),ABS($Q22-ABS(VALUE(MID(DK22,FIND("|",DK22)+1,FIND("-",DK22)-FIND("|",DK22)-1))-VALUE(MID(DK22,FIND("-",DK22)+1,10)))))*$D$50)))))*$I22,0)),0)</f>
        <v>0</v>
      </c>
      <c r="DM22" s="337"/>
      <c r="DN22" s="362"/>
      <c r="DO22" s="355" t="n">
        <f aca="false">IFERROR(IF($M22=DN22,($D$8+$D$9+$D$10)*$I22,IF($N22=LEFT(DN22,1),($D$8+MAX(0,IF($D$50=1,$D$9*(1-(ABS($Q22-ABS(VALUE(MID(DN22,FIND("|",DN22)+1,FIND("-",DN22)-FIND("|",DN22)-1))-VALUE(MID(DN22,FIND("-",DN22)+1,10)))))*$D$50),$D$9*(1-(IF($N22="X",ABS($O22-VALUE(MID(DN22,FIND("|",DN22)+1,FIND("-",DN22)-FIND("|",DN22)-1))),ABS($Q22-ABS(VALUE(MID(DN22,FIND("|",DN22)+1,FIND("-",DN22)-FIND("|",DN22)-1))-VALUE(MID(DN22,FIND("-",DN22)+1,10)))))*$D$50)))))*$I22,0)),0)</f>
        <v>0</v>
      </c>
      <c r="DP22" s="337"/>
      <c r="DQ22" s="362"/>
      <c r="DR22" s="355" t="n">
        <f aca="false">IFERROR(IF($M22=DQ22,($D$8+$D$9+$D$10)*$I22,IF($N22=LEFT(DQ22,1),($D$8+MAX(0,IF($D$50=1,$D$9*(1-(ABS($Q22-ABS(VALUE(MID(DQ22,FIND("|",DQ22)+1,FIND("-",DQ22)-FIND("|",DQ22)-1))-VALUE(MID(DQ22,FIND("-",DQ22)+1,10)))))*$D$50),$D$9*(1-(IF($N22="X",ABS($O22-VALUE(MID(DQ22,FIND("|",DQ22)+1,FIND("-",DQ22)-FIND("|",DQ22)-1))),ABS($Q22-ABS(VALUE(MID(DQ22,FIND("|",DQ22)+1,FIND("-",DQ22)-FIND("|",DQ22)-1))-VALUE(MID(DQ22,FIND("-",DQ22)+1,10)))))*$D$50)))))*$I22,0)),0)</f>
        <v>0</v>
      </c>
      <c r="DS22" s="337"/>
      <c r="DT22" s="362"/>
      <c r="DU22" s="355" t="n">
        <f aca="false">IFERROR(IF($M22=DT22,($D$8+$D$9+$D$10)*$I22,IF($N22=LEFT(DT22,1),($D$8+MAX(0,IF($D$50=1,$D$9*(1-(ABS($Q22-ABS(VALUE(MID(DT22,FIND("|",DT22)+1,FIND("-",DT22)-FIND("|",DT22)-1))-VALUE(MID(DT22,FIND("-",DT22)+1,10)))))*$D$50),$D$9*(1-(IF($N22="X",ABS($O22-VALUE(MID(DT22,FIND("|",DT22)+1,FIND("-",DT22)-FIND("|",DT22)-1))),ABS($Q22-ABS(VALUE(MID(DT22,FIND("|",DT22)+1,FIND("-",DT22)-FIND("|",DT22)-1))-VALUE(MID(DT22,FIND("-",DT22)+1,10)))))*$D$50)))))*$I22,0)),0)</f>
        <v>0</v>
      </c>
      <c r="DV22" s="337"/>
      <c r="DW22" s="362"/>
      <c r="DX22" s="355" t="n">
        <f aca="false">IFERROR(IF($M22=DW22,($D$8+$D$9+$D$10)*$I22,IF($N22=LEFT(DW22,1),($D$8+MAX(0,IF($D$50=1,$D$9*(1-(ABS($Q22-ABS(VALUE(MID(DW22,FIND("|",DW22)+1,FIND("-",DW22)-FIND("|",DW22)-1))-VALUE(MID(DW22,FIND("-",DW22)+1,10)))))*$D$50),$D$9*(1-(IF($N22="X",ABS($O22-VALUE(MID(DW22,FIND("|",DW22)+1,FIND("-",DW22)-FIND("|",DW22)-1))),ABS($Q22-ABS(VALUE(MID(DW22,FIND("|",DW22)+1,FIND("-",DW22)-FIND("|",DW22)-1))-VALUE(MID(DW22,FIND("-",DW22)+1,10)))))*$D$50)))))*$I22,0)),0)</f>
        <v>0</v>
      </c>
      <c r="DY22" s="337"/>
      <c r="DZ22" s="362"/>
      <c r="EA22" s="355" t="n">
        <f aca="false">IFERROR(IF($M22=DZ22,($D$8+$D$9+$D$10)*$I22,IF($N22=LEFT(DZ22,1),($D$8+MAX(0,IF($D$50=1,$D$9*(1-(ABS($Q22-ABS(VALUE(MID(DZ22,FIND("|",DZ22)+1,FIND("-",DZ22)-FIND("|",DZ22)-1))-VALUE(MID(DZ22,FIND("-",DZ22)+1,10)))))*$D$50),$D$9*(1-(IF($N22="X",ABS($O22-VALUE(MID(DZ22,FIND("|",DZ22)+1,FIND("-",DZ22)-FIND("|",DZ22)-1))),ABS($Q22-ABS(VALUE(MID(DZ22,FIND("|",DZ22)+1,FIND("-",DZ22)-FIND("|",DZ22)-1))-VALUE(MID(DZ22,FIND("-",DZ22)+1,10)))))*$D$50)))))*$I22,0)),0)</f>
        <v>0</v>
      </c>
      <c r="EB22" s="337"/>
      <c r="EC22" s="362"/>
      <c r="ED22" s="355" t="n">
        <f aca="false">IFERROR(IF($M22=EC22,($D$8+$D$9+$D$10)*$I22,IF($N22=LEFT(EC22,1),($D$8+MAX(0,IF($D$50=1,$D$9*(1-(ABS($Q22-ABS(VALUE(MID(EC22,FIND("|",EC22)+1,FIND("-",EC22)-FIND("|",EC22)-1))-VALUE(MID(EC22,FIND("-",EC22)+1,10)))))*$D$50),$D$9*(1-(IF($N22="X",ABS($O22-VALUE(MID(EC22,FIND("|",EC22)+1,FIND("-",EC22)-FIND("|",EC22)-1))),ABS($Q22-ABS(VALUE(MID(EC22,FIND("|",EC22)+1,FIND("-",EC22)-FIND("|",EC22)-1))-VALUE(MID(EC22,FIND("-",EC22)+1,10)))))*$D$50)))))*$I22,0)),0)</f>
        <v>0</v>
      </c>
      <c r="EE22" s="337"/>
      <c r="EF22" s="362"/>
      <c r="EG22" s="355" t="n">
        <f aca="false">IFERROR(IF($M22=EF22,($D$8+$D$9+$D$10)*$I22,IF($N22=LEFT(EF22,1),($D$8+MAX(0,IF($D$50=1,$D$9*(1-(ABS($Q22-ABS(VALUE(MID(EF22,FIND("|",EF22)+1,FIND("-",EF22)-FIND("|",EF22)-1))-VALUE(MID(EF22,FIND("-",EF22)+1,10)))))*$D$50),$D$9*(1-(IF($N22="X",ABS($O22-VALUE(MID(EF22,FIND("|",EF22)+1,FIND("-",EF22)-FIND("|",EF22)-1))),ABS($Q22-ABS(VALUE(MID(EF22,FIND("|",EF22)+1,FIND("-",EF22)-FIND("|",EF22)-1))-VALUE(MID(EF22,FIND("-",EF22)+1,10)))))*$D$50)))))*$I22,0)),0)</f>
        <v>0</v>
      </c>
      <c r="EH22" s="337"/>
      <c r="EI22" s="337"/>
    </row>
    <row r="23" customFormat="false" ht="15" hidden="false" customHeight="false" outlineLevel="0" collapsed="false">
      <c r="A23" s="326"/>
      <c r="B23" s="326"/>
      <c r="C23" s="367" t="str">
        <f aca="false">Idiomas!D319</f>
        <v>Equipo clasificado para CUARTOS</v>
      </c>
      <c r="D23" s="368" t="n">
        <v>5</v>
      </c>
      <c r="E23" s="333"/>
      <c r="F23" s="342" t="n">
        <f aca="false">SUM($D$8:$D$10)*I23</f>
        <v>17</v>
      </c>
      <c r="G23" s="342" t="n">
        <f aca="false">VLOOKUP(H23,Equipos!$Q$1:$R$25,2,0)</f>
        <v>7</v>
      </c>
      <c r="H23" s="350" t="n">
        <f aca="false">TRUNC(INDEX(WORLDCUP!$X$4:$X$147,MATCH(ADMIN!K23,WORLDCUP!$DT$4:$DT$147,0))+INDEX(Horarios!$R$3:$R$86,MATCH(Horarios!$C$3,Horarios!$P$3:$P$86,0))/24)</f>
        <v>46190</v>
      </c>
      <c r="I23" s="351" t="n">
        <v>1</v>
      </c>
      <c r="J23" s="352" t="s">
        <v>291</v>
      </c>
      <c r="K23" s="366" t="str">
        <f aca="false">CONCATENATE(WORLDCUP!AA69,"-",WORLDCUP!AF69)</f>
        <v>Irak-Noruega</v>
      </c>
      <c r="L23" s="353"/>
      <c r="M23" s="358" t="str">
        <f aca="false">IF(OR(WORLDCUP!AC69="",WORLDCUP!AD69=""),"-",N23&amp;"|"&amp;O23&amp;"-"&amp;P23)</f>
        <v>-</v>
      </c>
      <c r="N23" s="331" t="str">
        <f aca="false">IF(OR(WORLDCUP!AC69="",WORLDCUP!AD69=""),"",IF(WORLDCUP!AC69&gt;WORLDCUP!AD69,"1",IF(WORLDCUP!AC69&lt;WORLDCUP!AD69,"2","X")))</f>
        <v/>
      </c>
      <c r="O23" s="331" t="n">
        <f aca="false">WORLDCUP!AC69</f>
        <v>0</v>
      </c>
      <c r="P23" s="331" t="n">
        <f aca="false">WORLDCUP!AD69</f>
        <v>0</v>
      </c>
      <c r="Q23" s="331" t="n">
        <f aca="false">ABS(O23-P23)</f>
        <v>0</v>
      </c>
      <c r="R23" s="326"/>
      <c r="S23" s="362" t="s">
        <v>268</v>
      </c>
      <c r="T23" s="355" t="n">
        <f aca="false">IFERROR(IF($M23=S23,($D$8+$D$9+$D$10)*$I23,IF($N23=LEFT(S23,1),($D$8+MAX(0,IF($D$50=1,$D$9*(1-(ABS($Q23-ABS(VALUE(MID(S23,FIND("|",S23)+1,FIND("-",S23)-FIND("|",S23)-1))-VALUE(MID(S23,FIND("-",S23)+1,10)))))*$D$50),$D$9*(1-(IF($N23="X",ABS($O23-VALUE(MID(S23,FIND("|",S23)+1,FIND("-",S23)-FIND("|",S23)-1))),ABS($Q23-ABS(VALUE(MID(S23,FIND("|",S23)+1,FIND("-",S23)-FIND("|",S23)-1))-VALUE(MID(S23,FIND("-",S23)+1,10)))))*$D$50)))))*$I23,0)),0)</f>
        <v>0</v>
      </c>
      <c r="U23" s="337"/>
      <c r="V23" s="362" t="s">
        <v>271</v>
      </c>
      <c r="W23" s="355" t="n">
        <f aca="false">IFERROR(IF($M23=V23,($D$8+$D$9+$D$10)*$I23,IF($N23=LEFT(V23,1),($D$8+MAX(0,IF($D$50=1,$D$9*(1-(ABS($Q23-ABS(VALUE(MID(V23,FIND("|",V23)+1,FIND("-",V23)-FIND("|",V23)-1))-VALUE(MID(V23,FIND("-",V23)+1,10)))))*$D$50),$D$9*(1-(IF($N23="X",ABS($O23-VALUE(MID(V23,FIND("|",V23)+1,FIND("-",V23)-FIND("|",V23)-1))),ABS($Q23-ABS(VALUE(MID(V23,FIND("|",V23)+1,FIND("-",V23)-FIND("|",V23)-1))-VALUE(MID(V23,FIND("-",V23)+1,10)))))*$D$50)))))*$I23,0)),0)</f>
        <v>0</v>
      </c>
      <c r="X23" s="337"/>
      <c r="Y23" s="362" t="s">
        <v>274</v>
      </c>
      <c r="Z23" s="355" t="n">
        <f aca="false">IFERROR(IF($M23=Y23,($D$8+$D$9+$D$10)*$I23,IF($N23=LEFT(Y23,1),($D$8+MAX(0,IF($D$50=1,$D$9*(1-(ABS($Q23-ABS(VALUE(MID(Y23,FIND("|",Y23)+1,FIND("-",Y23)-FIND("|",Y23)-1))-VALUE(MID(Y23,FIND("-",Y23)+1,10)))))*$D$50),$D$9*(1-(IF($N23="X",ABS($O23-VALUE(MID(Y23,FIND("|",Y23)+1,FIND("-",Y23)-FIND("|",Y23)-1))),ABS($Q23-ABS(VALUE(MID(Y23,FIND("|",Y23)+1,FIND("-",Y23)-FIND("|",Y23)-1))-VALUE(MID(Y23,FIND("-",Y23)+1,10)))))*$D$50)))))*$I23,0)),0)</f>
        <v>0</v>
      </c>
      <c r="AA23" s="337"/>
      <c r="AB23" s="362" t="s">
        <v>271</v>
      </c>
      <c r="AC23" s="355" t="n">
        <f aca="false">IFERROR(IF($M23=AB23,($D$8+$D$9+$D$10)*$I23,IF($N23=LEFT(AB23,1),($D$8+MAX(0,IF($D$50=1,$D$9*(1-(ABS($Q23-ABS(VALUE(MID(AB23,FIND("|",AB23)+1,FIND("-",AB23)-FIND("|",AB23)-1))-VALUE(MID(AB23,FIND("-",AB23)+1,10)))))*$D$50),$D$9*(1-(IF($N23="X",ABS($O23-VALUE(MID(AB23,FIND("|",AB23)+1,FIND("-",AB23)-FIND("|",AB23)-1))),ABS($Q23-ABS(VALUE(MID(AB23,FIND("|",AB23)+1,FIND("-",AB23)-FIND("|",AB23)-1))-VALUE(MID(AB23,FIND("-",AB23)+1,10)))))*$D$50)))))*$I23,0)),0)</f>
        <v>0</v>
      </c>
      <c r="AD23" s="337"/>
      <c r="AE23" s="362" t="s">
        <v>274</v>
      </c>
      <c r="AF23" s="355" t="n">
        <f aca="false">IFERROR(IF($M23=AE23,($D$8+$D$9+$D$10)*$I23,IF($N23=LEFT(AE23,1),($D$8+MAX(0,IF($D$50=1,$D$9*(1-(ABS($Q23-ABS(VALUE(MID(AE23,FIND("|",AE23)+1,FIND("-",AE23)-FIND("|",AE23)-1))-VALUE(MID(AE23,FIND("-",AE23)+1,10)))))*$D$50),$D$9*(1-(IF($N23="X",ABS($O23-VALUE(MID(AE23,FIND("|",AE23)+1,FIND("-",AE23)-FIND("|",AE23)-1))),ABS($Q23-ABS(VALUE(MID(AE23,FIND("|",AE23)+1,FIND("-",AE23)-FIND("|",AE23)-1))-VALUE(MID(AE23,FIND("-",AE23)+1,10)))))*$D$50)))))*$I23,0)),0)</f>
        <v>0</v>
      </c>
      <c r="AG23" s="337"/>
      <c r="AH23" s="362" t="s">
        <v>274</v>
      </c>
      <c r="AI23" s="355" t="n">
        <f aca="false">IFERROR(IF($M23=AH23,($D$8+$D$9+$D$10)*$I23,IF($N23=LEFT(AH23,1),($D$8+MAX(0,IF($D$50=1,$D$9*(1-(ABS($Q23-ABS(VALUE(MID(AH23,FIND("|",AH23)+1,FIND("-",AH23)-FIND("|",AH23)-1))-VALUE(MID(AH23,FIND("-",AH23)+1,10)))))*$D$50),$D$9*(1-(IF($N23="X",ABS($O23-VALUE(MID(AH23,FIND("|",AH23)+1,FIND("-",AH23)-FIND("|",AH23)-1))),ABS($Q23-ABS(VALUE(MID(AH23,FIND("|",AH23)+1,FIND("-",AH23)-FIND("|",AH23)-1))-VALUE(MID(AH23,FIND("-",AH23)+1,10)))))*$D$50)))))*$I23,0)),0)</f>
        <v>0</v>
      </c>
      <c r="AJ23" s="337"/>
      <c r="AK23" s="362" t="s">
        <v>274</v>
      </c>
      <c r="AL23" s="355" t="n">
        <f aca="false">IFERROR(IF($M23=AK23,($D$8+$D$9+$D$10)*$I23,IF($N23=LEFT(AK23,1),($D$8+MAX(0,IF($D$50=1,$D$9*(1-(ABS($Q23-ABS(VALUE(MID(AK23,FIND("|",AK23)+1,FIND("-",AK23)-FIND("|",AK23)-1))-VALUE(MID(AK23,FIND("-",AK23)+1,10)))))*$D$50),$D$9*(1-(IF($N23="X",ABS($O23-VALUE(MID(AK23,FIND("|",AK23)+1,FIND("-",AK23)-FIND("|",AK23)-1))),ABS($Q23-ABS(VALUE(MID(AK23,FIND("|",AK23)+1,FIND("-",AK23)-FIND("|",AK23)-1))-VALUE(MID(AK23,FIND("-",AK23)+1,10)))))*$D$50)))))*$I23,0)),0)</f>
        <v>0</v>
      </c>
      <c r="AM23" s="337"/>
      <c r="AN23" s="362" t="s">
        <v>277</v>
      </c>
      <c r="AO23" s="355" t="n">
        <f aca="false">IFERROR(IF($M23=AN23,($D$8+$D$9+$D$10)*$I23,IF($N23=LEFT(AN23,1),($D$8+MAX(0,IF($D$50=1,$D$9*(1-(ABS($Q23-ABS(VALUE(MID(AN23,FIND("|",AN23)+1,FIND("-",AN23)-FIND("|",AN23)-1))-VALUE(MID(AN23,FIND("-",AN23)+1,10)))))*$D$50),$D$9*(1-(IF($N23="X",ABS($O23-VALUE(MID(AN23,FIND("|",AN23)+1,FIND("-",AN23)-FIND("|",AN23)-1))),ABS($Q23-ABS(VALUE(MID(AN23,FIND("|",AN23)+1,FIND("-",AN23)-FIND("|",AN23)-1))-VALUE(MID(AN23,FIND("-",AN23)+1,10)))))*$D$50)))))*$I23,0)),0)</f>
        <v>0</v>
      </c>
      <c r="AP23" s="337"/>
      <c r="AQ23" s="362" t="s">
        <v>271</v>
      </c>
      <c r="AR23" s="355" t="n">
        <f aca="false">IFERROR(IF($M23=AQ23,($D$8+$D$9+$D$10)*$I23,IF($N23=LEFT(AQ23,1),($D$8+MAX(0,IF($D$50=1,$D$9*(1-(ABS($Q23-ABS(VALUE(MID(AQ23,FIND("|",AQ23)+1,FIND("-",AQ23)-FIND("|",AQ23)-1))-VALUE(MID(AQ23,FIND("-",AQ23)+1,10)))))*$D$50),$D$9*(1-(IF($N23="X",ABS($O23-VALUE(MID(AQ23,FIND("|",AQ23)+1,FIND("-",AQ23)-FIND("|",AQ23)-1))),ABS($Q23-ABS(VALUE(MID(AQ23,FIND("|",AQ23)+1,FIND("-",AQ23)-FIND("|",AQ23)-1))-VALUE(MID(AQ23,FIND("-",AQ23)+1,10)))))*$D$50)))))*$I23,0)),0)</f>
        <v>0</v>
      </c>
      <c r="AS23" s="337"/>
      <c r="AT23" s="362" t="s">
        <v>273</v>
      </c>
      <c r="AU23" s="355" t="n">
        <f aca="false">IFERROR(IF($M23=AT23,($D$8+$D$9+$D$10)*$I23,IF($N23=LEFT(AT23,1),($D$8+MAX(0,IF($D$50=1,$D$9*(1-(ABS($Q23-ABS(VALUE(MID(AT23,FIND("|",AT23)+1,FIND("-",AT23)-FIND("|",AT23)-1))-VALUE(MID(AT23,FIND("-",AT23)+1,10)))))*$D$50),$D$9*(1-(IF($N23="X",ABS($O23-VALUE(MID(AT23,FIND("|",AT23)+1,FIND("-",AT23)-FIND("|",AT23)-1))),ABS($Q23-ABS(VALUE(MID(AT23,FIND("|",AT23)+1,FIND("-",AT23)-FIND("|",AT23)-1))-VALUE(MID(AT23,FIND("-",AT23)+1,10)))))*$D$50)))))*$I23,0)),0)</f>
        <v>0</v>
      </c>
      <c r="AV23" s="337"/>
      <c r="AW23" s="362" t="s">
        <v>273</v>
      </c>
      <c r="AX23" s="355" t="n">
        <f aca="false">IFERROR(IF($M23=AW23,($D$8+$D$9+$D$10)*$I23,IF($N23=LEFT(AW23,1),($D$8+MAX(0,IF($D$50=1,$D$9*(1-(ABS($Q23-ABS(VALUE(MID(AW23,FIND("|",AW23)+1,FIND("-",AW23)-FIND("|",AW23)-1))-VALUE(MID(AW23,FIND("-",AW23)+1,10)))))*$D$50),$D$9*(1-(IF($N23="X",ABS($O23-VALUE(MID(AW23,FIND("|",AW23)+1,FIND("-",AW23)-FIND("|",AW23)-1))),ABS($Q23-ABS(VALUE(MID(AW23,FIND("|",AW23)+1,FIND("-",AW23)-FIND("|",AW23)-1))-VALUE(MID(AW23,FIND("-",AW23)+1,10)))))*$D$50)))))*$I23,0)),0)</f>
        <v>0</v>
      </c>
      <c r="AY23" s="337"/>
      <c r="AZ23" s="362" t="s">
        <v>268</v>
      </c>
      <c r="BA23" s="355" t="n">
        <f aca="false">IFERROR(IF($M23=AZ23,($D$8+$D$9+$D$10)*$I23,IF($N23=LEFT(AZ23,1),($D$8+MAX(0,IF($D$50=1,$D$9*(1-(ABS($Q23-ABS(VALUE(MID(AZ23,FIND("|",AZ23)+1,FIND("-",AZ23)-FIND("|",AZ23)-1))-VALUE(MID(AZ23,FIND("-",AZ23)+1,10)))))*$D$50),$D$9*(1-(IF($N23="X",ABS($O23-VALUE(MID(AZ23,FIND("|",AZ23)+1,FIND("-",AZ23)-FIND("|",AZ23)-1))),ABS($Q23-ABS(VALUE(MID(AZ23,FIND("|",AZ23)+1,FIND("-",AZ23)-FIND("|",AZ23)-1))-VALUE(MID(AZ23,FIND("-",AZ23)+1,10)))))*$D$50)))))*$I23,0)),0)</f>
        <v>0</v>
      </c>
      <c r="BB23" s="337"/>
      <c r="BC23" s="362" t="s">
        <v>274</v>
      </c>
      <c r="BD23" s="355" t="n">
        <f aca="false">IFERROR(IF($M23=BC23,($D$8+$D$9+$D$10)*$I23,IF($N23=LEFT(BC23,1),($D$8+MAX(0,IF($D$50=1,$D$9*(1-(ABS($Q23-ABS(VALUE(MID(BC23,FIND("|",BC23)+1,FIND("-",BC23)-FIND("|",BC23)-1))-VALUE(MID(BC23,FIND("-",BC23)+1,10)))))*$D$50),$D$9*(1-(IF($N23="X",ABS($O23-VALUE(MID(BC23,FIND("|",BC23)+1,FIND("-",BC23)-FIND("|",BC23)-1))),ABS($Q23-ABS(VALUE(MID(BC23,FIND("|",BC23)+1,FIND("-",BC23)-FIND("|",BC23)-1))-VALUE(MID(BC23,FIND("-",BC23)+1,10)))))*$D$50)))))*$I23,0)),0)</f>
        <v>0</v>
      </c>
      <c r="BE23" s="337"/>
      <c r="BF23" s="362" t="s">
        <v>274</v>
      </c>
      <c r="BG23" s="355" t="n">
        <f aca="false">IFERROR(IF($M23=BF23,($D$8+$D$9+$D$10)*$I23,IF($N23=LEFT(BF23,1),($D$8+MAX(0,IF($D$50=1,$D$9*(1-(ABS($Q23-ABS(VALUE(MID(BF23,FIND("|",BF23)+1,FIND("-",BF23)-FIND("|",BF23)-1))-VALUE(MID(BF23,FIND("-",BF23)+1,10)))))*$D$50),$D$9*(1-(IF($N23="X",ABS($O23-VALUE(MID(BF23,FIND("|",BF23)+1,FIND("-",BF23)-FIND("|",BF23)-1))),ABS($Q23-ABS(VALUE(MID(BF23,FIND("|",BF23)+1,FIND("-",BF23)-FIND("|",BF23)-1))-VALUE(MID(BF23,FIND("-",BF23)+1,10)))))*$D$50)))))*$I23,0)),0)</f>
        <v>0</v>
      </c>
      <c r="BH23" s="337"/>
      <c r="BI23" s="362" t="s">
        <v>271</v>
      </c>
      <c r="BJ23" s="355" t="n">
        <f aca="false">IFERROR(IF($M23=BI23,($D$8+$D$9+$D$10)*$I23,IF($N23=LEFT(BI23,1),($D$8+MAX(0,IF($D$50=1,$D$9*(1-(ABS($Q23-ABS(VALUE(MID(BI23,FIND("|",BI23)+1,FIND("-",BI23)-FIND("|",BI23)-1))-VALUE(MID(BI23,FIND("-",BI23)+1,10)))))*$D$50),$D$9*(1-(IF($N23="X",ABS($O23-VALUE(MID(BI23,FIND("|",BI23)+1,FIND("-",BI23)-FIND("|",BI23)-1))),ABS($Q23-ABS(VALUE(MID(BI23,FIND("|",BI23)+1,FIND("-",BI23)-FIND("|",BI23)-1))-VALUE(MID(BI23,FIND("-",BI23)+1,10)))))*$D$50)))))*$I23,0)),0)</f>
        <v>0</v>
      </c>
      <c r="BK23" s="337"/>
      <c r="BL23" s="362" t="s">
        <v>274</v>
      </c>
      <c r="BM23" s="355" t="n">
        <f aca="false">IFERROR(IF($M23=BL23,($D$8+$D$9+$D$10)*$I23,IF($N23=LEFT(BL23,1),($D$8+MAX(0,IF($D$50=1,$D$9*(1-(ABS($Q23-ABS(VALUE(MID(BL23,FIND("|",BL23)+1,FIND("-",BL23)-FIND("|",BL23)-1))-VALUE(MID(BL23,FIND("-",BL23)+1,10)))))*$D$50),$D$9*(1-(IF($N23="X",ABS($O23-VALUE(MID(BL23,FIND("|",BL23)+1,FIND("-",BL23)-FIND("|",BL23)-1))),ABS($Q23-ABS(VALUE(MID(BL23,FIND("|",BL23)+1,FIND("-",BL23)-FIND("|",BL23)-1))-VALUE(MID(BL23,FIND("-",BL23)+1,10)))))*$D$50)))))*$I23,0)),0)</f>
        <v>0</v>
      </c>
      <c r="BN23" s="337"/>
      <c r="BO23" s="362" t="s">
        <v>268</v>
      </c>
      <c r="BP23" s="355" t="n">
        <f aca="false">IFERROR(IF($M23=BO23,($D$8+$D$9+$D$10)*$I23,IF($N23=LEFT(BO23,1),($D$8+MAX(0,IF($D$50=1,$D$9*(1-(ABS($Q23-ABS(VALUE(MID(BO23,FIND("|",BO23)+1,FIND("-",BO23)-FIND("|",BO23)-1))-VALUE(MID(BO23,FIND("-",BO23)+1,10)))))*$D$50),$D$9*(1-(IF($N23="X",ABS($O23-VALUE(MID(BO23,FIND("|",BO23)+1,FIND("-",BO23)-FIND("|",BO23)-1))),ABS($Q23-ABS(VALUE(MID(BO23,FIND("|",BO23)+1,FIND("-",BO23)-FIND("|",BO23)-1))-VALUE(MID(BO23,FIND("-",BO23)+1,10)))))*$D$50)))))*$I23,0)),0)</f>
        <v>0</v>
      </c>
      <c r="BQ23" s="337"/>
      <c r="BR23" s="362" t="s">
        <v>274</v>
      </c>
      <c r="BS23" s="355" t="n">
        <f aca="false">IFERROR(IF($M23=BR23,($D$8+$D$9+$D$10)*$I23,IF($N23=LEFT(BR23,1),($D$8+MAX(0,IF($D$50=1,$D$9*(1-(ABS($Q23-ABS(VALUE(MID(BR23,FIND("|",BR23)+1,FIND("-",BR23)-FIND("|",BR23)-1))-VALUE(MID(BR23,FIND("-",BR23)+1,10)))))*$D$50),$D$9*(1-(IF($N23="X",ABS($O23-VALUE(MID(BR23,FIND("|",BR23)+1,FIND("-",BR23)-FIND("|",BR23)-1))),ABS($Q23-ABS(VALUE(MID(BR23,FIND("|",BR23)+1,FIND("-",BR23)-FIND("|",BR23)-1))-VALUE(MID(BR23,FIND("-",BR23)+1,10)))))*$D$50)))))*$I23,0)),0)</f>
        <v>0</v>
      </c>
      <c r="BT23" s="337"/>
      <c r="BU23" s="362"/>
      <c r="BV23" s="355" t="n">
        <f aca="false">IFERROR(IF($M23=BU23,($D$8+$D$9+$D$10)*$I23,IF($N23=LEFT(BU23,1),($D$8+MAX(0,IF($D$50=1,$D$9*(1-(ABS($Q23-ABS(VALUE(MID(BU23,FIND("|",BU23)+1,FIND("-",BU23)-FIND("|",BU23)-1))-VALUE(MID(BU23,FIND("-",BU23)+1,10)))))*$D$50),$D$9*(1-(IF($N23="X",ABS($O23-VALUE(MID(BU23,FIND("|",BU23)+1,FIND("-",BU23)-FIND("|",BU23)-1))),ABS($Q23-ABS(VALUE(MID(BU23,FIND("|",BU23)+1,FIND("-",BU23)-FIND("|",BU23)-1))-VALUE(MID(BU23,FIND("-",BU23)+1,10)))))*$D$50)))))*$I23,0)),0)</f>
        <v>0</v>
      </c>
      <c r="BW23" s="337"/>
      <c r="BX23" s="362"/>
      <c r="BY23" s="355" t="n">
        <f aca="false">IFERROR(IF($M23=BX23,($D$8+$D$9+$D$10)*$I23,IF($N23=LEFT(BX23,1),($D$8+MAX(0,IF($D$50=1,$D$9*(1-(ABS($Q23-ABS(VALUE(MID(BX23,FIND("|",BX23)+1,FIND("-",BX23)-FIND("|",BX23)-1))-VALUE(MID(BX23,FIND("-",BX23)+1,10)))))*$D$50),$D$9*(1-(IF($N23="X",ABS($O23-VALUE(MID(BX23,FIND("|",BX23)+1,FIND("-",BX23)-FIND("|",BX23)-1))),ABS($Q23-ABS(VALUE(MID(BX23,FIND("|",BX23)+1,FIND("-",BX23)-FIND("|",BX23)-1))-VALUE(MID(BX23,FIND("-",BX23)+1,10)))))*$D$50)))))*$I23,0)),0)</f>
        <v>0</v>
      </c>
      <c r="BZ23" s="337"/>
      <c r="CA23" s="362"/>
      <c r="CB23" s="355" t="n">
        <f aca="false">IFERROR(IF($M23=CA23,($D$8+$D$9+$D$10)*$I23,IF($N23=LEFT(CA23,1),($D$8+MAX(0,IF($D$50=1,$D$9*(1-(ABS($Q23-ABS(VALUE(MID(CA23,FIND("|",CA23)+1,FIND("-",CA23)-FIND("|",CA23)-1))-VALUE(MID(CA23,FIND("-",CA23)+1,10)))))*$D$50),$D$9*(1-(IF($N23="X",ABS($O23-VALUE(MID(CA23,FIND("|",CA23)+1,FIND("-",CA23)-FIND("|",CA23)-1))),ABS($Q23-ABS(VALUE(MID(CA23,FIND("|",CA23)+1,FIND("-",CA23)-FIND("|",CA23)-1))-VALUE(MID(CA23,FIND("-",CA23)+1,10)))))*$D$50)))))*$I23,0)),0)</f>
        <v>0</v>
      </c>
      <c r="CC23" s="337"/>
      <c r="CD23" s="362"/>
      <c r="CE23" s="355" t="n">
        <f aca="false">IFERROR(IF($M23=CD23,($D$8+$D$9+$D$10)*$I23,IF($N23=LEFT(CD23,1),($D$8+MAX(0,IF($D$50=1,$D$9*(1-(ABS($Q23-ABS(VALUE(MID(CD23,FIND("|",CD23)+1,FIND("-",CD23)-FIND("|",CD23)-1))-VALUE(MID(CD23,FIND("-",CD23)+1,10)))))*$D$50),$D$9*(1-(IF($N23="X",ABS($O23-VALUE(MID(CD23,FIND("|",CD23)+1,FIND("-",CD23)-FIND("|",CD23)-1))),ABS($Q23-ABS(VALUE(MID(CD23,FIND("|",CD23)+1,FIND("-",CD23)-FIND("|",CD23)-1))-VALUE(MID(CD23,FIND("-",CD23)+1,10)))))*$D$50)))))*$I23,0)),0)</f>
        <v>0</v>
      </c>
      <c r="CF23" s="337"/>
      <c r="CG23" s="362"/>
      <c r="CH23" s="355" t="n">
        <f aca="false">IFERROR(IF($M23=CG23,($D$8+$D$9+$D$10)*$I23,IF($N23=LEFT(CG23,1),($D$8+MAX(0,IF($D$50=1,$D$9*(1-(ABS($Q23-ABS(VALUE(MID(CG23,FIND("|",CG23)+1,FIND("-",CG23)-FIND("|",CG23)-1))-VALUE(MID(CG23,FIND("-",CG23)+1,10)))))*$D$50),$D$9*(1-(IF($N23="X",ABS($O23-VALUE(MID(CG23,FIND("|",CG23)+1,FIND("-",CG23)-FIND("|",CG23)-1))),ABS($Q23-ABS(VALUE(MID(CG23,FIND("|",CG23)+1,FIND("-",CG23)-FIND("|",CG23)-1))-VALUE(MID(CG23,FIND("-",CG23)+1,10)))))*$D$50)))))*$I23,0)),0)</f>
        <v>0</v>
      </c>
      <c r="CI23" s="337"/>
      <c r="CJ23" s="362"/>
      <c r="CK23" s="355" t="n">
        <f aca="false">IFERROR(IF($M23=CJ23,($D$8+$D$9+$D$10)*$I23,IF($N23=LEFT(CJ23,1),($D$8+MAX(0,IF($D$50=1,$D$9*(1-(ABS($Q23-ABS(VALUE(MID(CJ23,FIND("|",CJ23)+1,FIND("-",CJ23)-FIND("|",CJ23)-1))-VALUE(MID(CJ23,FIND("-",CJ23)+1,10)))))*$D$50),$D$9*(1-(IF($N23="X",ABS($O23-VALUE(MID(CJ23,FIND("|",CJ23)+1,FIND("-",CJ23)-FIND("|",CJ23)-1))),ABS($Q23-ABS(VALUE(MID(CJ23,FIND("|",CJ23)+1,FIND("-",CJ23)-FIND("|",CJ23)-1))-VALUE(MID(CJ23,FIND("-",CJ23)+1,10)))))*$D$50)))))*$I23,0)),0)</f>
        <v>0</v>
      </c>
      <c r="CL23" s="337"/>
      <c r="CM23" s="362"/>
      <c r="CN23" s="355" t="n">
        <f aca="false">IFERROR(IF($M23=CM23,($D$8+$D$9+$D$10)*$I23,IF($N23=LEFT(CM23,1),($D$8+MAX(0,IF($D$50=1,$D$9*(1-(ABS($Q23-ABS(VALUE(MID(CM23,FIND("|",CM23)+1,FIND("-",CM23)-FIND("|",CM23)-1))-VALUE(MID(CM23,FIND("-",CM23)+1,10)))))*$D$50),$D$9*(1-(IF($N23="X",ABS($O23-VALUE(MID(CM23,FIND("|",CM23)+1,FIND("-",CM23)-FIND("|",CM23)-1))),ABS($Q23-ABS(VALUE(MID(CM23,FIND("|",CM23)+1,FIND("-",CM23)-FIND("|",CM23)-1))-VALUE(MID(CM23,FIND("-",CM23)+1,10)))))*$D$50)))))*$I23,0)),0)</f>
        <v>0</v>
      </c>
      <c r="CO23" s="337"/>
      <c r="CP23" s="362"/>
      <c r="CQ23" s="355" t="n">
        <f aca="false">IFERROR(IF($M23=CP23,($D$8+$D$9+$D$10)*$I23,IF($N23=LEFT(CP23,1),($D$8+MAX(0,IF($D$50=1,$D$9*(1-(ABS($Q23-ABS(VALUE(MID(CP23,FIND("|",CP23)+1,FIND("-",CP23)-FIND("|",CP23)-1))-VALUE(MID(CP23,FIND("-",CP23)+1,10)))))*$D$50),$D$9*(1-(IF($N23="X",ABS($O23-VALUE(MID(CP23,FIND("|",CP23)+1,FIND("-",CP23)-FIND("|",CP23)-1))),ABS($Q23-ABS(VALUE(MID(CP23,FIND("|",CP23)+1,FIND("-",CP23)-FIND("|",CP23)-1))-VALUE(MID(CP23,FIND("-",CP23)+1,10)))))*$D$50)))))*$I23,0)),0)</f>
        <v>0</v>
      </c>
      <c r="CR23" s="337"/>
      <c r="CS23" s="362"/>
      <c r="CT23" s="355" t="n">
        <f aca="false">IFERROR(IF($M23=CS23,($D$8+$D$9+$D$10)*$I23,IF($N23=LEFT(CS23,1),($D$8+MAX(0,IF($D$50=1,$D$9*(1-(ABS($Q23-ABS(VALUE(MID(CS23,FIND("|",CS23)+1,FIND("-",CS23)-FIND("|",CS23)-1))-VALUE(MID(CS23,FIND("-",CS23)+1,10)))))*$D$50),$D$9*(1-(IF($N23="X",ABS($O23-VALUE(MID(CS23,FIND("|",CS23)+1,FIND("-",CS23)-FIND("|",CS23)-1))),ABS($Q23-ABS(VALUE(MID(CS23,FIND("|",CS23)+1,FIND("-",CS23)-FIND("|",CS23)-1))-VALUE(MID(CS23,FIND("-",CS23)+1,10)))))*$D$50)))))*$I23,0)),0)</f>
        <v>0</v>
      </c>
      <c r="CU23" s="337"/>
      <c r="CV23" s="362"/>
      <c r="CW23" s="355" t="n">
        <f aca="false">IFERROR(IF($M23=CV23,($D$8+$D$9+$D$10)*$I23,IF($N23=LEFT(CV23,1),($D$8+MAX(0,IF($D$50=1,$D$9*(1-(ABS($Q23-ABS(VALUE(MID(CV23,FIND("|",CV23)+1,FIND("-",CV23)-FIND("|",CV23)-1))-VALUE(MID(CV23,FIND("-",CV23)+1,10)))))*$D$50),$D$9*(1-(IF($N23="X",ABS($O23-VALUE(MID(CV23,FIND("|",CV23)+1,FIND("-",CV23)-FIND("|",CV23)-1))),ABS($Q23-ABS(VALUE(MID(CV23,FIND("|",CV23)+1,FIND("-",CV23)-FIND("|",CV23)-1))-VALUE(MID(CV23,FIND("-",CV23)+1,10)))))*$D$50)))))*$I23,0)),0)</f>
        <v>0</v>
      </c>
      <c r="CX23" s="337"/>
      <c r="CY23" s="362"/>
      <c r="CZ23" s="355" t="n">
        <f aca="false">IFERROR(IF($M23=CY23,($D$8+$D$9+$D$10)*$I23,IF($N23=LEFT(CY23,1),($D$8+MAX(0,IF($D$50=1,$D$9*(1-(ABS($Q23-ABS(VALUE(MID(CY23,FIND("|",CY23)+1,FIND("-",CY23)-FIND("|",CY23)-1))-VALUE(MID(CY23,FIND("-",CY23)+1,10)))))*$D$50),$D$9*(1-(IF($N23="X",ABS($O23-VALUE(MID(CY23,FIND("|",CY23)+1,FIND("-",CY23)-FIND("|",CY23)-1))),ABS($Q23-ABS(VALUE(MID(CY23,FIND("|",CY23)+1,FIND("-",CY23)-FIND("|",CY23)-1))-VALUE(MID(CY23,FIND("-",CY23)+1,10)))))*$D$50)))))*$I23,0)),0)</f>
        <v>0</v>
      </c>
      <c r="DA23" s="337"/>
      <c r="DB23" s="362"/>
      <c r="DC23" s="355" t="n">
        <f aca="false">IFERROR(IF($M23=DB23,($D$8+$D$9+$D$10)*$I23,IF($N23=LEFT(DB23,1),($D$8+MAX(0,IF($D$50=1,$D$9*(1-(ABS($Q23-ABS(VALUE(MID(DB23,FIND("|",DB23)+1,FIND("-",DB23)-FIND("|",DB23)-1))-VALUE(MID(DB23,FIND("-",DB23)+1,10)))))*$D$50),$D$9*(1-(IF($N23="X",ABS($O23-VALUE(MID(DB23,FIND("|",DB23)+1,FIND("-",DB23)-FIND("|",DB23)-1))),ABS($Q23-ABS(VALUE(MID(DB23,FIND("|",DB23)+1,FIND("-",DB23)-FIND("|",DB23)-1))-VALUE(MID(DB23,FIND("-",DB23)+1,10)))))*$D$50)))))*$I23,0)),0)</f>
        <v>0</v>
      </c>
      <c r="DD23" s="337"/>
      <c r="DE23" s="362"/>
      <c r="DF23" s="355" t="n">
        <f aca="false">IFERROR(IF($M23=DE23,($D$8+$D$9+$D$10)*$I23,IF($N23=LEFT(DE23,1),($D$8+MAX(0,IF($D$50=1,$D$9*(1-(ABS($Q23-ABS(VALUE(MID(DE23,FIND("|",DE23)+1,FIND("-",DE23)-FIND("|",DE23)-1))-VALUE(MID(DE23,FIND("-",DE23)+1,10)))))*$D$50),$D$9*(1-(IF($N23="X",ABS($O23-VALUE(MID(DE23,FIND("|",DE23)+1,FIND("-",DE23)-FIND("|",DE23)-1))),ABS($Q23-ABS(VALUE(MID(DE23,FIND("|",DE23)+1,FIND("-",DE23)-FIND("|",DE23)-1))-VALUE(MID(DE23,FIND("-",DE23)+1,10)))))*$D$50)))))*$I23,0)),0)</f>
        <v>0</v>
      </c>
      <c r="DG23" s="337"/>
      <c r="DH23" s="362"/>
      <c r="DI23" s="355" t="n">
        <f aca="false">IFERROR(IF($M23=DH23,($D$8+$D$9+$D$10)*$I23,IF($N23=LEFT(DH23,1),($D$8+MAX(0,IF($D$50=1,$D$9*(1-(ABS($Q23-ABS(VALUE(MID(DH23,FIND("|",DH23)+1,FIND("-",DH23)-FIND("|",DH23)-1))-VALUE(MID(DH23,FIND("-",DH23)+1,10)))))*$D$50),$D$9*(1-(IF($N23="X",ABS($O23-VALUE(MID(DH23,FIND("|",DH23)+1,FIND("-",DH23)-FIND("|",DH23)-1))),ABS($Q23-ABS(VALUE(MID(DH23,FIND("|",DH23)+1,FIND("-",DH23)-FIND("|",DH23)-1))-VALUE(MID(DH23,FIND("-",DH23)+1,10)))))*$D$50)))))*$I23,0)),0)</f>
        <v>0</v>
      </c>
      <c r="DJ23" s="337"/>
      <c r="DK23" s="362"/>
      <c r="DL23" s="355" t="n">
        <f aca="false">IFERROR(IF($M23=DK23,($D$8+$D$9+$D$10)*$I23,IF($N23=LEFT(DK23,1),($D$8+MAX(0,IF($D$50=1,$D$9*(1-(ABS($Q23-ABS(VALUE(MID(DK23,FIND("|",DK23)+1,FIND("-",DK23)-FIND("|",DK23)-1))-VALUE(MID(DK23,FIND("-",DK23)+1,10)))))*$D$50),$D$9*(1-(IF($N23="X",ABS($O23-VALUE(MID(DK23,FIND("|",DK23)+1,FIND("-",DK23)-FIND("|",DK23)-1))),ABS($Q23-ABS(VALUE(MID(DK23,FIND("|",DK23)+1,FIND("-",DK23)-FIND("|",DK23)-1))-VALUE(MID(DK23,FIND("-",DK23)+1,10)))))*$D$50)))))*$I23,0)),0)</f>
        <v>0</v>
      </c>
      <c r="DM23" s="337"/>
      <c r="DN23" s="362"/>
      <c r="DO23" s="355" t="n">
        <f aca="false">IFERROR(IF($M23=DN23,($D$8+$D$9+$D$10)*$I23,IF($N23=LEFT(DN23,1),($D$8+MAX(0,IF($D$50=1,$D$9*(1-(ABS($Q23-ABS(VALUE(MID(DN23,FIND("|",DN23)+1,FIND("-",DN23)-FIND("|",DN23)-1))-VALUE(MID(DN23,FIND("-",DN23)+1,10)))))*$D$50),$D$9*(1-(IF($N23="X",ABS($O23-VALUE(MID(DN23,FIND("|",DN23)+1,FIND("-",DN23)-FIND("|",DN23)-1))),ABS($Q23-ABS(VALUE(MID(DN23,FIND("|",DN23)+1,FIND("-",DN23)-FIND("|",DN23)-1))-VALUE(MID(DN23,FIND("-",DN23)+1,10)))))*$D$50)))))*$I23,0)),0)</f>
        <v>0</v>
      </c>
      <c r="DP23" s="337"/>
      <c r="DQ23" s="362"/>
      <c r="DR23" s="355" t="n">
        <f aca="false">IFERROR(IF($M23=DQ23,($D$8+$D$9+$D$10)*$I23,IF($N23=LEFT(DQ23,1),($D$8+MAX(0,IF($D$50=1,$D$9*(1-(ABS($Q23-ABS(VALUE(MID(DQ23,FIND("|",DQ23)+1,FIND("-",DQ23)-FIND("|",DQ23)-1))-VALUE(MID(DQ23,FIND("-",DQ23)+1,10)))))*$D$50),$D$9*(1-(IF($N23="X",ABS($O23-VALUE(MID(DQ23,FIND("|",DQ23)+1,FIND("-",DQ23)-FIND("|",DQ23)-1))),ABS($Q23-ABS(VALUE(MID(DQ23,FIND("|",DQ23)+1,FIND("-",DQ23)-FIND("|",DQ23)-1))-VALUE(MID(DQ23,FIND("-",DQ23)+1,10)))))*$D$50)))))*$I23,0)),0)</f>
        <v>0</v>
      </c>
      <c r="DS23" s="337"/>
      <c r="DT23" s="362"/>
      <c r="DU23" s="355" t="n">
        <f aca="false">IFERROR(IF($M23=DT23,($D$8+$D$9+$D$10)*$I23,IF($N23=LEFT(DT23,1),($D$8+MAX(0,IF($D$50=1,$D$9*(1-(ABS($Q23-ABS(VALUE(MID(DT23,FIND("|",DT23)+1,FIND("-",DT23)-FIND("|",DT23)-1))-VALUE(MID(DT23,FIND("-",DT23)+1,10)))))*$D$50),$D$9*(1-(IF($N23="X",ABS($O23-VALUE(MID(DT23,FIND("|",DT23)+1,FIND("-",DT23)-FIND("|",DT23)-1))),ABS($Q23-ABS(VALUE(MID(DT23,FIND("|",DT23)+1,FIND("-",DT23)-FIND("|",DT23)-1))-VALUE(MID(DT23,FIND("-",DT23)+1,10)))))*$D$50)))))*$I23,0)),0)</f>
        <v>0</v>
      </c>
      <c r="DV23" s="337"/>
      <c r="DW23" s="362"/>
      <c r="DX23" s="355" t="n">
        <f aca="false">IFERROR(IF($M23=DW23,($D$8+$D$9+$D$10)*$I23,IF($N23=LEFT(DW23,1),($D$8+MAX(0,IF($D$50=1,$D$9*(1-(ABS($Q23-ABS(VALUE(MID(DW23,FIND("|",DW23)+1,FIND("-",DW23)-FIND("|",DW23)-1))-VALUE(MID(DW23,FIND("-",DW23)+1,10)))))*$D$50),$D$9*(1-(IF($N23="X",ABS($O23-VALUE(MID(DW23,FIND("|",DW23)+1,FIND("-",DW23)-FIND("|",DW23)-1))),ABS($Q23-ABS(VALUE(MID(DW23,FIND("|",DW23)+1,FIND("-",DW23)-FIND("|",DW23)-1))-VALUE(MID(DW23,FIND("-",DW23)+1,10)))))*$D$50)))))*$I23,0)),0)</f>
        <v>0</v>
      </c>
      <c r="DY23" s="337"/>
      <c r="DZ23" s="362"/>
      <c r="EA23" s="355" t="n">
        <f aca="false">IFERROR(IF($M23=DZ23,($D$8+$D$9+$D$10)*$I23,IF($N23=LEFT(DZ23,1),($D$8+MAX(0,IF($D$50=1,$D$9*(1-(ABS($Q23-ABS(VALUE(MID(DZ23,FIND("|",DZ23)+1,FIND("-",DZ23)-FIND("|",DZ23)-1))-VALUE(MID(DZ23,FIND("-",DZ23)+1,10)))))*$D$50),$D$9*(1-(IF($N23="X",ABS($O23-VALUE(MID(DZ23,FIND("|",DZ23)+1,FIND("-",DZ23)-FIND("|",DZ23)-1))),ABS($Q23-ABS(VALUE(MID(DZ23,FIND("|",DZ23)+1,FIND("-",DZ23)-FIND("|",DZ23)-1))-VALUE(MID(DZ23,FIND("-",DZ23)+1,10)))))*$D$50)))))*$I23,0)),0)</f>
        <v>0</v>
      </c>
      <c r="EB23" s="337"/>
      <c r="EC23" s="362"/>
      <c r="ED23" s="355" t="n">
        <f aca="false">IFERROR(IF($M23=EC23,($D$8+$D$9+$D$10)*$I23,IF($N23=LEFT(EC23,1),($D$8+MAX(0,IF($D$50=1,$D$9*(1-(ABS($Q23-ABS(VALUE(MID(EC23,FIND("|",EC23)+1,FIND("-",EC23)-FIND("|",EC23)-1))-VALUE(MID(EC23,FIND("-",EC23)+1,10)))))*$D$50),$D$9*(1-(IF($N23="X",ABS($O23-VALUE(MID(EC23,FIND("|",EC23)+1,FIND("-",EC23)-FIND("|",EC23)-1))),ABS($Q23-ABS(VALUE(MID(EC23,FIND("|",EC23)+1,FIND("-",EC23)-FIND("|",EC23)-1))-VALUE(MID(EC23,FIND("-",EC23)+1,10)))))*$D$50)))))*$I23,0)),0)</f>
        <v>0</v>
      </c>
      <c r="EE23" s="337"/>
      <c r="EF23" s="362"/>
      <c r="EG23" s="355" t="n">
        <f aca="false">IFERROR(IF($M23=EF23,($D$8+$D$9+$D$10)*$I23,IF($N23=LEFT(EF23,1),($D$8+MAX(0,IF($D$50=1,$D$9*(1-(ABS($Q23-ABS(VALUE(MID(EF23,FIND("|",EF23)+1,FIND("-",EF23)-FIND("|",EF23)-1))-VALUE(MID(EF23,FIND("-",EF23)+1,10)))))*$D$50),$D$9*(1-(IF($N23="X",ABS($O23-VALUE(MID(EF23,FIND("|",EF23)+1,FIND("-",EF23)-FIND("|",EF23)-1))),ABS($Q23-ABS(VALUE(MID(EF23,FIND("|",EF23)+1,FIND("-",EF23)-FIND("|",EF23)-1))-VALUE(MID(EF23,FIND("-",EF23)+1,10)))))*$D$50)))))*$I23,0)),0)</f>
        <v>0</v>
      </c>
      <c r="EH23" s="337"/>
      <c r="EI23" s="337"/>
    </row>
    <row r="24" customFormat="false" ht="15" hidden="false" customHeight="false" outlineLevel="0" collapsed="false">
      <c r="A24" s="326"/>
      <c r="B24" s="326"/>
      <c r="C24" s="359" t="str">
        <f aca="false">Idiomas!D320</f>
        <v>CUARTOS - Signo 1X2  (local, empate, visitante)</v>
      </c>
      <c r="D24" s="360" t="n">
        <v>5</v>
      </c>
      <c r="E24" s="333"/>
      <c r="F24" s="342" t="n">
        <f aca="false">SUM($D$8:$D$10)*I24</f>
        <v>17</v>
      </c>
      <c r="G24" s="342" t="n">
        <f aca="false">VLOOKUP(H24,Equipos!$Q$1:$R$25,2,0)</f>
        <v>7</v>
      </c>
      <c r="H24" s="350" t="n">
        <f aca="false">TRUNC(INDEX(WORLDCUP!$X$4:$X$147,MATCH(ADMIN!K24,WORLDCUP!$DT$4:$DT$147,0))+INDEX(Horarios!$R$3:$R$86,MATCH(Horarios!$C$3,Horarios!$P$3:$P$86,0))/24)</f>
        <v>46190</v>
      </c>
      <c r="I24" s="351" t="n">
        <v>1</v>
      </c>
      <c r="J24" s="361" t="s">
        <v>292</v>
      </c>
      <c r="K24" s="353" t="str">
        <f aca="false">CONCATENATE(WORLDCUP!AA76,"-",WORLDCUP!AF76)</f>
        <v>Argentina-Argelia</v>
      </c>
      <c r="L24" s="353"/>
      <c r="M24" s="358" t="str">
        <f aca="false">IF(OR(WORLDCUP!AC76="",WORLDCUP!AD76=""),"-",N24&amp;"|"&amp;O24&amp;"-"&amp;P24)</f>
        <v>-</v>
      </c>
      <c r="N24" s="331" t="str">
        <f aca="false">IF(OR(WORLDCUP!AC76="",WORLDCUP!AD76=""),"",IF(WORLDCUP!AC76&gt;WORLDCUP!AD76,"1",IF(WORLDCUP!AC76&lt;WORLDCUP!AD76,"2","X")))</f>
        <v/>
      </c>
      <c r="O24" s="331" t="n">
        <f aca="false">WORLDCUP!AC76</f>
        <v>0</v>
      </c>
      <c r="P24" s="331" t="n">
        <f aca="false">WORLDCUP!AD76</f>
        <v>0</v>
      </c>
      <c r="Q24" s="331" t="n">
        <f aca="false">ABS(O24-P24)</f>
        <v>0</v>
      </c>
      <c r="R24" s="326"/>
      <c r="S24" s="369" t="s">
        <v>266</v>
      </c>
      <c r="T24" s="370" t="n">
        <f aca="false">IFERROR(IF($M24=S24,($D$8+$D$9+$D$10)*$I24,IF($N24=LEFT(S24,1),($D$8+MAX(0,IF($D$50=1,$D$9*(1-(ABS($Q24-ABS(VALUE(MID(S24,FIND("|",S24)+1,FIND("-",S24)-FIND("|",S24)-1))-VALUE(MID(S24,FIND("-",S24)+1,10)))))*$D$50),$D$9*(1-(IF($N24="X",ABS($O24-VALUE(MID(S24,FIND("|",S24)+1,FIND("-",S24)-FIND("|",S24)-1))),ABS($Q24-ABS(VALUE(MID(S24,FIND("|",S24)+1,FIND("-",S24)-FIND("|",S24)-1))-VALUE(MID(S24,FIND("-",S24)+1,10)))))*$D$50)))))*$I24,0)),0)</f>
        <v>0</v>
      </c>
      <c r="U24" s="337"/>
      <c r="V24" s="369" t="s">
        <v>266</v>
      </c>
      <c r="W24" s="370" t="n">
        <f aca="false">IFERROR(IF($M24=V24,($D$8+$D$9+$D$10)*$I24,IF($N24=LEFT(V24,1),($D$8+MAX(0,IF($D$50=1,$D$9*(1-(ABS($Q24-ABS(VALUE(MID(V24,FIND("|",V24)+1,FIND("-",V24)-FIND("|",V24)-1))-VALUE(MID(V24,FIND("-",V24)+1,10)))))*$D$50),$D$9*(1-(IF($N24="X",ABS($O24-VALUE(MID(V24,FIND("|",V24)+1,FIND("-",V24)-FIND("|",V24)-1))),ABS($Q24-ABS(VALUE(MID(V24,FIND("|",V24)+1,FIND("-",V24)-FIND("|",V24)-1))-VALUE(MID(V24,FIND("-",V24)+1,10)))))*$D$50)))))*$I24,0)),0)</f>
        <v>0</v>
      </c>
      <c r="X24" s="337"/>
      <c r="Y24" s="369" t="s">
        <v>272</v>
      </c>
      <c r="Z24" s="370" t="n">
        <f aca="false">IFERROR(IF($M24=Y24,($D$8+$D$9+$D$10)*$I24,IF($N24=LEFT(Y24,1),($D$8+MAX(0,IF($D$50=1,$D$9*(1-(ABS($Q24-ABS(VALUE(MID(Y24,FIND("|",Y24)+1,FIND("-",Y24)-FIND("|",Y24)-1))-VALUE(MID(Y24,FIND("-",Y24)+1,10)))))*$D$50),$D$9*(1-(IF($N24="X",ABS($O24-VALUE(MID(Y24,FIND("|",Y24)+1,FIND("-",Y24)-FIND("|",Y24)-1))),ABS($Q24-ABS(VALUE(MID(Y24,FIND("|",Y24)+1,FIND("-",Y24)-FIND("|",Y24)-1))-VALUE(MID(Y24,FIND("-",Y24)+1,10)))))*$D$50)))))*$I24,0)),0)</f>
        <v>0</v>
      </c>
      <c r="AA24" s="337"/>
      <c r="AB24" s="369" t="s">
        <v>265</v>
      </c>
      <c r="AC24" s="370" t="n">
        <f aca="false">IFERROR(IF($M24=AB24,($D$8+$D$9+$D$10)*$I24,IF($N24=LEFT(AB24,1),($D$8+MAX(0,IF($D$50=1,$D$9*(1-(ABS($Q24-ABS(VALUE(MID(AB24,FIND("|",AB24)+1,FIND("-",AB24)-FIND("|",AB24)-1))-VALUE(MID(AB24,FIND("-",AB24)+1,10)))))*$D$50),$D$9*(1-(IF($N24="X",ABS($O24-VALUE(MID(AB24,FIND("|",AB24)+1,FIND("-",AB24)-FIND("|",AB24)-1))),ABS($Q24-ABS(VALUE(MID(AB24,FIND("|",AB24)+1,FIND("-",AB24)-FIND("|",AB24)-1))-VALUE(MID(AB24,FIND("-",AB24)+1,10)))))*$D$50)))))*$I24,0)),0)</f>
        <v>0</v>
      </c>
      <c r="AD24" s="337"/>
      <c r="AE24" s="369" t="s">
        <v>272</v>
      </c>
      <c r="AF24" s="370" t="n">
        <f aca="false">IFERROR(IF($M24=AE24,($D$8+$D$9+$D$10)*$I24,IF($N24=LEFT(AE24,1),($D$8+MAX(0,IF($D$50=1,$D$9*(1-(ABS($Q24-ABS(VALUE(MID(AE24,FIND("|",AE24)+1,FIND("-",AE24)-FIND("|",AE24)-1))-VALUE(MID(AE24,FIND("-",AE24)+1,10)))))*$D$50),$D$9*(1-(IF($N24="X",ABS($O24-VALUE(MID(AE24,FIND("|",AE24)+1,FIND("-",AE24)-FIND("|",AE24)-1))),ABS($Q24-ABS(VALUE(MID(AE24,FIND("|",AE24)+1,FIND("-",AE24)-FIND("|",AE24)-1))-VALUE(MID(AE24,FIND("-",AE24)+1,10)))))*$D$50)))))*$I24,0)),0)</f>
        <v>0</v>
      </c>
      <c r="AG24" s="337"/>
      <c r="AH24" s="369" t="s">
        <v>272</v>
      </c>
      <c r="AI24" s="370" t="n">
        <f aca="false">IFERROR(IF($M24=AH24,($D$8+$D$9+$D$10)*$I24,IF($N24=LEFT(AH24,1),($D$8+MAX(0,IF($D$50=1,$D$9*(1-(ABS($Q24-ABS(VALUE(MID(AH24,FIND("|",AH24)+1,FIND("-",AH24)-FIND("|",AH24)-1))-VALUE(MID(AH24,FIND("-",AH24)+1,10)))))*$D$50),$D$9*(1-(IF($N24="X",ABS($O24-VALUE(MID(AH24,FIND("|",AH24)+1,FIND("-",AH24)-FIND("|",AH24)-1))),ABS($Q24-ABS(VALUE(MID(AH24,FIND("|",AH24)+1,FIND("-",AH24)-FIND("|",AH24)-1))-VALUE(MID(AH24,FIND("-",AH24)+1,10)))))*$D$50)))))*$I24,0)),0)</f>
        <v>0</v>
      </c>
      <c r="AJ24" s="337"/>
      <c r="AK24" s="369" t="s">
        <v>288</v>
      </c>
      <c r="AL24" s="370" t="n">
        <f aca="false">IFERROR(IF($M24=AK24,($D$8+$D$9+$D$10)*$I24,IF($N24=LEFT(AK24,1),($D$8+MAX(0,IF($D$50=1,$D$9*(1-(ABS($Q24-ABS(VALUE(MID(AK24,FIND("|",AK24)+1,FIND("-",AK24)-FIND("|",AK24)-1))-VALUE(MID(AK24,FIND("-",AK24)+1,10)))))*$D$50),$D$9*(1-(IF($N24="X",ABS($O24-VALUE(MID(AK24,FIND("|",AK24)+1,FIND("-",AK24)-FIND("|",AK24)-1))),ABS($Q24-ABS(VALUE(MID(AK24,FIND("|",AK24)+1,FIND("-",AK24)-FIND("|",AK24)-1))-VALUE(MID(AK24,FIND("-",AK24)+1,10)))))*$D$50)))))*$I24,0)),0)</f>
        <v>0</v>
      </c>
      <c r="AM24" s="337"/>
      <c r="AN24" s="369" t="s">
        <v>264</v>
      </c>
      <c r="AO24" s="370" t="n">
        <f aca="false">IFERROR(IF($M24=AN24,($D$8+$D$9+$D$10)*$I24,IF($N24=LEFT(AN24,1),($D$8+MAX(0,IF($D$50=1,$D$9*(1-(ABS($Q24-ABS(VALUE(MID(AN24,FIND("|",AN24)+1,FIND("-",AN24)-FIND("|",AN24)-1))-VALUE(MID(AN24,FIND("-",AN24)+1,10)))))*$D$50),$D$9*(1-(IF($N24="X",ABS($O24-VALUE(MID(AN24,FIND("|",AN24)+1,FIND("-",AN24)-FIND("|",AN24)-1))),ABS($Q24-ABS(VALUE(MID(AN24,FIND("|",AN24)+1,FIND("-",AN24)-FIND("|",AN24)-1))-VALUE(MID(AN24,FIND("-",AN24)+1,10)))))*$D$50)))))*$I24,0)),0)</f>
        <v>0</v>
      </c>
      <c r="AP24" s="337"/>
      <c r="AQ24" s="369" t="s">
        <v>275</v>
      </c>
      <c r="AR24" s="370" t="n">
        <f aca="false">IFERROR(IF($M24=AQ24,($D$8+$D$9+$D$10)*$I24,IF($N24=LEFT(AQ24,1),($D$8+MAX(0,IF($D$50=1,$D$9*(1-(ABS($Q24-ABS(VALUE(MID(AQ24,FIND("|",AQ24)+1,FIND("-",AQ24)-FIND("|",AQ24)-1))-VALUE(MID(AQ24,FIND("-",AQ24)+1,10)))))*$D$50),$D$9*(1-(IF($N24="X",ABS($O24-VALUE(MID(AQ24,FIND("|",AQ24)+1,FIND("-",AQ24)-FIND("|",AQ24)-1))),ABS($Q24-ABS(VALUE(MID(AQ24,FIND("|",AQ24)+1,FIND("-",AQ24)-FIND("|",AQ24)-1))-VALUE(MID(AQ24,FIND("-",AQ24)+1,10)))))*$D$50)))))*$I24,0)),0)</f>
        <v>0</v>
      </c>
      <c r="AS24" s="337"/>
      <c r="AT24" s="369" t="s">
        <v>266</v>
      </c>
      <c r="AU24" s="370" t="n">
        <f aca="false">IFERROR(IF($M24=AT24,($D$8+$D$9+$D$10)*$I24,IF($N24=LEFT(AT24,1),($D$8+MAX(0,IF($D$50=1,$D$9*(1-(ABS($Q24-ABS(VALUE(MID(AT24,FIND("|",AT24)+1,FIND("-",AT24)-FIND("|",AT24)-1))-VALUE(MID(AT24,FIND("-",AT24)+1,10)))))*$D$50),$D$9*(1-(IF($N24="X",ABS($O24-VALUE(MID(AT24,FIND("|",AT24)+1,FIND("-",AT24)-FIND("|",AT24)-1))),ABS($Q24-ABS(VALUE(MID(AT24,FIND("|",AT24)+1,FIND("-",AT24)-FIND("|",AT24)-1))-VALUE(MID(AT24,FIND("-",AT24)+1,10)))))*$D$50)))))*$I24,0)),0)</f>
        <v>0</v>
      </c>
      <c r="AV24" s="337"/>
      <c r="AW24" s="369" t="s">
        <v>265</v>
      </c>
      <c r="AX24" s="370" t="n">
        <f aca="false">IFERROR(IF($M24=AW24,($D$8+$D$9+$D$10)*$I24,IF($N24=LEFT(AW24,1),($D$8+MAX(0,IF($D$50=1,$D$9*(1-(ABS($Q24-ABS(VALUE(MID(AW24,FIND("|",AW24)+1,FIND("-",AW24)-FIND("|",AW24)-1))-VALUE(MID(AW24,FIND("-",AW24)+1,10)))))*$D$50),$D$9*(1-(IF($N24="X",ABS($O24-VALUE(MID(AW24,FIND("|",AW24)+1,FIND("-",AW24)-FIND("|",AW24)-1))),ABS($Q24-ABS(VALUE(MID(AW24,FIND("|",AW24)+1,FIND("-",AW24)-FIND("|",AW24)-1))-VALUE(MID(AW24,FIND("-",AW24)+1,10)))))*$D$50)))))*$I24,0)),0)</f>
        <v>0</v>
      </c>
      <c r="AY24" s="337"/>
      <c r="AZ24" s="369" t="s">
        <v>272</v>
      </c>
      <c r="BA24" s="370" t="n">
        <f aca="false">IFERROR(IF($M24=AZ24,($D$8+$D$9+$D$10)*$I24,IF($N24=LEFT(AZ24,1),($D$8+MAX(0,IF($D$50=1,$D$9*(1-(ABS($Q24-ABS(VALUE(MID(AZ24,FIND("|",AZ24)+1,FIND("-",AZ24)-FIND("|",AZ24)-1))-VALUE(MID(AZ24,FIND("-",AZ24)+1,10)))))*$D$50),$D$9*(1-(IF($N24="X",ABS($O24-VALUE(MID(AZ24,FIND("|",AZ24)+1,FIND("-",AZ24)-FIND("|",AZ24)-1))),ABS($Q24-ABS(VALUE(MID(AZ24,FIND("|",AZ24)+1,FIND("-",AZ24)-FIND("|",AZ24)-1))-VALUE(MID(AZ24,FIND("-",AZ24)+1,10)))))*$D$50)))))*$I24,0)),0)</f>
        <v>0</v>
      </c>
      <c r="BB24" s="337"/>
      <c r="BC24" s="369" t="s">
        <v>266</v>
      </c>
      <c r="BD24" s="370" t="n">
        <f aca="false">IFERROR(IF($M24=BC24,($D$8+$D$9+$D$10)*$I24,IF($N24=LEFT(BC24,1),($D$8+MAX(0,IF($D$50=1,$D$9*(1-(ABS($Q24-ABS(VALUE(MID(BC24,FIND("|",BC24)+1,FIND("-",BC24)-FIND("|",BC24)-1))-VALUE(MID(BC24,FIND("-",BC24)+1,10)))))*$D$50),$D$9*(1-(IF($N24="X",ABS($O24-VALUE(MID(BC24,FIND("|",BC24)+1,FIND("-",BC24)-FIND("|",BC24)-1))),ABS($Q24-ABS(VALUE(MID(BC24,FIND("|",BC24)+1,FIND("-",BC24)-FIND("|",BC24)-1))-VALUE(MID(BC24,FIND("-",BC24)+1,10)))))*$D$50)))))*$I24,0)),0)</f>
        <v>0</v>
      </c>
      <c r="BE24" s="337"/>
      <c r="BF24" s="369" t="s">
        <v>283</v>
      </c>
      <c r="BG24" s="370" t="n">
        <f aca="false">IFERROR(IF($M24=BF24,($D$8+$D$9+$D$10)*$I24,IF($N24=LEFT(BF24,1),($D$8+MAX(0,IF($D$50=1,$D$9*(1-(ABS($Q24-ABS(VALUE(MID(BF24,FIND("|",BF24)+1,FIND("-",BF24)-FIND("|",BF24)-1))-VALUE(MID(BF24,FIND("-",BF24)+1,10)))))*$D$50),$D$9*(1-(IF($N24="X",ABS($O24-VALUE(MID(BF24,FIND("|",BF24)+1,FIND("-",BF24)-FIND("|",BF24)-1))),ABS($Q24-ABS(VALUE(MID(BF24,FIND("|",BF24)+1,FIND("-",BF24)-FIND("|",BF24)-1))-VALUE(MID(BF24,FIND("-",BF24)+1,10)))))*$D$50)))))*$I24,0)),0)</f>
        <v>0</v>
      </c>
      <c r="BH24" s="337"/>
      <c r="BI24" s="369" t="s">
        <v>266</v>
      </c>
      <c r="BJ24" s="370" t="n">
        <f aca="false">IFERROR(IF($M24=BI24,($D$8+$D$9+$D$10)*$I24,IF($N24=LEFT(BI24,1),($D$8+MAX(0,IF($D$50=1,$D$9*(1-(ABS($Q24-ABS(VALUE(MID(BI24,FIND("|",BI24)+1,FIND("-",BI24)-FIND("|",BI24)-1))-VALUE(MID(BI24,FIND("-",BI24)+1,10)))))*$D$50),$D$9*(1-(IF($N24="X",ABS($O24-VALUE(MID(BI24,FIND("|",BI24)+1,FIND("-",BI24)-FIND("|",BI24)-1))),ABS($Q24-ABS(VALUE(MID(BI24,FIND("|",BI24)+1,FIND("-",BI24)-FIND("|",BI24)-1))-VALUE(MID(BI24,FIND("-",BI24)+1,10)))))*$D$50)))))*$I24,0)),0)</f>
        <v>0</v>
      </c>
      <c r="BK24" s="337"/>
      <c r="BL24" s="369" t="s">
        <v>272</v>
      </c>
      <c r="BM24" s="370" t="n">
        <f aca="false">IFERROR(IF($M24=BL24,($D$8+$D$9+$D$10)*$I24,IF($N24=LEFT(BL24,1),($D$8+MAX(0,IF($D$50=1,$D$9*(1-(ABS($Q24-ABS(VALUE(MID(BL24,FIND("|",BL24)+1,FIND("-",BL24)-FIND("|",BL24)-1))-VALUE(MID(BL24,FIND("-",BL24)+1,10)))))*$D$50),$D$9*(1-(IF($N24="X",ABS($O24-VALUE(MID(BL24,FIND("|",BL24)+1,FIND("-",BL24)-FIND("|",BL24)-1))),ABS($Q24-ABS(VALUE(MID(BL24,FIND("|",BL24)+1,FIND("-",BL24)-FIND("|",BL24)-1))-VALUE(MID(BL24,FIND("-",BL24)+1,10)))))*$D$50)))))*$I24,0)),0)</f>
        <v>0</v>
      </c>
      <c r="BN24" s="337"/>
      <c r="BO24" s="369" t="s">
        <v>264</v>
      </c>
      <c r="BP24" s="370" t="n">
        <f aca="false">IFERROR(IF($M24=BO24,($D$8+$D$9+$D$10)*$I24,IF($N24=LEFT(BO24,1),($D$8+MAX(0,IF($D$50=1,$D$9*(1-(ABS($Q24-ABS(VALUE(MID(BO24,FIND("|",BO24)+1,FIND("-",BO24)-FIND("|",BO24)-1))-VALUE(MID(BO24,FIND("-",BO24)+1,10)))))*$D$50),$D$9*(1-(IF($N24="X",ABS($O24-VALUE(MID(BO24,FIND("|",BO24)+1,FIND("-",BO24)-FIND("|",BO24)-1))),ABS($Q24-ABS(VALUE(MID(BO24,FIND("|",BO24)+1,FIND("-",BO24)-FIND("|",BO24)-1))-VALUE(MID(BO24,FIND("-",BO24)+1,10)))))*$D$50)))))*$I24,0)),0)</f>
        <v>0</v>
      </c>
      <c r="BQ24" s="337"/>
      <c r="BR24" s="369" t="s">
        <v>272</v>
      </c>
      <c r="BS24" s="370" t="n">
        <f aca="false">IFERROR(IF($M24=BR24,($D$8+$D$9+$D$10)*$I24,IF($N24=LEFT(BR24,1),($D$8+MAX(0,IF($D$50=1,$D$9*(1-(ABS($Q24-ABS(VALUE(MID(BR24,FIND("|",BR24)+1,FIND("-",BR24)-FIND("|",BR24)-1))-VALUE(MID(BR24,FIND("-",BR24)+1,10)))))*$D$50),$D$9*(1-(IF($N24="X",ABS($O24-VALUE(MID(BR24,FIND("|",BR24)+1,FIND("-",BR24)-FIND("|",BR24)-1))),ABS($Q24-ABS(VALUE(MID(BR24,FIND("|",BR24)+1,FIND("-",BR24)-FIND("|",BR24)-1))-VALUE(MID(BR24,FIND("-",BR24)+1,10)))))*$D$50)))))*$I24,0)),0)</f>
        <v>0</v>
      </c>
      <c r="BT24" s="337"/>
      <c r="BU24" s="369"/>
      <c r="BV24" s="370" t="n">
        <f aca="false">IFERROR(IF($M24=BU24,($D$8+$D$9+$D$10)*$I24,IF($N24=LEFT(BU24,1),($D$8+MAX(0,IF($D$50=1,$D$9*(1-(ABS($Q24-ABS(VALUE(MID(BU24,FIND("|",BU24)+1,FIND("-",BU24)-FIND("|",BU24)-1))-VALUE(MID(BU24,FIND("-",BU24)+1,10)))))*$D$50),$D$9*(1-(IF($N24="X",ABS($O24-VALUE(MID(BU24,FIND("|",BU24)+1,FIND("-",BU24)-FIND("|",BU24)-1))),ABS($Q24-ABS(VALUE(MID(BU24,FIND("|",BU24)+1,FIND("-",BU24)-FIND("|",BU24)-1))-VALUE(MID(BU24,FIND("-",BU24)+1,10)))))*$D$50)))))*$I24,0)),0)</f>
        <v>0</v>
      </c>
      <c r="BW24" s="337"/>
      <c r="BX24" s="369"/>
      <c r="BY24" s="370" t="n">
        <f aca="false">IFERROR(IF($M24=BX24,($D$8+$D$9+$D$10)*$I24,IF($N24=LEFT(BX24,1),($D$8+MAX(0,IF($D$50=1,$D$9*(1-(ABS($Q24-ABS(VALUE(MID(BX24,FIND("|",BX24)+1,FIND("-",BX24)-FIND("|",BX24)-1))-VALUE(MID(BX24,FIND("-",BX24)+1,10)))))*$D$50),$D$9*(1-(IF($N24="X",ABS($O24-VALUE(MID(BX24,FIND("|",BX24)+1,FIND("-",BX24)-FIND("|",BX24)-1))),ABS($Q24-ABS(VALUE(MID(BX24,FIND("|",BX24)+1,FIND("-",BX24)-FIND("|",BX24)-1))-VALUE(MID(BX24,FIND("-",BX24)+1,10)))))*$D$50)))))*$I24,0)),0)</f>
        <v>0</v>
      </c>
      <c r="BZ24" s="337"/>
      <c r="CA24" s="369"/>
      <c r="CB24" s="370" t="n">
        <f aca="false">IFERROR(IF($M24=CA24,($D$8+$D$9+$D$10)*$I24,IF($N24=LEFT(CA24,1),($D$8+MAX(0,IF($D$50=1,$D$9*(1-(ABS($Q24-ABS(VALUE(MID(CA24,FIND("|",CA24)+1,FIND("-",CA24)-FIND("|",CA24)-1))-VALUE(MID(CA24,FIND("-",CA24)+1,10)))))*$D$50),$D$9*(1-(IF($N24="X",ABS($O24-VALUE(MID(CA24,FIND("|",CA24)+1,FIND("-",CA24)-FIND("|",CA24)-1))),ABS($Q24-ABS(VALUE(MID(CA24,FIND("|",CA24)+1,FIND("-",CA24)-FIND("|",CA24)-1))-VALUE(MID(CA24,FIND("-",CA24)+1,10)))))*$D$50)))))*$I24,0)),0)</f>
        <v>0</v>
      </c>
      <c r="CC24" s="337"/>
      <c r="CD24" s="369"/>
      <c r="CE24" s="370" t="n">
        <f aca="false">IFERROR(IF($M24=CD24,($D$8+$D$9+$D$10)*$I24,IF($N24=LEFT(CD24,1),($D$8+MAX(0,IF($D$50=1,$D$9*(1-(ABS($Q24-ABS(VALUE(MID(CD24,FIND("|",CD24)+1,FIND("-",CD24)-FIND("|",CD24)-1))-VALUE(MID(CD24,FIND("-",CD24)+1,10)))))*$D$50),$D$9*(1-(IF($N24="X",ABS($O24-VALUE(MID(CD24,FIND("|",CD24)+1,FIND("-",CD24)-FIND("|",CD24)-1))),ABS($Q24-ABS(VALUE(MID(CD24,FIND("|",CD24)+1,FIND("-",CD24)-FIND("|",CD24)-1))-VALUE(MID(CD24,FIND("-",CD24)+1,10)))))*$D$50)))))*$I24,0)),0)</f>
        <v>0</v>
      </c>
      <c r="CF24" s="337"/>
      <c r="CG24" s="369"/>
      <c r="CH24" s="370" t="n">
        <f aca="false">IFERROR(IF($M24=CG24,($D$8+$D$9+$D$10)*$I24,IF($N24=LEFT(CG24,1),($D$8+MAX(0,IF($D$50=1,$D$9*(1-(ABS($Q24-ABS(VALUE(MID(CG24,FIND("|",CG24)+1,FIND("-",CG24)-FIND("|",CG24)-1))-VALUE(MID(CG24,FIND("-",CG24)+1,10)))))*$D$50),$D$9*(1-(IF($N24="X",ABS($O24-VALUE(MID(CG24,FIND("|",CG24)+1,FIND("-",CG24)-FIND("|",CG24)-1))),ABS($Q24-ABS(VALUE(MID(CG24,FIND("|",CG24)+1,FIND("-",CG24)-FIND("|",CG24)-1))-VALUE(MID(CG24,FIND("-",CG24)+1,10)))))*$D$50)))))*$I24,0)),0)</f>
        <v>0</v>
      </c>
      <c r="CI24" s="337"/>
      <c r="CJ24" s="369"/>
      <c r="CK24" s="370" t="n">
        <f aca="false">IFERROR(IF($M24=CJ24,($D$8+$D$9+$D$10)*$I24,IF($N24=LEFT(CJ24,1),($D$8+MAX(0,IF($D$50=1,$D$9*(1-(ABS($Q24-ABS(VALUE(MID(CJ24,FIND("|",CJ24)+1,FIND("-",CJ24)-FIND("|",CJ24)-1))-VALUE(MID(CJ24,FIND("-",CJ24)+1,10)))))*$D$50),$D$9*(1-(IF($N24="X",ABS($O24-VALUE(MID(CJ24,FIND("|",CJ24)+1,FIND("-",CJ24)-FIND("|",CJ24)-1))),ABS($Q24-ABS(VALUE(MID(CJ24,FIND("|",CJ24)+1,FIND("-",CJ24)-FIND("|",CJ24)-1))-VALUE(MID(CJ24,FIND("-",CJ24)+1,10)))))*$D$50)))))*$I24,0)),0)</f>
        <v>0</v>
      </c>
      <c r="CL24" s="337"/>
      <c r="CM24" s="369"/>
      <c r="CN24" s="370" t="n">
        <f aca="false">IFERROR(IF($M24=CM24,($D$8+$D$9+$D$10)*$I24,IF($N24=LEFT(CM24,1),($D$8+MAX(0,IF($D$50=1,$D$9*(1-(ABS($Q24-ABS(VALUE(MID(CM24,FIND("|",CM24)+1,FIND("-",CM24)-FIND("|",CM24)-1))-VALUE(MID(CM24,FIND("-",CM24)+1,10)))))*$D$50),$D$9*(1-(IF($N24="X",ABS($O24-VALUE(MID(CM24,FIND("|",CM24)+1,FIND("-",CM24)-FIND("|",CM24)-1))),ABS($Q24-ABS(VALUE(MID(CM24,FIND("|",CM24)+1,FIND("-",CM24)-FIND("|",CM24)-1))-VALUE(MID(CM24,FIND("-",CM24)+1,10)))))*$D$50)))))*$I24,0)),0)</f>
        <v>0</v>
      </c>
      <c r="CO24" s="337"/>
      <c r="CP24" s="369"/>
      <c r="CQ24" s="370" t="n">
        <f aca="false">IFERROR(IF($M24=CP24,($D$8+$D$9+$D$10)*$I24,IF($N24=LEFT(CP24,1),($D$8+MAX(0,IF($D$50=1,$D$9*(1-(ABS($Q24-ABS(VALUE(MID(CP24,FIND("|",CP24)+1,FIND("-",CP24)-FIND("|",CP24)-1))-VALUE(MID(CP24,FIND("-",CP24)+1,10)))))*$D$50),$D$9*(1-(IF($N24="X",ABS($O24-VALUE(MID(CP24,FIND("|",CP24)+1,FIND("-",CP24)-FIND("|",CP24)-1))),ABS($Q24-ABS(VALUE(MID(CP24,FIND("|",CP24)+1,FIND("-",CP24)-FIND("|",CP24)-1))-VALUE(MID(CP24,FIND("-",CP24)+1,10)))))*$D$50)))))*$I24,0)),0)</f>
        <v>0</v>
      </c>
      <c r="CR24" s="337"/>
      <c r="CS24" s="369"/>
      <c r="CT24" s="370" t="n">
        <f aca="false">IFERROR(IF($M24=CS24,($D$8+$D$9+$D$10)*$I24,IF($N24=LEFT(CS24,1),($D$8+MAX(0,IF($D$50=1,$D$9*(1-(ABS($Q24-ABS(VALUE(MID(CS24,FIND("|",CS24)+1,FIND("-",CS24)-FIND("|",CS24)-1))-VALUE(MID(CS24,FIND("-",CS24)+1,10)))))*$D$50),$D$9*(1-(IF($N24="X",ABS($O24-VALUE(MID(CS24,FIND("|",CS24)+1,FIND("-",CS24)-FIND("|",CS24)-1))),ABS($Q24-ABS(VALUE(MID(CS24,FIND("|",CS24)+1,FIND("-",CS24)-FIND("|",CS24)-1))-VALUE(MID(CS24,FIND("-",CS24)+1,10)))))*$D$50)))))*$I24,0)),0)</f>
        <v>0</v>
      </c>
      <c r="CU24" s="337"/>
      <c r="CV24" s="369"/>
      <c r="CW24" s="370" t="n">
        <f aca="false">IFERROR(IF($M24=CV24,($D$8+$D$9+$D$10)*$I24,IF($N24=LEFT(CV24,1),($D$8+MAX(0,IF($D$50=1,$D$9*(1-(ABS($Q24-ABS(VALUE(MID(CV24,FIND("|",CV24)+1,FIND("-",CV24)-FIND("|",CV24)-1))-VALUE(MID(CV24,FIND("-",CV24)+1,10)))))*$D$50),$D$9*(1-(IF($N24="X",ABS($O24-VALUE(MID(CV24,FIND("|",CV24)+1,FIND("-",CV24)-FIND("|",CV24)-1))),ABS($Q24-ABS(VALUE(MID(CV24,FIND("|",CV24)+1,FIND("-",CV24)-FIND("|",CV24)-1))-VALUE(MID(CV24,FIND("-",CV24)+1,10)))))*$D$50)))))*$I24,0)),0)</f>
        <v>0</v>
      </c>
      <c r="CX24" s="337"/>
      <c r="CY24" s="369"/>
      <c r="CZ24" s="370" t="n">
        <f aca="false">IFERROR(IF($M24=CY24,($D$8+$D$9+$D$10)*$I24,IF($N24=LEFT(CY24,1),($D$8+MAX(0,IF($D$50=1,$D$9*(1-(ABS($Q24-ABS(VALUE(MID(CY24,FIND("|",CY24)+1,FIND("-",CY24)-FIND("|",CY24)-1))-VALUE(MID(CY24,FIND("-",CY24)+1,10)))))*$D$50),$D$9*(1-(IF($N24="X",ABS($O24-VALUE(MID(CY24,FIND("|",CY24)+1,FIND("-",CY24)-FIND("|",CY24)-1))),ABS($Q24-ABS(VALUE(MID(CY24,FIND("|",CY24)+1,FIND("-",CY24)-FIND("|",CY24)-1))-VALUE(MID(CY24,FIND("-",CY24)+1,10)))))*$D$50)))))*$I24,0)),0)</f>
        <v>0</v>
      </c>
      <c r="DA24" s="337"/>
      <c r="DB24" s="369"/>
      <c r="DC24" s="370" t="n">
        <f aca="false">IFERROR(IF($M24=DB24,($D$8+$D$9+$D$10)*$I24,IF($N24=LEFT(DB24,1),($D$8+MAX(0,IF($D$50=1,$D$9*(1-(ABS($Q24-ABS(VALUE(MID(DB24,FIND("|",DB24)+1,FIND("-",DB24)-FIND("|",DB24)-1))-VALUE(MID(DB24,FIND("-",DB24)+1,10)))))*$D$50),$D$9*(1-(IF($N24="X",ABS($O24-VALUE(MID(DB24,FIND("|",DB24)+1,FIND("-",DB24)-FIND("|",DB24)-1))),ABS($Q24-ABS(VALUE(MID(DB24,FIND("|",DB24)+1,FIND("-",DB24)-FIND("|",DB24)-1))-VALUE(MID(DB24,FIND("-",DB24)+1,10)))))*$D$50)))))*$I24,0)),0)</f>
        <v>0</v>
      </c>
      <c r="DD24" s="337"/>
      <c r="DE24" s="369"/>
      <c r="DF24" s="370" t="n">
        <f aca="false">IFERROR(IF($M24=DE24,($D$8+$D$9+$D$10)*$I24,IF($N24=LEFT(DE24,1),($D$8+MAX(0,IF($D$50=1,$D$9*(1-(ABS($Q24-ABS(VALUE(MID(DE24,FIND("|",DE24)+1,FIND("-",DE24)-FIND("|",DE24)-1))-VALUE(MID(DE24,FIND("-",DE24)+1,10)))))*$D$50),$D$9*(1-(IF($N24="X",ABS($O24-VALUE(MID(DE24,FIND("|",DE24)+1,FIND("-",DE24)-FIND("|",DE24)-1))),ABS($Q24-ABS(VALUE(MID(DE24,FIND("|",DE24)+1,FIND("-",DE24)-FIND("|",DE24)-1))-VALUE(MID(DE24,FIND("-",DE24)+1,10)))))*$D$50)))))*$I24,0)),0)</f>
        <v>0</v>
      </c>
      <c r="DG24" s="337"/>
      <c r="DH24" s="369"/>
      <c r="DI24" s="370" t="n">
        <f aca="false">IFERROR(IF($M24=DH24,($D$8+$D$9+$D$10)*$I24,IF($N24=LEFT(DH24,1),($D$8+MAX(0,IF($D$50=1,$D$9*(1-(ABS($Q24-ABS(VALUE(MID(DH24,FIND("|",DH24)+1,FIND("-",DH24)-FIND("|",DH24)-1))-VALUE(MID(DH24,FIND("-",DH24)+1,10)))))*$D$50),$D$9*(1-(IF($N24="X",ABS($O24-VALUE(MID(DH24,FIND("|",DH24)+1,FIND("-",DH24)-FIND("|",DH24)-1))),ABS($Q24-ABS(VALUE(MID(DH24,FIND("|",DH24)+1,FIND("-",DH24)-FIND("|",DH24)-1))-VALUE(MID(DH24,FIND("-",DH24)+1,10)))))*$D$50)))))*$I24,0)),0)</f>
        <v>0</v>
      </c>
      <c r="DJ24" s="337"/>
      <c r="DK24" s="369"/>
      <c r="DL24" s="370" t="n">
        <f aca="false">IFERROR(IF($M24=DK24,($D$8+$D$9+$D$10)*$I24,IF($N24=LEFT(DK24,1),($D$8+MAX(0,IF($D$50=1,$D$9*(1-(ABS($Q24-ABS(VALUE(MID(DK24,FIND("|",DK24)+1,FIND("-",DK24)-FIND("|",DK24)-1))-VALUE(MID(DK24,FIND("-",DK24)+1,10)))))*$D$50),$D$9*(1-(IF($N24="X",ABS($O24-VALUE(MID(DK24,FIND("|",DK24)+1,FIND("-",DK24)-FIND("|",DK24)-1))),ABS($Q24-ABS(VALUE(MID(DK24,FIND("|",DK24)+1,FIND("-",DK24)-FIND("|",DK24)-1))-VALUE(MID(DK24,FIND("-",DK24)+1,10)))))*$D$50)))))*$I24,0)),0)</f>
        <v>0</v>
      </c>
      <c r="DM24" s="337"/>
      <c r="DN24" s="369"/>
      <c r="DO24" s="370" t="n">
        <f aca="false">IFERROR(IF($M24=DN24,($D$8+$D$9+$D$10)*$I24,IF($N24=LEFT(DN24,1),($D$8+MAX(0,IF($D$50=1,$D$9*(1-(ABS($Q24-ABS(VALUE(MID(DN24,FIND("|",DN24)+1,FIND("-",DN24)-FIND("|",DN24)-1))-VALUE(MID(DN24,FIND("-",DN24)+1,10)))))*$D$50),$D$9*(1-(IF($N24="X",ABS($O24-VALUE(MID(DN24,FIND("|",DN24)+1,FIND("-",DN24)-FIND("|",DN24)-1))),ABS($Q24-ABS(VALUE(MID(DN24,FIND("|",DN24)+1,FIND("-",DN24)-FIND("|",DN24)-1))-VALUE(MID(DN24,FIND("-",DN24)+1,10)))))*$D$50)))))*$I24,0)),0)</f>
        <v>0</v>
      </c>
      <c r="DP24" s="337"/>
      <c r="DQ24" s="369"/>
      <c r="DR24" s="370" t="n">
        <f aca="false">IFERROR(IF($M24=DQ24,($D$8+$D$9+$D$10)*$I24,IF($N24=LEFT(DQ24,1),($D$8+MAX(0,IF($D$50=1,$D$9*(1-(ABS($Q24-ABS(VALUE(MID(DQ24,FIND("|",DQ24)+1,FIND("-",DQ24)-FIND("|",DQ24)-1))-VALUE(MID(DQ24,FIND("-",DQ24)+1,10)))))*$D$50),$D$9*(1-(IF($N24="X",ABS($O24-VALUE(MID(DQ24,FIND("|",DQ24)+1,FIND("-",DQ24)-FIND("|",DQ24)-1))),ABS($Q24-ABS(VALUE(MID(DQ24,FIND("|",DQ24)+1,FIND("-",DQ24)-FIND("|",DQ24)-1))-VALUE(MID(DQ24,FIND("-",DQ24)+1,10)))))*$D$50)))))*$I24,0)),0)</f>
        <v>0</v>
      </c>
      <c r="DS24" s="337"/>
      <c r="DT24" s="369"/>
      <c r="DU24" s="370" t="n">
        <f aca="false">IFERROR(IF($M24=DT24,($D$8+$D$9+$D$10)*$I24,IF($N24=LEFT(DT24,1),($D$8+MAX(0,IF($D$50=1,$D$9*(1-(ABS($Q24-ABS(VALUE(MID(DT24,FIND("|",DT24)+1,FIND("-",DT24)-FIND("|",DT24)-1))-VALUE(MID(DT24,FIND("-",DT24)+1,10)))))*$D$50),$D$9*(1-(IF($N24="X",ABS($O24-VALUE(MID(DT24,FIND("|",DT24)+1,FIND("-",DT24)-FIND("|",DT24)-1))),ABS($Q24-ABS(VALUE(MID(DT24,FIND("|",DT24)+1,FIND("-",DT24)-FIND("|",DT24)-1))-VALUE(MID(DT24,FIND("-",DT24)+1,10)))))*$D$50)))))*$I24,0)),0)</f>
        <v>0</v>
      </c>
      <c r="DV24" s="337"/>
      <c r="DW24" s="369"/>
      <c r="DX24" s="370" t="n">
        <f aca="false">IFERROR(IF($M24=DW24,($D$8+$D$9+$D$10)*$I24,IF($N24=LEFT(DW24,1),($D$8+MAX(0,IF($D$50=1,$D$9*(1-(ABS($Q24-ABS(VALUE(MID(DW24,FIND("|",DW24)+1,FIND("-",DW24)-FIND("|",DW24)-1))-VALUE(MID(DW24,FIND("-",DW24)+1,10)))))*$D$50),$D$9*(1-(IF($N24="X",ABS($O24-VALUE(MID(DW24,FIND("|",DW24)+1,FIND("-",DW24)-FIND("|",DW24)-1))),ABS($Q24-ABS(VALUE(MID(DW24,FIND("|",DW24)+1,FIND("-",DW24)-FIND("|",DW24)-1))-VALUE(MID(DW24,FIND("-",DW24)+1,10)))))*$D$50)))))*$I24,0)),0)</f>
        <v>0</v>
      </c>
      <c r="DY24" s="337"/>
      <c r="DZ24" s="369"/>
      <c r="EA24" s="370" t="n">
        <f aca="false">IFERROR(IF($M24=DZ24,($D$8+$D$9+$D$10)*$I24,IF($N24=LEFT(DZ24,1),($D$8+MAX(0,IF($D$50=1,$D$9*(1-(ABS($Q24-ABS(VALUE(MID(DZ24,FIND("|",DZ24)+1,FIND("-",DZ24)-FIND("|",DZ24)-1))-VALUE(MID(DZ24,FIND("-",DZ24)+1,10)))))*$D$50),$D$9*(1-(IF($N24="X",ABS($O24-VALUE(MID(DZ24,FIND("|",DZ24)+1,FIND("-",DZ24)-FIND("|",DZ24)-1))),ABS($Q24-ABS(VALUE(MID(DZ24,FIND("|",DZ24)+1,FIND("-",DZ24)-FIND("|",DZ24)-1))-VALUE(MID(DZ24,FIND("-",DZ24)+1,10)))))*$D$50)))))*$I24,0)),0)</f>
        <v>0</v>
      </c>
      <c r="EB24" s="337"/>
      <c r="EC24" s="369"/>
      <c r="ED24" s="370" t="n">
        <f aca="false">IFERROR(IF($M24=EC24,($D$8+$D$9+$D$10)*$I24,IF($N24=LEFT(EC24,1),($D$8+MAX(0,IF($D$50=1,$D$9*(1-(ABS($Q24-ABS(VALUE(MID(EC24,FIND("|",EC24)+1,FIND("-",EC24)-FIND("|",EC24)-1))-VALUE(MID(EC24,FIND("-",EC24)+1,10)))))*$D$50),$D$9*(1-(IF($N24="X",ABS($O24-VALUE(MID(EC24,FIND("|",EC24)+1,FIND("-",EC24)-FIND("|",EC24)-1))),ABS($Q24-ABS(VALUE(MID(EC24,FIND("|",EC24)+1,FIND("-",EC24)-FIND("|",EC24)-1))-VALUE(MID(EC24,FIND("-",EC24)+1,10)))))*$D$50)))))*$I24,0)),0)</f>
        <v>0</v>
      </c>
      <c r="EE24" s="337"/>
      <c r="EF24" s="369"/>
      <c r="EG24" s="370" t="n">
        <f aca="false">IFERROR(IF($M24=EF24,($D$8+$D$9+$D$10)*$I24,IF($N24=LEFT(EF24,1),($D$8+MAX(0,IF($D$50=1,$D$9*(1-(ABS($Q24-ABS(VALUE(MID(EF24,FIND("|",EF24)+1,FIND("-",EF24)-FIND("|",EF24)-1))-VALUE(MID(EF24,FIND("-",EF24)+1,10)))))*$D$50),$D$9*(1-(IF($N24="X",ABS($O24-VALUE(MID(EF24,FIND("|",EF24)+1,FIND("-",EF24)-FIND("|",EF24)-1))),ABS($Q24-ABS(VALUE(MID(EF24,FIND("|",EF24)+1,FIND("-",EF24)-FIND("|",EF24)-1))-VALUE(MID(EF24,FIND("-",EF24)+1,10)))))*$D$50)))))*$I24,0)),0)</f>
        <v>0</v>
      </c>
      <c r="EH24" s="337"/>
      <c r="EI24" s="337"/>
    </row>
    <row r="25" customFormat="false" ht="15" hidden="false" customHeight="false" outlineLevel="0" collapsed="false">
      <c r="A25" s="326"/>
      <c r="B25" s="326"/>
      <c r="C25" s="363" t="str">
        <f aca="false">Idiomas!D321&amp;"**"</f>
        <v>CUARTOS -Diferencia/Distancia de goles (Con 1X2 acertado)**</v>
      </c>
      <c r="D25" s="364" t="n">
        <v>2</v>
      </c>
      <c r="E25" s="333"/>
      <c r="F25" s="342" t="n">
        <f aca="false">SUM($D$8:$D$10)*I25</f>
        <v>17</v>
      </c>
      <c r="G25" s="342" t="n">
        <f aca="false">VLOOKUP(H25,Equipos!$Q$1:$R$25,2,0)</f>
        <v>7</v>
      </c>
      <c r="H25" s="350" t="n">
        <f aca="false">TRUNC(INDEX(WORLDCUP!$X$4:$X$147,MATCH(ADMIN!K25,WORLDCUP!$DT$4:$DT$147,0))+INDEX(Horarios!$R$3:$R$86,MATCH(Horarios!$C$3,Horarios!$P$3:$P$86,0))/24)</f>
        <v>46190</v>
      </c>
      <c r="I25" s="351" t="n">
        <v>1</v>
      </c>
      <c r="J25" s="361" t="s">
        <v>292</v>
      </c>
      <c r="K25" s="353" t="str">
        <f aca="false">CONCATENATE(WORLDCUP!AA77,"-",WORLDCUP!AF77)</f>
        <v>Austria-Jordania</v>
      </c>
      <c r="L25" s="353"/>
      <c r="M25" s="358" t="str">
        <f aca="false">IF(OR(WORLDCUP!AC77="",WORLDCUP!AD77=""),"-",N25&amp;"|"&amp;O25&amp;"-"&amp;P25)</f>
        <v>-</v>
      </c>
      <c r="N25" s="331" t="str">
        <f aca="false">IF(OR(WORLDCUP!AC77="",WORLDCUP!AD77=""),"",IF(WORLDCUP!AC77&gt;WORLDCUP!AD77,"1",IF(WORLDCUP!AC77&lt;WORLDCUP!AD77,"2","X")))</f>
        <v/>
      </c>
      <c r="O25" s="331" t="n">
        <f aca="false">WORLDCUP!AC77</f>
        <v>0</v>
      </c>
      <c r="P25" s="331" t="n">
        <f aca="false">WORLDCUP!AD77</f>
        <v>0</v>
      </c>
      <c r="Q25" s="331" t="n">
        <f aca="false">ABS(O25-P25)</f>
        <v>0</v>
      </c>
      <c r="R25" s="326"/>
      <c r="S25" s="362" t="s">
        <v>265</v>
      </c>
      <c r="T25" s="355" t="n">
        <f aca="false">IFERROR(IF($M25=S25,($D$8+$D$9+$D$10)*$I25,IF($N25=LEFT(S25,1),($D$8+MAX(0,IF($D$50=1,$D$9*(1-(ABS($Q25-ABS(VALUE(MID(S25,FIND("|",S25)+1,FIND("-",S25)-FIND("|",S25)-1))-VALUE(MID(S25,FIND("-",S25)+1,10)))))*$D$50),$D$9*(1-(IF($N25="X",ABS($O25-VALUE(MID(S25,FIND("|",S25)+1,FIND("-",S25)-FIND("|",S25)-1))),ABS($Q25-ABS(VALUE(MID(S25,FIND("|",S25)+1,FIND("-",S25)-FIND("|",S25)-1))-VALUE(MID(S25,FIND("-",S25)+1,10)))))*$D$50)))))*$I25,0)),0)</f>
        <v>0</v>
      </c>
      <c r="U25" s="337"/>
      <c r="V25" s="362" t="s">
        <v>266</v>
      </c>
      <c r="W25" s="355" t="n">
        <f aca="false">IFERROR(IF($M25=V25,($D$8+$D$9+$D$10)*$I25,IF($N25=LEFT(V25,1),($D$8+MAX(0,IF($D$50=1,$D$9*(1-(ABS($Q25-ABS(VALUE(MID(V25,FIND("|",V25)+1,FIND("-",V25)-FIND("|",V25)-1))-VALUE(MID(V25,FIND("-",V25)+1,10)))))*$D$50),$D$9*(1-(IF($N25="X",ABS($O25-VALUE(MID(V25,FIND("|",V25)+1,FIND("-",V25)-FIND("|",V25)-1))),ABS($Q25-ABS(VALUE(MID(V25,FIND("|",V25)+1,FIND("-",V25)-FIND("|",V25)-1))-VALUE(MID(V25,FIND("-",V25)+1,10)))))*$D$50)))))*$I25,0)),0)</f>
        <v>0</v>
      </c>
      <c r="X25" s="337"/>
      <c r="Y25" s="362" t="s">
        <v>266</v>
      </c>
      <c r="Z25" s="355" t="n">
        <f aca="false">IFERROR(IF($M25=Y25,($D$8+$D$9+$D$10)*$I25,IF($N25=LEFT(Y25,1),($D$8+MAX(0,IF($D$50=1,$D$9*(1-(ABS($Q25-ABS(VALUE(MID(Y25,FIND("|",Y25)+1,FIND("-",Y25)-FIND("|",Y25)-1))-VALUE(MID(Y25,FIND("-",Y25)+1,10)))))*$D$50),$D$9*(1-(IF($N25="X",ABS($O25-VALUE(MID(Y25,FIND("|",Y25)+1,FIND("-",Y25)-FIND("|",Y25)-1))),ABS($Q25-ABS(VALUE(MID(Y25,FIND("|",Y25)+1,FIND("-",Y25)-FIND("|",Y25)-1))-VALUE(MID(Y25,FIND("-",Y25)+1,10)))))*$D$50)))))*$I25,0)),0)</f>
        <v>0</v>
      </c>
      <c r="AA25" s="337"/>
      <c r="AB25" s="362" t="s">
        <v>266</v>
      </c>
      <c r="AC25" s="355" t="n">
        <f aca="false">IFERROR(IF($M25=AB25,($D$8+$D$9+$D$10)*$I25,IF($N25=LEFT(AB25,1),($D$8+MAX(0,IF($D$50=1,$D$9*(1-(ABS($Q25-ABS(VALUE(MID(AB25,FIND("|",AB25)+1,FIND("-",AB25)-FIND("|",AB25)-1))-VALUE(MID(AB25,FIND("-",AB25)+1,10)))))*$D$50),$D$9*(1-(IF($N25="X",ABS($O25-VALUE(MID(AB25,FIND("|",AB25)+1,FIND("-",AB25)-FIND("|",AB25)-1))),ABS($Q25-ABS(VALUE(MID(AB25,FIND("|",AB25)+1,FIND("-",AB25)-FIND("|",AB25)-1))-VALUE(MID(AB25,FIND("-",AB25)+1,10)))))*$D$50)))))*$I25,0)),0)</f>
        <v>0</v>
      </c>
      <c r="AD25" s="337"/>
      <c r="AE25" s="362" t="s">
        <v>266</v>
      </c>
      <c r="AF25" s="355" t="n">
        <f aca="false">IFERROR(IF($M25=AE25,($D$8+$D$9+$D$10)*$I25,IF($N25=LEFT(AE25,1),($D$8+MAX(0,IF($D$50=1,$D$9*(1-(ABS($Q25-ABS(VALUE(MID(AE25,FIND("|",AE25)+1,FIND("-",AE25)-FIND("|",AE25)-1))-VALUE(MID(AE25,FIND("-",AE25)+1,10)))))*$D$50),$D$9*(1-(IF($N25="X",ABS($O25-VALUE(MID(AE25,FIND("|",AE25)+1,FIND("-",AE25)-FIND("|",AE25)-1))),ABS($Q25-ABS(VALUE(MID(AE25,FIND("|",AE25)+1,FIND("-",AE25)-FIND("|",AE25)-1))-VALUE(MID(AE25,FIND("-",AE25)+1,10)))))*$D$50)))))*$I25,0)),0)</f>
        <v>0</v>
      </c>
      <c r="AG25" s="337"/>
      <c r="AH25" s="362" t="s">
        <v>266</v>
      </c>
      <c r="AI25" s="355" t="n">
        <f aca="false">IFERROR(IF($M25=AH25,($D$8+$D$9+$D$10)*$I25,IF($N25=LEFT(AH25,1),($D$8+MAX(0,IF($D$50=1,$D$9*(1-(ABS($Q25-ABS(VALUE(MID(AH25,FIND("|",AH25)+1,FIND("-",AH25)-FIND("|",AH25)-1))-VALUE(MID(AH25,FIND("-",AH25)+1,10)))))*$D$50),$D$9*(1-(IF($N25="X",ABS($O25-VALUE(MID(AH25,FIND("|",AH25)+1,FIND("-",AH25)-FIND("|",AH25)-1))),ABS($Q25-ABS(VALUE(MID(AH25,FIND("|",AH25)+1,FIND("-",AH25)-FIND("|",AH25)-1))-VALUE(MID(AH25,FIND("-",AH25)+1,10)))))*$D$50)))))*$I25,0)),0)</f>
        <v>0</v>
      </c>
      <c r="AJ25" s="337"/>
      <c r="AK25" s="362" t="s">
        <v>266</v>
      </c>
      <c r="AL25" s="355" t="n">
        <f aca="false">IFERROR(IF($M25=AK25,($D$8+$D$9+$D$10)*$I25,IF($N25=LEFT(AK25,1),($D$8+MAX(0,IF($D$50=1,$D$9*(1-(ABS($Q25-ABS(VALUE(MID(AK25,FIND("|",AK25)+1,FIND("-",AK25)-FIND("|",AK25)-1))-VALUE(MID(AK25,FIND("-",AK25)+1,10)))))*$D$50),$D$9*(1-(IF($N25="X",ABS($O25-VALUE(MID(AK25,FIND("|",AK25)+1,FIND("-",AK25)-FIND("|",AK25)-1))),ABS($Q25-ABS(VALUE(MID(AK25,FIND("|",AK25)+1,FIND("-",AK25)-FIND("|",AK25)-1))-VALUE(MID(AK25,FIND("-",AK25)+1,10)))))*$D$50)))))*$I25,0)),0)</f>
        <v>0</v>
      </c>
      <c r="AM25" s="337"/>
      <c r="AN25" s="362" t="s">
        <v>265</v>
      </c>
      <c r="AO25" s="355" t="n">
        <f aca="false">IFERROR(IF($M25=AN25,($D$8+$D$9+$D$10)*$I25,IF($N25=LEFT(AN25,1),($D$8+MAX(0,IF($D$50=1,$D$9*(1-(ABS($Q25-ABS(VALUE(MID(AN25,FIND("|",AN25)+1,FIND("-",AN25)-FIND("|",AN25)-1))-VALUE(MID(AN25,FIND("-",AN25)+1,10)))))*$D$50),$D$9*(1-(IF($N25="X",ABS($O25-VALUE(MID(AN25,FIND("|",AN25)+1,FIND("-",AN25)-FIND("|",AN25)-1))),ABS($Q25-ABS(VALUE(MID(AN25,FIND("|",AN25)+1,FIND("-",AN25)-FIND("|",AN25)-1))-VALUE(MID(AN25,FIND("-",AN25)+1,10)))))*$D$50)))))*$I25,0)),0)</f>
        <v>0</v>
      </c>
      <c r="AP25" s="337"/>
      <c r="AQ25" s="362" t="s">
        <v>266</v>
      </c>
      <c r="AR25" s="355" t="n">
        <f aca="false">IFERROR(IF($M25=AQ25,($D$8+$D$9+$D$10)*$I25,IF($N25=LEFT(AQ25,1),($D$8+MAX(0,IF($D$50=1,$D$9*(1-(ABS($Q25-ABS(VALUE(MID(AQ25,FIND("|",AQ25)+1,FIND("-",AQ25)-FIND("|",AQ25)-1))-VALUE(MID(AQ25,FIND("-",AQ25)+1,10)))))*$D$50),$D$9*(1-(IF($N25="X",ABS($O25-VALUE(MID(AQ25,FIND("|",AQ25)+1,FIND("-",AQ25)-FIND("|",AQ25)-1))),ABS($Q25-ABS(VALUE(MID(AQ25,FIND("|",AQ25)+1,FIND("-",AQ25)-FIND("|",AQ25)-1))-VALUE(MID(AQ25,FIND("-",AQ25)+1,10)))))*$D$50)))))*$I25,0)),0)</f>
        <v>0</v>
      </c>
      <c r="AS25" s="337"/>
      <c r="AT25" s="362" t="s">
        <v>266</v>
      </c>
      <c r="AU25" s="355" t="n">
        <f aca="false">IFERROR(IF($M25=AT25,($D$8+$D$9+$D$10)*$I25,IF($N25=LEFT(AT25,1),($D$8+MAX(0,IF($D$50=1,$D$9*(1-(ABS($Q25-ABS(VALUE(MID(AT25,FIND("|",AT25)+1,FIND("-",AT25)-FIND("|",AT25)-1))-VALUE(MID(AT25,FIND("-",AT25)+1,10)))))*$D$50),$D$9*(1-(IF($N25="X",ABS($O25-VALUE(MID(AT25,FIND("|",AT25)+1,FIND("-",AT25)-FIND("|",AT25)-1))),ABS($Q25-ABS(VALUE(MID(AT25,FIND("|",AT25)+1,FIND("-",AT25)-FIND("|",AT25)-1))-VALUE(MID(AT25,FIND("-",AT25)+1,10)))))*$D$50)))))*$I25,0)),0)</f>
        <v>0</v>
      </c>
      <c r="AV25" s="337"/>
      <c r="AW25" s="362" t="s">
        <v>265</v>
      </c>
      <c r="AX25" s="355" t="n">
        <f aca="false">IFERROR(IF($M25=AW25,($D$8+$D$9+$D$10)*$I25,IF($N25=LEFT(AW25,1),($D$8+MAX(0,IF($D$50=1,$D$9*(1-(ABS($Q25-ABS(VALUE(MID(AW25,FIND("|",AW25)+1,FIND("-",AW25)-FIND("|",AW25)-1))-VALUE(MID(AW25,FIND("-",AW25)+1,10)))))*$D$50),$D$9*(1-(IF($N25="X",ABS($O25-VALUE(MID(AW25,FIND("|",AW25)+1,FIND("-",AW25)-FIND("|",AW25)-1))),ABS($Q25-ABS(VALUE(MID(AW25,FIND("|",AW25)+1,FIND("-",AW25)-FIND("|",AW25)-1))-VALUE(MID(AW25,FIND("-",AW25)+1,10)))))*$D$50)))))*$I25,0)),0)</f>
        <v>0</v>
      </c>
      <c r="AY25" s="337"/>
      <c r="AZ25" s="362" t="s">
        <v>265</v>
      </c>
      <c r="BA25" s="355" t="n">
        <f aca="false">IFERROR(IF($M25=AZ25,($D$8+$D$9+$D$10)*$I25,IF($N25=LEFT(AZ25,1),($D$8+MAX(0,IF($D$50=1,$D$9*(1-(ABS($Q25-ABS(VALUE(MID(AZ25,FIND("|",AZ25)+1,FIND("-",AZ25)-FIND("|",AZ25)-1))-VALUE(MID(AZ25,FIND("-",AZ25)+1,10)))))*$D$50),$D$9*(1-(IF($N25="X",ABS($O25-VALUE(MID(AZ25,FIND("|",AZ25)+1,FIND("-",AZ25)-FIND("|",AZ25)-1))),ABS($Q25-ABS(VALUE(MID(AZ25,FIND("|",AZ25)+1,FIND("-",AZ25)-FIND("|",AZ25)-1))-VALUE(MID(AZ25,FIND("-",AZ25)+1,10)))))*$D$50)))))*$I25,0)),0)</f>
        <v>0</v>
      </c>
      <c r="BB25" s="337"/>
      <c r="BC25" s="362" t="s">
        <v>266</v>
      </c>
      <c r="BD25" s="355" t="n">
        <f aca="false">IFERROR(IF($M25=BC25,($D$8+$D$9+$D$10)*$I25,IF($N25=LEFT(BC25,1),($D$8+MAX(0,IF($D$50=1,$D$9*(1-(ABS($Q25-ABS(VALUE(MID(BC25,FIND("|",BC25)+1,FIND("-",BC25)-FIND("|",BC25)-1))-VALUE(MID(BC25,FIND("-",BC25)+1,10)))))*$D$50),$D$9*(1-(IF($N25="X",ABS($O25-VALUE(MID(BC25,FIND("|",BC25)+1,FIND("-",BC25)-FIND("|",BC25)-1))),ABS($Q25-ABS(VALUE(MID(BC25,FIND("|",BC25)+1,FIND("-",BC25)-FIND("|",BC25)-1))-VALUE(MID(BC25,FIND("-",BC25)+1,10)))))*$D$50)))))*$I25,0)),0)</f>
        <v>0</v>
      </c>
      <c r="BE25" s="337"/>
      <c r="BF25" s="362" t="s">
        <v>264</v>
      </c>
      <c r="BG25" s="355" t="n">
        <f aca="false">IFERROR(IF($M25=BF25,($D$8+$D$9+$D$10)*$I25,IF($N25=LEFT(BF25,1),($D$8+MAX(0,IF($D$50=1,$D$9*(1-(ABS($Q25-ABS(VALUE(MID(BF25,FIND("|",BF25)+1,FIND("-",BF25)-FIND("|",BF25)-1))-VALUE(MID(BF25,FIND("-",BF25)+1,10)))))*$D$50),$D$9*(1-(IF($N25="X",ABS($O25-VALUE(MID(BF25,FIND("|",BF25)+1,FIND("-",BF25)-FIND("|",BF25)-1))),ABS($Q25-ABS(VALUE(MID(BF25,FIND("|",BF25)+1,FIND("-",BF25)-FIND("|",BF25)-1))-VALUE(MID(BF25,FIND("-",BF25)+1,10)))))*$D$50)))))*$I25,0)),0)</f>
        <v>0</v>
      </c>
      <c r="BH25" s="337"/>
      <c r="BI25" s="362" t="s">
        <v>275</v>
      </c>
      <c r="BJ25" s="355" t="n">
        <f aca="false">IFERROR(IF($M25=BI25,($D$8+$D$9+$D$10)*$I25,IF($N25=LEFT(BI25,1),($D$8+MAX(0,IF($D$50=1,$D$9*(1-(ABS($Q25-ABS(VALUE(MID(BI25,FIND("|",BI25)+1,FIND("-",BI25)-FIND("|",BI25)-1))-VALUE(MID(BI25,FIND("-",BI25)+1,10)))))*$D$50),$D$9*(1-(IF($N25="X",ABS($O25-VALUE(MID(BI25,FIND("|",BI25)+1,FIND("-",BI25)-FIND("|",BI25)-1))),ABS($Q25-ABS(VALUE(MID(BI25,FIND("|",BI25)+1,FIND("-",BI25)-FIND("|",BI25)-1))-VALUE(MID(BI25,FIND("-",BI25)+1,10)))))*$D$50)))))*$I25,0)),0)</f>
        <v>0</v>
      </c>
      <c r="BK25" s="337"/>
      <c r="BL25" s="362" t="s">
        <v>266</v>
      </c>
      <c r="BM25" s="355" t="n">
        <f aca="false">IFERROR(IF($M25=BL25,($D$8+$D$9+$D$10)*$I25,IF($N25=LEFT(BL25,1),($D$8+MAX(0,IF($D$50=1,$D$9*(1-(ABS($Q25-ABS(VALUE(MID(BL25,FIND("|",BL25)+1,FIND("-",BL25)-FIND("|",BL25)-1))-VALUE(MID(BL25,FIND("-",BL25)+1,10)))))*$D$50),$D$9*(1-(IF($N25="X",ABS($O25-VALUE(MID(BL25,FIND("|",BL25)+1,FIND("-",BL25)-FIND("|",BL25)-1))),ABS($Q25-ABS(VALUE(MID(BL25,FIND("|",BL25)+1,FIND("-",BL25)-FIND("|",BL25)-1))-VALUE(MID(BL25,FIND("-",BL25)+1,10)))))*$D$50)))))*$I25,0)),0)</f>
        <v>0</v>
      </c>
      <c r="BN25" s="337"/>
      <c r="BO25" s="362" t="s">
        <v>265</v>
      </c>
      <c r="BP25" s="355" t="n">
        <f aca="false">IFERROR(IF($M25=BO25,($D$8+$D$9+$D$10)*$I25,IF($N25=LEFT(BO25,1),($D$8+MAX(0,IF($D$50=1,$D$9*(1-(ABS($Q25-ABS(VALUE(MID(BO25,FIND("|",BO25)+1,FIND("-",BO25)-FIND("|",BO25)-1))-VALUE(MID(BO25,FIND("-",BO25)+1,10)))))*$D$50),$D$9*(1-(IF($N25="X",ABS($O25-VALUE(MID(BO25,FIND("|",BO25)+1,FIND("-",BO25)-FIND("|",BO25)-1))),ABS($Q25-ABS(VALUE(MID(BO25,FIND("|",BO25)+1,FIND("-",BO25)-FIND("|",BO25)-1))-VALUE(MID(BO25,FIND("-",BO25)+1,10)))))*$D$50)))))*$I25,0)),0)</f>
        <v>0</v>
      </c>
      <c r="BQ25" s="337"/>
      <c r="BR25" s="362" t="s">
        <v>266</v>
      </c>
      <c r="BS25" s="355" t="n">
        <f aca="false">IFERROR(IF($M25=BR25,($D$8+$D$9+$D$10)*$I25,IF($N25=LEFT(BR25,1),($D$8+MAX(0,IF($D$50=1,$D$9*(1-(ABS($Q25-ABS(VALUE(MID(BR25,FIND("|",BR25)+1,FIND("-",BR25)-FIND("|",BR25)-1))-VALUE(MID(BR25,FIND("-",BR25)+1,10)))))*$D$50),$D$9*(1-(IF($N25="X",ABS($O25-VALUE(MID(BR25,FIND("|",BR25)+1,FIND("-",BR25)-FIND("|",BR25)-1))),ABS($Q25-ABS(VALUE(MID(BR25,FIND("|",BR25)+1,FIND("-",BR25)-FIND("|",BR25)-1))-VALUE(MID(BR25,FIND("-",BR25)+1,10)))))*$D$50)))))*$I25,0)),0)</f>
        <v>0</v>
      </c>
      <c r="BT25" s="337"/>
      <c r="BU25" s="362"/>
      <c r="BV25" s="355" t="n">
        <f aca="false">IFERROR(IF($M25=BU25,($D$8+$D$9+$D$10)*$I25,IF($N25=LEFT(BU25,1),($D$8+MAX(0,IF($D$50=1,$D$9*(1-(ABS($Q25-ABS(VALUE(MID(BU25,FIND("|",BU25)+1,FIND("-",BU25)-FIND("|",BU25)-1))-VALUE(MID(BU25,FIND("-",BU25)+1,10)))))*$D$50),$D$9*(1-(IF($N25="X",ABS($O25-VALUE(MID(BU25,FIND("|",BU25)+1,FIND("-",BU25)-FIND("|",BU25)-1))),ABS($Q25-ABS(VALUE(MID(BU25,FIND("|",BU25)+1,FIND("-",BU25)-FIND("|",BU25)-1))-VALUE(MID(BU25,FIND("-",BU25)+1,10)))))*$D$50)))))*$I25,0)),0)</f>
        <v>0</v>
      </c>
      <c r="BW25" s="337"/>
      <c r="BX25" s="362"/>
      <c r="BY25" s="355" t="n">
        <f aca="false">IFERROR(IF($M25=BX25,($D$8+$D$9+$D$10)*$I25,IF($N25=LEFT(BX25,1),($D$8+MAX(0,IF($D$50=1,$D$9*(1-(ABS($Q25-ABS(VALUE(MID(BX25,FIND("|",BX25)+1,FIND("-",BX25)-FIND("|",BX25)-1))-VALUE(MID(BX25,FIND("-",BX25)+1,10)))))*$D$50),$D$9*(1-(IF($N25="X",ABS($O25-VALUE(MID(BX25,FIND("|",BX25)+1,FIND("-",BX25)-FIND("|",BX25)-1))),ABS($Q25-ABS(VALUE(MID(BX25,FIND("|",BX25)+1,FIND("-",BX25)-FIND("|",BX25)-1))-VALUE(MID(BX25,FIND("-",BX25)+1,10)))))*$D$50)))))*$I25,0)),0)</f>
        <v>0</v>
      </c>
      <c r="BZ25" s="337"/>
      <c r="CA25" s="362"/>
      <c r="CB25" s="355" t="n">
        <f aca="false">IFERROR(IF($M25=CA25,($D$8+$D$9+$D$10)*$I25,IF($N25=LEFT(CA25,1),($D$8+MAX(0,IF($D$50=1,$D$9*(1-(ABS($Q25-ABS(VALUE(MID(CA25,FIND("|",CA25)+1,FIND("-",CA25)-FIND("|",CA25)-1))-VALUE(MID(CA25,FIND("-",CA25)+1,10)))))*$D$50),$D$9*(1-(IF($N25="X",ABS($O25-VALUE(MID(CA25,FIND("|",CA25)+1,FIND("-",CA25)-FIND("|",CA25)-1))),ABS($Q25-ABS(VALUE(MID(CA25,FIND("|",CA25)+1,FIND("-",CA25)-FIND("|",CA25)-1))-VALUE(MID(CA25,FIND("-",CA25)+1,10)))))*$D$50)))))*$I25,0)),0)</f>
        <v>0</v>
      </c>
      <c r="CC25" s="337"/>
      <c r="CD25" s="362"/>
      <c r="CE25" s="355" t="n">
        <f aca="false">IFERROR(IF($M25=CD25,($D$8+$D$9+$D$10)*$I25,IF($N25=LEFT(CD25,1),($D$8+MAX(0,IF($D$50=1,$D$9*(1-(ABS($Q25-ABS(VALUE(MID(CD25,FIND("|",CD25)+1,FIND("-",CD25)-FIND("|",CD25)-1))-VALUE(MID(CD25,FIND("-",CD25)+1,10)))))*$D$50),$D$9*(1-(IF($N25="X",ABS($O25-VALUE(MID(CD25,FIND("|",CD25)+1,FIND("-",CD25)-FIND("|",CD25)-1))),ABS($Q25-ABS(VALUE(MID(CD25,FIND("|",CD25)+1,FIND("-",CD25)-FIND("|",CD25)-1))-VALUE(MID(CD25,FIND("-",CD25)+1,10)))))*$D$50)))))*$I25,0)),0)</f>
        <v>0</v>
      </c>
      <c r="CF25" s="337"/>
      <c r="CG25" s="362"/>
      <c r="CH25" s="355" t="n">
        <f aca="false">IFERROR(IF($M25=CG25,($D$8+$D$9+$D$10)*$I25,IF($N25=LEFT(CG25,1),($D$8+MAX(0,IF($D$50=1,$D$9*(1-(ABS($Q25-ABS(VALUE(MID(CG25,FIND("|",CG25)+1,FIND("-",CG25)-FIND("|",CG25)-1))-VALUE(MID(CG25,FIND("-",CG25)+1,10)))))*$D$50),$D$9*(1-(IF($N25="X",ABS($O25-VALUE(MID(CG25,FIND("|",CG25)+1,FIND("-",CG25)-FIND("|",CG25)-1))),ABS($Q25-ABS(VALUE(MID(CG25,FIND("|",CG25)+1,FIND("-",CG25)-FIND("|",CG25)-1))-VALUE(MID(CG25,FIND("-",CG25)+1,10)))))*$D$50)))))*$I25,0)),0)</f>
        <v>0</v>
      </c>
      <c r="CI25" s="337"/>
      <c r="CJ25" s="362"/>
      <c r="CK25" s="355" t="n">
        <f aca="false">IFERROR(IF($M25=CJ25,($D$8+$D$9+$D$10)*$I25,IF($N25=LEFT(CJ25,1),($D$8+MAX(0,IF($D$50=1,$D$9*(1-(ABS($Q25-ABS(VALUE(MID(CJ25,FIND("|",CJ25)+1,FIND("-",CJ25)-FIND("|",CJ25)-1))-VALUE(MID(CJ25,FIND("-",CJ25)+1,10)))))*$D$50),$D$9*(1-(IF($N25="X",ABS($O25-VALUE(MID(CJ25,FIND("|",CJ25)+1,FIND("-",CJ25)-FIND("|",CJ25)-1))),ABS($Q25-ABS(VALUE(MID(CJ25,FIND("|",CJ25)+1,FIND("-",CJ25)-FIND("|",CJ25)-1))-VALUE(MID(CJ25,FIND("-",CJ25)+1,10)))))*$D$50)))))*$I25,0)),0)</f>
        <v>0</v>
      </c>
      <c r="CL25" s="337"/>
      <c r="CM25" s="362"/>
      <c r="CN25" s="355" t="n">
        <f aca="false">IFERROR(IF($M25=CM25,($D$8+$D$9+$D$10)*$I25,IF($N25=LEFT(CM25,1),($D$8+MAX(0,IF($D$50=1,$D$9*(1-(ABS($Q25-ABS(VALUE(MID(CM25,FIND("|",CM25)+1,FIND("-",CM25)-FIND("|",CM25)-1))-VALUE(MID(CM25,FIND("-",CM25)+1,10)))))*$D$50),$D$9*(1-(IF($N25="X",ABS($O25-VALUE(MID(CM25,FIND("|",CM25)+1,FIND("-",CM25)-FIND("|",CM25)-1))),ABS($Q25-ABS(VALUE(MID(CM25,FIND("|",CM25)+1,FIND("-",CM25)-FIND("|",CM25)-1))-VALUE(MID(CM25,FIND("-",CM25)+1,10)))))*$D$50)))))*$I25,0)),0)</f>
        <v>0</v>
      </c>
      <c r="CO25" s="337"/>
      <c r="CP25" s="362"/>
      <c r="CQ25" s="355" t="n">
        <f aca="false">IFERROR(IF($M25=CP25,($D$8+$D$9+$D$10)*$I25,IF($N25=LEFT(CP25,1),($D$8+MAX(0,IF($D$50=1,$D$9*(1-(ABS($Q25-ABS(VALUE(MID(CP25,FIND("|",CP25)+1,FIND("-",CP25)-FIND("|",CP25)-1))-VALUE(MID(CP25,FIND("-",CP25)+1,10)))))*$D$50),$D$9*(1-(IF($N25="X",ABS($O25-VALUE(MID(CP25,FIND("|",CP25)+1,FIND("-",CP25)-FIND("|",CP25)-1))),ABS($Q25-ABS(VALUE(MID(CP25,FIND("|",CP25)+1,FIND("-",CP25)-FIND("|",CP25)-1))-VALUE(MID(CP25,FIND("-",CP25)+1,10)))))*$D$50)))))*$I25,0)),0)</f>
        <v>0</v>
      </c>
      <c r="CR25" s="337"/>
      <c r="CS25" s="362"/>
      <c r="CT25" s="355" t="n">
        <f aca="false">IFERROR(IF($M25=CS25,($D$8+$D$9+$D$10)*$I25,IF($N25=LEFT(CS25,1),($D$8+MAX(0,IF($D$50=1,$D$9*(1-(ABS($Q25-ABS(VALUE(MID(CS25,FIND("|",CS25)+1,FIND("-",CS25)-FIND("|",CS25)-1))-VALUE(MID(CS25,FIND("-",CS25)+1,10)))))*$D$50),$D$9*(1-(IF($N25="X",ABS($O25-VALUE(MID(CS25,FIND("|",CS25)+1,FIND("-",CS25)-FIND("|",CS25)-1))),ABS($Q25-ABS(VALUE(MID(CS25,FIND("|",CS25)+1,FIND("-",CS25)-FIND("|",CS25)-1))-VALUE(MID(CS25,FIND("-",CS25)+1,10)))))*$D$50)))))*$I25,0)),0)</f>
        <v>0</v>
      </c>
      <c r="CU25" s="337"/>
      <c r="CV25" s="362"/>
      <c r="CW25" s="355" t="n">
        <f aca="false">IFERROR(IF($M25=CV25,($D$8+$D$9+$D$10)*$I25,IF($N25=LEFT(CV25,1),($D$8+MAX(0,IF($D$50=1,$D$9*(1-(ABS($Q25-ABS(VALUE(MID(CV25,FIND("|",CV25)+1,FIND("-",CV25)-FIND("|",CV25)-1))-VALUE(MID(CV25,FIND("-",CV25)+1,10)))))*$D$50),$D$9*(1-(IF($N25="X",ABS($O25-VALUE(MID(CV25,FIND("|",CV25)+1,FIND("-",CV25)-FIND("|",CV25)-1))),ABS($Q25-ABS(VALUE(MID(CV25,FIND("|",CV25)+1,FIND("-",CV25)-FIND("|",CV25)-1))-VALUE(MID(CV25,FIND("-",CV25)+1,10)))))*$D$50)))))*$I25,0)),0)</f>
        <v>0</v>
      </c>
      <c r="CX25" s="337"/>
      <c r="CY25" s="362"/>
      <c r="CZ25" s="355" t="n">
        <f aca="false">IFERROR(IF($M25=CY25,($D$8+$D$9+$D$10)*$I25,IF($N25=LEFT(CY25,1),($D$8+MAX(0,IF($D$50=1,$D$9*(1-(ABS($Q25-ABS(VALUE(MID(CY25,FIND("|",CY25)+1,FIND("-",CY25)-FIND("|",CY25)-1))-VALUE(MID(CY25,FIND("-",CY25)+1,10)))))*$D$50),$D$9*(1-(IF($N25="X",ABS($O25-VALUE(MID(CY25,FIND("|",CY25)+1,FIND("-",CY25)-FIND("|",CY25)-1))),ABS($Q25-ABS(VALUE(MID(CY25,FIND("|",CY25)+1,FIND("-",CY25)-FIND("|",CY25)-1))-VALUE(MID(CY25,FIND("-",CY25)+1,10)))))*$D$50)))))*$I25,0)),0)</f>
        <v>0</v>
      </c>
      <c r="DA25" s="337"/>
      <c r="DB25" s="362"/>
      <c r="DC25" s="355" t="n">
        <f aca="false">IFERROR(IF($M25=DB25,($D$8+$D$9+$D$10)*$I25,IF($N25=LEFT(DB25,1),($D$8+MAX(0,IF($D$50=1,$D$9*(1-(ABS($Q25-ABS(VALUE(MID(DB25,FIND("|",DB25)+1,FIND("-",DB25)-FIND("|",DB25)-1))-VALUE(MID(DB25,FIND("-",DB25)+1,10)))))*$D$50),$D$9*(1-(IF($N25="X",ABS($O25-VALUE(MID(DB25,FIND("|",DB25)+1,FIND("-",DB25)-FIND("|",DB25)-1))),ABS($Q25-ABS(VALUE(MID(DB25,FIND("|",DB25)+1,FIND("-",DB25)-FIND("|",DB25)-1))-VALUE(MID(DB25,FIND("-",DB25)+1,10)))))*$D$50)))))*$I25,0)),0)</f>
        <v>0</v>
      </c>
      <c r="DD25" s="337"/>
      <c r="DE25" s="362"/>
      <c r="DF25" s="355" t="n">
        <f aca="false">IFERROR(IF($M25=DE25,($D$8+$D$9+$D$10)*$I25,IF($N25=LEFT(DE25,1),($D$8+MAX(0,IF($D$50=1,$D$9*(1-(ABS($Q25-ABS(VALUE(MID(DE25,FIND("|",DE25)+1,FIND("-",DE25)-FIND("|",DE25)-1))-VALUE(MID(DE25,FIND("-",DE25)+1,10)))))*$D$50),$D$9*(1-(IF($N25="X",ABS($O25-VALUE(MID(DE25,FIND("|",DE25)+1,FIND("-",DE25)-FIND("|",DE25)-1))),ABS($Q25-ABS(VALUE(MID(DE25,FIND("|",DE25)+1,FIND("-",DE25)-FIND("|",DE25)-1))-VALUE(MID(DE25,FIND("-",DE25)+1,10)))))*$D$50)))))*$I25,0)),0)</f>
        <v>0</v>
      </c>
      <c r="DG25" s="337"/>
      <c r="DH25" s="362"/>
      <c r="DI25" s="355" t="n">
        <f aca="false">IFERROR(IF($M25=DH25,($D$8+$D$9+$D$10)*$I25,IF($N25=LEFT(DH25,1),($D$8+MAX(0,IF($D$50=1,$D$9*(1-(ABS($Q25-ABS(VALUE(MID(DH25,FIND("|",DH25)+1,FIND("-",DH25)-FIND("|",DH25)-1))-VALUE(MID(DH25,FIND("-",DH25)+1,10)))))*$D$50),$D$9*(1-(IF($N25="X",ABS($O25-VALUE(MID(DH25,FIND("|",DH25)+1,FIND("-",DH25)-FIND("|",DH25)-1))),ABS($Q25-ABS(VALUE(MID(DH25,FIND("|",DH25)+1,FIND("-",DH25)-FIND("|",DH25)-1))-VALUE(MID(DH25,FIND("-",DH25)+1,10)))))*$D$50)))))*$I25,0)),0)</f>
        <v>0</v>
      </c>
      <c r="DJ25" s="337"/>
      <c r="DK25" s="362"/>
      <c r="DL25" s="355" t="n">
        <f aca="false">IFERROR(IF($M25=DK25,($D$8+$D$9+$D$10)*$I25,IF($N25=LEFT(DK25,1),($D$8+MAX(0,IF($D$50=1,$D$9*(1-(ABS($Q25-ABS(VALUE(MID(DK25,FIND("|",DK25)+1,FIND("-",DK25)-FIND("|",DK25)-1))-VALUE(MID(DK25,FIND("-",DK25)+1,10)))))*$D$50),$D$9*(1-(IF($N25="X",ABS($O25-VALUE(MID(DK25,FIND("|",DK25)+1,FIND("-",DK25)-FIND("|",DK25)-1))),ABS($Q25-ABS(VALUE(MID(DK25,FIND("|",DK25)+1,FIND("-",DK25)-FIND("|",DK25)-1))-VALUE(MID(DK25,FIND("-",DK25)+1,10)))))*$D$50)))))*$I25,0)),0)</f>
        <v>0</v>
      </c>
      <c r="DM25" s="337"/>
      <c r="DN25" s="362"/>
      <c r="DO25" s="355" t="n">
        <f aca="false">IFERROR(IF($M25=DN25,($D$8+$D$9+$D$10)*$I25,IF($N25=LEFT(DN25,1),($D$8+MAX(0,IF($D$50=1,$D$9*(1-(ABS($Q25-ABS(VALUE(MID(DN25,FIND("|",DN25)+1,FIND("-",DN25)-FIND("|",DN25)-1))-VALUE(MID(DN25,FIND("-",DN25)+1,10)))))*$D$50),$D$9*(1-(IF($N25="X",ABS($O25-VALUE(MID(DN25,FIND("|",DN25)+1,FIND("-",DN25)-FIND("|",DN25)-1))),ABS($Q25-ABS(VALUE(MID(DN25,FIND("|",DN25)+1,FIND("-",DN25)-FIND("|",DN25)-1))-VALUE(MID(DN25,FIND("-",DN25)+1,10)))))*$D$50)))))*$I25,0)),0)</f>
        <v>0</v>
      </c>
      <c r="DP25" s="337"/>
      <c r="DQ25" s="362"/>
      <c r="DR25" s="355" t="n">
        <f aca="false">IFERROR(IF($M25=DQ25,($D$8+$D$9+$D$10)*$I25,IF($N25=LEFT(DQ25,1),($D$8+MAX(0,IF($D$50=1,$D$9*(1-(ABS($Q25-ABS(VALUE(MID(DQ25,FIND("|",DQ25)+1,FIND("-",DQ25)-FIND("|",DQ25)-1))-VALUE(MID(DQ25,FIND("-",DQ25)+1,10)))))*$D$50),$D$9*(1-(IF($N25="X",ABS($O25-VALUE(MID(DQ25,FIND("|",DQ25)+1,FIND("-",DQ25)-FIND("|",DQ25)-1))),ABS($Q25-ABS(VALUE(MID(DQ25,FIND("|",DQ25)+1,FIND("-",DQ25)-FIND("|",DQ25)-1))-VALUE(MID(DQ25,FIND("-",DQ25)+1,10)))))*$D$50)))))*$I25,0)),0)</f>
        <v>0</v>
      </c>
      <c r="DS25" s="337"/>
      <c r="DT25" s="362"/>
      <c r="DU25" s="355" t="n">
        <f aca="false">IFERROR(IF($M25=DT25,($D$8+$D$9+$D$10)*$I25,IF($N25=LEFT(DT25,1),($D$8+MAX(0,IF($D$50=1,$D$9*(1-(ABS($Q25-ABS(VALUE(MID(DT25,FIND("|",DT25)+1,FIND("-",DT25)-FIND("|",DT25)-1))-VALUE(MID(DT25,FIND("-",DT25)+1,10)))))*$D$50),$D$9*(1-(IF($N25="X",ABS($O25-VALUE(MID(DT25,FIND("|",DT25)+1,FIND("-",DT25)-FIND("|",DT25)-1))),ABS($Q25-ABS(VALUE(MID(DT25,FIND("|",DT25)+1,FIND("-",DT25)-FIND("|",DT25)-1))-VALUE(MID(DT25,FIND("-",DT25)+1,10)))))*$D$50)))))*$I25,0)),0)</f>
        <v>0</v>
      </c>
      <c r="DV25" s="337"/>
      <c r="DW25" s="362"/>
      <c r="DX25" s="355" t="n">
        <f aca="false">IFERROR(IF($M25=DW25,($D$8+$D$9+$D$10)*$I25,IF($N25=LEFT(DW25,1),($D$8+MAX(0,IF($D$50=1,$D$9*(1-(ABS($Q25-ABS(VALUE(MID(DW25,FIND("|",DW25)+1,FIND("-",DW25)-FIND("|",DW25)-1))-VALUE(MID(DW25,FIND("-",DW25)+1,10)))))*$D$50),$D$9*(1-(IF($N25="X",ABS($O25-VALUE(MID(DW25,FIND("|",DW25)+1,FIND("-",DW25)-FIND("|",DW25)-1))),ABS($Q25-ABS(VALUE(MID(DW25,FIND("|",DW25)+1,FIND("-",DW25)-FIND("|",DW25)-1))-VALUE(MID(DW25,FIND("-",DW25)+1,10)))))*$D$50)))))*$I25,0)),0)</f>
        <v>0</v>
      </c>
      <c r="DY25" s="337"/>
      <c r="DZ25" s="362"/>
      <c r="EA25" s="355" t="n">
        <f aca="false">IFERROR(IF($M25=DZ25,($D$8+$D$9+$D$10)*$I25,IF($N25=LEFT(DZ25,1),($D$8+MAX(0,IF($D$50=1,$D$9*(1-(ABS($Q25-ABS(VALUE(MID(DZ25,FIND("|",DZ25)+1,FIND("-",DZ25)-FIND("|",DZ25)-1))-VALUE(MID(DZ25,FIND("-",DZ25)+1,10)))))*$D$50),$D$9*(1-(IF($N25="X",ABS($O25-VALUE(MID(DZ25,FIND("|",DZ25)+1,FIND("-",DZ25)-FIND("|",DZ25)-1))),ABS($Q25-ABS(VALUE(MID(DZ25,FIND("|",DZ25)+1,FIND("-",DZ25)-FIND("|",DZ25)-1))-VALUE(MID(DZ25,FIND("-",DZ25)+1,10)))))*$D$50)))))*$I25,0)),0)</f>
        <v>0</v>
      </c>
      <c r="EB25" s="337"/>
      <c r="EC25" s="362"/>
      <c r="ED25" s="355" t="n">
        <f aca="false">IFERROR(IF($M25=EC25,($D$8+$D$9+$D$10)*$I25,IF($N25=LEFT(EC25,1),($D$8+MAX(0,IF($D$50=1,$D$9*(1-(ABS($Q25-ABS(VALUE(MID(EC25,FIND("|",EC25)+1,FIND("-",EC25)-FIND("|",EC25)-1))-VALUE(MID(EC25,FIND("-",EC25)+1,10)))))*$D$50),$D$9*(1-(IF($N25="X",ABS($O25-VALUE(MID(EC25,FIND("|",EC25)+1,FIND("-",EC25)-FIND("|",EC25)-1))),ABS($Q25-ABS(VALUE(MID(EC25,FIND("|",EC25)+1,FIND("-",EC25)-FIND("|",EC25)-1))-VALUE(MID(EC25,FIND("-",EC25)+1,10)))))*$D$50)))))*$I25,0)),0)</f>
        <v>0</v>
      </c>
      <c r="EE25" s="337"/>
      <c r="EF25" s="362"/>
      <c r="EG25" s="355" t="n">
        <f aca="false">IFERROR(IF($M25=EF25,($D$8+$D$9+$D$10)*$I25,IF($N25=LEFT(EF25,1),($D$8+MAX(0,IF($D$50=1,$D$9*(1-(ABS($Q25-ABS(VALUE(MID(EF25,FIND("|",EF25)+1,FIND("-",EF25)-FIND("|",EF25)-1))-VALUE(MID(EF25,FIND("-",EF25)+1,10)))))*$D$50),$D$9*(1-(IF($N25="X",ABS($O25-VALUE(MID(EF25,FIND("|",EF25)+1,FIND("-",EF25)-FIND("|",EF25)-1))),ABS($Q25-ABS(VALUE(MID(EF25,FIND("|",EF25)+1,FIND("-",EF25)-FIND("|",EF25)-1))-VALUE(MID(EF25,FIND("-",EF25)+1,10)))))*$D$50)))))*$I25,0)),0)</f>
        <v>0</v>
      </c>
      <c r="EH25" s="337"/>
      <c r="EI25" s="337"/>
    </row>
    <row r="26" customFormat="false" ht="15" hidden="false" customHeight="false" outlineLevel="0" collapsed="false">
      <c r="A26" s="326"/>
      <c r="B26" s="326"/>
      <c r="C26" s="359" t="str">
        <f aca="false">Idiomas!D322</f>
        <v>CUARTOS - Resultado exacto</v>
      </c>
      <c r="D26" s="360" t="n">
        <v>10</v>
      </c>
      <c r="E26" s="333"/>
      <c r="F26" s="342" t="n">
        <f aca="false">SUM($D$8:$D$10)*I26</f>
        <v>17</v>
      </c>
      <c r="G26" s="342" t="n">
        <f aca="false">VLOOKUP(H26,Equipos!$Q$1:$R$25,2,0)</f>
        <v>7</v>
      </c>
      <c r="H26" s="350" t="n">
        <f aca="false">TRUNC(INDEX(WORLDCUP!$X$4:$X$147,MATCH(ADMIN!K26,WORLDCUP!$DT$4:$DT$147,0))+INDEX(Horarios!$R$3:$R$86,MATCH(Horarios!$C$3,Horarios!$P$3:$P$86,0))/24)</f>
        <v>46190</v>
      </c>
      <c r="I26" s="351" t="n">
        <v>1</v>
      </c>
      <c r="J26" s="352" t="s">
        <v>293</v>
      </c>
      <c r="K26" s="366" t="str">
        <f aca="false">CONCATENATE(WORLDCUP!AA84,"-",WORLDCUP!AF84)</f>
        <v>Portugal-RD Congo</v>
      </c>
      <c r="L26" s="353"/>
      <c r="M26" s="358" t="str">
        <f aca="false">IF(OR(WORLDCUP!AC84="",WORLDCUP!AD84=""),"-",N26&amp;"|"&amp;O26&amp;"-"&amp;P26)</f>
        <v>-</v>
      </c>
      <c r="N26" s="331" t="str">
        <f aca="false">IF(OR(WORLDCUP!AC84="",WORLDCUP!AD84=""),"",IF(WORLDCUP!AC84&gt;WORLDCUP!AD84,"1",IF(WORLDCUP!AC84&lt;WORLDCUP!AD84,"2","X")))</f>
        <v/>
      </c>
      <c r="O26" s="331" t="n">
        <f aca="false">WORLDCUP!AC84</f>
        <v>0</v>
      </c>
      <c r="P26" s="331" t="n">
        <f aca="false">WORLDCUP!AD84</f>
        <v>0</v>
      </c>
      <c r="Q26" s="331" t="n">
        <f aca="false">ABS(O26-P26)</f>
        <v>0</v>
      </c>
      <c r="R26" s="326"/>
      <c r="S26" s="362" t="s">
        <v>283</v>
      </c>
      <c r="T26" s="355" t="n">
        <f aca="false">IFERROR(IF($M26=S26,($D$8+$D$9+$D$10)*$I26,IF($N26=LEFT(S26,1),($D$8+MAX(0,IF($D$50=1,$D$9*(1-(ABS($Q26-ABS(VALUE(MID(S26,FIND("|",S26)+1,FIND("-",S26)-FIND("|",S26)-1))-VALUE(MID(S26,FIND("-",S26)+1,10)))))*$D$50),$D$9*(1-(IF($N26="X",ABS($O26-VALUE(MID(S26,FIND("|",S26)+1,FIND("-",S26)-FIND("|",S26)-1))),ABS($Q26-ABS(VALUE(MID(S26,FIND("|",S26)+1,FIND("-",S26)-FIND("|",S26)-1))-VALUE(MID(S26,FIND("-",S26)+1,10)))))*$D$50)))))*$I26,0)),0)</f>
        <v>0</v>
      </c>
      <c r="U26" s="337"/>
      <c r="V26" s="362" t="s">
        <v>266</v>
      </c>
      <c r="W26" s="355" t="n">
        <f aca="false">IFERROR(IF($M26=V26,($D$8+$D$9+$D$10)*$I26,IF($N26=LEFT(V26,1),($D$8+MAX(0,IF($D$50=1,$D$9*(1-(ABS($Q26-ABS(VALUE(MID(V26,FIND("|",V26)+1,FIND("-",V26)-FIND("|",V26)-1))-VALUE(MID(V26,FIND("-",V26)+1,10)))))*$D$50),$D$9*(1-(IF($N26="X",ABS($O26-VALUE(MID(V26,FIND("|",V26)+1,FIND("-",V26)-FIND("|",V26)-1))),ABS($Q26-ABS(VALUE(MID(V26,FIND("|",V26)+1,FIND("-",V26)-FIND("|",V26)-1))-VALUE(MID(V26,FIND("-",V26)+1,10)))))*$D$50)))))*$I26,0)),0)</f>
        <v>0</v>
      </c>
      <c r="X26" s="337"/>
      <c r="Y26" s="362" t="s">
        <v>266</v>
      </c>
      <c r="Z26" s="355" t="n">
        <f aca="false">IFERROR(IF($M26=Y26,($D$8+$D$9+$D$10)*$I26,IF($N26=LEFT(Y26,1),($D$8+MAX(0,IF($D$50=1,$D$9*(1-(ABS($Q26-ABS(VALUE(MID(Y26,FIND("|",Y26)+1,FIND("-",Y26)-FIND("|",Y26)-1))-VALUE(MID(Y26,FIND("-",Y26)+1,10)))))*$D$50),$D$9*(1-(IF($N26="X",ABS($O26-VALUE(MID(Y26,FIND("|",Y26)+1,FIND("-",Y26)-FIND("|",Y26)-1))),ABS($Q26-ABS(VALUE(MID(Y26,FIND("|",Y26)+1,FIND("-",Y26)-FIND("|",Y26)-1))-VALUE(MID(Y26,FIND("-",Y26)+1,10)))))*$D$50)))))*$I26,0)),0)</f>
        <v>0</v>
      </c>
      <c r="AA26" s="337"/>
      <c r="AB26" s="362" t="s">
        <v>272</v>
      </c>
      <c r="AC26" s="355" t="n">
        <f aca="false">IFERROR(IF($M26=AB26,($D$8+$D$9+$D$10)*$I26,IF($N26=LEFT(AB26,1),($D$8+MAX(0,IF($D$50=1,$D$9*(1-(ABS($Q26-ABS(VALUE(MID(AB26,FIND("|",AB26)+1,FIND("-",AB26)-FIND("|",AB26)-1))-VALUE(MID(AB26,FIND("-",AB26)+1,10)))))*$D$50),$D$9*(1-(IF($N26="X",ABS($O26-VALUE(MID(AB26,FIND("|",AB26)+1,FIND("-",AB26)-FIND("|",AB26)-1))),ABS($Q26-ABS(VALUE(MID(AB26,FIND("|",AB26)+1,FIND("-",AB26)-FIND("|",AB26)-1))-VALUE(MID(AB26,FIND("-",AB26)+1,10)))))*$D$50)))))*$I26,0)),0)</f>
        <v>0</v>
      </c>
      <c r="AD26" s="337"/>
      <c r="AE26" s="362" t="s">
        <v>284</v>
      </c>
      <c r="AF26" s="355" t="n">
        <f aca="false">IFERROR(IF($M26=AE26,($D$8+$D$9+$D$10)*$I26,IF($N26=LEFT(AE26,1),($D$8+MAX(0,IF($D$50=1,$D$9*(1-(ABS($Q26-ABS(VALUE(MID(AE26,FIND("|",AE26)+1,FIND("-",AE26)-FIND("|",AE26)-1))-VALUE(MID(AE26,FIND("-",AE26)+1,10)))))*$D$50),$D$9*(1-(IF($N26="X",ABS($O26-VALUE(MID(AE26,FIND("|",AE26)+1,FIND("-",AE26)-FIND("|",AE26)-1))),ABS($Q26-ABS(VALUE(MID(AE26,FIND("|",AE26)+1,FIND("-",AE26)-FIND("|",AE26)-1))-VALUE(MID(AE26,FIND("-",AE26)+1,10)))))*$D$50)))))*$I26,0)),0)</f>
        <v>0</v>
      </c>
      <c r="AG26" s="337"/>
      <c r="AH26" s="362" t="s">
        <v>266</v>
      </c>
      <c r="AI26" s="355" t="n">
        <f aca="false">IFERROR(IF($M26=AH26,($D$8+$D$9+$D$10)*$I26,IF($N26=LEFT(AH26,1),($D$8+MAX(0,IF($D$50=1,$D$9*(1-(ABS($Q26-ABS(VALUE(MID(AH26,FIND("|",AH26)+1,FIND("-",AH26)-FIND("|",AH26)-1))-VALUE(MID(AH26,FIND("-",AH26)+1,10)))))*$D$50),$D$9*(1-(IF($N26="X",ABS($O26-VALUE(MID(AH26,FIND("|",AH26)+1,FIND("-",AH26)-FIND("|",AH26)-1))),ABS($Q26-ABS(VALUE(MID(AH26,FIND("|",AH26)+1,FIND("-",AH26)-FIND("|",AH26)-1))-VALUE(MID(AH26,FIND("-",AH26)+1,10)))))*$D$50)))))*$I26,0)),0)</f>
        <v>0</v>
      </c>
      <c r="AJ26" s="337"/>
      <c r="AK26" s="362" t="s">
        <v>266</v>
      </c>
      <c r="AL26" s="355" t="n">
        <f aca="false">IFERROR(IF($M26=AK26,($D$8+$D$9+$D$10)*$I26,IF($N26=LEFT(AK26,1),($D$8+MAX(0,IF($D$50=1,$D$9*(1-(ABS($Q26-ABS(VALUE(MID(AK26,FIND("|",AK26)+1,FIND("-",AK26)-FIND("|",AK26)-1))-VALUE(MID(AK26,FIND("-",AK26)+1,10)))))*$D$50),$D$9*(1-(IF($N26="X",ABS($O26-VALUE(MID(AK26,FIND("|",AK26)+1,FIND("-",AK26)-FIND("|",AK26)-1))),ABS($Q26-ABS(VALUE(MID(AK26,FIND("|",AK26)+1,FIND("-",AK26)-FIND("|",AK26)-1))-VALUE(MID(AK26,FIND("-",AK26)+1,10)))))*$D$50)))))*$I26,0)),0)</f>
        <v>0</v>
      </c>
      <c r="AM26" s="337"/>
      <c r="AN26" s="362" t="s">
        <v>272</v>
      </c>
      <c r="AO26" s="355" t="n">
        <f aca="false">IFERROR(IF($M26=AN26,($D$8+$D$9+$D$10)*$I26,IF($N26=LEFT(AN26,1),($D$8+MAX(0,IF($D$50=1,$D$9*(1-(ABS($Q26-ABS(VALUE(MID(AN26,FIND("|",AN26)+1,FIND("-",AN26)-FIND("|",AN26)-1))-VALUE(MID(AN26,FIND("-",AN26)+1,10)))))*$D$50),$D$9*(1-(IF($N26="X",ABS($O26-VALUE(MID(AN26,FIND("|",AN26)+1,FIND("-",AN26)-FIND("|",AN26)-1))),ABS($Q26-ABS(VALUE(MID(AN26,FIND("|",AN26)+1,FIND("-",AN26)-FIND("|",AN26)-1))-VALUE(MID(AN26,FIND("-",AN26)+1,10)))))*$D$50)))))*$I26,0)),0)</f>
        <v>0</v>
      </c>
      <c r="AP26" s="337"/>
      <c r="AQ26" s="362" t="s">
        <v>272</v>
      </c>
      <c r="AR26" s="355" t="n">
        <f aca="false">IFERROR(IF($M26=AQ26,($D$8+$D$9+$D$10)*$I26,IF($N26=LEFT(AQ26,1),($D$8+MAX(0,IF($D$50=1,$D$9*(1-(ABS($Q26-ABS(VALUE(MID(AQ26,FIND("|",AQ26)+1,FIND("-",AQ26)-FIND("|",AQ26)-1))-VALUE(MID(AQ26,FIND("-",AQ26)+1,10)))))*$D$50),$D$9*(1-(IF($N26="X",ABS($O26-VALUE(MID(AQ26,FIND("|",AQ26)+1,FIND("-",AQ26)-FIND("|",AQ26)-1))),ABS($Q26-ABS(VALUE(MID(AQ26,FIND("|",AQ26)+1,FIND("-",AQ26)-FIND("|",AQ26)-1))-VALUE(MID(AQ26,FIND("-",AQ26)+1,10)))))*$D$50)))))*$I26,0)),0)</f>
        <v>0</v>
      </c>
      <c r="AS26" s="337"/>
      <c r="AT26" s="362" t="s">
        <v>284</v>
      </c>
      <c r="AU26" s="355" t="n">
        <f aca="false">IFERROR(IF($M26=AT26,($D$8+$D$9+$D$10)*$I26,IF($N26=LEFT(AT26,1),($D$8+MAX(0,IF($D$50=1,$D$9*(1-(ABS($Q26-ABS(VALUE(MID(AT26,FIND("|",AT26)+1,FIND("-",AT26)-FIND("|",AT26)-1))-VALUE(MID(AT26,FIND("-",AT26)+1,10)))))*$D$50),$D$9*(1-(IF($N26="X",ABS($O26-VALUE(MID(AT26,FIND("|",AT26)+1,FIND("-",AT26)-FIND("|",AT26)-1))),ABS($Q26-ABS(VALUE(MID(AT26,FIND("|",AT26)+1,FIND("-",AT26)-FIND("|",AT26)-1))-VALUE(MID(AT26,FIND("-",AT26)+1,10)))))*$D$50)))))*$I26,0)),0)</f>
        <v>0</v>
      </c>
      <c r="AV26" s="337"/>
      <c r="AW26" s="362" t="s">
        <v>272</v>
      </c>
      <c r="AX26" s="355" t="n">
        <f aca="false">IFERROR(IF($M26=AW26,($D$8+$D$9+$D$10)*$I26,IF($N26=LEFT(AW26,1),($D$8+MAX(0,IF($D$50=1,$D$9*(1-(ABS($Q26-ABS(VALUE(MID(AW26,FIND("|",AW26)+1,FIND("-",AW26)-FIND("|",AW26)-1))-VALUE(MID(AW26,FIND("-",AW26)+1,10)))))*$D$50),$D$9*(1-(IF($N26="X",ABS($O26-VALUE(MID(AW26,FIND("|",AW26)+1,FIND("-",AW26)-FIND("|",AW26)-1))),ABS($Q26-ABS(VALUE(MID(AW26,FIND("|",AW26)+1,FIND("-",AW26)-FIND("|",AW26)-1))-VALUE(MID(AW26,FIND("-",AW26)+1,10)))))*$D$50)))))*$I26,0)),0)</f>
        <v>0</v>
      </c>
      <c r="AY26" s="337"/>
      <c r="AZ26" s="362" t="s">
        <v>266</v>
      </c>
      <c r="BA26" s="355" t="n">
        <f aca="false">IFERROR(IF($M26=AZ26,($D$8+$D$9+$D$10)*$I26,IF($N26=LEFT(AZ26,1),($D$8+MAX(0,IF($D$50=1,$D$9*(1-(ABS($Q26-ABS(VALUE(MID(AZ26,FIND("|",AZ26)+1,FIND("-",AZ26)-FIND("|",AZ26)-1))-VALUE(MID(AZ26,FIND("-",AZ26)+1,10)))))*$D$50),$D$9*(1-(IF($N26="X",ABS($O26-VALUE(MID(AZ26,FIND("|",AZ26)+1,FIND("-",AZ26)-FIND("|",AZ26)-1))),ABS($Q26-ABS(VALUE(MID(AZ26,FIND("|",AZ26)+1,FIND("-",AZ26)-FIND("|",AZ26)-1))-VALUE(MID(AZ26,FIND("-",AZ26)+1,10)))))*$D$50)))))*$I26,0)),0)</f>
        <v>0</v>
      </c>
      <c r="BB26" s="337"/>
      <c r="BC26" s="362" t="s">
        <v>294</v>
      </c>
      <c r="BD26" s="355" t="n">
        <f aca="false">IFERROR(IF($M26=BC26,($D$8+$D$9+$D$10)*$I26,IF($N26=LEFT(BC26,1),($D$8+MAX(0,IF($D$50=1,$D$9*(1-(ABS($Q26-ABS(VALUE(MID(BC26,FIND("|",BC26)+1,FIND("-",BC26)-FIND("|",BC26)-1))-VALUE(MID(BC26,FIND("-",BC26)+1,10)))))*$D$50),$D$9*(1-(IF($N26="X",ABS($O26-VALUE(MID(BC26,FIND("|",BC26)+1,FIND("-",BC26)-FIND("|",BC26)-1))),ABS($Q26-ABS(VALUE(MID(BC26,FIND("|",BC26)+1,FIND("-",BC26)-FIND("|",BC26)-1))-VALUE(MID(BC26,FIND("-",BC26)+1,10)))))*$D$50)))))*$I26,0)),0)</f>
        <v>0</v>
      </c>
      <c r="BE26" s="337"/>
      <c r="BF26" s="362" t="s">
        <v>272</v>
      </c>
      <c r="BG26" s="355" t="n">
        <f aca="false">IFERROR(IF($M26=BF26,($D$8+$D$9+$D$10)*$I26,IF($N26=LEFT(BF26,1),($D$8+MAX(0,IF($D$50=1,$D$9*(1-(ABS($Q26-ABS(VALUE(MID(BF26,FIND("|",BF26)+1,FIND("-",BF26)-FIND("|",BF26)-1))-VALUE(MID(BF26,FIND("-",BF26)+1,10)))))*$D$50),$D$9*(1-(IF($N26="X",ABS($O26-VALUE(MID(BF26,FIND("|",BF26)+1,FIND("-",BF26)-FIND("|",BF26)-1))),ABS($Q26-ABS(VALUE(MID(BF26,FIND("|",BF26)+1,FIND("-",BF26)-FIND("|",BF26)-1))-VALUE(MID(BF26,FIND("-",BF26)+1,10)))))*$D$50)))))*$I26,0)),0)</f>
        <v>0</v>
      </c>
      <c r="BH26" s="337"/>
      <c r="BI26" s="362" t="s">
        <v>265</v>
      </c>
      <c r="BJ26" s="355" t="n">
        <f aca="false">IFERROR(IF($M26=BI26,($D$8+$D$9+$D$10)*$I26,IF($N26=LEFT(BI26,1),($D$8+MAX(0,IF($D$50=1,$D$9*(1-(ABS($Q26-ABS(VALUE(MID(BI26,FIND("|",BI26)+1,FIND("-",BI26)-FIND("|",BI26)-1))-VALUE(MID(BI26,FIND("-",BI26)+1,10)))))*$D$50),$D$9*(1-(IF($N26="X",ABS($O26-VALUE(MID(BI26,FIND("|",BI26)+1,FIND("-",BI26)-FIND("|",BI26)-1))),ABS($Q26-ABS(VALUE(MID(BI26,FIND("|",BI26)+1,FIND("-",BI26)-FIND("|",BI26)-1))-VALUE(MID(BI26,FIND("-",BI26)+1,10)))))*$D$50)))))*$I26,0)),0)</f>
        <v>0</v>
      </c>
      <c r="BK26" s="337"/>
      <c r="BL26" s="362" t="s">
        <v>272</v>
      </c>
      <c r="BM26" s="355" t="n">
        <f aca="false">IFERROR(IF($M26=BL26,($D$8+$D$9+$D$10)*$I26,IF($N26=LEFT(BL26,1),($D$8+MAX(0,IF($D$50=1,$D$9*(1-(ABS($Q26-ABS(VALUE(MID(BL26,FIND("|",BL26)+1,FIND("-",BL26)-FIND("|",BL26)-1))-VALUE(MID(BL26,FIND("-",BL26)+1,10)))))*$D$50),$D$9*(1-(IF($N26="X",ABS($O26-VALUE(MID(BL26,FIND("|",BL26)+1,FIND("-",BL26)-FIND("|",BL26)-1))),ABS($Q26-ABS(VALUE(MID(BL26,FIND("|",BL26)+1,FIND("-",BL26)-FIND("|",BL26)-1))-VALUE(MID(BL26,FIND("-",BL26)+1,10)))))*$D$50)))))*$I26,0)),0)</f>
        <v>0</v>
      </c>
      <c r="BN26" s="337"/>
      <c r="BO26" s="362" t="s">
        <v>264</v>
      </c>
      <c r="BP26" s="355" t="n">
        <f aca="false">IFERROR(IF($M26=BO26,($D$8+$D$9+$D$10)*$I26,IF($N26=LEFT(BO26,1),($D$8+MAX(0,IF($D$50=1,$D$9*(1-(ABS($Q26-ABS(VALUE(MID(BO26,FIND("|",BO26)+1,FIND("-",BO26)-FIND("|",BO26)-1))-VALUE(MID(BO26,FIND("-",BO26)+1,10)))))*$D$50),$D$9*(1-(IF($N26="X",ABS($O26-VALUE(MID(BO26,FIND("|",BO26)+1,FIND("-",BO26)-FIND("|",BO26)-1))),ABS($Q26-ABS(VALUE(MID(BO26,FIND("|",BO26)+1,FIND("-",BO26)-FIND("|",BO26)-1))-VALUE(MID(BO26,FIND("-",BO26)+1,10)))))*$D$50)))))*$I26,0)),0)</f>
        <v>0</v>
      </c>
      <c r="BQ26" s="337"/>
      <c r="BR26" s="362" t="s">
        <v>266</v>
      </c>
      <c r="BS26" s="355" t="n">
        <f aca="false">IFERROR(IF($M26=BR26,($D$8+$D$9+$D$10)*$I26,IF($N26=LEFT(BR26,1),($D$8+MAX(0,IF($D$50=1,$D$9*(1-(ABS($Q26-ABS(VALUE(MID(BR26,FIND("|",BR26)+1,FIND("-",BR26)-FIND("|",BR26)-1))-VALUE(MID(BR26,FIND("-",BR26)+1,10)))))*$D$50),$D$9*(1-(IF($N26="X",ABS($O26-VALUE(MID(BR26,FIND("|",BR26)+1,FIND("-",BR26)-FIND("|",BR26)-1))),ABS($Q26-ABS(VALUE(MID(BR26,FIND("|",BR26)+1,FIND("-",BR26)-FIND("|",BR26)-1))-VALUE(MID(BR26,FIND("-",BR26)+1,10)))))*$D$50)))))*$I26,0)),0)</f>
        <v>0</v>
      </c>
      <c r="BT26" s="337"/>
      <c r="BU26" s="362"/>
      <c r="BV26" s="355" t="n">
        <f aca="false">IFERROR(IF($M26=BU26,($D$8+$D$9+$D$10)*$I26,IF($N26=LEFT(BU26,1),($D$8+MAX(0,IF($D$50=1,$D$9*(1-(ABS($Q26-ABS(VALUE(MID(BU26,FIND("|",BU26)+1,FIND("-",BU26)-FIND("|",BU26)-1))-VALUE(MID(BU26,FIND("-",BU26)+1,10)))))*$D$50),$D$9*(1-(IF($N26="X",ABS($O26-VALUE(MID(BU26,FIND("|",BU26)+1,FIND("-",BU26)-FIND("|",BU26)-1))),ABS($Q26-ABS(VALUE(MID(BU26,FIND("|",BU26)+1,FIND("-",BU26)-FIND("|",BU26)-1))-VALUE(MID(BU26,FIND("-",BU26)+1,10)))))*$D$50)))))*$I26,0)),0)</f>
        <v>0</v>
      </c>
      <c r="BW26" s="337"/>
      <c r="BX26" s="362"/>
      <c r="BY26" s="355" t="n">
        <f aca="false">IFERROR(IF($M26=BX26,($D$8+$D$9+$D$10)*$I26,IF($N26=LEFT(BX26,1),($D$8+MAX(0,IF($D$50=1,$D$9*(1-(ABS($Q26-ABS(VALUE(MID(BX26,FIND("|",BX26)+1,FIND("-",BX26)-FIND("|",BX26)-1))-VALUE(MID(BX26,FIND("-",BX26)+1,10)))))*$D$50),$D$9*(1-(IF($N26="X",ABS($O26-VALUE(MID(BX26,FIND("|",BX26)+1,FIND("-",BX26)-FIND("|",BX26)-1))),ABS($Q26-ABS(VALUE(MID(BX26,FIND("|",BX26)+1,FIND("-",BX26)-FIND("|",BX26)-1))-VALUE(MID(BX26,FIND("-",BX26)+1,10)))))*$D$50)))))*$I26,0)),0)</f>
        <v>0</v>
      </c>
      <c r="BZ26" s="337"/>
      <c r="CA26" s="362"/>
      <c r="CB26" s="355" t="n">
        <f aca="false">IFERROR(IF($M26=CA26,($D$8+$D$9+$D$10)*$I26,IF($N26=LEFT(CA26,1),($D$8+MAX(0,IF($D$50=1,$D$9*(1-(ABS($Q26-ABS(VALUE(MID(CA26,FIND("|",CA26)+1,FIND("-",CA26)-FIND("|",CA26)-1))-VALUE(MID(CA26,FIND("-",CA26)+1,10)))))*$D$50),$D$9*(1-(IF($N26="X",ABS($O26-VALUE(MID(CA26,FIND("|",CA26)+1,FIND("-",CA26)-FIND("|",CA26)-1))),ABS($Q26-ABS(VALUE(MID(CA26,FIND("|",CA26)+1,FIND("-",CA26)-FIND("|",CA26)-1))-VALUE(MID(CA26,FIND("-",CA26)+1,10)))))*$D$50)))))*$I26,0)),0)</f>
        <v>0</v>
      </c>
      <c r="CC26" s="337"/>
      <c r="CD26" s="362"/>
      <c r="CE26" s="355" t="n">
        <f aca="false">IFERROR(IF($M26=CD26,($D$8+$D$9+$D$10)*$I26,IF($N26=LEFT(CD26,1),($D$8+MAX(0,IF($D$50=1,$D$9*(1-(ABS($Q26-ABS(VALUE(MID(CD26,FIND("|",CD26)+1,FIND("-",CD26)-FIND("|",CD26)-1))-VALUE(MID(CD26,FIND("-",CD26)+1,10)))))*$D$50),$D$9*(1-(IF($N26="X",ABS($O26-VALUE(MID(CD26,FIND("|",CD26)+1,FIND("-",CD26)-FIND("|",CD26)-1))),ABS($Q26-ABS(VALUE(MID(CD26,FIND("|",CD26)+1,FIND("-",CD26)-FIND("|",CD26)-1))-VALUE(MID(CD26,FIND("-",CD26)+1,10)))))*$D$50)))))*$I26,0)),0)</f>
        <v>0</v>
      </c>
      <c r="CF26" s="337"/>
      <c r="CG26" s="362"/>
      <c r="CH26" s="355" t="n">
        <f aca="false">IFERROR(IF($M26=CG26,($D$8+$D$9+$D$10)*$I26,IF($N26=LEFT(CG26,1),($D$8+MAX(0,IF($D$50=1,$D$9*(1-(ABS($Q26-ABS(VALUE(MID(CG26,FIND("|",CG26)+1,FIND("-",CG26)-FIND("|",CG26)-1))-VALUE(MID(CG26,FIND("-",CG26)+1,10)))))*$D$50),$D$9*(1-(IF($N26="X",ABS($O26-VALUE(MID(CG26,FIND("|",CG26)+1,FIND("-",CG26)-FIND("|",CG26)-1))),ABS($Q26-ABS(VALUE(MID(CG26,FIND("|",CG26)+1,FIND("-",CG26)-FIND("|",CG26)-1))-VALUE(MID(CG26,FIND("-",CG26)+1,10)))))*$D$50)))))*$I26,0)),0)</f>
        <v>0</v>
      </c>
      <c r="CI26" s="337"/>
      <c r="CJ26" s="362"/>
      <c r="CK26" s="355" t="n">
        <f aca="false">IFERROR(IF($M26=CJ26,($D$8+$D$9+$D$10)*$I26,IF($N26=LEFT(CJ26,1),($D$8+MAX(0,IF($D$50=1,$D$9*(1-(ABS($Q26-ABS(VALUE(MID(CJ26,FIND("|",CJ26)+1,FIND("-",CJ26)-FIND("|",CJ26)-1))-VALUE(MID(CJ26,FIND("-",CJ26)+1,10)))))*$D$50),$D$9*(1-(IF($N26="X",ABS($O26-VALUE(MID(CJ26,FIND("|",CJ26)+1,FIND("-",CJ26)-FIND("|",CJ26)-1))),ABS($Q26-ABS(VALUE(MID(CJ26,FIND("|",CJ26)+1,FIND("-",CJ26)-FIND("|",CJ26)-1))-VALUE(MID(CJ26,FIND("-",CJ26)+1,10)))))*$D$50)))))*$I26,0)),0)</f>
        <v>0</v>
      </c>
      <c r="CL26" s="337"/>
      <c r="CM26" s="362"/>
      <c r="CN26" s="355" t="n">
        <f aca="false">IFERROR(IF($M26=CM26,($D$8+$D$9+$D$10)*$I26,IF($N26=LEFT(CM26,1),($D$8+MAX(0,IF($D$50=1,$D$9*(1-(ABS($Q26-ABS(VALUE(MID(CM26,FIND("|",CM26)+1,FIND("-",CM26)-FIND("|",CM26)-1))-VALUE(MID(CM26,FIND("-",CM26)+1,10)))))*$D$50),$D$9*(1-(IF($N26="X",ABS($O26-VALUE(MID(CM26,FIND("|",CM26)+1,FIND("-",CM26)-FIND("|",CM26)-1))),ABS($Q26-ABS(VALUE(MID(CM26,FIND("|",CM26)+1,FIND("-",CM26)-FIND("|",CM26)-1))-VALUE(MID(CM26,FIND("-",CM26)+1,10)))))*$D$50)))))*$I26,0)),0)</f>
        <v>0</v>
      </c>
      <c r="CO26" s="337"/>
      <c r="CP26" s="362"/>
      <c r="CQ26" s="355" t="n">
        <f aca="false">IFERROR(IF($M26=CP26,($D$8+$D$9+$D$10)*$I26,IF($N26=LEFT(CP26,1),($D$8+MAX(0,IF($D$50=1,$D$9*(1-(ABS($Q26-ABS(VALUE(MID(CP26,FIND("|",CP26)+1,FIND("-",CP26)-FIND("|",CP26)-1))-VALUE(MID(CP26,FIND("-",CP26)+1,10)))))*$D$50),$D$9*(1-(IF($N26="X",ABS($O26-VALUE(MID(CP26,FIND("|",CP26)+1,FIND("-",CP26)-FIND("|",CP26)-1))),ABS($Q26-ABS(VALUE(MID(CP26,FIND("|",CP26)+1,FIND("-",CP26)-FIND("|",CP26)-1))-VALUE(MID(CP26,FIND("-",CP26)+1,10)))))*$D$50)))))*$I26,0)),0)</f>
        <v>0</v>
      </c>
      <c r="CR26" s="337"/>
      <c r="CS26" s="362"/>
      <c r="CT26" s="355" t="n">
        <f aca="false">IFERROR(IF($M26=CS26,($D$8+$D$9+$D$10)*$I26,IF($N26=LEFT(CS26,1),($D$8+MAX(0,IF($D$50=1,$D$9*(1-(ABS($Q26-ABS(VALUE(MID(CS26,FIND("|",CS26)+1,FIND("-",CS26)-FIND("|",CS26)-1))-VALUE(MID(CS26,FIND("-",CS26)+1,10)))))*$D$50),$D$9*(1-(IF($N26="X",ABS($O26-VALUE(MID(CS26,FIND("|",CS26)+1,FIND("-",CS26)-FIND("|",CS26)-1))),ABS($Q26-ABS(VALUE(MID(CS26,FIND("|",CS26)+1,FIND("-",CS26)-FIND("|",CS26)-1))-VALUE(MID(CS26,FIND("-",CS26)+1,10)))))*$D$50)))))*$I26,0)),0)</f>
        <v>0</v>
      </c>
      <c r="CU26" s="337"/>
      <c r="CV26" s="362"/>
      <c r="CW26" s="355" t="n">
        <f aca="false">IFERROR(IF($M26=CV26,($D$8+$D$9+$D$10)*$I26,IF($N26=LEFT(CV26,1),($D$8+MAX(0,IF($D$50=1,$D$9*(1-(ABS($Q26-ABS(VALUE(MID(CV26,FIND("|",CV26)+1,FIND("-",CV26)-FIND("|",CV26)-1))-VALUE(MID(CV26,FIND("-",CV26)+1,10)))))*$D$50),$D$9*(1-(IF($N26="X",ABS($O26-VALUE(MID(CV26,FIND("|",CV26)+1,FIND("-",CV26)-FIND("|",CV26)-1))),ABS($Q26-ABS(VALUE(MID(CV26,FIND("|",CV26)+1,FIND("-",CV26)-FIND("|",CV26)-1))-VALUE(MID(CV26,FIND("-",CV26)+1,10)))))*$D$50)))))*$I26,0)),0)</f>
        <v>0</v>
      </c>
      <c r="CX26" s="337"/>
      <c r="CY26" s="362"/>
      <c r="CZ26" s="355" t="n">
        <f aca="false">IFERROR(IF($M26=CY26,($D$8+$D$9+$D$10)*$I26,IF($N26=LEFT(CY26,1),($D$8+MAX(0,IF($D$50=1,$D$9*(1-(ABS($Q26-ABS(VALUE(MID(CY26,FIND("|",CY26)+1,FIND("-",CY26)-FIND("|",CY26)-1))-VALUE(MID(CY26,FIND("-",CY26)+1,10)))))*$D$50),$D$9*(1-(IF($N26="X",ABS($O26-VALUE(MID(CY26,FIND("|",CY26)+1,FIND("-",CY26)-FIND("|",CY26)-1))),ABS($Q26-ABS(VALUE(MID(CY26,FIND("|",CY26)+1,FIND("-",CY26)-FIND("|",CY26)-1))-VALUE(MID(CY26,FIND("-",CY26)+1,10)))))*$D$50)))))*$I26,0)),0)</f>
        <v>0</v>
      </c>
      <c r="DA26" s="337"/>
      <c r="DB26" s="362"/>
      <c r="DC26" s="355" t="n">
        <f aca="false">IFERROR(IF($M26=DB26,($D$8+$D$9+$D$10)*$I26,IF($N26=LEFT(DB26,1),($D$8+MAX(0,IF($D$50=1,$D$9*(1-(ABS($Q26-ABS(VALUE(MID(DB26,FIND("|",DB26)+1,FIND("-",DB26)-FIND("|",DB26)-1))-VALUE(MID(DB26,FIND("-",DB26)+1,10)))))*$D$50),$D$9*(1-(IF($N26="X",ABS($O26-VALUE(MID(DB26,FIND("|",DB26)+1,FIND("-",DB26)-FIND("|",DB26)-1))),ABS($Q26-ABS(VALUE(MID(DB26,FIND("|",DB26)+1,FIND("-",DB26)-FIND("|",DB26)-1))-VALUE(MID(DB26,FIND("-",DB26)+1,10)))))*$D$50)))))*$I26,0)),0)</f>
        <v>0</v>
      </c>
      <c r="DD26" s="337"/>
      <c r="DE26" s="362"/>
      <c r="DF26" s="355" t="n">
        <f aca="false">IFERROR(IF($M26=DE26,($D$8+$D$9+$D$10)*$I26,IF($N26=LEFT(DE26,1),($D$8+MAX(0,IF($D$50=1,$D$9*(1-(ABS($Q26-ABS(VALUE(MID(DE26,FIND("|",DE26)+1,FIND("-",DE26)-FIND("|",DE26)-1))-VALUE(MID(DE26,FIND("-",DE26)+1,10)))))*$D$50),$D$9*(1-(IF($N26="X",ABS($O26-VALUE(MID(DE26,FIND("|",DE26)+1,FIND("-",DE26)-FIND("|",DE26)-1))),ABS($Q26-ABS(VALUE(MID(DE26,FIND("|",DE26)+1,FIND("-",DE26)-FIND("|",DE26)-1))-VALUE(MID(DE26,FIND("-",DE26)+1,10)))))*$D$50)))))*$I26,0)),0)</f>
        <v>0</v>
      </c>
      <c r="DG26" s="337"/>
      <c r="DH26" s="362"/>
      <c r="DI26" s="355" t="n">
        <f aca="false">IFERROR(IF($M26=DH26,($D$8+$D$9+$D$10)*$I26,IF($N26=LEFT(DH26,1),($D$8+MAX(0,IF($D$50=1,$D$9*(1-(ABS($Q26-ABS(VALUE(MID(DH26,FIND("|",DH26)+1,FIND("-",DH26)-FIND("|",DH26)-1))-VALUE(MID(DH26,FIND("-",DH26)+1,10)))))*$D$50),$D$9*(1-(IF($N26="X",ABS($O26-VALUE(MID(DH26,FIND("|",DH26)+1,FIND("-",DH26)-FIND("|",DH26)-1))),ABS($Q26-ABS(VALUE(MID(DH26,FIND("|",DH26)+1,FIND("-",DH26)-FIND("|",DH26)-1))-VALUE(MID(DH26,FIND("-",DH26)+1,10)))))*$D$50)))))*$I26,0)),0)</f>
        <v>0</v>
      </c>
      <c r="DJ26" s="337"/>
      <c r="DK26" s="362"/>
      <c r="DL26" s="355" t="n">
        <f aca="false">IFERROR(IF($M26=DK26,($D$8+$D$9+$D$10)*$I26,IF($N26=LEFT(DK26,1),($D$8+MAX(0,IF($D$50=1,$D$9*(1-(ABS($Q26-ABS(VALUE(MID(DK26,FIND("|",DK26)+1,FIND("-",DK26)-FIND("|",DK26)-1))-VALUE(MID(DK26,FIND("-",DK26)+1,10)))))*$D$50),$D$9*(1-(IF($N26="X",ABS($O26-VALUE(MID(DK26,FIND("|",DK26)+1,FIND("-",DK26)-FIND("|",DK26)-1))),ABS($Q26-ABS(VALUE(MID(DK26,FIND("|",DK26)+1,FIND("-",DK26)-FIND("|",DK26)-1))-VALUE(MID(DK26,FIND("-",DK26)+1,10)))))*$D$50)))))*$I26,0)),0)</f>
        <v>0</v>
      </c>
      <c r="DM26" s="337"/>
      <c r="DN26" s="362"/>
      <c r="DO26" s="355" t="n">
        <f aca="false">IFERROR(IF($M26=DN26,($D$8+$D$9+$D$10)*$I26,IF($N26=LEFT(DN26,1),($D$8+MAX(0,IF($D$50=1,$D$9*(1-(ABS($Q26-ABS(VALUE(MID(DN26,FIND("|",DN26)+1,FIND("-",DN26)-FIND("|",DN26)-1))-VALUE(MID(DN26,FIND("-",DN26)+1,10)))))*$D$50),$D$9*(1-(IF($N26="X",ABS($O26-VALUE(MID(DN26,FIND("|",DN26)+1,FIND("-",DN26)-FIND("|",DN26)-1))),ABS($Q26-ABS(VALUE(MID(DN26,FIND("|",DN26)+1,FIND("-",DN26)-FIND("|",DN26)-1))-VALUE(MID(DN26,FIND("-",DN26)+1,10)))))*$D$50)))))*$I26,0)),0)</f>
        <v>0</v>
      </c>
      <c r="DP26" s="337"/>
      <c r="DQ26" s="362"/>
      <c r="DR26" s="355" t="n">
        <f aca="false">IFERROR(IF($M26=DQ26,($D$8+$D$9+$D$10)*$I26,IF($N26=LEFT(DQ26,1),($D$8+MAX(0,IF($D$50=1,$D$9*(1-(ABS($Q26-ABS(VALUE(MID(DQ26,FIND("|",DQ26)+1,FIND("-",DQ26)-FIND("|",DQ26)-1))-VALUE(MID(DQ26,FIND("-",DQ26)+1,10)))))*$D$50),$D$9*(1-(IF($N26="X",ABS($O26-VALUE(MID(DQ26,FIND("|",DQ26)+1,FIND("-",DQ26)-FIND("|",DQ26)-1))),ABS($Q26-ABS(VALUE(MID(DQ26,FIND("|",DQ26)+1,FIND("-",DQ26)-FIND("|",DQ26)-1))-VALUE(MID(DQ26,FIND("-",DQ26)+1,10)))))*$D$50)))))*$I26,0)),0)</f>
        <v>0</v>
      </c>
      <c r="DS26" s="337"/>
      <c r="DT26" s="362"/>
      <c r="DU26" s="355" t="n">
        <f aca="false">IFERROR(IF($M26=DT26,($D$8+$D$9+$D$10)*$I26,IF($N26=LEFT(DT26,1),($D$8+MAX(0,IF($D$50=1,$D$9*(1-(ABS($Q26-ABS(VALUE(MID(DT26,FIND("|",DT26)+1,FIND("-",DT26)-FIND("|",DT26)-1))-VALUE(MID(DT26,FIND("-",DT26)+1,10)))))*$D$50),$D$9*(1-(IF($N26="X",ABS($O26-VALUE(MID(DT26,FIND("|",DT26)+1,FIND("-",DT26)-FIND("|",DT26)-1))),ABS($Q26-ABS(VALUE(MID(DT26,FIND("|",DT26)+1,FIND("-",DT26)-FIND("|",DT26)-1))-VALUE(MID(DT26,FIND("-",DT26)+1,10)))))*$D$50)))))*$I26,0)),0)</f>
        <v>0</v>
      </c>
      <c r="DV26" s="337"/>
      <c r="DW26" s="362"/>
      <c r="DX26" s="355" t="n">
        <f aca="false">IFERROR(IF($M26=DW26,($D$8+$D$9+$D$10)*$I26,IF($N26=LEFT(DW26,1),($D$8+MAX(0,IF($D$50=1,$D$9*(1-(ABS($Q26-ABS(VALUE(MID(DW26,FIND("|",DW26)+1,FIND("-",DW26)-FIND("|",DW26)-1))-VALUE(MID(DW26,FIND("-",DW26)+1,10)))))*$D$50),$D$9*(1-(IF($N26="X",ABS($O26-VALUE(MID(DW26,FIND("|",DW26)+1,FIND("-",DW26)-FIND("|",DW26)-1))),ABS($Q26-ABS(VALUE(MID(DW26,FIND("|",DW26)+1,FIND("-",DW26)-FIND("|",DW26)-1))-VALUE(MID(DW26,FIND("-",DW26)+1,10)))))*$D$50)))))*$I26,0)),0)</f>
        <v>0</v>
      </c>
      <c r="DY26" s="337"/>
      <c r="DZ26" s="362"/>
      <c r="EA26" s="355" t="n">
        <f aca="false">IFERROR(IF($M26=DZ26,($D$8+$D$9+$D$10)*$I26,IF($N26=LEFT(DZ26,1),($D$8+MAX(0,IF($D$50=1,$D$9*(1-(ABS($Q26-ABS(VALUE(MID(DZ26,FIND("|",DZ26)+1,FIND("-",DZ26)-FIND("|",DZ26)-1))-VALUE(MID(DZ26,FIND("-",DZ26)+1,10)))))*$D$50),$D$9*(1-(IF($N26="X",ABS($O26-VALUE(MID(DZ26,FIND("|",DZ26)+1,FIND("-",DZ26)-FIND("|",DZ26)-1))),ABS($Q26-ABS(VALUE(MID(DZ26,FIND("|",DZ26)+1,FIND("-",DZ26)-FIND("|",DZ26)-1))-VALUE(MID(DZ26,FIND("-",DZ26)+1,10)))))*$D$50)))))*$I26,0)),0)</f>
        <v>0</v>
      </c>
      <c r="EB26" s="337"/>
      <c r="EC26" s="362"/>
      <c r="ED26" s="355" t="n">
        <f aca="false">IFERROR(IF($M26=EC26,($D$8+$D$9+$D$10)*$I26,IF($N26=LEFT(EC26,1),($D$8+MAX(0,IF($D$50=1,$D$9*(1-(ABS($Q26-ABS(VALUE(MID(EC26,FIND("|",EC26)+1,FIND("-",EC26)-FIND("|",EC26)-1))-VALUE(MID(EC26,FIND("-",EC26)+1,10)))))*$D$50),$D$9*(1-(IF($N26="X",ABS($O26-VALUE(MID(EC26,FIND("|",EC26)+1,FIND("-",EC26)-FIND("|",EC26)-1))),ABS($Q26-ABS(VALUE(MID(EC26,FIND("|",EC26)+1,FIND("-",EC26)-FIND("|",EC26)-1))-VALUE(MID(EC26,FIND("-",EC26)+1,10)))))*$D$50)))))*$I26,0)),0)</f>
        <v>0</v>
      </c>
      <c r="EE26" s="337"/>
      <c r="EF26" s="362"/>
      <c r="EG26" s="355" t="n">
        <f aca="false">IFERROR(IF($M26=EF26,($D$8+$D$9+$D$10)*$I26,IF($N26=LEFT(EF26,1),($D$8+MAX(0,IF($D$50=1,$D$9*(1-(ABS($Q26-ABS(VALUE(MID(EF26,FIND("|",EF26)+1,FIND("-",EF26)-FIND("|",EF26)-1))-VALUE(MID(EF26,FIND("-",EF26)+1,10)))))*$D$50),$D$9*(1-(IF($N26="X",ABS($O26-VALUE(MID(EF26,FIND("|",EF26)+1,FIND("-",EF26)-FIND("|",EF26)-1))),ABS($Q26-ABS(VALUE(MID(EF26,FIND("|",EF26)+1,FIND("-",EF26)-FIND("|",EF26)-1))-VALUE(MID(EF26,FIND("-",EF26)+1,10)))))*$D$50)))))*$I26,0)),0)</f>
        <v>0</v>
      </c>
      <c r="EH26" s="337"/>
      <c r="EI26" s="337"/>
    </row>
    <row r="27" customFormat="false" ht="15" hidden="false" customHeight="false" outlineLevel="0" collapsed="false">
      <c r="A27" s="326"/>
      <c r="B27" s="326"/>
      <c r="C27" s="367" t="str">
        <f aca="false">Idiomas!D323</f>
        <v>Equipo clasificado para SEMIFINALES</v>
      </c>
      <c r="D27" s="368" t="n">
        <v>6</v>
      </c>
      <c r="E27" s="333"/>
      <c r="F27" s="342" t="n">
        <f aca="false">SUM($D$8:$D$10)*I27</f>
        <v>17</v>
      </c>
      <c r="G27" s="342" t="n">
        <f aca="false">VLOOKUP(H27,Equipos!$Q$1:$R$25,2,0)</f>
        <v>8</v>
      </c>
      <c r="H27" s="350" t="n">
        <f aca="false">TRUNC(INDEX(WORLDCUP!$X$4:$X$147,MATCH(ADMIN!K27,WORLDCUP!$DT$4:$DT$147,0))+INDEX(Horarios!$R$3:$R$86,MATCH(Horarios!$C$3,Horarios!$P$3:$P$86,0))/24)</f>
        <v>46191</v>
      </c>
      <c r="I27" s="351" t="n">
        <v>1</v>
      </c>
      <c r="J27" s="352" t="s">
        <v>293</v>
      </c>
      <c r="K27" s="353" t="str">
        <f aca="false">CONCATENATE(WORLDCUP!AA85,"-",WORLDCUP!AF85)</f>
        <v>Uzbekistán-Colombia</v>
      </c>
      <c r="L27" s="353"/>
      <c r="M27" s="353" t="str">
        <f aca="false">IF(OR(WORLDCUP!AC85="",WORLDCUP!AD85=""),"-",N27&amp;"|"&amp;O27&amp;"-"&amp;P27)</f>
        <v>-</v>
      </c>
      <c r="N27" s="331" t="str">
        <f aca="false">IF(OR(WORLDCUP!AC85="",WORLDCUP!AD85=""),"",IF(WORLDCUP!AC85&gt;WORLDCUP!AD85,"1",IF(WORLDCUP!AC85&lt;WORLDCUP!AD85,"2","X")))</f>
        <v/>
      </c>
      <c r="O27" s="331" t="n">
        <f aca="false">WORLDCUP!AC85</f>
        <v>0</v>
      </c>
      <c r="P27" s="331" t="n">
        <f aca="false">WORLDCUP!AD85</f>
        <v>0</v>
      </c>
      <c r="Q27" s="331" t="n">
        <f aca="false">ABS(O27-P27)</f>
        <v>0</v>
      </c>
      <c r="R27" s="326"/>
      <c r="S27" s="362" t="s">
        <v>276</v>
      </c>
      <c r="T27" s="355" t="n">
        <f aca="false">IFERROR(IF($M27=S27,($D$8+$D$9+$D$10)*$I27,IF($N27=LEFT(S27,1),($D$8+MAX(0,IF($D$50=1,$D$9*(1-(ABS($Q27-ABS(VALUE(MID(S27,FIND("|",S27)+1,FIND("-",S27)-FIND("|",S27)-1))-VALUE(MID(S27,FIND("-",S27)+1,10)))))*$D$50),$D$9*(1-(IF($N27="X",ABS($O27-VALUE(MID(S27,FIND("|",S27)+1,FIND("-",S27)-FIND("|",S27)-1))),ABS($Q27-ABS(VALUE(MID(S27,FIND("|",S27)+1,FIND("-",S27)-FIND("|",S27)-1))-VALUE(MID(S27,FIND("-",S27)+1,10)))))*$D$50)))))*$I27,0)),0)</f>
        <v>0</v>
      </c>
      <c r="U27" s="337"/>
      <c r="V27" s="362" t="s">
        <v>274</v>
      </c>
      <c r="W27" s="355" t="n">
        <f aca="false">IFERROR(IF($M27=V27,($D$8+$D$9+$D$10)*$I27,IF($N27=LEFT(V27,1),($D$8+MAX(0,IF($D$50=1,$D$9*(1-(ABS($Q27-ABS(VALUE(MID(V27,FIND("|",V27)+1,FIND("-",V27)-FIND("|",V27)-1))-VALUE(MID(V27,FIND("-",V27)+1,10)))))*$D$50),$D$9*(1-(IF($N27="X",ABS($O27-VALUE(MID(V27,FIND("|",V27)+1,FIND("-",V27)-FIND("|",V27)-1))),ABS($Q27-ABS(VALUE(MID(V27,FIND("|",V27)+1,FIND("-",V27)-FIND("|",V27)-1))-VALUE(MID(V27,FIND("-",V27)+1,10)))))*$D$50)))))*$I27,0)),0)</f>
        <v>0</v>
      </c>
      <c r="X27" s="337"/>
      <c r="Y27" s="362" t="s">
        <v>268</v>
      </c>
      <c r="Z27" s="355" t="n">
        <f aca="false">IFERROR(IF($M27=Y27,($D$8+$D$9+$D$10)*$I27,IF($N27=LEFT(Y27,1),($D$8+MAX(0,IF($D$50=1,$D$9*(1-(ABS($Q27-ABS(VALUE(MID(Y27,FIND("|",Y27)+1,FIND("-",Y27)-FIND("|",Y27)-1))-VALUE(MID(Y27,FIND("-",Y27)+1,10)))))*$D$50),$D$9*(1-(IF($N27="X",ABS($O27-VALUE(MID(Y27,FIND("|",Y27)+1,FIND("-",Y27)-FIND("|",Y27)-1))),ABS($Q27-ABS(VALUE(MID(Y27,FIND("|",Y27)+1,FIND("-",Y27)-FIND("|",Y27)-1))-VALUE(MID(Y27,FIND("-",Y27)+1,10)))))*$D$50)))))*$I27,0)),0)</f>
        <v>0</v>
      </c>
      <c r="AA27" s="337"/>
      <c r="AB27" s="362" t="s">
        <v>274</v>
      </c>
      <c r="AC27" s="355" t="n">
        <f aca="false">IFERROR(IF($M27=AB27,($D$8+$D$9+$D$10)*$I27,IF($N27=LEFT(AB27,1),($D$8+MAX(0,IF($D$50=1,$D$9*(1-(ABS($Q27-ABS(VALUE(MID(AB27,FIND("|",AB27)+1,FIND("-",AB27)-FIND("|",AB27)-1))-VALUE(MID(AB27,FIND("-",AB27)+1,10)))))*$D$50),$D$9*(1-(IF($N27="X",ABS($O27-VALUE(MID(AB27,FIND("|",AB27)+1,FIND("-",AB27)-FIND("|",AB27)-1))),ABS($Q27-ABS(VALUE(MID(AB27,FIND("|",AB27)+1,FIND("-",AB27)-FIND("|",AB27)-1))-VALUE(MID(AB27,FIND("-",AB27)+1,10)))))*$D$50)))))*$I27,0)),0)</f>
        <v>0</v>
      </c>
      <c r="AD27" s="337"/>
      <c r="AE27" s="362" t="s">
        <v>274</v>
      </c>
      <c r="AF27" s="355" t="n">
        <f aca="false">IFERROR(IF($M27=AE27,($D$8+$D$9+$D$10)*$I27,IF($N27=LEFT(AE27,1),($D$8+MAX(0,IF($D$50=1,$D$9*(1-(ABS($Q27-ABS(VALUE(MID(AE27,FIND("|",AE27)+1,FIND("-",AE27)-FIND("|",AE27)-1))-VALUE(MID(AE27,FIND("-",AE27)+1,10)))))*$D$50),$D$9*(1-(IF($N27="X",ABS($O27-VALUE(MID(AE27,FIND("|",AE27)+1,FIND("-",AE27)-FIND("|",AE27)-1))),ABS($Q27-ABS(VALUE(MID(AE27,FIND("|",AE27)+1,FIND("-",AE27)-FIND("|",AE27)-1))-VALUE(MID(AE27,FIND("-",AE27)+1,10)))))*$D$50)))))*$I27,0)),0)</f>
        <v>0</v>
      </c>
      <c r="AG27" s="337"/>
      <c r="AH27" s="362" t="s">
        <v>268</v>
      </c>
      <c r="AI27" s="355" t="n">
        <f aca="false">IFERROR(IF($M27=AH27,($D$8+$D$9+$D$10)*$I27,IF($N27=LEFT(AH27,1),($D$8+MAX(0,IF($D$50=1,$D$9*(1-(ABS($Q27-ABS(VALUE(MID(AH27,FIND("|",AH27)+1,FIND("-",AH27)-FIND("|",AH27)-1))-VALUE(MID(AH27,FIND("-",AH27)+1,10)))))*$D$50),$D$9*(1-(IF($N27="X",ABS($O27-VALUE(MID(AH27,FIND("|",AH27)+1,FIND("-",AH27)-FIND("|",AH27)-1))),ABS($Q27-ABS(VALUE(MID(AH27,FIND("|",AH27)+1,FIND("-",AH27)-FIND("|",AH27)-1))-VALUE(MID(AH27,FIND("-",AH27)+1,10)))))*$D$50)))))*$I27,0)),0)</f>
        <v>0</v>
      </c>
      <c r="AJ27" s="337"/>
      <c r="AK27" s="362" t="s">
        <v>268</v>
      </c>
      <c r="AL27" s="355" t="n">
        <f aca="false">IFERROR(IF($M27=AK27,($D$8+$D$9+$D$10)*$I27,IF($N27=LEFT(AK27,1),($D$8+MAX(0,IF($D$50=1,$D$9*(1-(ABS($Q27-ABS(VALUE(MID(AK27,FIND("|",AK27)+1,FIND("-",AK27)-FIND("|",AK27)-1))-VALUE(MID(AK27,FIND("-",AK27)+1,10)))))*$D$50),$D$9*(1-(IF($N27="X",ABS($O27-VALUE(MID(AK27,FIND("|",AK27)+1,FIND("-",AK27)-FIND("|",AK27)-1))),ABS($Q27-ABS(VALUE(MID(AK27,FIND("|",AK27)+1,FIND("-",AK27)-FIND("|",AK27)-1))-VALUE(MID(AK27,FIND("-",AK27)+1,10)))))*$D$50)))))*$I27,0)),0)</f>
        <v>0</v>
      </c>
      <c r="AM27" s="337"/>
      <c r="AN27" s="362" t="s">
        <v>274</v>
      </c>
      <c r="AO27" s="355" t="n">
        <f aca="false">IFERROR(IF($M27=AN27,($D$8+$D$9+$D$10)*$I27,IF($N27=LEFT(AN27,1),($D$8+MAX(0,IF($D$50=1,$D$9*(1-(ABS($Q27-ABS(VALUE(MID(AN27,FIND("|",AN27)+1,FIND("-",AN27)-FIND("|",AN27)-1))-VALUE(MID(AN27,FIND("-",AN27)+1,10)))))*$D$50),$D$9*(1-(IF($N27="X",ABS($O27-VALUE(MID(AN27,FIND("|",AN27)+1,FIND("-",AN27)-FIND("|",AN27)-1))),ABS($Q27-ABS(VALUE(MID(AN27,FIND("|",AN27)+1,FIND("-",AN27)-FIND("|",AN27)-1))-VALUE(MID(AN27,FIND("-",AN27)+1,10)))))*$D$50)))))*$I27,0)),0)</f>
        <v>0</v>
      </c>
      <c r="AP27" s="337"/>
      <c r="AQ27" s="362" t="s">
        <v>273</v>
      </c>
      <c r="AR27" s="355" t="n">
        <f aca="false">IFERROR(IF($M27=AQ27,($D$8+$D$9+$D$10)*$I27,IF($N27=LEFT(AQ27,1),($D$8+MAX(0,IF($D$50=1,$D$9*(1-(ABS($Q27-ABS(VALUE(MID(AQ27,FIND("|",AQ27)+1,FIND("-",AQ27)-FIND("|",AQ27)-1))-VALUE(MID(AQ27,FIND("-",AQ27)+1,10)))))*$D$50),$D$9*(1-(IF($N27="X",ABS($O27-VALUE(MID(AQ27,FIND("|",AQ27)+1,FIND("-",AQ27)-FIND("|",AQ27)-1))),ABS($Q27-ABS(VALUE(MID(AQ27,FIND("|",AQ27)+1,FIND("-",AQ27)-FIND("|",AQ27)-1))-VALUE(MID(AQ27,FIND("-",AQ27)+1,10)))))*$D$50)))))*$I27,0)),0)</f>
        <v>0</v>
      </c>
      <c r="AS27" s="337"/>
      <c r="AT27" s="362" t="s">
        <v>274</v>
      </c>
      <c r="AU27" s="355" t="n">
        <f aca="false">IFERROR(IF($M27=AT27,($D$8+$D$9+$D$10)*$I27,IF($N27=LEFT(AT27,1),($D$8+MAX(0,IF($D$50=1,$D$9*(1-(ABS($Q27-ABS(VALUE(MID(AT27,FIND("|",AT27)+1,FIND("-",AT27)-FIND("|",AT27)-1))-VALUE(MID(AT27,FIND("-",AT27)+1,10)))))*$D$50),$D$9*(1-(IF($N27="X",ABS($O27-VALUE(MID(AT27,FIND("|",AT27)+1,FIND("-",AT27)-FIND("|",AT27)-1))),ABS($Q27-ABS(VALUE(MID(AT27,FIND("|",AT27)+1,FIND("-",AT27)-FIND("|",AT27)-1))-VALUE(MID(AT27,FIND("-",AT27)+1,10)))))*$D$50)))))*$I27,0)),0)</f>
        <v>0</v>
      </c>
      <c r="AV27" s="337"/>
      <c r="AW27" s="362" t="s">
        <v>274</v>
      </c>
      <c r="AX27" s="355" t="n">
        <f aca="false">IFERROR(IF($M27=AW27,($D$8+$D$9+$D$10)*$I27,IF($N27=LEFT(AW27,1),($D$8+MAX(0,IF($D$50=1,$D$9*(1-(ABS($Q27-ABS(VALUE(MID(AW27,FIND("|",AW27)+1,FIND("-",AW27)-FIND("|",AW27)-1))-VALUE(MID(AW27,FIND("-",AW27)+1,10)))))*$D$50),$D$9*(1-(IF($N27="X",ABS($O27-VALUE(MID(AW27,FIND("|",AW27)+1,FIND("-",AW27)-FIND("|",AW27)-1))),ABS($Q27-ABS(VALUE(MID(AW27,FIND("|",AW27)+1,FIND("-",AW27)-FIND("|",AW27)-1))-VALUE(MID(AW27,FIND("-",AW27)+1,10)))))*$D$50)))))*$I27,0)),0)</f>
        <v>0</v>
      </c>
      <c r="AY27" s="337"/>
      <c r="AZ27" s="362" t="s">
        <v>268</v>
      </c>
      <c r="BA27" s="355" t="n">
        <f aca="false">IFERROR(IF($M27=AZ27,($D$8+$D$9+$D$10)*$I27,IF($N27=LEFT(AZ27,1),($D$8+MAX(0,IF($D$50=1,$D$9*(1-(ABS($Q27-ABS(VALUE(MID(AZ27,FIND("|",AZ27)+1,FIND("-",AZ27)-FIND("|",AZ27)-1))-VALUE(MID(AZ27,FIND("-",AZ27)+1,10)))))*$D$50),$D$9*(1-(IF($N27="X",ABS($O27-VALUE(MID(AZ27,FIND("|",AZ27)+1,FIND("-",AZ27)-FIND("|",AZ27)-1))),ABS($Q27-ABS(VALUE(MID(AZ27,FIND("|",AZ27)+1,FIND("-",AZ27)-FIND("|",AZ27)-1))-VALUE(MID(AZ27,FIND("-",AZ27)+1,10)))))*$D$50)))))*$I27,0)),0)</f>
        <v>0</v>
      </c>
      <c r="BB27" s="337"/>
      <c r="BC27" s="362" t="s">
        <v>273</v>
      </c>
      <c r="BD27" s="355" t="n">
        <f aca="false">IFERROR(IF($M27=BC27,($D$8+$D$9+$D$10)*$I27,IF($N27=LEFT(BC27,1),($D$8+MAX(0,IF($D$50=1,$D$9*(1-(ABS($Q27-ABS(VALUE(MID(BC27,FIND("|",BC27)+1,FIND("-",BC27)-FIND("|",BC27)-1))-VALUE(MID(BC27,FIND("-",BC27)+1,10)))))*$D$50),$D$9*(1-(IF($N27="X",ABS($O27-VALUE(MID(BC27,FIND("|",BC27)+1,FIND("-",BC27)-FIND("|",BC27)-1))),ABS($Q27-ABS(VALUE(MID(BC27,FIND("|",BC27)+1,FIND("-",BC27)-FIND("|",BC27)-1))-VALUE(MID(BC27,FIND("-",BC27)+1,10)))))*$D$50)))))*$I27,0)),0)</f>
        <v>0</v>
      </c>
      <c r="BE27" s="337"/>
      <c r="BF27" s="362" t="s">
        <v>274</v>
      </c>
      <c r="BG27" s="355" t="n">
        <f aca="false">IFERROR(IF($M27=BF27,($D$8+$D$9+$D$10)*$I27,IF($N27=LEFT(BF27,1),($D$8+MAX(0,IF($D$50=1,$D$9*(1-(ABS($Q27-ABS(VALUE(MID(BF27,FIND("|",BF27)+1,FIND("-",BF27)-FIND("|",BF27)-1))-VALUE(MID(BF27,FIND("-",BF27)+1,10)))))*$D$50),$D$9*(1-(IF($N27="X",ABS($O27-VALUE(MID(BF27,FIND("|",BF27)+1,FIND("-",BF27)-FIND("|",BF27)-1))),ABS($Q27-ABS(VALUE(MID(BF27,FIND("|",BF27)+1,FIND("-",BF27)-FIND("|",BF27)-1))-VALUE(MID(BF27,FIND("-",BF27)+1,10)))))*$D$50)))))*$I27,0)),0)</f>
        <v>0</v>
      </c>
      <c r="BH27" s="337"/>
      <c r="BI27" s="362" t="s">
        <v>271</v>
      </c>
      <c r="BJ27" s="355" t="n">
        <f aca="false">IFERROR(IF($M27=BI27,($D$8+$D$9+$D$10)*$I27,IF($N27=LEFT(BI27,1),($D$8+MAX(0,IF($D$50=1,$D$9*(1-(ABS($Q27-ABS(VALUE(MID(BI27,FIND("|",BI27)+1,FIND("-",BI27)-FIND("|",BI27)-1))-VALUE(MID(BI27,FIND("-",BI27)+1,10)))))*$D$50),$D$9*(1-(IF($N27="X",ABS($O27-VALUE(MID(BI27,FIND("|",BI27)+1,FIND("-",BI27)-FIND("|",BI27)-1))),ABS($Q27-ABS(VALUE(MID(BI27,FIND("|",BI27)+1,FIND("-",BI27)-FIND("|",BI27)-1))-VALUE(MID(BI27,FIND("-",BI27)+1,10)))))*$D$50)))))*$I27,0)),0)</f>
        <v>0</v>
      </c>
      <c r="BK27" s="337"/>
      <c r="BL27" s="362" t="s">
        <v>274</v>
      </c>
      <c r="BM27" s="355" t="n">
        <f aca="false">IFERROR(IF($M27=BL27,($D$8+$D$9+$D$10)*$I27,IF($N27=LEFT(BL27,1),($D$8+MAX(0,IF($D$50=1,$D$9*(1-(ABS($Q27-ABS(VALUE(MID(BL27,FIND("|",BL27)+1,FIND("-",BL27)-FIND("|",BL27)-1))-VALUE(MID(BL27,FIND("-",BL27)+1,10)))))*$D$50),$D$9*(1-(IF($N27="X",ABS($O27-VALUE(MID(BL27,FIND("|",BL27)+1,FIND("-",BL27)-FIND("|",BL27)-1))),ABS($Q27-ABS(VALUE(MID(BL27,FIND("|",BL27)+1,FIND("-",BL27)-FIND("|",BL27)-1))-VALUE(MID(BL27,FIND("-",BL27)+1,10)))))*$D$50)))))*$I27,0)),0)</f>
        <v>0</v>
      </c>
      <c r="BN27" s="337"/>
      <c r="BO27" s="362" t="s">
        <v>267</v>
      </c>
      <c r="BP27" s="355" t="n">
        <f aca="false">IFERROR(IF($M27=BO27,($D$8+$D$9+$D$10)*$I27,IF($N27=LEFT(BO27,1),($D$8+MAX(0,IF($D$50=1,$D$9*(1-(ABS($Q27-ABS(VALUE(MID(BO27,FIND("|",BO27)+1,FIND("-",BO27)-FIND("|",BO27)-1))-VALUE(MID(BO27,FIND("-",BO27)+1,10)))))*$D$50),$D$9*(1-(IF($N27="X",ABS($O27-VALUE(MID(BO27,FIND("|",BO27)+1,FIND("-",BO27)-FIND("|",BO27)-1))),ABS($Q27-ABS(VALUE(MID(BO27,FIND("|",BO27)+1,FIND("-",BO27)-FIND("|",BO27)-1))-VALUE(MID(BO27,FIND("-",BO27)+1,10)))))*$D$50)))))*$I27,0)),0)</f>
        <v>0</v>
      </c>
      <c r="BQ27" s="337"/>
      <c r="BR27" s="362" t="s">
        <v>274</v>
      </c>
      <c r="BS27" s="355" t="n">
        <f aca="false">IFERROR(IF($M27=BR27,($D$8+$D$9+$D$10)*$I27,IF($N27=LEFT(BR27,1),($D$8+MAX(0,IF($D$50=1,$D$9*(1-(ABS($Q27-ABS(VALUE(MID(BR27,FIND("|",BR27)+1,FIND("-",BR27)-FIND("|",BR27)-1))-VALUE(MID(BR27,FIND("-",BR27)+1,10)))))*$D$50),$D$9*(1-(IF($N27="X",ABS($O27-VALUE(MID(BR27,FIND("|",BR27)+1,FIND("-",BR27)-FIND("|",BR27)-1))),ABS($Q27-ABS(VALUE(MID(BR27,FIND("|",BR27)+1,FIND("-",BR27)-FIND("|",BR27)-1))-VALUE(MID(BR27,FIND("-",BR27)+1,10)))))*$D$50)))))*$I27,0)),0)</f>
        <v>0</v>
      </c>
      <c r="BT27" s="337"/>
      <c r="BU27" s="362"/>
      <c r="BV27" s="355" t="n">
        <f aca="false">IFERROR(IF($M27=BU27,($D$8+$D$9+$D$10)*$I27,IF($N27=LEFT(BU27,1),($D$8+MAX(0,IF($D$50=1,$D$9*(1-(ABS($Q27-ABS(VALUE(MID(BU27,FIND("|",BU27)+1,FIND("-",BU27)-FIND("|",BU27)-1))-VALUE(MID(BU27,FIND("-",BU27)+1,10)))))*$D$50),$D$9*(1-(IF($N27="X",ABS($O27-VALUE(MID(BU27,FIND("|",BU27)+1,FIND("-",BU27)-FIND("|",BU27)-1))),ABS($Q27-ABS(VALUE(MID(BU27,FIND("|",BU27)+1,FIND("-",BU27)-FIND("|",BU27)-1))-VALUE(MID(BU27,FIND("-",BU27)+1,10)))))*$D$50)))))*$I27,0)),0)</f>
        <v>0</v>
      </c>
      <c r="BW27" s="337"/>
      <c r="BX27" s="362"/>
      <c r="BY27" s="355" t="n">
        <f aca="false">IFERROR(IF($M27=BX27,($D$8+$D$9+$D$10)*$I27,IF($N27=LEFT(BX27,1),($D$8+MAX(0,IF($D$50=1,$D$9*(1-(ABS($Q27-ABS(VALUE(MID(BX27,FIND("|",BX27)+1,FIND("-",BX27)-FIND("|",BX27)-1))-VALUE(MID(BX27,FIND("-",BX27)+1,10)))))*$D$50),$D$9*(1-(IF($N27="X",ABS($O27-VALUE(MID(BX27,FIND("|",BX27)+1,FIND("-",BX27)-FIND("|",BX27)-1))),ABS($Q27-ABS(VALUE(MID(BX27,FIND("|",BX27)+1,FIND("-",BX27)-FIND("|",BX27)-1))-VALUE(MID(BX27,FIND("-",BX27)+1,10)))))*$D$50)))))*$I27,0)),0)</f>
        <v>0</v>
      </c>
      <c r="BZ27" s="337"/>
      <c r="CA27" s="362"/>
      <c r="CB27" s="355" t="n">
        <f aca="false">IFERROR(IF($M27=CA27,($D$8+$D$9+$D$10)*$I27,IF($N27=LEFT(CA27,1),($D$8+MAX(0,IF($D$50=1,$D$9*(1-(ABS($Q27-ABS(VALUE(MID(CA27,FIND("|",CA27)+1,FIND("-",CA27)-FIND("|",CA27)-1))-VALUE(MID(CA27,FIND("-",CA27)+1,10)))))*$D$50),$D$9*(1-(IF($N27="X",ABS($O27-VALUE(MID(CA27,FIND("|",CA27)+1,FIND("-",CA27)-FIND("|",CA27)-1))),ABS($Q27-ABS(VALUE(MID(CA27,FIND("|",CA27)+1,FIND("-",CA27)-FIND("|",CA27)-1))-VALUE(MID(CA27,FIND("-",CA27)+1,10)))))*$D$50)))))*$I27,0)),0)</f>
        <v>0</v>
      </c>
      <c r="CC27" s="337"/>
      <c r="CD27" s="362"/>
      <c r="CE27" s="355" t="n">
        <f aca="false">IFERROR(IF($M27=CD27,($D$8+$D$9+$D$10)*$I27,IF($N27=LEFT(CD27,1),($D$8+MAX(0,IF($D$50=1,$D$9*(1-(ABS($Q27-ABS(VALUE(MID(CD27,FIND("|",CD27)+1,FIND("-",CD27)-FIND("|",CD27)-1))-VALUE(MID(CD27,FIND("-",CD27)+1,10)))))*$D$50),$D$9*(1-(IF($N27="X",ABS($O27-VALUE(MID(CD27,FIND("|",CD27)+1,FIND("-",CD27)-FIND("|",CD27)-1))),ABS($Q27-ABS(VALUE(MID(CD27,FIND("|",CD27)+1,FIND("-",CD27)-FIND("|",CD27)-1))-VALUE(MID(CD27,FIND("-",CD27)+1,10)))))*$D$50)))))*$I27,0)),0)</f>
        <v>0</v>
      </c>
      <c r="CF27" s="337"/>
      <c r="CG27" s="362"/>
      <c r="CH27" s="355" t="n">
        <f aca="false">IFERROR(IF($M27=CG27,($D$8+$D$9+$D$10)*$I27,IF($N27=LEFT(CG27,1),($D$8+MAX(0,IF($D$50=1,$D$9*(1-(ABS($Q27-ABS(VALUE(MID(CG27,FIND("|",CG27)+1,FIND("-",CG27)-FIND("|",CG27)-1))-VALUE(MID(CG27,FIND("-",CG27)+1,10)))))*$D$50),$D$9*(1-(IF($N27="X",ABS($O27-VALUE(MID(CG27,FIND("|",CG27)+1,FIND("-",CG27)-FIND("|",CG27)-1))),ABS($Q27-ABS(VALUE(MID(CG27,FIND("|",CG27)+1,FIND("-",CG27)-FIND("|",CG27)-1))-VALUE(MID(CG27,FIND("-",CG27)+1,10)))))*$D$50)))))*$I27,0)),0)</f>
        <v>0</v>
      </c>
      <c r="CI27" s="337"/>
      <c r="CJ27" s="362"/>
      <c r="CK27" s="355" t="n">
        <f aca="false">IFERROR(IF($M27=CJ27,($D$8+$D$9+$D$10)*$I27,IF($N27=LEFT(CJ27,1),($D$8+MAX(0,IF($D$50=1,$D$9*(1-(ABS($Q27-ABS(VALUE(MID(CJ27,FIND("|",CJ27)+1,FIND("-",CJ27)-FIND("|",CJ27)-1))-VALUE(MID(CJ27,FIND("-",CJ27)+1,10)))))*$D$50),$D$9*(1-(IF($N27="X",ABS($O27-VALUE(MID(CJ27,FIND("|",CJ27)+1,FIND("-",CJ27)-FIND("|",CJ27)-1))),ABS($Q27-ABS(VALUE(MID(CJ27,FIND("|",CJ27)+1,FIND("-",CJ27)-FIND("|",CJ27)-1))-VALUE(MID(CJ27,FIND("-",CJ27)+1,10)))))*$D$50)))))*$I27,0)),0)</f>
        <v>0</v>
      </c>
      <c r="CL27" s="337"/>
      <c r="CM27" s="362"/>
      <c r="CN27" s="355" t="n">
        <f aca="false">IFERROR(IF($M27=CM27,($D$8+$D$9+$D$10)*$I27,IF($N27=LEFT(CM27,1),($D$8+MAX(0,IF($D$50=1,$D$9*(1-(ABS($Q27-ABS(VALUE(MID(CM27,FIND("|",CM27)+1,FIND("-",CM27)-FIND("|",CM27)-1))-VALUE(MID(CM27,FIND("-",CM27)+1,10)))))*$D$50),$D$9*(1-(IF($N27="X",ABS($O27-VALUE(MID(CM27,FIND("|",CM27)+1,FIND("-",CM27)-FIND("|",CM27)-1))),ABS($Q27-ABS(VALUE(MID(CM27,FIND("|",CM27)+1,FIND("-",CM27)-FIND("|",CM27)-1))-VALUE(MID(CM27,FIND("-",CM27)+1,10)))))*$D$50)))))*$I27,0)),0)</f>
        <v>0</v>
      </c>
      <c r="CO27" s="337"/>
      <c r="CP27" s="362"/>
      <c r="CQ27" s="355" t="n">
        <f aca="false">IFERROR(IF($M27=CP27,($D$8+$D$9+$D$10)*$I27,IF($N27=LEFT(CP27,1),($D$8+MAX(0,IF($D$50=1,$D$9*(1-(ABS($Q27-ABS(VALUE(MID(CP27,FIND("|",CP27)+1,FIND("-",CP27)-FIND("|",CP27)-1))-VALUE(MID(CP27,FIND("-",CP27)+1,10)))))*$D$50),$D$9*(1-(IF($N27="X",ABS($O27-VALUE(MID(CP27,FIND("|",CP27)+1,FIND("-",CP27)-FIND("|",CP27)-1))),ABS($Q27-ABS(VALUE(MID(CP27,FIND("|",CP27)+1,FIND("-",CP27)-FIND("|",CP27)-1))-VALUE(MID(CP27,FIND("-",CP27)+1,10)))))*$D$50)))))*$I27,0)),0)</f>
        <v>0</v>
      </c>
      <c r="CR27" s="337"/>
      <c r="CS27" s="362"/>
      <c r="CT27" s="355" t="n">
        <f aca="false">IFERROR(IF($M27=CS27,($D$8+$D$9+$D$10)*$I27,IF($N27=LEFT(CS27,1),($D$8+MAX(0,IF($D$50=1,$D$9*(1-(ABS($Q27-ABS(VALUE(MID(CS27,FIND("|",CS27)+1,FIND("-",CS27)-FIND("|",CS27)-1))-VALUE(MID(CS27,FIND("-",CS27)+1,10)))))*$D$50),$D$9*(1-(IF($N27="X",ABS($O27-VALUE(MID(CS27,FIND("|",CS27)+1,FIND("-",CS27)-FIND("|",CS27)-1))),ABS($Q27-ABS(VALUE(MID(CS27,FIND("|",CS27)+1,FIND("-",CS27)-FIND("|",CS27)-1))-VALUE(MID(CS27,FIND("-",CS27)+1,10)))))*$D$50)))))*$I27,0)),0)</f>
        <v>0</v>
      </c>
      <c r="CU27" s="337"/>
      <c r="CV27" s="362"/>
      <c r="CW27" s="355" t="n">
        <f aca="false">IFERROR(IF($M27=CV27,($D$8+$D$9+$D$10)*$I27,IF($N27=LEFT(CV27,1),($D$8+MAX(0,IF($D$50=1,$D$9*(1-(ABS($Q27-ABS(VALUE(MID(CV27,FIND("|",CV27)+1,FIND("-",CV27)-FIND("|",CV27)-1))-VALUE(MID(CV27,FIND("-",CV27)+1,10)))))*$D$50),$D$9*(1-(IF($N27="X",ABS($O27-VALUE(MID(CV27,FIND("|",CV27)+1,FIND("-",CV27)-FIND("|",CV27)-1))),ABS($Q27-ABS(VALUE(MID(CV27,FIND("|",CV27)+1,FIND("-",CV27)-FIND("|",CV27)-1))-VALUE(MID(CV27,FIND("-",CV27)+1,10)))))*$D$50)))))*$I27,0)),0)</f>
        <v>0</v>
      </c>
      <c r="CX27" s="337"/>
      <c r="CY27" s="362"/>
      <c r="CZ27" s="355" t="n">
        <f aca="false">IFERROR(IF($M27=CY27,($D$8+$D$9+$D$10)*$I27,IF($N27=LEFT(CY27,1),($D$8+MAX(0,IF($D$50=1,$D$9*(1-(ABS($Q27-ABS(VALUE(MID(CY27,FIND("|",CY27)+1,FIND("-",CY27)-FIND("|",CY27)-1))-VALUE(MID(CY27,FIND("-",CY27)+1,10)))))*$D$50),$D$9*(1-(IF($N27="X",ABS($O27-VALUE(MID(CY27,FIND("|",CY27)+1,FIND("-",CY27)-FIND("|",CY27)-1))),ABS($Q27-ABS(VALUE(MID(CY27,FIND("|",CY27)+1,FIND("-",CY27)-FIND("|",CY27)-1))-VALUE(MID(CY27,FIND("-",CY27)+1,10)))))*$D$50)))))*$I27,0)),0)</f>
        <v>0</v>
      </c>
      <c r="DA27" s="337"/>
      <c r="DB27" s="362"/>
      <c r="DC27" s="355" t="n">
        <f aca="false">IFERROR(IF($M27=DB27,($D$8+$D$9+$D$10)*$I27,IF($N27=LEFT(DB27,1),($D$8+MAX(0,IF($D$50=1,$D$9*(1-(ABS($Q27-ABS(VALUE(MID(DB27,FIND("|",DB27)+1,FIND("-",DB27)-FIND("|",DB27)-1))-VALUE(MID(DB27,FIND("-",DB27)+1,10)))))*$D$50),$D$9*(1-(IF($N27="X",ABS($O27-VALUE(MID(DB27,FIND("|",DB27)+1,FIND("-",DB27)-FIND("|",DB27)-1))),ABS($Q27-ABS(VALUE(MID(DB27,FIND("|",DB27)+1,FIND("-",DB27)-FIND("|",DB27)-1))-VALUE(MID(DB27,FIND("-",DB27)+1,10)))))*$D$50)))))*$I27,0)),0)</f>
        <v>0</v>
      </c>
      <c r="DD27" s="337"/>
      <c r="DE27" s="362"/>
      <c r="DF27" s="355" t="n">
        <f aca="false">IFERROR(IF($M27=DE27,($D$8+$D$9+$D$10)*$I27,IF($N27=LEFT(DE27,1),($D$8+MAX(0,IF($D$50=1,$D$9*(1-(ABS($Q27-ABS(VALUE(MID(DE27,FIND("|",DE27)+1,FIND("-",DE27)-FIND("|",DE27)-1))-VALUE(MID(DE27,FIND("-",DE27)+1,10)))))*$D$50),$D$9*(1-(IF($N27="X",ABS($O27-VALUE(MID(DE27,FIND("|",DE27)+1,FIND("-",DE27)-FIND("|",DE27)-1))),ABS($Q27-ABS(VALUE(MID(DE27,FIND("|",DE27)+1,FIND("-",DE27)-FIND("|",DE27)-1))-VALUE(MID(DE27,FIND("-",DE27)+1,10)))))*$D$50)))))*$I27,0)),0)</f>
        <v>0</v>
      </c>
      <c r="DG27" s="337"/>
      <c r="DH27" s="362"/>
      <c r="DI27" s="355" t="n">
        <f aca="false">IFERROR(IF($M27=DH27,($D$8+$D$9+$D$10)*$I27,IF($N27=LEFT(DH27,1),($D$8+MAX(0,IF($D$50=1,$D$9*(1-(ABS($Q27-ABS(VALUE(MID(DH27,FIND("|",DH27)+1,FIND("-",DH27)-FIND("|",DH27)-1))-VALUE(MID(DH27,FIND("-",DH27)+1,10)))))*$D$50),$D$9*(1-(IF($N27="X",ABS($O27-VALUE(MID(DH27,FIND("|",DH27)+1,FIND("-",DH27)-FIND("|",DH27)-1))),ABS($Q27-ABS(VALUE(MID(DH27,FIND("|",DH27)+1,FIND("-",DH27)-FIND("|",DH27)-1))-VALUE(MID(DH27,FIND("-",DH27)+1,10)))))*$D$50)))))*$I27,0)),0)</f>
        <v>0</v>
      </c>
      <c r="DJ27" s="337"/>
      <c r="DK27" s="362"/>
      <c r="DL27" s="355" t="n">
        <f aca="false">IFERROR(IF($M27=DK27,($D$8+$D$9+$D$10)*$I27,IF($N27=LEFT(DK27,1),($D$8+MAX(0,IF($D$50=1,$D$9*(1-(ABS($Q27-ABS(VALUE(MID(DK27,FIND("|",DK27)+1,FIND("-",DK27)-FIND("|",DK27)-1))-VALUE(MID(DK27,FIND("-",DK27)+1,10)))))*$D$50),$D$9*(1-(IF($N27="X",ABS($O27-VALUE(MID(DK27,FIND("|",DK27)+1,FIND("-",DK27)-FIND("|",DK27)-1))),ABS($Q27-ABS(VALUE(MID(DK27,FIND("|",DK27)+1,FIND("-",DK27)-FIND("|",DK27)-1))-VALUE(MID(DK27,FIND("-",DK27)+1,10)))))*$D$50)))))*$I27,0)),0)</f>
        <v>0</v>
      </c>
      <c r="DM27" s="337"/>
      <c r="DN27" s="362"/>
      <c r="DO27" s="355" t="n">
        <f aca="false">IFERROR(IF($M27=DN27,($D$8+$D$9+$D$10)*$I27,IF($N27=LEFT(DN27,1),($D$8+MAX(0,IF($D$50=1,$D$9*(1-(ABS($Q27-ABS(VALUE(MID(DN27,FIND("|",DN27)+1,FIND("-",DN27)-FIND("|",DN27)-1))-VALUE(MID(DN27,FIND("-",DN27)+1,10)))))*$D$50),$D$9*(1-(IF($N27="X",ABS($O27-VALUE(MID(DN27,FIND("|",DN27)+1,FIND("-",DN27)-FIND("|",DN27)-1))),ABS($Q27-ABS(VALUE(MID(DN27,FIND("|",DN27)+1,FIND("-",DN27)-FIND("|",DN27)-1))-VALUE(MID(DN27,FIND("-",DN27)+1,10)))))*$D$50)))))*$I27,0)),0)</f>
        <v>0</v>
      </c>
      <c r="DP27" s="337"/>
      <c r="DQ27" s="362"/>
      <c r="DR27" s="355" t="n">
        <f aca="false">IFERROR(IF($M27=DQ27,($D$8+$D$9+$D$10)*$I27,IF($N27=LEFT(DQ27,1),($D$8+MAX(0,IF($D$50=1,$D$9*(1-(ABS($Q27-ABS(VALUE(MID(DQ27,FIND("|",DQ27)+1,FIND("-",DQ27)-FIND("|",DQ27)-1))-VALUE(MID(DQ27,FIND("-",DQ27)+1,10)))))*$D$50),$D$9*(1-(IF($N27="X",ABS($O27-VALUE(MID(DQ27,FIND("|",DQ27)+1,FIND("-",DQ27)-FIND("|",DQ27)-1))),ABS($Q27-ABS(VALUE(MID(DQ27,FIND("|",DQ27)+1,FIND("-",DQ27)-FIND("|",DQ27)-1))-VALUE(MID(DQ27,FIND("-",DQ27)+1,10)))))*$D$50)))))*$I27,0)),0)</f>
        <v>0</v>
      </c>
      <c r="DS27" s="337"/>
      <c r="DT27" s="362"/>
      <c r="DU27" s="355" t="n">
        <f aca="false">IFERROR(IF($M27=DT27,($D$8+$D$9+$D$10)*$I27,IF($N27=LEFT(DT27,1),($D$8+MAX(0,IF($D$50=1,$D$9*(1-(ABS($Q27-ABS(VALUE(MID(DT27,FIND("|",DT27)+1,FIND("-",DT27)-FIND("|",DT27)-1))-VALUE(MID(DT27,FIND("-",DT27)+1,10)))))*$D$50),$D$9*(1-(IF($N27="X",ABS($O27-VALUE(MID(DT27,FIND("|",DT27)+1,FIND("-",DT27)-FIND("|",DT27)-1))),ABS($Q27-ABS(VALUE(MID(DT27,FIND("|",DT27)+1,FIND("-",DT27)-FIND("|",DT27)-1))-VALUE(MID(DT27,FIND("-",DT27)+1,10)))))*$D$50)))))*$I27,0)),0)</f>
        <v>0</v>
      </c>
      <c r="DV27" s="337"/>
      <c r="DW27" s="362"/>
      <c r="DX27" s="355" t="n">
        <f aca="false">IFERROR(IF($M27=DW27,($D$8+$D$9+$D$10)*$I27,IF($N27=LEFT(DW27,1),($D$8+MAX(0,IF($D$50=1,$D$9*(1-(ABS($Q27-ABS(VALUE(MID(DW27,FIND("|",DW27)+1,FIND("-",DW27)-FIND("|",DW27)-1))-VALUE(MID(DW27,FIND("-",DW27)+1,10)))))*$D$50),$D$9*(1-(IF($N27="X",ABS($O27-VALUE(MID(DW27,FIND("|",DW27)+1,FIND("-",DW27)-FIND("|",DW27)-1))),ABS($Q27-ABS(VALUE(MID(DW27,FIND("|",DW27)+1,FIND("-",DW27)-FIND("|",DW27)-1))-VALUE(MID(DW27,FIND("-",DW27)+1,10)))))*$D$50)))))*$I27,0)),0)</f>
        <v>0</v>
      </c>
      <c r="DY27" s="337"/>
      <c r="DZ27" s="362"/>
      <c r="EA27" s="355" t="n">
        <f aca="false">IFERROR(IF($M27=DZ27,($D$8+$D$9+$D$10)*$I27,IF($N27=LEFT(DZ27,1),($D$8+MAX(0,IF($D$50=1,$D$9*(1-(ABS($Q27-ABS(VALUE(MID(DZ27,FIND("|",DZ27)+1,FIND("-",DZ27)-FIND("|",DZ27)-1))-VALUE(MID(DZ27,FIND("-",DZ27)+1,10)))))*$D$50),$D$9*(1-(IF($N27="X",ABS($O27-VALUE(MID(DZ27,FIND("|",DZ27)+1,FIND("-",DZ27)-FIND("|",DZ27)-1))),ABS($Q27-ABS(VALUE(MID(DZ27,FIND("|",DZ27)+1,FIND("-",DZ27)-FIND("|",DZ27)-1))-VALUE(MID(DZ27,FIND("-",DZ27)+1,10)))))*$D$50)))))*$I27,0)),0)</f>
        <v>0</v>
      </c>
      <c r="EB27" s="337"/>
      <c r="EC27" s="362"/>
      <c r="ED27" s="355" t="n">
        <f aca="false">IFERROR(IF($M27=EC27,($D$8+$D$9+$D$10)*$I27,IF($N27=LEFT(EC27,1),($D$8+MAX(0,IF($D$50=1,$D$9*(1-(ABS($Q27-ABS(VALUE(MID(EC27,FIND("|",EC27)+1,FIND("-",EC27)-FIND("|",EC27)-1))-VALUE(MID(EC27,FIND("-",EC27)+1,10)))))*$D$50),$D$9*(1-(IF($N27="X",ABS($O27-VALUE(MID(EC27,FIND("|",EC27)+1,FIND("-",EC27)-FIND("|",EC27)-1))),ABS($Q27-ABS(VALUE(MID(EC27,FIND("|",EC27)+1,FIND("-",EC27)-FIND("|",EC27)-1))-VALUE(MID(EC27,FIND("-",EC27)+1,10)))))*$D$50)))))*$I27,0)),0)</f>
        <v>0</v>
      </c>
      <c r="EE27" s="337"/>
      <c r="EF27" s="362"/>
      <c r="EG27" s="355" t="n">
        <f aca="false">IFERROR(IF($M27=EF27,($D$8+$D$9+$D$10)*$I27,IF($N27=LEFT(EF27,1),($D$8+MAX(0,IF($D$50=1,$D$9*(1-(ABS($Q27-ABS(VALUE(MID(EF27,FIND("|",EF27)+1,FIND("-",EF27)-FIND("|",EF27)-1))-VALUE(MID(EF27,FIND("-",EF27)+1,10)))))*$D$50),$D$9*(1-(IF($N27="X",ABS($O27-VALUE(MID(EF27,FIND("|",EF27)+1,FIND("-",EF27)-FIND("|",EF27)-1))),ABS($Q27-ABS(VALUE(MID(EF27,FIND("|",EF27)+1,FIND("-",EF27)-FIND("|",EF27)-1))-VALUE(MID(EF27,FIND("-",EF27)+1,10)))))*$D$50)))))*$I27,0)),0)</f>
        <v>0</v>
      </c>
      <c r="EH27" s="337"/>
      <c r="EI27" s="337"/>
    </row>
    <row r="28" customFormat="false" ht="15" hidden="false" customHeight="false" outlineLevel="0" collapsed="false">
      <c r="A28" s="326"/>
      <c r="B28" s="326"/>
      <c r="C28" s="359" t="str">
        <f aca="false">Idiomas!D324</f>
        <v>SEMIFINALES - Signo 1X2  (local, empate, visitante)</v>
      </c>
      <c r="D28" s="360" t="n">
        <v>6</v>
      </c>
      <c r="E28" s="333"/>
      <c r="F28" s="342" t="n">
        <f aca="false">SUM($D$8:$D$10)*I28</f>
        <v>17</v>
      </c>
      <c r="G28" s="342" t="n">
        <f aca="false">VLOOKUP(H28,Equipos!$Q$1:$R$25,2,0)</f>
        <v>8</v>
      </c>
      <c r="H28" s="350" t="n">
        <f aca="false">TRUNC(INDEX(WORLDCUP!$X$4:$X$147,MATCH(ADMIN!K28,WORLDCUP!$DT$4:$DT$147,0))+INDEX(Horarios!$R$3:$R$86,MATCH(Horarios!$C$3,Horarios!$P$3:$P$86,0))/24)</f>
        <v>46191</v>
      </c>
      <c r="I28" s="351" t="n">
        <v>1</v>
      </c>
      <c r="J28" s="361" t="s">
        <v>295</v>
      </c>
      <c r="K28" s="353" t="str">
        <f aca="false">CONCATENATE(WORLDCUP!AA92,"-",WORLDCUP!AF92)</f>
        <v>Inglaterra-Croacia</v>
      </c>
      <c r="L28" s="353"/>
      <c r="M28" s="358" t="str">
        <f aca="false">IF(OR(WORLDCUP!AC92="",WORLDCUP!AD92=""),"-",N28&amp;"|"&amp;O28&amp;"-"&amp;P28)</f>
        <v>-</v>
      </c>
      <c r="N28" s="331" t="str">
        <f aca="false">IF(OR(WORLDCUP!AC92="",WORLDCUP!AD92=""),"",IF(WORLDCUP!AC92&gt;WORLDCUP!AD92,"1",IF(WORLDCUP!AC92&lt;WORLDCUP!AD92,"2","X")))</f>
        <v/>
      </c>
      <c r="O28" s="331" t="n">
        <f aca="false">WORLDCUP!AC92</f>
        <v>0</v>
      </c>
      <c r="P28" s="331" t="n">
        <f aca="false">WORLDCUP!AD92</f>
        <v>0</v>
      </c>
      <c r="Q28" s="331" t="n">
        <f aca="false">ABS(O28-P28)</f>
        <v>0</v>
      </c>
      <c r="R28" s="326"/>
      <c r="S28" s="362" t="s">
        <v>288</v>
      </c>
      <c r="T28" s="355" t="n">
        <f aca="false">IFERROR(IF($M28=S28,($D$8+$D$9+$D$10)*$I28,IF($N28=LEFT(S28,1),($D$8+MAX(0,IF($D$50=1,$D$9*(1-(ABS($Q28-ABS(VALUE(MID(S28,FIND("|",S28)+1,FIND("-",S28)-FIND("|",S28)-1))-VALUE(MID(S28,FIND("-",S28)+1,10)))))*$D$50),$D$9*(1-(IF($N28="X",ABS($O28-VALUE(MID(S28,FIND("|",S28)+1,FIND("-",S28)-FIND("|",S28)-1))),ABS($Q28-ABS(VALUE(MID(S28,FIND("|",S28)+1,FIND("-",S28)-FIND("|",S28)-1))-VALUE(MID(S28,FIND("-",S28)+1,10)))))*$D$50)))))*$I28,0)),0)</f>
        <v>0</v>
      </c>
      <c r="U28" s="337"/>
      <c r="V28" s="362" t="s">
        <v>264</v>
      </c>
      <c r="W28" s="355" t="n">
        <f aca="false">IFERROR(IF($M28=V28,($D$8+$D$9+$D$10)*$I28,IF($N28=LEFT(V28,1),($D$8+MAX(0,IF($D$50=1,$D$9*(1-(ABS($Q28-ABS(VALUE(MID(V28,FIND("|",V28)+1,FIND("-",V28)-FIND("|",V28)-1))-VALUE(MID(V28,FIND("-",V28)+1,10)))))*$D$50),$D$9*(1-(IF($N28="X",ABS($O28-VALUE(MID(V28,FIND("|",V28)+1,FIND("-",V28)-FIND("|",V28)-1))),ABS($Q28-ABS(VALUE(MID(V28,FIND("|",V28)+1,FIND("-",V28)-FIND("|",V28)-1))-VALUE(MID(V28,FIND("-",V28)+1,10)))))*$D$50)))))*$I28,0)),0)</f>
        <v>0</v>
      </c>
      <c r="X28" s="337"/>
      <c r="Y28" s="362" t="s">
        <v>264</v>
      </c>
      <c r="Z28" s="355" t="n">
        <f aca="false">IFERROR(IF($M28=Y28,($D$8+$D$9+$D$10)*$I28,IF($N28=LEFT(Y28,1),($D$8+MAX(0,IF($D$50=1,$D$9*(1-(ABS($Q28-ABS(VALUE(MID(Y28,FIND("|",Y28)+1,FIND("-",Y28)-FIND("|",Y28)-1))-VALUE(MID(Y28,FIND("-",Y28)+1,10)))))*$D$50),$D$9*(1-(IF($N28="X",ABS($O28-VALUE(MID(Y28,FIND("|",Y28)+1,FIND("-",Y28)-FIND("|",Y28)-1))),ABS($Q28-ABS(VALUE(MID(Y28,FIND("|",Y28)+1,FIND("-",Y28)-FIND("|",Y28)-1))-VALUE(MID(Y28,FIND("-",Y28)+1,10)))))*$D$50)))))*$I28,0)),0)</f>
        <v>0</v>
      </c>
      <c r="AA28" s="337"/>
      <c r="AB28" s="362" t="s">
        <v>269</v>
      </c>
      <c r="AC28" s="355" t="n">
        <f aca="false">IFERROR(IF($M28=AB28,($D$8+$D$9+$D$10)*$I28,IF($N28=LEFT(AB28,1),($D$8+MAX(0,IF($D$50=1,$D$9*(1-(ABS($Q28-ABS(VALUE(MID(AB28,FIND("|",AB28)+1,FIND("-",AB28)-FIND("|",AB28)-1))-VALUE(MID(AB28,FIND("-",AB28)+1,10)))))*$D$50),$D$9*(1-(IF($N28="X",ABS($O28-VALUE(MID(AB28,FIND("|",AB28)+1,FIND("-",AB28)-FIND("|",AB28)-1))),ABS($Q28-ABS(VALUE(MID(AB28,FIND("|",AB28)+1,FIND("-",AB28)-FIND("|",AB28)-1))-VALUE(MID(AB28,FIND("-",AB28)+1,10)))))*$D$50)))))*$I28,0)),0)</f>
        <v>0</v>
      </c>
      <c r="AD28" s="337"/>
      <c r="AE28" s="362" t="s">
        <v>264</v>
      </c>
      <c r="AF28" s="355" t="n">
        <f aca="false">IFERROR(IF($M28=AE28,($D$8+$D$9+$D$10)*$I28,IF($N28=LEFT(AE28,1),($D$8+MAX(0,IF($D$50=1,$D$9*(1-(ABS($Q28-ABS(VALUE(MID(AE28,FIND("|",AE28)+1,FIND("-",AE28)-FIND("|",AE28)-1))-VALUE(MID(AE28,FIND("-",AE28)+1,10)))))*$D$50),$D$9*(1-(IF($N28="X",ABS($O28-VALUE(MID(AE28,FIND("|",AE28)+1,FIND("-",AE28)-FIND("|",AE28)-1))),ABS($Q28-ABS(VALUE(MID(AE28,FIND("|",AE28)+1,FIND("-",AE28)-FIND("|",AE28)-1))-VALUE(MID(AE28,FIND("-",AE28)+1,10)))))*$D$50)))))*$I28,0)),0)</f>
        <v>0</v>
      </c>
      <c r="AG28" s="337"/>
      <c r="AH28" s="362" t="s">
        <v>264</v>
      </c>
      <c r="AI28" s="355" t="n">
        <f aca="false">IFERROR(IF($M28=AH28,($D$8+$D$9+$D$10)*$I28,IF($N28=LEFT(AH28,1),($D$8+MAX(0,IF($D$50=1,$D$9*(1-(ABS($Q28-ABS(VALUE(MID(AH28,FIND("|",AH28)+1,FIND("-",AH28)-FIND("|",AH28)-1))-VALUE(MID(AH28,FIND("-",AH28)+1,10)))))*$D$50),$D$9*(1-(IF($N28="X",ABS($O28-VALUE(MID(AH28,FIND("|",AH28)+1,FIND("-",AH28)-FIND("|",AH28)-1))),ABS($Q28-ABS(VALUE(MID(AH28,FIND("|",AH28)+1,FIND("-",AH28)-FIND("|",AH28)-1))-VALUE(MID(AH28,FIND("-",AH28)+1,10)))))*$D$50)))))*$I28,0)),0)</f>
        <v>0</v>
      </c>
      <c r="AJ28" s="337"/>
      <c r="AK28" s="362" t="s">
        <v>264</v>
      </c>
      <c r="AL28" s="355" t="n">
        <f aca="false">IFERROR(IF($M28=AK28,($D$8+$D$9+$D$10)*$I28,IF($N28=LEFT(AK28,1),($D$8+MAX(0,IF($D$50=1,$D$9*(1-(ABS($Q28-ABS(VALUE(MID(AK28,FIND("|",AK28)+1,FIND("-",AK28)-FIND("|",AK28)-1))-VALUE(MID(AK28,FIND("-",AK28)+1,10)))))*$D$50),$D$9*(1-(IF($N28="X",ABS($O28-VALUE(MID(AK28,FIND("|",AK28)+1,FIND("-",AK28)-FIND("|",AK28)-1))),ABS($Q28-ABS(VALUE(MID(AK28,FIND("|",AK28)+1,FIND("-",AK28)-FIND("|",AK28)-1))-VALUE(MID(AK28,FIND("-",AK28)+1,10)))))*$D$50)))))*$I28,0)),0)</f>
        <v>0</v>
      </c>
      <c r="AM28" s="337"/>
      <c r="AN28" s="362" t="s">
        <v>265</v>
      </c>
      <c r="AO28" s="355" t="n">
        <f aca="false">IFERROR(IF($M28=AN28,($D$8+$D$9+$D$10)*$I28,IF($N28=LEFT(AN28,1),($D$8+MAX(0,IF($D$50=1,$D$9*(1-(ABS($Q28-ABS(VALUE(MID(AN28,FIND("|",AN28)+1,FIND("-",AN28)-FIND("|",AN28)-1))-VALUE(MID(AN28,FIND("-",AN28)+1,10)))))*$D$50),$D$9*(1-(IF($N28="X",ABS($O28-VALUE(MID(AN28,FIND("|",AN28)+1,FIND("-",AN28)-FIND("|",AN28)-1))),ABS($Q28-ABS(VALUE(MID(AN28,FIND("|",AN28)+1,FIND("-",AN28)-FIND("|",AN28)-1))-VALUE(MID(AN28,FIND("-",AN28)+1,10)))))*$D$50)))))*$I28,0)),0)</f>
        <v>0</v>
      </c>
      <c r="AP28" s="337"/>
      <c r="AQ28" s="362" t="s">
        <v>267</v>
      </c>
      <c r="AR28" s="355" t="n">
        <f aca="false">IFERROR(IF($M28=AQ28,($D$8+$D$9+$D$10)*$I28,IF($N28=LEFT(AQ28,1),($D$8+MAX(0,IF($D$50=1,$D$9*(1-(ABS($Q28-ABS(VALUE(MID(AQ28,FIND("|",AQ28)+1,FIND("-",AQ28)-FIND("|",AQ28)-1))-VALUE(MID(AQ28,FIND("-",AQ28)+1,10)))))*$D$50),$D$9*(1-(IF($N28="X",ABS($O28-VALUE(MID(AQ28,FIND("|",AQ28)+1,FIND("-",AQ28)-FIND("|",AQ28)-1))),ABS($Q28-ABS(VALUE(MID(AQ28,FIND("|",AQ28)+1,FIND("-",AQ28)-FIND("|",AQ28)-1))-VALUE(MID(AQ28,FIND("-",AQ28)+1,10)))))*$D$50)))))*$I28,0)),0)</f>
        <v>0</v>
      </c>
      <c r="AS28" s="337"/>
      <c r="AT28" s="362" t="s">
        <v>267</v>
      </c>
      <c r="AU28" s="355" t="n">
        <f aca="false">IFERROR(IF($M28=AT28,($D$8+$D$9+$D$10)*$I28,IF($N28=LEFT(AT28,1),($D$8+MAX(0,IF($D$50=1,$D$9*(1-(ABS($Q28-ABS(VALUE(MID(AT28,FIND("|",AT28)+1,FIND("-",AT28)-FIND("|",AT28)-1))-VALUE(MID(AT28,FIND("-",AT28)+1,10)))))*$D$50),$D$9*(1-(IF($N28="X",ABS($O28-VALUE(MID(AT28,FIND("|",AT28)+1,FIND("-",AT28)-FIND("|",AT28)-1))),ABS($Q28-ABS(VALUE(MID(AT28,FIND("|",AT28)+1,FIND("-",AT28)-FIND("|",AT28)-1))-VALUE(MID(AT28,FIND("-",AT28)+1,10)))))*$D$50)))))*$I28,0)),0)</f>
        <v>0</v>
      </c>
      <c r="AV28" s="337"/>
      <c r="AW28" s="362" t="s">
        <v>264</v>
      </c>
      <c r="AX28" s="355" t="n">
        <f aca="false">IFERROR(IF($M28=AW28,($D$8+$D$9+$D$10)*$I28,IF($N28=LEFT(AW28,1),($D$8+MAX(0,IF($D$50=1,$D$9*(1-(ABS($Q28-ABS(VALUE(MID(AW28,FIND("|",AW28)+1,FIND("-",AW28)-FIND("|",AW28)-1))-VALUE(MID(AW28,FIND("-",AW28)+1,10)))))*$D$50),$D$9*(1-(IF($N28="X",ABS($O28-VALUE(MID(AW28,FIND("|",AW28)+1,FIND("-",AW28)-FIND("|",AW28)-1))),ABS($Q28-ABS(VALUE(MID(AW28,FIND("|",AW28)+1,FIND("-",AW28)-FIND("|",AW28)-1))-VALUE(MID(AW28,FIND("-",AW28)+1,10)))))*$D$50)))))*$I28,0)),0)</f>
        <v>0</v>
      </c>
      <c r="AY28" s="337"/>
      <c r="AZ28" s="362" t="s">
        <v>288</v>
      </c>
      <c r="BA28" s="355" t="n">
        <f aca="false">IFERROR(IF($M28=AZ28,($D$8+$D$9+$D$10)*$I28,IF($N28=LEFT(AZ28,1),($D$8+MAX(0,IF($D$50=1,$D$9*(1-(ABS($Q28-ABS(VALUE(MID(AZ28,FIND("|",AZ28)+1,FIND("-",AZ28)-FIND("|",AZ28)-1))-VALUE(MID(AZ28,FIND("-",AZ28)+1,10)))))*$D$50),$D$9*(1-(IF($N28="X",ABS($O28-VALUE(MID(AZ28,FIND("|",AZ28)+1,FIND("-",AZ28)-FIND("|",AZ28)-1))),ABS($Q28-ABS(VALUE(MID(AZ28,FIND("|",AZ28)+1,FIND("-",AZ28)-FIND("|",AZ28)-1))-VALUE(MID(AZ28,FIND("-",AZ28)+1,10)))))*$D$50)))))*$I28,0)),0)</f>
        <v>0</v>
      </c>
      <c r="BB28" s="337"/>
      <c r="BC28" s="362" t="s">
        <v>267</v>
      </c>
      <c r="BD28" s="355" t="n">
        <f aca="false">IFERROR(IF($M28=BC28,($D$8+$D$9+$D$10)*$I28,IF($N28=LEFT(BC28,1),($D$8+MAX(0,IF($D$50=1,$D$9*(1-(ABS($Q28-ABS(VALUE(MID(BC28,FIND("|",BC28)+1,FIND("-",BC28)-FIND("|",BC28)-1))-VALUE(MID(BC28,FIND("-",BC28)+1,10)))))*$D$50),$D$9*(1-(IF($N28="X",ABS($O28-VALUE(MID(BC28,FIND("|",BC28)+1,FIND("-",BC28)-FIND("|",BC28)-1))),ABS($Q28-ABS(VALUE(MID(BC28,FIND("|",BC28)+1,FIND("-",BC28)-FIND("|",BC28)-1))-VALUE(MID(BC28,FIND("-",BC28)+1,10)))))*$D$50)))))*$I28,0)),0)</f>
        <v>0</v>
      </c>
      <c r="BE28" s="337"/>
      <c r="BF28" s="362" t="s">
        <v>265</v>
      </c>
      <c r="BG28" s="355" t="n">
        <f aca="false">IFERROR(IF($M28=BF28,($D$8+$D$9+$D$10)*$I28,IF($N28=LEFT(BF28,1),($D$8+MAX(0,IF($D$50=1,$D$9*(1-(ABS($Q28-ABS(VALUE(MID(BF28,FIND("|",BF28)+1,FIND("-",BF28)-FIND("|",BF28)-1))-VALUE(MID(BF28,FIND("-",BF28)+1,10)))))*$D$50),$D$9*(1-(IF($N28="X",ABS($O28-VALUE(MID(BF28,FIND("|",BF28)+1,FIND("-",BF28)-FIND("|",BF28)-1))),ABS($Q28-ABS(VALUE(MID(BF28,FIND("|",BF28)+1,FIND("-",BF28)-FIND("|",BF28)-1))-VALUE(MID(BF28,FIND("-",BF28)+1,10)))))*$D$50)))))*$I28,0)),0)</f>
        <v>0</v>
      </c>
      <c r="BH28" s="337"/>
      <c r="BI28" s="362" t="s">
        <v>265</v>
      </c>
      <c r="BJ28" s="355" t="n">
        <f aca="false">IFERROR(IF($M28=BI28,($D$8+$D$9+$D$10)*$I28,IF($N28=LEFT(BI28,1),($D$8+MAX(0,IF($D$50=1,$D$9*(1-(ABS($Q28-ABS(VALUE(MID(BI28,FIND("|",BI28)+1,FIND("-",BI28)-FIND("|",BI28)-1))-VALUE(MID(BI28,FIND("-",BI28)+1,10)))))*$D$50),$D$9*(1-(IF($N28="X",ABS($O28-VALUE(MID(BI28,FIND("|",BI28)+1,FIND("-",BI28)-FIND("|",BI28)-1))),ABS($Q28-ABS(VALUE(MID(BI28,FIND("|",BI28)+1,FIND("-",BI28)-FIND("|",BI28)-1))-VALUE(MID(BI28,FIND("-",BI28)+1,10)))))*$D$50)))))*$I28,0)),0)</f>
        <v>0</v>
      </c>
      <c r="BK28" s="337"/>
      <c r="BL28" s="362" t="s">
        <v>266</v>
      </c>
      <c r="BM28" s="355" t="n">
        <f aca="false">IFERROR(IF($M28=BL28,($D$8+$D$9+$D$10)*$I28,IF($N28=LEFT(BL28,1),($D$8+MAX(0,IF($D$50=1,$D$9*(1-(ABS($Q28-ABS(VALUE(MID(BL28,FIND("|",BL28)+1,FIND("-",BL28)-FIND("|",BL28)-1))-VALUE(MID(BL28,FIND("-",BL28)+1,10)))))*$D$50),$D$9*(1-(IF($N28="X",ABS($O28-VALUE(MID(BL28,FIND("|",BL28)+1,FIND("-",BL28)-FIND("|",BL28)-1))),ABS($Q28-ABS(VALUE(MID(BL28,FIND("|",BL28)+1,FIND("-",BL28)-FIND("|",BL28)-1))-VALUE(MID(BL28,FIND("-",BL28)+1,10)))))*$D$50)))))*$I28,0)),0)</f>
        <v>0</v>
      </c>
      <c r="BN28" s="337"/>
      <c r="BO28" s="362" t="s">
        <v>266</v>
      </c>
      <c r="BP28" s="355" t="n">
        <f aca="false">IFERROR(IF($M28=BO28,($D$8+$D$9+$D$10)*$I28,IF($N28=LEFT(BO28,1),($D$8+MAX(0,IF($D$50=1,$D$9*(1-(ABS($Q28-ABS(VALUE(MID(BO28,FIND("|",BO28)+1,FIND("-",BO28)-FIND("|",BO28)-1))-VALUE(MID(BO28,FIND("-",BO28)+1,10)))))*$D$50),$D$9*(1-(IF($N28="X",ABS($O28-VALUE(MID(BO28,FIND("|",BO28)+1,FIND("-",BO28)-FIND("|",BO28)-1))),ABS($Q28-ABS(VALUE(MID(BO28,FIND("|",BO28)+1,FIND("-",BO28)-FIND("|",BO28)-1))-VALUE(MID(BO28,FIND("-",BO28)+1,10)))))*$D$50)))))*$I28,0)),0)</f>
        <v>0</v>
      </c>
      <c r="BQ28" s="337"/>
      <c r="BR28" s="362" t="s">
        <v>264</v>
      </c>
      <c r="BS28" s="355" t="n">
        <f aca="false">IFERROR(IF($M28=BR28,($D$8+$D$9+$D$10)*$I28,IF($N28=LEFT(BR28,1),($D$8+MAX(0,IF($D$50=1,$D$9*(1-(ABS($Q28-ABS(VALUE(MID(BR28,FIND("|",BR28)+1,FIND("-",BR28)-FIND("|",BR28)-1))-VALUE(MID(BR28,FIND("-",BR28)+1,10)))))*$D$50),$D$9*(1-(IF($N28="X",ABS($O28-VALUE(MID(BR28,FIND("|",BR28)+1,FIND("-",BR28)-FIND("|",BR28)-1))),ABS($Q28-ABS(VALUE(MID(BR28,FIND("|",BR28)+1,FIND("-",BR28)-FIND("|",BR28)-1))-VALUE(MID(BR28,FIND("-",BR28)+1,10)))))*$D$50)))))*$I28,0)),0)</f>
        <v>0</v>
      </c>
      <c r="BT28" s="337"/>
      <c r="BU28" s="362"/>
      <c r="BV28" s="355" t="n">
        <f aca="false">IFERROR(IF($M28=BU28,($D$8+$D$9+$D$10)*$I28,IF($N28=LEFT(BU28,1),($D$8+MAX(0,IF($D$50=1,$D$9*(1-(ABS($Q28-ABS(VALUE(MID(BU28,FIND("|",BU28)+1,FIND("-",BU28)-FIND("|",BU28)-1))-VALUE(MID(BU28,FIND("-",BU28)+1,10)))))*$D$50),$D$9*(1-(IF($N28="X",ABS($O28-VALUE(MID(BU28,FIND("|",BU28)+1,FIND("-",BU28)-FIND("|",BU28)-1))),ABS($Q28-ABS(VALUE(MID(BU28,FIND("|",BU28)+1,FIND("-",BU28)-FIND("|",BU28)-1))-VALUE(MID(BU28,FIND("-",BU28)+1,10)))))*$D$50)))))*$I28,0)),0)</f>
        <v>0</v>
      </c>
      <c r="BW28" s="337"/>
      <c r="BX28" s="362"/>
      <c r="BY28" s="355" t="n">
        <f aca="false">IFERROR(IF($M28=BX28,($D$8+$D$9+$D$10)*$I28,IF($N28=LEFT(BX28,1),($D$8+MAX(0,IF($D$50=1,$D$9*(1-(ABS($Q28-ABS(VALUE(MID(BX28,FIND("|",BX28)+1,FIND("-",BX28)-FIND("|",BX28)-1))-VALUE(MID(BX28,FIND("-",BX28)+1,10)))))*$D$50),$D$9*(1-(IF($N28="X",ABS($O28-VALUE(MID(BX28,FIND("|",BX28)+1,FIND("-",BX28)-FIND("|",BX28)-1))),ABS($Q28-ABS(VALUE(MID(BX28,FIND("|",BX28)+1,FIND("-",BX28)-FIND("|",BX28)-1))-VALUE(MID(BX28,FIND("-",BX28)+1,10)))))*$D$50)))))*$I28,0)),0)</f>
        <v>0</v>
      </c>
      <c r="BZ28" s="337"/>
      <c r="CA28" s="362"/>
      <c r="CB28" s="355" t="n">
        <f aca="false">IFERROR(IF($M28=CA28,($D$8+$D$9+$D$10)*$I28,IF($N28=LEFT(CA28,1),($D$8+MAX(0,IF($D$50=1,$D$9*(1-(ABS($Q28-ABS(VALUE(MID(CA28,FIND("|",CA28)+1,FIND("-",CA28)-FIND("|",CA28)-1))-VALUE(MID(CA28,FIND("-",CA28)+1,10)))))*$D$50),$D$9*(1-(IF($N28="X",ABS($O28-VALUE(MID(CA28,FIND("|",CA28)+1,FIND("-",CA28)-FIND("|",CA28)-1))),ABS($Q28-ABS(VALUE(MID(CA28,FIND("|",CA28)+1,FIND("-",CA28)-FIND("|",CA28)-1))-VALUE(MID(CA28,FIND("-",CA28)+1,10)))))*$D$50)))))*$I28,0)),0)</f>
        <v>0</v>
      </c>
      <c r="CC28" s="337"/>
      <c r="CD28" s="362"/>
      <c r="CE28" s="355" t="n">
        <f aca="false">IFERROR(IF($M28=CD28,($D$8+$D$9+$D$10)*$I28,IF($N28=LEFT(CD28,1),($D$8+MAX(0,IF($D$50=1,$D$9*(1-(ABS($Q28-ABS(VALUE(MID(CD28,FIND("|",CD28)+1,FIND("-",CD28)-FIND("|",CD28)-1))-VALUE(MID(CD28,FIND("-",CD28)+1,10)))))*$D$50),$D$9*(1-(IF($N28="X",ABS($O28-VALUE(MID(CD28,FIND("|",CD28)+1,FIND("-",CD28)-FIND("|",CD28)-1))),ABS($Q28-ABS(VALUE(MID(CD28,FIND("|",CD28)+1,FIND("-",CD28)-FIND("|",CD28)-1))-VALUE(MID(CD28,FIND("-",CD28)+1,10)))))*$D$50)))))*$I28,0)),0)</f>
        <v>0</v>
      </c>
      <c r="CF28" s="337"/>
      <c r="CG28" s="362"/>
      <c r="CH28" s="355" t="n">
        <f aca="false">IFERROR(IF($M28=CG28,($D$8+$D$9+$D$10)*$I28,IF($N28=LEFT(CG28,1),($D$8+MAX(0,IF($D$50=1,$D$9*(1-(ABS($Q28-ABS(VALUE(MID(CG28,FIND("|",CG28)+1,FIND("-",CG28)-FIND("|",CG28)-1))-VALUE(MID(CG28,FIND("-",CG28)+1,10)))))*$D$50),$D$9*(1-(IF($N28="X",ABS($O28-VALUE(MID(CG28,FIND("|",CG28)+1,FIND("-",CG28)-FIND("|",CG28)-1))),ABS($Q28-ABS(VALUE(MID(CG28,FIND("|",CG28)+1,FIND("-",CG28)-FIND("|",CG28)-1))-VALUE(MID(CG28,FIND("-",CG28)+1,10)))))*$D$50)))))*$I28,0)),0)</f>
        <v>0</v>
      </c>
      <c r="CI28" s="337"/>
      <c r="CJ28" s="362"/>
      <c r="CK28" s="355" t="n">
        <f aca="false">IFERROR(IF($M28=CJ28,($D$8+$D$9+$D$10)*$I28,IF($N28=LEFT(CJ28,1),($D$8+MAX(0,IF($D$50=1,$D$9*(1-(ABS($Q28-ABS(VALUE(MID(CJ28,FIND("|",CJ28)+1,FIND("-",CJ28)-FIND("|",CJ28)-1))-VALUE(MID(CJ28,FIND("-",CJ28)+1,10)))))*$D$50),$D$9*(1-(IF($N28="X",ABS($O28-VALUE(MID(CJ28,FIND("|",CJ28)+1,FIND("-",CJ28)-FIND("|",CJ28)-1))),ABS($Q28-ABS(VALUE(MID(CJ28,FIND("|",CJ28)+1,FIND("-",CJ28)-FIND("|",CJ28)-1))-VALUE(MID(CJ28,FIND("-",CJ28)+1,10)))))*$D$50)))))*$I28,0)),0)</f>
        <v>0</v>
      </c>
      <c r="CL28" s="337"/>
      <c r="CM28" s="362"/>
      <c r="CN28" s="355" t="n">
        <f aca="false">IFERROR(IF($M28=CM28,($D$8+$D$9+$D$10)*$I28,IF($N28=LEFT(CM28,1),($D$8+MAX(0,IF($D$50=1,$D$9*(1-(ABS($Q28-ABS(VALUE(MID(CM28,FIND("|",CM28)+1,FIND("-",CM28)-FIND("|",CM28)-1))-VALUE(MID(CM28,FIND("-",CM28)+1,10)))))*$D$50),$D$9*(1-(IF($N28="X",ABS($O28-VALUE(MID(CM28,FIND("|",CM28)+1,FIND("-",CM28)-FIND("|",CM28)-1))),ABS($Q28-ABS(VALUE(MID(CM28,FIND("|",CM28)+1,FIND("-",CM28)-FIND("|",CM28)-1))-VALUE(MID(CM28,FIND("-",CM28)+1,10)))))*$D$50)))))*$I28,0)),0)</f>
        <v>0</v>
      </c>
      <c r="CO28" s="337"/>
      <c r="CP28" s="362"/>
      <c r="CQ28" s="355" t="n">
        <f aca="false">IFERROR(IF($M28=CP28,($D$8+$D$9+$D$10)*$I28,IF($N28=LEFT(CP28,1),($D$8+MAX(0,IF($D$50=1,$D$9*(1-(ABS($Q28-ABS(VALUE(MID(CP28,FIND("|",CP28)+1,FIND("-",CP28)-FIND("|",CP28)-1))-VALUE(MID(CP28,FIND("-",CP28)+1,10)))))*$D$50),$D$9*(1-(IF($N28="X",ABS($O28-VALUE(MID(CP28,FIND("|",CP28)+1,FIND("-",CP28)-FIND("|",CP28)-1))),ABS($Q28-ABS(VALUE(MID(CP28,FIND("|",CP28)+1,FIND("-",CP28)-FIND("|",CP28)-1))-VALUE(MID(CP28,FIND("-",CP28)+1,10)))))*$D$50)))))*$I28,0)),0)</f>
        <v>0</v>
      </c>
      <c r="CR28" s="337"/>
      <c r="CS28" s="362"/>
      <c r="CT28" s="355" t="n">
        <f aca="false">IFERROR(IF($M28=CS28,($D$8+$D$9+$D$10)*$I28,IF($N28=LEFT(CS28,1),($D$8+MAX(0,IF($D$50=1,$D$9*(1-(ABS($Q28-ABS(VALUE(MID(CS28,FIND("|",CS28)+1,FIND("-",CS28)-FIND("|",CS28)-1))-VALUE(MID(CS28,FIND("-",CS28)+1,10)))))*$D$50),$D$9*(1-(IF($N28="X",ABS($O28-VALUE(MID(CS28,FIND("|",CS28)+1,FIND("-",CS28)-FIND("|",CS28)-1))),ABS($Q28-ABS(VALUE(MID(CS28,FIND("|",CS28)+1,FIND("-",CS28)-FIND("|",CS28)-1))-VALUE(MID(CS28,FIND("-",CS28)+1,10)))))*$D$50)))))*$I28,0)),0)</f>
        <v>0</v>
      </c>
      <c r="CU28" s="337"/>
      <c r="CV28" s="362"/>
      <c r="CW28" s="355" t="n">
        <f aca="false">IFERROR(IF($M28=CV28,($D$8+$D$9+$D$10)*$I28,IF($N28=LEFT(CV28,1),($D$8+MAX(0,IF($D$50=1,$D$9*(1-(ABS($Q28-ABS(VALUE(MID(CV28,FIND("|",CV28)+1,FIND("-",CV28)-FIND("|",CV28)-1))-VALUE(MID(CV28,FIND("-",CV28)+1,10)))))*$D$50),$D$9*(1-(IF($N28="X",ABS($O28-VALUE(MID(CV28,FIND("|",CV28)+1,FIND("-",CV28)-FIND("|",CV28)-1))),ABS($Q28-ABS(VALUE(MID(CV28,FIND("|",CV28)+1,FIND("-",CV28)-FIND("|",CV28)-1))-VALUE(MID(CV28,FIND("-",CV28)+1,10)))))*$D$50)))))*$I28,0)),0)</f>
        <v>0</v>
      </c>
      <c r="CX28" s="337"/>
      <c r="CY28" s="362"/>
      <c r="CZ28" s="355" t="n">
        <f aca="false">IFERROR(IF($M28=CY28,($D$8+$D$9+$D$10)*$I28,IF($N28=LEFT(CY28,1),($D$8+MAX(0,IF($D$50=1,$D$9*(1-(ABS($Q28-ABS(VALUE(MID(CY28,FIND("|",CY28)+1,FIND("-",CY28)-FIND("|",CY28)-1))-VALUE(MID(CY28,FIND("-",CY28)+1,10)))))*$D$50),$D$9*(1-(IF($N28="X",ABS($O28-VALUE(MID(CY28,FIND("|",CY28)+1,FIND("-",CY28)-FIND("|",CY28)-1))),ABS($Q28-ABS(VALUE(MID(CY28,FIND("|",CY28)+1,FIND("-",CY28)-FIND("|",CY28)-1))-VALUE(MID(CY28,FIND("-",CY28)+1,10)))))*$D$50)))))*$I28,0)),0)</f>
        <v>0</v>
      </c>
      <c r="DA28" s="337"/>
      <c r="DB28" s="362"/>
      <c r="DC28" s="355" t="n">
        <f aca="false">IFERROR(IF($M28=DB28,($D$8+$D$9+$D$10)*$I28,IF($N28=LEFT(DB28,1),($D$8+MAX(0,IF($D$50=1,$D$9*(1-(ABS($Q28-ABS(VALUE(MID(DB28,FIND("|",DB28)+1,FIND("-",DB28)-FIND("|",DB28)-1))-VALUE(MID(DB28,FIND("-",DB28)+1,10)))))*$D$50),$D$9*(1-(IF($N28="X",ABS($O28-VALUE(MID(DB28,FIND("|",DB28)+1,FIND("-",DB28)-FIND("|",DB28)-1))),ABS($Q28-ABS(VALUE(MID(DB28,FIND("|",DB28)+1,FIND("-",DB28)-FIND("|",DB28)-1))-VALUE(MID(DB28,FIND("-",DB28)+1,10)))))*$D$50)))))*$I28,0)),0)</f>
        <v>0</v>
      </c>
      <c r="DD28" s="337"/>
      <c r="DE28" s="362"/>
      <c r="DF28" s="355" t="n">
        <f aca="false">IFERROR(IF($M28=DE28,($D$8+$D$9+$D$10)*$I28,IF($N28=LEFT(DE28,1),($D$8+MAX(0,IF($D$50=1,$D$9*(1-(ABS($Q28-ABS(VALUE(MID(DE28,FIND("|",DE28)+1,FIND("-",DE28)-FIND("|",DE28)-1))-VALUE(MID(DE28,FIND("-",DE28)+1,10)))))*$D$50),$D$9*(1-(IF($N28="X",ABS($O28-VALUE(MID(DE28,FIND("|",DE28)+1,FIND("-",DE28)-FIND("|",DE28)-1))),ABS($Q28-ABS(VALUE(MID(DE28,FIND("|",DE28)+1,FIND("-",DE28)-FIND("|",DE28)-1))-VALUE(MID(DE28,FIND("-",DE28)+1,10)))))*$D$50)))))*$I28,0)),0)</f>
        <v>0</v>
      </c>
      <c r="DG28" s="337"/>
      <c r="DH28" s="362"/>
      <c r="DI28" s="355" t="n">
        <f aca="false">IFERROR(IF($M28=DH28,($D$8+$D$9+$D$10)*$I28,IF($N28=LEFT(DH28,1),($D$8+MAX(0,IF($D$50=1,$D$9*(1-(ABS($Q28-ABS(VALUE(MID(DH28,FIND("|",DH28)+1,FIND("-",DH28)-FIND("|",DH28)-1))-VALUE(MID(DH28,FIND("-",DH28)+1,10)))))*$D$50),$D$9*(1-(IF($N28="X",ABS($O28-VALUE(MID(DH28,FIND("|",DH28)+1,FIND("-",DH28)-FIND("|",DH28)-1))),ABS($Q28-ABS(VALUE(MID(DH28,FIND("|",DH28)+1,FIND("-",DH28)-FIND("|",DH28)-1))-VALUE(MID(DH28,FIND("-",DH28)+1,10)))))*$D$50)))))*$I28,0)),0)</f>
        <v>0</v>
      </c>
      <c r="DJ28" s="337"/>
      <c r="DK28" s="362"/>
      <c r="DL28" s="355" t="n">
        <f aca="false">IFERROR(IF($M28=DK28,($D$8+$D$9+$D$10)*$I28,IF($N28=LEFT(DK28,1),($D$8+MAX(0,IF($D$50=1,$D$9*(1-(ABS($Q28-ABS(VALUE(MID(DK28,FIND("|",DK28)+1,FIND("-",DK28)-FIND("|",DK28)-1))-VALUE(MID(DK28,FIND("-",DK28)+1,10)))))*$D$50),$D$9*(1-(IF($N28="X",ABS($O28-VALUE(MID(DK28,FIND("|",DK28)+1,FIND("-",DK28)-FIND("|",DK28)-1))),ABS($Q28-ABS(VALUE(MID(DK28,FIND("|",DK28)+1,FIND("-",DK28)-FIND("|",DK28)-1))-VALUE(MID(DK28,FIND("-",DK28)+1,10)))))*$D$50)))))*$I28,0)),0)</f>
        <v>0</v>
      </c>
      <c r="DM28" s="337"/>
      <c r="DN28" s="362"/>
      <c r="DO28" s="355" t="n">
        <f aca="false">IFERROR(IF($M28=DN28,($D$8+$D$9+$D$10)*$I28,IF($N28=LEFT(DN28,1),($D$8+MAX(0,IF($D$50=1,$D$9*(1-(ABS($Q28-ABS(VALUE(MID(DN28,FIND("|",DN28)+1,FIND("-",DN28)-FIND("|",DN28)-1))-VALUE(MID(DN28,FIND("-",DN28)+1,10)))))*$D$50),$D$9*(1-(IF($N28="X",ABS($O28-VALUE(MID(DN28,FIND("|",DN28)+1,FIND("-",DN28)-FIND("|",DN28)-1))),ABS($Q28-ABS(VALUE(MID(DN28,FIND("|",DN28)+1,FIND("-",DN28)-FIND("|",DN28)-1))-VALUE(MID(DN28,FIND("-",DN28)+1,10)))))*$D$50)))))*$I28,0)),0)</f>
        <v>0</v>
      </c>
      <c r="DP28" s="337"/>
      <c r="DQ28" s="362"/>
      <c r="DR28" s="355" t="n">
        <f aca="false">IFERROR(IF($M28=DQ28,($D$8+$D$9+$D$10)*$I28,IF($N28=LEFT(DQ28,1),($D$8+MAX(0,IF($D$50=1,$D$9*(1-(ABS($Q28-ABS(VALUE(MID(DQ28,FIND("|",DQ28)+1,FIND("-",DQ28)-FIND("|",DQ28)-1))-VALUE(MID(DQ28,FIND("-",DQ28)+1,10)))))*$D$50),$D$9*(1-(IF($N28="X",ABS($O28-VALUE(MID(DQ28,FIND("|",DQ28)+1,FIND("-",DQ28)-FIND("|",DQ28)-1))),ABS($Q28-ABS(VALUE(MID(DQ28,FIND("|",DQ28)+1,FIND("-",DQ28)-FIND("|",DQ28)-1))-VALUE(MID(DQ28,FIND("-",DQ28)+1,10)))))*$D$50)))))*$I28,0)),0)</f>
        <v>0</v>
      </c>
      <c r="DS28" s="337"/>
      <c r="DT28" s="362"/>
      <c r="DU28" s="355" t="n">
        <f aca="false">IFERROR(IF($M28=DT28,($D$8+$D$9+$D$10)*$I28,IF($N28=LEFT(DT28,1),($D$8+MAX(0,IF($D$50=1,$D$9*(1-(ABS($Q28-ABS(VALUE(MID(DT28,FIND("|",DT28)+1,FIND("-",DT28)-FIND("|",DT28)-1))-VALUE(MID(DT28,FIND("-",DT28)+1,10)))))*$D$50),$D$9*(1-(IF($N28="X",ABS($O28-VALUE(MID(DT28,FIND("|",DT28)+1,FIND("-",DT28)-FIND("|",DT28)-1))),ABS($Q28-ABS(VALUE(MID(DT28,FIND("|",DT28)+1,FIND("-",DT28)-FIND("|",DT28)-1))-VALUE(MID(DT28,FIND("-",DT28)+1,10)))))*$D$50)))))*$I28,0)),0)</f>
        <v>0</v>
      </c>
      <c r="DV28" s="337"/>
      <c r="DW28" s="362"/>
      <c r="DX28" s="355" t="n">
        <f aca="false">IFERROR(IF($M28=DW28,($D$8+$D$9+$D$10)*$I28,IF($N28=LEFT(DW28,1),($D$8+MAX(0,IF($D$50=1,$D$9*(1-(ABS($Q28-ABS(VALUE(MID(DW28,FIND("|",DW28)+1,FIND("-",DW28)-FIND("|",DW28)-1))-VALUE(MID(DW28,FIND("-",DW28)+1,10)))))*$D$50),$D$9*(1-(IF($N28="X",ABS($O28-VALUE(MID(DW28,FIND("|",DW28)+1,FIND("-",DW28)-FIND("|",DW28)-1))),ABS($Q28-ABS(VALUE(MID(DW28,FIND("|",DW28)+1,FIND("-",DW28)-FIND("|",DW28)-1))-VALUE(MID(DW28,FIND("-",DW28)+1,10)))))*$D$50)))))*$I28,0)),0)</f>
        <v>0</v>
      </c>
      <c r="DY28" s="337"/>
      <c r="DZ28" s="362"/>
      <c r="EA28" s="355" t="n">
        <f aca="false">IFERROR(IF($M28=DZ28,($D$8+$D$9+$D$10)*$I28,IF($N28=LEFT(DZ28,1),($D$8+MAX(0,IF($D$50=1,$D$9*(1-(ABS($Q28-ABS(VALUE(MID(DZ28,FIND("|",DZ28)+1,FIND("-",DZ28)-FIND("|",DZ28)-1))-VALUE(MID(DZ28,FIND("-",DZ28)+1,10)))))*$D$50),$D$9*(1-(IF($N28="X",ABS($O28-VALUE(MID(DZ28,FIND("|",DZ28)+1,FIND("-",DZ28)-FIND("|",DZ28)-1))),ABS($Q28-ABS(VALUE(MID(DZ28,FIND("|",DZ28)+1,FIND("-",DZ28)-FIND("|",DZ28)-1))-VALUE(MID(DZ28,FIND("-",DZ28)+1,10)))))*$D$50)))))*$I28,0)),0)</f>
        <v>0</v>
      </c>
      <c r="EB28" s="337"/>
      <c r="EC28" s="362"/>
      <c r="ED28" s="355" t="n">
        <f aca="false">IFERROR(IF($M28=EC28,($D$8+$D$9+$D$10)*$I28,IF($N28=LEFT(EC28,1),($D$8+MAX(0,IF($D$50=1,$D$9*(1-(ABS($Q28-ABS(VALUE(MID(EC28,FIND("|",EC28)+1,FIND("-",EC28)-FIND("|",EC28)-1))-VALUE(MID(EC28,FIND("-",EC28)+1,10)))))*$D$50),$D$9*(1-(IF($N28="X",ABS($O28-VALUE(MID(EC28,FIND("|",EC28)+1,FIND("-",EC28)-FIND("|",EC28)-1))),ABS($Q28-ABS(VALUE(MID(EC28,FIND("|",EC28)+1,FIND("-",EC28)-FIND("|",EC28)-1))-VALUE(MID(EC28,FIND("-",EC28)+1,10)))))*$D$50)))))*$I28,0)),0)</f>
        <v>0</v>
      </c>
      <c r="EE28" s="337"/>
      <c r="EF28" s="362"/>
      <c r="EG28" s="355" t="n">
        <f aca="false">IFERROR(IF($M28=EF28,($D$8+$D$9+$D$10)*$I28,IF($N28=LEFT(EF28,1),($D$8+MAX(0,IF($D$50=1,$D$9*(1-(ABS($Q28-ABS(VALUE(MID(EF28,FIND("|",EF28)+1,FIND("-",EF28)-FIND("|",EF28)-1))-VALUE(MID(EF28,FIND("-",EF28)+1,10)))))*$D$50),$D$9*(1-(IF($N28="X",ABS($O28-VALUE(MID(EF28,FIND("|",EF28)+1,FIND("-",EF28)-FIND("|",EF28)-1))),ABS($Q28-ABS(VALUE(MID(EF28,FIND("|",EF28)+1,FIND("-",EF28)-FIND("|",EF28)-1))-VALUE(MID(EF28,FIND("-",EF28)+1,10)))))*$D$50)))))*$I28,0)),0)</f>
        <v>0</v>
      </c>
      <c r="EH28" s="337"/>
      <c r="EI28" s="337"/>
    </row>
    <row r="29" customFormat="false" ht="15" hidden="false" customHeight="false" outlineLevel="0" collapsed="false">
      <c r="A29" s="326"/>
      <c r="B29" s="326"/>
      <c r="C29" s="363" t="str">
        <f aca="false">Idiomas!D325&amp;"**"</f>
        <v>SEMIFINALES -Diferencia/Distancia de goles (Con 1X2 acertado)**</v>
      </c>
      <c r="D29" s="364" t="n">
        <v>2</v>
      </c>
      <c r="E29" s="333"/>
      <c r="F29" s="342" t="n">
        <f aca="false">SUM($D$8:$D$10)*I29</f>
        <v>17</v>
      </c>
      <c r="G29" s="342" t="n">
        <f aca="false">VLOOKUP(H29,Equipos!$Q$1:$R$25,2,0)</f>
        <v>8</v>
      </c>
      <c r="H29" s="350" t="n">
        <f aca="false">TRUNC(INDEX(WORLDCUP!$X$4:$X$147,MATCH(ADMIN!K29,WORLDCUP!$DT$4:$DT$147,0))+INDEX(Horarios!$R$3:$R$86,MATCH(Horarios!$C$3,Horarios!$P$3:$P$86,0))/24)</f>
        <v>46191</v>
      </c>
      <c r="I29" s="351" t="n">
        <v>1</v>
      </c>
      <c r="J29" s="361" t="s">
        <v>295</v>
      </c>
      <c r="K29" s="371" t="str">
        <f aca="false">CONCATENATE(WORLDCUP!AA93,"-",WORLDCUP!AF93)</f>
        <v>Ghana-Panamá</v>
      </c>
      <c r="L29" s="372"/>
      <c r="M29" s="373" t="str">
        <f aca="false">IF(OR(WORLDCUP!AC93="",WORLDCUP!AD93=""),"-",N29&amp;"|"&amp;O29&amp;"-"&amp;P29)</f>
        <v>-</v>
      </c>
      <c r="N29" s="331" t="str">
        <f aca="false">IF(OR(WORLDCUP!AC93="",WORLDCUP!AD93=""),"",IF(WORLDCUP!AC93&gt;WORLDCUP!AD93,"1",IF(WORLDCUP!AC93&lt;WORLDCUP!AD93,"2","X")))</f>
        <v/>
      </c>
      <c r="O29" s="331" t="n">
        <f aca="false">WORLDCUP!AC93</f>
        <v>0</v>
      </c>
      <c r="P29" s="331" t="n">
        <f aca="false">WORLDCUP!AD93</f>
        <v>0</v>
      </c>
      <c r="Q29" s="331" t="n">
        <f aca="false">ABS(O29-P29)</f>
        <v>0</v>
      </c>
      <c r="R29" s="326"/>
      <c r="S29" s="374" t="s">
        <v>267</v>
      </c>
      <c r="T29" s="375" t="n">
        <f aca="false">IFERROR(IF($M29=S29,($D$8+$D$9+$D$10)*$I29,IF($N29=LEFT(S29,1),($D$8+MAX(0,IF($D$50=1,$D$9*(1-(ABS($Q29-ABS(VALUE(MID(S29,FIND("|",S29)+1,FIND("-",S29)-FIND("|",S29)-1))-VALUE(MID(S29,FIND("-",S29)+1,10)))))*$D$50),$D$9*(1-(IF($N29="X",ABS($O29-VALUE(MID(S29,FIND("|",S29)+1,FIND("-",S29)-FIND("|",S29)-1))),ABS($Q29-ABS(VALUE(MID(S29,FIND("|",S29)+1,FIND("-",S29)-FIND("|",S29)-1))-VALUE(MID(S29,FIND("-",S29)+1,10)))))*$D$50)))))*$I29,0)),0)</f>
        <v>0</v>
      </c>
      <c r="U29" s="337"/>
      <c r="V29" s="374" t="s">
        <v>266</v>
      </c>
      <c r="W29" s="375" t="n">
        <f aca="false">IFERROR(IF($M29=V29,($D$8+$D$9+$D$10)*$I29,IF($N29=LEFT(V29,1),($D$8+MAX(0,IF($D$50=1,$D$9*(1-(ABS($Q29-ABS(VALUE(MID(V29,FIND("|",V29)+1,FIND("-",V29)-FIND("|",V29)-1))-VALUE(MID(V29,FIND("-",V29)+1,10)))))*$D$50),$D$9*(1-(IF($N29="X",ABS($O29-VALUE(MID(V29,FIND("|",V29)+1,FIND("-",V29)-FIND("|",V29)-1))),ABS($Q29-ABS(VALUE(MID(V29,FIND("|",V29)+1,FIND("-",V29)-FIND("|",V29)-1))-VALUE(MID(V29,FIND("-",V29)+1,10)))))*$D$50)))))*$I29,0)),0)</f>
        <v>0</v>
      </c>
      <c r="X29" s="337"/>
      <c r="Y29" s="374" t="s">
        <v>266</v>
      </c>
      <c r="Z29" s="375" t="n">
        <f aca="false">IFERROR(IF($M29=Y29,($D$8+$D$9+$D$10)*$I29,IF($N29=LEFT(Y29,1),($D$8+MAX(0,IF($D$50=1,$D$9*(1-(ABS($Q29-ABS(VALUE(MID(Y29,FIND("|",Y29)+1,FIND("-",Y29)-FIND("|",Y29)-1))-VALUE(MID(Y29,FIND("-",Y29)+1,10)))))*$D$50),$D$9*(1-(IF($N29="X",ABS($O29-VALUE(MID(Y29,FIND("|",Y29)+1,FIND("-",Y29)-FIND("|",Y29)-1))),ABS($Q29-ABS(VALUE(MID(Y29,FIND("|",Y29)+1,FIND("-",Y29)-FIND("|",Y29)-1))-VALUE(MID(Y29,FIND("-",Y29)+1,10)))))*$D$50)))))*$I29,0)),0)</f>
        <v>0</v>
      </c>
      <c r="AA29" s="337"/>
      <c r="AB29" s="374" t="s">
        <v>267</v>
      </c>
      <c r="AC29" s="375" t="n">
        <f aca="false">IFERROR(IF($M29=AB29,($D$8+$D$9+$D$10)*$I29,IF($N29=LEFT(AB29,1),($D$8+MAX(0,IF($D$50=1,$D$9*(1-(ABS($Q29-ABS(VALUE(MID(AB29,FIND("|",AB29)+1,FIND("-",AB29)-FIND("|",AB29)-1))-VALUE(MID(AB29,FIND("-",AB29)+1,10)))))*$D$50),$D$9*(1-(IF($N29="X",ABS($O29-VALUE(MID(AB29,FIND("|",AB29)+1,FIND("-",AB29)-FIND("|",AB29)-1))),ABS($Q29-ABS(VALUE(MID(AB29,FIND("|",AB29)+1,FIND("-",AB29)-FIND("|",AB29)-1))-VALUE(MID(AB29,FIND("-",AB29)+1,10)))))*$D$50)))))*$I29,0)),0)</f>
        <v>0</v>
      </c>
      <c r="AD29" s="337"/>
      <c r="AE29" s="374" t="s">
        <v>288</v>
      </c>
      <c r="AF29" s="375" t="n">
        <f aca="false">IFERROR(IF($M29=AE29,($D$8+$D$9+$D$10)*$I29,IF($N29=LEFT(AE29,1),($D$8+MAX(0,IF($D$50=1,$D$9*(1-(ABS($Q29-ABS(VALUE(MID(AE29,FIND("|",AE29)+1,FIND("-",AE29)-FIND("|",AE29)-1))-VALUE(MID(AE29,FIND("-",AE29)+1,10)))))*$D$50),$D$9*(1-(IF($N29="X",ABS($O29-VALUE(MID(AE29,FIND("|",AE29)+1,FIND("-",AE29)-FIND("|",AE29)-1))),ABS($Q29-ABS(VALUE(MID(AE29,FIND("|",AE29)+1,FIND("-",AE29)-FIND("|",AE29)-1))-VALUE(MID(AE29,FIND("-",AE29)+1,10)))))*$D$50)))))*$I29,0)),0)</f>
        <v>0</v>
      </c>
      <c r="AG29" s="337"/>
      <c r="AH29" s="374" t="s">
        <v>264</v>
      </c>
      <c r="AI29" s="375" t="n">
        <f aca="false">IFERROR(IF($M29=AH29,($D$8+$D$9+$D$10)*$I29,IF($N29=LEFT(AH29,1),($D$8+MAX(0,IF($D$50=1,$D$9*(1-(ABS($Q29-ABS(VALUE(MID(AH29,FIND("|",AH29)+1,FIND("-",AH29)-FIND("|",AH29)-1))-VALUE(MID(AH29,FIND("-",AH29)+1,10)))))*$D$50),$D$9*(1-(IF($N29="X",ABS($O29-VALUE(MID(AH29,FIND("|",AH29)+1,FIND("-",AH29)-FIND("|",AH29)-1))),ABS($Q29-ABS(VALUE(MID(AH29,FIND("|",AH29)+1,FIND("-",AH29)-FIND("|",AH29)-1))-VALUE(MID(AH29,FIND("-",AH29)+1,10)))))*$D$50)))))*$I29,0)),0)</f>
        <v>0</v>
      </c>
      <c r="AJ29" s="337"/>
      <c r="AK29" s="374" t="s">
        <v>264</v>
      </c>
      <c r="AL29" s="375" t="n">
        <f aca="false">IFERROR(IF($M29=AK29,($D$8+$D$9+$D$10)*$I29,IF($N29=LEFT(AK29,1),($D$8+MAX(0,IF($D$50=1,$D$9*(1-(ABS($Q29-ABS(VALUE(MID(AK29,FIND("|",AK29)+1,FIND("-",AK29)-FIND("|",AK29)-1))-VALUE(MID(AK29,FIND("-",AK29)+1,10)))))*$D$50),$D$9*(1-(IF($N29="X",ABS($O29-VALUE(MID(AK29,FIND("|",AK29)+1,FIND("-",AK29)-FIND("|",AK29)-1))),ABS($Q29-ABS(VALUE(MID(AK29,FIND("|",AK29)+1,FIND("-",AK29)-FIND("|",AK29)-1))-VALUE(MID(AK29,FIND("-",AK29)+1,10)))))*$D$50)))))*$I29,0)),0)</f>
        <v>0</v>
      </c>
      <c r="AM29" s="337"/>
      <c r="AN29" s="374" t="s">
        <v>264</v>
      </c>
      <c r="AO29" s="375" t="n">
        <f aca="false">IFERROR(IF($M29=AN29,($D$8+$D$9+$D$10)*$I29,IF($N29=LEFT(AN29,1),($D$8+MAX(0,IF($D$50=1,$D$9*(1-(ABS($Q29-ABS(VALUE(MID(AN29,FIND("|",AN29)+1,FIND("-",AN29)-FIND("|",AN29)-1))-VALUE(MID(AN29,FIND("-",AN29)+1,10)))))*$D$50),$D$9*(1-(IF($N29="X",ABS($O29-VALUE(MID(AN29,FIND("|",AN29)+1,FIND("-",AN29)-FIND("|",AN29)-1))),ABS($Q29-ABS(VALUE(MID(AN29,FIND("|",AN29)+1,FIND("-",AN29)-FIND("|",AN29)-1))-VALUE(MID(AN29,FIND("-",AN29)+1,10)))))*$D$50)))))*$I29,0)),0)</f>
        <v>0</v>
      </c>
      <c r="AP29" s="337"/>
      <c r="AQ29" s="374" t="s">
        <v>264</v>
      </c>
      <c r="AR29" s="375" t="n">
        <f aca="false">IFERROR(IF($M29=AQ29,($D$8+$D$9+$D$10)*$I29,IF($N29=LEFT(AQ29,1),($D$8+MAX(0,IF($D$50=1,$D$9*(1-(ABS($Q29-ABS(VALUE(MID(AQ29,FIND("|",AQ29)+1,FIND("-",AQ29)-FIND("|",AQ29)-1))-VALUE(MID(AQ29,FIND("-",AQ29)+1,10)))))*$D$50),$D$9*(1-(IF($N29="X",ABS($O29-VALUE(MID(AQ29,FIND("|",AQ29)+1,FIND("-",AQ29)-FIND("|",AQ29)-1))),ABS($Q29-ABS(VALUE(MID(AQ29,FIND("|",AQ29)+1,FIND("-",AQ29)-FIND("|",AQ29)-1))-VALUE(MID(AQ29,FIND("-",AQ29)+1,10)))))*$D$50)))))*$I29,0)),0)</f>
        <v>0</v>
      </c>
      <c r="AS29" s="337"/>
      <c r="AT29" s="374" t="s">
        <v>267</v>
      </c>
      <c r="AU29" s="375" t="n">
        <f aca="false">IFERROR(IF($M29=AT29,($D$8+$D$9+$D$10)*$I29,IF($N29=LEFT(AT29,1),($D$8+MAX(0,IF($D$50=1,$D$9*(1-(ABS($Q29-ABS(VALUE(MID(AT29,FIND("|",AT29)+1,FIND("-",AT29)-FIND("|",AT29)-1))-VALUE(MID(AT29,FIND("-",AT29)+1,10)))))*$D$50),$D$9*(1-(IF($N29="X",ABS($O29-VALUE(MID(AT29,FIND("|",AT29)+1,FIND("-",AT29)-FIND("|",AT29)-1))),ABS($Q29-ABS(VALUE(MID(AT29,FIND("|",AT29)+1,FIND("-",AT29)-FIND("|",AT29)-1))-VALUE(MID(AT29,FIND("-",AT29)+1,10)))))*$D$50)))))*$I29,0)),0)</f>
        <v>0</v>
      </c>
      <c r="AV29" s="337"/>
      <c r="AW29" s="374" t="s">
        <v>264</v>
      </c>
      <c r="AX29" s="375" t="n">
        <f aca="false">IFERROR(IF($M29=AW29,($D$8+$D$9+$D$10)*$I29,IF($N29=LEFT(AW29,1),($D$8+MAX(0,IF($D$50=1,$D$9*(1-(ABS($Q29-ABS(VALUE(MID(AW29,FIND("|",AW29)+1,FIND("-",AW29)-FIND("|",AW29)-1))-VALUE(MID(AW29,FIND("-",AW29)+1,10)))))*$D$50),$D$9*(1-(IF($N29="X",ABS($O29-VALUE(MID(AW29,FIND("|",AW29)+1,FIND("-",AW29)-FIND("|",AW29)-1))),ABS($Q29-ABS(VALUE(MID(AW29,FIND("|",AW29)+1,FIND("-",AW29)-FIND("|",AW29)-1))-VALUE(MID(AW29,FIND("-",AW29)+1,10)))))*$D$50)))))*$I29,0)),0)</f>
        <v>0</v>
      </c>
      <c r="AY29" s="337"/>
      <c r="AZ29" s="374" t="s">
        <v>265</v>
      </c>
      <c r="BA29" s="375" t="n">
        <f aca="false">IFERROR(IF($M29=AZ29,($D$8+$D$9+$D$10)*$I29,IF($N29=LEFT(AZ29,1),($D$8+MAX(0,IF($D$50=1,$D$9*(1-(ABS($Q29-ABS(VALUE(MID(AZ29,FIND("|",AZ29)+1,FIND("-",AZ29)-FIND("|",AZ29)-1))-VALUE(MID(AZ29,FIND("-",AZ29)+1,10)))))*$D$50),$D$9*(1-(IF($N29="X",ABS($O29-VALUE(MID(AZ29,FIND("|",AZ29)+1,FIND("-",AZ29)-FIND("|",AZ29)-1))),ABS($Q29-ABS(VALUE(MID(AZ29,FIND("|",AZ29)+1,FIND("-",AZ29)-FIND("|",AZ29)-1))-VALUE(MID(AZ29,FIND("-",AZ29)+1,10)))))*$D$50)))))*$I29,0)),0)</f>
        <v>0</v>
      </c>
      <c r="BB29" s="337"/>
      <c r="BC29" s="374" t="s">
        <v>266</v>
      </c>
      <c r="BD29" s="375" t="n">
        <f aca="false">IFERROR(IF($M29=BC29,($D$8+$D$9+$D$10)*$I29,IF($N29=LEFT(BC29,1),($D$8+MAX(0,IF($D$50=1,$D$9*(1-(ABS($Q29-ABS(VALUE(MID(BC29,FIND("|",BC29)+1,FIND("-",BC29)-FIND("|",BC29)-1))-VALUE(MID(BC29,FIND("-",BC29)+1,10)))))*$D$50),$D$9*(1-(IF($N29="X",ABS($O29-VALUE(MID(BC29,FIND("|",BC29)+1,FIND("-",BC29)-FIND("|",BC29)-1))),ABS($Q29-ABS(VALUE(MID(BC29,FIND("|",BC29)+1,FIND("-",BC29)-FIND("|",BC29)-1))-VALUE(MID(BC29,FIND("-",BC29)+1,10)))))*$D$50)))))*$I29,0)),0)</f>
        <v>0</v>
      </c>
      <c r="BE29" s="337"/>
      <c r="BF29" s="374" t="s">
        <v>275</v>
      </c>
      <c r="BG29" s="375" t="n">
        <f aca="false">IFERROR(IF($M29=BF29,($D$8+$D$9+$D$10)*$I29,IF($N29=LEFT(BF29,1),($D$8+MAX(0,IF($D$50=1,$D$9*(1-(ABS($Q29-ABS(VALUE(MID(BF29,FIND("|",BF29)+1,FIND("-",BF29)-FIND("|",BF29)-1))-VALUE(MID(BF29,FIND("-",BF29)+1,10)))))*$D$50),$D$9*(1-(IF($N29="X",ABS($O29-VALUE(MID(BF29,FIND("|",BF29)+1,FIND("-",BF29)-FIND("|",BF29)-1))),ABS($Q29-ABS(VALUE(MID(BF29,FIND("|",BF29)+1,FIND("-",BF29)-FIND("|",BF29)-1))-VALUE(MID(BF29,FIND("-",BF29)+1,10)))))*$D$50)))))*$I29,0)),0)</f>
        <v>0</v>
      </c>
      <c r="BH29" s="337"/>
      <c r="BI29" s="374" t="s">
        <v>265</v>
      </c>
      <c r="BJ29" s="375" t="n">
        <f aca="false">IFERROR(IF($M29=BI29,($D$8+$D$9+$D$10)*$I29,IF($N29=LEFT(BI29,1),($D$8+MAX(0,IF($D$50=1,$D$9*(1-(ABS($Q29-ABS(VALUE(MID(BI29,FIND("|",BI29)+1,FIND("-",BI29)-FIND("|",BI29)-1))-VALUE(MID(BI29,FIND("-",BI29)+1,10)))))*$D$50),$D$9*(1-(IF($N29="X",ABS($O29-VALUE(MID(BI29,FIND("|",BI29)+1,FIND("-",BI29)-FIND("|",BI29)-1))),ABS($Q29-ABS(VALUE(MID(BI29,FIND("|",BI29)+1,FIND("-",BI29)-FIND("|",BI29)-1))-VALUE(MID(BI29,FIND("-",BI29)+1,10)))))*$D$50)))))*$I29,0)),0)</f>
        <v>0</v>
      </c>
      <c r="BK29" s="337"/>
      <c r="BL29" s="374" t="s">
        <v>265</v>
      </c>
      <c r="BM29" s="375" t="n">
        <f aca="false">IFERROR(IF($M29=BL29,($D$8+$D$9+$D$10)*$I29,IF($N29=LEFT(BL29,1),($D$8+MAX(0,IF($D$50=1,$D$9*(1-(ABS($Q29-ABS(VALUE(MID(BL29,FIND("|",BL29)+1,FIND("-",BL29)-FIND("|",BL29)-1))-VALUE(MID(BL29,FIND("-",BL29)+1,10)))))*$D$50),$D$9*(1-(IF($N29="X",ABS($O29-VALUE(MID(BL29,FIND("|",BL29)+1,FIND("-",BL29)-FIND("|",BL29)-1))),ABS($Q29-ABS(VALUE(MID(BL29,FIND("|",BL29)+1,FIND("-",BL29)-FIND("|",BL29)-1))-VALUE(MID(BL29,FIND("-",BL29)+1,10)))))*$D$50)))))*$I29,0)),0)</f>
        <v>0</v>
      </c>
      <c r="BN29" s="337"/>
      <c r="BO29" s="374" t="s">
        <v>275</v>
      </c>
      <c r="BP29" s="375" t="n">
        <f aca="false">IFERROR(IF($M29=BO29,($D$8+$D$9+$D$10)*$I29,IF($N29=LEFT(BO29,1),($D$8+MAX(0,IF($D$50=1,$D$9*(1-(ABS($Q29-ABS(VALUE(MID(BO29,FIND("|",BO29)+1,FIND("-",BO29)-FIND("|",BO29)-1))-VALUE(MID(BO29,FIND("-",BO29)+1,10)))))*$D$50),$D$9*(1-(IF($N29="X",ABS($O29-VALUE(MID(BO29,FIND("|",BO29)+1,FIND("-",BO29)-FIND("|",BO29)-1))),ABS($Q29-ABS(VALUE(MID(BO29,FIND("|",BO29)+1,FIND("-",BO29)-FIND("|",BO29)-1))-VALUE(MID(BO29,FIND("-",BO29)+1,10)))))*$D$50)))))*$I29,0)),0)</f>
        <v>0</v>
      </c>
      <c r="BQ29" s="337"/>
      <c r="BR29" s="374" t="s">
        <v>265</v>
      </c>
      <c r="BS29" s="375" t="n">
        <f aca="false">IFERROR(IF($M29=BR29,($D$8+$D$9+$D$10)*$I29,IF($N29=LEFT(BR29,1),($D$8+MAX(0,IF($D$50=1,$D$9*(1-(ABS($Q29-ABS(VALUE(MID(BR29,FIND("|",BR29)+1,FIND("-",BR29)-FIND("|",BR29)-1))-VALUE(MID(BR29,FIND("-",BR29)+1,10)))))*$D$50),$D$9*(1-(IF($N29="X",ABS($O29-VALUE(MID(BR29,FIND("|",BR29)+1,FIND("-",BR29)-FIND("|",BR29)-1))),ABS($Q29-ABS(VALUE(MID(BR29,FIND("|",BR29)+1,FIND("-",BR29)-FIND("|",BR29)-1))-VALUE(MID(BR29,FIND("-",BR29)+1,10)))))*$D$50)))))*$I29,0)),0)</f>
        <v>0</v>
      </c>
      <c r="BT29" s="337"/>
      <c r="BU29" s="374"/>
      <c r="BV29" s="375" t="n">
        <f aca="false">IFERROR(IF($M29=BU29,($D$8+$D$9+$D$10)*$I29,IF($N29=LEFT(BU29,1),($D$8+MAX(0,IF($D$50=1,$D$9*(1-(ABS($Q29-ABS(VALUE(MID(BU29,FIND("|",BU29)+1,FIND("-",BU29)-FIND("|",BU29)-1))-VALUE(MID(BU29,FIND("-",BU29)+1,10)))))*$D$50),$D$9*(1-(IF($N29="X",ABS($O29-VALUE(MID(BU29,FIND("|",BU29)+1,FIND("-",BU29)-FIND("|",BU29)-1))),ABS($Q29-ABS(VALUE(MID(BU29,FIND("|",BU29)+1,FIND("-",BU29)-FIND("|",BU29)-1))-VALUE(MID(BU29,FIND("-",BU29)+1,10)))))*$D$50)))))*$I29,0)),0)</f>
        <v>0</v>
      </c>
      <c r="BW29" s="337"/>
      <c r="BX29" s="374"/>
      <c r="BY29" s="375" t="n">
        <f aca="false">IFERROR(IF($M29=BX29,($D$8+$D$9+$D$10)*$I29,IF($N29=LEFT(BX29,1),($D$8+MAX(0,IF($D$50=1,$D$9*(1-(ABS($Q29-ABS(VALUE(MID(BX29,FIND("|",BX29)+1,FIND("-",BX29)-FIND("|",BX29)-1))-VALUE(MID(BX29,FIND("-",BX29)+1,10)))))*$D$50),$D$9*(1-(IF($N29="X",ABS($O29-VALUE(MID(BX29,FIND("|",BX29)+1,FIND("-",BX29)-FIND("|",BX29)-1))),ABS($Q29-ABS(VALUE(MID(BX29,FIND("|",BX29)+1,FIND("-",BX29)-FIND("|",BX29)-1))-VALUE(MID(BX29,FIND("-",BX29)+1,10)))))*$D$50)))))*$I29,0)),0)</f>
        <v>0</v>
      </c>
      <c r="BZ29" s="337"/>
      <c r="CA29" s="374"/>
      <c r="CB29" s="375" t="n">
        <f aca="false">IFERROR(IF($M29=CA29,($D$8+$D$9+$D$10)*$I29,IF($N29=LEFT(CA29,1),($D$8+MAX(0,IF($D$50=1,$D$9*(1-(ABS($Q29-ABS(VALUE(MID(CA29,FIND("|",CA29)+1,FIND("-",CA29)-FIND("|",CA29)-1))-VALUE(MID(CA29,FIND("-",CA29)+1,10)))))*$D$50),$D$9*(1-(IF($N29="X",ABS($O29-VALUE(MID(CA29,FIND("|",CA29)+1,FIND("-",CA29)-FIND("|",CA29)-1))),ABS($Q29-ABS(VALUE(MID(CA29,FIND("|",CA29)+1,FIND("-",CA29)-FIND("|",CA29)-1))-VALUE(MID(CA29,FIND("-",CA29)+1,10)))))*$D$50)))))*$I29,0)),0)</f>
        <v>0</v>
      </c>
      <c r="CC29" s="337"/>
      <c r="CD29" s="374"/>
      <c r="CE29" s="375" t="n">
        <f aca="false">IFERROR(IF($M29=CD29,($D$8+$D$9+$D$10)*$I29,IF($N29=LEFT(CD29,1),($D$8+MAX(0,IF($D$50=1,$D$9*(1-(ABS($Q29-ABS(VALUE(MID(CD29,FIND("|",CD29)+1,FIND("-",CD29)-FIND("|",CD29)-1))-VALUE(MID(CD29,FIND("-",CD29)+1,10)))))*$D$50),$D$9*(1-(IF($N29="X",ABS($O29-VALUE(MID(CD29,FIND("|",CD29)+1,FIND("-",CD29)-FIND("|",CD29)-1))),ABS($Q29-ABS(VALUE(MID(CD29,FIND("|",CD29)+1,FIND("-",CD29)-FIND("|",CD29)-1))-VALUE(MID(CD29,FIND("-",CD29)+1,10)))))*$D$50)))))*$I29,0)),0)</f>
        <v>0</v>
      </c>
      <c r="CF29" s="337"/>
      <c r="CG29" s="374"/>
      <c r="CH29" s="375" t="n">
        <f aca="false">IFERROR(IF($M29=CG29,($D$8+$D$9+$D$10)*$I29,IF($N29=LEFT(CG29,1),($D$8+MAX(0,IF($D$50=1,$D$9*(1-(ABS($Q29-ABS(VALUE(MID(CG29,FIND("|",CG29)+1,FIND("-",CG29)-FIND("|",CG29)-1))-VALUE(MID(CG29,FIND("-",CG29)+1,10)))))*$D$50),$D$9*(1-(IF($N29="X",ABS($O29-VALUE(MID(CG29,FIND("|",CG29)+1,FIND("-",CG29)-FIND("|",CG29)-1))),ABS($Q29-ABS(VALUE(MID(CG29,FIND("|",CG29)+1,FIND("-",CG29)-FIND("|",CG29)-1))-VALUE(MID(CG29,FIND("-",CG29)+1,10)))))*$D$50)))))*$I29,0)),0)</f>
        <v>0</v>
      </c>
      <c r="CI29" s="337"/>
      <c r="CJ29" s="374"/>
      <c r="CK29" s="375" t="n">
        <f aca="false">IFERROR(IF($M29=CJ29,($D$8+$D$9+$D$10)*$I29,IF($N29=LEFT(CJ29,1),($D$8+MAX(0,IF($D$50=1,$D$9*(1-(ABS($Q29-ABS(VALUE(MID(CJ29,FIND("|",CJ29)+1,FIND("-",CJ29)-FIND("|",CJ29)-1))-VALUE(MID(CJ29,FIND("-",CJ29)+1,10)))))*$D$50),$D$9*(1-(IF($N29="X",ABS($O29-VALUE(MID(CJ29,FIND("|",CJ29)+1,FIND("-",CJ29)-FIND("|",CJ29)-1))),ABS($Q29-ABS(VALUE(MID(CJ29,FIND("|",CJ29)+1,FIND("-",CJ29)-FIND("|",CJ29)-1))-VALUE(MID(CJ29,FIND("-",CJ29)+1,10)))))*$D$50)))))*$I29,0)),0)</f>
        <v>0</v>
      </c>
      <c r="CL29" s="337"/>
      <c r="CM29" s="374"/>
      <c r="CN29" s="375" t="n">
        <f aca="false">IFERROR(IF($M29=CM29,($D$8+$D$9+$D$10)*$I29,IF($N29=LEFT(CM29,1),($D$8+MAX(0,IF($D$50=1,$D$9*(1-(ABS($Q29-ABS(VALUE(MID(CM29,FIND("|",CM29)+1,FIND("-",CM29)-FIND("|",CM29)-1))-VALUE(MID(CM29,FIND("-",CM29)+1,10)))))*$D$50),$D$9*(1-(IF($N29="X",ABS($O29-VALUE(MID(CM29,FIND("|",CM29)+1,FIND("-",CM29)-FIND("|",CM29)-1))),ABS($Q29-ABS(VALUE(MID(CM29,FIND("|",CM29)+1,FIND("-",CM29)-FIND("|",CM29)-1))-VALUE(MID(CM29,FIND("-",CM29)+1,10)))))*$D$50)))))*$I29,0)),0)</f>
        <v>0</v>
      </c>
      <c r="CO29" s="337"/>
      <c r="CP29" s="374"/>
      <c r="CQ29" s="375" t="n">
        <f aca="false">IFERROR(IF($M29=CP29,($D$8+$D$9+$D$10)*$I29,IF($N29=LEFT(CP29,1),($D$8+MAX(0,IF($D$50=1,$D$9*(1-(ABS($Q29-ABS(VALUE(MID(CP29,FIND("|",CP29)+1,FIND("-",CP29)-FIND("|",CP29)-1))-VALUE(MID(CP29,FIND("-",CP29)+1,10)))))*$D$50),$D$9*(1-(IF($N29="X",ABS($O29-VALUE(MID(CP29,FIND("|",CP29)+1,FIND("-",CP29)-FIND("|",CP29)-1))),ABS($Q29-ABS(VALUE(MID(CP29,FIND("|",CP29)+1,FIND("-",CP29)-FIND("|",CP29)-1))-VALUE(MID(CP29,FIND("-",CP29)+1,10)))))*$D$50)))))*$I29,0)),0)</f>
        <v>0</v>
      </c>
      <c r="CR29" s="337"/>
      <c r="CS29" s="374"/>
      <c r="CT29" s="375" t="n">
        <f aca="false">IFERROR(IF($M29=CS29,($D$8+$D$9+$D$10)*$I29,IF($N29=LEFT(CS29,1),($D$8+MAX(0,IF($D$50=1,$D$9*(1-(ABS($Q29-ABS(VALUE(MID(CS29,FIND("|",CS29)+1,FIND("-",CS29)-FIND("|",CS29)-1))-VALUE(MID(CS29,FIND("-",CS29)+1,10)))))*$D$50),$D$9*(1-(IF($N29="X",ABS($O29-VALUE(MID(CS29,FIND("|",CS29)+1,FIND("-",CS29)-FIND("|",CS29)-1))),ABS($Q29-ABS(VALUE(MID(CS29,FIND("|",CS29)+1,FIND("-",CS29)-FIND("|",CS29)-1))-VALUE(MID(CS29,FIND("-",CS29)+1,10)))))*$D$50)))))*$I29,0)),0)</f>
        <v>0</v>
      </c>
      <c r="CU29" s="337"/>
      <c r="CV29" s="374"/>
      <c r="CW29" s="375" t="n">
        <f aca="false">IFERROR(IF($M29=CV29,($D$8+$D$9+$D$10)*$I29,IF($N29=LEFT(CV29,1),($D$8+MAX(0,IF($D$50=1,$D$9*(1-(ABS($Q29-ABS(VALUE(MID(CV29,FIND("|",CV29)+1,FIND("-",CV29)-FIND("|",CV29)-1))-VALUE(MID(CV29,FIND("-",CV29)+1,10)))))*$D$50),$D$9*(1-(IF($N29="X",ABS($O29-VALUE(MID(CV29,FIND("|",CV29)+1,FIND("-",CV29)-FIND("|",CV29)-1))),ABS($Q29-ABS(VALUE(MID(CV29,FIND("|",CV29)+1,FIND("-",CV29)-FIND("|",CV29)-1))-VALUE(MID(CV29,FIND("-",CV29)+1,10)))))*$D$50)))))*$I29,0)),0)</f>
        <v>0</v>
      </c>
      <c r="CX29" s="337"/>
      <c r="CY29" s="374"/>
      <c r="CZ29" s="375" t="n">
        <f aca="false">IFERROR(IF($M29=CY29,($D$8+$D$9+$D$10)*$I29,IF($N29=LEFT(CY29,1),($D$8+MAX(0,IF($D$50=1,$D$9*(1-(ABS($Q29-ABS(VALUE(MID(CY29,FIND("|",CY29)+1,FIND("-",CY29)-FIND("|",CY29)-1))-VALUE(MID(CY29,FIND("-",CY29)+1,10)))))*$D$50),$D$9*(1-(IF($N29="X",ABS($O29-VALUE(MID(CY29,FIND("|",CY29)+1,FIND("-",CY29)-FIND("|",CY29)-1))),ABS($Q29-ABS(VALUE(MID(CY29,FIND("|",CY29)+1,FIND("-",CY29)-FIND("|",CY29)-1))-VALUE(MID(CY29,FIND("-",CY29)+1,10)))))*$D$50)))))*$I29,0)),0)</f>
        <v>0</v>
      </c>
      <c r="DA29" s="337"/>
      <c r="DB29" s="374"/>
      <c r="DC29" s="375" t="n">
        <f aca="false">IFERROR(IF($M29=DB29,($D$8+$D$9+$D$10)*$I29,IF($N29=LEFT(DB29,1),($D$8+MAX(0,IF($D$50=1,$D$9*(1-(ABS($Q29-ABS(VALUE(MID(DB29,FIND("|",DB29)+1,FIND("-",DB29)-FIND("|",DB29)-1))-VALUE(MID(DB29,FIND("-",DB29)+1,10)))))*$D$50),$D$9*(1-(IF($N29="X",ABS($O29-VALUE(MID(DB29,FIND("|",DB29)+1,FIND("-",DB29)-FIND("|",DB29)-1))),ABS($Q29-ABS(VALUE(MID(DB29,FIND("|",DB29)+1,FIND("-",DB29)-FIND("|",DB29)-1))-VALUE(MID(DB29,FIND("-",DB29)+1,10)))))*$D$50)))))*$I29,0)),0)</f>
        <v>0</v>
      </c>
      <c r="DD29" s="337"/>
      <c r="DE29" s="374"/>
      <c r="DF29" s="375" t="n">
        <f aca="false">IFERROR(IF($M29=DE29,($D$8+$D$9+$D$10)*$I29,IF($N29=LEFT(DE29,1),($D$8+MAX(0,IF($D$50=1,$D$9*(1-(ABS($Q29-ABS(VALUE(MID(DE29,FIND("|",DE29)+1,FIND("-",DE29)-FIND("|",DE29)-1))-VALUE(MID(DE29,FIND("-",DE29)+1,10)))))*$D$50),$D$9*(1-(IF($N29="X",ABS($O29-VALUE(MID(DE29,FIND("|",DE29)+1,FIND("-",DE29)-FIND("|",DE29)-1))),ABS($Q29-ABS(VALUE(MID(DE29,FIND("|",DE29)+1,FIND("-",DE29)-FIND("|",DE29)-1))-VALUE(MID(DE29,FIND("-",DE29)+1,10)))))*$D$50)))))*$I29,0)),0)</f>
        <v>0</v>
      </c>
      <c r="DG29" s="337"/>
      <c r="DH29" s="374"/>
      <c r="DI29" s="375" t="n">
        <f aca="false">IFERROR(IF($M29=DH29,($D$8+$D$9+$D$10)*$I29,IF($N29=LEFT(DH29,1),($D$8+MAX(0,IF($D$50=1,$D$9*(1-(ABS($Q29-ABS(VALUE(MID(DH29,FIND("|",DH29)+1,FIND("-",DH29)-FIND("|",DH29)-1))-VALUE(MID(DH29,FIND("-",DH29)+1,10)))))*$D$50),$D$9*(1-(IF($N29="X",ABS($O29-VALUE(MID(DH29,FIND("|",DH29)+1,FIND("-",DH29)-FIND("|",DH29)-1))),ABS($Q29-ABS(VALUE(MID(DH29,FIND("|",DH29)+1,FIND("-",DH29)-FIND("|",DH29)-1))-VALUE(MID(DH29,FIND("-",DH29)+1,10)))))*$D$50)))))*$I29,0)),0)</f>
        <v>0</v>
      </c>
      <c r="DJ29" s="337"/>
      <c r="DK29" s="374"/>
      <c r="DL29" s="375" t="n">
        <f aca="false">IFERROR(IF($M29=DK29,($D$8+$D$9+$D$10)*$I29,IF($N29=LEFT(DK29,1),($D$8+MAX(0,IF($D$50=1,$D$9*(1-(ABS($Q29-ABS(VALUE(MID(DK29,FIND("|",DK29)+1,FIND("-",DK29)-FIND("|",DK29)-1))-VALUE(MID(DK29,FIND("-",DK29)+1,10)))))*$D$50),$D$9*(1-(IF($N29="X",ABS($O29-VALUE(MID(DK29,FIND("|",DK29)+1,FIND("-",DK29)-FIND("|",DK29)-1))),ABS($Q29-ABS(VALUE(MID(DK29,FIND("|",DK29)+1,FIND("-",DK29)-FIND("|",DK29)-1))-VALUE(MID(DK29,FIND("-",DK29)+1,10)))))*$D$50)))))*$I29,0)),0)</f>
        <v>0</v>
      </c>
      <c r="DM29" s="337"/>
      <c r="DN29" s="374"/>
      <c r="DO29" s="375" t="n">
        <f aca="false">IFERROR(IF($M29=DN29,($D$8+$D$9+$D$10)*$I29,IF($N29=LEFT(DN29,1),($D$8+MAX(0,IF($D$50=1,$D$9*(1-(ABS($Q29-ABS(VALUE(MID(DN29,FIND("|",DN29)+1,FIND("-",DN29)-FIND("|",DN29)-1))-VALUE(MID(DN29,FIND("-",DN29)+1,10)))))*$D$50),$D$9*(1-(IF($N29="X",ABS($O29-VALUE(MID(DN29,FIND("|",DN29)+1,FIND("-",DN29)-FIND("|",DN29)-1))),ABS($Q29-ABS(VALUE(MID(DN29,FIND("|",DN29)+1,FIND("-",DN29)-FIND("|",DN29)-1))-VALUE(MID(DN29,FIND("-",DN29)+1,10)))))*$D$50)))))*$I29,0)),0)</f>
        <v>0</v>
      </c>
      <c r="DP29" s="337"/>
      <c r="DQ29" s="374"/>
      <c r="DR29" s="375" t="n">
        <f aca="false">IFERROR(IF($M29=DQ29,($D$8+$D$9+$D$10)*$I29,IF($N29=LEFT(DQ29,1),($D$8+MAX(0,IF($D$50=1,$D$9*(1-(ABS($Q29-ABS(VALUE(MID(DQ29,FIND("|",DQ29)+1,FIND("-",DQ29)-FIND("|",DQ29)-1))-VALUE(MID(DQ29,FIND("-",DQ29)+1,10)))))*$D$50),$D$9*(1-(IF($N29="X",ABS($O29-VALUE(MID(DQ29,FIND("|",DQ29)+1,FIND("-",DQ29)-FIND("|",DQ29)-1))),ABS($Q29-ABS(VALUE(MID(DQ29,FIND("|",DQ29)+1,FIND("-",DQ29)-FIND("|",DQ29)-1))-VALUE(MID(DQ29,FIND("-",DQ29)+1,10)))))*$D$50)))))*$I29,0)),0)</f>
        <v>0</v>
      </c>
      <c r="DS29" s="337"/>
      <c r="DT29" s="374"/>
      <c r="DU29" s="375" t="n">
        <f aca="false">IFERROR(IF($M29=DT29,($D$8+$D$9+$D$10)*$I29,IF($N29=LEFT(DT29,1),($D$8+MAX(0,IF($D$50=1,$D$9*(1-(ABS($Q29-ABS(VALUE(MID(DT29,FIND("|",DT29)+1,FIND("-",DT29)-FIND("|",DT29)-1))-VALUE(MID(DT29,FIND("-",DT29)+1,10)))))*$D$50),$D$9*(1-(IF($N29="X",ABS($O29-VALUE(MID(DT29,FIND("|",DT29)+1,FIND("-",DT29)-FIND("|",DT29)-1))),ABS($Q29-ABS(VALUE(MID(DT29,FIND("|",DT29)+1,FIND("-",DT29)-FIND("|",DT29)-1))-VALUE(MID(DT29,FIND("-",DT29)+1,10)))))*$D$50)))))*$I29,0)),0)</f>
        <v>0</v>
      </c>
      <c r="DV29" s="337"/>
      <c r="DW29" s="374"/>
      <c r="DX29" s="375" t="n">
        <f aca="false">IFERROR(IF($M29=DW29,($D$8+$D$9+$D$10)*$I29,IF($N29=LEFT(DW29,1),($D$8+MAX(0,IF($D$50=1,$D$9*(1-(ABS($Q29-ABS(VALUE(MID(DW29,FIND("|",DW29)+1,FIND("-",DW29)-FIND("|",DW29)-1))-VALUE(MID(DW29,FIND("-",DW29)+1,10)))))*$D$50),$D$9*(1-(IF($N29="X",ABS($O29-VALUE(MID(DW29,FIND("|",DW29)+1,FIND("-",DW29)-FIND("|",DW29)-1))),ABS($Q29-ABS(VALUE(MID(DW29,FIND("|",DW29)+1,FIND("-",DW29)-FIND("|",DW29)-1))-VALUE(MID(DW29,FIND("-",DW29)+1,10)))))*$D$50)))))*$I29,0)),0)</f>
        <v>0</v>
      </c>
      <c r="DY29" s="337"/>
      <c r="DZ29" s="374"/>
      <c r="EA29" s="375" t="n">
        <f aca="false">IFERROR(IF($M29=DZ29,($D$8+$D$9+$D$10)*$I29,IF($N29=LEFT(DZ29,1),($D$8+MAX(0,IF($D$50=1,$D$9*(1-(ABS($Q29-ABS(VALUE(MID(DZ29,FIND("|",DZ29)+1,FIND("-",DZ29)-FIND("|",DZ29)-1))-VALUE(MID(DZ29,FIND("-",DZ29)+1,10)))))*$D$50),$D$9*(1-(IF($N29="X",ABS($O29-VALUE(MID(DZ29,FIND("|",DZ29)+1,FIND("-",DZ29)-FIND("|",DZ29)-1))),ABS($Q29-ABS(VALUE(MID(DZ29,FIND("|",DZ29)+1,FIND("-",DZ29)-FIND("|",DZ29)-1))-VALUE(MID(DZ29,FIND("-",DZ29)+1,10)))))*$D$50)))))*$I29,0)),0)</f>
        <v>0</v>
      </c>
      <c r="EB29" s="337"/>
      <c r="EC29" s="374"/>
      <c r="ED29" s="375" t="n">
        <f aca="false">IFERROR(IF($M29=EC29,($D$8+$D$9+$D$10)*$I29,IF($N29=LEFT(EC29,1),($D$8+MAX(0,IF($D$50=1,$D$9*(1-(ABS($Q29-ABS(VALUE(MID(EC29,FIND("|",EC29)+1,FIND("-",EC29)-FIND("|",EC29)-1))-VALUE(MID(EC29,FIND("-",EC29)+1,10)))))*$D$50),$D$9*(1-(IF($N29="X",ABS($O29-VALUE(MID(EC29,FIND("|",EC29)+1,FIND("-",EC29)-FIND("|",EC29)-1))),ABS($Q29-ABS(VALUE(MID(EC29,FIND("|",EC29)+1,FIND("-",EC29)-FIND("|",EC29)-1))-VALUE(MID(EC29,FIND("-",EC29)+1,10)))))*$D$50)))))*$I29,0)),0)</f>
        <v>0</v>
      </c>
      <c r="EE29" s="337"/>
      <c r="EF29" s="374"/>
      <c r="EG29" s="375" t="n">
        <f aca="false">IFERROR(IF($M29=EF29,($D$8+$D$9+$D$10)*$I29,IF($N29=LEFT(EF29,1),($D$8+MAX(0,IF($D$50=1,$D$9*(1-(ABS($Q29-ABS(VALUE(MID(EF29,FIND("|",EF29)+1,FIND("-",EF29)-FIND("|",EF29)-1))-VALUE(MID(EF29,FIND("-",EF29)+1,10)))))*$D$50),$D$9*(1-(IF($N29="X",ABS($O29-VALUE(MID(EF29,FIND("|",EF29)+1,FIND("-",EF29)-FIND("|",EF29)-1))),ABS($Q29-ABS(VALUE(MID(EF29,FIND("|",EF29)+1,FIND("-",EF29)-FIND("|",EF29)-1))-VALUE(MID(EF29,FIND("-",EF29)+1,10)))))*$D$50)))))*$I29,0)),0)</f>
        <v>0</v>
      </c>
      <c r="EH29" s="337"/>
      <c r="EI29" s="337"/>
    </row>
    <row r="30" customFormat="false" ht="15" hidden="false" customHeight="false" outlineLevel="0" collapsed="false">
      <c r="A30" s="326"/>
      <c r="B30" s="326"/>
      <c r="C30" s="359" t="str">
        <f aca="false">Idiomas!D326</f>
        <v>SEMIFINALES - Resultado exacto</v>
      </c>
      <c r="D30" s="360" t="n">
        <v>10</v>
      </c>
      <c r="E30" s="333"/>
      <c r="F30" s="342" t="n">
        <f aca="false">SUM($D$8:$D$10)*I30</f>
        <v>17</v>
      </c>
      <c r="G30" s="342" t="n">
        <f aca="false">VLOOKUP(H30,Equipos!$Q$1:$R$25,2,0)</f>
        <v>8</v>
      </c>
      <c r="H30" s="350" t="n">
        <f aca="false">TRUNC(INDEX(WORLDCUP!$X$4:$X$147,MATCH(ADMIN!K30,WORLDCUP!$DT$4:$DT$147,0))+INDEX(Horarios!$R$3:$R$86,MATCH(Horarios!$C$3,Horarios!$P$3:$P$86,0))/24)</f>
        <v>46191</v>
      </c>
      <c r="I30" s="351" t="n">
        <v>1</v>
      </c>
      <c r="J30" s="352" t="s">
        <v>296</v>
      </c>
      <c r="K30" s="353" t="str">
        <f aca="false">CONCATENATE(WORLDCUP!AA6,"-",WORLDCUP!AF6)</f>
        <v>República Checa-Sudáfrica</v>
      </c>
      <c r="L30" s="353"/>
      <c r="M30" s="358" t="str">
        <f aca="false">IF(OR(WORLDCUP!AC6="",WORLDCUP!AD6=""),"-",N30&amp;"|"&amp;O30&amp;"-"&amp;P30)</f>
        <v>-</v>
      </c>
      <c r="N30" s="331" t="str">
        <f aca="false">IF(OR(WORLDCUP!AC6="",WORLDCUP!AD6=""),"",IF(WORLDCUP!AC6&gt;WORLDCUP!AD6,"1",IF(WORLDCUP!AC6&lt;WORLDCUP!AD6,"2","X")))</f>
        <v/>
      </c>
      <c r="O30" s="331" t="n">
        <f aca="false">WORLDCUP!AC6</f>
        <v>0</v>
      </c>
      <c r="P30" s="331" t="n">
        <f aca="false">WORLDCUP!AD6</f>
        <v>0</v>
      </c>
      <c r="Q30" s="331" t="n">
        <f aca="false">ABS(O30-P30)</f>
        <v>0</v>
      </c>
      <c r="R30" s="326"/>
      <c r="S30" s="369" t="s">
        <v>267</v>
      </c>
      <c r="T30" s="370" t="n">
        <f aca="false">IFERROR(IF($M30=S30,($D$8+$D$9+$D$10)*$I30,IF($N30=LEFT(S30,1),($D$8+MAX(0,IF($D$50=1,$D$9*(1-(ABS($Q30-ABS(VALUE(MID(S30,FIND("|",S30)+1,FIND("-",S30)-FIND("|",S30)-1))-VALUE(MID(S30,FIND("-",S30)+1,10)))))*$D$50),$D$9*(1-(IF($N30="X",ABS($O30-VALUE(MID(S30,FIND("|",S30)+1,FIND("-",S30)-FIND("|",S30)-1))),ABS($Q30-ABS(VALUE(MID(S30,FIND("|",S30)+1,FIND("-",S30)-FIND("|",S30)-1))-VALUE(MID(S30,FIND("-",S30)+1,10)))))*$D$50)))))*$I30,0)),0)</f>
        <v>0</v>
      </c>
      <c r="U30" s="337"/>
      <c r="V30" s="369" t="s">
        <v>265</v>
      </c>
      <c r="W30" s="370" t="n">
        <f aca="false">IFERROR(IF($M30=V30,($D$8+$D$9+$D$10)*$I30,IF($N30=LEFT(V30,1),($D$8+MAX(0,IF($D$50=1,$D$9*(1-(ABS($Q30-ABS(VALUE(MID(V30,FIND("|",V30)+1,FIND("-",V30)-FIND("|",V30)-1))-VALUE(MID(V30,FIND("-",V30)+1,10)))))*$D$50),$D$9*(1-(IF($N30="X",ABS($O30-VALUE(MID(V30,FIND("|",V30)+1,FIND("-",V30)-FIND("|",V30)-1))),ABS($Q30-ABS(VALUE(MID(V30,FIND("|",V30)+1,FIND("-",V30)-FIND("|",V30)-1))-VALUE(MID(V30,FIND("-",V30)+1,10)))))*$D$50)))))*$I30,0)),0)</f>
        <v>0</v>
      </c>
      <c r="X30" s="337"/>
      <c r="Y30" s="369" t="s">
        <v>271</v>
      </c>
      <c r="Z30" s="370" t="n">
        <f aca="false">IFERROR(IF($M30=Y30,($D$8+$D$9+$D$10)*$I30,IF($N30=LEFT(Y30,1),($D$8+MAX(0,IF($D$50=1,$D$9*(1-(ABS($Q30-ABS(VALUE(MID(Y30,FIND("|",Y30)+1,FIND("-",Y30)-FIND("|",Y30)-1))-VALUE(MID(Y30,FIND("-",Y30)+1,10)))))*$D$50),$D$9*(1-(IF($N30="X",ABS($O30-VALUE(MID(Y30,FIND("|",Y30)+1,FIND("-",Y30)-FIND("|",Y30)-1))),ABS($Q30-ABS(VALUE(MID(Y30,FIND("|",Y30)+1,FIND("-",Y30)-FIND("|",Y30)-1))-VALUE(MID(Y30,FIND("-",Y30)+1,10)))))*$D$50)))))*$I30,0)),0)</f>
        <v>0</v>
      </c>
      <c r="AA30" s="337"/>
      <c r="AB30" s="369" t="s">
        <v>264</v>
      </c>
      <c r="AC30" s="370" t="n">
        <f aca="false">IFERROR(IF($M30=AB30,($D$8+$D$9+$D$10)*$I30,IF($N30=LEFT(AB30,1),($D$8+MAX(0,IF($D$50=1,$D$9*(1-(ABS($Q30-ABS(VALUE(MID(AB30,FIND("|",AB30)+1,FIND("-",AB30)-FIND("|",AB30)-1))-VALUE(MID(AB30,FIND("-",AB30)+1,10)))))*$D$50),$D$9*(1-(IF($N30="X",ABS($O30-VALUE(MID(AB30,FIND("|",AB30)+1,FIND("-",AB30)-FIND("|",AB30)-1))),ABS($Q30-ABS(VALUE(MID(AB30,FIND("|",AB30)+1,FIND("-",AB30)-FIND("|",AB30)-1))-VALUE(MID(AB30,FIND("-",AB30)+1,10)))))*$D$50)))))*$I30,0)),0)</f>
        <v>0</v>
      </c>
      <c r="AD30" s="337"/>
      <c r="AE30" s="369" t="s">
        <v>265</v>
      </c>
      <c r="AF30" s="370" t="n">
        <f aca="false">IFERROR(IF($M30=AE30,($D$8+$D$9+$D$10)*$I30,IF($N30=LEFT(AE30,1),($D$8+MAX(0,IF($D$50=1,$D$9*(1-(ABS($Q30-ABS(VALUE(MID(AE30,FIND("|",AE30)+1,FIND("-",AE30)-FIND("|",AE30)-1))-VALUE(MID(AE30,FIND("-",AE30)+1,10)))))*$D$50),$D$9*(1-(IF($N30="X",ABS($O30-VALUE(MID(AE30,FIND("|",AE30)+1,FIND("-",AE30)-FIND("|",AE30)-1))),ABS($Q30-ABS(VALUE(MID(AE30,FIND("|",AE30)+1,FIND("-",AE30)-FIND("|",AE30)-1))-VALUE(MID(AE30,FIND("-",AE30)+1,10)))))*$D$50)))))*$I30,0)),0)</f>
        <v>0</v>
      </c>
      <c r="AG30" s="337"/>
      <c r="AH30" s="369" t="s">
        <v>267</v>
      </c>
      <c r="AI30" s="370" t="n">
        <f aca="false">IFERROR(IF($M30=AH30,($D$8+$D$9+$D$10)*$I30,IF($N30=LEFT(AH30,1),($D$8+MAX(0,IF($D$50=1,$D$9*(1-(ABS($Q30-ABS(VALUE(MID(AH30,FIND("|",AH30)+1,FIND("-",AH30)-FIND("|",AH30)-1))-VALUE(MID(AH30,FIND("-",AH30)+1,10)))))*$D$50),$D$9*(1-(IF($N30="X",ABS($O30-VALUE(MID(AH30,FIND("|",AH30)+1,FIND("-",AH30)-FIND("|",AH30)-1))),ABS($Q30-ABS(VALUE(MID(AH30,FIND("|",AH30)+1,FIND("-",AH30)-FIND("|",AH30)-1))-VALUE(MID(AH30,FIND("-",AH30)+1,10)))))*$D$50)))))*$I30,0)),0)</f>
        <v>0</v>
      </c>
      <c r="AJ30" s="337"/>
      <c r="AK30" s="369" t="s">
        <v>264</v>
      </c>
      <c r="AL30" s="370" t="n">
        <f aca="false">IFERROR(IF($M30=AK30,($D$8+$D$9+$D$10)*$I30,IF($N30=LEFT(AK30,1),($D$8+MAX(0,IF($D$50=1,$D$9*(1-(ABS($Q30-ABS(VALUE(MID(AK30,FIND("|",AK30)+1,FIND("-",AK30)-FIND("|",AK30)-1))-VALUE(MID(AK30,FIND("-",AK30)+1,10)))))*$D$50),$D$9*(1-(IF($N30="X",ABS($O30-VALUE(MID(AK30,FIND("|",AK30)+1,FIND("-",AK30)-FIND("|",AK30)-1))),ABS($Q30-ABS(VALUE(MID(AK30,FIND("|",AK30)+1,FIND("-",AK30)-FIND("|",AK30)-1))-VALUE(MID(AK30,FIND("-",AK30)+1,10)))))*$D$50)))))*$I30,0)),0)</f>
        <v>0</v>
      </c>
      <c r="AM30" s="337"/>
      <c r="AN30" s="369" t="s">
        <v>265</v>
      </c>
      <c r="AO30" s="370" t="n">
        <f aca="false">IFERROR(IF($M30=AN30,($D$8+$D$9+$D$10)*$I30,IF($N30=LEFT(AN30,1),($D$8+MAX(0,IF($D$50=1,$D$9*(1-(ABS($Q30-ABS(VALUE(MID(AN30,FIND("|",AN30)+1,FIND("-",AN30)-FIND("|",AN30)-1))-VALUE(MID(AN30,FIND("-",AN30)+1,10)))))*$D$50),$D$9*(1-(IF($N30="X",ABS($O30-VALUE(MID(AN30,FIND("|",AN30)+1,FIND("-",AN30)-FIND("|",AN30)-1))),ABS($Q30-ABS(VALUE(MID(AN30,FIND("|",AN30)+1,FIND("-",AN30)-FIND("|",AN30)-1))-VALUE(MID(AN30,FIND("-",AN30)+1,10)))))*$D$50)))))*$I30,0)),0)</f>
        <v>0</v>
      </c>
      <c r="AP30" s="337"/>
      <c r="AQ30" s="369" t="s">
        <v>267</v>
      </c>
      <c r="AR30" s="370" t="n">
        <f aca="false">IFERROR(IF($M30=AQ30,($D$8+$D$9+$D$10)*$I30,IF($N30=LEFT(AQ30,1),($D$8+MAX(0,IF($D$50=1,$D$9*(1-(ABS($Q30-ABS(VALUE(MID(AQ30,FIND("|",AQ30)+1,FIND("-",AQ30)-FIND("|",AQ30)-1))-VALUE(MID(AQ30,FIND("-",AQ30)+1,10)))))*$D$50),$D$9*(1-(IF($N30="X",ABS($O30-VALUE(MID(AQ30,FIND("|",AQ30)+1,FIND("-",AQ30)-FIND("|",AQ30)-1))),ABS($Q30-ABS(VALUE(MID(AQ30,FIND("|",AQ30)+1,FIND("-",AQ30)-FIND("|",AQ30)-1))-VALUE(MID(AQ30,FIND("-",AQ30)+1,10)))))*$D$50)))))*$I30,0)),0)</f>
        <v>0</v>
      </c>
      <c r="AS30" s="337"/>
      <c r="AT30" s="369" t="s">
        <v>288</v>
      </c>
      <c r="AU30" s="370" t="n">
        <f aca="false">IFERROR(IF($M30=AT30,($D$8+$D$9+$D$10)*$I30,IF($N30=LEFT(AT30,1),($D$8+MAX(0,IF($D$50=1,$D$9*(1-(ABS($Q30-ABS(VALUE(MID(AT30,FIND("|",AT30)+1,FIND("-",AT30)-FIND("|",AT30)-1))-VALUE(MID(AT30,FIND("-",AT30)+1,10)))))*$D$50),$D$9*(1-(IF($N30="X",ABS($O30-VALUE(MID(AT30,FIND("|",AT30)+1,FIND("-",AT30)-FIND("|",AT30)-1))),ABS($Q30-ABS(VALUE(MID(AT30,FIND("|",AT30)+1,FIND("-",AT30)-FIND("|",AT30)-1))-VALUE(MID(AT30,FIND("-",AT30)+1,10)))))*$D$50)))))*$I30,0)),0)</f>
        <v>0</v>
      </c>
      <c r="AV30" s="337"/>
      <c r="AW30" s="369" t="s">
        <v>266</v>
      </c>
      <c r="AX30" s="370" t="n">
        <f aca="false">IFERROR(IF($M30=AW30,($D$8+$D$9+$D$10)*$I30,IF($N30=LEFT(AW30,1),($D$8+MAX(0,IF($D$50=1,$D$9*(1-(ABS($Q30-ABS(VALUE(MID(AW30,FIND("|",AW30)+1,FIND("-",AW30)-FIND("|",AW30)-1))-VALUE(MID(AW30,FIND("-",AW30)+1,10)))))*$D$50),$D$9*(1-(IF($N30="X",ABS($O30-VALUE(MID(AW30,FIND("|",AW30)+1,FIND("-",AW30)-FIND("|",AW30)-1))),ABS($Q30-ABS(VALUE(MID(AW30,FIND("|",AW30)+1,FIND("-",AW30)-FIND("|",AW30)-1))-VALUE(MID(AW30,FIND("-",AW30)+1,10)))))*$D$50)))))*$I30,0)),0)</f>
        <v>0</v>
      </c>
      <c r="AY30" s="337"/>
      <c r="AZ30" s="369" t="s">
        <v>264</v>
      </c>
      <c r="BA30" s="370" t="n">
        <f aca="false">IFERROR(IF($M30=AZ30,($D$8+$D$9+$D$10)*$I30,IF($N30=LEFT(AZ30,1),($D$8+MAX(0,IF($D$50=1,$D$9*(1-(ABS($Q30-ABS(VALUE(MID(AZ30,FIND("|",AZ30)+1,FIND("-",AZ30)-FIND("|",AZ30)-1))-VALUE(MID(AZ30,FIND("-",AZ30)+1,10)))))*$D$50),$D$9*(1-(IF($N30="X",ABS($O30-VALUE(MID(AZ30,FIND("|",AZ30)+1,FIND("-",AZ30)-FIND("|",AZ30)-1))),ABS($Q30-ABS(VALUE(MID(AZ30,FIND("|",AZ30)+1,FIND("-",AZ30)-FIND("|",AZ30)-1))-VALUE(MID(AZ30,FIND("-",AZ30)+1,10)))))*$D$50)))))*$I30,0)),0)</f>
        <v>0</v>
      </c>
      <c r="BB30" s="337"/>
      <c r="BC30" s="369" t="s">
        <v>266</v>
      </c>
      <c r="BD30" s="370" t="n">
        <f aca="false">IFERROR(IF($M30=BC30,($D$8+$D$9+$D$10)*$I30,IF($N30=LEFT(BC30,1),($D$8+MAX(0,IF($D$50=1,$D$9*(1-(ABS($Q30-ABS(VALUE(MID(BC30,FIND("|",BC30)+1,FIND("-",BC30)-FIND("|",BC30)-1))-VALUE(MID(BC30,FIND("-",BC30)+1,10)))))*$D$50),$D$9*(1-(IF($N30="X",ABS($O30-VALUE(MID(BC30,FIND("|",BC30)+1,FIND("-",BC30)-FIND("|",BC30)-1))),ABS($Q30-ABS(VALUE(MID(BC30,FIND("|",BC30)+1,FIND("-",BC30)-FIND("|",BC30)-1))-VALUE(MID(BC30,FIND("-",BC30)+1,10)))))*$D$50)))))*$I30,0)),0)</f>
        <v>0</v>
      </c>
      <c r="BE30" s="337"/>
      <c r="BF30" s="369" t="s">
        <v>264</v>
      </c>
      <c r="BG30" s="370" t="n">
        <f aca="false">IFERROR(IF($M30=BF30,($D$8+$D$9+$D$10)*$I30,IF($N30=LEFT(BF30,1),($D$8+MAX(0,IF($D$50=1,$D$9*(1-(ABS($Q30-ABS(VALUE(MID(BF30,FIND("|",BF30)+1,FIND("-",BF30)-FIND("|",BF30)-1))-VALUE(MID(BF30,FIND("-",BF30)+1,10)))))*$D$50),$D$9*(1-(IF($N30="X",ABS($O30-VALUE(MID(BF30,FIND("|",BF30)+1,FIND("-",BF30)-FIND("|",BF30)-1))),ABS($Q30-ABS(VALUE(MID(BF30,FIND("|",BF30)+1,FIND("-",BF30)-FIND("|",BF30)-1))-VALUE(MID(BF30,FIND("-",BF30)+1,10)))))*$D$50)))))*$I30,0)),0)</f>
        <v>0</v>
      </c>
      <c r="BH30" s="337"/>
      <c r="BI30" s="369" t="s">
        <v>271</v>
      </c>
      <c r="BJ30" s="370" t="n">
        <f aca="false">IFERROR(IF($M30=BI30,($D$8+$D$9+$D$10)*$I30,IF($N30=LEFT(BI30,1),($D$8+MAX(0,IF($D$50=1,$D$9*(1-(ABS($Q30-ABS(VALUE(MID(BI30,FIND("|",BI30)+1,FIND("-",BI30)-FIND("|",BI30)-1))-VALUE(MID(BI30,FIND("-",BI30)+1,10)))))*$D$50),$D$9*(1-(IF($N30="X",ABS($O30-VALUE(MID(BI30,FIND("|",BI30)+1,FIND("-",BI30)-FIND("|",BI30)-1))),ABS($Q30-ABS(VALUE(MID(BI30,FIND("|",BI30)+1,FIND("-",BI30)-FIND("|",BI30)-1))-VALUE(MID(BI30,FIND("-",BI30)+1,10)))))*$D$50)))))*$I30,0)),0)</f>
        <v>0</v>
      </c>
      <c r="BK30" s="337"/>
      <c r="BL30" s="369" t="s">
        <v>267</v>
      </c>
      <c r="BM30" s="370" t="n">
        <f aca="false">IFERROR(IF($M30=BL30,($D$8+$D$9+$D$10)*$I30,IF($N30=LEFT(BL30,1),($D$8+MAX(0,IF($D$50=1,$D$9*(1-(ABS($Q30-ABS(VALUE(MID(BL30,FIND("|",BL30)+1,FIND("-",BL30)-FIND("|",BL30)-1))-VALUE(MID(BL30,FIND("-",BL30)+1,10)))))*$D$50),$D$9*(1-(IF($N30="X",ABS($O30-VALUE(MID(BL30,FIND("|",BL30)+1,FIND("-",BL30)-FIND("|",BL30)-1))),ABS($Q30-ABS(VALUE(MID(BL30,FIND("|",BL30)+1,FIND("-",BL30)-FIND("|",BL30)-1))-VALUE(MID(BL30,FIND("-",BL30)+1,10)))))*$D$50)))))*$I30,0)),0)</f>
        <v>0</v>
      </c>
      <c r="BN30" s="337"/>
      <c r="BO30" s="369" t="s">
        <v>288</v>
      </c>
      <c r="BP30" s="370" t="n">
        <f aca="false">IFERROR(IF($M30=BO30,($D$8+$D$9+$D$10)*$I30,IF($N30=LEFT(BO30,1),($D$8+MAX(0,IF($D$50=1,$D$9*(1-(ABS($Q30-ABS(VALUE(MID(BO30,FIND("|",BO30)+1,FIND("-",BO30)-FIND("|",BO30)-1))-VALUE(MID(BO30,FIND("-",BO30)+1,10)))))*$D$50),$D$9*(1-(IF($N30="X",ABS($O30-VALUE(MID(BO30,FIND("|",BO30)+1,FIND("-",BO30)-FIND("|",BO30)-1))),ABS($Q30-ABS(VALUE(MID(BO30,FIND("|",BO30)+1,FIND("-",BO30)-FIND("|",BO30)-1))-VALUE(MID(BO30,FIND("-",BO30)+1,10)))))*$D$50)))))*$I30,0)),0)</f>
        <v>0</v>
      </c>
      <c r="BQ30" s="337"/>
      <c r="BR30" s="369" t="s">
        <v>265</v>
      </c>
      <c r="BS30" s="370" t="n">
        <f aca="false">IFERROR(IF($M30=BR30,($D$8+$D$9+$D$10)*$I30,IF($N30=LEFT(BR30,1),($D$8+MAX(0,IF($D$50=1,$D$9*(1-(ABS($Q30-ABS(VALUE(MID(BR30,FIND("|",BR30)+1,FIND("-",BR30)-FIND("|",BR30)-1))-VALUE(MID(BR30,FIND("-",BR30)+1,10)))))*$D$50),$D$9*(1-(IF($N30="X",ABS($O30-VALUE(MID(BR30,FIND("|",BR30)+1,FIND("-",BR30)-FIND("|",BR30)-1))),ABS($Q30-ABS(VALUE(MID(BR30,FIND("|",BR30)+1,FIND("-",BR30)-FIND("|",BR30)-1))-VALUE(MID(BR30,FIND("-",BR30)+1,10)))))*$D$50)))))*$I30,0)),0)</f>
        <v>0</v>
      </c>
      <c r="BT30" s="337"/>
      <c r="BU30" s="369" t="str">
        <f aca="false">Idiomas!$D$365</f>
        <v>Pegar Valores (J2)</v>
      </c>
      <c r="BV30" s="370" t="n">
        <f aca="false">IFERROR(IF($M30=BU30,($D$8+$D$9+$D$10)*$I30,IF($N30=LEFT(BU30,1),($D$8+MAX(0,IF($D$50=1,$D$9*(1-(ABS($Q30-ABS(VALUE(MID(BU30,FIND("|",BU30)+1,FIND("-",BU30)-FIND("|",BU30)-1))-VALUE(MID(BU30,FIND("-",BU30)+1,10)))))*$D$50),$D$9*(1-(IF($N30="X",ABS($O30-VALUE(MID(BU30,FIND("|",BU30)+1,FIND("-",BU30)-FIND("|",BU30)-1))),ABS($Q30-ABS(VALUE(MID(BU30,FIND("|",BU30)+1,FIND("-",BU30)-FIND("|",BU30)-1))-VALUE(MID(BU30,FIND("-",BU30)+1,10)))))*$D$50)))))*$I30,0)),0)</f>
        <v>0</v>
      </c>
      <c r="BW30" s="337"/>
      <c r="BX30" s="369" t="str">
        <f aca="false">Idiomas!$D$365</f>
        <v>Pegar Valores (J2)</v>
      </c>
      <c r="BY30" s="370" t="n">
        <f aca="false">IFERROR(IF($M30=BX30,($D$8+$D$9+$D$10)*$I30,IF($N30=LEFT(BX30,1),($D$8+MAX(0,IF($D$50=1,$D$9*(1-(ABS($Q30-ABS(VALUE(MID(BX30,FIND("|",BX30)+1,FIND("-",BX30)-FIND("|",BX30)-1))-VALUE(MID(BX30,FIND("-",BX30)+1,10)))))*$D$50),$D$9*(1-(IF($N30="X",ABS($O30-VALUE(MID(BX30,FIND("|",BX30)+1,FIND("-",BX30)-FIND("|",BX30)-1))),ABS($Q30-ABS(VALUE(MID(BX30,FIND("|",BX30)+1,FIND("-",BX30)-FIND("|",BX30)-1))-VALUE(MID(BX30,FIND("-",BX30)+1,10)))))*$D$50)))))*$I30,0)),0)</f>
        <v>0</v>
      </c>
      <c r="BZ30" s="337"/>
      <c r="CA30" s="369" t="str">
        <f aca="false">Idiomas!$D$365</f>
        <v>Pegar Valores (J2)</v>
      </c>
      <c r="CB30" s="370" t="n">
        <f aca="false">IFERROR(IF($M30=CA30,($D$8+$D$9+$D$10)*$I30,IF($N30=LEFT(CA30,1),($D$8+MAX(0,IF($D$50=1,$D$9*(1-(ABS($Q30-ABS(VALUE(MID(CA30,FIND("|",CA30)+1,FIND("-",CA30)-FIND("|",CA30)-1))-VALUE(MID(CA30,FIND("-",CA30)+1,10)))))*$D$50),$D$9*(1-(IF($N30="X",ABS($O30-VALUE(MID(CA30,FIND("|",CA30)+1,FIND("-",CA30)-FIND("|",CA30)-1))),ABS($Q30-ABS(VALUE(MID(CA30,FIND("|",CA30)+1,FIND("-",CA30)-FIND("|",CA30)-1))-VALUE(MID(CA30,FIND("-",CA30)+1,10)))))*$D$50)))))*$I30,0)),0)</f>
        <v>0</v>
      </c>
      <c r="CC30" s="337"/>
      <c r="CD30" s="369" t="str">
        <f aca="false">Idiomas!$D$365</f>
        <v>Pegar Valores (J2)</v>
      </c>
      <c r="CE30" s="370" t="n">
        <f aca="false">IFERROR(IF($M30=CD30,($D$8+$D$9+$D$10)*$I30,IF($N30=LEFT(CD30,1),($D$8+MAX(0,IF($D$50=1,$D$9*(1-(ABS($Q30-ABS(VALUE(MID(CD30,FIND("|",CD30)+1,FIND("-",CD30)-FIND("|",CD30)-1))-VALUE(MID(CD30,FIND("-",CD30)+1,10)))))*$D$50),$D$9*(1-(IF($N30="X",ABS($O30-VALUE(MID(CD30,FIND("|",CD30)+1,FIND("-",CD30)-FIND("|",CD30)-1))),ABS($Q30-ABS(VALUE(MID(CD30,FIND("|",CD30)+1,FIND("-",CD30)-FIND("|",CD30)-1))-VALUE(MID(CD30,FIND("-",CD30)+1,10)))))*$D$50)))))*$I30,0)),0)</f>
        <v>0</v>
      </c>
      <c r="CF30" s="337"/>
      <c r="CG30" s="369" t="str">
        <f aca="false">Idiomas!$D$365</f>
        <v>Pegar Valores (J2)</v>
      </c>
      <c r="CH30" s="370" t="n">
        <f aca="false">IFERROR(IF($M30=CG30,($D$8+$D$9+$D$10)*$I30,IF($N30=LEFT(CG30,1),($D$8+MAX(0,IF($D$50=1,$D$9*(1-(ABS($Q30-ABS(VALUE(MID(CG30,FIND("|",CG30)+1,FIND("-",CG30)-FIND("|",CG30)-1))-VALUE(MID(CG30,FIND("-",CG30)+1,10)))))*$D$50),$D$9*(1-(IF($N30="X",ABS($O30-VALUE(MID(CG30,FIND("|",CG30)+1,FIND("-",CG30)-FIND("|",CG30)-1))),ABS($Q30-ABS(VALUE(MID(CG30,FIND("|",CG30)+1,FIND("-",CG30)-FIND("|",CG30)-1))-VALUE(MID(CG30,FIND("-",CG30)+1,10)))))*$D$50)))))*$I30,0)),0)</f>
        <v>0</v>
      </c>
      <c r="CI30" s="337"/>
      <c r="CJ30" s="369" t="str">
        <f aca="false">Idiomas!$D$365</f>
        <v>Pegar Valores (J2)</v>
      </c>
      <c r="CK30" s="370" t="n">
        <f aca="false">IFERROR(IF($M30=CJ30,($D$8+$D$9+$D$10)*$I30,IF($N30=LEFT(CJ30,1),($D$8+MAX(0,IF($D$50=1,$D$9*(1-(ABS($Q30-ABS(VALUE(MID(CJ30,FIND("|",CJ30)+1,FIND("-",CJ30)-FIND("|",CJ30)-1))-VALUE(MID(CJ30,FIND("-",CJ30)+1,10)))))*$D$50),$D$9*(1-(IF($N30="X",ABS($O30-VALUE(MID(CJ30,FIND("|",CJ30)+1,FIND("-",CJ30)-FIND("|",CJ30)-1))),ABS($Q30-ABS(VALUE(MID(CJ30,FIND("|",CJ30)+1,FIND("-",CJ30)-FIND("|",CJ30)-1))-VALUE(MID(CJ30,FIND("-",CJ30)+1,10)))))*$D$50)))))*$I30,0)),0)</f>
        <v>0</v>
      </c>
      <c r="CL30" s="337"/>
      <c r="CM30" s="369" t="str">
        <f aca="false">Idiomas!$D$365</f>
        <v>Pegar Valores (J2)</v>
      </c>
      <c r="CN30" s="370" t="n">
        <f aca="false">IFERROR(IF($M30=CM30,($D$8+$D$9+$D$10)*$I30,IF($N30=LEFT(CM30,1),($D$8+MAX(0,IF($D$50=1,$D$9*(1-(ABS($Q30-ABS(VALUE(MID(CM30,FIND("|",CM30)+1,FIND("-",CM30)-FIND("|",CM30)-1))-VALUE(MID(CM30,FIND("-",CM30)+1,10)))))*$D$50),$D$9*(1-(IF($N30="X",ABS($O30-VALUE(MID(CM30,FIND("|",CM30)+1,FIND("-",CM30)-FIND("|",CM30)-1))),ABS($Q30-ABS(VALUE(MID(CM30,FIND("|",CM30)+1,FIND("-",CM30)-FIND("|",CM30)-1))-VALUE(MID(CM30,FIND("-",CM30)+1,10)))))*$D$50)))))*$I30,0)),0)</f>
        <v>0</v>
      </c>
      <c r="CO30" s="337"/>
      <c r="CP30" s="369" t="str">
        <f aca="false">Idiomas!$D$365</f>
        <v>Pegar Valores (J2)</v>
      </c>
      <c r="CQ30" s="370" t="n">
        <f aca="false">IFERROR(IF($M30=CP30,($D$8+$D$9+$D$10)*$I30,IF($N30=LEFT(CP30,1),($D$8+MAX(0,IF($D$50=1,$D$9*(1-(ABS($Q30-ABS(VALUE(MID(CP30,FIND("|",CP30)+1,FIND("-",CP30)-FIND("|",CP30)-1))-VALUE(MID(CP30,FIND("-",CP30)+1,10)))))*$D$50),$D$9*(1-(IF($N30="X",ABS($O30-VALUE(MID(CP30,FIND("|",CP30)+1,FIND("-",CP30)-FIND("|",CP30)-1))),ABS($Q30-ABS(VALUE(MID(CP30,FIND("|",CP30)+1,FIND("-",CP30)-FIND("|",CP30)-1))-VALUE(MID(CP30,FIND("-",CP30)+1,10)))))*$D$50)))))*$I30,0)),0)</f>
        <v>0</v>
      </c>
      <c r="CR30" s="337"/>
      <c r="CS30" s="369" t="str">
        <f aca="false">Idiomas!$D$365</f>
        <v>Pegar Valores (J2)</v>
      </c>
      <c r="CT30" s="370" t="n">
        <f aca="false">IFERROR(IF($M30=CS30,($D$8+$D$9+$D$10)*$I30,IF($N30=LEFT(CS30,1),($D$8+MAX(0,IF($D$50=1,$D$9*(1-(ABS($Q30-ABS(VALUE(MID(CS30,FIND("|",CS30)+1,FIND("-",CS30)-FIND("|",CS30)-1))-VALUE(MID(CS30,FIND("-",CS30)+1,10)))))*$D$50),$D$9*(1-(IF($N30="X",ABS($O30-VALUE(MID(CS30,FIND("|",CS30)+1,FIND("-",CS30)-FIND("|",CS30)-1))),ABS($Q30-ABS(VALUE(MID(CS30,FIND("|",CS30)+1,FIND("-",CS30)-FIND("|",CS30)-1))-VALUE(MID(CS30,FIND("-",CS30)+1,10)))))*$D$50)))))*$I30,0)),0)</f>
        <v>0</v>
      </c>
      <c r="CU30" s="337"/>
      <c r="CV30" s="369" t="str">
        <f aca="false">Idiomas!$D$365</f>
        <v>Pegar Valores (J2)</v>
      </c>
      <c r="CW30" s="370" t="n">
        <f aca="false">IFERROR(IF($M30=CV30,($D$8+$D$9+$D$10)*$I30,IF($N30=LEFT(CV30,1),($D$8+MAX(0,IF($D$50=1,$D$9*(1-(ABS($Q30-ABS(VALUE(MID(CV30,FIND("|",CV30)+1,FIND("-",CV30)-FIND("|",CV30)-1))-VALUE(MID(CV30,FIND("-",CV30)+1,10)))))*$D$50),$D$9*(1-(IF($N30="X",ABS($O30-VALUE(MID(CV30,FIND("|",CV30)+1,FIND("-",CV30)-FIND("|",CV30)-1))),ABS($Q30-ABS(VALUE(MID(CV30,FIND("|",CV30)+1,FIND("-",CV30)-FIND("|",CV30)-1))-VALUE(MID(CV30,FIND("-",CV30)+1,10)))))*$D$50)))))*$I30,0)),0)</f>
        <v>0</v>
      </c>
      <c r="CX30" s="337"/>
      <c r="CY30" s="369" t="str">
        <f aca="false">Idiomas!$D$365</f>
        <v>Pegar Valores (J2)</v>
      </c>
      <c r="CZ30" s="370" t="n">
        <f aca="false">IFERROR(IF($M30=CY30,($D$8+$D$9+$D$10)*$I30,IF($N30=LEFT(CY30,1),($D$8+MAX(0,IF($D$50=1,$D$9*(1-(ABS($Q30-ABS(VALUE(MID(CY30,FIND("|",CY30)+1,FIND("-",CY30)-FIND("|",CY30)-1))-VALUE(MID(CY30,FIND("-",CY30)+1,10)))))*$D$50),$D$9*(1-(IF($N30="X",ABS($O30-VALUE(MID(CY30,FIND("|",CY30)+1,FIND("-",CY30)-FIND("|",CY30)-1))),ABS($Q30-ABS(VALUE(MID(CY30,FIND("|",CY30)+1,FIND("-",CY30)-FIND("|",CY30)-1))-VALUE(MID(CY30,FIND("-",CY30)+1,10)))))*$D$50)))))*$I30,0)),0)</f>
        <v>0</v>
      </c>
      <c r="DA30" s="337"/>
      <c r="DB30" s="369" t="str">
        <f aca="false">Idiomas!$D$365</f>
        <v>Pegar Valores (J2)</v>
      </c>
      <c r="DC30" s="370" t="n">
        <f aca="false">IFERROR(IF($M30=DB30,($D$8+$D$9+$D$10)*$I30,IF($N30=LEFT(DB30,1),($D$8+MAX(0,IF($D$50=1,$D$9*(1-(ABS($Q30-ABS(VALUE(MID(DB30,FIND("|",DB30)+1,FIND("-",DB30)-FIND("|",DB30)-1))-VALUE(MID(DB30,FIND("-",DB30)+1,10)))))*$D$50),$D$9*(1-(IF($N30="X",ABS($O30-VALUE(MID(DB30,FIND("|",DB30)+1,FIND("-",DB30)-FIND("|",DB30)-1))),ABS($Q30-ABS(VALUE(MID(DB30,FIND("|",DB30)+1,FIND("-",DB30)-FIND("|",DB30)-1))-VALUE(MID(DB30,FIND("-",DB30)+1,10)))))*$D$50)))))*$I30,0)),0)</f>
        <v>0</v>
      </c>
      <c r="DD30" s="337"/>
      <c r="DE30" s="369" t="str">
        <f aca="false">Idiomas!$D$365</f>
        <v>Pegar Valores (J2)</v>
      </c>
      <c r="DF30" s="370" t="n">
        <f aca="false">IFERROR(IF($M30=DE30,($D$8+$D$9+$D$10)*$I30,IF($N30=LEFT(DE30,1),($D$8+MAX(0,IF($D$50=1,$D$9*(1-(ABS($Q30-ABS(VALUE(MID(DE30,FIND("|",DE30)+1,FIND("-",DE30)-FIND("|",DE30)-1))-VALUE(MID(DE30,FIND("-",DE30)+1,10)))))*$D$50),$D$9*(1-(IF($N30="X",ABS($O30-VALUE(MID(DE30,FIND("|",DE30)+1,FIND("-",DE30)-FIND("|",DE30)-1))),ABS($Q30-ABS(VALUE(MID(DE30,FIND("|",DE30)+1,FIND("-",DE30)-FIND("|",DE30)-1))-VALUE(MID(DE30,FIND("-",DE30)+1,10)))))*$D$50)))))*$I30,0)),0)</f>
        <v>0</v>
      </c>
      <c r="DG30" s="337"/>
      <c r="DH30" s="369" t="str">
        <f aca="false">Idiomas!$D$365</f>
        <v>Pegar Valores (J2)</v>
      </c>
      <c r="DI30" s="370" t="n">
        <f aca="false">IFERROR(IF($M30=DH30,($D$8+$D$9+$D$10)*$I30,IF($N30=LEFT(DH30,1),($D$8+MAX(0,IF($D$50=1,$D$9*(1-(ABS($Q30-ABS(VALUE(MID(DH30,FIND("|",DH30)+1,FIND("-",DH30)-FIND("|",DH30)-1))-VALUE(MID(DH30,FIND("-",DH30)+1,10)))))*$D$50),$D$9*(1-(IF($N30="X",ABS($O30-VALUE(MID(DH30,FIND("|",DH30)+1,FIND("-",DH30)-FIND("|",DH30)-1))),ABS($Q30-ABS(VALUE(MID(DH30,FIND("|",DH30)+1,FIND("-",DH30)-FIND("|",DH30)-1))-VALUE(MID(DH30,FIND("-",DH30)+1,10)))))*$D$50)))))*$I30,0)),0)</f>
        <v>0</v>
      </c>
      <c r="DJ30" s="337"/>
      <c r="DK30" s="369" t="str">
        <f aca="false">Idiomas!$D$365</f>
        <v>Pegar Valores (J2)</v>
      </c>
      <c r="DL30" s="370" t="n">
        <f aca="false">IFERROR(IF($M30=DK30,($D$8+$D$9+$D$10)*$I30,IF($N30=LEFT(DK30,1),($D$8+MAX(0,IF($D$50=1,$D$9*(1-(ABS($Q30-ABS(VALUE(MID(DK30,FIND("|",DK30)+1,FIND("-",DK30)-FIND("|",DK30)-1))-VALUE(MID(DK30,FIND("-",DK30)+1,10)))))*$D$50),$D$9*(1-(IF($N30="X",ABS($O30-VALUE(MID(DK30,FIND("|",DK30)+1,FIND("-",DK30)-FIND("|",DK30)-1))),ABS($Q30-ABS(VALUE(MID(DK30,FIND("|",DK30)+1,FIND("-",DK30)-FIND("|",DK30)-1))-VALUE(MID(DK30,FIND("-",DK30)+1,10)))))*$D$50)))))*$I30,0)),0)</f>
        <v>0</v>
      </c>
      <c r="DM30" s="337"/>
      <c r="DN30" s="369" t="str">
        <f aca="false">Idiomas!$D$365</f>
        <v>Pegar Valores (J2)</v>
      </c>
      <c r="DO30" s="370" t="n">
        <f aca="false">IFERROR(IF($M30=DN30,($D$8+$D$9+$D$10)*$I30,IF($N30=LEFT(DN30,1),($D$8+MAX(0,IF($D$50=1,$D$9*(1-(ABS($Q30-ABS(VALUE(MID(DN30,FIND("|",DN30)+1,FIND("-",DN30)-FIND("|",DN30)-1))-VALUE(MID(DN30,FIND("-",DN30)+1,10)))))*$D$50),$D$9*(1-(IF($N30="X",ABS($O30-VALUE(MID(DN30,FIND("|",DN30)+1,FIND("-",DN30)-FIND("|",DN30)-1))),ABS($Q30-ABS(VALUE(MID(DN30,FIND("|",DN30)+1,FIND("-",DN30)-FIND("|",DN30)-1))-VALUE(MID(DN30,FIND("-",DN30)+1,10)))))*$D$50)))))*$I30,0)),0)</f>
        <v>0</v>
      </c>
      <c r="DP30" s="337"/>
      <c r="DQ30" s="369" t="str">
        <f aca="false">Idiomas!$D$365</f>
        <v>Pegar Valores (J2)</v>
      </c>
      <c r="DR30" s="370" t="n">
        <f aca="false">IFERROR(IF($M30=DQ30,($D$8+$D$9+$D$10)*$I30,IF($N30=LEFT(DQ30,1),($D$8+MAX(0,IF($D$50=1,$D$9*(1-(ABS($Q30-ABS(VALUE(MID(DQ30,FIND("|",DQ30)+1,FIND("-",DQ30)-FIND("|",DQ30)-1))-VALUE(MID(DQ30,FIND("-",DQ30)+1,10)))))*$D$50),$D$9*(1-(IF($N30="X",ABS($O30-VALUE(MID(DQ30,FIND("|",DQ30)+1,FIND("-",DQ30)-FIND("|",DQ30)-1))),ABS($Q30-ABS(VALUE(MID(DQ30,FIND("|",DQ30)+1,FIND("-",DQ30)-FIND("|",DQ30)-1))-VALUE(MID(DQ30,FIND("-",DQ30)+1,10)))))*$D$50)))))*$I30,0)),0)</f>
        <v>0</v>
      </c>
      <c r="DS30" s="337"/>
      <c r="DT30" s="369" t="str">
        <f aca="false">Idiomas!$D$365</f>
        <v>Pegar Valores (J2)</v>
      </c>
      <c r="DU30" s="370" t="n">
        <f aca="false">IFERROR(IF($M30=DT30,($D$8+$D$9+$D$10)*$I30,IF($N30=LEFT(DT30,1),($D$8+MAX(0,IF($D$50=1,$D$9*(1-(ABS($Q30-ABS(VALUE(MID(DT30,FIND("|",DT30)+1,FIND("-",DT30)-FIND("|",DT30)-1))-VALUE(MID(DT30,FIND("-",DT30)+1,10)))))*$D$50),$D$9*(1-(IF($N30="X",ABS($O30-VALUE(MID(DT30,FIND("|",DT30)+1,FIND("-",DT30)-FIND("|",DT30)-1))),ABS($Q30-ABS(VALUE(MID(DT30,FIND("|",DT30)+1,FIND("-",DT30)-FIND("|",DT30)-1))-VALUE(MID(DT30,FIND("-",DT30)+1,10)))))*$D$50)))))*$I30,0)),0)</f>
        <v>0</v>
      </c>
      <c r="DV30" s="337"/>
      <c r="DW30" s="369" t="str">
        <f aca="false">Idiomas!$D$365</f>
        <v>Pegar Valores (J2)</v>
      </c>
      <c r="DX30" s="370" t="n">
        <f aca="false">IFERROR(IF($M30=DW30,($D$8+$D$9+$D$10)*$I30,IF($N30=LEFT(DW30,1),($D$8+MAX(0,IF($D$50=1,$D$9*(1-(ABS($Q30-ABS(VALUE(MID(DW30,FIND("|",DW30)+1,FIND("-",DW30)-FIND("|",DW30)-1))-VALUE(MID(DW30,FIND("-",DW30)+1,10)))))*$D$50),$D$9*(1-(IF($N30="X",ABS($O30-VALUE(MID(DW30,FIND("|",DW30)+1,FIND("-",DW30)-FIND("|",DW30)-1))),ABS($Q30-ABS(VALUE(MID(DW30,FIND("|",DW30)+1,FIND("-",DW30)-FIND("|",DW30)-1))-VALUE(MID(DW30,FIND("-",DW30)+1,10)))))*$D$50)))))*$I30,0)),0)</f>
        <v>0</v>
      </c>
      <c r="DY30" s="337"/>
      <c r="DZ30" s="369" t="str">
        <f aca="false">Idiomas!$D$365</f>
        <v>Pegar Valores (J2)</v>
      </c>
      <c r="EA30" s="370" t="n">
        <f aca="false">IFERROR(IF($M30=DZ30,($D$8+$D$9+$D$10)*$I30,IF($N30=LEFT(DZ30,1),($D$8+MAX(0,IF($D$50=1,$D$9*(1-(ABS($Q30-ABS(VALUE(MID(DZ30,FIND("|",DZ30)+1,FIND("-",DZ30)-FIND("|",DZ30)-1))-VALUE(MID(DZ30,FIND("-",DZ30)+1,10)))))*$D$50),$D$9*(1-(IF($N30="X",ABS($O30-VALUE(MID(DZ30,FIND("|",DZ30)+1,FIND("-",DZ30)-FIND("|",DZ30)-1))),ABS($Q30-ABS(VALUE(MID(DZ30,FIND("|",DZ30)+1,FIND("-",DZ30)-FIND("|",DZ30)-1))-VALUE(MID(DZ30,FIND("-",DZ30)+1,10)))))*$D$50)))))*$I30,0)),0)</f>
        <v>0</v>
      </c>
      <c r="EB30" s="337"/>
      <c r="EC30" s="369" t="str">
        <f aca="false">Idiomas!$D$365</f>
        <v>Pegar Valores (J2)</v>
      </c>
      <c r="ED30" s="370" t="n">
        <f aca="false">IFERROR(IF($M30=EC30,($D$8+$D$9+$D$10)*$I30,IF($N30=LEFT(EC30,1),($D$8+MAX(0,IF($D$50=1,$D$9*(1-(ABS($Q30-ABS(VALUE(MID(EC30,FIND("|",EC30)+1,FIND("-",EC30)-FIND("|",EC30)-1))-VALUE(MID(EC30,FIND("-",EC30)+1,10)))))*$D$50),$D$9*(1-(IF($N30="X",ABS($O30-VALUE(MID(EC30,FIND("|",EC30)+1,FIND("-",EC30)-FIND("|",EC30)-1))),ABS($Q30-ABS(VALUE(MID(EC30,FIND("|",EC30)+1,FIND("-",EC30)-FIND("|",EC30)-1))-VALUE(MID(EC30,FIND("-",EC30)+1,10)))))*$D$50)))))*$I30,0)),0)</f>
        <v>0</v>
      </c>
      <c r="EE30" s="337"/>
      <c r="EF30" s="369" t="str">
        <f aca="false">Idiomas!$D$365</f>
        <v>Pegar Valores (J2)</v>
      </c>
      <c r="EG30" s="370" t="n">
        <f aca="false">IFERROR(IF($M30=EF30,($D$8+$D$9+$D$10)*$I30,IF($N30=LEFT(EF30,1),($D$8+MAX(0,IF($D$50=1,$D$9*(1-(ABS($Q30-ABS(VALUE(MID(EF30,FIND("|",EF30)+1,FIND("-",EF30)-FIND("|",EF30)-1))-VALUE(MID(EF30,FIND("-",EF30)+1,10)))))*$D$50),$D$9*(1-(IF($N30="X",ABS($O30-VALUE(MID(EF30,FIND("|",EF30)+1,FIND("-",EF30)-FIND("|",EF30)-1))),ABS($Q30-ABS(VALUE(MID(EF30,FIND("|",EF30)+1,FIND("-",EF30)-FIND("|",EF30)-1))-VALUE(MID(EF30,FIND("-",EF30)+1,10)))))*$D$50)))))*$I30,0)),0)</f>
        <v>0</v>
      </c>
      <c r="EH30" s="337"/>
      <c r="EI30" s="337"/>
    </row>
    <row r="31" customFormat="false" ht="15" hidden="false" customHeight="false" outlineLevel="0" collapsed="false">
      <c r="A31" s="326"/>
      <c r="B31" s="326"/>
      <c r="C31" s="363" t="str">
        <f aca="false">Idiomas!D327</f>
        <v>Equipo clasificado para 3º y 4º puesto</v>
      </c>
      <c r="D31" s="364" t="n">
        <v>7</v>
      </c>
      <c r="E31" s="333"/>
      <c r="F31" s="342" t="n">
        <f aca="false">SUM($D$8:$D$10)*I31</f>
        <v>17</v>
      </c>
      <c r="G31" s="342" t="n">
        <f aca="false">VLOOKUP(H31,Equipos!$Q$1:$R$25,2,0)</f>
        <v>9</v>
      </c>
      <c r="H31" s="350" t="n">
        <f aca="false">TRUNC(INDEX(WORLDCUP!$X$4:$X$147,MATCH(ADMIN!K31,WORLDCUP!$DT$4:$DT$147,0))+INDEX(Horarios!$R$3:$R$86,MATCH(Horarios!$C$3,Horarios!$P$3:$P$86,0))/24)</f>
        <v>46192</v>
      </c>
      <c r="I31" s="351" t="n">
        <v>1</v>
      </c>
      <c r="J31" s="352" t="s">
        <v>296</v>
      </c>
      <c r="K31" s="366" t="str">
        <f aca="false">CONCATENATE(WORLDCUP!AA7,"-",WORLDCUP!AF7)</f>
        <v>México-Corea del Sur</v>
      </c>
      <c r="L31" s="353"/>
      <c r="M31" s="358" t="str">
        <f aca="false">IF(OR(WORLDCUP!AC7="",WORLDCUP!AD7=""),"-",N31&amp;"|"&amp;O31&amp;"-"&amp;P31)</f>
        <v>-</v>
      </c>
      <c r="N31" s="331" t="str">
        <f aca="false">IF(OR(WORLDCUP!AC7="",WORLDCUP!AD7=""),"",IF(WORLDCUP!AC7&gt;WORLDCUP!AD7,"1",IF(WORLDCUP!AC7&lt;WORLDCUP!AD7,"2","X")))</f>
        <v/>
      </c>
      <c r="O31" s="331" t="n">
        <f aca="false">WORLDCUP!AC7</f>
        <v>0</v>
      </c>
      <c r="P31" s="331" t="n">
        <f aca="false">WORLDCUP!AD7</f>
        <v>0</v>
      </c>
      <c r="Q31" s="331" t="n">
        <f aca="false">ABS(O31-P31)</f>
        <v>0</v>
      </c>
      <c r="R31" s="326"/>
      <c r="S31" s="362" t="s">
        <v>266</v>
      </c>
      <c r="T31" s="355" t="n">
        <f aca="false">IFERROR(IF($M31=S31,($D$8+$D$9+$D$10)*$I31,IF($N31=LEFT(S31,1),($D$8+MAX(0,IF($D$50=1,$D$9*(1-(ABS($Q31-ABS(VALUE(MID(S31,FIND("|",S31)+1,FIND("-",S31)-FIND("|",S31)-1))-VALUE(MID(S31,FIND("-",S31)+1,10)))))*$D$50),$D$9*(1-(IF($N31="X",ABS($O31-VALUE(MID(S31,FIND("|",S31)+1,FIND("-",S31)-FIND("|",S31)-1))),ABS($Q31-ABS(VALUE(MID(S31,FIND("|",S31)+1,FIND("-",S31)-FIND("|",S31)-1))-VALUE(MID(S31,FIND("-",S31)+1,10)))))*$D$50)))))*$I31,0)),0)</f>
        <v>0</v>
      </c>
      <c r="U31" s="337"/>
      <c r="V31" s="362" t="s">
        <v>267</v>
      </c>
      <c r="W31" s="355" t="n">
        <f aca="false">IFERROR(IF($M31=V31,($D$8+$D$9+$D$10)*$I31,IF($N31=LEFT(V31,1),($D$8+MAX(0,IF($D$50=1,$D$9*(1-(ABS($Q31-ABS(VALUE(MID(V31,FIND("|",V31)+1,FIND("-",V31)-FIND("|",V31)-1))-VALUE(MID(V31,FIND("-",V31)+1,10)))))*$D$50),$D$9*(1-(IF($N31="X",ABS($O31-VALUE(MID(V31,FIND("|",V31)+1,FIND("-",V31)-FIND("|",V31)-1))),ABS($Q31-ABS(VALUE(MID(V31,FIND("|",V31)+1,FIND("-",V31)-FIND("|",V31)-1))-VALUE(MID(V31,FIND("-",V31)+1,10)))))*$D$50)))))*$I31,0)),0)</f>
        <v>0</v>
      </c>
      <c r="X31" s="337"/>
      <c r="Y31" s="362" t="s">
        <v>264</v>
      </c>
      <c r="Z31" s="355" t="n">
        <f aca="false">IFERROR(IF($M31=Y31,($D$8+$D$9+$D$10)*$I31,IF($N31=LEFT(Y31,1),($D$8+MAX(0,IF($D$50=1,$D$9*(1-(ABS($Q31-ABS(VALUE(MID(Y31,FIND("|",Y31)+1,FIND("-",Y31)-FIND("|",Y31)-1))-VALUE(MID(Y31,FIND("-",Y31)+1,10)))))*$D$50),$D$9*(1-(IF($N31="X",ABS($O31-VALUE(MID(Y31,FIND("|",Y31)+1,FIND("-",Y31)-FIND("|",Y31)-1))),ABS($Q31-ABS(VALUE(MID(Y31,FIND("|",Y31)+1,FIND("-",Y31)-FIND("|",Y31)-1))-VALUE(MID(Y31,FIND("-",Y31)+1,10)))))*$D$50)))))*$I31,0)),0)</f>
        <v>0</v>
      </c>
      <c r="AA31" s="337"/>
      <c r="AB31" s="362" t="s">
        <v>267</v>
      </c>
      <c r="AC31" s="355" t="n">
        <f aca="false">IFERROR(IF($M31=AB31,($D$8+$D$9+$D$10)*$I31,IF($N31=LEFT(AB31,1),($D$8+MAX(0,IF($D$50=1,$D$9*(1-(ABS($Q31-ABS(VALUE(MID(AB31,FIND("|",AB31)+1,FIND("-",AB31)-FIND("|",AB31)-1))-VALUE(MID(AB31,FIND("-",AB31)+1,10)))))*$D$50),$D$9*(1-(IF($N31="X",ABS($O31-VALUE(MID(AB31,FIND("|",AB31)+1,FIND("-",AB31)-FIND("|",AB31)-1))),ABS($Q31-ABS(VALUE(MID(AB31,FIND("|",AB31)+1,FIND("-",AB31)-FIND("|",AB31)-1))-VALUE(MID(AB31,FIND("-",AB31)+1,10)))))*$D$50)))))*$I31,0)),0)</f>
        <v>0</v>
      </c>
      <c r="AD31" s="337"/>
      <c r="AE31" s="362" t="s">
        <v>269</v>
      </c>
      <c r="AF31" s="355" t="n">
        <f aca="false">IFERROR(IF($M31=AE31,($D$8+$D$9+$D$10)*$I31,IF($N31=LEFT(AE31,1),($D$8+MAX(0,IF($D$50=1,$D$9*(1-(ABS($Q31-ABS(VALUE(MID(AE31,FIND("|",AE31)+1,FIND("-",AE31)-FIND("|",AE31)-1))-VALUE(MID(AE31,FIND("-",AE31)+1,10)))))*$D$50),$D$9*(1-(IF($N31="X",ABS($O31-VALUE(MID(AE31,FIND("|",AE31)+1,FIND("-",AE31)-FIND("|",AE31)-1))),ABS($Q31-ABS(VALUE(MID(AE31,FIND("|",AE31)+1,FIND("-",AE31)-FIND("|",AE31)-1))-VALUE(MID(AE31,FIND("-",AE31)+1,10)))))*$D$50)))))*$I31,0)),0)</f>
        <v>0</v>
      </c>
      <c r="AG31" s="337"/>
      <c r="AH31" s="362" t="s">
        <v>267</v>
      </c>
      <c r="AI31" s="355" t="n">
        <f aca="false">IFERROR(IF($M31=AH31,($D$8+$D$9+$D$10)*$I31,IF($N31=LEFT(AH31,1),($D$8+MAX(0,IF($D$50=1,$D$9*(1-(ABS($Q31-ABS(VALUE(MID(AH31,FIND("|",AH31)+1,FIND("-",AH31)-FIND("|",AH31)-1))-VALUE(MID(AH31,FIND("-",AH31)+1,10)))))*$D$50),$D$9*(1-(IF($N31="X",ABS($O31-VALUE(MID(AH31,FIND("|",AH31)+1,FIND("-",AH31)-FIND("|",AH31)-1))),ABS($Q31-ABS(VALUE(MID(AH31,FIND("|",AH31)+1,FIND("-",AH31)-FIND("|",AH31)-1))-VALUE(MID(AH31,FIND("-",AH31)+1,10)))))*$D$50)))))*$I31,0)),0)</f>
        <v>0</v>
      </c>
      <c r="AJ31" s="337"/>
      <c r="AK31" s="362" t="s">
        <v>267</v>
      </c>
      <c r="AL31" s="355" t="n">
        <f aca="false">IFERROR(IF($M31=AK31,($D$8+$D$9+$D$10)*$I31,IF($N31=LEFT(AK31,1),($D$8+MAX(0,IF($D$50=1,$D$9*(1-(ABS($Q31-ABS(VALUE(MID(AK31,FIND("|",AK31)+1,FIND("-",AK31)-FIND("|",AK31)-1))-VALUE(MID(AK31,FIND("-",AK31)+1,10)))))*$D$50),$D$9*(1-(IF($N31="X",ABS($O31-VALUE(MID(AK31,FIND("|",AK31)+1,FIND("-",AK31)-FIND("|",AK31)-1))),ABS($Q31-ABS(VALUE(MID(AK31,FIND("|",AK31)+1,FIND("-",AK31)-FIND("|",AK31)-1))-VALUE(MID(AK31,FIND("-",AK31)+1,10)))))*$D$50)))))*$I31,0)),0)</f>
        <v>0</v>
      </c>
      <c r="AM31" s="337"/>
      <c r="AN31" s="362" t="s">
        <v>267</v>
      </c>
      <c r="AO31" s="355" t="n">
        <f aca="false">IFERROR(IF($M31=AN31,($D$8+$D$9+$D$10)*$I31,IF($N31=LEFT(AN31,1),($D$8+MAX(0,IF($D$50=1,$D$9*(1-(ABS($Q31-ABS(VALUE(MID(AN31,FIND("|",AN31)+1,FIND("-",AN31)-FIND("|",AN31)-1))-VALUE(MID(AN31,FIND("-",AN31)+1,10)))))*$D$50),$D$9*(1-(IF($N31="X",ABS($O31-VALUE(MID(AN31,FIND("|",AN31)+1,FIND("-",AN31)-FIND("|",AN31)-1))),ABS($Q31-ABS(VALUE(MID(AN31,FIND("|",AN31)+1,FIND("-",AN31)-FIND("|",AN31)-1))-VALUE(MID(AN31,FIND("-",AN31)+1,10)))))*$D$50)))))*$I31,0)),0)</f>
        <v>0</v>
      </c>
      <c r="AP31" s="337"/>
      <c r="AQ31" s="362" t="s">
        <v>268</v>
      </c>
      <c r="AR31" s="355" t="n">
        <f aca="false">IFERROR(IF($M31=AQ31,($D$8+$D$9+$D$10)*$I31,IF($N31=LEFT(AQ31,1),($D$8+MAX(0,IF($D$50=1,$D$9*(1-(ABS($Q31-ABS(VALUE(MID(AQ31,FIND("|",AQ31)+1,FIND("-",AQ31)-FIND("|",AQ31)-1))-VALUE(MID(AQ31,FIND("-",AQ31)+1,10)))))*$D$50),$D$9*(1-(IF($N31="X",ABS($O31-VALUE(MID(AQ31,FIND("|",AQ31)+1,FIND("-",AQ31)-FIND("|",AQ31)-1))),ABS($Q31-ABS(VALUE(MID(AQ31,FIND("|",AQ31)+1,FIND("-",AQ31)-FIND("|",AQ31)-1))-VALUE(MID(AQ31,FIND("-",AQ31)+1,10)))))*$D$50)))))*$I31,0)),0)</f>
        <v>0</v>
      </c>
      <c r="AS31" s="337"/>
      <c r="AT31" s="362" t="s">
        <v>267</v>
      </c>
      <c r="AU31" s="355" t="n">
        <f aca="false">IFERROR(IF($M31=AT31,($D$8+$D$9+$D$10)*$I31,IF($N31=LEFT(AT31,1),($D$8+MAX(0,IF($D$50=1,$D$9*(1-(ABS($Q31-ABS(VALUE(MID(AT31,FIND("|",AT31)+1,FIND("-",AT31)-FIND("|",AT31)-1))-VALUE(MID(AT31,FIND("-",AT31)+1,10)))))*$D$50),$D$9*(1-(IF($N31="X",ABS($O31-VALUE(MID(AT31,FIND("|",AT31)+1,FIND("-",AT31)-FIND("|",AT31)-1))),ABS($Q31-ABS(VALUE(MID(AT31,FIND("|",AT31)+1,FIND("-",AT31)-FIND("|",AT31)-1))-VALUE(MID(AT31,FIND("-",AT31)+1,10)))))*$D$50)))))*$I31,0)),0)</f>
        <v>0</v>
      </c>
      <c r="AV31" s="337"/>
      <c r="AW31" s="362" t="s">
        <v>267</v>
      </c>
      <c r="AX31" s="355" t="n">
        <f aca="false">IFERROR(IF($M31=AW31,($D$8+$D$9+$D$10)*$I31,IF($N31=LEFT(AW31,1),($D$8+MAX(0,IF($D$50=1,$D$9*(1-(ABS($Q31-ABS(VALUE(MID(AW31,FIND("|",AW31)+1,FIND("-",AW31)-FIND("|",AW31)-1))-VALUE(MID(AW31,FIND("-",AW31)+1,10)))))*$D$50),$D$9*(1-(IF($N31="X",ABS($O31-VALUE(MID(AW31,FIND("|",AW31)+1,FIND("-",AW31)-FIND("|",AW31)-1))),ABS($Q31-ABS(VALUE(MID(AW31,FIND("|",AW31)+1,FIND("-",AW31)-FIND("|",AW31)-1))-VALUE(MID(AW31,FIND("-",AW31)+1,10)))))*$D$50)))))*$I31,0)),0)</f>
        <v>0</v>
      </c>
      <c r="AY31" s="337"/>
      <c r="AZ31" s="362" t="s">
        <v>264</v>
      </c>
      <c r="BA31" s="355" t="n">
        <f aca="false">IFERROR(IF($M31=AZ31,($D$8+$D$9+$D$10)*$I31,IF($N31=LEFT(AZ31,1),($D$8+MAX(0,IF($D$50=1,$D$9*(1-(ABS($Q31-ABS(VALUE(MID(AZ31,FIND("|",AZ31)+1,FIND("-",AZ31)-FIND("|",AZ31)-1))-VALUE(MID(AZ31,FIND("-",AZ31)+1,10)))))*$D$50),$D$9*(1-(IF($N31="X",ABS($O31-VALUE(MID(AZ31,FIND("|",AZ31)+1,FIND("-",AZ31)-FIND("|",AZ31)-1))),ABS($Q31-ABS(VALUE(MID(AZ31,FIND("|",AZ31)+1,FIND("-",AZ31)-FIND("|",AZ31)-1))-VALUE(MID(AZ31,FIND("-",AZ31)+1,10)))))*$D$50)))))*$I31,0)),0)</f>
        <v>0</v>
      </c>
      <c r="BB31" s="337"/>
      <c r="BC31" s="362" t="s">
        <v>288</v>
      </c>
      <c r="BD31" s="355" t="n">
        <f aca="false">IFERROR(IF($M31=BC31,($D$8+$D$9+$D$10)*$I31,IF($N31=LEFT(BC31,1),($D$8+MAX(0,IF($D$50=1,$D$9*(1-(ABS($Q31-ABS(VALUE(MID(BC31,FIND("|",BC31)+1,FIND("-",BC31)-FIND("|",BC31)-1))-VALUE(MID(BC31,FIND("-",BC31)+1,10)))))*$D$50),$D$9*(1-(IF($N31="X",ABS($O31-VALUE(MID(BC31,FIND("|",BC31)+1,FIND("-",BC31)-FIND("|",BC31)-1))),ABS($Q31-ABS(VALUE(MID(BC31,FIND("|",BC31)+1,FIND("-",BC31)-FIND("|",BC31)-1))-VALUE(MID(BC31,FIND("-",BC31)+1,10)))))*$D$50)))))*$I31,0)),0)</f>
        <v>0</v>
      </c>
      <c r="BE31" s="337"/>
      <c r="BF31" s="362" t="s">
        <v>266</v>
      </c>
      <c r="BG31" s="355" t="n">
        <f aca="false">IFERROR(IF($M31=BF31,($D$8+$D$9+$D$10)*$I31,IF($N31=LEFT(BF31,1),($D$8+MAX(0,IF($D$50=1,$D$9*(1-(ABS($Q31-ABS(VALUE(MID(BF31,FIND("|",BF31)+1,FIND("-",BF31)-FIND("|",BF31)-1))-VALUE(MID(BF31,FIND("-",BF31)+1,10)))))*$D$50),$D$9*(1-(IF($N31="X",ABS($O31-VALUE(MID(BF31,FIND("|",BF31)+1,FIND("-",BF31)-FIND("|",BF31)-1))),ABS($Q31-ABS(VALUE(MID(BF31,FIND("|",BF31)+1,FIND("-",BF31)-FIND("|",BF31)-1))-VALUE(MID(BF31,FIND("-",BF31)+1,10)))))*$D$50)))))*$I31,0)),0)</f>
        <v>0</v>
      </c>
      <c r="BH31" s="337"/>
      <c r="BI31" s="362" t="s">
        <v>265</v>
      </c>
      <c r="BJ31" s="355" t="n">
        <f aca="false">IFERROR(IF($M31=BI31,($D$8+$D$9+$D$10)*$I31,IF($N31=LEFT(BI31,1),($D$8+MAX(0,IF($D$50=1,$D$9*(1-(ABS($Q31-ABS(VALUE(MID(BI31,FIND("|",BI31)+1,FIND("-",BI31)-FIND("|",BI31)-1))-VALUE(MID(BI31,FIND("-",BI31)+1,10)))))*$D$50),$D$9*(1-(IF($N31="X",ABS($O31-VALUE(MID(BI31,FIND("|",BI31)+1,FIND("-",BI31)-FIND("|",BI31)-1))),ABS($Q31-ABS(VALUE(MID(BI31,FIND("|",BI31)+1,FIND("-",BI31)-FIND("|",BI31)-1))-VALUE(MID(BI31,FIND("-",BI31)+1,10)))))*$D$50)))))*$I31,0)),0)</f>
        <v>0</v>
      </c>
      <c r="BK31" s="337"/>
      <c r="BL31" s="362" t="s">
        <v>274</v>
      </c>
      <c r="BM31" s="355" t="n">
        <f aca="false">IFERROR(IF($M31=BL31,($D$8+$D$9+$D$10)*$I31,IF($N31=LEFT(BL31,1),($D$8+MAX(0,IF($D$50=1,$D$9*(1-(ABS($Q31-ABS(VALUE(MID(BL31,FIND("|",BL31)+1,FIND("-",BL31)-FIND("|",BL31)-1))-VALUE(MID(BL31,FIND("-",BL31)+1,10)))))*$D$50),$D$9*(1-(IF($N31="X",ABS($O31-VALUE(MID(BL31,FIND("|",BL31)+1,FIND("-",BL31)-FIND("|",BL31)-1))),ABS($Q31-ABS(VALUE(MID(BL31,FIND("|",BL31)+1,FIND("-",BL31)-FIND("|",BL31)-1))-VALUE(MID(BL31,FIND("-",BL31)+1,10)))))*$D$50)))))*$I31,0)),0)</f>
        <v>0</v>
      </c>
      <c r="BN31" s="337"/>
      <c r="BO31" s="362" t="s">
        <v>264</v>
      </c>
      <c r="BP31" s="355" t="n">
        <f aca="false">IFERROR(IF($M31=BO31,($D$8+$D$9+$D$10)*$I31,IF($N31=LEFT(BO31,1),($D$8+MAX(0,IF($D$50=1,$D$9*(1-(ABS($Q31-ABS(VALUE(MID(BO31,FIND("|",BO31)+1,FIND("-",BO31)-FIND("|",BO31)-1))-VALUE(MID(BO31,FIND("-",BO31)+1,10)))))*$D$50),$D$9*(1-(IF($N31="X",ABS($O31-VALUE(MID(BO31,FIND("|",BO31)+1,FIND("-",BO31)-FIND("|",BO31)-1))),ABS($Q31-ABS(VALUE(MID(BO31,FIND("|",BO31)+1,FIND("-",BO31)-FIND("|",BO31)-1))-VALUE(MID(BO31,FIND("-",BO31)+1,10)))))*$D$50)))))*$I31,0)),0)</f>
        <v>0</v>
      </c>
      <c r="BQ31" s="337"/>
      <c r="BR31" s="362" t="s">
        <v>265</v>
      </c>
      <c r="BS31" s="355" t="n">
        <f aca="false">IFERROR(IF($M31=BR31,($D$8+$D$9+$D$10)*$I31,IF($N31=LEFT(BR31,1),($D$8+MAX(0,IF($D$50=1,$D$9*(1-(ABS($Q31-ABS(VALUE(MID(BR31,FIND("|",BR31)+1,FIND("-",BR31)-FIND("|",BR31)-1))-VALUE(MID(BR31,FIND("-",BR31)+1,10)))))*$D$50),$D$9*(1-(IF($N31="X",ABS($O31-VALUE(MID(BR31,FIND("|",BR31)+1,FIND("-",BR31)-FIND("|",BR31)-1))),ABS($Q31-ABS(VALUE(MID(BR31,FIND("|",BR31)+1,FIND("-",BR31)-FIND("|",BR31)-1))-VALUE(MID(BR31,FIND("-",BR31)+1,10)))))*$D$50)))))*$I31,0)),0)</f>
        <v>0</v>
      </c>
      <c r="BT31" s="337"/>
      <c r="BU31" s="362"/>
      <c r="BV31" s="355" t="n">
        <f aca="false">IFERROR(IF($M31=BU31,($D$8+$D$9+$D$10)*$I31,IF($N31=LEFT(BU31,1),($D$8+MAX(0,IF($D$50=1,$D$9*(1-(ABS($Q31-ABS(VALUE(MID(BU31,FIND("|",BU31)+1,FIND("-",BU31)-FIND("|",BU31)-1))-VALUE(MID(BU31,FIND("-",BU31)+1,10)))))*$D$50),$D$9*(1-(IF($N31="X",ABS($O31-VALUE(MID(BU31,FIND("|",BU31)+1,FIND("-",BU31)-FIND("|",BU31)-1))),ABS($Q31-ABS(VALUE(MID(BU31,FIND("|",BU31)+1,FIND("-",BU31)-FIND("|",BU31)-1))-VALUE(MID(BU31,FIND("-",BU31)+1,10)))))*$D$50)))))*$I31,0)),0)</f>
        <v>0</v>
      </c>
      <c r="BW31" s="337"/>
      <c r="BX31" s="362"/>
      <c r="BY31" s="355" t="n">
        <f aca="false">IFERROR(IF($M31=BX31,($D$8+$D$9+$D$10)*$I31,IF($N31=LEFT(BX31,1),($D$8+MAX(0,IF($D$50=1,$D$9*(1-(ABS($Q31-ABS(VALUE(MID(BX31,FIND("|",BX31)+1,FIND("-",BX31)-FIND("|",BX31)-1))-VALUE(MID(BX31,FIND("-",BX31)+1,10)))))*$D$50),$D$9*(1-(IF($N31="X",ABS($O31-VALUE(MID(BX31,FIND("|",BX31)+1,FIND("-",BX31)-FIND("|",BX31)-1))),ABS($Q31-ABS(VALUE(MID(BX31,FIND("|",BX31)+1,FIND("-",BX31)-FIND("|",BX31)-1))-VALUE(MID(BX31,FIND("-",BX31)+1,10)))))*$D$50)))))*$I31,0)),0)</f>
        <v>0</v>
      </c>
      <c r="BZ31" s="337"/>
      <c r="CA31" s="362"/>
      <c r="CB31" s="355" t="n">
        <f aca="false">IFERROR(IF($M31=CA31,($D$8+$D$9+$D$10)*$I31,IF($N31=LEFT(CA31,1),($D$8+MAX(0,IF($D$50=1,$D$9*(1-(ABS($Q31-ABS(VALUE(MID(CA31,FIND("|",CA31)+1,FIND("-",CA31)-FIND("|",CA31)-1))-VALUE(MID(CA31,FIND("-",CA31)+1,10)))))*$D$50),$D$9*(1-(IF($N31="X",ABS($O31-VALUE(MID(CA31,FIND("|",CA31)+1,FIND("-",CA31)-FIND("|",CA31)-1))),ABS($Q31-ABS(VALUE(MID(CA31,FIND("|",CA31)+1,FIND("-",CA31)-FIND("|",CA31)-1))-VALUE(MID(CA31,FIND("-",CA31)+1,10)))))*$D$50)))))*$I31,0)),0)</f>
        <v>0</v>
      </c>
      <c r="CC31" s="337"/>
      <c r="CD31" s="362"/>
      <c r="CE31" s="355" t="n">
        <f aca="false">IFERROR(IF($M31=CD31,($D$8+$D$9+$D$10)*$I31,IF($N31=LEFT(CD31,1),($D$8+MAX(0,IF($D$50=1,$D$9*(1-(ABS($Q31-ABS(VALUE(MID(CD31,FIND("|",CD31)+1,FIND("-",CD31)-FIND("|",CD31)-1))-VALUE(MID(CD31,FIND("-",CD31)+1,10)))))*$D$50),$D$9*(1-(IF($N31="X",ABS($O31-VALUE(MID(CD31,FIND("|",CD31)+1,FIND("-",CD31)-FIND("|",CD31)-1))),ABS($Q31-ABS(VALUE(MID(CD31,FIND("|",CD31)+1,FIND("-",CD31)-FIND("|",CD31)-1))-VALUE(MID(CD31,FIND("-",CD31)+1,10)))))*$D$50)))))*$I31,0)),0)</f>
        <v>0</v>
      </c>
      <c r="CF31" s="337"/>
      <c r="CG31" s="362"/>
      <c r="CH31" s="355" t="n">
        <f aca="false">IFERROR(IF($M31=CG31,($D$8+$D$9+$D$10)*$I31,IF($N31=LEFT(CG31,1),($D$8+MAX(0,IF($D$50=1,$D$9*(1-(ABS($Q31-ABS(VALUE(MID(CG31,FIND("|",CG31)+1,FIND("-",CG31)-FIND("|",CG31)-1))-VALUE(MID(CG31,FIND("-",CG31)+1,10)))))*$D$50),$D$9*(1-(IF($N31="X",ABS($O31-VALUE(MID(CG31,FIND("|",CG31)+1,FIND("-",CG31)-FIND("|",CG31)-1))),ABS($Q31-ABS(VALUE(MID(CG31,FIND("|",CG31)+1,FIND("-",CG31)-FIND("|",CG31)-1))-VALUE(MID(CG31,FIND("-",CG31)+1,10)))))*$D$50)))))*$I31,0)),0)</f>
        <v>0</v>
      </c>
      <c r="CI31" s="337"/>
      <c r="CJ31" s="362"/>
      <c r="CK31" s="355" t="n">
        <f aca="false">IFERROR(IF($M31=CJ31,($D$8+$D$9+$D$10)*$I31,IF($N31=LEFT(CJ31,1),($D$8+MAX(0,IF($D$50=1,$D$9*(1-(ABS($Q31-ABS(VALUE(MID(CJ31,FIND("|",CJ31)+1,FIND("-",CJ31)-FIND("|",CJ31)-1))-VALUE(MID(CJ31,FIND("-",CJ31)+1,10)))))*$D$50),$D$9*(1-(IF($N31="X",ABS($O31-VALUE(MID(CJ31,FIND("|",CJ31)+1,FIND("-",CJ31)-FIND("|",CJ31)-1))),ABS($Q31-ABS(VALUE(MID(CJ31,FIND("|",CJ31)+1,FIND("-",CJ31)-FIND("|",CJ31)-1))-VALUE(MID(CJ31,FIND("-",CJ31)+1,10)))))*$D$50)))))*$I31,0)),0)</f>
        <v>0</v>
      </c>
      <c r="CL31" s="337"/>
      <c r="CM31" s="362"/>
      <c r="CN31" s="355" t="n">
        <f aca="false">IFERROR(IF($M31=CM31,($D$8+$D$9+$D$10)*$I31,IF($N31=LEFT(CM31,1),($D$8+MAX(0,IF($D$50=1,$D$9*(1-(ABS($Q31-ABS(VALUE(MID(CM31,FIND("|",CM31)+1,FIND("-",CM31)-FIND("|",CM31)-1))-VALUE(MID(CM31,FIND("-",CM31)+1,10)))))*$D$50),$D$9*(1-(IF($N31="X",ABS($O31-VALUE(MID(CM31,FIND("|",CM31)+1,FIND("-",CM31)-FIND("|",CM31)-1))),ABS($Q31-ABS(VALUE(MID(CM31,FIND("|",CM31)+1,FIND("-",CM31)-FIND("|",CM31)-1))-VALUE(MID(CM31,FIND("-",CM31)+1,10)))))*$D$50)))))*$I31,0)),0)</f>
        <v>0</v>
      </c>
      <c r="CO31" s="337"/>
      <c r="CP31" s="362"/>
      <c r="CQ31" s="355" t="n">
        <f aca="false">IFERROR(IF($M31=CP31,($D$8+$D$9+$D$10)*$I31,IF($N31=LEFT(CP31,1),($D$8+MAX(0,IF($D$50=1,$D$9*(1-(ABS($Q31-ABS(VALUE(MID(CP31,FIND("|",CP31)+1,FIND("-",CP31)-FIND("|",CP31)-1))-VALUE(MID(CP31,FIND("-",CP31)+1,10)))))*$D$50),$D$9*(1-(IF($N31="X",ABS($O31-VALUE(MID(CP31,FIND("|",CP31)+1,FIND("-",CP31)-FIND("|",CP31)-1))),ABS($Q31-ABS(VALUE(MID(CP31,FIND("|",CP31)+1,FIND("-",CP31)-FIND("|",CP31)-1))-VALUE(MID(CP31,FIND("-",CP31)+1,10)))))*$D$50)))))*$I31,0)),0)</f>
        <v>0</v>
      </c>
      <c r="CR31" s="337"/>
      <c r="CS31" s="362"/>
      <c r="CT31" s="355" t="n">
        <f aca="false">IFERROR(IF($M31=CS31,($D$8+$D$9+$D$10)*$I31,IF($N31=LEFT(CS31,1),($D$8+MAX(0,IF($D$50=1,$D$9*(1-(ABS($Q31-ABS(VALUE(MID(CS31,FIND("|",CS31)+1,FIND("-",CS31)-FIND("|",CS31)-1))-VALUE(MID(CS31,FIND("-",CS31)+1,10)))))*$D$50),$D$9*(1-(IF($N31="X",ABS($O31-VALUE(MID(CS31,FIND("|",CS31)+1,FIND("-",CS31)-FIND("|",CS31)-1))),ABS($Q31-ABS(VALUE(MID(CS31,FIND("|",CS31)+1,FIND("-",CS31)-FIND("|",CS31)-1))-VALUE(MID(CS31,FIND("-",CS31)+1,10)))))*$D$50)))))*$I31,0)),0)</f>
        <v>0</v>
      </c>
      <c r="CU31" s="337"/>
      <c r="CV31" s="362"/>
      <c r="CW31" s="355" t="n">
        <f aca="false">IFERROR(IF($M31=CV31,($D$8+$D$9+$D$10)*$I31,IF($N31=LEFT(CV31,1),($D$8+MAX(0,IF($D$50=1,$D$9*(1-(ABS($Q31-ABS(VALUE(MID(CV31,FIND("|",CV31)+1,FIND("-",CV31)-FIND("|",CV31)-1))-VALUE(MID(CV31,FIND("-",CV31)+1,10)))))*$D$50),$D$9*(1-(IF($N31="X",ABS($O31-VALUE(MID(CV31,FIND("|",CV31)+1,FIND("-",CV31)-FIND("|",CV31)-1))),ABS($Q31-ABS(VALUE(MID(CV31,FIND("|",CV31)+1,FIND("-",CV31)-FIND("|",CV31)-1))-VALUE(MID(CV31,FIND("-",CV31)+1,10)))))*$D$50)))))*$I31,0)),0)</f>
        <v>0</v>
      </c>
      <c r="CX31" s="337"/>
      <c r="CY31" s="362"/>
      <c r="CZ31" s="355" t="n">
        <f aca="false">IFERROR(IF($M31=CY31,($D$8+$D$9+$D$10)*$I31,IF($N31=LEFT(CY31,1),($D$8+MAX(0,IF($D$50=1,$D$9*(1-(ABS($Q31-ABS(VALUE(MID(CY31,FIND("|",CY31)+1,FIND("-",CY31)-FIND("|",CY31)-1))-VALUE(MID(CY31,FIND("-",CY31)+1,10)))))*$D$50),$D$9*(1-(IF($N31="X",ABS($O31-VALUE(MID(CY31,FIND("|",CY31)+1,FIND("-",CY31)-FIND("|",CY31)-1))),ABS($Q31-ABS(VALUE(MID(CY31,FIND("|",CY31)+1,FIND("-",CY31)-FIND("|",CY31)-1))-VALUE(MID(CY31,FIND("-",CY31)+1,10)))))*$D$50)))))*$I31,0)),0)</f>
        <v>0</v>
      </c>
      <c r="DA31" s="337"/>
      <c r="DB31" s="362"/>
      <c r="DC31" s="355" t="n">
        <f aca="false">IFERROR(IF($M31=DB31,($D$8+$D$9+$D$10)*$I31,IF($N31=LEFT(DB31,1),($D$8+MAX(0,IF($D$50=1,$D$9*(1-(ABS($Q31-ABS(VALUE(MID(DB31,FIND("|",DB31)+1,FIND("-",DB31)-FIND("|",DB31)-1))-VALUE(MID(DB31,FIND("-",DB31)+1,10)))))*$D$50),$D$9*(1-(IF($N31="X",ABS($O31-VALUE(MID(DB31,FIND("|",DB31)+1,FIND("-",DB31)-FIND("|",DB31)-1))),ABS($Q31-ABS(VALUE(MID(DB31,FIND("|",DB31)+1,FIND("-",DB31)-FIND("|",DB31)-1))-VALUE(MID(DB31,FIND("-",DB31)+1,10)))))*$D$50)))))*$I31,0)),0)</f>
        <v>0</v>
      </c>
      <c r="DD31" s="337"/>
      <c r="DE31" s="362"/>
      <c r="DF31" s="355" t="n">
        <f aca="false">IFERROR(IF($M31=DE31,($D$8+$D$9+$D$10)*$I31,IF($N31=LEFT(DE31,1),($D$8+MAX(0,IF($D$50=1,$D$9*(1-(ABS($Q31-ABS(VALUE(MID(DE31,FIND("|",DE31)+1,FIND("-",DE31)-FIND("|",DE31)-1))-VALUE(MID(DE31,FIND("-",DE31)+1,10)))))*$D$50),$D$9*(1-(IF($N31="X",ABS($O31-VALUE(MID(DE31,FIND("|",DE31)+1,FIND("-",DE31)-FIND("|",DE31)-1))),ABS($Q31-ABS(VALUE(MID(DE31,FIND("|",DE31)+1,FIND("-",DE31)-FIND("|",DE31)-1))-VALUE(MID(DE31,FIND("-",DE31)+1,10)))))*$D$50)))))*$I31,0)),0)</f>
        <v>0</v>
      </c>
      <c r="DG31" s="337"/>
      <c r="DH31" s="362"/>
      <c r="DI31" s="355" t="n">
        <f aca="false">IFERROR(IF($M31=DH31,($D$8+$D$9+$D$10)*$I31,IF($N31=LEFT(DH31,1),($D$8+MAX(0,IF($D$50=1,$D$9*(1-(ABS($Q31-ABS(VALUE(MID(DH31,FIND("|",DH31)+1,FIND("-",DH31)-FIND("|",DH31)-1))-VALUE(MID(DH31,FIND("-",DH31)+1,10)))))*$D$50),$D$9*(1-(IF($N31="X",ABS($O31-VALUE(MID(DH31,FIND("|",DH31)+1,FIND("-",DH31)-FIND("|",DH31)-1))),ABS($Q31-ABS(VALUE(MID(DH31,FIND("|",DH31)+1,FIND("-",DH31)-FIND("|",DH31)-1))-VALUE(MID(DH31,FIND("-",DH31)+1,10)))))*$D$50)))))*$I31,0)),0)</f>
        <v>0</v>
      </c>
      <c r="DJ31" s="337"/>
      <c r="DK31" s="362"/>
      <c r="DL31" s="355" t="n">
        <f aca="false">IFERROR(IF($M31=DK31,($D$8+$D$9+$D$10)*$I31,IF($N31=LEFT(DK31,1),($D$8+MAX(0,IF($D$50=1,$D$9*(1-(ABS($Q31-ABS(VALUE(MID(DK31,FIND("|",DK31)+1,FIND("-",DK31)-FIND("|",DK31)-1))-VALUE(MID(DK31,FIND("-",DK31)+1,10)))))*$D$50),$D$9*(1-(IF($N31="X",ABS($O31-VALUE(MID(DK31,FIND("|",DK31)+1,FIND("-",DK31)-FIND("|",DK31)-1))),ABS($Q31-ABS(VALUE(MID(DK31,FIND("|",DK31)+1,FIND("-",DK31)-FIND("|",DK31)-1))-VALUE(MID(DK31,FIND("-",DK31)+1,10)))))*$D$50)))))*$I31,0)),0)</f>
        <v>0</v>
      </c>
      <c r="DM31" s="337"/>
      <c r="DN31" s="362"/>
      <c r="DO31" s="355" t="n">
        <f aca="false">IFERROR(IF($M31=DN31,($D$8+$D$9+$D$10)*$I31,IF($N31=LEFT(DN31,1),($D$8+MAX(0,IF($D$50=1,$D$9*(1-(ABS($Q31-ABS(VALUE(MID(DN31,FIND("|",DN31)+1,FIND("-",DN31)-FIND("|",DN31)-1))-VALUE(MID(DN31,FIND("-",DN31)+1,10)))))*$D$50),$D$9*(1-(IF($N31="X",ABS($O31-VALUE(MID(DN31,FIND("|",DN31)+1,FIND("-",DN31)-FIND("|",DN31)-1))),ABS($Q31-ABS(VALUE(MID(DN31,FIND("|",DN31)+1,FIND("-",DN31)-FIND("|",DN31)-1))-VALUE(MID(DN31,FIND("-",DN31)+1,10)))))*$D$50)))))*$I31,0)),0)</f>
        <v>0</v>
      </c>
      <c r="DP31" s="337"/>
      <c r="DQ31" s="362"/>
      <c r="DR31" s="355" t="n">
        <f aca="false">IFERROR(IF($M31=DQ31,($D$8+$D$9+$D$10)*$I31,IF($N31=LEFT(DQ31,1),($D$8+MAX(0,IF($D$50=1,$D$9*(1-(ABS($Q31-ABS(VALUE(MID(DQ31,FIND("|",DQ31)+1,FIND("-",DQ31)-FIND("|",DQ31)-1))-VALUE(MID(DQ31,FIND("-",DQ31)+1,10)))))*$D$50),$D$9*(1-(IF($N31="X",ABS($O31-VALUE(MID(DQ31,FIND("|",DQ31)+1,FIND("-",DQ31)-FIND("|",DQ31)-1))),ABS($Q31-ABS(VALUE(MID(DQ31,FIND("|",DQ31)+1,FIND("-",DQ31)-FIND("|",DQ31)-1))-VALUE(MID(DQ31,FIND("-",DQ31)+1,10)))))*$D$50)))))*$I31,0)),0)</f>
        <v>0</v>
      </c>
      <c r="DS31" s="337"/>
      <c r="DT31" s="362"/>
      <c r="DU31" s="355" t="n">
        <f aca="false">IFERROR(IF($M31=DT31,($D$8+$D$9+$D$10)*$I31,IF($N31=LEFT(DT31,1),($D$8+MAX(0,IF($D$50=1,$D$9*(1-(ABS($Q31-ABS(VALUE(MID(DT31,FIND("|",DT31)+1,FIND("-",DT31)-FIND("|",DT31)-1))-VALUE(MID(DT31,FIND("-",DT31)+1,10)))))*$D$50),$D$9*(1-(IF($N31="X",ABS($O31-VALUE(MID(DT31,FIND("|",DT31)+1,FIND("-",DT31)-FIND("|",DT31)-1))),ABS($Q31-ABS(VALUE(MID(DT31,FIND("|",DT31)+1,FIND("-",DT31)-FIND("|",DT31)-1))-VALUE(MID(DT31,FIND("-",DT31)+1,10)))))*$D$50)))))*$I31,0)),0)</f>
        <v>0</v>
      </c>
      <c r="DV31" s="337"/>
      <c r="DW31" s="362"/>
      <c r="DX31" s="355" t="n">
        <f aca="false">IFERROR(IF($M31=DW31,($D$8+$D$9+$D$10)*$I31,IF($N31=LEFT(DW31,1),($D$8+MAX(0,IF($D$50=1,$D$9*(1-(ABS($Q31-ABS(VALUE(MID(DW31,FIND("|",DW31)+1,FIND("-",DW31)-FIND("|",DW31)-1))-VALUE(MID(DW31,FIND("-",DW31)+1,10)))))*$D$50),$D$9*(1-(IF($N31="X",ABS($O31-VALUE(MID(DW31,FIND("|",DW31)+1,FIND("-",DW31)-FIND("|",DW31)-1))),ABS($Q31-ABS(VALUE(MID(DW31,FIND("|",DW31)+1,FIND("-",DW31)-FIND("|",DW31)-1))-VALUE(MID(DW31,FIND("-",DW31)+1,10)))))*$D$50)))))*$I31,0)),0)</f>
        <v>0</v>
      </c>
      <c r="DY31" s="337"/>
      <c r="DZ31" s="362"/>
      <c r="EA31" s="355" t="n">
        <f aca="false">IFERROR(IF($M31=DZ31,($D$8+$D$9+$D$10)*$I31,IF($N31=LEFT(DZ31,1),($D$8+MAX(0,IF($D$50=1,$D$9*(1-(ABS($Q31-ABS(VALUE(MID(DZ31,FIND("|",DZ31)+1,FIND("-",DZ31)-FIND("|",DZ31)-1))-VALUE(MID(DZ31,FIND("-",DZ31)+1,10)))))*$D$50),$D$9*(1-(IF($N31="X",ABS($O31-VALUE(MID(DZ31,FIND("|",DZ31)+1,FIND("-",DZ31)-FIND("|",DZ31)-1))),ABS($Q31-ABS(VALUE(MID(DZ31,FIND("|",DZ31)+1,FIND("-",DZ31)-FIND("|",DZ31)-1))-VALUE(MID(DZ31,FIND("-",DZ31)+1,10)))))*$D$50)))))*$I31,0)),0)</f>
        <v>0</v>
      </c>
      <c r="EB31" s="337"/>
      <c r="EC31" s="362"/>
      <c r="ED31" s="355" t="n">
        <f aca="false">IFERROR(IF($M31=EC31,($D$8+$D$9+$D$10)*$I31,IF($N31=LEFT(EC31,1),($D$8+MAX(0,IF($D$50=1,$D$9*(1-(ABS($Q31-ABS(VALUE(MID(EC31,FIND("|",EC31)+1,FIND("-",EC31)-FIND("|",EC31)-1))-VALUE(MID(EC31,FIND("-",EC31)+1,10)))))*$D$50),$D$9*(1-(IF($N31="X",ABS($O31-VALUE(MID(EC31,FIND("|",EC31)+1,FIND("-",EC31)-FIND("|",EC31)-1))),ABS($Q31-ABS(VALUE(MID(EC31,FIND("|",EC31)+1,FIND("-",EC31)-FIND("|",EC31)-1))-VALUE(MID(EC31,FIND("-",EC31)+1,10)))))*$D$50)))))*$I31,0)),0)</f>
        <v>0</v>
      </c>
      <c r="EE31" s="337"/>
      <c r="EF31" s="362"/>
      <c r="EG31" s="355" t="n">
        <f aca="false">IFERROR(IF($M31=EF31,($D$8+$D$9+$D$10)*$I31,IF($N31=LEFT(EF31,1),($D$8+MAX(0,IF($D$50=1,$D$9*(1-(ABS($Q31-ABS(VALUE(MID(EF31,FIND("|",EF31)+1,FIND("-",EF31)-FIND("|",EF31)-1))-VALUE(MID(EF31,FIND("-",EF31)+1,10)))))*$D$50),$D$9*(1-(IF($N31="X",ABS($O31-VALUE(MID(EF31,FIND("|",EF31)+1,FIND("-",EF31)-FIND("|",EF31)-1))),ABS($Q31-ABS(VALUE(MID(EF31,FIND("|",EF31)+1,FIND("-",EF31)-FIND("|",EF31)-1))-VALUE(MID(EF31,FIND("-",EF31)+1,10)))))*$D$50)))))*$I31,0)),0)</f>
        <v>0</v>
      </c>
      <c r="EH31" s="337"/>
      <c r="EI31" s="337"/>
    </row>
    <row r="32" customFormat="false" ht="15" hidden="false" customHeight="false" outlineLevel="0" collapsed="false">
      <c r="A32" s="326"/>
      <c r="B32" s="326"/>
      <c r="C32" s="376" t="str">
        <f aca="false">Idiomas!D328</f>
        <v>Equipo clasificado para FINAL</v>
      </c>
      <c r="D32" s="377" t="n">
        <v>7</v>
      </c>
      <c r="E32" s="333"/>
      <c r="F32" s="342" t="n">
        <f aca="false">SUM($D$8:$D$10)*I32</f>
        <v>17</v>
      </c>
      <c r="G32" s="342" t="n">
        <f aca="false">VLOOKUP(H32,Equipos!$Q$1:$R$25,2,0)</f>
        <v>8</v>
      </c>
      <c r="H32" s="350" t="n">
        <f aca="false">TRUNC(INDEX(WORLDCUP!$X$4:$X$147,MATCH(ADMIN!K32,WORLDCUP!$DT$4:$DT$147,0))+INDEX(Horarios!$R$3:$R$86,MATCH(Horarios!$C$3,Horarios!$P$3:$P$86,0))/24)</f>
        <v>46191</v>
      </c>
      <c r="I32" s="351" t="n">
        <v>1</v>
      </c>
      <c r="J32" s="361" t="s">
        <v>297</v>
      </c>
      <c r="K32" s="353" t="str">
        <f aca="false">CONCATENATE(WORLDCUP!AA14,"-",WORLDCUP!AF14)</f>
        <v>Suiza-Bosnia y Herzegovina</v>
      </c>
      <c r="L32" s="353"/>
      <c r="M32" s="358" t="str">
        <f aca="false">IF(OR(WORLDCUP!AC14="",WORLDCUP!AD14=""),"-",N32&amp;"|"&amp;O32&amp;"-"&amp;P32)</f>
        <v>-</v>
      </c>
      <c r="N32" s="331" t="str">
        <f aca="false">IF(OR(WORLDCUP!AC14="",WORLDCUP!AD14=""),"",IF(WORLDCUP!AC14&gt;WORLDCUP!AD14,"1",IF(WORLDCUP!AC14&lt;WORLDCUP!AD14,"2","X")))</f>
        <v/>
      </c>
      <c r="O32" s="331" t="n">
        <f aca="false">WORLDCUP!AC14</f>
        <v>0</v>
      </c>
      <c r="P32" s="331" t="n">
        <f aca="false">WORLDCUP!AD14</f>
        <v>0</v>
      </c>
      <c r="Q32" s="331" t="n">
        <f aca="false">ABS(O32-P32)</f>
        <v>0</v>
      </c>
      <c r="R32" s="326"/>
      <c r="S32" s="362" t="s">
        <v>267</v>
      </c>
      <c r="T32" s="355" t="n">
        <f aca="false">IFERROR(IF($M32=S32,($D$8+$D$9+$D$10)*$I32,IF($N32=LEFT(S32,1),($D$8+MAX(0,IF($D$50=1,$D$9*(1-(ABS($Q32-ABS(VALUE(MID(S32,FIND("|",S32)+1,FIND("-",S32)-FIND("|",S32)-1))-VALUE(MID(S32,FIND("-",S32)+1,10)))))*$D$50),$D$9*(1-(IF($N32="X",ABS($O32-VALUE(MID(S32,FIND("|",S32)+1,FIND("-",S32)-FIND("|",S32)-1))),ABS($Q32-ABS(VALUE(MID(S32,FIND("|",S32)+1,FIND("-",S32)-FIND("|",S32)-1))-VALUE(MID(S32,FIND("-",S32)+1,10)))))*$D$50)))))*$I32,0)),0)</f>
        <v>0</v>
      </c>
      <c r="U32" s="337"/>
      <c r="V32" s="362" t="s">
        <v>288</v>
      </c>
      <c r="W32" s="355" t="n">
        <f aca="false">IFERROR(IF($M32=V32,($D$8+$D$9+$D$10)*$I32,IF($N32=LEFT(V32,1),($D$8+MAX(0,IF($D$50=1,$D$9*(1-(ABS($Q32-ABS(VALUE(MID(V32,FIND("|",V32)+1,FIND("-",V32)-FIND("|",V32)-1))-VALUE(MID(V32,FIND("-",V32)+1,10)))))*$D$50),$D$9*(1-(IF($N32="X",ABS($O32-VALUE(MID(V32,FIND("|",V32)+1,FIND("-",V32)-FIND("|",V32)-1))),ABS($Q32-ABS(VALUE(MID(V32,FIND("|",V32)+1,FIND("-",V32)-FIND("|",V32)-1))-VALUE(MID(V32,FIND("-",V32)+1,10)))))*$D$50)))))*$I32,0)),0)</f>
        <v>0</v>
      </c>
      <c r="X32" s="337"/>
      <c r="Y32" s="362" t="s">
        <v>267</v>
      </c>
      <c r="Z32" s="355" t="n">
        <f aca="false">IFERROR(IF($M32=Y32,($D$8+$D$9+$D$10)*$I32,IF($N32=LEFT(Y32,1),($D$8+MAX(0,IF($D$50=1,$D$9*(1-(ABS($Q32-ABS(VALUE(MID(Y32,FIND("|",Y32)+1,FIND("-",Y32)-FIND("|",Y32)-1))-VALUE(MID(Y32,FIND("-",Y32)+1,10)))))*$D$50),$D$9*(1-(IF($N32="X",ABS($O32-VALUE(MID(Y32,FIND("|",Y32)+1,FIND("-",Y32)-FIND("|",Y32)-1))),ABS($Q32-ABS(VALUE(MID(Y32,FIND("|",Y32)+1,FIND("-",Y32)-FIND("|",Y32)-1))-VALUE(MID(Y32,FIND("-",Y32)+1,10)))))*$D$50)))))*$I32,0)),0)</f>
        <v>0</v>
      </c>
      <c r="AA32" s="337"/>
      <c r="AB32" s="362" t="s">
        <v>265</v>
      </c>
      <c r="AC32" s="355" t="n">
        <f aca="false">IFERROR(IF($M32=AB32,($D$8+$D$9+$D$10)*$I32,IF($N32=LEFT(AB32,1),($D$8+MAX(0,IF($D$50=1,$D$9*(1-(ABS($Q32-ABS(VALUE(MID(AB32,FIND("|",AB32)+1,FIND("-",AB32)-FIND("|",AB32)-1))-VALUE(MID(AB32,FIND("-",AB32)+1,10)))))*$D$50),$D$9*(1-(IF($N32="X",ABS($O32-VALUE(MID(AB32,FIND("|",AB32)+1,FIND("-",AB32)-FIND("|",AB32)-1))),ABS($Q32-ABS(VALUE(MID(AB32,FIND("|",AB32)+1,FIND("-",AB32)-FIND("|",AB32)-1))-VALUE(MID(AB32,FIND("-",AB32)+1,10)))))*$D$50)))))*$I32,0)),0)</f>
        <v>0</v>
      </c>
      <c r="AD32" s="337"/>
      <c r="AE32" s="362" t="s">
        <v>264</v>
      </c>
      <c r="AF32" s="355" t="n">
        <f aca="false">IFERROR(IF($M32=AE32,($D$8+$D$9+$D$10)*$I32,IF($N32=LEFT(AE32,1),($D$8+MAX(0,IF($D$50=1,$D$9*(1-(ABS($Q32-ABS(VALUE(MID(AE32,FIND("|",AE32)+1,FIND("-",AE32)-FIND("|",AE32)-1))-VALUE(MID(AE32,FIND("-",AE32)+1,10)))))*$D$50),$D$9*(1-(IF($N32="X",ABS($O32-VALUE(MID(AE32,FIND("|",AE32)+1,FIND("-",AE32)-FIND("|",AE32)-1))),ABS($Q32-ABS(VALUE(MID(AE32,FIND("|",AE32)+1,FIND("-",AE32)-FIND("|",AE32)-1))-VALUE(MID(AE32,FIND("-",AE32)+1,10)))))*$D$50)))))*$I32,0)),0)</f>
        <v>0</v>
      </c>
      <c r="AG32" s="337"/>
      <c r="AH32" s="362" t="s">
        <v>267</v>
      </c>
      <c r="AI32" s="355" t="n">
        <f aca="false">IFERROR(IF($M32=AH32,($D$8+$D$9+$D$10)*$I32,IF($N32=LEFT(AH32,1),($D$8+MAX(0,IF($D$50=1,$D$9*(1-(ABS($Q32-ABS(VALUE(MID(AH32,FIND("|",AH32)+1,FIND("-",AH32)-FIND("|",AH32)-1))-VALUE(MID(AH32,FIND("-",AH32)+1,10)))))*$D$50),$D$9*(1-(IF($N32="X",ABS($O32-VALUE(MID(AH32,FIND("|",AH32)+1,FIND("-",AH32)-FIND("|",AH32)-1))),ABS($Q32-ABS(VALUE(MID(AH32,FIND("|",AH32)+1,FIND("-",AH32)-FIND("|",AH32)-1))-VALUE(MID(AH32,FIND("-",AH32)+1,10)))))*$D$50)))))*$I32,0)),0)</f>
        <v>0</v>
      </c>
      <c r="AJ32" s="337"/>
      <c r="AK32" s="362" t="s">
        <v>265</v>
      </c>
      <c r="AL32" s="355" t="n">
        <f aca="false">IFERROR(IF($M32=AK32,($D$8+$D$9+$D$10)*$I32,IF($N32=LEFT(AK32,1),($D$8+MAX(0,IF($D$50=1,$D$9*(1-(ABS($Q32-ABS(VALUE(MID(AK32,FIND("|",AK32)+1,FIND("-",AK32)-FIND("|",AK32)-1))-VALUE(MID(AK32,FIND("-",AK32)+1,10)))))*$D$50),$D$9*(1-(IF($N32="X",ABS($O32-VALUE(MID(AK32,FIND("|",AK32)+1,FIND("-",AK32)-FIND("|",AK32)-1))),ABS($Q32-ABS(VALUE(MID(AK32,FIND("|",AK32)+1,FIND("-",AK32)-FIND("|",AK32)-1))-VALUE(MID(AK32,FIND("-",AK32)+1,10)))))*$D$50)))))*$I32,0)),0)</f>
        <v>0</v>
      </c>
      <c r="AM32" s="337"/>
      <c r="AN32" s="362" t="s">
        <v>266</v>
      </c>
      <c r="AO32" s="355" t="n">
        <f aca="false">IFERROR(IF($M32=AN32,($D$8+$D$9+$D$10)*$I32,IF($N32=LEFT(AN32,1),($D$8+MAX(0,IF($D$50=1,$D$9*(1-(ABS($Q32-ABS(VALUE(MID(AN32,FIND("|",AN32)+1,FIND("-",AN32)-FIND("|",AN32)-1))-VALUE(MID(AN32,FIND("-",AN32)+1,10)))))*$D$50),$D$9*(1-(IF($N32="X",ABS($O32-VALUE(MID(AN32,FIND("|",AN32)+1,FIND("-",AN32)-FIND("|",AN32)-1))),ABS($Q32-ABS(VALUE(MID(AN32,FIND("|",AN32)+1,FIND("-",AN32)-FIND("|",AN32)-1))-VALUE(MID(AN32,FIND("-",AN32)+1,10)))))*$D$50)))))*$I32,0)),0)</f>
        <v>0</v>
      </c>
      <c r="AP32" s="337"/>
      <c r="AQ32" s="362" t="s">
        <v>272</v>
      </c>
      <c r="AR32" s="355" t="n">
        <f aca="false">IFERROR(IF($M32=AQ32,($D$8+$D$9+$D$10)*$I32,IF($N32=LEFT(AQ32,1),($D$8+MAX(0,IF($D$50=1,$D$9*(1-(ABS($Q32-ABS(VALUE(MID(AQ32,FIND("|",AQ32)+1,FIND("-",AQ32)-FIND("|",AQ32)-1))-VALUE(MID(AQ32,FIND("-",AQ32)+1,10)))))*$D$50),$D$9*(1-(IF($N32="X",ABS($O32-VALUE(MID(AQ32,FIND("|",AQ32)+1,FIND("-",AQ32)-FIND("|",AQ32)-1))),ABS($Q32-ABS(VALUE(MID(AQ32,FIND("|",AQ32)+1,FIND("-",AQ32)-FIND("|",AQ32)-1))-VALUE(MID(AQ32,FIND("-",AQ32)+1,10)))))*$D$50)))))*$I32,0)),0)</f>
        <v>0</v>
      </c>
      <c r="AS32" s="337"/>
      <c r="AT32" s="362" t="s">
        <v>267</v>
      </c>
      <c r="AU32" s="355" t="n">
        <f aca="false">IFERROR(IF($M32=AT32,($D$8+$D$9+$D$10)*$I32,IF($N32=LEFT(AT32,1),($D$8+MAX(0,IF($D$50=1,$D$9*(1-(ABS($Q32-ABS(VALUE(MID(AT32,FIND("|",AT32)+1,FIND("-",AT32)-FIND("|",AT32)-1))-VALUE(MID(AT32,FIND("-",AT32)+1,10)))))*$D$50),$D$9*(1-(IF($N32="X",ABS($O32-VALUE(MID(AT32,FIND("|",AT32)+1,FIND("-",AT32)-FIND("|",AT32)-1))),ABS($Q32-ABS(VALUE(MID(AT32,FIND("|",AT32)+1,FIND("-",AT32)-FIND("|",AT32)-1))-VALUE(MID(AT32,FIND("-",AT32)+1,10)))))*$D$50)))))*$I32,0)),0)</f>
        <v>0</v>
      </c>
      <c r="AV32" s="337"/>
      <c r="AW32" s="362" t="s">
        <v>267</v>
      </c>
      <c r="AX32" s="355" t="n">
        <f aca="false">IFERROR(IF($M32=AW32,($D$8+$D$9+$D$10)*$I32,IF($N32=LEFT(AW32,1),($D$8+MAX(0,IF($D$50=1,$D$9*(1-(ABS($Q32-ABS(VALUE(MID(AW32,FIND("|",AW32)+1,FIND("-",AW32)-FIND("|",AW32)-1))-VALUE(MID(AW32,FIND("-",AW32)+1,10)))))*$D$50),$D$9*(1-(IF($N32="X",ABS($O32-VALUE(MID(AW32,FIND("|",AW32)+1,FIND("-",AW32)-FIND("|",AW32)-1))),ABS($Q32-ABS(VALUE(MID(AW32,FIND("|",AW32)+1,FIND("-",AW32)-FIND("|",AW32)-1))-VALUE(MID(AW32,FIND("-",AW32)+1,10)))))*$D$50)))))*$I32,0)),0)</f>
        <v>0</v>
      </c>
      <c r="AY32" s="337"/>
      <c r="AZ32" s="362" t="s">
        <v>264</v>
      </c>
      <c r="BA32" s="355" t="n">
        <f aca="false">IFERROR(IF($M32=AZ32,($D$8+$D$9+$D$10)*$I32,IF($N32=LEFT(AZ32,1),($D$8+MAX(0,IF($D$50=1,$D$9*(1-(ABS($Q32-ABS(VALUE(MID(AZ32,FIND("|",AZ32)+1,FIND("-",AZ32)-FIND("|",AZ32)-1))-VALUE(MID(AZ32,FIND("-",AZ32)+1,10)))))*$D$50),$D$9*(1-(IF($N32="X",ABS($O32-VALUE(MID(AZ32,FIND("|",AZ32)+1,FIND("-",AZ32)-FIND("|",AZ32)-1))),ABS($Q32-ABS(VALUE(MID(AZ32,FIND("|",AZ32)+1,FIND("-",AZ32)-FIND("|",AZ32)-1))-VALUE(MID(AZ32,FIND("-",AZ32)+1,10)))))*$D$50)))))*$I32,0)),0)</f>
        <v>0</v>
      </c>
      <c r="BB32" s="337"/>
      <c r="BC32" s="362" t="s">
        <v>264</v>
      </c>
      <c r="BD32" s="355" t="n">
        <f aca="false">IFERROR(IF($M32=BC32,($D$8+$D$9+$D$10)*$I32,IF($N32=LEFT(BC32,1),($D$8+MAX(0,IF($D$50=1,$D$9*(1-(ABS($Q32-ABS(VALUE(MID(BC32,FIND("|",BC32)+1,FIND("-",BC32)-FIND("|",BC32)-1))-VALUE(MID(BC32,FIND("-",BC32)+1,10)))))*$D$50),$D$9*(1-(IF($N32="X",ABS($O32-VALUE(MID(BC32,FIND("|",BC32)+1,FIND("-",BC32)-FIND("|",BC32)-1))),ABS($Q32-ABS(VALUE(MID(BC32,FIND("|",BC32)+1,FIND("-",BC32)-FIND("|",BC32)-1))-VALUE(MID(BC32,FIND("-",BC32)+1,10)))))*$D$50)))))*$I32,0)),0)</f>
        <v>0</v>
      </c>
      <c r="BE32" s="337"/>
      <c r="BF32" s="362" t="s">
        <v>265</v>
      </c>
      <c r="BG32" s="355" t="n">
        <f aca="false">IFERROR(IF($M32=BF32,($D$8+$D$9+$D$10)*$I32,IF($N32=LEFT(BF32,1),($D$8+MAX(0,IF($D$50=1,$D$9*(1-(ABS($Q32-ABS(VALUE(MID(BF32,FIND("|",BF32)+1,FIND("-",BF32)-FIND("|",BF32)-1))-VALUE(MID(BF32,FIND("-",BF32)+1,10)))))*$D$50),$D$9*(1-(IF($N32="X",ABS($O32-VALUE(MID(BF32,FIND("|",BF32)+1,FIND("-",BF32)-FIND("|",BF32)-1))),ABS($Q32-ABS(VALUE(MID(BF32,FIND("|",BF32)+1,FIND("-",BF32)-FIND("|",BF32)-1))-VALUE(MID(BF32,FIND("-",BF32)+1,10)))))*$D$50)))))*$I32,0)),0)</f>
        <v>0</v>
      </c>
      <c r="BH32" s="337"/>
      <c r="BI32" s="362" t="s">
        <v>267</v>
      </c>
      <c r="BJ32" s="355" t="n">
        <f aca="false">IFERROR(IF($M32=BI32,($D$8+$D$9+$D$10)*$I32,IF($N32=LEFT(BI32,1),($D$8+MAX(0,IF($D$50=1,$D$9*(1-(ABS($Q32-ABS(VALUE(MID(BI32,FIND("|",BI32)+1,FIND("-",BI32)-FIND("|",BI32)-1))-VALUE(MID(BI32,FIND("-",BI32)+1,10)))))*$D$50),$D$9*(1-(IF($N32="X",ABS($O32-VALUE(MID(BI32,FIND("|",BI32)+1,FIND("-",BI32)-FIND("|",BI32)-1))),ABS($Q32-ABS(VALUE(MID(BI32,FIND("|",BI32)+1,FIND("-",BI32)-FIND("|",BI32)-1))-VALUE(MID(BI32,FIND("-",BI32)+1,10)))))*$D$50)))))*$I32,0)),0)</f>
        <v>0</v>
      </c>
      <c r="BK32" s="337"/>
      <c r="BL32" s="362" t="s">
        <v>265</v>
      </c>
      <c r="BM32" s="355" t="n">
        <f aca="false">IFERROR(IF($M32=BL32,($D$8+$D$9+$D$10)*$I32,IF($N32=LEFT(BL32,1),($D$8+MAX(0,IF($D$50=1,$D$9*(1-(ABS($Q32-ABS(VALUE(MID(BL32,FIND("|",BL32)+1,FIND("-",BL32)-FIND("|",BL32)-1))-VALUE(MID(BL32,FIND("-",BL32)+1,10)))))*$D$50),$D$9*(1-(IF($N32="X",ABS($O32-VALUE(MID(BL32,FIND("|",BL32)+1,FIND("-",BL32)-FIND("|",BL32)-1))),ABS($Q32-ABS(VALUE(MID(BL32,FIND("|",BL32)+1,FIND("-",BL32)-FIND("|",BL32)-1))-VALUE(MID(BL32,FIND("-",BL32)+1,10)))))*$D$50)))))*$I32,0)),0)</f>
        <v>0</v>
      </c>
      <c r="BN32" s="337"/>
      <c r="BO32" s="362" t="s">
        <v>266</v>
      </c>
      <c r="BP32" s="355" t="n">
        <f aca="false">IFERROR(IF($M32=BO32,($D$8+$D$9+$D$10)*$I32,IF($N32=LEFT(BO32,1),($D$8+MAX(0,IF($D$50=1,$D$9*(1-(ABS($Q32-ABS(VALUE(MID(BO32,FIND("|",BO32)+1,FIND("-",BO32)-FIND("|",BO32)-1))-VALUE(MID(BO32,FIND("-",BO32)+1,10)))))*$D$50),$D$9*(1-(IF($N32="X",ABS($O32-VALUE(MID(BO32,FIND("|",BO32)+1,FIND("-",BO32)-FIND("|",BO32)-1))),ABS($Q32-ABS(VALUE(MID(BO32,FIND("|",BO32)+1,FIND("-",BO32)-FIND("|",BO32)-1))-VALUE(MID(BO32,FIND("-",BO32)+1,10)))))*$D$50)))))*$I32,0)),0)</f>
        <v>0</v>
      </c>
      <c r="BQ32" s="337"/>
      <c r="BR32" s="362" t="s">
        <v>266</v>
      </c>
      <c r="BS32" s="355" t="n">
        <f aca="false">IFERROR(IF($M32=BR32,($D$8+$D$9+$D$10)*$I32,IF($N32=LEFT(BR32,1),($D$8+MAX(0,IF($D$50=1,$D$9*(1-(ABS($Q32-ABS(VALUE(MID(BR32,FIND("|",BR32)+1,FIND("-",BR32)-FIND("|",BR32)-1))-VALUE(MID(BR32,FIND("-",BR32)+1,10)))))*$D$50),$D$9*(1-(IF($N32="X",ABS($O32-VALUE(MID(BR32,FIND("|",BR32)+1,FIND("-",BR32)-FIND("|",BR32)-1))),ABS($Q32-ABS(VALUE(MID(BR32,FIND("|",BR32)+1,FIND("-",BR32)-FIND("|",BR32)-1))-VALUE(MID(BR32,FIND("-",BR32)+1,10)))))*$D$50)))))*$I32,0)),0)</f>
        <v>0</v>
      </c>
      <c r="BT32" s="337"/>
      <c r="BU32" s="362"/>
      <c r="BV32" s="355" t="n">
        <f aca="false">IFERROR(IF($M32=BU32,($D$8+$D$9+$D$10)*$I32,IF($N32=LEFT(BU32,1),($D$8+MAX(0,IF($D$50=1,$D$9*(1-(ABS($Q32-ABS(VALUE(MID(BU32,FIND("|",BU32)+1,FIND("-",BU32)-FIND("|",BU32)-1))-VALUE(MID(BU32,FIND("-",BU32)+1,10)))))*$D$50),$D$9*(1-(IF($N32="X",ABS($O32-VALUE(MID(BU32,FIND("|",BU32)+1,FIND("-",BU32)-FIND("|",BU32)-1))),ABS($Q32-ABS(VALUE(MID(BU32,FIND("|",BU32)+1,FIND("-",BU32)-FIND("|",BU32)-1))-VALUE(MID(BU32,FIND("-",BU32)+1,10)))))*$D$50)))))*$I32,0)),0)</f>
        <v>0</v>
      </c>
      <c r="BW32" s="337"/>
      <c r="BX32" s="362"/>
      <c r="BY32" s="355" t="n">
        <f aca="false">IFERROR(IF($M32=BX32,($D$8+$D$9+$D$10)*$I32,IF($N32=LEFT(BX32,1),($D$8+MAX(0,IF($D$50=1,$D$9*(1-(ABS($Q32-ABS(VALUE(MID(BX32,FIND("|",BX32)+1,FIND("-",BX32)-FIND("|",BX32)-1))-VALUE(MID(BX32,FIND("-",BX32)+1,10)))))*$D$50),$D$9*(1-(IF($N32="X",ABS($O32-VALUE(MID(BX32,FIND("|",BX32)+1,FIND("-",BX32)-FIND("|",BX32)-1))),ABS($Q32-ABS(VALUE(MID(BX32,FIND("|",BX32)+1,FIND("-",BX32)-FIND("|",BX32)-1))-VALUE(MID(BX32,FIND("-",BX32)+1,10)))))*$D$50)))))*$I32,0)),0)</f>
        <v>0</v>
      </c>
      <c r="BZ32" s="337"/>
      <c r="CA32" s="362"/>
      <c r="CB32" s="355" t="n">
        <f aca="false">IFERROR(IF($M32=CA32,($D$8+$D$9+$D$10)*$I32,IF($N32=LEFT(CA32,1),($D$8+MAX(0,IF($D$50=1,$D$9*(1-(ABS($Q32-ABS(VALUE(MID(CA32,FIND("|",CA32)+1,FIND("-",CA32)-FIND("|",CA32)-1))-VALUE(MID(CA32,FIND("-",CA32)+1,10)))))*$D$50),$D$9*(1-(IF($N32="X",ABS($O32-VALUE(MID(CA32,FIND("|",CA32)+1,FIND("-",CA32)-FIND("|",CA32)-1))),ABS($Q32-ABS(VALUE(MID(CA32,FIND("|",CA32)+1,FIND("-",CA32)-FIND("|",CA32)-1))-VALUE(MID(CA32,FIND("-",CA32)+1,10)))))*$D$50)))))*$I32,0)),0)</f>
        <v>0</v>
      </c>
      <c r="CC32" s="337"/>
      <c r="CD32" s="362"/>
      <c r="CE32" s="355" t="n">
        <f aca="false">IFERROR(IF($M32=CD32,($D$8+$D$9+$D$10)*$I32,IF($N32=LEFT(CD32,1),($D$8+MAX(0,IF($D$50=1,$D$9*(1-(ABS($Q32-ABS(VALUE(MID(CD32,FIND("|",CD32)+1,FIND("-",CD32)-FIND("|",CD32)-1))-VALUE(MID(CD32,FIND("-",CD32)+1,10)))))*$D$50),$D$9*(1-(IF($N32="X",ABS($O32-VALUE(MID(CD32,FIND("|",CD32)+1,FIND("-",CD32)-FIND("|",CD32)-1))),ABS($Q32-ABS(VALUE(MID(CD32,FIND("|",CD32)+1,FIND("-",CD32)-FIND("|",CD32)-1))-VALUE(MID(CD32,FIND("-",CD32)+1,10)))))*$D$50)))))*$I32,0)),0)</f>
        <v>0</v>
      </c>
      <c r="CF32" s="337"/>
      <c r="CG32" s="362"/>
      <c r="CH32" s="355" t="n">
        <f aca="false">IFERROR(IF($M32=CG32,($D$8+$D$9+$D$10)*$I32,IF($N32=LEFT(CG32,1),($D$8+MAX(0,IF($D$50=1,$D$9*(1-(ABS($Q32-ABS(VALUE(MID(CG32,FIND("|",CG32)+1,FIND("-",CG32)-FIND("|",CG32)-1))-VALUE(MID(CG32,FIND("-",CG32)+1,10)))))*$D$50),$D$9*(1-(IF($N32="X",ABS($O32-VALUE(MID(CG32,FIND("|",CG32)+1,FIND("-",CG32)-FIND("|",CG32)-1))),ABS($Q32-ABS(VALUE(MID(CG32,FIND("|",CG32)+1,FIND("-",CG32)-FIND("|",CG32)-1))-VALUE(MID(CG32,FIND("-",CG32)+1,10)))))*$D$50)))))*$I32,0)),0)</f>
        <v>0</v>
      </c>
      <c r="CI32" s="337"/>
      <c r="CJ32" s="362"/>
      <c r="CK32" s="355" t="n">
        <f aca="false">IFERROR(IF($M32=CJ32,($D$8+$D$9+$D$10)*$I32,IF($N32=LEFT(CJ32,1),($D$8+MAX(0,IF($D$50=1,$D$9*(1-(ABS($Q32-ABS(VALUE(MID(CJ32,FIND("|",CJ32)+1,FIND("-",CJ32)-FIND("|",CJ32)-1))-VALUE(MID(CJ32,FIND("-",CJ32)+1,10)))))*$D$50),$D$9*(1-(IF($N32="X",ABS($O32-VALUE(MID(CJ32,FIND("|",CJ32)+1,FIND("-",CJ32)-FIND("|",CJ32)-1))),ABS($Q32-ABS(VALUE(MID(CJ32,FIND("|",CJ32)+1,FIND("-",CJ32)-FIND("|",CJ32)-1))-VALUE(MID(CJ32,FIND("-",CJ32)+1,10)))))*$D$50)))))*$I32,0)),0)</f>
        <v>0</v>
      </c>
      <c r="CL32" s="337"/>
      <c r="CM32" s="362"/>
      <c r="CN32" s="355" t="n">
        <f aca="false">IFERROR(IF($M32=CM32,($D$8+$D$9+$D$10)*$I32,IF($N32=LEFT(CM32,1),($D$8+MAX(0,IF($D$50=1,$D$9*(1-(ABS($Q32-ABS(VALUE(MID(CM32,FIND("|",CM32)+1,FIND("-",CM32)-FIND("|",CM32)-1))-VALUE(MID(CM32,FIND("-",CM32)+1,10)))))*$D$50),$D$9*(1-(IF($N32="X",ABS($O32-VALUE(MID(CM32,FIND("|",CM32)+1,FIND("-",CM32)-FIND("|",CM32)-1))),ABS($Q32-ABS(VALUE(MID(CM32,FIND("|",CM32)+1,FIND("-",CM32)-FIND("|",CM32)-1))-VALUE(MID(CM32,FIND("-",CM32)+1,10)))))*$D$50)))))*$I32,0)),0)</f>
        <v>0</v>
      </c>
      <c r="CO32" s="337"/>
      <c r="CP32" s="362"/>
      <c r="CQ32" s="355" t="n">
        <f aca="false">IFERROR(IF($M32=CP32,($D$8+$D$9+$D$10)*$I32,IF($N32=LEFT(CP32,1),($D$8+MAX(0,IF($D$50=1,$D$9*(1-(ABS($Q32-ABS(VALUE(MID(CP32,FIND("|",CP32)+1,FIND("-",CP32)-FIND("|",CP32)-1))-VALUE(MID(CP32,FIND("-",CP32)+1,10)))))*$D$50),$D$9*(1-(IF($N32="X",ABS($O32-VALUE(MID(CP32,FIND("|",CP32)+1,FIND("-",CP32)-FIND("|",CP32)-1))),ABS($Q32-ABS(VALUE(MID(CP32,FIND("|",CP32)+1,FIND("-",CP32)-FIND("|",CP32)-1))-VALUE(MID(CP32,FIND("-",CP32)+1,10)))))*$D$50)))))*$I32,0)),0)</f>
        <v>0</v>
      </c>
      <c r="CR32" s="337"/>
      <c r="CS32" s="362"/>
      <c r="CT32" s="355" t="n">
        <f aca="false">IFERROR(IF($M32=CS32,($D$8+$D$9+$D$10)*$I32,IF($N32=LEFT(CS32,1),($D$8+MAX(0,IF($D$50=1,$D$9*(1-(ABS($Q32-ABS(VALUE(MID(CS32,FIND("|",CS32)+1,FIND("-",CS32)-FIND("|",CS32)-1))-VALUE(MID(CS32,FIND("-",CS32)+1,10)))))*$D$50),$D$9*(1-(IF($N32="X",ABS($O32-VALUE(MID(CS32,FIND("|",CS32)+1,FIND("-",CS32)-FIND("|",CS32)-1))),ABS($Q32-ABS(VALUE(MID(CS32,FIND("|",CS32)+1,FIND("-",CS32)-FIND("|",CS32)-1))-VALUE(MID(CS32,FIND("-",CS32)+1,10)))))*$D$50)))))*$I32,0)),0)</f>
        <v>0</v>
      </c>
      <c r="CU32" s="337"/>
      <c r="CV32" s="362"/>
      <c r="CW32" s="355" t="n">
        <f aca="false">IFERROR(IF($M32=CV32,($D$8+$D$9+$D$10)*$I32,IF($N32=LEFT(CV32,1),($D$8+MAX(0,IF($D$50=1,$D$9*(1-(ABS($Q32-ABS(VALUE(MID(CV32,FIND("|",CV32)+1,FIND("-",CV32)-FIND("|",CV32)-1))-VALUE(MID(CV32,FIND("-",CV32)+1,10)))))*$D$50),$D$9*(1-(IF($N32="X",ABS($O32-VALUE(MID(CV32,FIND("|",CV32)+1,FIND("-",CV32)-FIND("|",CV32)-1))),ABS($Q32-ABS(VALUE(MID(CV32,FIND("|",CV32)+1,FIND("-",CV32)-FIND("|",CV32)-1))-VALUE(MID(CV32,FIND("-",CV32)+1,10)))))*$D$50)))))*$I32,0)),0)</f>
        <v>0</v>
      </c>
      <c r="CX32" s="337"/>
      <c r="CY32" s="362"/>
      <c r="CZ32" s="355" t="n">
        <f aca="false">IFERROR(IF($M32=CY32,($D$8+$D$9+$D$10)*$I32,IF($N32=LEFT(CY32,1),($D$8+MAX(0,IF($D$50=1,$D$9*(1-(ABS($Q32-ABS(VALUE(MID(CY32,FIND("|",CY32)+1,FIND("-",CY32)-FIND("|",CY32)-1))-VALUE(MID(CY32,FIND("-",CY32)+1,10)))))*$D$50),$D$9*(1-(IF($N32="X",ABS($O32-VALUE(MID(CY32,FIND("|",CY32)+1,FIND("-",CY32)-FIND("|",CY32)-1))),ABS($Q32-ABS(VALUE(MID(CY32,FIND("|",CY32)+1,FIND("-",CY32)-FIND("|",CY32)-1))-VALUE(MID(CY32,FIND("-",CY32)+1,10)))))*$D$50)))))*$I32,0)),0)</f>
        <v>0</v>
      </c>
      <c r="DA32" s="337"/>
      <c r="DB32" s="362"/>
      <c r="DC32" s="355" t="n">
        <f aca="false">IFERROR(IF($M32=DB32,($D$8+$D$9+$D$10)*$I32,IF($N32=LEFT(DB32,1),($D$8+MAX(0,IF($D$50=1,$D$9*(1-(ABS($Q32-ABS(VALUE(MID(DB32,FIND("|",DB32)+1,FIND("-",DB32)-FIND("|",DB32)-1))-VALUE(MID(DB32,FIND("-",DB32)+1,10)))))*$D$50),$D$9*(1-(IF($N32="X",ABS($O32-VALUE(MID(DB32,FIND("|",DB32)+1,FIND("-",DB32)-FIND("|",DB32)-1))),ABS($Q32-ABS(VALUE(MID(DB32,FIND("|",DB32)+1,FIND("-",DB32)-FIND("|",DB32)-1))-VALUE(MID(DB32,FIND("-",DB32)+1,10)))))*$D$50)))))*$I32,0)),0)</f>
        <v>0</v>
      </c>
      <c r="DD32" s="337"/>
      <c r="DE32" s="362"/>
      <c r="DF32" s="355" t="n">
        <f aca="false">IFERROR(IF($M32=DE32,($D$8+$D$9+$D$10)*$I32,IF($N32=LEFT(DE32,1),($D$8+MAX(0,IF($D$50=1,$D$9*(1-(ABS($Q32-ABS(VALUE(MID(DE32,FIND("|",DE32)+1,FIND("-",DE32)-FIND("|",DE32)-1))-VALUE(MID(DE32,FIND("-",DE32)+1,10)))))*$D$50),$D$9*(1-(IF($N32="X",ABS($O32-VALUE(MID(DE32,FIND("|",DE32)+1,FIND("-",DE32)-FIND("|",DE32)-1))),ABS($Q32-ABS(VALUE(MID(DE32,FIND("|",DE32)+1,FIND("-",DE32)-FIND("|",DE32)-1))-VALUE(MID(DE32,FIND("-",DE32)+1,10)))))*$D$50)))))*$I32,0)),0)</f>
        <v>0</v>
      </c>
      <c r="DG32" s="337"/>
      <c r="DH32" s="362"/>
      <c r="DI32" s="355" t="n">
        <f aca="false">IFERROR(IF($M32=DH32,($D$8+$D$9+$D$10)*$I32,IF($N32=LEFT(DH32,1),($D$8+MAX(0,IF($D$50=1,$D$9*(1-(ABS($Q32-ABS(VALUE(MID(DH32,FIND("|",DH32)+1,FIND("-",DH32)-FIND("|",DH32)-1))-VALUE(MID(DH32,FIND("-",DH32)+1,10)))))*$D$50),$D$9*(1-(IF($N32="X",ABS($O32-VALUE(MID(DH32,FIND("|",DH32)+1,FIND("-",DH32)-FIND("|",DH32)-1))),ABS($Q32-ABS(VALUE(MID(DH32,FIND("|",DH32)+1,FIND("-",DH32)-FIND("|",DH32)-1))-VALUE(MID(DH32,FIND("-",DH32)+1,10)))))*$D$50)))))*$I32,0)),0)</f>
        <v>0</v>
      </c>
      <c r="DJ32" s="337"/>
      <c r="DK32" s="362"/>
      <c r="DL32" s="355" t="n">
        <f aca="false">IFERROR(IF($M32=DK32,($D$8+$D$9+$D$10)*$I32,IF($N32=LEFT(DK32,1),($D$8+MAX(0,IF($D$50=1,$D$9*(1-(ABS($Q32-ABS(VALUE(MID(DK32,FIND("|",DK32)+1,FIND("-",DK32)-FIND("|",DK32)-1))-VALUE(MID(DK32,FIND("-",DK32)+1,10)))))*$D$50),$D$9*(1-(IF($N32="X",ABS($O32-VALUE(MID(DK32,FIND("|",DK32)+1,FIND("-",DK32)-FIND("|",DK32)-1))),ABS($Q32-ABS(VALUE(MID(DK32,FIND("|",DK32)+1,FIND("-",DK32)-FIND("|",DK32)-1))-VALUE(MID(DK32,FIND("-",DK32)+1,10)))))*$D$50)))))*$I32,0)),0)</f>
        <v>0</v>
      </c>
      <c r="DM32" s="337"/>
      <c r="DN32" s="362"/>
      <c r="DO32" s="355" t="n">
        <f aca="false">IFERROR(IF($M32=DN32,($D$8+$D$9+$D$10)*$I32,IF($N32=LEFT(DN32,1),($D$8+MAX(0,IF($D$50=1,$D$9*(1-(ABS($Q32-ABS(VALUE(MID(DN32,FIND("|",DN32)+1,FIND("-",DN32)-FIND("|",DN32)-1))-VALUE(MID(DN32,FIND("-",DN32)+1,10)))))*$D$50),$D$9*(1-(IF($N32="X",ABS($O32-VALUE(MID(DN32,FIND("|",DN32)+1,FIND("-",DN32)-FIND("|",DN32)-1))),ABS($Q32-ABS(VALUE(MID(DN32,FIND("|",DN32)+1,FIND("-",DN32)-FIND("|",DN32)-1))-VALUE(MID(DN32,FIND("-",DN32)+1,10)))))*$D$50)))))*$I32,0)),0)</f>
        <v>0</v>
      </c>
      <c r="DP32" s="337"/>
      <c r="DQ32" s="362"/>
      <c r="DR32" s="355" t="n">
        <f aca="false">IFERROR(IF($M32=DQ32,($D$8+$D$9+$D$10)*$I32,IF($N32=LEFT(DQ32,1),($D$8+MAX(0,IF($D$50=1,$D$9*(1-(ABS($Q32-ABS(VALUE(MID(DQ32,FIND("|",DQ32)+1,FIND("-",DQ32)-FIND("|",DQ32)-1))-VALUE(MID(DQ32,FIND("-",DQ32)+1,10)))))*$D$50),$D$9*(1-(IF($N32="X",ABS($O32-VALUE(MID(DQ32,FIND("|",DQ32)+1,FIND("-",DQ32)-FIND("|",DQ32)-1))),ABS($Q32-ABS(VALUE(MID(DQ32,FIND("|",DQ32)+1,FIND("-",DQ32)-FIND("|",DQ32)-1))-VALUE(MID(DQ32,FIND("-",DQ32)+1,10)))))*$D$50)))))*$I32,0)),0)</f>
        <v>0</v>
      </c>
      <c r="DS32" s="337"/>
      <c r="DT32" s="362"/>
      <c r="DU32" s="355" t="n">
        <f aca="false">IFERROR(IF($M32=DT32,($D$8+$D$9+$D$10)*$I32,IF($N32=LEFT(DT32,1),($D$8+MAX(0,IF($D$50=1,$D$9*(1-(ABS($Q32-ABS(VALUE(MID(DT32,FIND("|",DT32)+1,FIND("-",DT32)-FIND("|",DT32)-1))-VALUE(MID(DT32,FIND("-",DT32)+1,10)))))*$D$50),$D$9*(1-(IF($N32="X",ABS($O32-VALUE(MID(DT32,FIND("|",DT32)+1,FIND("-",DT32)-FIND("|",DT32)-1))),ABS($Q32-ABS(VALUE(MID(DT32,FIND("|",DT32)+1,FIND("-",DT32)-FIND("|",DT32)-1))-VALUE(MID(DT32,FIND("-",DT32)+1,10)))))*$D$50)))))*$I32,0)),0)</f>
        <v>0</v>
      </c>
      <c r="DV32" s="337"/>
      <c r="DW32" s="362"/>
      <c r="DX32" s="355" t="n">
        <f aca="false">IFERROR(IF($M32=DW32,($D$8+$D$9+$D$10)*$I32,IF($N32=LEFT(DW32,1),($D$8+MAX(0,IF($D$50=1,$D$9*(1-(ABS($Q32-ABS(VALUE(MID(DW32,FIND("|",DW32)+1,FIND("-",DW32)-FIND("|",DW32)-1))-VALUE(MID(DW32,FIND("-",DW32)+1,10)))))*$D$50),$D$9*(1-(IF($N32="X",ABS($O32-VALUE(MID(DW32,FIND("|",DW32)+1,FIND("-",DW32)-FIND("|",DW32)-1))),ABS($Q32-ABS(VALUE(MID(DW32,FIND("|",DW32)+1,FIND("-",DW32)-FIND("|",DW32)-1))-VALUE(MID(DW32,FIND("-",DW32)+1,10)))))*$D$50)))))*$I32,0)),0)</f>
        <v>0</v>
      </c>
      <c r="DY32" s="337"/>
      <c r="DZ32" s="362"/>
      <c r="EA32" s="355" t="n">
        <f aca="false">IFERROR(IF($M32=DZ32,($D$8+$D$9+$D$10)*$I32,IF($N32=LEFT(DZ32,1),($D$8+MAX(0,IF($D$50=1,$D$9*(1-(ABS($Q32-ABS(VALUE(MID(DZ32,FIND("|",DZ32)+1,FIND("-",DZ32)-FIND("|",DZ32)-1))-VALUE(MID(DZ32,FIND("-",DZ32)+1,10)))))*$D$50),$D$9*(1-(IF($N32="X",ABS($O32-VALUE(MID(DZ32,FIND("|",DZ32)+1,FIND("-",DZ32)-FIND("|",DZ32)-1))),ABS($Q32-ABS(VALUE(MID(DZ32,FIND("|",DZ32)+1,FIND("-",DZ32)-FIND("|",DZ32)-1))-VALUE(MID(DZ32,FIND("-",DZ32)+1,10)))))*$D$50)))))*$I32,0)),0)</f>
        <v>0</v>
      </c>
      <c r="EB32" s="337"/>
      <c r="EC32" s="362"/>
      <c r="ED32" s="355" t="n">
        <f aca="false">IFERROR(IF($M32=EC32,($D$8+$D$9+$D$10)*$I32,IF($N32=LEFT(EC32,1),($D$8+MAX(0,IF($D$50=1,$D$9*(1-(ABS($Q32-ABS(VALUE(MID(EC32,FIND("|",EC32)+1,FIND("-",EC32)-FIND("|",EC32)-1))-VALUE(MID(EC32,FIND("-",EC32)+1,10)))))*$D$50),$D$9*(1-(IF($N32="X",ABS($O32-VALUE(MID(EC32,FIND("|",EC32)+1,FIND("-",EC32)-FIND("|",EC32)-1))),ABS($Q32-ABS(VALUE(MID(EC32,FIND("|",EC32)+1,FIND("-",EC32)-FIND("|",EC32)-1))-VALUE(MID(EC32,FIND("-",EC32)+1,10)))))*$D$50)))))*$I32,0)),0)</f>
        <v>0</v>
      </c>
      <c r="EE32" s="337"/>
      <c r="EF32" s="362"/>
      <c r="EG32" s="355" t="n">
        <f aca="false">IFERROR(IF($M32=EF32,($D$8+$D$9+$D$10)*$I32,IF($N32=LEFT(EF32,1),($D$8+MAX(0,IF($D$50=1,$D$9*(1-(ABS($Q32-ABS(VALUE(MID(EF32,FIND("|",EF32)+1,FIND("-",EF32)-FIND("|",EF32)-1))-VALUE(MID(EF32,FIND("-",EF32)+1,10)))))*$D$50),$D$9*(1-(IF($N32="X",ABS($O32-VALUE(MID(EF32,FIND("|",EF32)+1,FIND("-",EF32)-FIND("|",EF32)-1))),ABS($Q32-ABS(VALUE(MID(EF32,FIND("|",EF32)+1,FIND("-",EF32)-FIND("|",EF32)-1))-VALUE(MID(EF32,FIND("-",EF32)+1,10)))))*$D$50)))))*$I32,0)),0)</f>
        <v>0</v>
      </c>
      <c r="EH32" s="337"/>
      <c r="EI32" s="337"/>
    </row>
    <row r="33" customFormat="false" ht="15" hidden="false" customHeight="false" outlineLevel="0" collapsed="false">
      <c r="A33" s="326"/>
      <c r="B33" s="326"/>
      <c r="C33" s="363" t="str">
        <f aca="false">Idiomas!D329</f>
        <v>3ºy4º PUESTO - Signo 1X2  (local, empate, visitante)</v>
      </c>
      <c r="D33" s="364" t="n">
        <v>5</v>
      </c>
      <c r="E33" s="333"/>
      <c r="F33" s="342" t="n">
        <f aca="false">SUM($D$8:$D$10)*I33</f>
        <v>17</v>
      </c>
      <c r="G33" s="342" t="n">
        <f aca="false">VLOOKUP(H33,Equipos!$Q$1:$R$25,2,0)</f>
        <v>9</v>
      </c>
      <c r="H33" s="350" t="n">
        <f aca="false">TRUNC(INDEX(WORLDCUP!$X$4:$X$147,MATCH(ADMIN!K33,WORLDCUP!$DT$4:$DT$147,0))+INDEX(Horarios!$R$3:$R$86,MATCH(Horarios!$C$3,Horarios!$P$3:$P$86,0))/24)</f>
        <v>46192</v>
      </c>
      <c r="I33" s="351" t="n">
        <v>1</v>
      </c>
      <c r="J33" s="361" t="s">
        <v>297</v>
      </c>
      <c r="K33" s="366" t="str">
        <f aca="false">CONCATENATE(WORLDCUP!AA15,"-",WORLDCUP!AF15)</f>
        <v>Canadá-Catar</v>
      </c>
      <c r="L33" s="353"/>
      <c r="M33" s="358" t="str">
        <f aca="false">IF(OR(WORLDCUP!AC15="",WORLDCUP!AD15=""),"-",N33&amp;"|"&amp;O33&amp;"-"&amp;P33)</f>
        <v>-</v>
      </c>
      <c r="N33" s="331" t="str">
        <f aca="false">IF(OR(WORLDCUP!AC15="",WORLDCUP!AD15=""),"",IF(WORLDCUP!AC15&gt;WORLDCUP!AD15,"1",IF(WORLDCUP!AC15&lt;WORLDCUP!AD15,"2","X")))</f>
        <v/>
      </c>
      <c r="O33" s="331" t="n">
        <f aca="false">WORLDCUP!AC15</f>
        <v>0</v>
      </c>
      <c r="P33" s="331" t="n">
        <f aca="false">WORLDCUP!AD15</f>
        <v>0</v>
      </c>
      <c r="Q33" s="331" t="n">
        <f aca="false">ABS(O33-P33)</f>
        <v>0</v>
      </c>
      <c r="R33" s="326"/>
      <c r="S33" s="362" t="s">
        <v>264</v>
      </c>
      <c r="T33" s="355" t="n">
        <f aca="false">IFERROR(IF($M33=S33,($D$8+$D$9+$D$10)*$I33,IF($N33=LEFT(S33,1),($D$8+MAX(0,IF($D$50=1,$D$9*(1-(ABS($Q33-ABS(VALUE(MID(S33,FIND("|",S33)+1,FIND("-",S33)-FIND("|",S33)-1))-VALUE(MID(S33,FIND("-",S33)+1,10)))))*$D$50),$D$9*(1-(IF($N33="X",ABS($O33-VALUE(MID(S33,FIND("|",S33)+1,FIND("-",S33)-FIND("|",S33)-1))),ABS($Q33-ABS(VALUE(MID(S33,FIND("|",S33)+1,FIND("-",S33)-FIND("|",S33)-1))-VALUE(MID(S33,FIND("-",S33)+1,10)))))*$D$50)))))*$I33,0)),0)</f>
        <v>0</v>
      </c>
      <c r="U33" s="337"/>
      <c r="V33" s="362" t="s">
        <v>266</v>
      </c>
      <c r="W33" s="355" t="n">
        <f aca="false">IFERROR(IF($M33=V33,($D$8+$D$9+$D$10)*$I33,IF($N33=LEFT(V33,1),($D$8+MAX(0,IF($D$50=1,$D$9*(1-(ABS($Q33-ABS(VALUE(MID(V33,FIND("|",V33)+1,FIND("-",V33)-FIND("|",V33)-1))-VALUE(MID(V33,FIND("-",V33)+1,10)))))*$D$50),$D$9*(1-(IF($N33="X",ABS($O33-VALUE(MID(V33,FIND("|",V33)+1,FIND("-",V33)-FIND("|",V33)-1))),ABS($Q33-ABS(VALUE(MID(V33,FIND("|",V33)+1,FIND("-",V33)-FIND("|",V33)-1))-VALUE(MID(V33,FIND("-",V33)+1,10)))))*$D$50)))))*$I33,0)),0)</f>
        <v>0</v>
      </c>
      <c r="X33" s="337"/>
      <c r="Y33" s="362" t="s">
        <v>264</v>
      </c>
      <c r="Z33" s="355" t="n">
        <f aca="false">IFERROR(IF($M33=Y33,($D$8+$D$9+$D$10)*$I33,IF($N33=LEFT(Y33,1),($D$8+MAX(0,IF($D$50=1,$D$9*(1-(ABS($Q33-ABS(VALUE(MID(Y33,FIND("|",Y33)+1,FIND("-",Y33)-FIND("|",Y33)-1))-VALUE(MID(Y33,FIND("-",Y33)+1,10)))))*$D$50),$D$9*(1-(IF($N33="X",ABS($O33-VALUE(MID(Y33,FIND("|",Y33)+1,FIND("-",Y33)-FIND("|",Y33)-1))),ABS($Q33-ABS(VALUE(MID(Y33,FIND("|",Y33)+1,FIND("-",Y33)-FIND("|",Y33)-1))-VALUE(MID(Y33,FIND("-",Y33)+1,10)))))*$D$50)))))*$I33,0)),0)</f>
        <v>0</v>
      </c>
      <c r="AA33" s="337"/>
      <c r="AB33" s="362" t="s">
        <v>265</v>
      </c>
      <c r="AC33" s="355" t="n">
        <f aca="false">IFERROR(IF($M33=AB33,($D$8+$D$9+$D$10)*$I33,IF($N33=LEFT(AB33,1),($D$8+MAX(0,IF($D$50=1,$D$9*(1-(ABS($Q33-ABS(VALUE(MID(AB33,FIND("|",AB33)+1,FIND("-",AB33)-FIND("|",AB33)-1))-VALUE(MID(AB33,FIND("-",AB33)+1,10)))))*$D$50),$D$9*(1-(IF($N33="X",ABS($O33-VALUE(MID(AB33,FIND("|",AB33)+1,FIND("-",AB33)-FIND("|",AB33)-1))),ABS($Q33-ABS(VALUE(MID(AB33,FIND("|",AB33)+1,FIND("-",AB33)-FIND("|",AB33)-1))-VALUE(MID(AB33,FIND("-",AB33)+1,10)))))*$D$50)))))*$I33,0)),0)</f>
        <v>0</v>
      </c>
      <c r="AD33" s="337"/>
      <c r="AE33" s="362" t="s">
        <v>266</v>
      </c>
      <c r="AF33" s="355" t="n">
        <f aca="false">IFERROR(IF($M33=AE33,($D$8+$D$9+$D$10)*$I33,IF($N33=LEFT(AE33,1),($D$8+MAX(0,IF($D$50=1,$D$9*(1-(ABS($Q33-ABS(VALUE(MID(AE33,FIND("|",AE33)+1,FIND("-",AE33)-FIND("|",AE33)-1))-VALUE(MID(AE33,FIND("-",AE33)+1,10)))))*$D$50),$D$9*(1-(IF($N33="X",ABS($O33-VALUE(MID(AE33,FIND("|",AE33)+1,FIND("-",AE33)-FIND("|",AE33)-1))),ABS($Q33-ABS(VALUE(MID(AE33,FIND("|",AE33)+1,FIND("-",AE33)-FIND("|",AE33)-1))-VALUE(MID(AE33,FIND("-",AE33)+1,10)))))*$D$50)))))*$I33,0)),0)</f>
        <v>0</v>
      </c>
      <c r="AG33" s="337"/>
      <c r="AH33" s="362" t="s">
        <v>272</v>
      </c>
      <c r="AI33" s="355" t="n">
        <f aca="false">IFERROR(IF($M33=AH33,($D$8+$D$9+$D$10)*$I33,IF($N33=LEFT(AH33,1),($D$8+MAX(0,IF($D$50=1,$D$9*(1-(ABS($Q33-ABS(VALUE(MID(AH33,FIND("|",AH33)+1,FIND("-",AH33)-FIND("|",AH33)-1))-VALUE(MID(AH33,FIND("-",AH33)+1,10)))))*$D$50),$D$9*(1-(IF($N33="X",ABS($O33-VALUE(MID(AH33,FIND("|",AH33)+1,FIND("-",AH33)-FIND("|",AH33)-1))),ABS($Q33-ABS(VALUE(MID(AH33,FIND("|",AH33)+1,FIND("-",AH33)-FIND("|",AH33)-1))-VALUE(MID(AH33,FIND("-",AH33)+1,10)))))*$D$50)))))*$I33,0)),0)</f>
        <v>0</v>
      </c>
      <c r="AJ33" s="337"/>
      <c r="AK33" s="362" t="s">
        <v>266</v>
      </c>
      <c r="AL33" s="355" t="n">
        <f aca="false">IFERROR(IF($M33=AK33,($D$8+$D$9+$D$10)*$I33,IF($N33=LEFT(AK33,1),($D$8+MAX(0,IF($D$50=1,$D$9*(1-(ABS($Q33-ABS(VALUE(MID(AK33,FIND("|",AK33)+1,FIND("-",AK33)-FIND("|",AK33)-1))-VALUE(MID(AK33,FIND("-",AK33)+1,10)))))*$D$50),$D$9*(1-(IF($N33="X",ABS($O33-VALUE(MID(AK33,FIND("|",AK33)+1,FIND("-",AK33)-FIND("|",AK33)-1))),ABS($Q33-ABS(VALUE(MID(AK33,FIND("|",AK33)+1,FIND("-",AK33)-FIND("|",AK33)-1))-VALUE(MID(AK33,FIND("-",AK33)+1,10)))))*$D$50)))))*$I33,0)),0)</f>
        <v>0</v>
      </c>
      <c r="AM33" s="337"/>
      <c r="AN33" s="362" t="s">
        <v>266</v>
      </c>
      <c r="AO33" s="355" t="n">
        <f aca="false">IFERROR(IF($M33=AN33,($D$8+$D$9+$D$10)*$I33,IF($N33=LEFT(AN33,1),($D$8+MAX(0,IF($D$50=1,$D$9*(1-(ABS($Q33-ABS(VALUE(MID(AN33,FIND("|",AN33)+1,FIND("-",AN33)-FIND("|",AN33)-1))-VALUE(MID(AN33,FIND("-",AN33)+1,10)))))*$D$50),$D$9*(1-(IF($N33="X",ABS($O33-VALUE(MID(AN33,FIND("|",AN33)+1,FIND("-",AN33)-FIND("|",AN33)-1))),ABS($Q33-ABS(VALUE(MID(AN33,FIND("|",AN33)+1,FIND("-",AN33)-FIND("|",AN33)-1))-VALUE(MID(AN33,FIND("-",AN33)+1,10)))))*$D$50)))))*$I33,0)),0)</f>
        <v>0</v>
      </c>
      <c r="AP33" s="337"/>
      <c r="AQ33" s="362" t="s">
        <v>265</v>
      </c>
      <c r="AR33" s="355" t="n">
        <f aca="false">IFERROR(IF($M33=AQ33,($D$8+$D$9+$D$10)*$I33,IF($N33=LEFT(AQ33,1),($D$8+MAX(0,IF($D$50=1,$D$9*(1-(ABS($Q33-ABS(VALUE(MID(AQ33,FIND("|",AQ33)+1,FIND("-",AQ33)-FIND("|",AQ33)-1))-VALUE(MID(AQ33,FIND("-",AQ33)+1,10)))))*$D$50),$D$9*(1-(IF($N33="X",ABS($O33-VALUE(MID(AQ33,FIND("|",AQ33)+1,FIND("-",AQ33)-FIND("|",AQ33)-1))),ABS($Q33-ABS(VALUE(MID(AQ33,FIND("|",AQ33)+1,FIND("-",AQ33)-FIND("|",AQ33)-1))-VALUE(MID(AQ33,FIND("-",AQ33)+1,10)))))*$D$50)))))*$I33,0)),0)</f>
        <v>0</v>
      </c>
      <c r="AS33" s="337"/>
      <c r="AT33" s="362" t="s">
        <v>266</v>
      </c>
      <c r="AU33" s="355" t="n">
        <f aca="false">IFERROR(IF($M33=AT33,($D$8+$D$9+$D$10)*$I33,IF($N33=LEFT(AT33,1),($D$8+MAX(0,IF($D$50=1,$D$9*(1-(ABS($Q33-ABS(VALUE(MID(AT33,FIND("|",AT33)+1,FIND("-",AT33)-FIND("|",AT33)-1))-VALUE(MID(AT33,FIND("-",AT33)+1,10)))))*$D$50),$D$9*(1-(IF($N33="X",ABS($O33-VALUE(MID(AT33,FIND("|",AT33)+1,FIND("-",AT33)-FIND("|",AT33)-1))),ABS($Q33-ABS(VALUE(MID(AT33,FIND("|",AT33)+1,FIND("-",AT33)-FIND("|",AT33)-1))-VALUE(MID(AT33,FIND("-",AT33)+1,10)))))*$D$50)))))*$I33,0)),0)</f>
        <v>0</v>
      </c>
      <c r="AV33" s="337"/>
      <c r="AW33" s="362" t="s">
        <v>266</v>
      </c>
      <c r="AX33" s="355" t="n">
        <f aca="false">IFERROR(IF($M33=AW33,($D$8+$D$9+$D$10)*$I33,IF($N33=LEFT(AW33,1),($D$8+MAX(0,IF($D$50=1,$D$9*(1-(ABS($Q33-ABS(VALUE(MID(AW33,FIND("|",AW33)+1,FIND("-",AW33)-FIND("|",AW33)-1))-VALUE(MID(AW33,FIND("-",AW33)+1,10)))))*$D$50),$D$9*(1-(IF($N33="X",ABS($O33-VALUE(MID(AW33,FIND("|",AW33)+1,FIND("-",AW33)-FIND("|",AW33)-1))),ABS($Q33-ABS(VALUE(MID(AW33,FIND("|",AW33)+1,FIND("-",AW33)-FIND("|",AW33)-1))-VALUE(MID(AW33,FIND("-",AW33)+1,10)))))*$D$50)))))*$I33,0)),0)</f>
        <v>0</v>
      </c>
      <c r="AY33" s="337"/>
      <c r="AZ33" s="362" t="s">
        <v>264</v>
      </c>
      <c r="BA33" s="355" t="n">
        <f aca="false">IFERROR(IF($M33=AZ33,($D$8+$D$9+$D$10)*$I33,IF($N33=LEFT(AZ33,1),($D$8+MAX(0,IF($D$50=1,$D$9*(1-(ABS($Q33-ABS(VALUE(MID(AZ33,FIND("|",AZ33)+1,FIND("-",AZ33)-FIND("|",AZ33)-1))-VALUE(MID(AZ33,FIND("-",AZ33)+1,10)))))*$D$50),$D$9*(1-(IF($N33="X",ABS($O33-VALUE(MID(AZ33,FIND("|",AZ33)+1,FIND("-",AZ33)-FIND("|",AZ33)-1))),ABS($Q33-ABS(VALUE(MID(AZ33,FIND("|",AZ33)+1,FIND("-",AZ33)-FIND("|",AZ33)-1))-VALUE(MID(AZ33,FIND("-",AZ33)+1,10)))))*$D$50)))))*$I33,0)),0)</f>
        <v>0</v>
      </c>
      <c r="BB33" s="337"/>
      <c r="BC33" s="362" t="s">
        <v>272</v>
      </c>
      <c r="BD33" s="355" t="n">
        <f aca="false">IFERROR(IF($M33=BC33,($D$8+$D$9+$D$10)*$I33,IF($N33=LEFT(BC33,1),($D$8+MAX(0,IF($D$50=1,$D$9*(1-(ABS($Q33-ABS(VALUE(MID(BC33,FIND("|",BC33)+1,FIND("-",BC33)-FIND("|",BC33)-1))-VALUE(MID(BC33,FIND("-",BC33)+1,10)))))*$D$50),$D$9*(1-(IF($N33="X",ABS($O33-VALUE(MID(BC33,FIND("|",BC33)+1,FIND("-",BC33)-FIND("|",BC33)-1))),ABS($Q33-ABS(VALUE(MID(BC33,FIND("|",BC33)+1,FIND("-",BC33)-FIND("|",BC33)-1))-VALUE(MID(BC33,FIND("-",BC33)+1,10)))))*$D$50)))))*$I33,0)),0)</f>
        <v>0</v>
      </c>
      <c r="BE33" s="337"/>
      <c r="BF33" s="362" t="s">
        <v>266</v>
      </c>
      <c r="BG33" s="355" t="n">
        <f aca="false">IFERROR(IF($M33=BF33,($D$8+$D$9+$D$10)*$I33,IF($N33=LEFT(BF33,1),($D$8+MAX(0,IF($D$50=1,$D$9*(1-(ABS($Q33-ABS(VALUE(MID(BF33,FIND("|",BF33)+1,FIND("-",BF33)-FIND("|",BF33)-1))-VALUE(MID(BF33,FIND("-",BF33)+1,10)))))*$D$50),$D$9*(1-(IF($N33="X",ABS($O33-VALUE(MID(BF33,FIND("|",BF33)+1,FIND("-",BF33)-FIND("|",BF33)-1))),ABS($Q33-ABS(VALUE(MID(BF33,FIND("|",BF33)+1,FIND("-",BF33)-FIND("|",BF33)-1))-VALUE(MID(BF33,FIND("-",BF33)+1,10)))))*$D$50)))))*$I33,0)),0)</f>
        <v>0</v>
      </c>
      <c r="BH33" s="337"/>
      <c r="BI33" s="362" t="s">
        <v>266</v>
      </c>
      <c r="BJ33" s="355" t="n">
        <f aca="false">IFERROR(IF($M33=BI33,($D$8+$D$9+$D$10)*$I33,IF($N33=LEFT(BI33,1),($D$8+MAX(0,IF($D$50=1,$D$9*(1-(ABS($Q33-ABS(VALUE(MID(BI33,FIND("|",BI33)+1,FIND("-",BI33)-FIND("|",BI33)-1))-VALUE(MID(BI33,FIND("-",BI33)+1,10)))))*$D$50),$D$9*(1-(IF($N33="X",ABS($O33-VALUE(MID(BI33,FIND("|",BI33)+1,FIND("-",BI33)-FIND("|",BI33)-1))),ABS($Q33-ABS(VALUE(MID(BI33,FIND("|",BI33)+1,FIND("-",BI33)-FIND("|",BI33)-1))-VALUE(MID(BI33,FIND("-",BI33)+1,10)))))*$D$50)))))*$I33,0)),0)</f>
        <v>0</v>
      </c>
      <c r="BK33" s="337"/>
      <c r="BL33" s="362" t="s">
        <v>269</v>
      </c>
      <c r="BM33" s="355" t="n">
        <f aca="false">IFERROR(IF($M33=BL33,($D$8+$D$9+$D$10)*$I33,IF($N33=LEFT(BL33,1),($D$8+MAX(0,IF($D$50=1,$D$9*(1-(ABS($Q33-ABS(VALUE(MID(BL33,FIND("|",BL33)+1,FIND("-",BL33)-FIND("|",BL33)-1))-VALUE(MID(BL33,FIND("-",BL33)+1,10)))))*$D$50),$D$9*(1-(IF($N33="X",ABS($O33-VALUE(MID(BL33,FIND("|",BL33)+1,FIND("-",BL33)-FIND("|",BL33)-1))),ABS($Q33-ABS(VALUE(MID(BL33,FIND("|",BL33)+1,FIND("-",BL33)-FIND("|",BL33)-1))-VALUE(MID(BL33,FIND("-",BL33)+1,10)))))*$D$50)))))*$I33,0)),0)</f>
        <v>0</v>
      </c>
      <c r="BN33" s="337"/>
      <c r="BO33" s="362" t="s">
        <v>264</v>
      </c>
      <c r="BP33" s="355" t="n">
        <f aca="false">IFERROR(IF($M33=BO33,($D$8+$D$9+$D$10)*$I33,IF($N33=LEFT(BO33,1),($D$8+MAX(0,IF($D$50=1,$D$9*(1-(ABS($Q33-ABS(VALUE(MID(BO33,FIND("|",BO33)+1,FIND("-",BO33)-FIND("|",BO33)-1))-VALUE(MID(BO33,FIND("-",BO33)+1,10)))))*$D$50),$D$9*(1-(IF($N33="X",ABS($O33-VALUE(MID(BO33,FIND("|",BO33)+1,FIND("-",BO33)-FIND("|",BO33)-1))),ABS($Q33-ABS(VALUE(MID(BO33,FIND("|",BO33)+1,FIND("-",BO33)-FIND("|",BO33)-1))-VALUE(MID(BO33,FIND("-",BO33)+1,10)))))*$D$50)))))*$I33,0)),0)</f>
        <v>0</v>
      </c>
      <c r="BQ33" s="337"/>
      <c r="BR33" s="362" t="s">
        <v>265</v>
      </c>
      <c r="BS33" s="355" t="n">
        <f aca="false">IFERROR(IF($M33=BR33,($D$8+$D$9+$D$10)*$I33,IF($N33=LEFT(BR33,1),($D$8+MAX(0,IF($D$50=1,$D$9*(1-(ABS($Q33-ABS(VALUE(MID(BR33,FIND("|",BR33)+1,FIND("-",BR33)-FIND("|",BR33)-1))-VALUE(MID(BR33,FIND("-",BR33)+1,10)))))*$D$50),$D$9*(1-(IF($N33="X",ABS($O33-VALUE(MID(BR33,FIND("|",BR33)+1,FIND("-",BR33)-FIND("|",BR33)-1))),ABS($Q33-ABS(VALUE(MID(BR33,FIND("|",BR33)+1,FIND("-",BR33)-FIND("|",BR33)-1))-VALUE(MID(BR33,FIND("-",BR33)+1,10)))))*$D$50)))))*$I33,0)),0)</f>
        <v>0</v>
      </c>
      <c r="BT33" s="337"/>
      <c r="BU33" s="362"/>
      <c r="BV33" s="355" t="n">
        <f aca="false">IFERROR(IF($M33=BU33,($D$8+$D$9+$D$10)*$I33,IF($N33=LEFT(BU33,1),($D$8+MAX(0,IF($D$50=1,$D$9*(1-(ABS($Q33-ABS(VALUE(MID(BU33,FIND("|",BU33)+1,FIND("-",BU33)-FIND("|",BU33)-1))-VALUE(MID(BU33,FIND("-",BU33)+1,10)))))*$D$50),$D$9*(1-(IF($N33="X",ABS($O33-VALUE(MID(BU33,FIND("|",BU33)+1,FIND("-",BU33)-FIND("|",BU33)-1))),ABS($Q33-ABS(VALUE(MID(BU33,FIND("|",BU33)+1,FIND("-",BU33)-FIND("|",BU33)-1))-VALUE(MID(BU33,FIND("-",BU33)+1,10)))))*$D$50)))))*$I33,0)),0)</f>
        <v>0</v>
      </c>
      <c r="BW33" s="337"/>
      <c r="BX33" s="362"/>
      <c r="BY33" s="355" t="n">
        <f aca="false">IFERROR(IF($M33=BX33,($D$8+$D$9+$D$10)*$I33,IF($N33=LEFT(BX33,1),($D$8+MAX(0,IF($D$50=1,$D$9*(1-(ABS($Q33-ABS(VALUE(MID(BX33,FIND("|",BX33)+1,FIND("-",BX33)-FIND("|",BX33)-1))-VALUE(MID(BX33,FIND("-",BX33)+1,10)))))*$D$50),$D$9*(1-(IF($N33="X",ABS($O33-VALUE(MID(BX33,FIND("|",BX33)+1,FIND("-",BX33)-FIND("|",BX33)-1))),ABS($Q33-ABS(VALUE(MID(BX33,FIND("|",BX33)+1,FIND("-",BX33)-FIND("|",BX33)-1))-VALUE(MID(BX33,FIND("-",BX33)+1,10)))))*$D$50)))))*$I33,0)),0)</f>
        <v>0</v>
      </c>
      <c r="BZ33" s="337"/>
      <c r="CA33" s="362"/>
      <c r="CB33" s="355" t="n">
        <f aca="false">IFERROR(IF($M33=CA33,($D$8+$D$9+$D$10)*$I33,IF($N33=LEFT(CA33,1),($D$8+MAX(0,IF($D$50=1,$D$9*(1-(ABS($Q33-ABS(VALUE(MID(CA33,FIND("|",CA33)+1,FIND("-",CA33)-FIND("|",CA33)-1))-VALUE(MID(CA33,FIND("-",CA33)+1,10)))))*$D$50),$D$9*(1-(IF($N33="X",ABS($O33-VALUE(MID(CA33,FIND("|",CA33)+1,FIND("-",CA33)-FIND("|",CA33)-1))),ABS($Q33-ABS(VALUE(MID(CA33,FIND("|",CA33)+1,FIND("-",CA33)-FIND("|",CA33)-1))-VALUE(MID(CA33,FIND("-",CA33)+1,10)))))*$D$50)))))*$I33,0)),0)</f>
        <v>0</v>
      </c>
      <c r="CC33" s="337"/>
      <c r="CD33" s="362"/>
      <c r="CE33" s="355" t="n">
        <f aca="false">IFERROR(IF($M33=CD33,($D$8+$D$9+$D$10)*$I33,IF($N33=LEFT(CD33,1),($D$8+MAX(0,IF($D$50=1,$D$9*(1-(ABS($Q33-ABS(VALUE(MID(CD33,FIND("|",CD33)+1,FIND("-",CD33)-FIND("|",CD33)-1))-VALUE(MID(CD33,FIND("-",CD33)+1,10)))))*$D$50),$D$9*(1-(IF($N33="X",ABS($O33-VALUE(MID(CD33,FIND("|",CD33)+1,FIND("-",CD33)-FIND("|",CD33)-1))),ABS($Q33-ABS(VALUE(MID(CD33,FIND("|",CD33)+1,FIND("-",CD33)-FIND("|",CD33)-1))-VALUE(MID(CD33,FIND("-",CD33)+1,10)))))*$D$50)))))*$I33,0)),0)</f>
        <v>0</v>
      </c>
      <c r="CF33" s="337"/>
      <c r="CG33" s="362"/>
      <c r="CH33" s="355" t="n">
        <f aca="false">IFERROR(IF($M33=CG33,($D$8+$D$9+$D$10)*$I33,IF($N33=LEFT(CG33,1),($D$8+MAX(0,IF($D$50=1,$D$9*(1-(ABS($Q33-ABS(VALUE(MID(CG33,FIND("|",CG33)+1,FIND("-",CG33)-FIND("|",CG33)-1))-VALUE(MID(CG33,FIND("-",CG33)+1,10)))))*$D$50),$D$9*(1-(IF($N33="X",ABS($O33-VALUE(MID(CG33,FIND("|",CG33)+1,FIND("-",CG33)-FIND("|",CG33)-1))),ABS($Q33-ABS(VALUE(MID(CG33,FIND("|",CG33)+1,FIND("-",CG33)-FIND("|",CG33)-1))-VALUE(MID(CG33,FIND("-",CG33)+1,10)))))*$D$50)))))*$I33,0)),0)</f>
        <v>0</v>
      </c>
      <c r="CI33" s="337"/>
      <c r="CJ33" s="362"/>
      <c r="CK33" s="355" t="n">
        <f aca="false">IFERROR(IF($M33=CJ33,($D$8+$D$9+$D$10)*$I33,IF($N33=LEFT(CJ33,1),($D$8+MAX(0,IF($D$50=1,$D$9*(1-(ABS($Q33-ABS(VALUE(MID(CJ33,FIND("|",CJ33)+1,FIND("-",CJ33)-FIND("|",CJ33)-1))-VALUE(MID(CJ33,FIND("-",CJ33)+1,10)))))*$D$50),$D$9*(1-(IF($N33="X",ABS($O33-VALUE(MID(CJ33,FIND("|",CJ33)+1,FIND("-",CJ33)-FIND("|",CJ33)-1))),ABS($Q33-ABS(VALUE(MID(CJ33,FIND("|",CJ33)+1,FIND("-",CJ33)-FIND("|",CJ33)-1))-VALUE(MID(CJ33,FIND("-",CJ33)+1,10)))))*$D$50)))))*$I33,0)),0)</f>
        <v>0</v>
      </c>
      <c r="CL33" s="337"/>
      <c r="CM33" s="362"/>
      <c r="CN33" s="355" t="n">
        <f aca="false">IFERROR(IF($M33=CM33,($D$8+$D$9+$D$10)*$I33,IF($N33=LEFT(CM33,1),($D$8+MAX(0,IF($D$50=1,$D$9*(1-(ABS($Q33-ABS(VALUE(MID(CM33,FIND("|",CM33)+1,FIND("-",CM33)-FIND("|",CM33)-1))-VALUE(MID(CM33,FIND("-",CM33)+1,10)))))*$D$50),$D$9*(1-(IF($N33="X",ABS($O33-VALUE(MID(CM33,FIND("|",CM33)+1,FIND("-",CM33)-FIND("|",CM33)-1))),ABS($Q33-ABS(VALUE(MID(CM33,FIND("|",CM33)+1,FIND("-",CM33)-FIND("|",CM33)-1))-VALUE(MID(CM33,FIND("-",CM33)+1,10)))))*$D$50)))))*$I33,0)),0)</f>
        <v>0</v>
      </c>
      <c r="CO33" s="337"/>
      <c r="CP33" s="362"/>
      <c r="CQ33" s="355" t="n">
        <f aca="false">IFERROR(IF($M33=CP33,($D$8+$D$9+$D$10)*$I33,IF($N33=LEFT(CP33,1),($D$8+MAX(0,IF($D$50=1,$D$9*(1-(ABS($Q33-ABS(VALUE(MID(CP33,FIND("|",CP33)+1,FIND("-",CP33)-FIND("|",CP33)-1))-VALUE(MID(CP33,FIND("-",CP33)+1,10)))))*$D$50),$D$9*(1-(IF($N33="X",ABS($O33-VALUE(MID(CP33,FIND("|",CP33)+1,FIND("-",CP33)-FIND("|",CP33)-1))),ABS($Q33-ABS(VALUE(MID(CP33,FIND("|",CP33)+1,FIND("-",CP33)-FIND("|",CP33)-1))-VALUE(MID(CP33,FIND("-",CP33)+1,10)))))*$D$50)))))*$I33,0)),0)</f>
        <v>0</v>
      </c>
      <c r="CR33" s="337"/>
      <c r="CS33" s="362"/>
      <c r="CT33" s="355" t="n">
        <f aca="false">IFERROR(IF($M33=CS33,($D$8+$D$9+$D$10)*$I33,IF($N33=LEFT(CS33,1),($D$8+MAX(0,IF($D$50=1,$D$9*(1-(ABS($Q33-ABS(VALUE(MID(CS33,FIND("|",CS33)+1,FIND("-",CS33)-FIND("|",CS33)-1))-VALUE(MID(CS33,FIND("-",CS33)+1,10)))))*$D$50),$D$9*(1-(IF($N33="X",ABS($O33-VALUE(MID(CS33,FIND("|",CS33)+1,FIND("-",CS33)-FIND("|",CS33)-1))),ABS($Q33-ABS(VALUE(MID(CS33,FIND("|",CS33)+1,FIND("-",CS33)-FIND("|",CS33)-1))-VALUE(MID(CS33,FIND("-",CS33)+1,10)))))*$D$50)))))*$I33,0)),0)</f>
        <v>0</v>
      </c>
      <c r="CU33" s="337"/>
      <c r="CV33" s="362"/>
      <c r="CW33" s="355" t="n">
        <f aca="false">IFERROR(IF($M33=CV33,($D$8+$D$9+$D$10)*$I33,IF($N33=LEFT(CV33,1),($D$8+MAX(0,IF($D$50=1,$D$9*(1-(ABS($Q33-ABS(VALUE(MID(CV33,FIND("|",CV33)+1,FIND("-",CV33)-FIND("|",CV33)-1))-VALUE(MID(CV33,FIND("-",CV33)+1,10)))))*$D$50),$D$9*(1-(IF($N33="X",ABS($O33-VALUE(MID(CV33,FIND("|",CV33)+1,FIND("-",CV33)-FIND("|",CV33)-1))),ABS($Q33-ABS(VALUE(MID(CV33,FIND("|",CV33)+1,FIND("-",CV33)-FIND("|",CV33)-1))-VALUE(MID(CV33,FIND("-",CV33)+1,10)))))*$D$50)))))*$I33,0)),0)</f>
        <v>0</v>
      </c>
      <c r="CX33" s="337"/>
      <c r="CY33" s="362"/>
      <c r="CZ33" s="355" t="n">
        <f aca="false">IFERROR(IF($M33=CY33,($D$8+$D$9+$D$10)*$I33,IF($N33=LEFT(CY33,1),($D$8+MAX(0,IF($D$50=1,$D$9*(1-(ABS($Q33-ABS(VALUE(MID(CY33,FIND("|",CY33)+1,FIND("-",CY33)-FIND("|",CY33)-1))-VALUE(MID(CY33,FIND("-",CY33)+1,10)))))*$D$50),$D$9*(1-(IF($N33="X",ABS($O33-VALUE(MID(CY33,FIND("|",CY33)+1,FIND("-",CY33)-FIND("|",CY33)-1))),ABS($Q33-ABS(VALUE(MID(CY33,FIND("|",CY33)+1,FIND("-",CY33)-FIND("|",CY33)-1))-VALUE(MID(CY33,FIND("-",CY33)+1,10)))))*$D$50)))))*$I33,0)),0)</f>
        <v>0</v>
      </c>
      <c r="DA33" s="337"/>
      <c r="DB33" s="362"/>
      <c r="DC33" s="355" t="n">
        <f aca="false">IFERROR(IF($M33=DB33,($D$8+$D$9+$D$10)*$I33,IF($N33=LEFT(DB33,1),($D$8+MAX(0,IF($D$50=1,$D$9*(1-(ABS($Q33-ABS(VALUE(MID(DB33,FIND("|",DB33)+1,FIND("-",DB33)-FIND("|",DB33)-1))-VALUE(MID(DB33,FIND("-",DB33)+1,10)))))*$D$50),$D$9*(1-(IF($N33="X",ABS($O33-VALUE(MID(DB33,FIND("|",DB33)+1,FIND("-",DB33)-FIND("|",DB33)-1))),ABS($Q33-ABS(VALUE(MID(DB33,FIND("|",DB33)+1,FIND("-",DB33)-FIND("|",DB33)-1))-VALUE(MID(DB33,FIND("-",DB33)+1,10)))))*$D$50)))))*$I33,0)),0)</f>
        <v>0</v>
      </c>
      <c r="DD33" s="337"/>
      <c r="DE33" s="362"/>
      <c r="DF33" s="355" t="n">
        <f aca="false">IFERROR(IF($M33=DE33,($D$8+$D$9+$D$10)*$I33,IF($N33=LEFT(DE33,1),($D$8+MAX(0,IF($D$50=1,$D$9*(1-(ABS($Q33-ABS(VALUE(MID(DE33,FIND("|",DE33)+1,FIND("-",DE33)-FIND("|",DE33)-1))-VALUE(MID(DE33,FIND("-",DE33)+1,10)))))*$D$50),$D$9*(1-(IF($N33="X",ABS($O33-VALUE(MID(DE33,FIND("|",DE33)+1,FIND("-",DE33)-FIND("|",DE33)-1))),ABS($Q33-ABS(VALUE(MID(DE33,FIND("|",DE33)+1,FIND("-",DE33)-FIND("|",DE33)-1))-VALUE(MID(DE33,FIND("-",DE33)+1,10)))))*$D$50)))))*$I33,0)),0)</f>
        <v>0</v>
      </c>
      <c r="DG33" s="337"/>
      <c r="DH33" s="362"/>
      <c r="DI33" s="355" t="n">
        <f aca="false">IFERROR(IF($M33=DH33,($D$8+$D$9+$D$10)*$I33,IF($N33=LEFT(DH33,1),($D$8+MAX(0,IF($D$50=1,$D$9*(1-(ABS($Q33-ABS(VALUE(MID(DH33,FIND("|",DH33)+1,FIND("-",DH33)-FIND("|",DH33)-1))-VALUE(MID(DH33,FIND("-",DH33)+1,10)))))*$D$50),$D$9*(1-(IF($N33="X",ABS($O33-VALUE(MID(DH33,FIND("|",DH33)+1,FIND("-",DH33)-FIND("|",DH33)-1))),ABS($Q33-ABS(VALUE(MID(DH33,FIND("|",DH33)+1,FIND("-",DH33)-FIND("|",DH33)-1))-VALUE(MID(DH33,FIND("-",DH33)+1,10)))))*$D$50)))))*$I33,0)),0)</f>
        <v>0</v>
      </c>
      <c r="DJ33" s="337"/>
      <c r="DK33" s="362"/>
      <c r="DL33" s="355" t="n">
        <f aca="false">IFERROR(IF($M33=DK33,($D$8+$D$9+$D$10)*$I33,IF($N33=LEFT(DK33,1),($D$8+MAX(0,IF($D$50=1,$D$9*(1-(ABS($Q33-ABS(VALUE(MID(DK33,FIND("|",DK33)+1,FIND("-",DK33)-FIND("|",DK33)-1))-VALUE(MID(DK33,FIND("-",DK33)+1,10)))))*$D$50),$D$9*(1-(IF($N33="X",ABS($O33-VALUE(MID(DK33,FIND("|",DK33)+1,FIND("-",DK33)-FIND("|",DK33)-1))),ABS($Q33-ABS(VALUE(MID(DK33,FIND("|",DK33)+1,FIND("-",DK33)-FIND("|",DK33)-1))-VALUE(MID(DK33,FIND("-",DK33)+1,10)))))*$D$50)))))*$I33,0)),0)</f>
        <v>0</v>
      </c>
      <c r="DM33" s="337"/>
      <c r="DN33" s="362"/>
      <c r="DO33" s="355" t="n">
        <f aca="false">IFERROR(IF($M33=DN33,($D$8+$D$9+$D$10)*$I33,IF($N33=LEFT(DN33,1),($D$8+MAX(0,IF($D$50=1,$D$9*(1-(ABS($Q33-ABS(VALUE(MID(DN33,FIND("|",DN33)+1,FIND("-",DN33)-FIND("|",DN33)-1))-VALUE(MID(DN33,FIND("-",DN33)+1,10)))))*$D$50),$D$9*(1-(IF($N33="X",ABS($O33-VALUE(MID(DN33,FIND("|",DN33)+1,FIND("-",DN33)-FIND("|",DN33)-1))),ABS($Q33-ABS(VALUE(MID(DN33,FIND("|",DN33)+1,FIND("-",DN33)-FIND("|",DN33)-1))-VALUE(MID(DN33,FIND("-",DN33)+1,10)))))*$D$50)))))*$I33,0)),0)</f>
        <v>0</v>
      </c>
      <c r="DP33" s="337"/>
      <c r="DQ33" s="362"/>
      <c r="DR33" s="355" t="n">
        <f aca="false">IFERROR(IF($M33=DQ33,($D$8+$D$9+$D$10)*$I33,IF($N33=LEFT(DQ33,1),($D$8+MAX(0,IF($D$50=1,$D$9*(1-(ABS($Q33-ABS(VALUE(MID(DQ33,FIND("|",DQ33)+1,FIND("-",DQ33)-FIND("|",DQ33)-1))-VALUE(MID(DQ33,FIND("-",DQ33)+1,10)))))*$D$50),$D$9*(1-(IF($N33="X",ABS($O33-VALUE(MID(DQ33,FIND("|",DQ33)+1,FIND("-",DQ33)-FIND("|",DQ33)-1))),ABS($Q33-ABS(VALUE(MID(DQ33,FIND("|",DQ33)+1,FIND("-",DQ33)-FIND("|",DQ33)-1))-VALUE(MID(DQ33,FIND("-",DQ33)+1,10)))))*$D$50)))))*$I33,0)),0)</f>
        <v>0</v>
      </c>
      <c r="DS33" s="337"/>
      <c r="DT33" s="362"/>
      <c r="DU33" s="355" t="n">
        <f aca="false">IFERROR(IF($M33=DT33,($D$8+$D$9+$D$10)*$I33,IF($N33=LEFT(DT33,1),($D$8+MAX(0,IF($D$50=1,$D$9*(1-(ABS($Q33-ABS(VALUE(MID(DT33,FIND("|",DT33)+1,FIND("-",DT33)-FIND("|",DT33)-1))-VALUE(MID(DT33,FIND("-",DT33)+1,10)))))*$D$50),$D$9*(1-(IF($N33="X",ABS($O33-VALUE(MID(DT33,FIND("|",DT33)+1,FIND("-",DT33)-FIND("|",DT33)-1))),ABS($Q33-ABS(VALUE(MID(DT33,FIND("|",DT33)+1,FIND("-",DT33)-FIND("|",DT33)-1))-VALUE(MID(DT33,FIND("-",DT33)+1,10)))))*$D$50)))))*$I33,0)),0)</f>
        <v>0</v>
      </c>
      <c r="DV33" s="337"/>
      <c r="DW33" s="362"/>
      <c r="DX33" s="355" t="n">
        <f aca="false">IFERROR(IF($M33=DW33,($D$8+$D$9+$D$10)*$I33,IF($N33=LEFT(DW33,1),($D$8+MAX(0,IF($D$50=1,$D$9*(1-(ABS($Q33-ABS(VALUE(MID(DW33,FIND("|",DW33)+1,FIND("-",DW33)-FIND("|",DW33)-1))-VALUE(MID(DW33,FIND("-",DW33)+1,10)))))*$D$50),$D$9*(1-(IF($N33="X",ABS($O33-VALUE(MID(DW33,FIND("|",DW33)+1,FIND("-",DW33)-FIND("|",DW33)-1))),ABS($Q33-ABS(VALUE(MID(DW33,FIND("|",DW33)+1,FIND("-",DW33)-FIND("|",DW33)-1))-VALUE(MID(DW33,FIND("-",DW33)+1,10)))))*$D$50)))))*$I33,0)),0)</f>
        <v>0</v>
      </c>
      <c r="DY33" s="337"/>
      <c r="DZ33" s="362"/>
      <c r="EA33" s="355" t="n">
        <f aca="false">IFERROR(IF($M33=DZ33,($D$8+$D$9+$D$10)*$I33,IF($N33=LEFT(DZ33,1),($D$8+MAX(0,IF($D$50=1,$D$9*(1-(ABS($Q33-ABS(VALUE(MID(DZ33,FIND("|",DZ33)+1,FIND("-",DZ33)-FIND("|",DZ33)-1))-VALUE(MID(DZ33,FIND("-",DZ33)+1,10)))))*$D$50),$D$9*(1-(IF($N33="X",ABS($O33-VALUE(MID(DZ33,FIND("|",DZ33)+1,FIND("-",DZ33)-FIND("|",DZ33)-1))),ABS($Q33-ABS(VALUE(MID(DZ33,FIND("|",DZ33)+1,FIND("-",DZ33)-FIND("|",DZ33)-1))-VALUE(MID(DZ33,FIND("-",DZ33)+1,10)))))*$D$50)))))*$I33,0)),0)</f>
        <v>0</v>
      </c>
      <c r="EB33" s="337"/>
      <c r="EC33" s="362"/>
      <c r="ED33" s="355" t="n">
        <f aca="false">IFERROR(IF($M33=EC33,($D$8+$D$9+$D$10)*$I33,IF($N33=LEFT(EC33,1),($D$8+MAX(0,IF($D$50=1,$D$9*(1-(ABS($Q33-ABS(VALUE(MID(EC33,FIND("|",EC33)+1,FIND("-",EC33)-FIND("|",EC33)-1))-VALUE(MID(EC33,FIND("-",EC33)+1,10)))))*$D$50),$D$9*(1-(IF($N33="X",ABS($O33-VALUE(MID(EC33,FIND("|",EC33)+1,FIND("-",EC33)-FIND("|",EC33)-1))),ABS($Q33-ABS(VALUE(MID(EC33,FIND("|",EC33)+1,FIND("-",EC33)-FIND("|",EC33)-1))-VALUE(MID(EC33,FIND("-",EC33)+1,10)))))*$D$50)))))*$I33,0)),0)</f>
        <v>0</v>
      </c>
      <c r="EE33" s="337"/>
      <c r="EF33" s="362"/>
      <c r="EG33" s="355" t="n">
        <f aca="false">IFERROR(IF($M33=EF33,($D$8+$D$9+$D$10)*$I33,IF($N33=LEFT(EF33,1),($D$8+MAX(0,IF($D$50=1,$D$9*(1-(ABS($Q33-ABS(VALUE(MID(EF33,FIND("|",EF33)+1,FIND("-",EF33)-FIND("|",EF33)-1))-VALUE(MID(EF33,FIND("-",EF33)+1,10)))))*$D$50),$D$9*(1-(IF($N33="X",ABS($O33-VALUE(MID(EF33,FIND("|",EF33)+1,FIND("-",EF33)-FIND("|",EF33)-1))),ABS($Q33-ABS(VALUE(MID(EF33,FIND("|",EF33)+1,FIND("-",EF33)-FIND("|",EF33)-1))-VALUE(MID(EF33,FIND("-",EF33)+1,10)))))*$D$50)))))*$I33,0)),0)</f>
        <v>0</v>
      </c>
      <c r="EH33" s="337"/>
      <c r="EI33" s="337"/>
    </row>
    <row r="34" customFormat="false" ht="15" hidden="false" customHeight="false" outlineLevel="0" collapsed="false">
      <c r="A34" s="326"/>
      <c r="B34" s="326"/>
      <c r="C34" s="359" t="str">
        <f aca="false">Idiomas!D330&amp;"**"</f>
        <v>3ºy4º PUESTO - Diferencia/Distancia de goles (Con 1X2 acertado)**</v>
      </c>
      <c r="D34" s="360" t="n">
        <v>2</v>
      </c>
      <c r="E34" s="333"/>
      <c r="F34" s="342" t="n">
        <f aca="false">SUM($D$8:$D$10)*I34</f>
        <v>17</v>
      </c>
      <c r="G34" s="342" t="n">
        <f aca="false">VLOOKUP(H34,Equipos!$Q$1:$R$25,2,0)</f>
        <v>10</v>
      </c>
      <c r="H34" s="350" t="n">
        <f aca="false">TRUNC(INDEX(WORLDCUP!$X$4:$X$147,MATCH(ADMIN!K34,WORLDCUP!$DT$4:$DT$147,0))+INDEX(Horarios!$R$3:$R$86,MATCH(Horarios!$C$3,Horarios!$P$3:$P$86,0))/24)</f>
        <v>46193</v>
      </c>
      <c r="I34" s="351" t="n">
        <v>1</v>
      </c>
      <c r="J34" s="352" t="s">
        <v>298</v>
      </c>
      <c r="K34" s="353" t="str">
        <f aca="false">CONCATENATE(WORLDCUP!AA22,"-",WORLDCUP!AF22)</f>
        <v>Escocia-Marruecos</v>
      </c>
      <c r="L34" s="353"/>
      <c r="M34" s="358" t="str">
        <f aca="false">IF(OR(WORLDCUP!AC22="",WORLDCUP!AD22=""),"-",N34&amp;"|"&amp;O34&amp;"-"&amp;P34)</f>
        <v>-</v>
      </c>
      <c r="N34" s="331" t="str">
        <f aca="false">IF(OR(WORLDCUP!AC22="",WORLDCUP!AD22=""),"",IF(WORLDCUP!AC22&gt;WORLDCUP!AD22,"1",IF(WORLDCUP!AC22&lt;WORLDCUP!AD22,"2","X")))</f>
        <v/>
      </c>
      <c r="O34" s="331" t="n">
        <f aca="false">WORLDCUP!AC22</f>
        <v>0</v>
      </c>
      <c r="P34" s="331" t="n">
        <f aca="false">WORLDCUP!AD22</f>
        <v>0</v>
      </c>
      <c r="Q34" s="331" t="n">
        <f aca="false">ABS(O34-P34)</f>
        <v>0</v>
      </c>
      <c r="R34" s="326"/>
      <c r="S34" s="362" t="s">
        <v>277</v>
      </c>
      <c r="T34" s="355" t="n">
        <f aca="false">IFERROR(IF($M34=S34,($D$8+$D$9+$D$10)*$I34,IF($N34=LEFT(S34,1),($D$8+MAX(0,IF($D$50=1,$D$9*(1-(ABS($Q34-ABS(VALUE(MID(S34,FIND("|",S34)+1,FIND("-",S34)-FIND("|",S34)-1))-VALUE(MID(S34,FIND("-",S34)+1,10)))))*$D$50),$D$9*(1-(IF($N34="X",ABS($O34-VALUE(MID(S34,FIND("|",S34)+1,FIND("-",S34)-FIND("|",S34)-1))),ABS($Q34-ABS(VALUE(MID(S34,FIND("|",S34)+1,FIND("-",S34)-FIND("|",S34)-1))-VALUE(MID(S34,FIND("-",S34)+1,10)))))*$D$50)))))*$I34,0)),0)</f>
        <v>0</v>
      </c>
      <c r="U34" s="337"/>
      <c r="V34" s="362" t="s">
        <v>274</v>
      </c>
      <c r="W34" s="355" t="n">
        <f aca="false">IFERROR(IF($M34=V34,($D$8+$D$9+$D$10)*$I34,IF($N34=LEFT(V34,1),($D$8+MAX(0,IF($D$50=1,$D$9*(1-(ABS($Q34-ABS(VALUE(MID(V34,FIND("|",V34)+1,FIND("-",V34)-FIND("|",V34)-1))-VALUE(MID(V34,FIND("-",V34)+1,10)))))*$D$50),$D$9*(1-(IF($N34="X",ABS($O34-VALUE(MID(V34,FIND("|",V34)+1,FIND("-",V34)-FIND("|",V34)-1))),ABS($Q34-ABS(VALUE(MID(V34,FIND("|",V34)+1,FIND("-",V34)-FIND("|",V34)-1))-VALUE(MID(V34,FIND("-",V34)+1,10)))))*$D$50)))))*$I34,0)),0)</f>
        <v>0</v>
      </c>
      <c r="X34" s="337"/>
      <c r="Y34" s="362" t="s">
        <v>271</v>
      </c>
      <c r="Z34" s="355" t="n">
        <f aca="false">IFERROR(IF($M34=Y34,($D$8+$D$9+$D$10)*$I34,IF($N34=LEFT(Y34,1),($D$8+MAX(0,IF($D$50=1,$D$9*(1-(ABS($Q34-ABS(VALUE(MID(Y34,FIND("|",Y34)+1,FIND("-",Y34)-FIND("|",Y34)-1))-VALUE(MID(Y34,FIND("-",Y34)+1,10)))))*$D$50),$D$9*(1-(IF($N34="X",ABS($O34-VALUE(MID(Y34,FIND("|",Y34)+1,FIND("-",Y34)-FIND("|",Y34)-1))),ABS($Q34-ABS(VALUE(MID(Y34,FIND("|",Y34)+1,FIND("-",Y34)-FIND("|",Y34)-1))-VALUE(MID(Y34,FIND("-",Y34)+1,10)))))*$D$50)))))*$I34,0)),0)</f>
        <v>0</v>
      </c>
      <c r="AA34" s="337"/>
      <c r="AB34" s="362" t="s">
        <v>267</v>
      </c>
      <c r="AC34" s="355" t="n">
        <f aca="false">IFERROR(IF($M34=AB34,($D$8+$D$9+$D$10)*$I34,IF($N34=LEFT(AB34,1),($D$8+MAX(0,IF($D$50=1,$D$9*(1-(ABS($Q34-ABS(VALUE(MID(AB34,FIND("|",AB34)+1,FIND("-",AB34)-FIND("|",AB34)-1))-VALUE(MID(AB34,FIND("-",AB34)+1,10)))))*$D$50),$D$9*(1-(IF($N34="X",ABS($O34-VALUE(MID(AB34,FIND("|",AB34)+1,FIND("-",AB34)-FIND("|",AB34)-1))),ABS($Q34-ABS(VALUE(MID(AB34,FIND("|",AB34)+1,FIND("-",AB34)-FIND("|",AB34)-1))-VALUE(MID(AB34,FIND("-",AB34)+1,10)))))*$D$50)))))*$I34,0)),0)</f>
        <v>0</v>
      </c>
      <c r="AD34" s="337"/>
      <c r="AE34" s="362" t="s">
        <v>268</v>
      </c>
      <c r="AF34" s="355" t="n">
        <f aca="false">IFERROR(IF($M34=AE34,($D$8+$D$9+$D$10)*$I34,IF($N34=LEFT(AE34,1),($D$8+MAX(0,IF($D$50=1,$D$9*(1-(ABS($Q34-ABS(VALUE(MID(AE34,FIND("|",AE34)+1,FIND("-",AE34)-FIND("|",AE34)-1))-VALUE(MID(AE34,FIND("-",AE34)+1,10)))))*$D$50),$D$9*(1-(IF($N34="X",ABS($O34-VALUE(MID(AE34,FIND("|",AE34)+1,FIND("-",AE34)-FIND("|",AE34)-1))),ABS($Q34-ABS(VALUE(MID(AE34,FIND("|",AE34)+1,FIND("-",AE34)-FIND("|",AE34)-1))-VALUE(MID(AE34,FIND("-",AE34)+1,10)))))*$D$50)))))*$I34,0)),0)</f>
        <v>0</v>
      </c>
      <c r="AG34" s="337"/>
      <c r="AH34" s="362" t="s">
        <v>267</v>
      </c>
      <c r="AI34" s="355" t="n">
        <f aca="false">IFERROR(IF($M34=AH34,($D$8+$D$9+$D$10)*$I34,IF($N34=LEFT(AH34,1),($D$8+MAX(0,IF($D$50=1,$D$9*(1-(ABS($Q34-ABS(VALUE(MID(AH34,FIND("|",AH34)+1,FIND("-",AH34)-FIND("|",AH34)-1))-VALUE(MID(AH34,FIND("-",AH34)+1,10)))))*$D$50),$D$9*(1-(IF($N34="X",ABS($O34-VALUE(MID(AH34,FIND("|",AH34)+1,FIND("-",AH34)-FIND("|",AH34)-1))),ABS($Q34-ABS(VALUE(MID(AH34,FIND("|",AH34)+1,FIND("-",AH34)-FIND("|",AH34)-1))-VALUE(MID(AH34,FIND("-",AH34)+1,10)))))*$D$50)))))*$I34,0)),0)</f>
        <v>0</v>
      </c>
      <c r="AJ34" s="337"/>
      <c r="AK34" s="362" t="s">
        <v>267</v>
      </c>
      <c r="AL34" s="355" t="n">
        <f aca="false">IFERROR(IF($M34=AK34,($D$8+$D$9+$D$10)*$I34,IF($N34=LEFT(AK34,1),($D$8+MAX(0,IF($D$50=1,$D$9*(1-(ABS($Q34-ABS(VALUE(MID(AK34,FIND("|",AK34)+1,FIND("-",AK34)-FIND("|",AK34)-1))-VALUE(MID(AK34,FIND("-",AK34)+1,10)))))*$D$50),$D$9*(1-(IF($N34="X",ABS($O34-VALUE(MID(AK34,FIND("|",AK34)+1,FIND("-",AK34)-FIND("|",AK34)-1))),ABS($Q34-ABS(VALUE(MID(AK34,FIND("|",AK34)+1,FIND("-",AK34)-FIND("|",AK34)-1))-VALUE(MID(AK34,FIND("-",AK34)+1,10)))))*$D$50)))))*$I34,0)),0)</f>
        <v>0</v>
      </c>
      <c r="AM34" s="337"/>
      <c r="AN34" s="362" t="s">
        <v>271</v>
      </c>
      <c r="AO34" s="355" t="n">
        <f aca="false">IFERROR(IF($M34=AN34,($D$8+$D$9+$D$10)*$I34,IF($N34=LEFT(AN34,1),($D$8+MAX(0,IF($D$50=1,$D$9*(1-(ABS($Q34-ABS(VALUE(MID(AN34,FIND("|",AN34)+1,FIND("-",AN34)-FIND("|",AN34)-1))-VALUE(MID(AN34,FIND("-",AN34)+1,10)))))*$D$50),$D$9*(1-(IF($N34="X",ABS($O34-VALUE(MID(AN34,FIND("|",AN34)+1,FIND("-",AN34)-FIND("|",AN34)-1))),ABS($Q34-ABS(VALUE(MID(AN34,FIND("|",AN34)+1,FIND("-",AN34)-FIND("|",AN34)-1))-VALUE(MID(AN34,FIND("-",AN34)+1,10)))))*$D$50)))))*$I34,0)),0)</f>
        <v>0</v>
      </c>
      <c r="AP34" s="337"/>
      <c r="AQ34" s="362" t="s">
        <v>268</v>
      </c>
      <c r="AR34" s="355" t="n">
        <f aca="false">IFERROR(IF($M34=AQ34,($D$8+$D$9+$D$10)*$I34,IF($N34=LEFT(AQ34,1),($D$8+MAX(0,IF($D$50=1,$D$9*(1-(ABS($Q34-ABS(VALUE(MID(AQ34,FIND("|",AQ34)+1,FIND("-",AQ34)-FIND("|",AQ34)-1))-VALUE(MID(AQ34,FIND("-",AQ34)+1,10)))))*$D$50),$D$9*(1-(IF($N34="X",ABS($O34-VALUE(MID(AQ34,FIND("|",AQ34)+1,FIND("-",AQ34)-FIND("|",AQ34)-1))),ABS($Q34-ABS(VALUE(MID(AQ34,FIND("|",AQ34)+1,FIND("-",AQ34)-FIND("|",AQ34)-1))-VALUE(MID(AQ34,FIND("-",AQ34)+1,10)))))*$D$50)))))*$I34,0)),0)</f>
        <v>0</v>
      </c>
      <c r="AS34" s="337"/>
      <c r="AT34" s="362" t="s">
        <v>268</v>
      </c>
      <c r="AU34" s="355" t="n">
        <f aca="false">IFERROR(IF($M34=AT34,($D$8+$D$9+$D$10)*$I34,IF($N34=LEFT(AT34,1),($D$8+MAX(0,IF($D$50=1,$D$9*(1-(ABS($Q34-ABS(VALUE(MID(AT34,FIND("|",AT34)+1,FIND("-",AT34)-FIND("|",AT34)-1))-VALUE(MID(AT34,FIND("-",AT34)+1,10)))))*$D$50),$D$9*(1-(IF($N34="X",ABS($O34-VALUE(MID(AT34,FIND("|",AT34)+1,FIND("-",AT34)-FIND("|",AT34)-1))),ABS($Q34-ABS(VALUE(MID(AT34,FIND("|",AT34)+1,FIND("-",AT34)-FIND("|",AT34)-1))-VALUE(MID(AT34,FIND("-",AT34)+1,10)))))*$D$50)))))*$I34,0)),0)</f>
        <v>0</v>
      </c>
      <c r="AV34" s="337"/>
      <c r="AW34" s="362" t="s">
        <v>268</v>
      </c>
      <c r="AX34" s="355" t="n">
        <f aca="false">IFERROR(IF($M34=AW34,($D$8+$D$9+$D$10)*$I34,IF($N34=LEFT(AW34,1),($D$8+MAX(0,IF($D$50=1,$D$9*(1-(ABS($Q34-ABS(VALUE(MID(AW34,FIND("|",AW34)+1,FIND("-",AW34)-FIND("|",AW34)-1))-VALUE(MID(AW34,FIND("-",AW34)+1,10)))))*$D$50),$D$9*(1-(IF($N34="X",ABS($O34-VALUE(MID(AW34,FIND("|",AW34)+1,FIND("-",AW34)-FIND("|",AW34)-1))),ABS($Q34-ABS(VALUE(MID(AW34,FIND("|",AW34)+1,FIND("-",AW34)-FIND("|",AW34)-1))-VALUE(MID(AW34,FIND("-",AW34)+1,10)))))*$D$50)))))*$I34,0)),0)</f>
        <v>0</v>
      </c>
      <c r="AY34" s="337"/>
      <c r="AZ34" s="362" t="s">
        <v>271</v>
      </c>
      <c r="BA34" s="355" t="n">
        <f aca="false">IFERROR(IF($M34=AZ34,($D$8+$D$9+$D$10)*$I34,IF($N34=LEFT(AZ34,1),($D$8+MAX(0,IF($D$50=1,$D$9*(1-(ABS($Q34-ABS(VALUE(MID(AZ34,FIND("|",AZ34)+1,FIND("-",AZ34)-FIND("|",AZ34)-1))-VALUE(MID(AZ34,FIND("-",AZ34)+1,10)))))*$D$50),$D$9*(1-(IF($N34="X",ABS($O34-VALUE(MID(AZ34,FIND("|",AZ34)+1,FIND("-",AZ34)-FIND("|",AZ34)-1))),ABS($Q34-ABS(VALUE(MID(AZ34,FIND("|",AZ34)+1,FIND("-",AZ34)-FIND("|",AZ34)-1))-VALUE(MID(AZ34,FIND("-",AZ34)+1,10)))))*$D$50)))))*$I34,0)),0)</f>
        <v>0</v>
      </c>
      <c r="BB34" s="337"/>
      <c r="BC34" s="362" t="s">
        <v>274</v>
      </c>
      <c r="BD34" s="355" t="n">
        <f aca="false">IFERROR(IF($M34=BC34,($D$8+$D$9+$D$10)*$I34,IF($N34=LEFT(BC34,1),($D$8+MAX(0,IF($D$50=1,$D$9*(1-(ABS($Q34-ABS(VALUE(MID(BC34,FIND("|",BC34)+1,FIND("-",BC34)-FIND("|",BC34)-1))-VALUE(MID(BC34,FIND("-",BC34)+1,10)))))*$D$50),$D$9*(1-(IF($N34="X",ABS($O34-VALUE(MID(BC34,FIND("|",BC34)+1,FIND("-",BC34)-FIND("|",BC34)-1))),ABS($Q34-ABS(VALUE(MID(BC34,FIND("|",BC34)+1,FIND("-",BC34)-FIND("|",BC34)-1))-VALUE(MID(BC34,FIND("-",BC34)+1,10)))))*$D$50)))))*$I34,0)),0)</f>
        <v>0</v>
      </c>
      <c r="BE34" s="337"/>
      <c r="BF34" s="362" t="s">
        <v>274</v>
      </c>
      <c r="BG34" s="355" t="n">
        <f aca="false">IFERROR(IF($M34=BF34,($D$8+$D$9+$D$10)*$I34,IF($N34=LEFT(BF34,1),($D$8+MAX(0,IF($D$50=1,$D$9*(1-(ABS($Q34-ABS(VALUE(MID(BF34,FIND("|",BF34)+1,FIND("-",BF34)-FIND("|",BF34)-1))-VALUE(MID(BF34,FIND("-",BF34)+1,10)))))*$D$50),$D$9*(1-(IF($N34="X",ABS($O34-VALUE(MID(BF34,FIND("|",BF34)+1,FIND("-",BF34)-FIND("|",BF34)-1))),ABS($Q34-ABS(VALUE(MID(BF34,FIND("|",BF34)+1,FIND("-",BF34)-FIND("|",BF34)-1))-VALUE(MID(BF34,FIND("-",BF34)+1,10)))))*$D$50)))))*$I34,0)),0)</f>
        <v>0</v>
      </c>
      <c r="BH34" s="337"/>
      <c r="BI34" s="362" t="s">
        <v>271</v>
      </c>
      <c r="BJ34" s="355" t="n">
        <f aca="false">IFERROR(IF($M34=BI34,($D$8+$D$9+$D$10)*$I34,IF($N34=LEFT(BI34,1),($D$8+MAX(0,IF($D$50=1,$D$9*(1-(ABS($Q34-ABS(VALUE(MID(BI34,FIND("|",BI34)+1,FIND("-",BI34)-FIND("|",BI34)-1))-VALUE(MID(BI34,FIND("-",BI34)+1,10)))))*$D$50),$D$9*(1-(IF($N34="X",ABS($O34-VALUE(MID(BI34,FIND("|",BI34)+1,FIND("-",BI34)-FIND("|",BI34)-1))),ABS($Q34-ABS(VALUE(MID(BI34,FIND("|",BI34)+1,FIND("-",BI34)-FIND("|",BI34)-1))-VALUE(MID(BI34,FIND("-",BI34)+1,10)))))*$D$50)))))*$I34,0)),0)</f>
        <v>0</v>
      </c>
      <c r="BK34" s="337"/>
      <c r="BL34" s="362" t="s">
        <v>274</v>
      </c>
      <c r="BM34" s="355" t="n">
        <f aca="false">IFERROR(IF($M34=BL34,($D$8+$D$9+$D$10)*$I34,IF($N34=LEFT(BL34,1),($D$8+MAX(0,IF($D$50=1,$D$9*(1-(ABS($Q34-ABS(VALUE(MID(BL34,FIND("|",BL34)+1,FIND("-",BL34)-FIND("|",BL34)-1))-VALUE(MID(BL34,FIND("-",BL34)+1,10)))))*$D$50),$D$9*(1-(IF($N34="X",ABS($O34-VALUE(MID(BL34,FIND("|",BL34)+1,FIND("-",BL34)-FIND("|",BL34)-1))),ABS($Q34-ABS(VALUE(MID(BL34,FIND("|",BL34)+1,FIND("-",BL34)-FIND("|",BL34)-1))-VALUE(MID(BL34,FIND("-",BL34)+1,10)))))*$D$50)))))*$I34,0)),0)</f>
        <v>0</v>
      </c>
      <c r="BN34" s="337"/>
      <c r="BO34" s="362" t="s">
        <v>267</v>
      </c>
      <c r="BP34" s="355" t="n">
        <f aca="false">IFERROR(IF($M34=BO34,($D$8+$D$9+$D$10)*$I34,IF($N34=LEFT(BO34,1),($D$8+MAX(0,IF($D$50=1,$D$9*(1-(ABS($Q34-ABS(VALUE(MID(BO34,FIND("|",BO34)+1,FIND("-",BO34)-FIND("|",BO34)-1))-VALUE(MID(BO34,FIND("-",BO34)+1,10)))))*$D$50),$D$9*(1-(IF($N34="X",ABS($O34-VALUE(MID(BO34,FIND("|",BO34)+1,FIND("-",BO34)-FIND("|",BO34)-1))),ABS($Q34-ABS(VALUE(MID(BO34,FIND("|",BO34)+1,FIND("-",BO34)-FIND("|",BO34)-1))-VALUE(MID(BO34,FIND("-",BO34)+1,10)))))*$D$50)))))*$I34,0)),0)</f>
        <v>0</v>
      </c>
      <c r="BQ34" s="337"/>
      <c r="BR34" s="362" t="s">
        <v>271</v>
      </c>
      <c r="BS34" s="355" t="n">
        <f aca="false">IFERROR(IF($M34=BR34,($D$8+$D$9+$D$10)*$I34,IF($N34=LEFT(BR34,1),($D$8+MAX(0,IF($D$50=1,$D$9*(1-(ABS($Q34-ABS(VALUE(MID(BR34,FIND("|",BR34)+1,FIND("-",BR34)-FIND("|",BR34)-1))-VALUE(MID(BR34,FIND("-",BR34)+1,10)))))*$D$50),$D$9*(1-(IF($N34="X",ABS($O34-VALUE(MID(BR34,FIND("|",BR34)+1,FIND("-",BR34)-FIND("|",BR34)-1))),ABS($Q34-ABS(VALUE(MID(BR34,FIND("|",BR34)+1,FIND("-",BR34)-FIND("|",BR34)-1))-VALUE(MID(BR34,FIND("-",BR34)+1,10)))))*$D$50)))))*$I34,0)),0)</f>
        <v>0</v>
      </c>
      <c r="BT34" s="337"/>
      <c r="BU34" s="362"/>
      <c r="BV34" s="355" t="n">
        <f aca="false">IFERROR(IF($M34=BU34,($D$8+$D$9+$D$10)*$I34,IF($N34=LEFT(BU34,1),($D$8+MAX(0,IF($D$50=1,$D$9*(1-(ABS($Q34-ABS(VALUE(MID(BU34,FIND("|",BU34)+1,FIND("-",BU34)-FIND("|",BU34)-1))-VALUE(MID(BU34,FIND("-",BU34)+1,10)))))*$D$50),$D$9*(1-(IF($N34="X",ABS($O34-VALUE(MID(BU34,FIND("|",BU34)+1,FIND("-",BU34)-FIND("|",BU34)-1))),ABS($Q34-ABS(VALUE(MID(BU34,FIND("|",BU34)+1,FIND("-",BU34)-FIND("|",BU34)-1))-VALUE(MID(BU34,FIND("-",BU34)+1,10)))))*$D$50)))))*$I34,0)),0)</f>
        <v>0</v>
      </c>
      <c r="BW34" s="337"/>
      <c r="BX34" s="362"/>
      <c r="BY34" s="355" t="n">
        <f aca="false">IFERROR(IF($M34=BX34,($D$8+$D$9+$D$10)*$I34,IF($N34=LEFT(BX34,1),($D$8+MAX(0,IF($D$50=1,$D$9*(1-(ABS($Q34-ABS(VALUE(MID(BX34,FIND("|",BX34)+1,FIND("-",BX34)-FIND("|",BX34)-1))-VALUE(MID(BX34,FIND("-",BX34)+1,10)))))*$D$50),$D$9*(1-(IF($N34="X",ABS($O34-VALUE(MID(BX34,FIND("|",BX34)+1,FIND("-",BX34)-FIND("|",BX34)-1))),ABS($Q34-ABS(VALUE(MID(BX34,FIND("|",BX34)+1,FIND("-",BX34)-FIND("|",BX34)-1))-VALUE(MID(BX34,FIND("-",BX34)+1,10)))))*$D$50)))))*$I34,0)),0)</f>
        <v>0</v>
      </c>
      <c r="BZ34" s="337"/>
      <c r="CA34" s="362"/>
      <c r="CB34" s="355" t="n">
        <f aca="false">IFERROR(IF($M34=CA34,($D$8+$D$9+$D$10)*$I34,IF($N34=LEFT(CA34,1),($D$8+MAX(0,IF($D$50=1,$D$9*(1-(ABS($Q34-ABS(VALUE(MID(CA34,FIND("|",CA34)+1,FIND("-",CA34)-FIND("|",CA34)-1))-VALUE(MID(CA34,FIND("-",CA34)+1,10)))))*$D$50),$D$9*(1-(IF($N34="X",ABS($O34-VALUE(MID(CA34,FIND("|",CA34)+1,FIND("-",CA34)-FIND("|",CA34)-1))),ABS($Q34-ABS(VALUE(MID(CA34,FIND("|",CA34)+1,FIND("-",CA34)-FIND("|",CA34)-1))-VALUE(MID(CA34,FIND("-",CA34)+1,10)))))*$D$50)))))*$I34,0)),0)</f>
        <v>0</v>
      </c>
      <c r="CC34" s="337"/>
      <c r="CD34" s="362"/>
      <c r="CE34" s="355" t="n">
        <f aca="false">IFERROR(IF($M34=CD34,($D$8+$D$9+$D$10)*$I34,IF($N34=LEFT(CD34,1),($D$8+MAX(0,IF($D$50=1,$D$9*(1-(ABS($Q34-ABS(VALUE(MID(CD34,FIND("|",CD34)+1,FIND("-",CD34)-FIND("|",CD34)-1))-VALUE(MID(CD34,FIND("-",CD34)+1,10)))))*$D$50),$D$9*(1-(IF($N34="X",ABS($O34-VALUE(MID(CD34,FIND("|",CD34)+1,FIND("-",CD34)-FIND("|",CD34)-1))),ABS($Q34-ABS(VALUE(MID(CD34,FIND("|",CD34)+1,FIND("-",CD34)-FIND("|",CD34)-1))-VALUE(MID(CD34,FIND("-",CD34)+1,10)))))*$D$50)))))*$I34,0)),0)</f>
        <v>0</v>
      </c>
      <c r="CF34" s="337"/>
      <c r="CG34" s="362"/>
      <c r="CH34" s="355" t="n">
        <f aca="false">IFERROR(IF($M34=CG34,($D$8+$D$9+$D$10)*$I34,IF($N34=LEFT(CG34,1),($D$8+MAX(0,IF($D$50=1,$D$9*(1-(ABS($Q34-ABS(VALUE(MID(CG34,FIND("|",CG34)+1,FIND("-",CG34)-FIND("|",CG34)-1))-VALUE(MID(CG34,FIND("-",CG34)+1,10)))))*$D$50),$D$9*(1-(IF($N34="X",ABS($O34-VALUE(MID(CG34,FIND("|",CG34)+1,FIND("-",CG34)-FIND("|",CG34)-1))),ABS($Q34-ABS(VALUE(MID(CG34,FIND("|",CG34)+1,FIND("-",CG34)-FIND("|",CG34)-1))-VALUE(MID(CG34,FIND("-",CG34)+1,10)))))*$D$50)))))*$I34,0)),0)</f>
        <v>0</v>
      </c>
      <c r="CI34" s="337"/>
      <c r="CJ34" s="362"/>
      <c r="CK34" s="355" t="n">
        <f aca="false">IFERROR(IF($M34=CJ34,($D$8+$D$9+$D$10)*$I34,IF($N34=LEFT(CJ34,1),($D$8+MAX(0,IF($D$50=1,$D$9*(1-(ABS($Q34-ABS(VALUE(MID(CJ34,FIND("|",CJ34)+1,FIND("-",CJ34)-FIND("|",CJ34)-1))-VALUE(MID(CJ34,FIND("-",CJ34)+1,10)))))*$D$50),$D$9*(1-(IF($N34="X",ABS($O34-VALUE(MID(CJ34,FIND("|",CJ34)+1,FIND("-",CJ34)-FIND("|",CJ34)-1))),ABS($Q34-ABS(VALUE(MID(CJ34,FIND("|",CJ34)+1,FIND("-",CJ34)-FIND("|",CJ34)-1))-VALUE(MID(CJ34,FIND("-",CJ34)+1,10)))))*$D$50)))))*$I34,0)),0)</f>
        <v>0</v>
      </c>
      <c r="CL34" s="337"/>
      <c r="CM34" s="362"/>
      <c r="CN34" s="355" t="n">
        <f aca="false">IFERROR(IF($M34=CM34,($D$8+$D$9+$D$10)*$I34,IF($N34=LEFT(CM34,1),($D$8+MAX(0,IF($D$50=1,$D$9*(1-(ABS($Q34-ABS(VALUE(MID(CM34,FIND("|",CM34)+1,FIND("-",CM34)-FIND("|",CM34)-1))-VALUE(MID(CM34,FIND("-",CM34)+1,10)))))*$D$50),$D$9*(1-(IF($N34="X",ABS($O34-VALUE(MID(CM34,FIND("|",CM34)+1,FIND("-",CM34)-FIND("|",CM34)-1))),ABS($Q34-ABS(VALUE(MID(CM34,FIND("|",CM34)+1,FIND("-",CM34)-FIND("|",CM34)-1))-VALUE(MID(CM34,FIND("-",CM34)+1,10)))))*$D$50)))))*$I34,0)),0)</f>
        <v>0</v>
      </c>
      <c r="CO34" s="337"/>
      <c r="CP34" s="362"/>
      <c r="CQ34" s="355" t="n">
        <f aca="false">IFERROR(IF($M34=CP34,($D$8+$D$9+$D$10)*$I34,IF($N34=LEFT(CP34,1),($D$8+MAX(0,IF($D$50=1,$D$9*(1-(ABS($Q34-ABS(VALUE(MID(CP34,FIND("|",CP34)+1,FIND("-",CP34)-FIND("|",CP34)-1))-VALUE(MID(CP34,FIND("-",CP34)+1,10)))))*$D$50),$D$9*(1-(IF($N34="X",ABS($O34-VALUE(MID(CP34,FIND("|",CP34)+1,FIND("-",CP34)-FIND("|",CP34)-1))),ABS($Q34-ABS(VALUE(MID(CP34,FIND("|",CP34)+1,FIND("-",CP34)-FIND("|",CP34)-1))-VALUE(MID(CP34,FIND("-",CP34)+1,10)))))*$D$50)))))*$I34,0)),0)</f>
        <v>0</v>
      </c>
      <c r="CR34" s="337"/>
      <c r="CS34" s="362"/>
      <c r="CT34" s="355" t="n">
        <f aca="false">IFERROR(IF($M34=CS34,($D$8+$D$9+$D$10)*$I34,IF($N34=LEFT(CS34,1),($D$8+MAX(0,IF($D$50=1,$D$9*(1-(ABS($Q34-ABS(VALUE(MID(CS34,FIND("|",CS34)+1,FIND("-",CS34)-FIND("|",CS34)-1))-VALUE(MID(CS34,FIND("-",CS34)+1,10)))))*$D$50),$D$9*(1-(IF($N34="X",ABS($O34-VALUE(MID(CS34,FIND("|",CS34)+1,FIND("-",CS34)-FIND("|",CS34)-1))),ABS($Q34-ABS(VALUE(MID(CS34,FIND("|",CS34)+1,FIND("-",CS34)-FIND("|",CS34)-1))-VALUE(MID(CS34,FIND("-",CS34)+1,10)))))*$D$50)))))*$I34,0)),0)</f>
        <v>0</v>
      </c>
      <c r="CU34" s="337"/>
      <c r="CV34" s="362"/>
      <c r="CW34" s="355" t="n">
        <f aca="false">IFERROR(IF($M34=CV34,($D$8+$D$9+$D$10)*$I34,IF($N34=LEFT(CV34,1),($D$8+MAX(0,IF($D$50=1,$D$9*(1-(ABS($Q34-ABS(VALUE(MID(CV34,FIND("|",CV34)+1,FIND("-",CV34)-FIND("|",CV34)-1))-VALUE(MID(CV34,FIND("-",CV34)+1,10)))))*$D$50),$D$9*(1-(IF($N34="X",ABS($O34-VALUE(MID(CV34,FIND("|",CV34)+1,FIND("-",CV34)-FIND("|",CV34)-1))),ABS($Q34-ABS(VALUE(MID(CV34,FIND("|",CV34)+1,FIND("-",CV34)-FIND("|",CV34)-1))-VALUE(MID(CV34,FIND("-",CV34)+1,10)))))*$D$50)))))*$I34,0)),0)</f>
        <v>0</v>
      </c>
      <c r="CX34" s="337"/>
      <c r="CY34" s="362"/>
      <c r="CZ34" s="355" t="n">
        <f aca="false">IFERROR(IF($M34=CY34,($D$8+$D$9+$D$10)*$I34,IF($N34=LEFT(CY34,1),($D$8+MAX(0,IF($D$50=1,$D$9*(1-(ABS($Q34-ABS(VALUE(MID(CY34,FIND("|",CY34)+1,FIND("-",CY34)-FIND("|",CY34)-1))-VALUE(MID(CY34,FIND("-",CY34)+1,10)))))*$D$50),$D$9*(1-(IF($N34="X",ABS($O34-VALUE(MID(CY34,FIND("|",CY34)+1,FIND("-",CY34)-FIND("|",CY34)-1))),ABS($Q34-ABS(VALUE(MID(CY34,FIND("|",CY34)+1,FIND("-",CY34)-FIND("|",CY34)-1))-VALUE(MID(CY34,FIND("-",CY34)+1,10)))))*$D$50)))))*$I34,0)),0)</f>
        <v>0</v>
      </c>
      <c r="DA34" s="337"/>
      <c r="DB34" s="362"/>
      <c r="DC34" s="355" t="n">
        <f aca="false">IFERROR(IF($M34=DB34,($D$8+$D$9+$D$10)*$I34,IF($N34=LEFT(DB34,1),($D$8+MAX(0,IF($D$50=1,$D$9*(1-(ABS($Q34-ABS(VALUE(MID(DB34,FIND("|",DB34)+1,FIND("-",DB34)-FIND("|",DB34)-1))-VALUE(MID(DB34,FIND("-",DB34)+1,10)))))*$D$50),$D$9*(1-(IF($N34="X",ABS($O34-VALUE(MID(DB34,FIND("|",DB34)+1,FIND("-",DB34)-FIND("|",DB34)-1))),ABS($Q34-ABS(VALUE(MID(DB34,FIND("|",DB34)+1,FIND("-",DB34)-FIND("|",DB34)-1))-VALUE(MID(DB34,FIND("-",DB34)+1,10)))))*$D$50)))))*$I34,0)),0)</f>
        <v>0</v>
      </c>
      <c r="DD34" s="337"/>
      <c r="DE34" s="362"/>
      <c r="DF34" s="355" t="n">
        <f aca="false">IFERROR(IF($M34=DE34,($D$8+$D$9+$D$10)*$I34,IF($N34=LEFT(DE34,1),($D$8+MAX(0,IF($D$50=1,$D$9*(1-(ABS($Q34-ABS(VALUE(MID(DE34,FIND("|",DE34)+1,FIND("-",DE34)-FIND("|",DE34)-1))-VALUE(MID(DE34,FIND("-",DE34)+1,10)))))*$D$50),$D$9*(1-(IF($N34="X",ABS($O34-VALUE(MID(DE34,FIND("|",DE34)+1,FIND("-",DE34)-FIND("|",DE34)-1))),ABS($Q34-ABS(VALUE(MID(DE34,FIND("|",DE34)+1,FIND("-",DE34)-FIND("|",DE34)-1))-VALUE(MID(DE34,FIND("-",DE34)+1,10)))))*$D$50)))))*$I34,0)),0)</f>
        <v>0</v>
      </c>
      <c r="DG34" s="337"/>
      <c r="DH34" s="362"/>
      <c r="DI34" s="355" t="n">
        <f aca="false">IFERROR(IF($M34=DH34,($D$8+$D$9+$D$10)*$I34,IF($N34=LEFT(DH34,1),($D$8+MAX(0,IF($D$50=1,$D$9*(1-(ABS($Q34-ABS(VALUE(MID(DH34,FIND("|",DH34)+1,FIND("-",DH34)-FIND("|",DH34)-1))-VALUE(MID(DH34,FIND("-",DH34)+1,10)))))*$D$50),$D$9*(1-(IF($N34="X",ABS($O34-VALUE(MID(DH34,FIND("|",DH34)+1,FIND("-",DH34)-FIND("|",DH34)-1))),ABS($Q34-ABS(VALUE(MID(DH34,FIND("|",DH34)+1,FIND("-",DH34)-FIND("|",DH34)-1))-VALUE(MID(DH34,FIND("-",DH34)+1,10)))))*$D$50)))))*$I34,0)),0)</f>
        <v>0</v>
      </c>
      <c r="DJ34" s="337"/>
      <c r="DK34" s="362"/>
      <c r="DL34" s="355" t="n">
        <f aca="false">IFERROR(IF($M34=DK34,($D$8+$D$9+$D$10)*$I34,IF($N34=LEFT(DK34,1),($D$8+MAX(0,IF($D$50=1,$D$9*(1-(ABS($Q34-ABS(VALUE(MID(DK34,FIND("|",DK34)+1,FIND("-",DK34)-FIND("|",DK34)-1))-VALUE(MID(DK34,FIND("-",DK34)+1,10)))))*$D$50),$D$9*(1-(IF($N34="X",ABS($O34-VALUE(MID(DK34,FIND("|",DK34)+1,FIND("-",DK34)-FIND("|",DK34)-1))),ABS($Q34-ABS(VALUE(MID(DK34,FIND("|",DK34)+1,FIND("-",DK34)-FIND("|",DK34)-1))-VALUE(MID(DK34,FIND("-",DK34)+1,10)))))*$D$50)))))*$I34,0)),0)</f>
        <v>0</v>
      </c>
      <c r="DM34" s="337"/>
      <c r="DN34" s="362"/>
      <c r="DO34" s="355" t="n">
        <f aca="false">IFERROR(IF($M34=DN34,($D$8+$D$9+$D$10)*$I34,IF($N34=LEFT(DN34,1),($D$8+MAX(0,IF($D$50=1,$D$9*(1-(ABS($Q34-ABS(VALUE(MID(DN34,FIND("|",DN34)+1,FIND("-",DN34)-FIND("|",DN34)-1))-VALUE(MID(DN34,FIND("-",DN34)+1,10)))))*$D$50),$D$9*(1-(IF($N34="X",ABS($O34-VALUE(MID(DN34,FIND("|",DN34)+1,FIND("-",DN34)-FIND("|",DN34)-1))),ABS($Q34-ABS(VALUE(MID(DN34,FIND("|",DN34)+1,FIND("-",DN34)-FIND("|",DN34)-1))-VALUE(MID(DN34,FIND("-",DN34)+1,10)))))*$D$50)))))*$I34,0)),0)</f>
        <v>0</v>
      </c>
      <c r="DP34" s="337"/>
      <c r="DQ34" s="362"/>
      <c r="DR34" s="355" t="n">
        <f aca="false">IFERROR(IF($M34=DQ34,($D$8+$D$9+$D$10)*$I34,IF($N34=LEFT(DQ34,1),($D$8+MAX(0,IF($D$50=1,$D$9*(1-(ABS($Q34-ABS(VALUE(MID(DQ34,FIND("|",DQ34)+1,FIND("-",DQ34)-FIND("|",DQ34)-1))-VALUE(MID(DQ34,FIND("-",DQ34)+1,10)))))*$D$50),$D$9*(1-(IF($N34="X",ABS($O34-VALUE(MID(DQ34,FIND("|",DQ34)+1,FIND("-",DQ34)-FIND("|",DQ34)-1))),ABS($Q34-ABS(VALUE(MID(DQ34,FIND("|",DQ34)+1,FIND("-",DQ34)-FIND("|",DQ34)-1))-VALUE(MID(DQ34,FIND("-",DQ34)+1,10)))))*$D$50)))))*$I34,0)),0)</f>
        <v>0</v>
      </c>
      <c r="DS34" s="337"/>
      <c r="DT34" s="362"/>
      <c r="DU34" s="355" t="n">
        <f aca="false">IFERROR(IF($M34=DT34,($D$8+$D$9+$D$10)*$I34,IF($N34=LEFT(DT34,1),($D$8+MAX(0,IF($D$50=1,$D$9*(1-(ABS($Q34-ABS(VALUE(MID(DT34,FIND("|",DT34)+1,FIND("-",DT34)-FIND("|",DT34)-1))-VALUE(MID(DT34,FIND("-",DT34)+1,10)))))*$D$50),$D$9*(1-(IF($N34="X",ABS($O34-VALUE(MID(DT34,FIND("|",DT34)+1,FIND("-",DT34)-FIND("|",DT34)-1))),ABS($Q34-ABS(VALUE(MID(DT34,FIND("|",DT34)+1,FIND("-",DT34)-FIND("|",DT34)-1))-VALUE(MID(DT34,FIND("-",DT34)+1,10)))))*$D$50)))))*$I34,0)),0)</f>
        <v>0</v>
      </c>
      <c r="DV34" s="337"/>
      <c r="DW34" s="362"/>
      <c r="DX34" s="355" t="n">
        <f aca="false">IFERROR(IF($M34=DW34,($D$8+$D$9+$D$10)*$I34,IF($N34=LEFT(DW34,1),($D$8+MAX(0,IF($D$50=1,$D$9*(1-(ABS($Q34-ABS(VALUE(MID(DW34,FIND("|",DW34)+1,FIND("-",DW34)-FIND("|",DW34)-1))-VALUE(MID(DW34,FIND("-",DW34)+1,10)))))*$D$50),$D$9*(1-(IF($N34="X",ABS($O34-VALUE(MID(DW34,FIND("|",DW34)+1,FIND("-",DW34)-FIND("|",DW34)-1))),ABS($Q34-ABS(VALUE(MID(DW34,FIND("|",DW34)+1,FIND("-",DW34)-FIND("|",DW34)-1))-VALUE(MID(DW34,FIND("-",DW34)+1,10)))))*$D$50)))))*$I34,0)),0)</f>
        <v>0</v>
      </c>
      <c r="DY34" s="337"/>
      <c r="DZ34" s="362"/>
      <c r="EA34" s="355" t="n">
        <f aca="false">IFERROR(IF($M34=DZ34,($D$8+$D$9+$D$10)*$I34,IF($N34=LEFT(DZ34,1),($D$8+MAX(0,IF($D$50=1,$D$9*(1-(ABS($Q34-ABS(VALUE(MID(DZ34,FIND("|",DZ34)+1,FIND("-",DZ34)-FIND("|",DZ34)-1))-VALUE(MID(DZ34,FIND("-",DZ34)+1,10)))))*$D$50),$D$9*(1-(IF($N34="X",ABS($O34-VALUE(MID(DZ34,FIND("|",DZ34)+1,FIND("-",DZ34)-FIND("|",DZ34)-1))),ABS($Q34-ABS(VALUE(MID(DZ34,FIND("|",DZ34)+1,FIND("-",DZ34)-FIND("|",DZ34)-1))-VALUE(MID(DZ34,FIND("-",DZ34)+1,10)))))*$D$50)))))*$I34,0)),0)</f>
        <v>0</v>
      </c>
      <c r="EB34" s="337"/>
      <c r="EC34" s="362"/>
      <c r="ED34" s="355" t="n">
        <f aca="false">IFERROR(IF($M34=EC34,($D$8+$D$9+$D$10)*$I34,IF($N34=LEFT(EC34,1),($D$8+MAX(0,IF($D$50=1,$D$9*(1-(ABS($Q34-ABS(VALUE(MID(EC34,FIND("|",EC34)+1,FIND("-",EC34)-FIND("|",EC34)-1))-VALUE(MID(EC34,FIND("-",EC34)+1,10)))))*$D$50),$D$9*(1-(IF($N34="X",ABS($O34-VALUE(MID(EC34,FIND("|",EC34)+1,FIND("-",EC34)-FIND("|",EC34)-1))),ABS($Q34-ABS(VALUE(MID(EC34,FIND("|",EC34)+1,FIND("-",EC34)-FIND("|",EC34)-1))-VALUE(MID(EC34,FIND("-",EC34)+1,10)))))*$D$50)))))*$I34,0)),0)</f>
        <v>0</v>
      </c>
      <c r="EE34" s="337"/>
      <c r="EF34" s="362"/>
      <c r="EG34" s="355" t="n">
        <f aca="false">IFERROR(IF($M34=EF34,($D$8+$D$9+$D$10)*$I34,IF($N34=LEFT(EF34,1),($D$8+MAX(0,IF($D$50=1,$D$9*(1-(ABS($Q34-ABS(VALUE(MID(EF34,FIND("|",EF34)+1,FIND("-",EF34)-FIND("|",EF34)-1))-VALUE(MID(EF34,FIND("-",EF34)+1,10)))))*$D$50),$D$9*(1-(IF($N34="X",ABS($O34-VALUE(MID(EF34,FIND("|",EF34)+1,FIND("-",EF34)-FIND("|",EF34)-1))),ABS($Q34-ABS(VALUE(MID(EF34,FIND("|",EF34)+1,FIND("-",EF34)-FIND("|",EF34)-1))-VALUE(MID(EF34,FIND("-",EF34)+1,10)))))*$D$50)))))*$I34,0)),0)</f>
        <v>0</v>
      </c>
      <c r="EH34" s="337"/>
      <c r="EI34" s="337"/>
    </row>
    <row r="35" customFormat="false" ht="15" hidden="false" customHeight="false" outlineLevel="0" collapsed="false">
      <c r="A35" s="326"/>
      <c r="B35" s="326"/>
      <c r="C35" s="367" t="str">
        <f aca="false">Idiomas!D331</f>
        <v>3ºy4º PUESTO - Resultado exacto</v>
      </c>
      <c r="D35" s="368" t="n">
        <v>10</v>
      </c>
      <c r="E35" s="333"/>
      <c r="F35" s="342" t="n">
        <f aca="false">SUM($D$8:$D$10)*I35</f>
        <v>17</v>
      </c>
      <c r="G35" s="342" t="n">
        <f aca="false">VLOOKUP(H35,Equipos!$Q$1:$R$25,2,0)</f>
        <v>10</v>
      </c>
      <c r="H35" s="350" t="n">
        <f aca="false">TRUNC(INDEX(WORLDCUP!$X$4:$X$147,MATCH(ADMIN!K35,WORLDCUP!$DT$4:$DT$147,0))+INDEX(Horarios!$R$3:$R$86,MATCH(Horarios!$C$3,Horarios!$P$3:$P$86,0))/24)</f>
        <v>46193</v>
      </c>
      <c r="I35" s="351" t="n">
        <v>1</v>
      </c>
      <c r="J35" s="352" t="s">
        <v>298</v>
      </c>
      <c r="K35" s="366" t="str">
        <f aca="false">CONCATENATE(WORLDCUP!AA23,"-",WORLDCUP!AF23)</f>
        <v>Brasil-Haití</v>
      </c>
      <c r="L35" s="353"/>
      <c r="M35" s="358" t="str">
        <f aca="false">IF(OR(WORLDCUP!AC23="",WORLDCUP!AD23=""),"-",N35&amp;"|"&amp;O35&amp;"-"&amp;P35)</f>
        <v>-</v>
      </c>
      <c r="N35" s="331" t="str">
        <f aca="false">IF(OR(WORLDCUP!AC23="",WORLDCUP!AD23=""),"",IF(WORLDCUP!AC23&gt;WORLDCUP!AD23,"1",IF(WORLDCUP!AC23&lt;WORLDCUP!AD23,"2","X")))</f>
        <v/>
      </c>
      <c r="O35" s="331" t="n">
        <f aca="false">WORLDCUP!AC23</f>
        <v>0</v>
      </c>
      <c r="P35" s="331" t="n">
        <f aca="false">WORLDCUP!AD23</f>
        <v>0</v>
      </c>
      <c r="Q35" s="331" t="n">
        <f aca="false">ABS(O35-P35)</f>
        <v>0</v>
      </c>
      <c r="R35" s="326"/>
      <c r="S35" s="362" t="s">
        <v>284</v>
      </c>
      <c r="T35" s="355" t="n">
        <f aca="false">IFERROR(IF($M35=S35,($D$8+$D$9+$D$10)*$I35,IF($N35=LEFT(S35,1),($D$8+MAX(0,IF($D$50=1,$D$9*(1-(ABS($Q35-ABS(VALUE(MID(S35,FIND("|",S35)+1,FIND("-",S35)-FIND("|",S35)-1))-VALUE(MID(S35,FIND("-",S35)+1,10)))))*$D$50),$D$9*(1-(IF($N35="X",ABS($O35-VALUE(MID(S35,FIND("|",S35)+1,FIND("-",S35)-FIND("|",S35)-1))),ABS($Q35-ABS(VALUE(MID(S35,FIND("|",S35)+1,FIND("-",S35)-FIND("|",S35)-1))-VALUE(MID(S35,FIND("-",S35)+1,10)))))*$D$50)))))*$I35,0)),0)</f>
        <v>0</v>
      </c>
      <c r="U35" s="337"/>
      <c r="V35" s="362" t="s">
        <v>283</v>
      </c>
      <c r="W35" s="355" t="n">
        <f aca="false">IFERROR(IF($M35=V35,($D$8+$D$9+$D$10)*$I35,IF($N35=LEFT(V35,1),($D$8+MAX(0,IF($D$50=1,$D$9*(1-(ABS($Q35-ABS(VALUE(MID(V35,FIND("|",V35)+1,FIND("-",V35)-FIND("|",V35)-1))-VALUE(MID(V35,FIND("-",V35)+1,10)))))*$D$50),$D$9*(1-(IF($N35="X",ABS($O35-VALUE(MID(V35,FIND("|",V35)+1,FIND("-",V35)-FIND("|",V35)-1))),ABS($Q35-ABS(VALUE(MID(V35,FIND("|",V35)+1,FIND("-",V35)-FIND("|",V35)-1))-VALUE(MID(V35,FIND("-",V35)+1,10)))))*$D$50)))))*$I35,0)),0)</f>
        <v>0</v>
      </c>
      <c r="X35" s="337"/>
      <c r="Y35" s="362" t="s">
        <v>283</v>
      </c>
      <c r="Z35" s="355" t="n">
        <f aca="false">IFERROR(IF($M35=Y35,($D$8+$D$9+$D$10)*$I35,IF($N35=LEFT(Y35,1),($D$8+MAX(0,IF($D$50=1,$D$9*(1-(ABS($Q35-ABS(VALUE(MID(Y35,FIND("|",Y35)+1,FIND("-",Y35)-FIND("|",Y35)-1))-VALUE(MID(Y35,FIND("-",Y35)+1,10)))))*$D$50),$D$9*(1-(IF($N35="X",ABS($O35-VALUE(MID(Y35,FIND("|",Y35)+1,FIND("-",Y35)-FIND("|",Y35)-1))),ABS($Q35-ABS(VALUE(MID(Y35,FIND("|",Y35)+1,FIND("-",Y35)-FIND("|",Y35)-1))-VALUE(MID(Y35,FIND("-",Y35)+1,10)))))*$D$50)))))*$I35,0)),0)</f>
        <v>0</v>
      </c>
      <c r="AA35" s="337"/>
      <c r="AB35" s="362" t="s">
        <v>272</v>
      </c>
      <c r="AC35" s="355" t="n">
        <f aca="false">IFERROR(IF($M35=AB35,($D$8+$D$9+$D$10)*$I35,IF($N35=LEFT(AB35,1),($D$8+MAX(0,IF($D$50=1,$D$9*(1-(ABS($Q35-ABS(VALUE(MID(AB35,FIND("|",AB35)+1,FIND("-",AB35)-FIND("|",AB35)-1))-VALUE(MID(AB35,FIND("-",AB35)+1,10)))))*$D$50),$D$9*(1-(IF($N35="X",ABS($O35-VALUE(MID(AB35,FIND("|",AB35)+1,FIND("-",AB35)-FIND("|",AB35)-1))),ABS($Q35-ABS(VALUE(MID(AB35,FIND("|",AB35)+1,FIND("-",AB35)-FIND("|",AB35)-1))-VALUE(MID(AB35,FIND("-",AB35)+1,10)))))*$D$50)))))*$I35,0)),0)</f>
        <v>0</v>
      </c>
      <c r="AD35" s="337"/>
      <c r="AE35" s="362" t="s">
        <v>283</v>
      </c>
      <c r="AF35" s="355" t="n">
        <f aca="false">IFERROR(IF($M35=AE35,($D$8+$D$9+$D$10)*$I35,IF($N35=LEFT(AE35,1),($D$8+MAX(0,IF($D$50=1,$D$9*(1-(ABS($Q35-ABS(VALUE(MID(AE35,FIND("|",AE35)+1,FIND("-",AE35)-FIND("|",AE35)-1))-VALUE(MID(AE35,FIND("-",AE35)+1,10)))))*$D$50),$D$9*(1-(IF($N35="X",ABS($O35-VALUE(MID(AE35,FIND("|",AE35)+1,FIND("-",AE35)-FIND("|",AE35)-1))),ABS($Q35-ABS(VALUE(MID(AE35,FIND("|",AE35)+1,FIND("-",AE35)-FIND("|",AE35)-1))-VALUE(MID(AE35,FIND("-",AE35)+1,10)))))*$D$50)))))*$I35,0)),0)</f>
        <v>0</v>
      </c>
      <c r="AG35" s="337"/>
      <c r="AH35" s="362" t="s">
        <v>283</v>
      </c>
      <c r="AI35" s="355" t="n">
        <f aca="false">IFERROR(IF($M35=AH35,($D$8+$D$9+$D$10)*$I35,IF($N35=LEFT(AH35,1),($D$8+MAX(0,IF($D$50=1,$D$9*(1-(ABS($Q35-ABS(VALUE(MID(AH35,FIND("|",AH35)+1,FIND("-",AH35)-FIND("|",AH35)-1))-VALUE(MID(AH35,FIND("-",AH35)+1,10)))))*$D$50),$D$9*(1-(IF($N35="X",ABS($O35-VALUE(MID(AH35,FIND("|",AH35)+1,FIND("-",AH35)-FIND("|",AH35)-1))),ABS($Q35-ABS(VALUE(MID(AH35,FIND("|",AH35)+1,FIND("-",AH35)-FIND("|",AH35)-1))-VALUE(MID(AH35,FIND("-",AH35)+1,10)))))*$D$50)))))*$I35,0)),0)</f>
        <v>0</v>
      </c>
      <c r="AJ35" s="337"/>
      <c r="AK35" s="362" t="s">
        <v>283</v>
      </c>
      <c r="AL35" s="355" t="n">
        <f aca="false">IFERROR(IF($M35=AK35,($D$8+$D$9+$D$10)*$I35,IF($N35=LEFT(AK35,1),($D$8+MAX(0,IF($D$50=1,$D$9*(1-(ABS($Q35-ABS(VALUE(MID(AK35,FIND("|",AK35)+1,FIND("-",AK35)-FIND("|",AK35)-1))-VALUE(MID(AK35,FIND("-",AK35)+1,10)))))*$D$50),$D$9*(1-(IF($N35="X",ABS($O35-VALUE(MID(AK35,FIND("|",AK35)+1,FIND("-",AK35)-FIND("|",AK35)-1))),ABS($Q35-ABS(VALUE(MID(AK35,FIND("|",AK35)+1,FIND("-",AK35)-FIND("|",AK35)-1))-VALUE(MID(AK35,FIND("-",AK35)+1,10)))))*$D$50)))))*$I35,0)),0)</f>
        <v>0</v>
      </c>
      <c r="AM35" s="337"/>
      <c r="AN35" s="362" t="s">
        <v>283</v>
      </c>
      <c r="AO35" s="355" t="n">
        <f aca="false">IFERROR(IF($M35=AN35,($D$8+$D$9+$D$10)*$I35,IF($N35=LEFT(AN35,1),($D$8+MAX(0,IF($D$50=1,$D$9*(1-(ABS($Q35-ABS(VALUE(MID(AN35,FIND("|",AN35)+1,FIND("-",AN35)-FIND("|",AN35)-1))-VALUE(MID(AN35,FIND("-",AN35)+1,10)))))*$D$50),$D$9*(1-(IF($N35="X",ABS($O35-VALUE(MID(AN35,FIND("|",AN35)+1,FIND("-",AN35)-FIND("|",AN35)-1))),ABS($Q35-ABS(VALUE(MID(AN35,FIND("|",AN35)+1,FIND("-",AN35)-FIND("|",AN35)-1))-VALUE(MID(AN35,FIND("-",AN35)+1,10)))))*$D$50)))))*$I35,0)),0)</f>
        <v>0</v>
      </c>
      <c r="AP35" s="337"/>
      <c r="AQ35" s="362" t="s">
        <v>299</v>
      </c>
      <c r="AR35" s="355" t="n">
        <f aca="false">IFERROR(IF($M35=AQ35,($D$8+$D$9+$D$10)*$I35,IF($N35=LEFT(AQ35,1),($D$8+MAX(0,IF($D$50=1,$D$9*(1-(ABS($Q35-ABS(VALUE(MID(AQ35,FIND("|",AQ35)+1,FIND("-",AQ35)-FIND("|",AQ35)-1))-VALUE(MID(AQ35,FIND("-",AQ35)+1,10)))))*$D$50),$D$9*(1-(IF($N35="X",ABS($O35-VALUE(MID(AQ35,FIND("|",AQ35)+1,FIND("-",AQ35)-FIND("|",AQ35)-1))),ABS($Q35-ABS(VALUE(MID(AQ35,FIND("|",AQ35)+1,FIND("-",AQ35)-FIND("|",AQ35)-1))-VALUE(MID(AQ35,FIND("-",AQ35)+1,10)))))*$D$50)))))*$I35,0)),0)</f>
        <v>0</v>
      </c>
      <c r="AS35" s="337"/>
      <c r="AT35" s="362" t="s">
        <v>272</v>
      </c>
      <c r="AU35" s="355" t="n">
        <f aca="false">IFERROR(IF($M35=AT35,($D$8+$D$9+$D$10)*$I35,IF($N35=LEFT(AT35,1),($D$8+MAX(0,IF($D$50=1,$D$9*(1-(ABS($Q35-ABS(VALUE(MID(AT35,FIND("|",AT35)+1,FIND("-",AT35)-FIND("|",AT35)-1))-VALUE(MID(AT35,FIND("-",AT35)+1,10)))))*$D$50),$D$9*(1-(IF($N35="X",ABS($O35-VALUE(MID(AT35,FIND("|",AT35)+1,FIND("-",AT35)-FIND("|",AT35)-1))),ABS($Q35-ABS(VALUE(MID(AT35,FIND("|",AT35)+1,FIND("-",AT35)-FIND("|",AT35)-1))-VALUE(MID(AT35,FIND("-",AT35)+1,10)))))*$D$50)))))*$I35,0)),0)</f>
        <v>0</v>
      </c>
      <c r="AV35" s="337"/>
      <c r="AW35" s="362" t="s">
        <v>283</v>
      </c>
      <c r="AX35" s="355" t="n">
        <f aca="false">IFERROR(IF($M35=AW35,($D$8+$D$9+$D$10)*$I35,IF($N35=LEFT(AW35,1),($D$8+MAX(0,IF($D$50=1,$D$9*(1-(ABS($Q35-ABS(VALUE(MID(AW35,FIND("|",AW35)+1,FIND("-",AW35)-FIND("|",AW35)-1))-VALUE(MID(AW35,FIND("-",AW35)+1,10)))))*$D$50),$D$9*(1-(IF($N35="X",ABS($O35-VALUE(MID(AW35,FIND("|",AW35)+1,FIND("-",AW35)-FIND("|",AW35)-1))),ABS($Q35-ABS(VALUE(MID(AW35,FIND("|",AW35)+1,FIND("-",AW35)-FIND("|",AW35)-1))-VALUE(MID(AW35,FIND("-",AW35)+1,10)))))*$D$50)))))*$I35,0)),0)</f>
        <v>0</v>
      </c>
      <c r="AY35" s="337"/>
      <c r="AZ35" s="362" t="s">
        <v>266</v>
      </c>
      <c r="BA35" s="355" t="n">
        <f aca="false">IFERROR(IF($M35=AZ35,($D$8+$D$9+$D$10)*$I35,IF($N35=LEFT(AZ35,1),($D$8+MAX(0,IF($D$50=1,$D$9*(1-(ABS($Q35-ABS(VALUE(MID(AZ35,FIND("|",AZ35)+1,FIND("-",AZ35)-FIND("|",AZ35)-1))-VALUE(MID(AZ35,FIND("-",AZ35)+1,10)))))*$D$50),$D$9*(1-(IF($N35="X",ABS($O35-VALUE(MID(AZ35,FIND("|",AZ35)+1,FIND("-",AZ35)-FIND("|",AZ35)-1))),ABS($Q35-ABS(VALUE(MID(AZ35,FIND("|",AZ35)+1,FIND("-",AZ35)-FIND("|",AZ35)-1))-VALUE(MID(AZ35,FIND("-",AZ35)+1,10)))))*$D$50)))))*$I35,0)),0)</f>
        <v>0</v>
      </c>
      <c r="BB35" s="337"/>
      <c r="BC35" s="362" t="s">
        <v>300</v>
      </c>
      <c r="BD35" s="355" t="n">
        <f aca="false">IFERROR(IF($M35=BC35,($D$8+$D$9+$D$10)*$I35,IF($N35=LEFT(BC35,1),($D$8+MAX(0,IF($D$50=1,$D$9*(1-(ABS($Q35-ABS(VALUE(MID(BC35,FIND("|",BC35)+1,FIND("-",BC35)-FIND("|",BC35)-1))-VALUE(MID(BC35,FIND("-",BC35)+1,10)))))*$D$50),$D$9*(1-(IF($N35="X",ABS($O35-VALUE(MID(BC35,FIND("|",BC35)+1,FIND("-",BC35)-FIND("|",BC35)-1))),ABS($Q35-ABS(VALUE(MID(BC35,FIND("|",BC35)+1,FIND("-",BC35)-FIND("|",BC35)-1))-VALUE(MID(BC35,FIND("-",BC35)+1,10)))))*$D$50)))))*$I35,0)),0)</f>
        <v>0</v>
      </c>
      <c r="BE35" s="337"/>
      <c r="BF35" s="362" t="s">
        <v>266</v>
      </c>
      <c r="BG35" s="355" t="n">
        <f aca="false">IFERROR(IF($M35=BF35,($D$8+$D$9+$D$10)*$I35,IF($N35=LEFT(BF35,1),($D$8+MAX(0,IF($D$50=1,$D$9*(1-(ABS($Q35-ABS(VALUE(MID(BF35,FIND("|",BF35)+1,FIND("-",BF35)-FIND("|",BF35)-1))-VALUE(MID(BF35,FIND("-",BF35)+1,10)))))*$D$50),$D$9*(1-(IF($N35="X",ABS($O35-VALUE(MID(BF35,FIND("|",BF35)+1,FIND("-",BF35)-FIND("|",BF35)-1))),ABS($Q35-ABS(VALUE(MID(BF35,FIND("|",BF35)+1,FIND("-",BF35)-FIND("|",BF35)-1))-VALUE(MID(BF35,FIND("-",BF35)+1,10)))))*$D$50)))))*$I35,0)),0)</f>
        <v>0</v>
      </c>
      <c r="BH35" s="337"/>
      <c r="BI35" s="362" t="s">
        <v>272</v>
      </c>
      <c r="BJ35" s="355" t="n">
        <f aca="false">IFERROR(IF($M35=BI35,($D$8+$D$9+$D$10)*$I35,IF($N35=LEFT(BI35,1),($D$8+MAX(0,IF($D$50=1,$D$9*(1-(ABS($Q35-ABS(VALUE(MID(BI35,FIND("|",BI35)+1,FIND("-",BI35)-FIND("|",BI35)-1))-VALUE(MID(BI35,FIND("-",BI35)+1,10)))))*$D$50),$D$9*(1-(IF($N35="X",ABS($O35-VALUE(MID(BI35,FIND("|",BI35)+1,FIND("-",BI35)-FIND("|",BI35)-1))),ABS($Q35-ABS(VALUE(MID(BI35,FIND("|",BI35)+1,FIND("-",BI35)-FIND("|",BI35)-1))-VALUE(MID(BI35,FIND("-",BI35)+1,10)))))*$D$50)))))*$I35,0)),0)</f>
        <v>0</v>
      </c>
      <c r="BK35" s="337"/>
      <c r="BL35" s="362" t="s">
        <v>283</v>
      </c>
      <c r="BM35" s="355" t="n">
        <f aca="false">IFERROR(IF($M35=BL35,($D$8+$D$9+$D$10)*$I35,IF($N35=LEFT(BL35,1),($D$8+MAX(0,IF($D$50=1,$D$9*(1-(ABS($Q35-ABS(VALUE(MID(BL35,FIND("|",BL35)+1,FIND("-",BL35)-FIND("|",BL35)-1))-VALUE(MID(BL35,FIND("-",BL35)+1,10)))))*$D$50),$D$9*(1-(IF($N35="X",ABS($O35-VALUE(MID(BL35,FIND("|",BL35)+1,FIND("-",BL35)-FIND("|",BL35)-1))),ABS($Q35-ABS(VALUE(MID(BL35,FIND("|",BL35)+1,FIND("-",BL35)-FIND("|",BL35)-1))-VALUE(MID(BL35,FIND("-",BL35)+1,10)))))*$D$50)))))*$I35,0)),0)</f>
        <v>0</v>
      </c>
      <c r="BN35" s="337"/>
      <c r="BO35" s="362" t="s">
        <v>272</v>
      </c>
      <c r="BP35" s="355" t="n">
        <f aca="false">IFERROR(IF($M35=BO35,($D$8+$D$9+$D$10)*$I35,IF($N35=LEFT(BO35,1),($D$8+MAX(0,IF($D$50=1,$D$9*(1-(ABS($Q35-ABS(VALUE(MID(BO35,FIND("|",BO35)+1,FIND("-",BO35)-FIND("|",BO35)-1))-VALUE(MID(BO35,FIND("-",BO35)+1,10)))))*$D$50),$D$9*(1-(IF($N35="X",ABS($O35-VALUE(MID(BO35,FIND("|",BO35)+1,FIND("-",BO35)-FIND("|",BO35)-1))),ABS($Q35-ABS(VALUE(MID(BO35,FIND("|",BO35)+1,FIND("-",BO35)-FIND("|",BO35)-1))-VALUE(MID(BO35,FIND("-",BO35)+1,10)))))*$D$50)))))*$I35,0)),0)</f>
        <v>0</v>
      </c>
      <c r="BQ35" s="337"/>
      <c r="BR35" s="362" t="s">
        <v>272</v>
      </c>
      <c r="BS35" s="355" t="n">
        <f aca="false">IFERROR(IF($M35=BR35,($D$8+$D$9+$D$10)*$I35,IF($N35=LEFT(BR35,1),($D$8+MAX(0,IF($D$50=1,$D$9*(1-(ABS($Q35-ABS(VALUE(MID(BR35,FIND("|",BR35)+1,FIND("-",BR35)-FIND("|",BR35)-1))-VALUE(MID(BR35,FIND("-",BR35)+1,10)))))*$D$50),$D$9*(1-(IF($N35="X",ABS($O35-VALUE(MID(BR35,FIND("|",BR35)+1,FIND("-",BR35)-FIND("|",BR35)-1))),ABS($Q35-ABS(VALUE(MID(BR35,FIND("|",BR35)+1,FIND("-",BR35)-FIND("|",BR35)-1))-VALUE(MID(BR35,FIND("-",BR35)+1,10)))))*$D$50)))))*$I35,0)),0)</f>
        <v>0</v>
      </c>
      <c r="BT35" s="337"/>
      <c r="BU35" s="362"/>
      <c r="BV35" s="355" t="n">
        <f aca="false">IFERROR(IF($M35=BU35,($D$8+$D$9+$D$10)*$I35,IF($N35=LEFT(BU35,1),($D$8+MAX(0,IF($D$50=1,$D$9*(1-(ABS($Q35-ABS(VALUE(MID(BU35,FIND("|",BU35)+1,FIND("-",BU35)-FIND("|",BU35)-1))-VALUE(MID(BU35,FIND("-",BU35)+1,10)))))*$D$50),$D$9*(1-(IF($N35="X",ABS($O35-VALUE(MID(BU35,FIND("|",BU35)+1,FIND("-",BU35)-FIND("|",BU35)-1))),ABS($Q35-ABS(VALUE(MID(BU35,FIND("|",BU35)+1,FIND("-",BU35)-FIND("|",BU35)-1))-VALUE(MID(BU35,FIND("-",BU35)+1,10)))))*$D$50)))))*$I35,0)),0)</f>
        <v>0</v>
      </c>
      <c r="BW35" s="337"/>
      <c r="BX35" s="362"/>
      <c r="BY35" s="355" t="n">
        <f aca="false">IFERROR(IF($M35=BX35,($D$8+$D$9+$D$10)*$I35,IF($N35=LEFT(BX35,1),($D$8+MAX(0,IF($D$50=1,$D$9*(1-(ABS($Q35-ABS(VALUE(MID(BX35,FIND("|",BX35)+1,FIND("-",BX35)-FIND("|",BX35)-1))-VALUE(MID(BX35,FIND("-",BX35)+1,10)))))*$D$50),$D$9*(1-(IF($N35="X",ABS($O35-VALUE(MID(BX35,FIND("|",BX35)+1,FIND("-",BX35)-FIND("|",BX35)-1))),ABS($Q35-ABS(VALUE(MID(BX35,FIND("|",BX35)+1,FIND("-",BX35)-FIND("|",BX35)-1))-VALUE(MID(BX35,FIND("-",BX35)+1,10)))))*$D$50)))))*$I35,0)),0)</f>
        <v>0</v>
      </c>
      <c r="BZ35" s="337"/>
      <c r="CA35" s="362"/>
      <c r="CB35" s="355" t="n">
        <f aca="false">IFERROR(IF($M35=CA35,($D$8+$D$9+$D$10)*$I35,IF($N35=LEFT(CA35,1),($D$8+MAX(0,IF($D$50=1,$D$9*(1-(ABS($Q35-ABS(VALUE(MID(CA35,FIND("|",CA35)+1,FIND("-",CA35)-FIND("|",CA35)-1))-VALUE(MID(CA35,FIND("-",CA35)+1,10)))))*$D$50),$D$9*(1-(IF($N35="X",ABS($O35-VALUE(MID(CA35,FIND("|",CA35)+1,FIND("-",CA35)-FIND("|",CA35)-1))),ABS($Q35-ABS(VALUE(MID(CA35,FIND("|",CA35)+1,FIND("-",CA35)-FIND("|",CA35)-1))-VALUE(MID(CA35,FIND("-",CA35)+1,10)))))*$D$50)))))*$I35,0)),0)</f>
        <v>0</v>
      </c>
      <c r="CC35" s="337"/>
      <c r="CD35" s="362"/>
      <c r="CE35" s="355" t="n">
        <f aca="false">IFERROR(IF($M35=CD35,($D$8+$D$9+$D$10)*$I35,IF($N35=LEFT(CD35,1),($D$8+MAX(0,IF($D$50=1,$D$9*(1-(ABS($Q35-ABS(VALUE(MID(CD35,FIND("|",CD35)+1,FIND("-",CD35)-FIND("|",CD35)-1))-VALUE(MID(CD35,FIND("-",CD35)+1,10)))))*$D$50),$D$9*(1-(IF($N35="X",ABS($O35-VALUE(MID(CD35,FIND("|",CD35)+1,FIND("-",CD35)-FIND("|",CD35)-1))),ABS($Q35-ABS(VALUE(MID(CD35,FIND("|",CD35)+1,FIND("-",CD35)-FIND("|",CD35)-1))-VALUE(MID(CD35,FIND("-",CD35)+1,10)))))*$D$50)))))*$I35,0)),0)</f>
        <v>0</v>
      </c>
      <c r="CF35" s="337"/>
      <c r="CG35" s="362"/>
      <c r="CH35" s="355" t="n">
        <f aca="false">IFERROR(IF($M35=CG35,($D$8+$D$9+$D$10)*$I35,IF($N35=LEFT(CG35,1),($D$8+MAX(0,IF($D$50=1,$D$9*(1-(ABS($Q35-ABS(VALUE(MID(CG35,FIND("|",CG35)+1,FIND("-",CG35)-FIND("|",CG35)-1))-VALUE(MID(CG35,FIND("-",CG35)+1,10)))))*$D$50),$D$9*(1-(IF($N35="X",ABS($O35-VALUE(MID(CG35,FIND("|",CG35)+1,FIND("-",CG35)-FIND("|",CG35)-1))),ABS($Q35-ABS(VALUE(MID(CG35,FIND("|",CG35)+1,FIND("-",CG35)-FIND("|",CG35)-1))-VALUE(MID(CG35,FIND("-",CG35)+1,10)))))*$D$50)))))*$I35,0)),0)</f>
        <v>0</v>
      </c>
      <c r="CI35" s="337"/>
      <c r="CJ35" s="362"/>
      <c r="CK35" s="355" t="n">
        <f aca="false">IFERROR(IF($M35=CJ35,($D$8+$D$9+$D$10)*$I35,IF($N35=LEFT(CJ35,1),($D$8+MAX(0,IF($D$50=1,$D$9*(1-(ABS($Q35-ABS(VALUE(MID(CJ35,FIND("|",CJ35)+1,FIND("-",CJ35)-FIND("|",CJ35)-1))-VALUE(MID(CJ35,FIND("-",CJ35)+1,10)))))*$D$50),$D$9*(1-(IF($N35="X",ABS($O35-VALUE(MID(CJ35,FIND("|",CJ35)+1,FIND("-",CJ35)-FIND("|",CJ35)-1))),ABS($Q35-ABS(VALUE(MID(CJ35,FIND("|",CJ35)+1,FIND("-",CJ35)-FIND("|",CJ35)-1))-VALUE(MID(CJ35,FIND("-",CJ35)+1,10)))))*$D$50)))))*$I35,0)),0)</f>
        <v>0</v>
      </c>
      <c r="CL35" s="337"/>
      <c r="CM35" s="362"/>
      <c r="CN35" s="355" t="n">
        <f aca="false">IFERROR(IF($M35=CM35,($D$8+$D$9+$D$10)*$I35,IF($N35=LEFT(CM35,1),($D$8+MAX(0,IF($D$50=1,$D$9*(1-(ABS($Q35-ABS(VALUE(MID(CM35,FIND("|",CM35)+1,FIND("-",CM35)-FIND("|",CM35)-1))-VALUE(MID(CM35,FIND("-",CM35)+1,10)))))*$D$50),$D$9*(1-(IF($N35="X",ABS($O35-VALUE(MID(CM35,FIND("|",CM35)+1,FIND("-",CM35)-FIND("|",CM35)-1))),ABS($Q35-ABS(VALUE(MID(CM35,FIND("|",CM35)+1,FIND("-",CM35)-FIND("|",CM35)-1))-VALUE(MID(CM35,FIND("-",CM35)+1,10)))))*$D$50)))))*$I35,0)),0)</f>
        <v>0</v>
      </c>
      <c r="CO35" s="337"/>
      <c r="CP35" s="362"/>
      <c r="CQ35" s="355" t="n">
        <f aca="false">IFERROR(IF($M35=CP35,($D$8+$D$9+$D$10)*$I35,IF($N35=LEFT(CP35,1),($D$8+MAX(0,IF($D$50=1,$D$9*(1-(ABS($Q35-ABS(VALUE(MID(CP35,FIND("|",CP35)+1,FIND("-",CP35)-FIND("|",CP35)-1))-VALUE(MID(CP35,FIND("-",CP35)+1,10)))))*$D$50),$D$9*(1-(IF($N35="X",ABS($O35-VALUE(MID(CP35,FIND("|",CP35)+1,FIND("-",CP35)-FIND("|",CP35)-1))),ABS($Q35-ABS(VALUE(MID(CP35,FIND("|",CP35)+1,FIND("-",CP35)-FIND("|",CP35)-1))-VALUE(MID(CP35,FIND("-",CP35)+1,10)))))*$D$50)))))*$I35,0)),0)</f>
        <v>0</v>
      </c>
      <c r="CR35" s="337"/>
      <c r="CS35" s="362"/>
      <c r="CT35" s="355" t="n">
        <f aca="false">IFERROR(IF($M35=CS35,($D$8+$D$9+$D$10)*$I35,IF($N35=LEFT(CS35,1),($D$8+MAX(0,IF($D$50=1,$D$9*(1-(ABS($Q35-ABS(VALUE(MID(CS35,FIND("|",CS35)+1,FIND("-",CS35)-FIND("|",CS35)-1))-VALUE(MID(CS35,FIND("-",CS35)+1,10)))))*$D$50),$D$9*(1-(IF($N35="X",ABS($O35-VALUE(MID(CS35,FIND("|",CS35)+1,FIND("-",CS35)-FIND("|",CS35)-1))),ABS($Q35-ABS(VALUE(MID(CS35,FIND("|",CS35)+1,FIND("-",CS35)-FIND("|",CS35)-1))-VALUE(MID(CS35,FIND("-",CS35)+1,10)))))*$D$50)))))*$I35,0)),0)</f>
        <v>0</v>
      </c>
      <c r="CU35" s="337"/>
      <c r="CV35" s="362"/>
      <c r="CW35" s="355" t="n">
        <f aca="false">IFERROR(IF($M35=CV35,($D$8+$D$9+$D$10)*$I35,IF($N35=LEFT(CV35,1),($D$8+MAX(0,IF($D$50=1,$D$9*(1-(ABS($Q35-ABS(VALUE(MID(CV35,FIND("|",CV35)+1,FIND("-",CV35)-FIND("|",CV35)-1))-VALUE(MID(CV35,FIND("-",CV35)+1,10)))))*$D$50),$D$9*(1-(IF($N35="X",ABS($O35-VALUE(MID(CV35,FIND("|",CV35)+1,FIND("-",CV35)-FIND("|",CV35)-1))),ABS($Q35-ABS(VALUE(MID(CV35,FIND("|",CV35)+1,FIND("-",CV35)-FIND("|",CV35)-1))-VALUE(MID(CV35,FIND("-",CV35)+1,10)))))*$D$50)))))*$I35,0)),0)</f>
        <v>0</v>
      </c>
      <c r="CX35" s="337"/>
      <c r="CY35" s="362"/>
      <c r="CZ35" s="355" t="n">
        <f aca="false">IFERROR(IF($M35=CY35,($D$8+$D$9+$D$10)*$I35,IF($N35=LEFT(CY35,1),($D$8+MAX(0,IF($D$50=1,$D$9*(1-(ABS($Q35-ABS(VALUE(MID(CY35,FIND("|",CY35)+1,FIND("-",CY35)-FIND("|",CY35)-1))-VALUE(MID(CY35,FIND("-",CY35)+1,10)))))*$D$50),$D$9*(1-(IF($N35="X",ABS($O35-VALUE(MID(CY35,FIND("|",CY35)+1,FIND("-",CY35)-FIND("|",CY35)-1))),ABS($Q35-ABS(VALUE(MID(CY35,FIND("|",CY35)+1,FIND("-",CY35)-FIND("|",CY35)-1))-VALUE(MID(CY35,FIND("-",CY35)+1,10)))))*$D$50)))))*$I35,0)),0)</f>
        <v>0</v>
      </c>
      <c r="DA35" s="337"/>
      <c r="DB35" s="362"/>
      <c r="DC35" s="355" t="n">
        <f aca="false">IFERROR(IF($M35=DB35,($D$8+$D$9+$D$10)*$I35,IF($N35=LEFT(DB35,1),($D$8+MAX(0,IF($D$50=1,$D$9*(1-(ABS($Q35-ABS(VALUE(MID(DB35,FIND("|",DB35)+1,FIND("-",DB35)-FIND("|",DB35)-1))-VALUE(MID(DB35,FIND("-",DB35)+1,10)))))*$D$50),$D$9*(1-(IF($N35="X",ABS($O35-VALUE(MID(DB35,FIND("|",DB35)+1,FIND("-",DB35)-FIND("|",DB35)-1))),ABS($Q35-ABS(VALUE(MID(DB35,FIND("|",DB35)+1,FIND("-",DB35)-FIND("|",DB35)-1))-VALUE(MID(DB35,FIND("-",DB35)+1,10)))))*$D$50)))))*$I35,0)),0)</f>
        <v>0</v>
      </c>
      <c r="DD35" s="337"/>
      <c r="DE35" s="362"/>
      <c r="DF35" s="355" t="n">
        <f aca="false">IFERROR(IF($M35=DE35,($D$8+$D$9+$D$10)*$I35,IF($N35=LEFT(DE35,1),($D$8+MAX(0,IF($D$50=1,$D$9*(1-(ABS($Q35-ABS(VALUE(MID(DE35,FIND("|",DE35)+1,FIND("-",DE35)-FIND("|",DE35)-1))-VALUE(MID(DE35,FIND("-",DE35)+1,10)))))*$D$50),$D$9*(1-(IF($N35="X",ABS($O35-VALUE(MID(DE35,FIND("|",DE35)+1,FIND("-",DE35)-FIND("|",DE35)-1))),ABS($Q35-ABS(VALUE(MID(DE35,FIND("|",DE35)+1,FIND("-",DE35)-FIND("|",DE35)-1))-VALUE(MID(DE35,FIND("-",DE35)+1,10)))))*$D$50)))))*$I35,0)),0)</f>
        <v>0</v>
      </c>
      <c r="DG35" s="337"/>
      <c r="DH35" s="362"/>
      <c r="DI35" s="355" t="n">
        <f aca="false">IFERROR(IF($M35=DH35,($D$8+$D$9+$D$10)*$I35,IF($N35=LEFT(DH35,1),($D$8+MAX(0,IF($D$50=1,$D$9*(1-(ABS($Q35-ABS(VALUE(MID(DH35,FIND("|",DH35)+1,FIND("-",DH35)-FIND("|",DH35)-1))-VALUE(MID(DH35,FIND("-",DH35)+1,10)))))*$D$50),$D$9*(1-(IF($N35="X",ABS($O35-VALUE(MID(DH35,FIND("|",DH35)+1,FIND("-",DH35)-FIND("|",DH35)-1))),ABS($Q35-ABS(VALUE(MID(DH35,FIND("|",DH35)+1,FIND("-",DH35)-FIND("|",DH35)-1))-VALUE(MID(DH35,FIND("-",DH35)+1,10)))))*$D$50)))))*$I35,0)),0)</f>
        <v>0</v>
      </c>
      <c r="DJ35" s="337"/>
      <c r="DK35" s="362"/>
      <c r="DL35" s="355" t="n">
        <f aca="false">IFERROR(IF($M35=DK35,($D$8+$D$9+$D$10)*$I35,IF($N35=LEFT(DK35,1),($D$8+MAX(0,IF($D$50=1,$D$9*(1-(ABS($Q35-ABS(VALUE(MID(DK35,FIND("|",DK35)+1,FIND("-",DK35)-FIND("|",DK35)-1))-VALUE(MID(DK35,FIND("-",DK35)+1,10)))))*$D$50),$D$9*(1-(IF($N35="X",ABS($O35-VALUE(MID(DK35,FIND("|",DK35)+1,FIND("-",DK35)-FIND("|",DK35)-1))),ABS($Q35-ABS(VALUE(MID(DK35,FIND("|",DK35)+1,FIND("-",DK35)-FIND("|",DK35)-1))-VALUE(MID(DK35,FIND("-",DK35)+1,10)))))*$D$50)))))*$I35,0)),0)</f>
        <v>0</v>
      </c>
      <c r="DM35" s="337"/>
      <c r="DN35" s="362"/>
      <c r="DO35" s="355" t="n">
        <f aca="false">IFERROR(IF($M35=DN35,($D$8+$D$9+$D$10)*$I35,IF($N35=LEFT(DN35,1),($D$8+MAX(0,IF($D$50=1,$D$9*(1-(ABS($Q35-ABS(VALUE(MID(DN35,FIND("|",DN35)+1,FIND("-",DN35)-FIND("|",DN35)-1))-VALUE(MID(DN35,FIND("-",DN35)+1,10)))))*$D$50),$D$9*(1-(IF($N35="X",ABS($O35-VALUE(MID(DN35,FIND("|",DN35)+1,FIND("-",DN35)-FIND("|",DN35)-1))),ABS($Q35-ABS(VALUE(MID(DN35,FIND("|",DN35)+1,FIND("-",DN35)-FIND("|",DN35)-1))-VALUE(MID(DN35,FIND("-",DN35)+1,10)))))*$D$50)))))*$I35,0)),0)</f>
        <v>0</v>
      </c>
      <c r="DP35" s="337"/>
      <c r="DQ35" s="362"/>
      <c r="DR35" s="355" t="n">
        <f aca="false">IFERROR(IF($M35=DQ35,($D$8+$D$9+$D$10)*$I35,IF($N35=LEFT(DQ35,1),($D$8+MAX(0,IF($D$50=1,$D$9*(1-(ABS($Q35-ABS(VALUE(MID(DQ35,FIND("|",DQ35)+1,FIND("-",DQ35)-FIND("|",DQ35)-1))-VALUE(MID(DQ35,FIND("-",DQ35)+1,10)))))*$D$50),$D$9*(1-(IF($N35="X",ABS($O35-VALUE(MID(DQ35,FIND("|",DQ35)+1,FIND("-",DQ35)-FIND("|",DQ35)-1))),ABS($Q35-ABS(VALUE(MID(DQ35,FIND("|",DQ35)+1,FIND("-",DQ35)-FIND("|",DQ35)-1))-VALUE(MID(DQ35,FIND("-",DQ35)+1,10)))))*$D$50)))))*$I35,0)),0)</f>
        <v>0</v>
      </c>
      <c r="DS35" s="337"/>
      <c r="DT35" s="362"/>
      <c r="DU35" s="355" t="n">
        <f aca="false">IFERROR(IF($M35=DT35,($D$8+$D$9+$D$10)*$I35,IF($N35=LEFT(DT35,1),($D$8+MAX(0,IF($D$50=1,$D$9*(1-(ABS($Q35-ABS(VALUE(MID(DT35,FIND("|",DT35)+1,FIND("-",DT35)-FIND("|",DT35)-1))-VALUE(MID(DT35,FIND("-",DT35)+1,10)))))*$D$50),$D$9*(1-(IF($N35="X",ABS($O35-VALUE(MID(DT35,FIND("|",DT35)+1,FIND("-",DT35)-FIND("|",DT35)-1))),ABS($Q35-ABS(VALUE(MID(DT35,FIND("|",DT35)+1,FIND("-",DT35)-FIND("|",DT35)-1))-VALUE(MID(DT35,FIND("-",DT35)+1,10)))))*$D$50)))))*$I35,0)),0)</f>
        <v>0</v>
      </c>
      <c r="DV35" s="337"/>
      <c r="DW35" s="362"/>
      <c r="DX35" s="355" t="n">
        <f aca="false">IFERROR(IF($M35=DW35,($D$8+$D$9+$D$10)*$I35,IF($N35=LEFT(DW35,1),($D$8+MAX(0,IF($D$50=1,$D$9*(1-(ABS($Q35-ABS(VALUE(MID(DW35,FIND("|",DW35)+1,FIND("-",DW35)-FIND("|",DW35)-1))-VALUE(MID(DW35,FIND("-",DW35)+1,10)))))*$D$50),$D$9*(1-(IF($N35="X",ABS($O35-VALUE(MID(DW35,FIND("|",DW35)+1,FIND("-",DW35)-FIND("|",DW35)-1))),ABS($Q35-ABS(VALUE(MID(DW35,FIND("|",DW35)+1,FIND("-",DW35)-FIND("|",DW35)-1))-VALUE(MID(DW35,FIND("-",DW35)+1,10)))))*$D$50)))))*$I35,0)),0)</f>
        <v>0</v>
      </c>
      <c r="DY35" s="337"/>
      <c r="DZ35" s="362"/>
      <c r="EA35" s="355" t="n">
        <f aca="false">IFERROR(IF($M35=DZ35,($D$8+$D$9+$D$10)*$I35,IF($N35=LEFT(DZ35,1),($D$8+MAX(0,IF($D$50=1,$D$9*(1-(ABS($Q35-ABS(VALUE(MID(DZ35,FIND("|",DZ35)+1,FIND("-",DZ35)-FIND("|",DZ35)-1))-VALUE(MID(DZ35,FIND("-",DZ35)+1,10)))))*$D$50),$D$9*(1-(IF($N35="X",ABS($O35-VALUE(MID(DZ35,FIND("|",DZ35)+1,FIND("-",DZ35)-FIND("|",DZ35)-1))),ABS($Q35-ABS(VALUE(MID(DZ35,FIND("|",DZ35)+1,FIND("-",DZ35)-FIND("|",DZ35)-1))-VALUE(MID(DZ35,FIND("-",DZ35)+1,10)))))*$D$50)))))*$I35,0)),0)</f>
        <v>0</v>
      </c>
      <c r="EB35" s="337"/>
      <c r="EC35" s="362"/>
      <c r="ED35" s="355" t="n">
        <f aca="false">IFERROR(IF($M35=EC35,($D$8+$D$9+$D$10)*$I35,IF($N35=LEFT(EC35,1),($D$8+MAX(0,IF($D$50=1,$D$9*(1-(ABS($Q35-ABS(VALUE(MID(EC35,FIND("|",EC35)+1,FIND("-",EC35)-FIND("|",EC35)-1))-VALUE(MID(EC35,FIND("-",EC35)+1,10)))))*$D$50),$D$9*(1-(IF($N35="X",ABS($O35-VALUE(MID(EC35,FIND("|",EC35)+1,FIND("-",EC35)-FIND("|",EC35)-1))),ABS($Q35-ABS(VALUE(MID(EC35,FIND("|",EC35)+1,FIND("-",EC35)-FIND("|",EC35)-1))-VALUE(MID(EC35,FIND("-",EC35)+1,10)))))*$D$50)))))*$I35,0)),0)</f>
        <v>0</v>
      </c>
      <c r="EE35" s="337"/>
      <c r="EF35" s="362"/>
      <c r="EG35" s="355" t="n">
        <f aca="false">IFERROR(IF($M35=EF35,($D$8+$D$9+$D$10)*$I35,IF($N35=LEFT(EF35,1),($D$8+MAX(0,IF($D$50=1,$D$9*(1-(ABS($Q35-ABS(VALUE(MID(EF35,FIND("|",EF35)+1,FIND("-",EF35)-FIND("|",EF35)-1))-VALUE(MID(EF35,FIND("-",EF35)+1,10)))))*$D$50),$D$9*(1-(IF($N35="X",ABS($O35-VALUE(MID(EF35,FIND("|",EF35)+1,FIND("-",EF35)-FIND("|",EF35)-1))),ABS($Q35-ABS(VALUE(MID(EF35,FIND("|",EF35)+1,FIND("-",EF35)-FIND("|",EF35)-1))-VALUE(MID(EF35,FIND("-",EF35)+1,10)))))*$D$50)))))*$I35,0)),0)</f>
        <v>0</v>
      </c>
      <c r="EH35" s="337"/>
      <c r="EI35" s="337"/>
    </row>
    <row r="36" customFormat="false" ht="15" hidden="false" customHeight="false" outlineLevel="0" collapsed="false">
      <c r="A36" s="326"/>
      <c r="B36" s="326"/>
      <c r="C36" s="359" t="str">
        <f aca="false">Idiomas!D332</f>
        <v>FINAL - Signo 1X2  (local, empate, visitante)</v>
      </c>
      <c r="D36" s="360" t="n">
        <v>5</v>
      </c>
      <c r="E36" s="333"/>
      <c r="F36" s="342" t="n">
        <f aca="false">SUM($D$8:$D$10)*I36</f>
        <v>17</v>
      </c>
      <c r="G36" s="342" t="n">
        <f aca="false">VLOOKUP(H36,Equipos!$Q$1:$R$25,2,0)</f>
        <v>9</v>
      </c>
      <c r="H36" s="350" t="n">
        <f aca="false">TRUNC(INDEX(WORLDCUP!$X$4:$X$147,MATCH(ADMIN!K36,WORLDCUP!$DT$4:$DT$147,0))+INDEX(Horarios!$R$3:$R$86,MATCH(Horarios!$C$3,Horarios!$P$3:$P$86,0))/24)</f>
        <v>46192</v>
      </c>
      <c r="I36" s="351" t="n">
        <v>1</v>
      </c>
      <c r="J36" s="361" t="s">
        <v>301</v>
      </c>
      <c r="K36" s="353" t="str">
        <f aca="false">CONCATENATE(WORLDCUP!AA30,"-",WORLDCUP!AF30)</f>
        <v>Estados Unidos-Australia</v>
      </c>
      <c r="L36" s="353"/>
      <c r="M36" s="358" t="str">
        <f aca="false">IF(OR(WORLDCUP!AC30="",WORLDCUP!AD30=""),"-",N36&amp;"|"&amp;O36&amp;"-"&amp;P36)</f>
        <v>-</v>
      </c>
      <c r="N36" s="331" t="str">
        <f aca="false">IF(OR(WORLDCUP!AC30="",WORLDCUP!AD30=""),"",IF(WORLDCUP!AC30&gt;WORLDCUP!AD30,"1",IF(WORLDCUP!AC30&lt;WORLDCUP!AD30,"2","X")))</f>
        <v/>
      </c>
      <c r="O36" s="331" t="n">
        <f aca="false">WORLDCUP!AC30</f>
        <v>0</v>
      </c>
      <c r="P36" s="331" t="n">
        <f aca="false">WORLDCUP!AD30</f>
        <v>0</v>
      </c>
      <c r="Q36" s="331" t="n">
        <f aca="false">ABS(O36-P36)</f>
        <v>0</v>
      </c>
      <c r="R36" s="326"/>
      <c r="S36" s="362" t="s">
        <v>265</v>
      </c>
      <c r="T36" s="355" t="n">
        <f aca="false">IFERROR(IF($M36=S36,($D$8+$D$9+$D$10)*$I36,IF($N36=LEFT(S36,1),($D$8+MAX(0,IF($D$50=1,$D$9*(1-(ABS($Q36-ABS(VALUE(MID(S36,FIND("|",S36)+1,FIND("-",S36)-FIND("|",S36)-1))-VALUE(MID(S36,FIND("-",S36)+1,10)))))*$D$50),$D$9*(1-(IF($N36="X",ABS($O36-VALUE(MID(S36,FIND("|",S36)+1,FIND("-",S36)-FIND("|",S36)-1))),ABS($Q36-ABS(VALUE(MID(S36,FIND("|",S36)+1,FIND("-",S36)-FIND("|",S36)-1))-VALUE(MID(S36,FIND("-",S36)+1,10)))))*$D$50)))))*$I36,0)),0)</f>
        <v>0</v>
      </c>
      <c r="U36" s="337"/>
      <c r="V36" s="362" t="s">
        <v>264</v>
      </c>
      <c r="W36" s="355" t="n">
        <f aca="false">IFERROR(IF($M36=V36,($D$8+$D$9+$D$10)*$I36,IF($N36=LEFT(V36,1),($D$8+MAX(0,IF($D$50=1,$D$9*(1-(ABS($Q36-ABS(VALUE(MID(V36,FIND("|",V36)+1,FIND("-",V36)-FIND("|",V36)-1))-VALUE(MID(V36,FIND("-",V36)+1,10)))))*$D$50),$D$9*(1-(IF($N36="X",ABS($O36-VALUE(MID(V36,FIND("|",V36)+1,FIND("-",V36)-FIND("|",V36)-1))),ABS($Q36-ABS(VALUE(MID(V36,FIND("|",V36)+1,FIND("-",V36)-FIND("|",V36)-1))-VALUE(MID(V36,FIND("-",V36)+1,10)))))*$D$50)))))*$I36,0)),0)</f>
        <v>0</v>
      </c>
      <c r="X36" s="337"/>
      <c r="Y36" s="362" t="s">
        <v>267</v>
      </c>
      <c r="Z36" s="355" t="n">
        <f aca="false">IFERROR(IF($M36=Y36,($D$8+$D$9+$D$10)*$I36,IF($N36=LEFT(Y36,1),($D$8+MAX(0,IF($D$50=1,$D$9*(1-(ABS($Q36-ABS(VALUE(MID(Y36,FIND("|",Y36)+1,FIND("-",Y36)-FIND("|",Y36)-1))-VALUE(MID(Y36,FIND("-",Y36)+1,10)))))*$D$50),$D$9*(1-(IF($N36="X",ABS($O36-VALUE(MID(Y36,FIND("|",Y36)+1,FIND("-",Y36)-FIND("|",Y36)-1))),ABS($Q36-ABS(VALUE(MID(Y36,FIND("|",Y36)+1,FIND("-",Y36)-FIND("|",Y36)-1))-VALUE(MID(Y36,FIND("-",Y36)+1,10)))))*$D$50)))))*$I36,0)),0)</f>
        <v>0</v>
      </c>
      <c r="AA36" s="337"/>
      <c r="AB36" s="362" t="s">
        <v>267</v>
      </c>
      <c r="AC36" s="355" t="n">
        <f aca="false">IFERROR(IF($M36=AB36,($D$8+$D$9+$D$10)*$I36,IF($N36=LEFT(AB36,1),($D$8+MAX(0,IF($D$50=1,$D$9*(1-(ABS($Q36-ABS(VALUE(MID(AB36,FIND("|",AB36)+1,FIND("-",AB36)-FIND("|",AB36)-1))-VALUE(MID(AB36,FIND("-",AB36)+1,10)))))*$D$50),$D$9*(1-(IF($N36="X",ABS($O36-VALUE(MID(AB36,FIND("|",AB36)+1,FIND("-",AB36)-FIND("|",AB36)-1))),ABS($Q36-ABS(VALUE(MID(AB36,FIND("|",AB36)+1,FIND("-",AB36)-FIND("|",AB36)-1))-VALUE(MID(AB36,FIND("-",AB36)+1,10)))))*$D$50)))))*$I36,0)),0)</f>
        <v>0</v>
      </c>
      <c r="AD36" s="337"/>
      <c r="AE36" s="362" t="s">
        <v>266</v>
      </c>
      <c r="AF36" s="355" t="n">
        <f aca="false">IFERROR(IF($M36=AE36,($D$8+$D$9+$D$10)*$I36,IF($N36=LEFT(AE36,1),($D$8+MAX(0,IF($D$50=1,$D$9*(1-(ABS($Q36-ABS(VALUE(MID(AE36,FIND("|",AE36)+1,FIND("-",AE36)-FIND("|",AE36)-1))-VALUE(MID(AE36,FIND("-",AE36)+1,10)))))*$D$50),$D$9*(1-(IF($N36="X",ABS($O36-VALUE(MID(AE36,FIND("|",AE36)+1,FIND("-",AE36)-FIND("|",AE36)-1))),ABS($Q36-ABS(VALUE(MID(AE36,FIND("|",AE36)+1,FIND("-",AE36)-FIND("|",AE36)-1))-VALUE(MID(AE36,FIND("-",AE36)+1,10)))))*$D$50)))))*$I36,0)),0)</f>
        <v>0</v>
      </c>
      <c r="AG36" s="337"/>
      <c r="AH36" s="362" t="s">
        <v>266</v>
      </c>
      <c r="AI36" s="355" t="n">
        <f aca="false">IFERROR(IF($M36=AH36,($D$8+$D$9+$D$10)*$I36,IF($N36=LEFT(AH36,1),($D$8+MAX(0,IF($D$50=1,$D$9*(1-(ABS($Q36-ABS(VALUE(MID(AH36,FIND("|",AH36)+1,FIND("-",AH36)-FIND("|",AH36)-1))-VALUE(MID(AH36,FIND("-",AH36)+1,10)))))*$D$50),$D$9*(1-(IF($N36="X",ABS($O36-VALUE(MID(AH36,FIND("|",AH36)+1,FIND("-",AH36)-FIND("|",AH36)-1))),ABS($Q36-ABS(VALUE(MID(AH36,FIND("|",AH36)+1,FIND("-",AH36)-FIND("|",AH36)-1))-VALUE(MID(AH36,FIND("-",AH36)+1,10)))))*$D$50)))))*$I36,0)),0)</f>
        <v>0</v>
      </c>
      <c r="AJ36" s="337"/>
      <c r="AK36" s="362" t="s">
        <v>266</v>
      </c>
      <c r="AL36" s="355" t="n">
        <f aca="false">IFERROR(IF($M36=AK36,($D$8+$D$9+$D$10)*$I36,IF($N36=LEFT(AK36,1),($D$8+MAX(0,IF($D$50=1,$D$9*(1-(ABS($Q36-ABS(VALUE(MID(AK36,FIND("|",AK36)+1,FIND("-",AK36)-FIND("|",AK36)-1))-VALUE(MID(AK36,FIND("-",AK36)+1,10)))))*$D$50),$D$9*(1-(IF($N36="X",ABS($O36-VALUE(MID(AK36,FIND("|",AK36)+1,FIND("-",AK36)-FIND("|",AK36)-1))),ABS($Q36-ABS(VALUE(MID(AK36,FIND("|",AK36)+1,FIND("-",AK36)-FIND("|",AK36)-1))-VALUE(MID(AK36,FIND("-",AK36)+1,10)))))*$D$50)))))*$I36,0)),0)</f>
        <v>0</v>
      </c>
      <c r="AM36" s="337"/>
      <c r="AN36" s="362" t="s">
        <v>264</v>
      </c>
      <c r="AO36" s="355" t="n">
        <f aca="false">IFERROR(IF($M36=AN36,($D$8+$D$9+$D$10)*$I36,IF($N36=LEFT(AN36,1),($D$8+MAX(0,IF($D$50=1,$D$9*(1-(ABS($Q36-ABS(VALUE(MID(AN36,FIND("|",AN36)+1,FIND("-",AN36)-FIND("|",AN36)-1))-VALUE(MID(AN36,FIND("-",AN36)+1,10)))))*$D$50),$D$9*(1-(IF($N36="X",ABS($O36-VALUE(MID(AN36,FIND("|",AN36)+1,FIND("-",AN36)-FIND("|",AN36)-1))),ABS($Q36-ABS(VALUE(MID(AN36,FIND("|",AN36)+1,FIND("-",AN36)-FIND("|",AN36)-1))-VALUE(MID(AN36,FIND("-",AN36)+1,10)))))*$D$50)))))*$I36,0)),0)</f>
        <v>0</v>
      </c>
      <c r="AP36" s="337"/>
      <c r="AQ36" s="362" t="s">
        <v>266</v>
      </c>
      <c r="AR36" s="355" t="n">
        <f aca="false">IFERROR(IF($M36=AQ36,($D$8+$D$9+$D$10)*$I36,IF($N36=LEFT(AQ36,1),($D$8+MAX(0,IF($D$50=1,$D$9*(1-(ABS($Q36-ABS(VALUE(MID(AQ36,FIND("|",AQ36)+1,FIND("-",AQ36)-FIND("|",AQ36)-1))-VALUE(MID(AQ36,FIND("-",AQ36)+1,10)))))*$D$50),$D$9*(1-(IF($N36="X",ABS($O36-VALUE(MID(AQ36,FIND("|",AQ36)+1,FIND("-",AQ36)-FIND("|",AQ36)-1))),ABS($Q36-ABS(VALUE(MID(AQ36,FIND("|",AQ36)+1,FIND("-",AQ36)-FIND("|",AQ36)-1))-VALUE(MID(AQ36,FIND("-",AQ36)+1,10)))))*$D$50)))))*$I36,0)),0)</f>
        <v>0</v>
      </c>
      <c r="AS36" s="337"/>
      <c r="AT36" s="362" t="s">
        <v>267</v>
      </c>
      <c r="AU36" s="355" t="n">
        <f aca="false">IFERROR(IF($M36=AT36,($D$8+$D$9+$D$10)*$I36,IF($N36=LEFT(AT36,1),($D$8+MAX(0,IF($D$50=1,$D$9*(1-(ABS($Q36-ABS(VALUE(MID(AT36,FIND("|",AT36)+1,FIND("-",AT36)-FIND("|",AT36)-1))-VALUE(MID(AT36,FIND("-",AT36)+1,10)))))*$D$50),$D$9*(1-(IF($N36="X",ABS($O36-VALUE(MID(AT36,FIND("|",AT36)+1,FIND("-",AT36)-FIND("|",AT36)-1))),ABS($Q36-ABS(VALUE(MID(AT36,FIND("|",AT36)+1,FIND("-",AT36)-FIND("|",AT36)-1))-VALUE(MID(AT36,FIND("-",AT36)+1,10)))))*$D$50)))))*$I36,0)),0)</f>
        <v>0</v>
      </c>
      <c r="AV36" s="337"/>
      <c r="AW36" s="362" t="s">
        <v>265</v>
      </c>
      <c r="AX36" s="355" t="n">
        <f aca="false">IFERROR(IF($M36=AW36,($D$8+$D$9+$D$10)*$I36,IF($N36=LEFT(AW36,1),($D$8+MAX(0,IF($D$50=1,$D$9*(1-(ABS($Q36-ABS(VALUE(MID(AW36,FIND("|",AW36)+1,FIND("-",AW36)-FIND("|",AW36)-1))-VALUE(MID(AW36,FIND("-",AW36)+1,10)))))*$D$50),$D$9*(1-(IF($N36="X",ABS($O36-VALUE(MID(AW36,FIND("|",AW36)+1,FIND("-",AW36)-FIND("|",AW36)-1))),ABS($Q36-ABS(VALUE(MID(AW36,FIND("|",AW36)+1,FIND("-",AW36)-FIND("|",AW36)-1))-VALUE(MID(AW36,FIND("-",AW36)+1,10)))))*$D$50)))))*$I36,0)),0)</f>
        <v>0</v>
      </c>
      <c r="AY36" s="337"/>
      <c r="AZ36" s="362" t="s">
        <v>267</v>
      </c>
      <c r="BA36" s="355" t="n">
        <f aca="false">IFERROR(IF($M36=AZ36,($D$8+$D$9+$D$10)*$I36,IF($N36=LEFT(AZ36,1),($D$8+MAX(0,IF($D$50=1,$D$9*(1-(ABS($Q36-ABS(VALUE(MID(AZ36,FIND("|",AZ36)+1,FIND("-",AZ36)-FIND("|",AZ36)-1))-VALUE(MID(AZ36,FIND("-",AZ36)+1,10)))))*$D$50),$D$9*(1-(IF($N36="X",ABS($O36-VALUE(MID(AZ36,FIND("|",AZ36)+1,FIND("-",AZ36)-FIND("|",AZ36)-1))),ABS($Q36-ABS(VALUE(MID(AZ36,FIND("|",AZ36)+1,FIND("-",AZ36)-FIND("|",AZ36)-1))-VALUE(MID(AZ36,FIND("-",AZ36)+1,10)))))*$D$50)))))*$I36,0)),0)</f>
        <v>0</v>
      </c>
      <c r="BB36" s="337"/>
      <c r="BC36" s="362" t="s">
        <v>264</v>
      </c>
      <c r="BD36" s="355" t="n">
        <f aca="false">IFERROR(IF($M36=BC36,($D$8+$D$9+$D$10)*$I36,IF($N36=LEFT(BC36,1),($D$8+MAX(0,IF($D$50=1,$D$9*(1-(ABS($Q36-ABS(VALUE(MID(BC36,FIND("|",BC36)+1,FIND("-",BC36)-FIND("|",BC36)-1))-VALUE(MID(BC36,FIND("-",BC36)+1,10)))))*$D$50),$D$9*(1-(IF($N36="X",ABS($O36-VALUE(MID(BC36,FIND("|",BC36)+1,FIND("-",BC36)-FIND("|",BC36)-1))),ABS($Q36-ABS(VALUE(MID(BC36,FIND("|",BC36)+1,FIND("-",BC36)-FIND("|",BC36)-1))-VALUE(MID(BC36,FIND("-",BC36)+1,10)))))*$D$50)))))*$I36,0)),0)</f>
        <v>0</v>
      </c>
      <c r="BE36" s="337"/>
      <c r="BF36" s="362" t="s">
        <v>275</v>
      </c>
      <c r="BG36" s="355" t="n">
        <f aca="false">IFERROR(IF($M36=BF36,($D$8+$D$9+$D$10)*$I36,IF($N36=LEFT(BF36,1),($D$8+MAX(0,IF($D$50=1,$D$9*(1-(ABS($Q36-ABS(VALUE(MID(BF36,FIND("|",BF36)+1,FIND("-",BF36)-FIND("|",BF36)-1))-VALUE(MID(BF36,FIND("-",BF36)+1,10)))))*$D$50),$D$9*(1-(IF($N36="X",ABS($O36-VALUE(MID(BF36,FIND("|",BF36)+1,FIND("-",BF36)-FIND("|",BF36)-1))),ABS($Q36-ABS(VALUE(MID(BF36,FIND("|",BF36)+1,FIND("-",BF36)-FIND("|",BF36)-1))-VALUE(MID(BF36,FIND("-",BF36)+1,10)))))*$D$50)))))*$I36,0)),0)</f>
        <v>0</v>
      </c>
      <c r="BH36" s="337"/>
      <c r="BI36" s="362" t="s">
        <v>265</v>
      </c>
      <c r="BJ36" s="355" t="n">
        <f aca="false">IFERROR(IF($M36=BI36,($D$8+$D$9+$D$10)*$I36,IF($N36=LEFT(BI36,1),($D$8+MAX(0,IF($D$50=1,$D$9*(1-(ABS($Q36-ABS(VALUE(MID(BI36,FIND("|",BI36)+1,FIND("-",BI36)-FIND("|",BI36)-1))-VALUE(MID(BI36,FIND("-",BI36)+1,10)))))*$D$50),$D$9*(1-(IF($N36="X",ABS($O36-VALUE(MID(BI36,FIND("|",BI36)+1,FIND("-",BI36)-FIND("|",BI36)-1))),ABS($Q36-ABS(VALUE(MID(BI36,FIND("|",BI36)+1,FIND("-",BI36)-FIND("|",BI36)-1))-VALUE(MID(BI36,FIND("-",BI36)+1,10)))))*$D$50)))))*$I36,0)),0)</f>
        <v>0</v>
      </c>
      <c r="BK36" s="337"/>
      <c r="BL36" s="362" t="s">
        <v>267</v>
      </c>
      <c r="BM36" s="355" t="n">
        <f aca="false">IFERROR(IF($M36=BL36,($D$8+$D$9+$D$10)*$I36,IF($N36=LEFT(BL36,1),($D$8+MAX(0,IF($D$50=1,$D$9*(1-(ABS($Q36-ABS(VALUE(MID(BL36,FIND("|",BL36)+1,FIND("-",BL36)-FIND("|",BL36)-1))-VALUE(MID(BL36,FIND("-",BL36)+1,10)))))*$D$50),$D$9*(1-(IF($N36="X",ABS($O36-VALUE(MID(BL36,FIND("|",BL36)+1,FIND("-",BL36)-FIND("|",BL36)-1))),ABS($Q36-ABS(VALUE(MID(BL36,FIND("|",BL36)+1,FIND("-",BL36)-FIND("|",BL36)-1))-VALUE(MID(BL36,FIND("-",BL36)+1,10)))))*$D$50)))))*$I36,0)),0)</f>
        <v>0</v>
      </c>
      <c r="BN36" s="337"/>
      <c r="BO36" s="362" t="s">
        <v>264</v>
      </c>
      <c r="BP36" s="355" t="n">
        <f aca="false">IFERROR(IF($M36=BO36,($D$8+$D$9+$D$10)*$I36,IF($N36=LEFT(BO36,1),($D$8+MAX(0,IF($D$50=1,$D$9*(1-(ABS($Q36-ABS(VALUE(MID(BO36,FIND("|",BO36)+1,FIND("-",BO36)-FIND("|",BO36)-1))-VALUE(MID(BO36,FIND("-",BO36)+1,10)))))*$D$50),$D$9*(1-(IF($N36="X",ABS($O36-VALUE(MID(BO36,FIND("|",BO36)+1,FIND("-",BO36)-FIND("|",BO36)-1))),ABS($Q36-ABS(VALUE(MID(BO36,FIND("|",BO36)+1,FIND("-",BO36)-FIND("|",BO36)-1))-VALUE(MID(BO36,FIND("-",BO36)+1,10)))))*$D$50)))))*$I36,0)),0)</f>
        <v>0</v>
      </c>
      <c r="BQ36" s="337"/>
      <c r="BR36" s="362" t="s">
        <v>266</v>
      </c>
      <c r="BS36" s="355" t="n">
        <f aca="false">IFERROR(IF($M36=BR36,($D$8+$D$9+$D$10)*$I36,IF($N36=LEFT(BR36,1),($D$8+MAX(0,IF($D$50=1,$D$9*(1-(ABS($Q36-ABS(VALUE(MID(BR36,FIND("|",BR36)+1,FIND("-",BR36)-FIND("|",BR36)-1))-VALUE(MID(BR36,FIND("-",BR36)+1,10)))))*$D$50),$D$9*(1-(IF($N36="X",ABS($O36-VALUE(MID(BR36,FIND("|",BR36)+1,FIND("-",BR36)-FIND("|",BR36)-1))),ABS($Q36-ABS(VALUE(MID(BR36,FIND("|",BR36)+1,FIND("-",BR36)-FIND("|",BR36)-1))-VALUE(MID(BR36,FIND("-",BR36)+1,10)))))*$D$50)))))*$I36,0)),0)</f>
        <v>0</v>
      </c>
      <c r="BT36" s="337"/>
      <c r="BU36" s="362"/>
      <c r="BV36" s="355" t="n">
        <f aca="false">IFERROR(IF($M36=BU36,($D$8+$D$9+$D$10)*$I36,IF($N36=LEFT(BU36,1),($D$8+MAX(0,IF($D$50=1,$D$9*(1-(ABS($Q36-ABS(VALUE(MID(BU36,FIND("|",BU36)+1,FIND("-",BU36)-FIND("|",BU36)-1))-VALUE(MID(BU36,FIND("-",BU36)+1,10)))))*$D$50),$D$9*(1-(IF($N36="X",ABS($O36-VALUE(MID(BU36,FIND("|",BU36)+1,FIND("-",BU36)-FIND("|",BU36)-1))),ABS($Q36-ABS(VALUE(MID(BU36,FIND("|",BU36)+1,FIND("-",BU36)-FIND("|",BU36)-1))-VALUE(MID(BU36,FIND("-",BU36)+1,10)))))*$D$50)))))*$I36,0)),0)</f>
        <v>0</v>
      </c>
      <c r="BW36" s="337"/>
      <c r="BX36" s="362"/>
      <c r="BY36" s="355" t="n">
        <f aca="false">IFERROR(IF($M36=BX36,($D$8+$D$9+$D$10)*$I36,IF($N36=LEFT(BX36,1),($D$8+MAX(0,IF($D$50=1,$D$9*(1-(ABS($Q36-ABS(VALUE(MID(BX36,FIND("|",BX36)+1,FIND("-",BX36)-FIND("|",BX36)-1))-VALUE(MID(BX36,FIND("-",BX36)+1,10)))))*$D$50),$D$9*(1-(IF($N36="X",ABS($O36-VALUE(MID(BX36,FIND("|",BX36)+1,FIND("-",BX36)-FIND("|",BX36)-1))),ABS($Q36-ABS(VALUE(MID(BX36,FIND("|",BX36)+1,FIND("-",BX36)-FIND("|",BX36)-1))-VALUE(MID(BX36,FIND("-",BX36)+1,10)))))*$D$50)))))*$I36,0)),0)</f>
        <v>0</v>
      </c>
      <c r="BZ36" s="337"/>
      <c r="CA36" s="362"/>
      <c r="CB36" s="355" t="n">
        <f aca="false">IFERROR(IF($M36=CA36,($D$8+$D$9+$D$10)*$I36,IF($N36=LEFT(CA36,1),($D$8+MAX(0,IF($D$50=1,$D$9*(1-(ABS($Q36-ABS(VALUE(MID(CA36,FIND("|",CA36)+1,FIND("-",CA36)-FIND("|",CA36)-1))-VALUE(MID(CA36,FIND("-",CA36)+1,10)))))*$D$50),$D$9*(1-(IF($N36="X",ABS($O36-VALUE(MID(CA36,FIND("|",CA36)+1,FIND("-",CA36)-FIND("|",CA36)-1))),ABS($Q36-ABS(VALUE(MID(CA36,FIND("|",CA36)+1,FIND("-",CA36)-FIND("|",CA36)-1))-VALUE(MID(CA36,FIND("-",CA36)+1,10)))))*$D$50)))))*$I36,0)),0)</f>
        <v>0</v>
      </c>
      <c r="CC36" s="337"/>
      <c r="CD36" s="362"/>
      <c r="CE36" s="355" t="n">
        <f aca="false">IFERROR(IF($M36=CD36,($D$8+$D$9+$D$10)*$I36,IF($N36=LEFT(CD36,1),($D$8+MAX(0,IF($D$50=1,$D$9*(1-(ABS($Q36-ABS(VALUE(MID(CD36,FIND("|",CD36)+1,FIND("-",CD36)-FIND("|",CD36)-1))-VALUE(MID(CD36,FIND("-",CD36)+1,10)))))*$D$50),$D$9*(1-(IF($N36="X",ABS($O36-VALUE(MID(CD36,FIND("|",CD36)+1,FIND("-",CD36)-FIND("|",CD36)-1))),ABS($Q36-ABS(VALUE(MID(CD36,FIND("|",CD36)+1,FIND("-",CD36)-FIND("|",CD36)-1))-VALUE(MID(CD36,FIND("-",CD36)+1,10)))))*$D$50)))))*$I36,0)),0)</f>
        <v>0</v>
      </c>
      <c r="CF36" s="337"/>
      <c r="CG36" s="362"/>
      <c r="CH36" s="355" t="n">
        <f aca="false">IFERROR(IF($M36=CG36,($D$8+$D$9+$D$10)*$I36,IF($N36=LEFT(CG36,1),($D$8+MAX(0,IF($D$50=1,$D$9*(1-(ABS($Q36-ABS(VALUE(MID(CG36,FIND("|",CG36)+1,FIND("-",CG36)-FIND("|",CG36)-1))-VALUE(MID(CG36,FIND("-",CG36)+1,10)))))*$D$50),$D$9*(1-(IF($N36="X",ABS($O36-VALUE(MID(CG36,FIND("|",CG36)+1,FIND("-",CG36)-FIND("|",CG36)-1))),ABS($Q36-ABS(VALUE(MID(CG36,FIND("|",CG36)+1,FIND("-",CG36)-FIND("|",CG36)-1))-VALUE(MID(CG36,FIND("-",CG36)+1,10)))))*$D$50)))))*$I36,0)),0)</f>
        <v>0</v>
      </c>
      <c r="CI36" s="337"/>
      <c r="CJ36" s="362"/>
      <c r="CK36" s="355" t="n">
        <f aca="false">IFERROR(IF($M36=CJ36,($D$8+$D$9+$D$10)*$I36,IF($N36=LEFT(CJ36,1),($D$8+MAX(0,IF($D$50=1,$D$9*(1-(ABS($Q36-ABS(VALUE(MID(CJ36,FIND("|",CJ36)+1,FIND("-",CJ36)-FIND("|",CJ36)-1))-VALUE(MID(CJ36,FIND("-",CJ36)+1,10)))))*$D$50),$D$9*(1-(IF($N36="X",ABS($O36-VALUE(MID(CJ36,FIND("|",CJ36)+1,FIND("-",CJ36)-FIND("|",CJ36)-1))),ABS($Q36-ABS(VALUE(MID(CJ36,FIND("|",CJ36)+1,FIND("-",CJ36)-FIND("|",CJ36)-1))-VALUE(MID(CJ36,FIND("-",CJ36)+1,10)))))*$D$50)))))*$I36,0)),0)</f>
        <v>0</v>
      </c>
      <c r="CL36" s="337"/>
      <c r="CM36" s="362"/>
      <c r="CN36" s="355" t="n">
        <f aca="false">IFERROR(IF($M36=CM36,($D$8+$D$9+$D$10)*$I36,IF($N36=LEFT(CM36,1),($D$8+MAX(0,IF($D$50=1,$D$9*(1-(ABS($Q36-ABS(VALUE(MID(CM36,FIND("|",CM36)+1,FIND("-",CM36)-FIND("|",CM36)-1))-VALUE(MID(CM36,FIND("-",CM36)+1,10)))))*$D$50),$D$9*(1-(IF($N36="X",ABS($O36-VALUE(MID(CM36,FIND("|",CM36)+1,FIND("-",CM36)-FIND("|",CM36)-1))),ABS($Q36-ABS(VALUE(MID(CM36,FIND("|",CM36)+1,FIND("-",CM36)-FIND("|",CM36)-1))-VALUE(MID(CM36,FIND("-",CM36)+1,10)))))*$D$50)))))*$I36,0)),0)</f>
        <v>0</v>
      </c>
      <c r="CO36" s="337"/>
      <c r="CP36" s="362"/>
      <c r="CQ36" s="355" t="n">
        <f aca="false">IFERROR(IF($M36=CP36,($D$8+$D$9+$D$10)*$I36,IF($N36=LEFT(CP36,1),($D$8+MAX(0,IF($D$50=1,$D$9*(1-(ABS($Q36-ABS(VALUE(MID(CP36,FIND("|",CP36)+1,FIND("-",CP36)-FIND("|",CP36)-1))-VALUE(MID(CP36,FIND("-",CP36)+1,10)))))*$D$50),$D$9*(1-(IF($N36="X",ABS($O36-VALUE(MID(CP36,FIND("|",CP36)+1,FIND("-",CP36)-FIND("|",CP36)-1))),ABS($Q36-ABS(VALUE(MID(CP36,FIND("|",CP36)+1,FIND("-",CP36)-FIND("|",CP36)-1))-VALUE(MID(CP36,FIND("-",CP36)+1,10)))))*$D$50)))))*$I36,0)),0)</f>
        <v>0</v>
      </c>
      <c r="CR36" s="337"/>
      <c r="CS36" s="362"/>
      <c r="CT36" s="355" t="n">
        <f aca="false">IFERROR(IF($M36=CS36,($D$8+$D$9+$D$10)*$I36,IF($N36=LEFT(CS36,1),($D$8+MAX(0,IF($D$50=1,$D$9*(1-(ABS($Q36-ABS(VALUE(MID(CS36,FIND("|",CS36)+1,FIND("-",CS36)-FIND("|",CS36)-1))-VALUE(MID(CS36,FIND("-",CS36)+1,10)))))*$D$50),$D$9*(1-(IF($N36="X",ABS($O36-VALUE(MID(CS36,FIND("|",CS36)+1,FIND("-",CS36)-FIND("|",CS36)-1))),ABS($Q36-ABS(VALUE(MID(CS36,FIND("|",CS36)+1,FIND("-",CS36)-FIND("|",CS36)-1))-VALUE(MID(CS36,FIND("-",CS36)+1,10)))))*$D$50)))))*$I36,0)),0)</f>
        <v>0</v>
      </c>
      <c r="CU36" s="337"/>
      <c r="CV36" s="362"/>
      <c r="CW36" s="355" t="n">
        <f aca="false">IFERROR(IF($M36=CV36,($D$8+$D$9+$D$10)*$I36,IF($N36=LEFT(CV36,1),($D$8+MAX(0,IF($D$50=1,$D$9*(1-(ABS($Q36-ABS(VALUE(MID(CV36,FIND("|",CV36)+1,FIND("-",CV36)-FIND("|",CV36)-1))-VALUE(MID(CV36,FIND("-",CV36)+1,10)))))*$D$50),$D$9*(1-(IF($N36="X",ABS($O36-VALUE(MID(CV36,FIND("|",CV36)+1,FIND("-",CV36)-FIND("|",CV36)-1))),ABS($Q36-ABS(VALUE(MID(CV36,FIND("|",CV36)+1,FIND("-",CV36)-FIND("|",CV36)-1))-VALUE(MID(CV36,FIND("-",CV36)+1,10)))))*$D$50)))))*$I36,0)),0)</f>
        <v>0</v>
      </c>
      <c r="CX36" s="337"/>
      <c r="CY36" s="362"/>
      <c r="CZ36" s="355" t="n">
        <f aca="false">IFERROR(IF($M36=CY36,($D$8+$D$9+$D$10)*$I36,IF($N36=LEFT(CY36,1),($D$8+MAX(0,IF($D$50=1,$D$9*(1-(ABS($Q36-ABS(VALUE(MID(CY36,FIND("|",CY36)+1,FIND("-",CY36)-FIND("|",CY36)-1))-VALUE(MID(CY36,FIND("-",CY36)+1,10)))))*$D$50),$D$9*(1-(IF($N36="X",ABS($O36-VALUE(MID(CY36,FIND("|",CY36)+1,FIND("-",CY36)-FIND("|",CY36)-1))),ABS($Q36-ABS(VALUE(MID(CY36,FIND("|",CY36)+1,FIND("-",CY36)-FIND("|",CY36)-1))-VALUE(MID(CY36,FIND("-",CY36)+1,10)))))*$D$50)))))*$I36,0)),0)</f>
        <v>0</v>
      </c>
      <c r="DA36" s="337"/>
      <c r="DB36" s="362"/>
      <c r="DC36" s="355" t="n">
        <f aca="false">IFERROR(IF($M36=DB36,($D$8+$D$9+$D$10)*$I36,IF($N36=LEFT(DB36,1),($D$8+MAX(0,IF($D$50=1,$D$9*(1-(ABS($Q36-ABS(VALUE(MID(DB36,FIND("|",DB36)+1,FIND("-",DB36)-FIND("|",DB36)-1))-VALUE(MID(DB36,FIND("-",DB36)+1,10)))))*$D$50),$D$9*(1-(IF($N36="X",ABS($O36-VALUE(MID(DB36,FIND("|",DB36)+1,FIND("-",DB36)-FIND("|",DB36)-1))),ABS($Q36-ABS(VALUE(MID(DB36,FIND("|",DB36)+1,FIND("-",DB36)-FIND("|",DB36)-1))-VALUE(MID(DB36,FIND("-",DB36)+1,10)))))*$D$50)))))*$I36,0)),0)</f>
        <v>0</v>
      </c>
      <c r="DD36" s="337"/>
      <c r="DE36" s="362"/>
      <c r="DF36" s="355" t="n">
        <f aca="false">IFERROR(IF($M36=DE36,($D$8+$D$9+$D$10)*$I36,IF($N36=LEFT(DE36,1),($D$8+MAX(0,IF($D$50=1,$D$9*(1-(ABS($Q36-ABS(VALUE(MID(DE36,FIND("|",DE36)+1,FIND("-",DE36)-FIND("|",DE36)-1))-VALUE(MID(DE36,FIND("-",DE36)+1,10)))))*$D$50),$D$9*(1-(IF($N36="X",ABS($O36-VALUE(MID(DE36,FIND("|",DE36)+1,FIND("-",DE36)-FIND("|",DE36)-1))),ABS($Q36-ABS(VALUE(MID(DE36,FIND("|",DE36)+1,FIND("-",DE36)-FIND("|",DE36)-1))-VALUE(MID(DE36,FIND("-",DE36)+1,10)))))*$D$50)))))*$I36,0)),0)</f>
        <v>0</v>
      </c>
      <c r="DG36" s="337"/>
      <c r="DH36" s="362"/>
      <c r="DI36" s="355" t="n">
        <f aca="false">IFERROR(IF($M36=DH36,($D$8+$D$9+$D$10)*$I36,IF($N36=LEFT(DH36,1),($D$8+MAX(0,IF($D$50=1,$D$9*(1-(ABS($Q36-ABS(VALUE(MID(DH36,FIND("|",DH36)+1,FIND("-",DH36)-FIND("|",DH36)-1))-VALUE(MID(DH36,FIND("-",DH36)+1,10)))))*$D$50),$D$9*(1-(IF($N36="X",ABS($O36-VALUE(MID(DH36,FIND("|",DH36)+1,FIND("-",DH36)-FIND("|",DH36)-1))),ABS($Q36-ABS(VALUE(MID(DH36,FIND("|",DH36)+1,FIND("-",DH36)-FIND("|",DH36)-1))-VALUE(MID(DH36,FIND("-",DH36)+1,10)))))*$D$50)))))*$I36,0)),0)</f>
        <v>0</v>
      </c>
      <c r="DJ36" s="337"/>
      <c r="DK36" s="362"/>
      <c r="DL36" s="355" t="n">
        <f aca="false">IFERROR(IF($M36=DK36,($D$8+$D$9+$D$10)*$I36,IF($N36=LEFT(DK36,1),($D$8+MAX(0,IF($D$50=1,$D$9*(1-(ABS($Q36-ABS(VALUE(MID(DK36,FIND("|",DK36)+1,FIND("-",DK36)-FIND("|",DK36)-1))-VALUE(MID(DK36,FIND("-",DK36)+1,10)))))*$D$50),$D$9*(1-(IF($N36="X",ABS($O36-VALUE(MID(DK36,FIND("|",DK36)+1,FIND("-",DK36)-FIND("|",DK36)-1))),ABS($Q36-ABS(VALUE(MID(DK36,FIND("|",DK36)+1,FIND("-",DK36)-FIND("|",DK36)-1))-VALUE(MID(DK36,FIND("-",DK36)+1,10)))))*$D$50)))))*$I36,0)),0)</f>
        <v>0</v>
      </c>
      <c r="DM36" s="337"/>
      <c r="DN36" s="362"/>
      <c r="DO36" s="355" t="n">
        <f aca="false">IFERROR(IF($M36=DN36,($D$8+$D$9+$D$10)*$I36,IF($N36=LEFT(DN36,1),($D$8+MAX(0,IF($D$50=1,$D$9*(1-(ABS($Q36-ABS(VALUE(MID(DN36,FIND("|",DN36)+1,FIND("-",DN36)-FIND("|",DN36)-1))-VALUE(MID(DN36,FIND("-",DN36)+1,10)))))*$D$50),$D$9*(1-(IF($N36="X",ABS($O36-VALUE(MID(DN36,FIND("|",DN36)+1,FIND("-",DN36)-FIND("|",DN36)-1))),ABS($Q36-ABS(VALUE(MID(DN36,FIND("|",DN36)+1,FIND("-",DN36)-FIND("|",DN36)-1))-VALUE(MID(DN36,FIND("-",DN36)+1,10)))))*$D$50)))))*$I36,0)),0)</f>
        <v>0</v>
      </c>
      <c r="DP36" s="337"/>
      <c r="DQ36" s="362"/>
      <c r="DR36" s="355" t="n">
        <f aca="false">IFERROR(IF($M36=DQ36,($D$8+$D$9+$D$10)*$I36,IF($N36=LEFT(DQ36,1),($D$8+MAX(0,IF($D$50=1,$D$9*(1-(ABS($Q36-ABS(VALUE(MID(DQ36,FIND("|",DQ36)+1,FIND("-",DQ36)-FIND("|",DQ36)-1))-VALUE(MID(DQ36,FIND("-",DQ36)+1,10)))))*$D$50),$D$9*(1-(IF($N36="X",ABS($O36-VALUE(MID(DQ36,FIND("|",DQ36)+1,FIND("-",DQ36)-FIND("|",DQ36)-1))),ABS($Q36-ABS(VALUE(MID(DQ36,FIND("|",DQ36)+1,FIND("-",DQ36)-FIND("|",DQ36)-1))-VALUE(MID(DQ36,FIND("-",DQ36)+1,10)))))*$D$50)))))*$I36,0)),0)</f>
        <v>0</v>
      </c>
      <c r="DS36" s="337"/>
      <c r="DT36" s="362"/>
      <c r="DU36" s="355" t="n">
        <f aca="false">IFERROR(IF($M36=DT36,($D$8+$D$9+$D$10)*$I36,IF($N36=LEFT(DT36,1),($D$8+MAX(0,IF($D$50=1,$D$9*(1-(ABS($Q36-ABS(VALUE(MID(DT36,FIND("|",DT36)+1,FIND("-",DT36)-FIND("|",DT36)-1))-VALUE(MID(DT36,FIND("-",DT36)+1,10)))))*$D$50),$D$9*(1-(IF($N36="X",ABS($O36-VALUE(MID(DT36,FIND("|",DT36)+1,FIND("-",DT36)-FIND("|",DT36)-1))),ABS($Q36-ABS(VALUE(MID(DT36,FIND("|",DT36)+1,FIND("-",DT36)-FIND("|",DT36)-1))-VALUE(MID(DT36,FIND("-",DT36)+1,10)))))*$D$50)))))*$I36,0)),0)</f>
        <v>0</v>
      </c>
      <c r="DV36" s="337"/>
      <c r="DW36" s="362"/>
      <c r="DX36" s="355" t="n">
        <f aca="false">IFERROR(IF($M36=DW36,($D$8+$D$9+$D$10)*$I36,IF($N36=LEFT(DW36,1),($D$8+MAX(0,IF($D$50=1,$D$9*(1-(ABS($Q36-ABS(VALUE(MID(DW36,FIND("|",DW36)+1,FIND("-",DW36)-FIND("|",DW36)-1))-VALUE(MID(DW36,FIND("-",DW36)+1,10)))))*$D$50),$D$9*(1-(IF($N36="X",ABS($O36-VALUE(MID(DW36,FIND("|",DW36)+1,FIND("-",DW36)-FIND("|",DW36)-1))),ABS($Q36-ABS(VALUE(MID(DW36,FIND("|",DW36)+1,FIND("-",DW36)-FIND("|",DW36)-1))-VALUE(MID(DW36,FIND("-",DW36)+1,10)))))*$D$50)))))*$I36,0)),0)</f>
        <v>0</v>
      </c>
      <c r="DY36" s="337"/>
      <c r="DZ36" s="362"/>
      <c r="EA36" s="355" t="n">
        <f aca="false">IFERROR(IF($M36=DZ36,($D$8+$D$9+$D$10)*$I36,IF($N36=LEFT(DZ36,1),($D$8+MAX(0,IF($D$50=1,$D$9*(1-(ABS($Q36-ABS(VALUE(MID(DZ36,FIND("|",DZ36)+1,FIND("-",DZ36)-FIND("|",DZ36)-1))-VALUE(MID(DZ36,FIND("-",DZ36)+1,10)))))*$D$50),$D$9*(1-(IF($N36="X",ABS($O36-VALUE(MID(DZ36,FIND("|",DZ36)+1,FIND("-",DZ36)-FIND("|",DZ36)-1))),ABS($Q36-ABS(VALUE(MID(DZ36,FIND("|",DZ36)+1,FIND("-",DZ36)-FIND("|",DZ36)-1))-VALUE(MID(DZ36,FIND("-",DZ36)+1,10)))))*$D$50)))))*$I36,0)),0)</f>
        <v>0</v>
      </c>
      <c r="EB36" s="337"/>
      <c r="EC36" s="362"/>
      <c r="ED36" s="355" t="n">
        <f aca="false">IFERROR(IF($M36=EC36,($D$8+$D$9+$D$10)*$I36,IF($N36=LEFT(EC36,1),($D$8+MAX(0,IF($D$50=1,$D$9*(1-(ABS($Q36-ABS(VALUE(MID(EC36,FIND("|",EC36)+1,FIND("-",EC36)-FIND("|",EC36)-1))-VALUE(MID(EC36,FIND("-",EC36)+1,10)))))*$D$50),$D$9*(1-(IF($N36="X",ABS($O36-VALUE(MID(EC36,FIND("|",EC36)+1,FIND("-",EC36)-FIND("|",EC36)-1))),ABS($Q36-ABS(VALUE(MID(EC36,FIND("|",EC36)+1,FIND("-",EC36)-FIND("|",EC36)-1))-VALUE(MID(EC36,FIND("-",EC36)+1,10)))))*$D$50)))))*$I36,0)),0)</f>
        <v>0</v>
      </c>
      <c r="EE36" s="337"/>
      <c r="EF36" s="362"/>
      <c r="EG36" s="355" t="n">
        <f aca="false">IFERROR(IF($M36=EF36,($D$8+$D$9+$D$10)*$I36,IF($N36=LEFT(EF36,1),($D$8+MAX(0,IF($D$50=1,$D$9*(1-(ABS($Q36-ABS(VALUE(MID(EF36,FIND("|",EF36)+1,FIND("-",EF36)-FIND("|",EF36)-1))-VALUE(MID(EF36,FIND("-",EF36)+1,10)))))*$D$50),$D$9*(1-(IF($N36="X",ABS($O36-VALUE(MID(EF36,FIND("|",EF36)+1,FIND("-",EF36)-FIND("|",EF36)-1))),ABS($Q36-ABS(VALUE(MID(EF36,FIND("|",EF36)+1,FIND("-",EF36)-FIND("|",EF36)-1))-VALUE(MID(EF36,FIND("-",EF36)+1,10)))))*$D$50)))))*$I36,0)),0)</f>
        <v>0</v>
      </c>
      <c r="EH36" s="337"/>
      <c r="EI36" s="337"/>
    </row>
    <row r="37" customFormat="false" ht="15" hidden="false" customHeight="false" outlineLevel="0" collapsed="false">
      <c r="A37" s="326"/>
      <c r="B37" s="326"/>
      <c r="C37" s="363" t="str">
        <f aca="false">Idiomas!D333&amp;"**"</f>
        <v>FINAL - Diferencia/Distancia de goles (Con 1X2 acertado)**</v>
      </c>
      <c r="D37" s="364" t="n">
        <v>2</v>
      </c>
      <c r="E37" s="333"/>
      <c r="F37" s="342" t="n">
        <f aca="false">SUM($D$8:$D$10)*I37</f>
        <v>17</v>
      </c>
      <c r="G37" s="342" t="n">
        <f aca="false">VLOOKUP(H37,Equipos!$Q$1:$R$25,2,0)</f>
        <v>10</v>
      </c>
      <c r="H37" s="350" t="n">
        <f aca="false">TRUNC(INDEX(WORLDCUP!$X$4:$X$147,MATCH(ADMIN!K37,WORLDCUP!$DT$4:$DT$147,0))+INDEX(Horarios!$R$3:$R$86,MATCH(Horarios!$C$3,Horarios!$P$3:$P$86,0))/24)</f>
        <v>46193</v>
      </c>
      <c r="I37" s="351" t="n">
        <v>1</v>
      </c>
      <c r="J37" s="361" t="s">
        <v>301</v>
      </c>
      <c r="K37" s="366" t="str">
        <f aca="false">CONCATENATE(WORLDCUP!AA31,"-",WORLDCUP!AF31)</f>
        <v>Turquía-Paraguay</v>
      </c>
      <c r="L37" s="353"/>
      <c r="M37" s="358" t="str">
        <f aca="false">IF(OR(WORLDCUP!AC31="",WORLDCUP!AD31=""),"-",N37&amp;"|"&amp;O37&amp;"-"&amp;P37)</f>
        <v>-</v>
      </c>
      <c r="N37" s="331" t="str">
        <f aca="false">IF(OR(WORLDCUP!AC31="",WORLDCUP!AD31=""),"",IF(WORLDCUP!AC31&gt;WORLDCUP!AD31,"1",IF(WORLDCUP!AC31&lt;WORLDCUP!AD31,"2","X")))</f>
        <v/>
      </c>
      <c r="O37" s="331" t="n">
        <f aca="false">WORLDCUP!AC31</f>
        <v>0</v>
      </c>
      <c r="P37" s="331" t="n">
        <f aca="false">WORLDCUP!AD31</f>
        <v>0</v>
      </c>
      <c r="Q37" s="331" t="n">
        <f aca="false">ABS(O37-P37)</f>
        <v>0</v>
      </c>
      <c r="R37" s="326"/>
      <c r="S37" s="362" t="s">
        <v>266</v>
      </c>
      <c r="T37" s="355" t="n">
        <f aca="false">IFERROR(IF($M37=S37,($D$8+$D$9+$D$10)*$I37,IF($N37=LEFT(S37,1),($D$8+MAX(0,IF($D$50=1,$D$9*(1-(ABS($Q37-ABS(VALUE(MID(S37,FIND("|",S37)+1,FIND("-",S37)-FIND("|",S37)-1))-VALUE(MID(S37,FIND("-",S37)+1,10)))))*$D$50),$D$9*(1-(IF($N37="X",ABS($O37-VALUE(MID(S37,FIND("|",S37)+1,FIND("-",S37)-FIND("|",S37)-1))),ABS($Q37-ABS(VALUE(MID(S37,FIND("|",S37)+1,FIND("-",S37)-FIND("|",S37)-1))-VALUE(MID(S37,FIND("-",S37)+1,10)))))*$D$50)))))*$I37,0)),0)</f>
        <v>0</v>
      </c>
      <c r="U37" s="337"/>
      <c r="V37" s="362" t="s">
        <v>267</v>
      </c>
      <c r="W37" s="355" t="n">
        <f aca="false">IFERROR(IF($M37=V37,($D$8+$D$9+$D$10)*$I37,IF($N37=LEFT(V37,1),($D$8+MAX(0,IF($D$50=1,$D$9*(1-(ABS($Q37-ABS(VALUE(MID(V37,FIND("|",V37)+1,FIND("-",V37)-FIND("|",V37)-1))-VALUE(MID(V37,FIND("-",V37)+1,10)))))*$D$50),$D$9*(1-(IF($N37="X",ABS($O37-VALUE(MID(V37,FIND("|",V37)+1,FIND("-",V37)-FIND("|",V37)-1))),ABS($Q37-ABS(VALUE(MID(V37,FIND("|",V37)+1,FIND("-",V37)-FIND("|",V37)-1))-VALUE(MID(V37,FIND("-",V37)+1,10)))))*$D$50)))))*$I37,0)),0)</f>
        <v>0</v>
      </c>
      <c r="X37" s="337"/>
      <c r="Y37" s="362" t="s">
        <v>265</v>
      </c>
      <c r="Z37" s="355" t="n">
        <f aca="false">IFERROR(IF($M37=Y37,($D$8+$D$9+$D$10)*$I37,IF($N37=LEFT(Y37,1),($D$8+MAX(0,IF($D$50=1,$D$9*(1-(ABS($Q37-ABS(VALUE(MID(Y37,FIND("|",Y37)+1,FIND("-",Y37)-FIND("|",Y37)-1))-VALUE(MID(Y37,FIND("-",Y37)+1,10)))))*$D$50),$D$9*(1-(IF($N37="X",ABS($O37-VALUE(MID(Y37,FIND("|",Y37)+1,FIND("-",Y37)-FIND("|",Y37)-1))),ABS($Q37-ABS(VALUE(MID(Y37,FIND("|",Y37)+1,FIND("-",Y37)-FIND("|",Y37)-1))-VALUE(MID(Y37,FIND("-",Y37)+1,10)))))*$D$50)))))*$I37,0)),0)</f>
        <v>0</v>
      </c>
      <c r="AA37" s="337"/>
      <c r="AB37" s="362" t="s">
        <v>266</v>
      </c>
      <c r="AC37" s="355" t="n">
        <f aca="false">IFERROR(IF($M37=AB37,($D$8+$D$9+$D$10)*$I37,IF($N37=LEFT(AB37,1),($D$8+MAX(0,IF($D$50=1,$D$9*(1-(ABS($Q37-ABS(VALUE(MID(AB37,FIND("|",AB37)+1,FIND("-",AB37)-FIND("|",AB37)-1))-VALUE(MID(AB37,FIND("-",AB37)+1,10)))))*$D$50),$D$9*(1-(IF($N37="X",ABS($O37-VALUE(MID(AB37,FIND("|",AB37)+1,FIND("-",AB37)-FIND("|",AB37)-1))),ABS($Q37-ABS(VALUE(MID(AB37,FIND("|",AB37)+1,FIND("-",AB37)-FIND("|",AB37)-1))-VALUE(MID(AB37,FIND("-",AB37)+1,10)))))*$D$50)))))*$I37,0)),0)</f>
        <v>0</v>
      </c>
      <c r="AD37" s="337"/>
      <c r="AE37" s="362" t="s">
        <v>266</v>
      </c>
      <c r="AF37" s="355" t="n">
        <f aca="false">IFERROR(IF($M37=AE37,($D$8+$D$9+$D$10)*$I37,IF($N37=LEFT(AE37,1),($D$8+MAX(0,IF($D$50=1,$D$9*(1-(ABS($Q37-ABS(VALUE(MID(AE37,FIND("|",AE37)+1,FIND("-",AE37)-FIND("|",AE37)-1))-VALUE(MID(AE37,FIND("-",AE37)+1,10)))))*$D$50),$D$9*(1-(IF($N37="X",ABS($O37-VALUE(MID(AE37,FIND("|",AE37)+1,FIND("-",AE37)-FIND("|",AE37)-1))),ABS($Q37-ABS(VALUE(MID(AE37,FIND("|",AE37)+1,FIND("-",AE37)-FIND("|",AE37)-1))-VALUE(MID(AE37,FIND("-",AE37)+1,10)))))*$D$50)))))*$I37,0)),0)</f>
        <v>0</v>
      </c>
      <c r="AG37" s="337"/>
      <c r="AH37" s="362" t="s">
        <v>264</v>
      </c>
      <c r="AI37" s="355" t="n">
        <f aca="false">IFERROR(IF($M37=AH37,($D$8+$D$9+$D$10)*$I37,IF($N37=LEFT(AH37,1),($D$8+MAX(0,IF($D$50=1,$D$9*(1-(ABS($Q37-ABS(VALUE(MID(AH37,FIND("|",AH37)+1,FIND("-",AH37)-FIND("|",AH37)-1))-VALUE(MID(AH37,FIND("-",AH37)+1,10)))))*$D$50),$D$9*(1-(IF($N37="X",ABS($O37-VALUE(MID(AH37,FIND("|",AH37)+1,FIND("-",AH37)-FIND("|",AH37)-1))),ABS($Q37-ABS(VALUE(MID(AH37,FIND("|",AH37)+1,FIND("-",AH37)-FIND("|",AH37)-1))-VALUE(MID(AH37,FIND("-",AH37)+1,10)))))*$D$50)))))*$I37,0)),0)</f>
        <v>0</v>
      </c>
      <c r="AJ37" s="337"/>
      <c r="AK37" s="362" t="s">
        <v>264</v>
      </c>
      <c r="AL37" s="355" t="n">
        <f aca="false">IFERROR(IF($M37=AK37,($D$8+$D$9+$D$10)*$I37,IF($N37=LEFT(AK37,1),($D$8+MAX(0,IF($D$50=1,$D$9*(1-(ABS($Q37-ABS(VALUE(MID(AK37,FIND("|",AK37)+1,FIND("-",AK37)-FIND("|",AK37)-1))-VALUE(MID(AK37,FIND("-",AK37)+1,10)))))*$D$50),$D$9*(1-(IF($N37="X",ABS($O37-VALUE(MID(AK37,FIND("|",AK37)+1,FIND("-",AK37)-FIND("|",AK37)-1))),ABS($Q37-ABS(VALUE(MID(AK37,FIND("|",AK37)+1,FIND("-",AK37)-FIND("|",AK37)-1))-VALUE(MID(AK37,FIND("-",AK37)+1,10)))))*$D$50)))))*$I37,0)),0)</f>
        <v>0</v>
      </c>
      <c r="AM37" s="337"/>
      <c r="AN37" s="362" t="s">
        <v>267</v>
      </c>
      <c r="AO37" s="355" t="n">
        <f aca="false">IFERROR(IF($M37=AN37,($D$8+$D$9+$D$10)*$I37,IF($N37=LEFT(AN37,1),($D$8+MAX(0,IF($D$50=1,$D$9*(1-(ABS($Q37-ABS(VALUE(MID(AN37,FIND("|",AN37)+1,FIND("-",AN37)-FIND("|",AN37)-1))-VALUE(MID(AN37,FIND("-",AN37)+1,10)))))*$D$50),$D$9*(1-(IF($N37="X",ABS($O37-VALUE(MID(AN37,FIND("|",AN37)+1,FIND("-",AN37)-FIND("|",AN37)-1))),ABS($Q37-ABS(VALUE(MID(AN37,FIND("|",AN37)+1,FIND("-",AN37)-FIND("|",AN37)-1))-VALUE(MID(AN37,FIND("-",AN37)+1,10)))))*$D$50)))))*$I37,0)),0)</f>
        <v>0</v>
      </c>
      <c r="AP37" s="337"/>
      <c r="AQ37" s="362" t="s">
        <v>264</v>
      </c>
      <c r="AR37" s="355" t="n">
        <f aca="false">IFERROR(IF($M37=AQ37,($D$8+$D$9+$D$10)*$I37,IF($N37=LEFT(AQ37,1),($D$8+MAX(0,IF($D$50=1,$D$9*(1-(ABS($Q37-ABS(VALUE(MID(AQ37,FIND("|",AQ37)+1,FIND("-",AQ37)-FIND("|",AQ37)-1))-VALUE(MID(AQ37,FIND("-",AQ37)+1,10)))))*$D$50),$D$9*(1-(IF($N37="X",ABS($O37-VALUE(MID(AQ37,FIND("|",AQ37)+1,FIND("-",AQ37)-FIND("|",AQ37)-1))),ABS($Q37-ABS(VALUE(MID(AQ37,FIND("|",AQ37)+1,FIND("-",AQ37)-FIND("|",AQ37)-1))-VALUE(MID(AQ37,FIND("-",AQ37)+1,10)))))*$D$50)))))*$I37,0)),0)</f>
        <v>0</v>
      </c>
      <c r="AS37" s="337"/>
      <c r="AT37" s="362" t="s">
        <v>264</v>
      </c>
      <c r="AU37" s="355" t="n">
        <f aca="false">IFERROR(IF($M37=AT37,($D$8+$D$9+$D$10)*$I37,IF($N37=LEFT(AT37,1),($D$8+MAX(0,IF($D$50=1,$D$9*(1-(ABS($Q37-ABS(VALUE(MID(AT37,FIND("|",AT37)+1,FIND("-",AT37)-FIND("|",AT37)-1))-VALUE(MID(AT37,FIND("-",AT37)+1,10)))))*$D$50),$D$9*(1-(IF($N37="X",ABS($O37-VALUE(MID(AT37,FIND("|",AT37)+1,FIND("-",AT37)-FIND("|",AT37)-1))),ABS($Q37-ABS(VALUE(MID(AT37,FIND("|",AT37)+1,FIND("-",AT37)-FIND("|",AT37)-1))-VALUE(MID(AT37,FIND("-",AT37)+1,10)))))*$D$50)))))*$I37,0)),0)</f>
        <v>0</v>
      </c>
      <c r="AV37" s="337"/>
      <c r="AW37" s="362" t="s">
        <v>265</v>
      </c>
      <c r="AX37" s="355" t="n">
        <f aca="false">IFERROR(IF($M37=AW37,($D$8+$D$9+$D$10)*$I37,IF($N37=LEFT(AW37,1),($D$8+MAX(0,IF($D$50=1,$D$9*(1-(ABS($Q37-ABS(VALUE(MID(AW37,FIND("|",AW37)+1,FIND("-",AW37)-FIND("|",AW37)-1))-VALUE(MID(AW37,FIND("-",AW37)+1,10)))))*$D$50),$D$9*(1-(IF($N37="X",ABS($O37-VALUE(MID(AW37,FIND("|",AW37)+1,FIND("-",AW37)-FIND("|",AW37)-1))),ABS($Q37-ABS(VALUE(MID(AW37,FIND("|",AW37)+1,FIND("-",AW37)-FIND("|",AW37)-1))-VALUE(MID(AW37,FIND("-",AW37)+1,10)))))*$D$50)))))*$I37,0)),0)</f>
        <v>0</v>
      </c>
      <c r="AY37" s="337"/>
      <c r="AZ37" s="362" t="s">
        <v>264</v>
      </c>
      <c r="BA37" s="355" t="n">
        <f aca="false">IFERROR(IF($M37=AZ37,($D$8+$D$9+$D$10)*$I37,IF($N37=LEFT(AZ37,1),($D$8+MAX(0,IF($D$50=1,$D$9*(1-(ABS($Q37-ABS(VALUE(MID(AZ37,FIND("|",AZ37)+1,FIND("-",AZ37)-FIND("|",AZ37)-1))-VALUE(MID(AZ37,FIND("-",AZ37)+1,10)))))*$D$50),$D$9*(1-(IF($N37="X",ABS($O37-VALUE(MID(AZ37,FIND("|",AZ37)+1,FIND("-",AZ37)-FIND("|",AZ37)-1))),ABS($Q37-ABS(VALUE(MID(AZ37,FIND("|",AZ37)+1,FIND("-",AZ37)-FIND("|",AZ37)-1))-VALUE(MID(AZ37,FIND("-",AZ37)+1,10)))))*$D$50)))))*$I37,0)),0)</f>
        <v>0</v>
      </c>
      <c r="BB37" s="337"/>
      <c r="BC37" s="362" t="s">
        <v>266</v>
      </c>
      <c r="BD37" s="355" t="n">
        <f aca="false">IFERROR(IF($M37=BC37,($D$8+$D$9+$D$10)*$I37,IF($N37=LEFT(BC37,1),($D$8+MAX(0,IF($D$50=1,$D$9*(1-(ABS($Q37-ABS(VALUE(MID(BC37,FIND("|",BC37)+1,FIND("-",BC37)-FIND("|",BC37)-1))-VALUE(MID(BC37,FIND("-",BC37)+1,10)))))*$D$50),$D$9*(1-(IF($N37="X",ABS($O37-VALUE(MID(BC37,FIND("|",BC37)+1,FIND("-",BC37)-FIND("|",BC37)-1))),ABS($Q37-ABS(VALUE(MID(BC37,FIND("|",BC37)+1,FIND("-",BC37)-FIND("|",BC37)-1))-VALUE(MID(BC37,FIND("-",BC37)+1,10)))))*$D$50)))))*$I37,0)),0)</f>
        <v>0</v>
      </c>
      <c r="BE37" s="337"/>
      <c r="BF37" s="362" t="s">
        <v>266</v>
      </c>
      <c r="BG37" s="355" t="n">
        <f aca="false">IFERROR(IF($M37=BF37,($D$8+$D$9+$D$10)*$I37,IF($N37=LEFT(BF37,1),($D$8+MAX(0,IF($D$50=1,$D$9*(1-(ABS($Q37-ABS(VALUE(MID(BF37,FIND("|",BF37)+1,FIND("-",BF37)-FIND("|",BF37)-1))-VALUE(MID(BF37,FIND("-",BF37)+1,10)))))*$D$50),$D$9*(1-(IF($N37="X",ABS($O37-VALUE(MID(BF37,FIND("|",BF37)+1,FIND("-",BF37)-FIND("|",BF37)-1))),ABS($Q37-ABS(VALUE(MID(BF37,FIND("|",BF37)+1,FIND("-",BF37)-FIND("|",BF37)-1))-VALUE(MID(BF37,FIND("-",BF37)+1,10)))))*$D$50)))))*$I37,0)),0)</f>
        <v>0</v>
      </c>
      <c r="BH37" s="337"/>
      <c r="BI37" s="362" t="s">
        <v>267</v>
      </c>
      <c r="BJ37" s="355" t="n">
        <f aca="false">IFERROR(IF($M37=BI37,($D$8+$D$9+$D$10)*$I37,IF($N37=LEFT(BI37,1),($D$8+MAX(0,IF($D$50=1,$D$9*(1-(ABS($Q37-ABS(VALUE(MID(BI37,FIND("|",BI37)+1,FIND("-",BI37)-FIND("|",BI37)-1))-VALUE(MID(BI37,FIND("-",BI37)+1,10)))))*$D$50),$D$9*(1-(IF($N37="X",ABS($O37-VALUE(MID(BI37,FIND("|",BI37)+1,FIND("-",BI37)-FIND("|",BI37)-1))),ABS($Q37-ABS(VALUE(MID(BI37,FIND("|",BI37)+1,FIND("-",BI37)-FIND("|",BI37)-1))-VALUE(MID(BI37,FIND("-",BI37)+1,10)))))*$D$50)))))*$I37,0)),0)</f>
        <v>0</v>
      </c>
      <c r="BK37" s="337"/>
      <c r="BL37" s="362" t="s">
        <v>264</v>
      </c>
      <c r="BM37" s="355" t="n">
        <f aca="false">IFERROR(IF($M37=BL37,($D$8+$D$9+$D$10)*$I37,IF($N37=LEFT(BL37,1),($D$8+MAX(0,IF($D$50=1,$D$9*(1-(ABS($Q37-ABS(VALUE(MID(BL37,FIND("|",BL37)+1,FIND("-",BL37)-FIND("|",BL37)-1))-VALUE(MID(BL37,FIND("-",BL37)+1,10)))))*$D$50),$D$9*(1-(IF($N37="X",ABS($O37-VALUE(MID(BL37,FIND("|",BL37)+1,FIND("-",BL37)-FIND("|",BL37)-1))),ABS($Q37-ABS(VALUE(MID(BL37,FIND("|",BL37)+1,FIND("-",BL37)-FIND("|",BL37)-1))-VALUE(MID(BL37,FIND("-",BL37)+1,10)))))*$D$50)))))*$I37,0)),0)</f>
        <v>0</v>
      </c>
      <c r="BN37" s="337"/>
      <c r="BO37" s="362" t="s">
        <v>265</v>
      </c>
      <c r="BP37" s="355" t="n">
        <f aca="false">IFERROR(IF($M37=BO37,($D$8+$D$9+$D$10)*$I37,IF($N37=LEFT(BO37,1),($D$8+MAX(0,IF($D$50=1,$D$9*(1-(ABS($Q37-ABS(VALUE(MID(BO37,FIND("|",BO37)+1,FIND("-",BO37)-FIND("|",BO37)-1))-VALUE(MID(BO37,FIND("-",BO37)+1,10)))))*$D$50),$D$9*(1-(IF($N37="X",ABS($O37-VALUE(MID(BO37,FIND("|",BO37)+1,FIND("-",BO37)-FIND("|",BO37)-1))),ABS($Q37-ABS(VALUE(MID(BO37,FIND("|",BO37)+1,FIND("-",BO37)-FIND("|",BO37)-1))-VALUE(MID(BO37,FIND("-",BO37)+1,10)))))*$D$50)))))*$I37,0)),0)</f>
        <v>0</v>
      </c>
      <c r="BQ37" s="337"/>
      <c r="BR37" s="362" t="s">
        <v>265</v>
      </c>
      <c r="BS37" s="355" t="n">
        <f aca="false">IFERROR(IF($M37=BR37,($D$8+$D$9+$D$10)*$I37,IF($N37=LEFT(BR37,1),($D$8+MAX(0,IF($D$50=1,$D$9*(1-(ABS($Q37-ABS(VALUE(MID(BR37,FIND("|",BR37)+1,FIND("-",BR37)-FIND("|",BR37)-1))-VALUE(MID(BR37,FIND("-",BR37)+1,10)))))*$D$50),$D$9*(1-(IF($N37="X",ABS($O37-VALUE(MID(BR37,FIND("|",BR37)+1,FIND("-",BR37)-FIND("|",BR37)-1))),ABS($Q37-ABS(VALUE(MID(BR37,FIND("|",BR37)+1,FIND("-",BR37)-FIND("|",BR37)-1))-VALUE(MID(BR37,FIND("-",BR37)+1,10)))))*$D$50)))))*$I37,0)),0)</f>
        <v>0</v>
      </c>
      <c r="BT37" s="337"/>
      <c r="BU37" s="362"/>
      <c r="BV37" s="355" t="n">
        <f aca="false">IFERROR(IF($M37=BU37,($D$8+$D$9+$D$10)*$I37,IF($N37=LEFT(BU37,1),($D$8+MAX(0,IF($D$50=1,$D$9*(1-(ABS($Q37-ABS(VALUE(MID(BU37,FIND("|",BU37)+1,FIND("-",BU37)-FIND("|",BU37)-1))-VALUE(MID(BU37,FIND("-",BU37)+1,10)))))*$D$50),$D$9*(1-(IF($N37="X",ABS($O37-VALUE(MID(BU37,FIND("|",BU37)+1,FIND("-",BU37)-FIND("|",BU37)-1))),ABS($Q37-ABS(VALUE(MID(BU37,FIND("|",BU37)+1,FIND("-",BU37)-FIND("|",BU37)-1))-VALUE(MID(BU37,FIND("-",BU37)+1,10)))))*$D$50)))))*$I37,0)),0)</f>
        <v>0</v>
      </c>
      <c r="BW37" s="337"/>
      <c r="BX37" s="362"/>
      <c r="BY37" s="355" t="n">
        <f aca="false">IFERROR(IF($M37=BX37,($D$8+$D$9+$D$10)*$I37,IF($N37=LEFT(BX37,1),($D$8+MAX(0,IF($D$50=1,$D$9*(1-(ABS($Q37-ABS(VALUE(MID(BX37,FIND("|",BX37)+1,FIND("-",BX37)-FIND("|",BX37)-1))-VALUE(MID(BX37,FIND("-",BX37)+1,10)))))*$D$50),$D$9*(1-(IF($N37="X",ABS($O37-VALUE(MID(BX37,FIND("|",BX37)+1,FIND("-",BX37)-FIND("|",BX37)-1))),ABS($Q37-ABS(VALUE(MID(BX37,FIND("|",BX37)+1,FIND("-",BX37)-FIND("|",BX37)-1))-VALUE(MID(BX37,FIND("-",BX37)+1,10)))))*$D$50)))))*$I37,0)),0)</f>
        <v>0</v>
      </c>
      <c r="BZ37" s="337"/>
      <c r="CA37" s="362"/>
      <c r="CB37" s="355" t="n">
        <f aca="false">IFERROR(IF($M37=CA37,($D$8+$D$9+$D$10)*$I37,IF($N37=LEFT(CA37,1),($D$8+MAX(0,IF($D$50=1,$D$9*(1-(ABS($Q37-ABS(VALUE(MID(CA37,FIND("|",CA37)+1,FIND("-",CA37)-FIND("|",CA37)-1))-VALUE(MID(CA37,FIND("-",CA37)+1,10)))))*$D$50),$D$9*(1-(IF($N37="X",ABS($O37-VALUE(MID(CA37,FIND("|",CA37)+1,FIND("-",CA37)-FIND("|",CA37)-1))),ABS($Q37-ABS(VALUE(MID(CA37,FIND("|",CA37)+1,FIND("-",CA37)-FIND("|",CA37)-1))-VALUE(MID(CA37,FIND("-",CA37)+1,10)))))*$D$50)))))*$I37,0)),0)</f>
        <v>0</v>
      </c>
      <c r="CC37" s="337"/>
      <c r="CD37" s="362"/>
      <c r="CE37" s="355" t="n">
        <f aca="false">IFERROR(IF($M37=CD37,($D$8+$D$9+$D$10)*$I37,IF($N37=LEFT(CD37,1),($D$8+MAX(0,IF($D$50=1,$D$9*(1-(ABS($Q37-ABS(VALUE(MID(CD37,FIND("|",CD37)+1,FIND("-",CD37)-FIND("|",CD37)-1))-VALUE(MID(CD37,FIND("-",CD37)+1,10)))))*$D$50),$D$9*(1-(IF($N37="X",ABS($O37-VALUE(MID(CD37,FIND("|",CD37)+1,FIND("-",CD37)-FIND("|",CD37)-1))),ABS($Q37-ABS(VALUE(MID(CD37,FIND("|",CD37)+1,FIND("-",CD37)-FIND("|",CD37)-1))-VALUE(MID(CD37,FIND("-",CD37)+1,10)))))*$D$50)))))*$I37,0)),0)</f>
        <v>0</v>
      </c>
      <c r="CF37" s="337"/>
      <c r="CG37" s="362"/>
      <c r="CH37" s="355" t="n">
        <f aca="false">IFERROR(IF($M37=CG37,($D$8+$D$9+$D$10)*$I37,IF($N37=LEFT(CG37,1),($D$8+MAX(0,IF($D$50=1,$D$9*(1-(ABS($Q37-ABS(VALUE(MID(CG37,FIND("|",CG37)+1,FIND("-",CG37)-FIND("|",CG37)-1))-VALUE(MID(CG37,FIND("-",CG37)+1,10)))))*$D$50),$D$9*(1-(IF($N37="X",ABS($O37-VALUE(MID(CG37,FIND("|",CG37)+1,FIND("-",CG37)-FIND("|",CG37)-1))),ABS($Q37-ABS(VALUE(MID(CG37,FIND("|",CG37)+1,FIND("-",CG37)-FIND("|",CG37)-1))-VALUE(MID(CG37,FIND("-",CG37)+1,10)))))*$D$50)))))*$I37,0)),0)</f>
        <v>0</v>
      </c>
      <c r="CI37" s="337"/>
      <c r="CJ37" s="362"/>
      <c r="CK37" s="355" t="n">
        <f aca="false">IFERROR(IF($M37=CJ37,($D$8+$D$9+$D$10)*$I37,IF($N37=LEFT(CJ37,1),($D$8+MAX(0,IF($D$50=1,$D$9*(1-(ABS($Q37-ABS(VALUE(MID(CJ37,FIND("|",CJ37)+1,FIND("-",CJ37)-FIND("|",CJ37)-1))-VALUE(MID(CJ37,FIND("-",CJ37)+1,10)))))*$D$50),$D$9*(1-(IF($N37="X",ABS($O37-VALUE(MID(CJ37,FIND("|",CJ37)+1,FIND("-",CJ37)-FIND("|",CJ37)-1))),ABS($Q37-ABS(VALUE(MID(CJ37,FIND("|",CJ37)+1,FIND("-",CJ37)-FIND("|",CJ37)-1))-VALUE(MID(CJ37,FIND("-",CJ37)+1,10)))))*$D$50)))))*$I37,0)),0)</f>
        <v>0</v>
      </c>
      <c r="CL37" s="337"/>
      <c r="CM37" s="362"/>
      <c r="CN37" s="355" t="n">
        <f aca="false">IFERROR(IF($M37=CM37,($D$8+$D$9+$D$10)*$I37,IF($N37=LEFT(CM37,1),($D$8+MAX(0,IF($D$50=1,$D$9*(1-(ABS($Q37-ABS(VALUE(MID(CM37,FIND("|",CM37)+1,FIND("-",CM37)-FIND("|",CM37)-1))-VALUE(MID(CM37,FIND("-",CM37)+1,10)))))*$D$50),$D$9*(1-(IF($N37="X",ABS($O37-VALUE(MID(CM37,FIND("|",CM37)+1,FIND("-",CM37)-FIND("|",CM37)-1))),ABS($Q37-ABS(VALUE(MID(CM37,FIND("|",CM37)+1,FIND("-",CM37)-FIND("|",CM37)-1))-VALUE(MID(CM37,FIND("-",CM37)+1,10)))))*$D$50)))))*$I37,0)),0)</f>
        <v>0</v>
      </c>
      <c r="CO37" s="337"/>
      <c r="CP37" s="362"/>
      <c r="CQ37" s="355" t="n">
        <f aca="false">IFERROR(IF($M37=CP37,($D$8+$D$9+$D$10)*$I37,IF($N37=LEFT(CP37,1),($D$8+MAX(0,IF($D$50=1,$D$9*(1-(ABS($Q37-ABS(VALUE(MID(CP37,FIND("|",CP37)+1,FIND("-",CP37)-FIND("|",CP37)-1))-VALUE(MID(CP37,FIND("-",CP37)+1,10)))))*$D$50),$D$9*(1-(IF($N37="X",ABS($O37-VALUE(MID(CP37,FIND("|",CP37)+1,FIND("-",CP37)-FIND("|",CP37)-1))),ABS($Q37-ABS(VALUE(MID(CP37,FIND("|",CP37)+1,FIND("-",CP37)-FIND("|",CP37)-1))-VALUE(MID(CP37,FIND("-",CP37)+1,10)))))*$D$50)))))*$I37,0)),0)</f>
        <v>0</v>
      </c>
      <c r="CR37" s="337"/>
      <c r="CS37" s="362"/>
      <c r="CT37" s="355" t="n">
        <f aca="false">IFERROR(IF($M37=CS37,($D$8+$D$9+$D$10)*$I37,IF($N37=LEFT(CS37,1),($D$8+MAX(0,IF($D$50=1,$D$9*(1-(ABS($Q37-ABS(VALUE(MID(CS37,FIND("|",CS37)+1,FIND("-",CS37)-FIND("|",CS37)-1))-VALUE(MID(CS37,FIND("-",CS37)+1,10)))))*$D$50),$D$9*(1-(IF($N37="X",ABS($O37-VALUE(MID(CS37,FIND("|",CS37)+1,FIND("-",CS37)-FIND("|",CS37)-1))),ABS($Q37-ABS(VALUE(MID(CS37,FIND("|",CS37)+1,FIND("-",CS37)-FIND("|",CS37)-1))-VALUE(MID(CS37,FIND("-",CS37)+1,10)))))*$D$50)))))*$I37,0)),0)</f>
        <v>0</v>
      </c>
      <c r="CU37" s="337"/>
      <c r="CV37" s="362"/>
      <c r="CW37" s="355" t="n">
        <f aca="false">IFERROR(IF($M37=CV37,($D$8+$D$9+$D$10)*$I37,IF($N37=LEFT(CV37,1),($D$8+MAX(0,IF($D$50=1,$D$9*(1-(ABS($Q37-ABS(VALUE(MID(CV37,FIND("|",CV37)+1,FIND("-",CV37)-FIND("|",CV37)-1))-VALUE(MID(CV37,FIND("-",CV37)+1,10)))))*$D$50),$D$9*(1-(IF($N37="X",ABS($O37-VALUE(MID(CV37,FIND("|",CV37)+1,FIND("-",CV37)-FIND("|",CV37)-1))),ABS($Q37-ABS(VALUE(MID(CV37,FIND("|",CV37)+1,FIND("-",CV37)-FIND("|",CV37)-1))-VALUE(MID(CV37,FIND("-",CV37)+1,10)))))*$D$50)))))*$I37,0)),0)</f>
        <v>0</v>
      </c>
      <c r="CX37" s="337"/>
      <c r="CY37" s="362"/>
      <c r="CZ37" s="355" t="n">
        <f aca="false">IFERROR(IF($M37=CY37,($D$8+$D$9+$D$10)*$I37,IF($N37=LEFT(CY37,1),($D$8+MAX(0,IF($D$50=1,$D$9*(1-(ABS($Q37-ABS(VALUE(MID(CY37,FIND("|",CY37)+1,FIND("-",CY37)-FIND("|",CY37)-1))-VALUE(MID(CY37,FIND("-",CY37)+1,10)))))*$D$50),$D$9*(1-(IF($N37="X",ABS($O37-VALUE(MID(CY37,FIND("|",CY37)+1,FIND("-",CY37)-FIND("|",CY37)-1))),ABS($Q37-ABS(VALUE(MID(CY37,FIND("|",CY37)+1,FIND("-",CY37)-FIND("|",CY37)-1))-VALUE(MID(CY37,FIND("-",CY37)+1,10)))))*$D$50)))))*$I37,0)),0)</f>
        <v>0</v>
      </c>
      <c r="DA37" s="337"/>
      <c r="DB37" s="362"/>
      <c r="DC37" s="355" t="n">
        <f aca="false">IFERROR(IF($M37=DB37,($D$8+$D$9+$D$10)*$I37,IF($N37=LEFT(DB37,1),($D$8+MAX(0,IF($D$50=1,$D$9*(1-(ABS($Q37-ABS(VALUE(MID(DB37,FIND("|",DB37)+1,FIND("-",DB37)-FIND("|",DB37)-1))-VALUE(MID(DB37,FIND("-",DB37)+1,10)))))*$D$50),$D$9*(1-(IF($N37="X",ABS($O37-VALUE(MID(DB37,FIND("|",DB37)+1,FIND("-",DB37)-FIND("|",DB37)-1))),ABS($Q37-ABS(VALUE(MID(DB37,FIND("|",DB37)+1,FIND("-",DB37)-FIND("|",DB37)-1))-VALUE(MID(DB37,FIND("-",DB37)+1,10)))))*$D$50)))))*$I37,0)),0)</f>
        <v>0</v>
      </c>
      <c r="DD37" s="337"/>
      <c r="DE37" s="362"/>
      <c r="DF37" s="355" t="n">
        <f aca="false">IFERROR(IF($M37=DE37,($D$8+$D$9+$D$10)*$I37,IF($N37=LEFT(DE37,1),($D$8+MAX(0,IF($D$50=1,$D$9*(1-(ABS($Q37-ABS(VALUE(MID(DE37,FIND("|",DE37)+1,FIND("-",DE37)-FIND("|",DE37)-1))-VALUE(MID(DE37,FIND("-",DE37)+1,10)))))*$D$50),$D$9*(1-(IF($N37="X",ABS($O37-VALUE(MID(DE37,FIND("|",DE37)+1,FIND("-",DE37)-FIND("|",DE37)-1))),ABS($Q37-ABS(VALUE(MID(DE37,FIND("|",DE37)+1,FIND("-",DE37)-FIND("|",DE37)-1))-VALUE(MID(DE37,FIND("-",DE37)+1,10)))))*$D$50)))))*$I37,0)),0)</f>
        <v>0</v>
      </c>
      <c r="DG37" s="337"/>
      <c r="DH37" s="362"/>
      <c r="DI37" s="355" t="n">
        <f aca="false">IFERROR(IF($M37=DH37,($D$8+$D$9+$D$10)*$I37,IF($N37=LEFT(DH37,1),($D$8+MAX(0,IF($D$50=1,$D$9*(1-(ABS($Q37-ABS(VALUE(MID(DH37,FIND("|",DH37)+1,FIND("-",DH37)-FIND("|",DH37)-1))-VALUE(MID(DH37,FIND("-",DH37)+1,10)))))*$D$50),$D$9*(1-(IF($N37="X",ABS($O37-VALUE(MID(DH37,FIND("|",DH37)+1,FIND("-",DH37)-FIND("|",DH37)-1))),ABS($Q37-ABS(VALUE(MID(DH37,FIND("|",DH37)+1,FIND("-",DH37)-FIND("|",DH37)-1))-VALUE(MID(DH37,FIND("-",DH37)+1,10)))))*$D$50)))))*$I37,0)),0)</f>
        <v>0</v>
      </c>
      <c r="DJ37" s="337"/>
      <c r="DK37" s="362"/>
      <c r="DL37" s="355" t="n">
        <f aca="false">IFERROR(IF($M37=DK37,($D$8+$D$9+$D$10)*$I37,IF($N37=LEFT(DK37,1),($D$8+MAX(0,IF($D$50=1,$D$9*(1-(ABS($Q37-ABS(VALUE(MID(DK37,FIND("|",DK37)+1,FIND("-",DK37)-FIND("|",DK37)-1))-VALUE(MID(DK37,FIND("-",DK37)+1,10)))))*$D$50),$D$9*(1-(IF($N37="X",ABS($O37-VALUE(MID(DK37,FIND("|",DK37)+1,FIND("-",DK37)-FIND("|",DK37)-1))),ABS($Q37-ABS(VALUE(MID(DK37,FIND("|",DK37)+1,FIND("-",DK37)-FIND("|",DK37)-1))-VALUE(MID(DK37,FIND("-",DK37)+1,10)))))*$D$50)))))*$I37,0)),0)</f>
        <v>0</v>
      </c>
      <c r="DM37" s="337"/>
      <c r="DN37" s="362"/>
      <c r="DO37" s="355" t="n">
        <f aca="false">IFERROR(IF($M37=DN37,($D$8+$D$9+$D$10)*$I37,IF($N37=LEFT(DN37,1),($D$8+MAX(0,IF($D$50=1,$D$9*(1-(ABS($Q37-ABS(VALUE(MID(DN37,FIND("|",DN37)+1,FIND("-",DN37)-FIND("|",DN37)-1))-VALUE(MID(DN37,FIND("-",DN37)+1,10)))))*$D$50),$D$9*(1-(IF($N37="X",ABS($O37-VALUE(MID(DN37,FIND("|",DN37)+1,FIND("-",DN37)-FIND("|",DN37)-1))),ABS($Q37-ABS(VALUE(MID(DN37,FIND("|",DN37)+1,FIND("-",DN37)-FIND("|",DN37)-1))-VALUE(MID(DN37,FIND("-",DN37)+1,10)))))*$D$50)))))*$I37,0)),0)</f>
        <v>0</v>
      </c>
      <c r="DP37" s="337"/>
      <c r="DQ37" s="362"/>
      <c r="DR37" s="355" t="n">
        <f aca="false">IFERROR(IF($M37=DQ37,($D$8+$D$9+$D$10)*$I37,IF($N37=LEFT(DQ37,1),($D$8+MAX(0,IF($D$50=1,$D$9*(1-(ABS($Q37-ABS(VALUE(MID(DQ37,FIND("|",DQ37)+1,FIND("-",DQ37)-FIND("|",DQ37)-1))-VALUE(MID(DQ37,FIND("-",DQ37)+1,10)))))*$D$50),$D$9*(1-(IF($N37="X",ABS($O37-VALUE(MID(DQ37,FIND("|",DQ37)+1,FIND("-",DQ37)-FIND("|",DQ37)-1))),ABS($Q37-ABS(VALUE(MID(DQ37,FIND("|",DQ37)+1,FIND("-",DQ37)-FIND("|",DQ37)-1))-VALUE(MID(DQ37,FIND("-",DQ37)+1,10)))))*$D$50)))))*$I37,0)),0)</f>
        <v>0</v>
      </c>
      <c r="DS37" s="337"/>
      <c r="DT37" s="362"/>
      <c r="DU37" s="355" t="n">
        <f aca="false">IFERROR(IF($M37=DT37,($D$8+$D$9+$D$10)*$I37,IF($N37=LEFT(DT37,1),($D$8+MAX(0,IF($D$50=1,$D$9*(1-(ABS($Q37-ABS(VALUE(MID(DT37,FIND("|",DT37)+1,FIND("-",DT37)-FIND("|",DT37)-1))-VALUE(MID(DT37,FIND("-",DT37)+1,10)))))*$D$50),$D$9*(1-(IF($N37="X",ABS($O37-VALUE(MID(DT37,FIND("|",DT37)+1,FIND("-",DT37)-FIND("|",DT37)-1))),ABS($Q37-ABS(VALUE(MID(DT37,FIND("|",DT37)+1,FIND("-",DT37)-FIND("|",DT37)-1))-VALUE(MID(DT37,FIND("-",DT37)+1,10)))))*$D$50)))))*$I37,0)),0)</f>
        <v>0</v>
      </c>
      <c r="DV37" s="337"/>
      <c r="DW37" s="362"/>
      <c r="DX37" s="355" t="n">
        <f aca="false">IFERROR(IF($M37=DW37,($D$8+$D$9+$D$10)*$I37,IF($N37=LEFT(DW37,1),($D$8+MAX(0,IF($D$50=1,$D$9*(1-(ABS($Q37-ABS(VALUE(MID(DW37,FIND("|",DW37)+1,FIND("-",DW37)-FIND("|",DW37)-1))-VALUE(MID(DW37,FIND("-",DW37)+1,10)))))*$D$50),$D$9*(1-(IF($N37="X",ABS($O37-VALUE(MID(DW37,FIND("|",DW37)+1,FIND("-",DW37)-FIND("|",DW37)-1))),ABS($Q37-ABS(VALUE(MID(DW37,FIND("|",DW37)+1,FIND("-",DW37)-FIND("|",DW37)-1))-VALUE(MID(DW37,FIND("-",DW37)+1,10)))))*$D$50)))))*$I37,0)),0)</f>
        <v>0</v>
      </c>
      <c r="DY37" s="337"/>
      <c r="DZ37" s="362"/>
      <c r="EA37" s="355" t="n">
        <f aca="false">IFERROR(IF($M37=DZ37,($D$8+$D$9+$D$10)*$I37,IF($N37=LEFT(DZ37,1),($D$8+MAX(0,IF($D$50=1,$D$9*(1-(ABS($Q37-ABS(VALUE(MID(DZ37,FIND("|",DZ37)+1,FIND("-",DZ37)-FIND("|",DZ37)-1))-VALUE(MID(DZ37,FIND("-",DZ37)+1,10)))))*$D$50),$D$9*(1-(IF($N37="X",ABS($O37-VALUE(MID(DZ37,FIND("|",DZ37)+1,FIND("-",DZ37)-FIND("|",DZ37)-1))),ABS($Q37-ABS(VALUE(MID(DZ37,FIND("|",DZ37)+1,FIND("-",DZ37)-FIND("|",DZ37)-1))-VALUE(MID(DZ37,FIND("-",DZ37)+1,10)))))*$D$50)))))*$I37,0)),0)</f>
        <v>0</v>
      </c>
      <c r="EB37" s="337"/>
      <c r="EC37" s="362"/>
      <c r="ED37" s="355" t="n">
        <f aca="false">IFERROR(IF($M37=EC37,($D$8+$D$9+$D$10)*$I37,IF($N37=LEFT(EC37,1),($D$8+MAX(0,IF($D$50=1,$D$9*(1-(ABS($Q37-ABS(VALUE(MID(EC37,FIND("|",EC37)+1,FIND("-",EC37)-FIND("|",EC37)-1))-VALUE(MID(EC37,FIND("-",EC37)+1,10)))))*$D$50),$D$9*(1-(IF($N37="X",ABS($O37-VALUE(MID(EC37,FIND("|",EC37)+1,FIND("-",EC37)-FIND("|",EC37)-1))),ABS($Q37-ABS(VALUE(MID(EC37,FIND("|",EC37)+1,FIND("-",EC37)-FIND("|",EC37)-1))-VALUE(MID(EC37,FIND("-",EC37)+1,10)))))*$D$50)))))*$I37,0)),0)</f>
        <v>0</v>
      </c>
      <c r="EE37" s="337"/>
      <c r="EF37" s="362"/>
      <c r="EG37" s="355" t="n">
        <f aca="false">IFERROR(IF($M37=EF37,($D$8+$D$9+$D$10)*$I37,IF($N37=LEFT(EF37,1),($D$8+MAX(0,IF($D$50=1,$D$9*(1-(ABS($Q37-ABS(VALUE(MID(EF37,FIND("|",EF37)+1,FIND("-",EF37)-FIND("|",EF37)-1))-VALUE(MID(EF37,FIND("-",EF37)+1,10)))))*$D$50),$D$9*(1-(IF($N37="X",ABS($O37-VALUE(MID(EF37,FIND("|",EF37)+1,FIND("-",EF37)-FIND("|",EF37)-1))),ABS($Q37-ABS(VALUE(MID(EF37,FIND("|",EF37)+1,FIND("-",EF37)-FIND("|",EF37)-1))-VALUE(MID(EF37,FIND("-",EF37)+1,10)))))*$D$50)))))*$I37,0)),0)</f>
        <v>0</v>
      </c>
      <c r="EH37" s="337"/>
      <c r="EI37" s="337"/>
    </row>
    <row r="38" customFormat="false" ht="15" hidden="false" customHeight="false" outlineLevel="0" collapsed="false">
      <c r="A38" s="326"/>
      <c r="B38" s="326"/>
      <c r="C38" s="376" t="str">
        <f aca="false">Idiomas!D334</f>
        <v>FINAL - Resultado exacto</v>
      </c>
      <c r="D38" s="377" t="n">
        <v>10</v>
      </c>
      <c r="E38" s="333"/>
      <c r="F38" s="342" t="n">
        <f aca="false">SUM($D$8:$D$10)*I38</f>
        <v>17</v>
      </c>
      <c r="G38" s="342" t="n">
        <f aca="false">VLOOKUP(H38,Equipos!$Q$1:$R$25,2,0)</f>
        <v>11</v>
      </c>
      <c r="H38" s="350" t="n">
        <f aca="false">TRUNC(INDEX(WORLDCUP!$X$4:$X$147,MATCH(ADMIN!K38,WORLDCUP!$DT$4:$DT$147,0))+INDEX(Horarios!$R$3:$R$86,MATCH(Horarios!$C$3,Horarios!$P$3:$P$86,0))/24)</f>
        <v>46194</v>
      </c>
      <c r="I38" s="351" t="n">
        <v>1</v>
      </c>
      <c r="J38" s="352" t="s">
        <v>302</v>
      </c>
      <c r="K38" s="353" t="str">
        <f aca="false">CONCATENATE(WORLDCUP!AA38,"-",WORLDCUP!AF38)</f>
        <v>Alemania-Costa de Marfil</v>
      </c>
      <c r="L38" s="353"/>
      <c r="M38" s="358" t="str">
        <f aca="false">IF(OR(WORLDCUP!AC38="",WORLDCUP!AD38=""),"-",N38&amp;"|"&amp;O38&amp;"-"&amp;P38)</f>
        <v>-</v>
      </c>
      <c r="N38" s="331" t="str">
        <f aca="false">IF(OR(WORLDCUP!AC38="",WORLDCUP!AD38=""),"",IF(WORLDCUP!AC38&gt;WORLDCUP!AD38,"1",IF(WORLDCUP!AC38&lt;WORLDCUP!AD38,"2","X")))</f>
        <v/>
      </c>
      <c r="O38" s="331" t="n">
        <f aca="false">WORLDCUP!AC38</f>
        <v>0</v>
      </c>
      <c r="P38" s="331" t="n">
        <f aca="false">WORLDCUP!AD38</f>
        <v>0</v>
      </c>
      <c r="Q38" s="331" t="n">
        <f aca="false">ABS(O38-P38)</f>
        <v>0</v>
      </c>
      <c r="R38" s="326"/>
      <c r="S38" s="362" t="s">
        <v>283</v>
      </c>
      <c r="T38" s="355" t="n">
        <f aca="false">IFERROR(IF($M38=S38,($D$8+$D$9+$D$10)*$I38,IF($N38=LEFT(S38,1),($D$8+MAX(0,IF($D$50=1,$D$9*(1-(ABS($Q38-ABS(VALUE(MID(S38,FIND("|",S38)+1,FIND("-",S38)-FIND("|",S38)-1))-VALUE(MID(S38,FIND("-",S38)+1,10)))))*$D$50),$D$9*(1-(IF($N38="X",ABS($O38-VALUE(MID(S38,FIND("|",S38)+1,FIND("-",S38)-FIND("|",S38)-1))),ABS($Q38-ABS(VALUE(MID(S38,FIND("|",S38)+1,FIND("-",S38)-FIND("|",S38)-1))-VALUE(MID(S38,FIND("-",S38)+1,10)))))*$D$50)))))*$I38,0)),0)</f>
        <v>0</v>
      </c>
      <c r="U38" s="337"/>
      <c r="V38" s="362" t="s">
        <v>264</v>
      </c>
      <c r="W38" s="355" t="n">
        <f aca="false">IFERROR(IF($M38=V38,($D$8+$D$9+$D$10)*$I38,IF($N38=LEFT(V38,1),($D$8+MAX(0,IF($D$50=1,$D$9*(1-(ABS($Q38-ABS(VALUE(MID(V38,FIND("|",V38)+1,FIND("-",V38)-FIND("|",V38)-1))-VALUE(MID(V38,FIND("-",V38)+1,10)))))*$D$50),$D$9*(1-(IF($N38="X",ABS($O38-VALUE(MID(V38,FIND("|",V38)+1,FIND("-",V38)-FIND("|",V38)-1))),ABS($Q38-ABS(VALUE(MID(V38,FIND("|",V38)+1,FIND("-",V38)-FIND("|",V38)-1))-VALUE(MID(V38,FIND("-",V38)+1,10)))))*$D$50)))))*$I38,0)),0)</f>
        <v>0</v>
      </c>
      <c r="X38" s="337"/>
      <c r="Y38" s="362" t="s">
        <v>264</v>
      </c>
      <c r="Z38" s="355" t="n">
        <f aca="false">IFERROR(IF($M38=Y38,($D$8+$D$9+$D$10)*$I38,IF($N38=LEFT(Y38,1),($D$8+MAX(0,IF($D$50=1,$D$9*(1-(ABS($Q38-ABS(VALUE(MID(Y38,FIND("|",Y38)+1,FIND("-",Y38)-FIND("|",Y38)-1))-VALUE(MID(Y38,FIND("-",Y38)+1,10)))))*$D$50),$D$9*(1-(IF($N38="X",ABS($O38-VALUE(MID(Y38,FIND("|",Y38)+1,FIND("-",Y38)-FIND("|",Y38)-1))),ABS($Q38-ABS(VALUE(MID(Y38,FIND("|",Y38)+1,FIND("-",Y38)-FIND("|",Y38)-1))-VALUE(MID(Y38,FIND("-",Y38)+1,10)))))*$D$50)))))*$I38,0)),0)</f>
        <v>0</v>
      </c>
      <c r="AA38" s="337"/>
      <c r="AB38" s="362" t="s">
        <v>264</v>
      </c>
      <c r="AC38" s="355" t="n">
        <f aca="false">IFERROR(IF($M38=AB38,($D$8+$D$9+$D$10)*$I38,IF($N38=LEFT(AB38,1),($D$8+MAX(0,IF($D$50=1,$D$9*(1-(ABS($Q38-ABS(VALUE(MID(AB38,FIND("|",AB38)+1,FIND("-",AB38)-FIND("|",AB38)-1))-VALUE(MID(AB38,FIND("-",AB38)+1,10)))))*$D$50),$D$9*(1-(IF($N38="X",ABS($O38-VALUE(MID(AB38,FIND("|",AB38)+1,FIND("-",AB38)-FIND("|",AB38)-1))),ABS($Q38-ABS(VALUE(MID(AB38,FIND("|",AB38)+1,FIND("-",AB38)-FIND("|",AB38)-1))-VALUE(MID(AB38,FIND("-",AB38)+1,10)))))*$D$50)))))*$I38,0)),0)</f>
        <v>0</v>
      </c>
      <c r="AD38" s="337"/>
      <c r="AE38" s="362" t="s">
        <v>267</v>
      </c>
      <c r="AF38" s="355" t="n">
        <f aca="false">IFERROR(IF($M38=AE38,($D$8+$D$9+$D$10)*$I38,IF($N38=LEFT(AE38,1),($D$8+MAX(0,IF($D$50=1,$D$9*(1-(ABS($Q38-ABS(VALUE(MID(AE38,FIND("|",AE38)+1,FIND("-",AE38)-FIND("|",AE38)-1))-VALUE(MID(AE38,FIND("-",AE38)+1,10)))))*$D$50),$D$9*(1-(IF($N38="X",ABS($O38-VALUE(MID(AE38,FIND("|",AE38)+1,FIND("-",AE38)-FIND("|",AE38)-1))),ABS($Q38-ABS(VALUE(MID(AE38,FIND("|",AE38)+1,FIND("-",AE38)-FIND("|",AE38)-1))-VALUE(MID(AE38,FIND("-",AE38)+1,10)))))*$D$50)))))*$I38,0)),0)</f>
        <v>0</v>
      </c>
      <c r="AG38" s="337"/>
      <c r="AH38" s="362" t="s">
        <v>266</v>
      </c>
      <c r="AI38" s="355" t="n">
        <f aca="false">IFERROR(IF($M38=AH38,($D$8+$D$9+$D$10)*$I38,IF($N38=LEFT(AH38,1),($D$8+MAX(0,IF($D$50=1,$D$9*(1-(ABS($Q38-ABS(VALUE(MID(AH38,FIND("|",AH38)+1,FIND("-",AH38)-FIND("|",AH38)-1))-VALUE(MID(AH38,FIND("-",AH38)+1,10)))))*$D$50),$D$9*(1-(IF($N38="X",ABS($O38-VALUE(MID(AH38,FIND("|",AH38)+1,FIND("-",AH38)-FIND("|",AH38)-1))),ABS($Q38-ABS(VALUE(MID(AH38,FIND("|",AH38)+1,FIND("-",AH38)-FIND("|",AH38)-1))-VALUE(MID(AH38,FIND("-",AH38)+1,10)))))*$D$50)))))*$I38,0)),0)</f>
        <v>0</v>
      </c>
      <c r="AJ38" s="337"/>
      <c r="AK38" s="362" t="s">
        <v>267</v>
      </c>
      <c r="AL38" s="355" t="n">
        <f aca="false">IFERROR(IF($M38=AK38,($D$8+$D$9+$D$10)*$I38,IF($N38=LEFT(AK38,1),($D$8+MAX(0,IF($D$50=1,$D$9*(1-(ABS($Q38-ABS(VALUE(MID(AK38,FIND("|",AK38)+1,FIND("-",AK38)-FIND("|",AK38)-1))-VALUE(MID(AK38,FIND("-",AK38)+1,10)))))*$D$50),$D$9*(1-(IF($N38="X",ABS($O38-VALUE(MID(AK38,FIND("|",AK38)+1,FIND("-",AK38)-FIND("|",AK38)-1))),ABS($Q38-ABS(VALUE(MID(AK38,FIND("|",AK38)+1,FIND("-",AK38)-FIND("|",AK38)-1))-VALUE(MID(AK38,FIND("-",AK38)+1,10)))))*$D$50)))))*$I38,0)),0)</f>
        <v>0</v>
      </c>
      <c r="AM38" s="337"/>
      <c r="AN38" s="362" t="s">
        <v>266</v>
      </c>
      <c r="AO38" s="355" t="n">
        <f aca="false">IFERROR(IF($M38=AN38,($D$8+$D$9+$D$10)*$I38,IF($N38=LEFT(AN38,1),($D$8+MAX(0,IF($D$50=1,$D$9*(1-(ABS($Q38-ABS(VALUE(MID(AN38,FIND("|",AN38)+1,FIND("-",AN38)-FIND("|",AN38)-1))-VALUE(MID(AN38,FIND("-",AN38)+1,10)))))*$D$50),$D$9*(1-(IF($N38="X",ABS($O38-VALUE(MID(AN38,FIND("|",AN38)+1,FIND("-",AN38)-FIND("|",AN38)-1))),ABS($Q38-ABS(VALUE(MID(AN38,FIND("|",AN38)+1,FIND("-",AN38)-FIND("|",AN38)-1))-VALUE(MID(AN38,FIND("-",AN38)+1,10)))))*$D$50)))))*$I38,0)),0)</f>
        <v>0</v>
      </c>
      <c r="AP38" s="337"/>
      <c r="AQ38" s="362" t="s">
        <v>267</v>
      </c>
      <c r="AR38" s="355" t="n">
        <f aca="false">IFERROR(IF($M38=AQ38,($D$8+$D$9+$D$10)*$I38,IF($N38=LEFT(AQ38,1),($D$8+MAX(0,IF($D$50=1,$D$9*(1-(ABS($Q38-ABS(VALUE(MID(AQ38,FIND("|",AQ38)+1,FIND("-",AQ38)-FIND("|",AQ38)-1))-VALUE(MID(AQ38,FIND("-",AQ38)+1,10)))))*$D$50),$D$9*(1-(IF($N38="X",ABS($O38-VALUE(MID(AQ38,FIND("|",AQ38)+1,FIND("-",AQ38)-FIND("|",AQ38)-1))),ABS($Q38-ABS(VALUE(MID(AQ38,FIND("|",AQ38)+1,FIND("-",AQ38)-FIND("|",AQ38)-1))-VALUE(MID(AQ38,FIND("-",AQ38)+1,10)))))*$D$50)))))*$I38,0)),0)</f>
        <v>0</v>
      </c>
      <c r="AS38" s="337"/>
      <c r="AT38" s="362" t="s">
        <v>266</v>
      </c>
      <c r="AU38" s="355" t="n">
        <f aca="false">IFERROR(IF($M38=AT38,($D$8+$D$9+$D$10)*$I38,IF($N38=LEFT(AT38,1),($D$8+MAX(0,IF($D$50=1,$D$9*(1-(ABS($Q38-ABS(VALUE(MID(AT38,FIND("|",AT38)+1,FIND("-",AT38)-FIND("|",AT38)-1))-VALUE(MID(AT38,FIND("-",AT38)+1,10)))))*$D$50),$D$9*(1-(IF($N38="X",ABS($O38-VALUE(MID(AT38,FIND("|",AT38)+1,FIND("-",AT38)-FIND("|",AT38)-1))),ABS($Q38-ABS(VALUE(MID(AT38,FIND("|",AT38)+1,FIND("-",AT38)-FIND("|",AT38)-1))-VALUE(MID(AT38,FIND("-",AT38)+1,10)))))*$D$50)))))*$I38,0)),0)</f>
        <v>0</v>
      </c>
      <c r="AV38" s="337"/>
      <c r="AW38" s="362" t="s">
        <v>264</v>
      </c>
      <c r="AX38" s="355" t="n">
        <f aca="false">IFERROR(IF($M38=AW38,($D$8+$D$9+$D$10)*$I38,IF($N38=LEFT(AW38,1),($D$8+MAX(0,IF($D$50=1,$D$9*(1-(ABS($Q38-ABS(VALUE(MID(AW38,FIND("|",AW38)+1,FIND("-",AW38)-FIND("|",AW38)-1))-VALUE(MID(AW38,FIND("-",AW38)+1,10)))))*$D$50),$D$9*(1-(IF($N38="X",ABS($O38-VALUE(MID(AW38,FIND("|",AW38)+1,FIND("-",AW38)-FIND("|",AW38)-1))),ABS($Q38-ABS(VALUE(MID(AW38,FIND("|",AW38)+1,FIND("-",AW38)-FIND("|",AW38)-1))-VALUE(MID(AW38,FIND("-",AW38)+1,10)))))*$D$50)))))*$I38,0)),0)</f>
        <v>0</v>
      </c>
      <c r="AY38" s="337"/>
      <c r="AZ38" s="362" t="s">
        <v>266</v>
      </c>
      <c r="BA38" s="355" t="n">
        <f aca="false">IFERROR(IF($M38=AZ38,($D$8+$D$9+$D$10)*$I38,IF($N38=LEFT(AZ38,1),($D$8+MAX(0,IF($D$50=1,$D$9*(1-(ABS($Q38-ABS(VALUE(MID(AZ38,FIND("|",AZ38)+1,FIND("-",AZ38)-FIND("|",AZ38)-1))-VALUE(MID(AZ38,FIND("-",AZ38)+1,10)))))*$D$50),$D$9*(1-(IF($N38="X",ABS($O38-VALUE(MID(AZ38,FIND("|",AZ38)+1,FIND("-",AZ38)-FIND("|",AZ38)-1))),ABS($Q38-ABS(VALUE(MID(AZ38,FIND("|",AZ38)+1,FIND("-",AZ38)-FIND("|",AZ38)-1))-VALUE(MID(AZ38,FIND("-",AZ38)+1,10)))))*$D$50)))))*$I38,0)),0)</f>
        <v>0</v>
      </c>
      <c r="BB38" s="337"/>
      <c r="BC38" s="362" t="s">
        <v>264</v>
      </c>
      <c r="BD38" s="355" t="n">
        <f aca="false">IFERROR(IF($M38=BC38,($D$8+$D$9+$D$10)*$I38,IF($N38=LEFT(BC38,1),($D$8+MAX(0,IF($D$50=1,$D$9*(1-(ABS($Q38-ABS(VALUE(MID(BC38,FIND("|",BC38)+1,FIND("-",BC38)-FIND("|",BC38)-1))-VALUE(MID(BC38,FIND("-",BC38)+1,10)))))*$D$50),$D$9*(1-(IF($N38="X",ABS($O38-VALUE(MID(BC38,FIND("|",BC38)+1,FIND("-",BC38)-FIND("|",BC38)-1))),ABS($Q38-ABS(VALUE(MID(BC38,FIND("|",BC38)+1,FIND("-",BC38)-FIND("|",BC38)-1))-VALUE(MID(BC38,FIND("-",BC38)+1,10)))))*$D$50)))))*$I38,0)),0)</f>
        <v>0</v>
      </c>
      <c r="BE38" s="337"/>
      <c r="BF38" s="362" t="s">
        <v>272</v>
      </c>
      <c r="BG38" s="355" t="n">
        <f aca="false">IFERROR(IF($M38=BF38,($D$8+$D$9+$D$10)*$I38,IF($N38=LEFT(BF38,1),($D$8+MAX(0,IF($D$50=1,$D$9*(1-(ABS($Q38-ABS(VALUE(MID(BF38,FIND("|",BF38)+1,FIND("-",BF38)-FIND("|",BF38)-1))-VALUE(MID(BF38,FIND("-",BF38)+1,10)))))*$D$50),$D$9*(1-(IF($N38="X",ABS($O38-VALUE(MID(BF38,FIND("|",BF38)+1,FIND("-",BF38)-FIND("|",BF38)-1))),ABS($Q38-ABS(VALUE(MID(BF38,FIND("|",BF38)+1,FIND("-",BF38)-FIND("|",BF38)-1))-VALUE(MID(BF38,FIND("-",BF38)+1,10)))))*$D$50)))))*$I38,0)),0)</f>
        <v>0</v>
      </c>
      <c r="BH38" s="337"/>
      <c r="BI38" s="362" t="s">
        <v>266</v>
      </c>
      <c r="BJ38" s="355" t="n">
        <f aca="false">IFERROR(IF($M38=BI38,($D$8+$D$9+$D$10)*$I38,IF($N38=LEFT(BI38,1),($D$8+MAX(0,IF($D$50=1,$D$9*(1-(ABS($Q38-ABS(VALUE(MID(BI38,FIND("|",BI38)+1,FIND("-",BI38)-FIND("|",BI38)-1))-VALUE(MID(BI38,FIND("-",BI38)+1,10)))))*$D$50),$D$9*(1-(IF($N38="X",ABS($O38-VALUE(MID(BI38,FIND("|",BI38)+1,FIND("-",BI38)-FIND("|",BI38)-1))),ABS($Q38-ABS(VALUE(MID(BI38,FIND("|",BI38)+1,FIND("-",BI38)-FIND("|",BI38)-1))-VALUE(MID(BI38,FIND("-",BI38)+1,10)))))*$D$50)))))*$I38,0)),0)</f>
        <v>0</v>
      </c>
      <c r="BK38" s="337"/>
      <c r="BL38" s="362" t="s">
        <v>288</v>
      </c>
      <c r="BM38" s="355" t="n">
        <f aca="false">IFERROR(IF($M38=BL38,($D$8+$D$9+$D$10)*$I38,IF($N38=LEFT(BL38,1),($D$8+MAX(0,IF($D$50=1,$D$9*(1-(ABS($Q38-ABS(VALUE(MID(BL38,FIND("|",BL38)+1,FIND("-",BL38)-FIND("|",BL38)-1))-VALUE(MID(BL38,FIND("-",BL38)+1,10)))))*$D$50),$D$9*(1-(IF($N38="X",ABS($O38-VALUE(MID(BL38,FIND("|",BL38)+1,FIND("-",BL38)-FIND("|",BL38)-1))),ABS($Q38-ABS(VALUE(MID(BL38,FIND("|",BL38)+1,FIND("-",BL38)-FIND("|",BL38)-1))-VALUE(MID(BL38,FIND("-",BL38)+1,10)))))*$D$50)))))*$I38,0)),0)</f>
        <v>0</v>
      </c>
      <c r="BN38" s="337"/>
      <c r="BO38" s="362" t="s">
        <v>267</v>
      </c>
      <c r="BP38" s="355" t="n">
        <f aca="false">IFERROR(IF($M38=BO38,($D$8+$D$9+$D$10)*$I38,IF($N38=LEFT(BO38,1),($D$8+MAX(0,IF($D$50=1,$D$9*(1-(ABS($Q38-ABS(VALUE(MID(BO38,FIND("|",BO38)+1,FIND("-",BO38)-FIND("|",BO38)-1))-VALUE(MID(BO38,FIND("-",BO38)+1,10)))))*$D$50),$D$9*(1-(IF($N38="X",ABS($O38-VALUE(MID(BO38,FIND("|",BO38)+1,FIND("-",BO38)-FIND("|",BO38)-1))),ABS($Q38-ABS(VALUE(MID(BO38,FIND("|",BO38)+1,FIND("-",BO38)-FIND("|",BO38)-1))-VALUE(MID(BO38,FIND("-",BO38)+1,10)))))*$D$50)))))*$I38,0)),0)</f>
        <v>0</v>
      </c>
      <c r="BQ38" s="337"/>
      <c r="BR38" s="362" t="s">
        <v>266</v>
      </c>
      <c r="BS38" s="355" t="n">
        <f aca="false">IFERROR(IF($M38=BR38,($D$8+$D$9+$D$10)*$I38,IF($N38=LEFT(BR38,1),($D$8+MAX(0,IF($D$50=1,$D$9*(1-(ABS($Q38-ABS(VALUE(MID(BR38,FIND("|",BR38)+1,FIND("-",BR38)-FIND("|",BR38)-1))-VALUE(MID(BR38,FIND("-",BR38)+1,10)))))*$D$50),$D$9*(1-(IF($N38="X",ABS($O38-VALUE(MID(BR38,FIND("|",BR38)+1,FIND("-",BR38)-FIND("|",BR38)-1))),ABS($Q38-ABS(VALUE(MID(BR38,FIND("|",BR38)+1,FIND("-",BR38)-FIND("|",BR38)-1))-VALUE(MID(BR38,FIND("-",BR38)+1,10)))))*$D$50)))))*$I38,0)),0)</f>
        <v>0</v>
      </c>
      <c r="BT38" s="337"/>
      <c r="BU38" s="362"/>
      <c r="BV38" s="355" t="n">
        <f aca="false">IFERROR(IF($M38=BU38,($D$8+$D$9+$D$10)*$I38,IF($N38=LEFT(BU38,1),($D$8+MAX(0,IF($D$50=1,$D$9*(1-(ABS($Q38-ABS(VALUE(MID(BU38,FIND("|",BU38)+1,FIND("-",BU38)-FIND("|",BU38)-1))-VALUE(MID(BU38,FIND("-",BU38)+1,10)))))*$D$50),$D$9*(1-(IF($N38="X",ABS($O38-VALUE(MID(BU38,FIND("|",BU38)+1,FIND("-",BU38)-FIND("|",BU38)-1))),ABS($Q38-ABS(VALUE(MID(BU38,FIND("|",BU38)+1,FIND("-",BU38)-FIND("|",BU38)-1))-VALUE(MID(BU38,FIND("-",BU38)+1,10)))))*$D$50)))))*$I38,0)),0)</f>
        <v>0</v>
      </c>
      <c r="BW38" s="337"/>
      <c r="BX38" s="362"/>
      <c r="BY38" s="355" t="n">
        <f aca="false">IFERROR(IF($M38=BX38,($D$8+$D$9+$D$10)*$I38,IF($N38=LEFT(BX38,1),($D$8+MAX(0,IF($D$50=1,$D$9*(1-(ABS($Q38-ABS(VALUE(MID(BX38,FIND("|",BX38)+1,FIND("-",BX38)-FIND("|",BX38)-1))-VALUE(MID(BX38,FIND("-",BX38)+1,10)))))*$D$50),$D$9*(1-(IF($N38="X",ABS($O38-VALUE(MID(BX38,FIND("|",BX38)+1,FIND("-",BX38)-FIND("|",BX38)-1))),ABS($Q38-ABS(VALUE(MID(BX38,FIND("|",BX38)+1,FIND("-",BX38)-FIND("|",BX38)-1))-VALUE(MID(BX38,FIND("-",BX38)+1,10)))))*$D$50)))))*$I38,0)),0)</f>
        <v>0</v>
      </c>
      <c r="BZ38" s="337"/>
      <c r="CA38" s="362"/>
      <c r="CB38" s="355" t="n">
        <f aca="false">IFERROR(IF($M38=CA38,($D$8+$D$9+$D$10)*$I38,IF($N38=LEFT(CA38,1),($D$8+MAX(0,IF($D$50=1,$D$9*(1-(ABS($Q38-ABS(VALUE(MID(CA38,FIND("|",CA38)+1,FIND("-",CA38)-FIND("|",CA38)-1))-VALUE(MID(CA38,FIND("-",CA38)+1,10)))))*$D$50),$D$9*(1-(IF($N38="X",ABS($O38-VALUE(MID(CA38,FIND("|",CA38)+1,FIND("-",CA38)-FIND("|",CA38)-1))),ABS($Q38-ABS(VALUE(MID(CA38,FIND("|",CA38)+1,FIND("-",CA38)-FIND("|",CA38)-1))-VALUE(MID(CA38,FIND("-",CA38)+1,10)))))*$D$50)))))*$I38,0)),0)</f>
        <v>0</v>
      </c>
      <c r="CC38" s="337"/>
      <c r="CD38" s="362"/>
      <c r="CE38" s="355" t="n">
        <f aca="false">IFERROR(IF($M38=CD38,($D$8+$D$9+$D$10)*$I38,IF($N38=LEFT(CD38,1),($D$8+MAX(0,IF($D$50=1,$D$9*(1-(ABS($Q38-ABS(VALUE(MID(CD38,FIND("|",CD38)+1,FIND("-",CD38)-FIND("|",CD38)-1))-VALUE(MID(CD38,FIND("-",CD38)+1,10)))))*$D$50),$D$9*(1-(IF($N38="X",ABS($O38-VALUE(MID(CD38,FIND("|",CD38)+1,FIND("-",CD38)-FIND("|",CD38)-1))),ABS($Q38-ABS(VALUE(MID(CD38,FIND("|",CD38)+1,FIND("-",CD38)-FIND("|",CD38)-1))-VALUE(MID(CD38,FIND("-",CD38)+1,10)))))*$D$50)))))*$I38,0)),0)</f>
        <v>0</v>
      </c>
      <c r="CF38" s="337"/>
      <c r="CG38" s="362"/>
      <c r="CH38" s="355" t="n">
        <f aca="false">IFERROR(IF($M38=CG38,($D$8+$D$9+$D$10)*$I38,IF($N38=LEFT(CG38,1),($D$8+MAX(0,IF($D$50=1,$D$9*(1-(ABS($Q38-ABS(VALUE(MID(CG38,FIND("|",CG38)+1,FIND("-",CG38)-FIND("|",CG38)-1))-VALUE(MID(CG38,FIND("-",CG38)+1,10)))))*$D$50),$D$9*(1-(IF($N38="X",ABS($O38-VALUE(MID(CG38,FIND("|",CG38)+1,FIND("-",CG38)-FIND("|",CG38)-1))),ABS($Q38-ABS(VALUE(MID(CG38,FIND("|",CG38)+1,FIND("-",CG38)-FIND("|",CG38)-1))-VALUE(MID(CG38,FIND("-",CG38)+1,10)))))*$D$50)))))*$I38,0)),0)</f>
        <v>0</v>
      </c>
      <c r="CI38" s="337"/>
      <c r="CJ38" s="362"/>
      <c r="CK38" s="355" t="n">
        <f aca="false">IFERROR(IF($M38=CJ38,($D$8+$D$9+$D$10)*$I38,IF($N38=LEFT(CJ38,1),($D$8+MAX(0,IF($D$50=1,$D$9*(1-(ABS($Q38-ABS(VALUE(MID(CJ38,FIND("|",CJ38)+1,FIND("-",CJ38)-FIND("|",CJ38)-1))-VALUE(MID(CJ38,FIND("-",CJ38)+1,10)))))*$D$50),$D$9*(1-(IF($N38="X",ABS($O38-VALUE(MID(CJ38,FIND("|",CJ38)+1,FIND("-",CJ38)-FIND("|",CJ38)-1))),ABS($Q38-ABS(VALUE(MID(CJ38,FIND("|",CJ38)+1,FIND("-",CJ38)-FIND("|",CJ38)-1))-VALUE(MID(CJ38,FIND("-",CJ38)+1,10)))))*$D$50)))))*$I38,0)),0)</f>
        <v>0</v>
      </c>
      <c r="CL38" s="337"/>
      <c r="CM38" s="362"/>
      <c r="CN38" s="355" t="n">
        <f aca="false">IFERROR(IF($M38=CM38,($D$8+$D$9+$D$10)*$I38,IF($N38=LEFT(CM38,1),($D$8+MAX(0,IF($D$50=1,$D$9*(1-(ABS($Q38-ABS(VALUE(MID(CM38,FIND("|",CM38)+1,FIND("-",CM38)-FIND("|",CM38)-1))-VALUE(MID(CM38,FIND("-",CM38)+1,10)))))*$D$50),$D$9*(1-(IF($N38="X",ABS($O38-VALUE(MID(CM38,FIND("|",CM38)+1,FIND("-",CM38)-FIND("|",CM38)-1))),ABS($Q38-ABS(VALUE(MID(CM38,FIND("|",CM38)+1,FIND("-",CM38)-FIND("|",CM38)-1))-VALUE(MID(CM38,FIND("-",CM38)+1,10)))))*$D$50)))))*$I38,0)),0)</f>
        <v>0</v>
      </c>
      <c r="CO38" s="337"/>
      <c r="CP38" s="362"/>
      <c r="CQ38" s="355" t="n">
        <f aca="false">IFERROR(IF($M38=CP38,($D$8+$D$9+$D$10)*$I38,IF($N38=LEFT(CP38,1),($D$8+MAX(0,IF($D$50=1,$D$9*(1-(ABS($Q38-ABS(VALUE(MID(CP38,FIND("|",CP38)+1,FIND("-",CP38)-FIND("|",CP38)-1))-VALUE(MID(CP38,FIND("-",CP38)+1,10)))))*$D$50),$D$9*(1-(IF($N38="X",ABS($O38-VALUE(MID(CP38,FIND("|",CP38)+1,FIND("-",CP38)-FIND("|",CP38)-1))),ABS($Q38-ABS(VALUE(MID(CP38,FIND("|",CP38)+1,FIND("-",CP38)-FIND("|",CP38)-1))-VALUE(MID(CP38,FIND("-",CP38)+1,10)))))*$D$50)))))*$I38,0)),0)</f>
        <v>0</v>
      </c>
      <c r="CR38" s="337"/>
      <c r="CS38" s="362"/>
      <c r="CT38" s="355" t="n">
        <f aca="false">IFERROR(IF($M38=CS38,($D$8+$D$9+$D$10)*$I38,IF($N38=LEFT(CS38,1),($D$8+MAX(0,IF($D$50=1,$D$9*(1-(ABS($Q38-ABS(VALUE(MID(CS38,FIND("|",CS38)+1,FIND("-",CS38)-FIND("|",CS38)-1))-VALUE(MID(CS38,FIND("-",CS38)+1,10)))))*$D$50),$D$9*(1-(IF($N38="X",ABS($O38-VALUE(MID(CS38,FIND("|",CS38)+1,FIND("-",CS38)-FIND("|",CS38)-1))),ABS($Q38-ABS(VALUE(MID(CS38,FIND("|",CS38)+1,FIND("-",CS38)-FIND("|",CS38)-1))-VALUE(MID(CS38,FIND("-",CS38)+1,10)))))*$D$50)))))*$I38,0)),0)</f>
        <v>0</v>
      </c>
      <c r="CU38" s="337"/>
      <c r="CV38" s="362"/>
      <c r="CW38" s="355" t="n">
        <f aca="false">IFERROR(IF($M38=CV38,($D$8+$D$9+$D$10)*$I38,IF($N38=LEFT(CV38,1),($D$8+MAX(0,IF($D$50=1,$D$9*(1-(ABS($Q38-ABS(VALUE(MID(CV38,FIND("|",CV38)+1,FIND("-",CV38)-FIND("|",CV38)-1))-VALUE(MID(CV38,FIND("-",CV38)+1,10)))))*$D$50),$D$9*(1-(IF($N38="X",ABS($O38-VALUE(MID(CV38,FIND("|",CV38)+1,FIND("-",CV38)-FIND("|",CV38)-1))),ABS($Q38-ABS(VALUE(MID(CV38,FIND("|",CV38)+1,FIND("-",CV38)-FIND("|",CV38)-1))-VALUE(MID(CV38,FIND("-",CV38)+1,10)))))*$D$50)))))*$I38,0)),0)</f>
        <v>0</v>
      </c>
      <c r="CX38" s="337"/>
      <c r="CY38" s="362"/>
      <c r="CZ38" s="355" t="n">
        <f aca="false">IFERROR(IF($M38=CY38,($D$8+$D$9+$D$10)*$I38,IF($N38=LEFT(CY38,1),($D$8+MAX(0,IF($D$50=1,$D$9*(1-(ABS($Q38-ABS(VALUE(MID(CY38,FIND("|",CY38)+1,FIND("-",CY38)-FIND("|",CY38)-1))-VALUE(MID(CY38,FIND("-",CY38)+1,10)))))*$D$50),$D$9*(1-(IF($N38="X",ABS($O38-VALUE(MID(CY38,FIND("|",CY38)+1,FIND("-",CY38)-FIND("|",CY38)-1))),ABS($Q38-ABS(VALUE(MID(CY38,FIND("|",CY38)+1,FIND("-",CY38)-FIND("|",CY38)-1))-VALUE(MID(CY38,FIND("-",CY38)+1,10)))))*$D$50)))))*$I38,0)),0)</f>
        <v>0</v>
      </c>
      <c r="DA38" s="337"/>
      <c r="DB38" s="362"/>
      <c r="DC38" s="355" t="n">
        <f aca="false">IFERROR(IF($M38=DB38,($D$8+$D$9+$D$10)*$I38,IF($N38=LEFT(DB38,1),($D$8+MAX(0,IF($D$50=1,$D$9*(1-(ABS($Q38-ABS(VALUE(MID(DB38,FIND("|",DB38)+1,FIND("-",DB38)-FIND("|",DB38)-1))-VALUE(MID(DB38,FIND("-",DB38)+1,10)))))*$D$50),$D$9*(1-(IF($N38="X",ABS($O38-VALUE(MID(DB38,FIND("|",DB38)+1,FIND("-",DB38)-FIND("|",DB38)-1))),ABS($Q38-ABS(VALUE(MID(DB38,FIND("|",DB38)+1,FIND("-",DB38)-FIND("|",DB38)-1))-VALUE(MID(DB38,FIND("-",DB38)+1,10)))))*$D$50)))))*$I38,0)),0)</f>
        <v>0</v>
      </c>
      <c r="DD38" s="337"/>
      <c r="DE38" s="362"/>
      <c r="DF38" s="355" t="n">
        <f aca="false">IFERROR(IF($M38=DE38,($D$8+$D$9+$D$10)*$I38,IF($N38=LEFT(DE38,1),($D$8+MAX(0,IF($D$50=1,$D$9*(1-(ABS($Q38-ABS(VALUE(MID(DE38,FIND("|",DE38)+1,FIND("-",DE38)-FIND("|",DE38)-1))-VALUE(MID(DE38,FIND("-",DE38)+1,10)))))*$D$50),$D$9*(1-(IF($N38="X",ABS($O38-VALUE(MID(DE38,FIND("|",DE38)+1,FIND("-",DE38)-FIND("|",DE38)-1))),ABS($Q38-ABS(VALUE(MID(DE38,FIND("|",DE38)+1,FIND("-",DE38)-FIND("|",DE38)-1))-VALUE(MID(DE38,FIND("-",DE38)+1,10)))))*$D$50)))))*$I38,0)),0)</f>
        <v>0</v>
      </c>
      <c r="DG38" s="337"/>
      <c r="DH38" s="362"/>
      <c r="DI38" s="355" t="n">
        <f aca="false">IFERROR(IF($M38=DH38,($D$8+$D$9+$D$10)*$I38,IF($N38=LEFT(DH38,1),($D$8+MAX(0,IF($D$50=1,$D$9*(1-(ABS($Q38-ABS(VALUE(MID(DH38,FIND("|",DH38)+1,FIND("-",DH38)-FIND("|",DH38)-1))-VALUE(MID(DH38,FIND("-",DH38)+1,10)))))*$D$50),$D$9*(1-(IF($N38="X",ABS($O38-VALUE(MID(DH38,FIND("|",DH38)+1,FIND("-",DH38)-FIND("|",DH38)-1))),ABS($Q38-ABS(VALUE(MID(DH38,FIND("|",DH38)+1,FIND("-",DH38)-FIND("|",DH38)-1))-VALUE(MID(DH38,FIND("-",DH38)+1,10)))))*$D$50)))))*$I38,0)),0)</f>
        <v>0</v>
      </c>
      <c r="DJ38" s="337"/>
      <c r="DK38" s="362"/>
      <c r="DL38" s="355" t="n">
        <f aca="false">IFERROR(IF($M38=DK38,($D$8+$D$9+$D$10)*$I38,IF($N38=LEFT(DK38,1),($D$8+MAX(0,IF($D$50=1,$D$9*(1-(ABS($Q38-ABS(VALUE(MID(DK38,FIND("|",DK38)+1,FIND("-",DK38)-FIND("|",DK38)-1))-VALUE(MID(DK38,FIND("-",DK38)+1,10)))))*$D$50),$D$9*(1-(IF($N38="X",ABS($O38-VALUE(MID(DK38,FIND("|",DK38)+1,FIND("-",DK38)-FIND("|",DK38)-1))),ABS($Q38-ABS(VALUE(MID(DK38,FIND("|",DK38)+1,FIND("-",DK38)-FIND("|",DK38)-1))-VALUE(MID(DK38,FIND("-",DK38)+1,10)))))*$D$50)))))*$I38,0)),0)</f>
        <v>0</v>
      </c>
      <c r="DM38" s="337"/>
      <c r="DN38" s="362"/>
      <c r="DO38" s="355" t="n">
        <f aca="false">IFERROR(IF($M38=DN38,($D$8+$D$9+$D$10)*$I38,IF($N38=LEFT(DN38,1),($D$8+MAX(0,IF($D$50=1,$D$9*(1-(ABS($Q38-ABS(VALUE(MID(DN38,FIND("|",DN38)+1,FIND("-",DN38)-FIND("|",DN38)-1))-VALUE(MID(DN38,FIND("-",DN38)+1,10)))))*$D$50),$D$9*(1-(IF($N38="X",ABS($O38-VALUE(MID(DN38,FIND("|",DN38)+1,FIND("-",DN38)-FIND("|",DN38)-1))),ABS($Q38-ABS(VALUE(MID(DN38,FIND("|",DN38)+1,FIND("-",DN38)-FIND("|",DN38)-1))-VALUE(MID(DN38,FIND("-",DN38)+1,10)))))*$D$50)))))*$I38,0)),0)</f>
        <v>0</v>
      </c>
      <c r="DP38" s="337"/>
      <c r="DQ38" s="362"/>
      <c r="DR38" s="355" t="n">
        <f aca="false">IFERROR(IF($M38=DQ38,($D$8+$D$9+$D$10)*$I38,IF($N38=LEFT(DQ38,1),($D$8+MAX(0,IF($D$50=1,$D$9*(1-(ABS($Q38-ABS(VALUE(MID(DQ38,FIND("|",DQ38)+1,FIND("-",DQ38)-FIND("|",DQ38)-1))-VALUE(MID(DQ38,FIND("-",DQ38)+1,10)))))*$D$50),$D$9*(1-(IF($N38="X",ABS($O38-VALUE(MID(DQ38,FIND("|",DQ38)+1,FIND("-",DQ38)-FIND("|",DQ38)-1))),ABS($Q38-ABS(VALUE(MID(DQ38,FIND("|",DQ38)+1,FIND("-",DQ38)-FIND("|",DQ38)-1))-VALUE(MID(DQ38,FIND("-",DQ38)+1,10)))))*$D$50)))))*$I38,0)),0)</f>
        <v>0</v>
      </c>
      <c r="DS38" s="337"/>
      <c r="DT38" s="362"/>
      <c r="DU38" s="355" t="n">
        <f aca="false">IFERROR(IF($M38=DT38,($D$8+$D$9+$D$10)*$I38,IF($N38=LEFT(DT38,1),($D$8+MAX(0,IF($D$50=1,$D$9*(1-(ABS($Q38-ABS(VALUE(MID(DT38,FIND("|",DT38)+1,FIND("-",DT38)-FIND("|",DT38)-1))-VALUE(MID(DT38,FIND("-",DT38)+1,10)))))*$D$50),$D$9*(1-(IF($N38="X",ABS($O38-VALUE(MID(DT38,FIND("|",DT38)+1,FIND("-",DT38)-FIND("|",DT38)-1))),ABS($Q38-ABS(VALUE(MID(DT38,FIND("|",DT38)+1,FIND("-",DT38)-FIND("|",DT38)-1))-VALUE(MID(DT38,FIND("-",DT38)+1,10)))))*$D$50)))))*$I38,0)),0)</f>
        <v>0</v>
      </c>
      <c r="DV38" s="337"/>
      <c r="DW38" s="362"/>
      <c r="DX38" s="355" t="n">
        <f aca="false">IFERROR(IF($M38=DW38,($D$8+$D$9+$D$10)*$I38,IF($N38=LEFT(DW38,1),($D$8+MAX(0,IF($D$50=1,$D$9*(1-(ABS($Q38-ABS(VALUE(MID(DW38,FIND("|",DW38)+1,FIND("-",DW38)-FIND("|",DW38)-1))-VALUE(MID(DW38,FIND("-",DW38)+1,10)))))*$D$50),$D$9*(1-(IF($N38="X",ABS($O38-VALUE(MID(DW38,FIND("|",DW38)+1,FIND("-",DW38)-FIND("|",DW38)-1))),ABS($Q38-ABS(VALUE(MID(DW38,FIND("|",DW38)+1,FIND("-",DW38)-FIND("|",DW38)-1))-VALUE(MID(DW38,FIND("-",DW38)+1,10)))))*$D$50)))))*$I38,0)),0)</f>
        <v>0</v>
      </c>
      <c r="DY38" s="337"/>
      <c r="DZ38" s="362"/>
      <c r="EA38" s="355" t="n">
        <f aca="false">IFERROR(IF($M38=DZ38,($D$8+$D$9+$D$10)*$I38,IF($N38=LEFT(DZ38,1),($D$8+MAX(0,IF($D$50=1,$D$9*(1-(ABS($Q38-ABS(VALUE(MID(DZ38,FIND("|",DZ38)+1,FIND("-",DZ38)-FIND("|",DZ38)-1))-VALUE(MID(DZ38,FIND("-",DZ38)+1,10)))))*$D$50),$D$9*(1-(IF($N38="X",ABS($O38-VALUE(MID(DZ38,FIND("|",DZ38)+1,FIND("-",DZ38)-FIND("|",DZ38)-1))),ABS($Q38-ABS(VALUE(MID(DZ38,FIND("|",DZ38)+1,FIND("-",DZ38)-FIND("|",DZ38)-1))-VALUE(MID(DZ38,FIND("-",DZ38)+1,10)))))*$D$50)))))*$I38,0)),0)</f>
        <v>0</v>
      </c>
      <c r="EB38" s="337"/>
      <c r="EC38" s="362"/>
      <c r="ED38" s="355" t="n">
        <f aca="false">IFERROR(IF($M38=EC38,($D$8+$D$9+$D$10)*$I38,IF($N38=LEFT(EC38,1),($D$8+MAX(0,IF($D$50=1,$D$9*(1-(ABS($Q38-ABS(VALUE(MID(EC38,FIND("|",EC38)+1,FIND("-",EC38)-FIND("|",EC38)-1))-VALUE(MID(EC38,FIND("-",EC38)+1,10)))))*$D$50),$D$9*(1-(IF($N38="X",ABS($O38-VALUE(MID(EC38,FIND("|",EC38)+1,FIND("-",EC38)-FIND("|",EC38)-1))),ABS($Q38-ABS(VALUE(MID(EC38,FIND("|",EC38)+1,FIND("-",EC38)-FIND("|",EC38)-1))-VALUE(MID(EC38,FIND("-",EC38)+1,10)))))*$D$50)))))*$I38,0)),0)</f>
        <v>0</v>
      </c>
      <c r="EE38" s="337"/>
      <c r="EF38" s="362"/>
      <c r="EG38" s="355" t="n">
        <f aca="false">IFERROR(IF($M38=EF38,($D$8+$D$9+$D$10)*$I38,IF($N38=LEFT(EF38,1),($D$8+MAX(0,IF($D$50=1,$D$9*(1-(ABS($Q38-ABS(VALUE(MID(EF38,FIND("|",EF38)+1,FIND("-",EF38)-FIND("|",EF38)-1))-VALUE(MID(EF38,FIND("-",EF38)+1,10)))))*$D$50),$D$9*(1-(IF($N38="X",ABS($O38-VALUE(MID(EF38,FIND("|",EF38)+1,FIND("-",EF38)-FIND("|",EF38)-1))),ABS($Q38-ABS(VALUE(MID(EF38,FIND("|",EF38)+1,FIND("-",EF38)-FIND("|",EF38)-1))-VALUE(MID(EF38,FIND("-",EF38)+1,10)))))*$D$50)))))*$I38,0)),0)</f>
        <v>0</v>
      </c>
      <c r="EH38" s="337"/>
      <c r="EI38" s="337"/>
    </row>
    <row r="39" customFormat="false" ht="15" hidden="false" customHeight="false" outlineLevel="0" collapsed="false">
      <c r="A39" s="326"/>
      <c r="B39" s="326"/>
      <c r="C39" s="363" t="str">
        <f aca="false">Idiomas!D335</f>
        <v>Campeón</v>
      </c>
      <c r="D39" s="364" t="n">
        <v>25</v>
      </c>
      <c r="E39" s="333"/>
      <c r="F39" s="342" t="n">
        <f aca="false">SUM($D$8:$D$10)*I39</f>
        <v>17</v>
      </c>
      <c r="G39" s="342" t="n">
        <f aca="false">VLOOKUP(H39,Equipos!$Q$1:$R$25,2,0)</f>
        <v>11</v>
      </c>
      <c r="H39" s="350" t="n">
        <f aca="false">TRUNC(INDEX(WORLDCUP!$X$4:$X$147,MATCH(ADMIN!K39,WORLDCUP!$DT$4:$DT$147,0))+INDEX(Horarios!$R$3:$R$86,MATCH(Horarios!$C$3,Horarios!$P$3:$P$86,0))/24)</f>
        <v>46194</v>
      </c>
      <c r="I39" s="351" t="n">
        <v>1</v>
      </c>
      <c r="J39" s="352" t="s">
        <v>302</v>
      </c>
      <c r="K39" s="366" t="str">
        <f aca="false">CONCATENATE(WORLDCUP!AA39,"-",WORLDCUP!AF39)</f>
        <v>Ecuador-Curazao</v>
      </c>
      <c r="L39" s="353"/>
      <c r="M39" s="358" t="str">
        <f aca="false">IF(OR(WORLDCUP!AC39="",WORLDCUP!AD39=""),"-",N39&amp;"|"&amp;O39&amp;"-"&amp;P39)</f>
        <v>-</v>
      </c>
      <c r="N39" s="331" t="str">
        <f aca="false">IF(OR(WORLDCUP!AC39="",WORLDCUP!AD39=""),"",IF(WORLDCUP!AC39&gt;WORLDCUP!AD39,"1",IF(WORLDCUP!AC39&lt;WORLDCUP!AD39,"2","X")))</f>
        <v/>
      </c>
      <c r="O39" s="331" t="n">
        <f aca="false">WORLDCUP!AC39</f>
        <v>0</v>
      </c>
      <c r="P39" s="331" t="n">
        <f aca="false">WORLDCUP!AD39</f>
        <v>0</v>
      </c>
      <c r="Q39" s="331" t="n">
        <f aca="false">ABS(O39-P39)</f>
        <v>0</v>
      </c>
      <c r="R39" s="326"/>
      <c r="S39" s="362" t="s">
        <v>272</v>
      </c>
      <c r="T39" s="355" t="n">
        <f aca="false">IFERROR(IF($M39=S39,($D$8+$D$9+$D$10)*$I39,IF($N39=LEFT(S39,1),($D$8+MAX(0,IF($D$50=1,$D$9*(1-(ABS($Q39-ABS(VALUE(MID(S39,FIND("|",S39)+1,FIND("-",S39)-FIND("|",S39)-1))-VALUE(MID(S39,FIND("-",S39)+1,10)))))*$D$50),$D$9*(1-(IF($N39="X",ABS($O39-VALUE(MID(S39,FIND("|",S39)+1,FIND("-",S39)-FIND("|",S39)-1))),ABS($Q39-ABS(VALUE(MID(S39,FIND("|",S39)+1,FIND("-",S39)-FIND("|",S39)-1))-VALUE(MID(S39,FIND("-",S39)+1,10)))))*$D$50)))))*$I39,0)),0)</f>
        <v>0</v>
      </c>
      <c r="U39" s="337"/>
      <c r="V39" s="362" t="s">
        <v>266</v>
      </c>
      <c r="W39" s="355" t="n">
        <f aca="false">IFERROR(IF($M39=V39,($D$8+$D$9+$D$10)*$I39,IF($N39=LEFT(V39,1),($D$8+MAX(0,IF($D$50=1,$D$9*(1-(ABS($Q39-ABS(VALUE(MID(V39,FIND("|",V39)+1,FIND("-",V39)-FIND("|",V39)-1))-VALUE(MID(V39,FIND("-",V39)+1,10)))))*$D$50),$D$9*(1-(IF($N39="X",ABS($O39-VALUE(MID(V39,FIND("|",V39)+1,FIND("-",V39)-FIND("|",V39)-1))),ABS($Q39-ABS(VALUE(MID(V39,FIND("|",V39)+1,FIND("-",V39)-FIND("|",V39)-1))-VALUE(MID(V39,FIND("-",V39)+1,10)))))*$D$50)))))*$I39,0)),0)</f>
        <v>0</v>
      </c>
      <c r="X39" s="337"/>
      <c r="Y39" s="362" t="s">
        <v>266</v>
      </c>
      <c r="Z39" s="355" t="n">
        <f aca="false">IFERROR(IF($M39=Y39,($D$8+$D$9+$D$10)*$I39,IF($N39=LEFT(Y39,1),($D$8+MAX(0,IF($D$50=1,$D$9*(1-(ABS($Q39-ABS(VALUE(MID(Y39,FIND("|",Y39)+1,FIND("-",Y39)-FIND("|",Y39)-1))-VALUE(MID(Y39,FIND("-",Y39)+1,10)))))*$D$50),$D$9*(1-(IF($N39="X",ABS($O39-VALUE(MID(Y39,FIND("|",Y39)+1,FIND("-",Y39)-FIND("|",Y39)-1))),ABS($Q39-ABS(VALUE(MID(Y39,FIND("|",Y39)+1,FIND("-",Y39)-FIND("|",Y39)-1))-VALUE(MID(Y39,FIND("-",Y39)+1,10)))))*$D$50)))))*$I39,0)),0)</f>
        <v>0</v>
      </c>
      <c r="AA39" s="337"/>
      <c r="AB39" s="362" t="s">
        <v>265</v>
      </c>
      <c r="AC39" s="355" t="n">
        <f aca="false">IFERROR(IF($M39=AB39,($D$8+$D$9+$D$10)*$I39,IF($N39=LEFT(AB39,1),($D$8+MAX(0,IF($D$50=1,$D$9*(1-(ABS($Q39-ABS(VALUE(MID(AB39,FIND("|",AB39)+1,FIND("-",AB39)-FIND("|",AB39)-1))-VALUE(MID(AB39,FIND("-",AB39)+1,10)))))*$D$50),$D$9*(1-(IF($N39="X",ABS($O39-VALUE(MID(AB39,FIND("|",AB39)+1,FIND("-",AB39)-FIND("|",AB39)-1))),ABS($Q39-ABS(VALUE(MID(AB39,FIND("|",AB39)+1,FIND("-",AB39)-FIND("|",AB39)-1))-VALUE(MID(AB39,FIND("-",AB39)+1,10)))))*$D$50)))))*$I39,0)),0)</f>
        <v>0</v>
      </c>
      <c r="AD39" s="337"/>
      <c r="AE39" s="362" t="s">
        <v>283</v>
      </c>
      <c r="AF39" s="355" t="n">
        <f aca="false">IFERROR(IF($M39=AE39,($D$8+$D$9+$D$10)*$I39,IF($N39=LEFT(AE39,1),($D$8+MAX(0,IF($D$50=1,$D$9*(1-(ABS($Q39-ABS(VALUE(MID(AE39,FIND("|",AE39)+1,FIND("-",AE39)-FIND("|",AE39)-1))-VALUE(MID(AE39,FIND("-",AE39)+1,10)))))*$D$50),$D$9*(1-(IF($N39="X",ABS($O39-VALUE(MID(AE39,FIND("|",AE39)+1,FIND("-",AE39)-FIND("|",AE39)-1))),ABS($Q39-ABS(VALUE(MID(AE39,FIND("|",AE39)+1,FIND("-",AE39)-FIND("|",AE39)-1))-VALUE(MID(AE39,FIND("-",AE39)+1,10)))))*$D$50)))))*$I39,0)),0)</f>
        <v>0</v>
      </c>
      <c r="AG39" s="337"/>
      <c r="AH39" s="362" t="s">
        <v>266</v>
      </c>
      <c r="AI39" s="355" t="n">
        <f aca="false">IFERROR(IF($M39=AH39,($D$8+$D$9+$D$10)*$I39,IF($N39=LEFT(AH39,1),($D$8+MAX(0,IF($D$50=1,$D$9*(1-(ABS($Q39-ABS(VALUE(MID(AH39,FIND("|",AH39)+1,FIND("-",AH39)-FIND("|",AH39)-1))-VALUE(MID(AH39,FIND("-",AH39)+1,10)))))*$D$50),$D$9*(1-(IF($N39="X",ABS($O39-VALUE(MID(AH39,FIND("|",AH39)+1,FIND("-",AH39)-FIND("|",AH39)-1))),ABS($Q39-ABS(VALUE(MID(AH39,FIND("|",AH39)+1,FIND("-",AH39)-FIND("|",AH39)-1))-VALUE(MID(AH39,FIND("-",AH39)+1,10)))))*$D$50)))))*$I39,0)),0)</f>
        <v>0</v>
      </c>
      <c r="AJ39" s="337"/>
      <c r="AK39" s="362" t="s">
        <v>266</v>
      </c>
      <c r="AL39" s="355" t="n">
        <f aca="false">IFERROR(IF($M39=AK39,($D$8+$D$9+$D$10)*$I39,IF($N39=LEFT(AK39,1),($D$8+MAX(0,IF($D$50=1,$D$9*(1-(ABS($Q39-ABS(VALUE(MID(AK39,FIND("|",AK39)+1,FIND("-",AK39)-FIND("|",AK39)-1))-VALUE(MID(AK39,FIND("-",AK39)+1,10)))))*$D$50),$D$9*(1-(IF($N39="X",ABS($O39-VALUE(MID(AK39,FIND("|",AK39)+1,FIND("-",AK39)-FIND("|",AK39)-1))),ABS($Q39-ABS(VALUE(MID(AK39,FIND("|",AK39)+1,FIND("-",AK39)-FIND("|",AK39)-1))-VALUE(MID(AK39,FIND("-",AK39)+1,10)))))*$D$50)))))*$I39,0)),0)</f>
        <v>0</v>
      </c>
      <c r="AM39" s="337"/>
      <c r="AN39" s="362" t="s">
        <v>272</v>
      </c>
      <c r="AO39" s="355" t="n">
        <f aca="false">IFERROR(IF($M39=AN39,($D$8+$D$9+$D$10)*$I39,IF($N39=LEFT(AN39,1),($D$8+MAX(0,IF($D$50=1,$D$9*(1-(ABS($Q39-ABS(VALUE(MID(AN39,FIND("|",AN39)+1,FIND("-",AN39)-FIND("|",AN39)-1))-VALUE(MID(AN39,FIND("-",AN39)+1,10)))))*$D$50),$D$9*(1-(IF($N39="X",ABS($O39-VALUE(MID(AN39,FIND("|",AN39)+1,FIND("-",AN39)-FIND("|",AN39)-1))),ABS($Q39-ABS(VALUE(MID(AN39,FIND("|",AN39)+1,FIND("-",AN39)-FIND("|",AN39)-1))-VALUE(MID(AN39,FIND("-",AN39)+1,10)))))*$D$50)))))*$I39,0)),0)</f>
        <v>0</v>
      </c>
      <c r="AP39" s="337"/>
      <c r="AQ39" s="362" t="s">
        <v>272</v>
      </c>
      <c r="AR39" s="355" t="n">
        <f aca="false">IFERROR(IF($M39=AQ39,($D$8+$D$9+$D$10)*$I39,IF($N39=LEFT(AQ39,1),($D$8+MAX(0,IF($D$50=1,$D$9*(1-(ABS($Q39-ABS(VALUE(MID(AQ39,FIND("|",AQ39)+1,FIND("-",AQ39)-FIND("|",AQ39)-1))-VALUE(MID(AQ39,FIND("-",AQ39)+1,10)))))*$D$50),$D$9*(1-(IF($N39="X",ABS($O39-VALUE(MID(AQ39,FIND("|",AQ39)+1,FIND("-",AQ39)-FIND("|",AQ39)-1))),ABS($Q39-ABS(VALUE(MID(AQ39,FIND("|",AQ39)+1,FIND("-",AQ39)-FIND("|",AQ39)-1))-VALUE(MID(AQ39,FIND("-",AQ39)+1,10)))))*$D$50)))))*$I39,0)),0)</f>
        <v>0</v>
      </c>
      <c r="AS39" s="337"/>
      <c r="AT39" s="362" t="s">
        <v>266</v>
      </c>
      <c r="AU39" s="355" t="n">
        <f aca="false">IFERROR(IF($M39=AT39,($D$8+$D$9+$D$10)*$I39,IF($N39=LEFT(AT39,1),($D$8+MAX(0,IF($D$50=1,$D$9*(1-(ABS($Q39-ABS(VALUE(MID(AT39,FIND("|",AT39)+1,FIND("-",AT39)-FIND("|",AT39)-1))-VALUE(MID(AT39,FIND("-",AT39)+1,10)))))*$D$50),$D$9*(1-(IF($N39="X",ABS($O39-VALUE(MID(AT39,FIND("|",AT39)+1,FIND("-",AT39)-FIND("|",AT39)-1))),ABS($Q39-ABS(VALUE(MID(AT39,FIND("|",AT39)+1,FIND("-",AT39)-FIND("|",AT39)-1))-VALUE(MID(AT39,FIND("-",AT39)+1,10)))))*$D$50)))))*$I39,0)),0)</f>
        <v>0</v>
      </c>
      <c r="AV39" s="337"/>
      <c r="AW39" s="362" t="s">
        <v>265</v>
      </c>
      <c r="AX39" s="355" t="n">
        <f aca="false">IFERROR(IF($M39=AW39,($D$8+$D$9+$D$10)*$I39,IF($N39=LEFT(AW39,1),($D$8+MAX(0,IF($D$50=1,$D$9*(1-(ABS($Q39-ABS(VALUE(MID(AW39,FIND("|",AW39)+1,FIND("-",AW39)-FIND("|",AW39)-1))-VALUE(MID(AW39,FIND("-",AW39)+1,10)))))*$D$50),$D$9*(1-(IF($N39="X",ABS($O39-VALUE(MID(AW39,FIND("|",AW39)+1,FIND("-",AW39)-FIND("|",AW39)-1))),ABS($Q39-ABS(VALUE(MID(AW39,FIND("|",AW39)+1,FIND("-",AW39)-FIND("|",AW39)-1))-VALUE(MID(AW39,FIND("-",AW39)+1,10)))))*$D$50)))))*$I39,0)),0)</f>
        <v>0</v>
      </c>
      <c r="AY39" s="337"/>
      <c r="AZ39" s="362" t="s">
        <v>266</v>
      </c>
      <c r="BA39" s="355" t="n">
        <f aca="false">IFERROR(IF($M39=AZ39,($D$8+$D$9+$D$10)*$I39,IF($N39=LEFT(AZ39,1),($D$8+MAX(0,IF($D$50=1,$D$9*(1-(ABS($Q39-ABS(VALUE(MID(AZ39,FIND("|",AZ39)+1,FIND("-",AZ39)-FIND("|",AZ39)-1))-VALUE(MID(AZ39,FIND("-",AZ39)+1,10)))))*$D$50),$D$9*(1-(IF($N39="X",ABS($O39-VALUE(MID(AZ39,FIND("|",AZ39)+1,FIND("-",AZ39)-FIND("|",AZ39)-1))),ABS($Q39-ABS(VALUE(MID(AZ39,FIND("|",AZ39)+1,FIND("-",AZ39)-FIND("|",AZ39)-1))-VALUE(MID(AZ39,FIND("-",AZ39)+1,10)))))*$D$50)))))*$I39,0)),0)</f>
        <v>0</v>
      </c>
      <c r="BB39" s="337"/>
      <c r="BC39" s="362" t="s">
        <v>285</v>
      </c>
      <c r="BD39" s="355" t="n">
        <f aca="false">IFERROR(IF($M39=BC39,($D$8+$D$9+$D$10)*$I39,IF($N39=LEFT(BC39,1),($D$8+MAX(0,IF($D$50=1,$D$9*(1-(ABS($Q39-ABS(VALUE(MID(BC39,FIND("|",BC39)+1,FIND("-",BC39)-FIND("|",BC39)-1))-VALUE(MID(BC39,FIND("-",BC39)+1,10)))))*$D$50),$D$9*(1-(IF($N39="X",ABS($O39-VALUE(MID(BC39,FIND("|",BC39)+1,FIND("-",BC39)-FIND("|",BC39)-1))),ABS($Q39-ABS(VALUE(MID(BC39,FIND("|",BC39)+1,FIND("-",BC39)-FIND("|",BC39)-1))-VALUE(MID(BC39,FIND("-",BC39)+1,10)))))*$D$50)))))*$I39,0)),0)</f>
        <v>0</v>
      </c>
      <c r="BE39" s="337"/>
      <c r="BF39" s="362" t="s">
        <v>266</v>
      </c>
      <c r="BG39" s="355" t="n">
        <f aca="false">IFERROR(IF($M39=BF39,($D$8+$D$9+$D$10)*$I39,IF($N39=LEFT(BF39,1),($D$8+MAX(0,IF($D$50=1,$D$9*(1-(ABS($Q39-ABS(VALUE(MID(BF39,FIND("|",BF39)+1,FIND("-",BF39)-FIND("|",BF39)-1))-VALUE(MID(BF39,FIND("-",BF39)+1,10)))))*$D$50),$D$9*(1-(IF($N39="X",ABS($O39-VALUE(MID(BF39,FIND("|",BF39)+1,FIND("-",BF39)-FIND("|",BF39)-1))),ABS($Q39-ABS(VALUE(MID(BF39,FIND("|",BF39)+1,FIND("-",BF39)-FIND("|",BF39)-1))-VALUE(MID(BF39,FIND("-",BF39)+1,10)))))*$D$50)))))*$I39,0)),0)</f>
        <v>0</v>
      </c>
      <c r="BH39" s="337"/>
      <c r="BI39" s="362" t="s">
        <v>265</v>
      </c>
      <c r="BJ39" s="355" t="n">
        <f aca="false">IFERROR(IF($M39=BI39,($D$8+$D$9+$D$10)*$I39,IF($N39=LEFT(BI39,1),($D$8+MAX(0,IF($D$50=1,$D$9*(1-(ABS($Q39-ABS(VALUE(MID(BI39,FIND("|",BI39)+1,FIND("-",BI39)-FIND("|",BI39)-1))-VALUE(MID(BI39,FIND("-",BI39)+1,10)))))*$D$50),$D$9*(1-(IF($N39="X",ABS($O39-VALUE(MID(BI39,FIND("|",BI39)+1,FIND("-",BI39)-FIND("|",BI39)-1))),ABS($Q39-ABS(VALUE(MID(BI39,FIND("|",BI39)+1,FIND("-",BI39)-FIND("|",BI39)-1))-VALUE(MID(BI39,FIND("-",BI39)+1,10)))))*$D$50)))))*$I39,0)),0)</f>
        <v>0</v>
      </c>
      <c r="BK39" s="337"/>
      <c r="BL39" s="362" t="s">
        <v>264</v>
      </c>
      <c r="BM39" s="355" t="n">
        <f aca="false">IFERROR(IF($M39=BL39,($D$8+$D$9+$D$10)*$I39,IF($N39=LEFT(BL39,1),($D$8+MAX(0,IF($D$50=1,$D$9*(1-(ABS($Q39-ABS(VALUE(MID(BL39,FIND("|",BL39)+1,FIND("-",BL39)-FIND("|",BL39)-1))-VALUE(MID(BL39,FIND("-",BL39)+1,10)))))*$D$50),$D$9*(1-(IF($N39="X",ABS($O39-VALUE(MID(BL39,FIND("|",BL39)+1,FIND("-",BL39)-FIND("|",BL39)-1))),ABS($Q39-ABS(VALUE(MID(BL39,FIND("|",BL39)+1,FIND("-",BL39)-FIND("|",BL39)-1))-VALUE(MID(BL39,FIND("-",BL39)+1,10)))))*$D$50)))))*$I39,0)),0)</f>
        <v>0</v>
      </c>
      <c r="BN39" s="337"/>
      <c r="BO39" s="362" t="s">
        <v>272</v>
      </c>
      <c r="BP39" s="355" t="n">
        <f aca="false">IFERROR(IF($M39=BO39,($D$8+$D$9+$D$10)*$I39,IF($N39=LEFT(BO39,1),($D$8+MAX(0,IF($D$50=1,$D$9*(1-(ABS($Q39-ABS(VALUE(MID(BO39,FIND("|",BO39)+1,FIND("-",BO39)-FIND("|",BO39)-1))-VALUE(MID(BO39,FIND("-",BO39)+1,10)))))*$D$50),$D$9*(1-(IF($N39="X",ABS($O39-VALUE(MID(BO39,FIND("|",BO39)+1,FIND("-",BO39)-FIND("|",BO39)-1))),ABS($Q39-ABS(VALUE(MID(BO39,FIND("|",BO39)+1,FIND("-",BO39)-FIND("|",BO39)-1))-VALUE(MID(BO39,FIND("-",BO39)+1,10)))))*$D$50)))))*$I39,0)),0)</f>
        <v>0</v>
      </c>
      <c r="BQ39" s="337"/>
      <c r="BR39" s="362" t="s">
        <v>266</v>
      </c>
      <c r="BS39" s="355" t="n">
        <f aca="false">IFERROR(IF($M39=BR39,($D$8+$D$9+$D$10)*$I39,IF($N39=LEFT(BR39,1),($D$8+MAX(0,IF($D$50=1,$D$9*(1-(ABS($Q39-ABS(VALUE(MID(BR39,FIND("|",BR39)+1,FIND("-",BR39)-FIND("|",BR39)-1))-VALUE(MID(BR39,FIND("-",BR39)+1,10)))))*$D$50),$D$9*(1-(IF($N39="X",ABS($O39-VALUE(MID(BR39,FIND("|",BR39)+1,FIND("-",BR39)-FIND("|",BR39)-1))),ABS($Q39-ABS(VALUE(MID(BR39,FIND("|",BR39)+1,FIND("-",BR39)-FIND("|",BR39)-1))-VALUE(MID(BR39,FIND("-",BR39)+1,10)))))*$D$50)))))*$I39,0)),0)</f>
        <v>0</v>
      </c>
      <c r="BT39" s="337"/>
      <c r="BU39" s="362"/>
      <c r="BV39" s="355" t="n">
        <f aca="false">IFERROR(IF($M39=BU39,($D$8+$D$9+$D$10)*$I39,IF($N39=LEFT(BU39,1),($D$8+MAX(0,IF($D$50=1,$D$9*(1-(ABS($Q39-ABS(VALUE(MID(BU39,FIND("|",BU39)+1,FIND("-",BU39)-FIND("|",BU39)-1))-VALUE(MID(BU39,FIND("-",BU39)+1,10)))))*$D$50),$D$9*(1-(IF($N39="X",ABS($O39-VALUE(MID(BU39,FIND("|",BU39)+1,FIND("-",BU39)-FIND("|",BU39)-1))),ABS($Q39-ABS(VALUE(MID(BU39,FIND("|",BU39)+1,FIND("-",BU39)-FIND("|",BU39)-1))-VALUE(MID(BU39,FIND("-",BU39)+1,10)))))*$D$50)))))*$I39,0)),0)</f>
        <v>0</v>
      </c>
      <c r="BW39" s="337"/>
      <c r="BX39" s="362"/>
      <c r="BY39" s="355" t="n">
        <f aca="false">IFERROR(IF($M39=BX39,($D$8+$D$9+$D$10)*$I39,IF($N39=LEFT(BX39,1),($D$8+MAX(0,IF($D$50=1,$D$9*(1-(ABS($Q39-ABS(VALUE(MID(BX39,FIND("|",BX39)+1,FIND("-",BX39)-FIND("|",BX39)-1))-VALUE(MID(BX39,FIND("-",BX39)+1,10)))))*$D$50),$D$9*(1-(IF($N39="X",ABS($O39-VALUE(MID(BX39,FIND("|",BX39)+1,FIND("-",BX39)-FIND("|",BX39)-1))),ABS($Q39-ABS(VALUE(MID(BX39,FIND("|",BX39)+1,FIND("-",BX39)-FIND("|",BX39)-1))-VALUE(MID(BX39,FIND("-",BX39)+1,10)))))*$D$50)))))*$I39,0)),0)</f>
        <v>0</v>
      </c>
      <c r="BZ39" s="337"/>
      <c r="CA39" s="362"/>
      <c r="CB39" s="355" t="n">
        <f aca="false">IFERROR(IF($M39=CA39,($D$8+$D$9+$D$10)*$I39,IF($N39=LEFT(CA39,1),($D$8+MAX(0,IF($D$50=1,$D$9*(1-(ABS($Q39-ABS(VALUE(MID(CA39,FIND("|",CA39)+1,FIND("-",CA39)-FIND("|",CA39)-1))-VALUE(MID(CA39,FIND("-",CA39)+1,10)))))*$D$50),$D$9*(1-(IF($N39="X",ABS($O39-VALUE(MID(CA39,FIND("|",CA39)+1,FIND("-",CA39)-FIND("|",CA39)-1))),ABS($Q39-ABS(VALUE(MID(CA39,FIND("|",CA39)+1,FIND("-",CA39)-FIND("|",CA39)-1))-VALUE(MID(CA39,FIND("-",CA39)+1,10)))))*$D$50)))))*$I39,0)),0)</f>
        <v>0</v>
      </c>
      <c r="CC39" s="337"/>
      <c r="CD39" s="362"/>
      <c r="CE39" s="355" t="n">
        <f aca="false">IFERROR(IF($M39=CD39,($D$8+$D$9+$D$10)*$I39,IF($N39=LEFT(CD39,1),($D$8+MAX(0,IF($D$50=1,$D$9*(1-(ABS($Q39-ABS(VALUE(MID(CD39,FIND("|",CD39)+1,FIND("-",CD39)-FIND("|",CD39)-1))-VALUE(MID(CD39,FIND("-",CD39)+1,10)))))*$D$50),$D$9*(1-(IF($N39="X",ABS($O39-VALUE(MID(CD39,FIND("|",CD39)+1,FIND("-",CD39)-FIND("|",CD39)-1))),ABS($Q39-ABS(VALUE(MID(CD39,FIND("|",CD39)+1,FIND("-",CD39)-FIND("|",CD39)-1))-VALUE(MID(CD39,FIND("-",CD39)+1,10)))))*$D$50)))))*$I39,0)),0)</f>
        <v>0</v>
      </c>
      <c r="CF39" s="337"/>
      <c r="CG39" s="362"/>
      <c r="CH39" s="355" t="n">
        <f aca="false">IFERROR(IF($M39=CG39,($D$8+$D$9+$D$10)*$I39,IF($N39=LEFT(CG39,1),($D$8+MAX(0,IF($D$50=1,$D$9*(1-(ABS($Q39-ABS(VALUE(MID(CG39,FIND("|",CG39)+1,FIND("-",CG39)-FIND("|",CG39)-1))-VALUE(MID(CG39,FIND("-",CG39)+1,10)))))*$D$50),$D$9*(1-(IF($N39="X",ABS($O39-VALUE(MID(CG39,FIND("|",CG39)+1,FIND("-",CG39)-FIND("|",CG39)-1))),ABS($Q39-ABS(VALUE(MID(CG39,FIND("|",CG39)+1,FIND("-",CG39)-FIND("|",CG39)-1))-VALUE(MID(CG39,FIND("-",CG39)+1,10)))))*$D$50)))))*$I39,0)),0)</f>
        <v>0</v>
      </c>
      <c r="CI39" s="337"/>
      <c r="CJ39" s="362"/>
      <c r="CK39" s="355" t="n">
        <f aca="false">IFERROR(IF($M39=CJ39,($D$8+$D$9+$D$10)*$I39,IF($N39=LEFT(CJ39,1),($D$8+MAX(0,IF($D$50=1,$D$9*(1-(ABS($Q39-ABS(VALUE(MID(CJ39,FIND("|",CJ39)+1,FIND("-",CJ39)-FIND("|",CJ39)-1))-VALUE(MID(CJ39,FIND("-",CJ39)+1,10)))))*$D$50),$D$9*(1-(IF($N39="X",ABS($O39-VALUE(MID(CJ39,FIND("|",CJ39)+1,FIND("-",CJ39)-FIND("|",CJ39)-1))),ABS($Q39-ABS(VALUE(MID(CJ39,FIND("|",CJ39)+1,FIND("-",CJ39)-FIND("|",CJ39)-1))-VALUE(MID(CJ39,FIND("-",CJ39)+1,10)))))*$D$50)))))*$I39,0)),0)</f>
        <v>0</v>
      </c>
      <c r="CL39" s="337"/>
      <c r="CM39" s="362"/>
      <c r="CN39" s="355" t="n">
        <f aca="false">IFERROR(IF($M39=CM39,($D$8+$D$9+$D$10)*$I39,IF($N39=LEFT(CM39,1),($D$8+MAX(0,IF($D$50=1,$D$9*(1-(ABS($Q39-ABS(VALUE(MID(CM39,FIND("|",CM39)+1,FIND("-",CM39)-FIND("|",CM39)-1))-VALUE(MID(CM39,FIND("-",CM39)+1,10)))))*$D$50),$D$9*(1-(IF($N39="X",ABS($O39-VALUE(MID(CM39,FIND("|",CM39)+1,FIND("-",CM39)-FIND("|",CM39)-1))),ABS($Q39-ABS(VALUE(MID(CM39,FIND("|",CM39)+1,FIND("-",CM39)-FIND("|",CM39)-1))-VALUE(MID(CM39,FIND("-",CM39)+1,10)))))*$D$50)))))*$I39,0)),0)</f>
        <v>0</v>
      </c>
      <c r="CO39" s="337"/>
      <c r="CP39" s="362"/>
      <c r="CQ39" s="355" t="n">
        <f aca="false">IFERROR(IF($M39=CP39,($D$8+$D$9+$D$10)*$I39,IF($N39=LEFT(CP39,1),($D$8+MAX(0,IF($D$50=1,$D$9*(1-(ABS($Q39-ABS(VALUE(MID(CP39,FIND("|",CP39)+1,FIND("-",CP39)-FIND("|",CP39)-1))-VALUE(MID(CP39,FIND("-",CP39)+1,10)))))*$D$50),$D$9*(1-(IF($N39="X",ABS($O39-VALUE(MID(CP39,FIND("|",CP39)+1,FIND("-",CP39)-FIND("|",CP39)-1))),ABS($Q39-ABS(VALUE(MID(CP39,FIND("|",CP39)+1,FIND("-",CP39)-FIND("|",CP39)-1))-VALUE(MID(CP39,FIND("-",CP39)+1,10)))))*$D$50)))))*$I39,0)),0)</f>
        <v>0</v>
      </c>
      <c r="CR39" s="337"/>
      <c r="CS39" s="362"/>
      <c r="CT39" s="355" t="n">
        <f aca="false">IFERROR(IF($M39=CS39,($D$8+$D$9+$D$10)*$I39,IF($N39=LEFT(CS39,1),($D$8+MAX(0,IF($D$50=1,$D$9*(1-(ABS($Q39-ABS(VALUE(MID(CS39,FIND("|",CS39)+1,FIND("-",CS39)-FIND("|",CS39)-1))-VALUE(MID(CS39,FIND("-",CS39)+1,10)))))*$D$50),$D$9*(1-(IF($N39="X",ABS($O39-VALUE(MID(CS39,FIND("|",CS39)+1,FIND("-",CS39)-FIND("|",CS39)-1))),ABS($Q39-ABS(VALUE(MID(CS39,FIND("|",CS39)+1,FIND("-",CS39)-FIND("|",CS39)-1))-VALUE(MID(CS39,FIND("-",CS39)+1,10)))))*$D$50)))))*$I39,0)),0)</f>
        <v>0</v>
      </c>
      <c r="CU39" s="337"/>
      <c r="CV39" s="362"/>
      <c r="CW39" s="355" t="n">
        <f aca="false">IFERROR(IF($M39=CV39,($D$8+$D$9+$D$10)*$I39,IF($N39=LEFT(CV39,1),($D$8+MAX(0,IF($D$50=1,$D$9*(1-(ABS($Q39-ABS(VALUE(MID(CV39,FIND("|",CV39)+1,FIND("-",CV39)-FIND("|",CV39)-1))-VALUE(MID(CV39,FIND("-",CV39)+1,10)))))*$D$50),$D$9*(1-(IF($N39="X",ABS($O39-VALUE(MID(CV39,FIND("|",CV39)+1,FIND("-",CV39)-FIND("|",CV39)-1))),ABS($Q39-ABS(VALUE(MID(CV39,FIND("|",CV39)+1,FIND("-",CV39)-FIND("|",CV39)-1))-VALUE(MID(CV39,FIND("-",CV39)+1,10)))))*$D$50)))))*$I39,0)),0)</f>
        <v>0</v>
      </c>
      <c r="CX39" s="337"/>
      <c r="CY39" s="362"/>
      <c r="CZ39" s="355" t="n">
        <f aca="false">IFERROR(IF($M39=CY39,($D$8+$D$9+$D$10)*$I39,IF($N39=LEFT(CY39,1),($D$8+MAX(0,IF($D$50=1,$D$9*(1-(ABS($Q39-ABS(VALUE(MID(CY39,FIND("|",CY39)+1,FIND("-",CY39)-FIND("|",CY39)-1))-VALUE(MID(CY39,FIND("-",CY39)+1,10)))))*$D$50),$D$9*(1-(IF($N39="X",ABS($O39-VALUE(MID(CY39,FIND("|",CY39)+1,FIND("-",CY39)-FIND("|",CY39)-1))),ABS($Q39-ABS(VALUE(MID(CY39,FIND("|",CY39)+1,FIND("-",CY39)-FIND("|",CY39)-1))-VALUE(MID(CY39,FIND("-",CY39)+1,10)))))*$D$50)))))*$I39,0)),0)</f>
        <v>0</v>
      </c>
      <c r="DA39" s="337"/>
      <c r="DB39" s="362"/>
      <c r="DC39" s="355" t="n">
        <f aca="false">IFERROR(IF($M39=DB39,($D$8+$D$9+$D$10)*$I39,IF($N39=LEFT(DB39,1),($D$8+MAX(0,IF($D$50=1,$D$9*(1-(ABS($Q39-ABS(VALUE(MID(DB39,FIND("|",DB39)+1,FIND("-",DB39)-FIND("|",DB39)-1))-VALUE(MID(DB39,FIND("-",DB39)+1,10)))))*$D$50),$D$9*(1-(IF($N39="X",ABS($O39-VALUE(MID(DB39,FIND("|",DB39)+1,FIND("-",DB39)-FIND("|",DB39)-1))),ABS($Q39-ABS(VALUE(MID(DB39,FIND("|",DB39)+1,FIND("-",DB39)-FIND("|",DB39)-1))-VALUE(MID(DB39,FIND("-",DB39)+1,10)))))*$D$50)))))*$I39,0)),0)</f>
        <v>0</v>
      </c>
      <c r="DD39" s="337"/>
      <c r="DE39" s="362"/>
      <c r="DF39" s="355" t="n">
        <f aca="false">IFERROR(IF($M39=DE39,($D$8+$D$9+$D$10)*$I39,IF($N39=LEFT(DE39,1),($D$8+MAX(0,IF($D$50=1,$D$9*(1-(ABS($Q39-ABS(VALUE(MID(DE39,FIND("|",DE39)+1,FIND("-",DE39)-FIND("|",DE39)-1))-VALUE(MID(DE39,FIND("-",DE39)+1,10)))))*$D$50),$D$9*(1-(IF($N39="X",ABS($O39-VALUE(MID(DE39,FIND("|",DE39)+1,FIND("-",DE39)-FIND("|",DE39)-1))),ABS($Q39-ABS(VALUE(MID(DE39,FIND("|",DE39)+1,FIND("-",DE39)-FIND("|",DE39)-1))-VALUE(MID(DE39,FIND("-",DE39)+1,10)))))*$D$50)))))*$I39,0)),0)</f>
        <v>0</v>
      </c>
      <c r="DG39" s="337"/>
      <c r="DH39" s="362"/>
      <c r="DI39" s="355" t="n">
        <f aca="false">IFERROR(IF($M39=DH39,($D$8+$D$9+$D$10)*$I39,IF($N39=LEFT(DH39,1),($D$8+MAX(0,IF($D$50=1,$D$9*(1-(ABS($Q39-ABS(VALUE(MID(DH39,FIND("|",DH39)+1,FIND("-",DH39)-FIND("|",DH39)-1))-VALUE(MID(DH39,FIND("-",DH39)+1,10)))))*$D$50),$D$9*(1-(IF($N39="X",ABS($O39-VALUE(MID(DH39,FIND("|",DH39)+1,FIND("-",DH39)-FIND("|",DH39)-1))),ABS($Q39-ABS(VALUE(MID(DH39,FIND("|",DH39)+1,FIND("-",DH39)-FIND("|",DH39)-1))-VALUE(MID(DH39,FIND("-",DH39)+1,10)))))*$D$50)))))*$I39,0)),0)</f>
        <v>0</v>
      </c>
      <c r="DJ39" s="337"/>
      <c r="DK39" s="362"/>
      <c r="DL39" s="355" t="n">
        <f aca="false">IFERROR(IF($M39=DK39,($D$8+$D$9+$D$10)*$I39,IF($N39=LEFT(DK39,1),($D$8+MAX(0,IF($D$50=1,$D$9*(1-(ABS($Q39-ABS(VALUE(MID(DK39,FIND("|",DK39)+1,FIND("-",DK39)-FIND("|",DK39)-1))-VALUE(MID(DK39,FIND("-",DK39)+1,10)))))*$D$50),$D$9*(1-(IF($N39="X",ABS($O39-VALUE(MID(DK39,FIND("|",DK39)+1,FIND("-",DK39)-FIND("|",DK39)-1))),ABS($Q39-ABS(VALUE(MID(DK39,FIND("|",DK39)+1,FIND("-",DK39)-FIND("|",DK39)-1))-VALUE(MID(DK39,FIND("-",DK39)+1,10)))))*$D$50)))))*$I39,0)),0)</f>
        <v>0</v>
      </c>
      <c r="DM39" s="337"/>
      <c r="DN39" s="362"/>
      <c r="DO39" s="355" t="n">
        <f aca="false">IFERROR(IF($M39=DN39,($D$8+$D$9+$D$10)*$I39,IF($N39=LEFT(DN39,1),($D$8+MAX(0,IF($D$50=1,$D$9*(1-(ABS($Q39-ABS(VALUE(MID(DN39,FIND("|",DN39)+1,FIND("-",DN39)-FIND("|",DN39)-1))-VALUE(MID(DN39,FIND("-",DN39)+1,10)))))*$D$50),$D$9*(1-(IF($N39="X",ABS($O39-VALUE(MID(DN39,FIND("|",DN39)+1,FIND("-",DN39)-FIND("|",DN39)-1))),ABS($Q39-ABS(VALUE(MID(DN39,FIND("|",DN39)+1,FIND("-",DN39)-FIND("|",DN39)-1))-VALUE(MID(DN39,FIND("-",DN39)+1,10)))))*$D$50)))))*$I39,0)),0)</f>
        <v>0</v>
      </c>
      <c r="DP39" s="337"/>
      <c r="DQ39" s="362"/>
      <c r="DR39" s="355" t="n">
        <f aca="false">IFERROR(IF($M39=DQ39,($D$8+$D$9+$D$10)*$I39,IF($N39=LEFT(DQ39,1),($D$8+MAX(0,IF($D$50=1,$D$9*(1-(ABS($Q39-ABS(VALUE(MID(DQ39,FIND("|",DQ39)+1,FIND("-",DQ39)-FIND("|",DQ39)-1))-VALUE(MID(DQ39,FIND("-",DQ39)+1,10)))))*$D$50),$D$9*(1-(IF($N39="X",ABS($O39-VALUE(MID(DQ39,FIND("|",DQ39)+1,FIND("-",DQ39)-FIND("|",DQ39)-1))),ABS($Q39-ABS(VALUE(MID(DQ39,FIND("|",DQ39)+1,FIND("-",DQ39)-FIND("|",DQ39)-1))-VALUE(MID(DQ39,FIND("-",DQ39)+1,10)))))*$D$50)))))*$I39,0)),0)</f>
        <v>0</v>
      </c>
      <c r="DS39" s="337"/>
      <c r="DT39" s="362"/>
      <c r="DU39" s="355" t="n">
        <f aca="false">IFERROR(IF($M39=DT39,($D$8+$D$9+$D$10)*$I39,IF($N39=LEFT(DT39,1),($D$8+MAX(0,IF($D$50=1,$D$9*(1-(ABS($Q39-ABS(VALUE(MID(DT39,FIND("|",DT39)+1,FIND("-",DT39)-FIND("|",DT39)-1))-VALUE(MID(DT39,FIND("-",DT39)+1,10)))))*$D$50),$D$9*(1-(IF($N39="X",ABS($O39-VALUE(MID(DT39,FIND("|",DT39)+1,FIND("-",DT39)-FIND("|",DT39)-1))),ABS($Q39-ABS(VALUE(MID(DT39,FIND("|",DT39)+1,FIND("-",DT39)-FIND("|",DT39)-1))-VALUE(MID(DT39,FIND("-",DT39)+1,10)))))*$D$50)))))*$I39,0)),0)</f>
        <v>0</v>
      </c>
      <c r="DV39" s="337"/>
      <c r="DW39" s="362"/>
      <c r="DX39" s="355" t="n">
        <f aca="false">IFERROR(IF($M39=DW39,($D$8+$D$9+$D$10)*$I39,IF($N39=LEFT(DW39,1),($D$8+MAX(0,IF($D$50=1,$D$9*(1-(ABS($Q39-ABS(VALUE(MID(DW39,FIND("|",DW39)+1,FIND("-",DW39)-FIND("|",DW39)-1))-VALUE(MID(DW39,FIND("-",DW39)+1,10)))))*$D$50),$D$9*(1-(IF($N39="X",ABS($O39-VALUE(MID(DW39,FIND("|",DW39)+1,FIND("-",DW39)-FIND("|",DW39)-1))),ABS($Q39-ABS(VALUE(MID(DW39,FIND("|",DW39)+1,FIND("-",DW39)-FIND("|",DW39)-1))-VALUE(MID(DW39,FIND("-",DW39)+1,10)))))*$D$50)))))*$I39,0)),0)</f>
        <v>0</v>
      </c>
      <c r="DY39" s="337"/>
      <c r="DZ39" s="362"/>
      <c r="EA39" s="355" t="n">
        <f aca="false">IFERROR(IF($M39=DZ39,($D$8+$D$9+$D$10)*$I39,IF($N39=LEFT(DZ39,1),($D$8+MAX(0,IF($D$50=1,$D$9*(1-(ABS($Q39-ABS(VALUE(MID(DZ39,FIND("|",DZ39)+1,FIND("-",DZ39)-FIND("|",DZ39)-1))-VALUE(MID(DZ39,FIND("-",DZ39)+1,10)))))*$D$50),$D$9*(1-(IF($N39="X",ABS($O39-VALUE(MID(DZ39,FIND("|",DZ39)+1,FIND("-",DZ39)-FIND("|",DZ39)-1))),ABS($Q39-ABS(VALUE(MID(DZ39,FIND("|",DZ39)+1,FIND("-",DZ39)-FIND("|",DZ39)-1))-VALUE(MID(DZ39,FIND("-",DZ39)+1,10)))))*$D$50)))))*$I39,0)),0)</f>
        <v>0</v>
      </c>
      <c r="EB39" s="337"/>
      <c r="EC39" s="362"/>
      <c r="ED39" s="355" t="n">
        <f aca="false">IFERROR(IF($M39=EC39,($D$8+$D$9+$D$10)*$I39,IF($N39=LEFT(EC39,1),($D$8+MAX(0,IF($D$50=1,$D$9*(1-(ABS($Q39-ABS(VALUE(MID(EC39,FIND("|",EC39)+1,FIND("-",EC39)-FIND("|",EC39)-1))-VALUE(MID(EC39,FIND("-",EC39)+1,10)))))*$D$50),$D$9*(1-(IF($N39="X",ABS($O39-VALUE(MID(EC39,FIND("|",EC39)+1,FIND("-",EC39)-FIND("|",EC39)-1))),ABS($Q39-ABS(VALUE(MID(EC39,FIND("|",EC39)+1,FIND("-",EC39)-FIND("|",EC39)-1))-VALUE(MID(EC39,FIND("-",EC39)+1,10)))))*$D$50)))))*$I39,0)),0)</f>
        <v>0</v>
      </c>
      <c r="EE39" s="337"/>
      <c r="EF39" s="362"/>
      <c r="EG39" s="355" t="n">
        <f aca="false">IFERROR(IF($M39=EF39,($D$8+$D$9+$D$10)*$I39,IF($N39=LEFT(EF39,1),($D$8+MAX(0,IF($D$50=1,$D$9*(1-(ABS($Q39-ABS(VALUE(MID(EF39,FIND("|",EF39)+1,FIND("-",EF39)-FIND("|",EF39)-1))-VALUE(MID(EF39,FIND("-",EF39)+1,10)))))*$D$50),$D$9*(1-(IF($N39="X",ABS($O39-VALUE(MID(EF39,FIND("|",EF39)+1,FIND("-",EF39)-FIND("|",EF39)-1))),ABS($Q39-ABS(VALUE(MID(EF39,FIND("|",EF39)+1,FIND("-",EF39)-FIND("|",EF39)-1))-VALUE(MID(EF39,FIND("-",EF39)+1,10)))))*$D$50)))))*$I39,0)),0)</f>
        <v>0</v>
      </c>
      <c r="EH39" s="337"/>
      <c r="EI39" s="337"/>
    </row>
    <row r="40" customFormat="false" ht="15" hidden="false" customHeight="false" outlineLevel="0" collapsed="false">
      <c r="A40" s="326"/>
      <c r="B40" s="326"/>
      <c r="C40" s="359" t="str">
        <f aca="false">Idiomas!D336</f>
        <v>Subcampeón</v>
      </c>
      <c r="D40" s="360" t="n">
        <v>20</v>
      </c>
      <c r="E40" s="333"/>
      <c r="F40" s="342" t="n">
        <f aca="false">SUM($D$8:$D$10)*I40</f>
        <v>17</v>
      </c>
      <c r="G40" s="342" t="n">
        <f aca="false">VLOOKUP(H40,Equipos!$Q$1:$R$25,2,0)</f>
        <v>10</v>
      </c>
      <c r="H40" s="350" t="n">
        <f aca="false">TRUNC(INDEX(WORLDCUP!$X$4:$X$147,MATCH(ADMIN!K40,WORLDCUP!$DT$4:$DT$147,0))+INDEX(Horarios!$R$3:$R$86,MATCH(Horarios!$C$3,Horarios!$P$3:$P$86,0))/24)</f>
        <v>46193</v>
      </c>
      <c r="I40" s="351" t="n">
        <v>1</v>
      </c>
      <c r="J40" s="361" t="s">
        <v>303</v>
      </c>
      <c r="K40" s="353" t="str">
        <f aca="false">CONCATENATE(WORLDCUP!AA46,"-",WORLDCUP!AF46)</f>
        <v>Países Bajos-Suecia</v>
      </c>
      <c r="L40" s="353"/>
      <c r="M40" s="358" t="str">
        <f aca="false">IF(OR(WORLDCUP!AC46="",WORLDCUP!AD46=""),"-",N40&amp;"|"&amp;O40&amp;"-"&amp;P40)</f>
        <v>-</v>
      </c>
      <c r="N40" s="331" t="str">
        <f aca="false">IF(OR(WORLDCUP!AC46="",WORLDCUP!AD46=""),"",IF(WORLDCUP!AC46&gt;WORLDCUP!AD46,"1",IF(WORLDCUP!AC46&lt;WORLDCUP!AD46,"2","X")))</f>
        <v/>
      </c>
      <c r="O40" s="331" t="n">
        <f aca="false">WORLDCUP!AC46</f>
        <v>0</v>
      </c>
      <c r="P40" s="331" t="n">
        <f aca="false">WORLDCUP!AD46</f>
        <v>0</v>
      </c>
      <c r="Q40" s="331" t="n">
        <f aca="false">ABS(O40-P40)</f>
        <v>0</v>
      </c>
      <c r="R40" s="326"/>
      <c r="S40" s="362" t="s">
        <v>266</v>
      </c>
      <c r="T40" s="355" t="n">
        <f aca="false">IFERROR(IF($M40=S40,($D$8+$D$9+$D$10)*$I40,IF($N40=LEFT(S40,1),($D$8+MAX(0,IF($D$50=1,$D$9*(1-(ABS($Q40-ABS(VALUE(MID(S40,FIND("|",S40)+1,FIND("-",S40)-FIND("|",S40)-1))-VALUE(MID(S40,FIND("-",S40)+1,10)))))*$D$50),$D$9*(1-(IF($N40="X",ABS($O40-VALUE(MID(S40,FIND("|",S40)+1,FIND("-",S40)-FIND("|",S40)-1))),ABS($Q40-ABS(VALUE(MID(S40,FIND("|",S40)+1,FIND("-",S40)-FIND("|",S40)-1))-VALUE(MID(S40,FIND("-",S40)+1,10)))))*$D$50)))))*$I40,0)),0)</f>
        <v>0</v>
      </c>
      <c r="U40" s="337"/>
      <c r="V40" s="362" t="s">
        <v>264</v>
      </c>
      <c r="W40" s="355" t="n">
        <f aca="false">IFERROR(IF($M40=V40,($D$8+$D$9+$D$10)*$I40,IF($N40=LEFT(V40,1),($D$8+MAX(0,IF($D$50=1,$D$9*(1-(ABS($Q40-ABS(VALUE(MID(V40,FIND("|",V40)+1,FIND("-",V40)-FIND("|",V40)-1))-VALUE(MID(V40,FIND("-",V40)+1,10)))))*$D$50),$D$9*(1-(IF($N40="X",ABS($O40-VALUE(MID(V40,FIND("|",V40)+1,FIND("-",V40)-FIND("|",V40)-1))),ABS($Q40-ABS(VALUE(MID(V40,FIND("|",V40)+1,FIND("-",V40)-FIND("|",V40)-1))-VALUE(MID(V40,FIND("-",V40)+1,10)))))*$D$50)))))*$I40,0)),0)</f>
        <v>0</v>
      </c>
      <c r="X40" s="337"/>
      <c r="Y40" s="362" t="s">
        <v>267</v>
      </c>
      <c r="Z40" s="355" t="n">
        <f aca="false">IFERROR(IF($M40=Y40,($D$8+$D$9+$D$10)*$I40,IF($N40=LEFT(Y40,1),($D$8+MAX(0,IF($D$50=1,$D$9*(1-(ABS($Q40-ABS(VALUE(MID(Y40,FIND("|",Y40)+1,FIND("-",Y40)-FIND("|",Y40)-1))-VALUE(MID(Y40,FIND("-",Y40)+1,10)))))*$D$50),$D$9*(1-(IF($N40="X",ABS($O40-VALUE(MID(Y40,FIND("|",Y40)+1,FIND("-",Y40)-FIND("|",Y40)-1))),ABS($Q40-ABS(VALUE(MID(Y40,FIND("|",Y40)+1,FIND("-",Y40)-FIND("|",Y40)-1))-VALUE(MID(Y40,FIND("-",Y40)+1,10)))))*$D$50)))))*$I40,0)),0)</f>
        <v>0</v>
      </c>
      <c r="AA40" s="337"/>
      <c r="AB40" s="362" t="s">
        <v>264</v>
      </c>
      <c r="AC40" s="355" t="n">
        <f aca="false">IFERROR(IF($M40=AB40,($D$8+$D$9+$D$10)*$I40,IF($N40=LEFT(AB40,1),($D$8+MAX(0,IF($D$50=1,$D$9*(1-(ABS($Q40-ABS(VALUE(MID(AB40,FIND("|",AB40)+1,FIND("-",AB40)-FIND("|",AB40)-1))-VALUE(MID(AB40,FIND("-",AB40)+1,10)))))*$D$50),$D$9*(1-(IF($N40="X",ABS($O40-VALUE(MID(AB40,FIND("|",AB40)+1,FIND("-",AB40)-FIND("|",AB40)-1))),ABS($Q40-ABS(VALUE(MID(AB40,FIND("|",AB40)+1,FIND("-",AB40)-FIND("|",AB40)-1))-VALUE(MID(AB40,FIND("-",AB40)+1,10)))))*$D$50)))))*$I40,0)),0)</f>
        <v>0</v>
      </c>
      <c r="AD40" s="337"/>
      <c r="AE40" s="362" t="s">
        <v>264</v>
      </c>
      <c r="AF40" s="355" t="n">
        <f aca="false">IFERROR(IF($M40=AE40,($D$8+$D$9+$D$10)*$I40,IF($N40=LEFT(AE40,1),($D$8+MAX(0,IF($D$50=1,$D$9*(1-(ABS($Q40-ABS(VALUE(MID(AE40,FIND("|",AE40)+1,FIND("-",AE40)-FIND("|",AE40)-1))-VALUE(MID(AE40,FIND("-",AE40)+1,10)))))*$D$50),$D$9*(1-(IF($N40="X",ABS($O40-VALUE(MID(AE40,FIND("|",AE40)+1,FIND("-",AE40)-FIND("|",AE40)-1))),ABS($Q40-ABS(VALUE(MID(AE40,FIND("|",AE40)+1,FIND("-",AE40)-FIND("|",AE40)-1))-VALUE(MID(AE40,FIND("-",AE40)+1,10)))))*$D$50)))))*$I40,0)),0)</f>
        <v>0</v>
      </c>
      <c r="AG40" s="337"/>
      <c r="AH40" s="362" t="s">
        <v>264</v>
      </c>
      <c r="AI40" s="355" t="n">
        <f aca="false">IFERROR(IF($M40=AH40,($D$8+$D$9+$D$10)*$I40,IF($N40=LEFT(AH40,1),($D$8+MAX(0,IF($D$50=1,$D$9*(1-(ABS($Q40-ABS(VALUE(MID(AH40,FIND("|",AH40)+1,FIND("-",AH40)-FIND("|",AH40)-1))-VALUE(MID(AH40,FIND("-",AH40)+1,10)))))*$D$50),$D$9*(1-(IF($N40="X",ABS($O40-VALUE(MID(AH40,FIND("|",AH40)+1,FIND("-",AH40)-FIND("|",AH40)-1))),ABS($Q40-ABS(VALUE(MID(AH40,FIND("|",AH40)+1,FIND("-",AH40)-FIND("|",AH40)-1))-VALUE(MID(AH40,FIND("-",AH40)+1,10)))))*$D$50)))))*$I40,0)),0)</f>
        <v>0</v>
      </c>
      <c r="AJ40" s="337"/>
      <c r="AK40" s="362" t="s">
        <v>266</v>
      </c>
      <c r="AL40" s="355" t="n">
        <f aca="false">IFERROR(IF($M40=AK40,($D$8+$D$9+$D$10)*$I40,IF($N40=LEFT(AK40,1),($D$8+MAX(0,IF($D$50=1,$D$9*(1-(ABS($Q40-ABS(VALUE(MID(AK40,FIND("|",AK40)+1,FIND("-",AK40)-FIND("|",AK40)-1))-VALUE(MID(AK40,FIND("-",AK40)+1,10)))))*$D$50),$D$9*(1-(IF($N40="X",ABS($O40-VALUE(MID(AK40,FIND("|",AK40)+1,FIND("-",AK40)-FIND("|",AK40)-1))),ABS($Q40-ABS(VALUE(MID(AK40,FIND("|",AK40)+1,FIND("-",AK40)-FIND("|",AK40)-1))-VALUE(MID(AK40,FIND("-",AK40)+1,10)))))*$D$50)))))*$I40,0)),0)</f>
        <v>0</v>
      </c>
      <c r="AM40" s="337"/>
      <c r="AN40" s="362" t="s">
        <v>265</v>
      </c>
      <c r="AO40" s="355" t="n">
        <f aca="false">IFERROR(IF($M40=AN40,($D$8+$D$9+$D$10)*$I40,IF($N40=LEFT(AN40,1),($D$8+MAX(0,IF($D$50=1,$D$9*(1-(ABS($Q40-ABS(VALUE(MID(AN40,FIND("|",AN40)+1,FIND("-",AN40)-FIND("|",AN40)-1))-VALUE(MID(AN40,FIND("-",AN40)+1,10)))))*$D$50),$D$9*(1-(IF($N40="X",ABS($O40-VALUE(MID(AN40,FIND("|",AN40)+1,FIND("-",AN40)-FIND("|",AN40)-1))),ABS($Q40-ABS(VALUE(MID(AN40,FIND("|",AN40)+1,FIND("-",AN40)-FIND("|",AN40)-1))-VALUE(MID(AN40,FIND("-",AN40)+1,10)))))*$D$50)))))*$I40,0)),0)</f>
        <v>0</v>
      </c>
      <c r="AP40" s="337"/>
      <c r="AQ40" s="362" t="s">
        <v>266</v>
      </c>
      <c r="AR40" s="355" t="n">
        <f aca="false">IFERROR(IF($M40=AQ40,($D$8+$D$9+$D$10)*$I40,IF($N40=LEFT(AQ40,1),($D$8+MAX(0,IF($D$50=1,$D$9*(1-(ABS($Q40-ABS(VALUE(MID(AQ40,FIND("|",AQ40)+1,FIND("-",AQ40)-FIND("|",AQ40)-1))-VALUE(MID(AQ40,FIND("-",AQ40)+1,10)))))*$D$50),$D$9*(1-(IF($N40="X",ABS($O40-VALUE(MID(AQ40,FIND("|",AQ40)+1,FIND("-",AQ40)-FIND("|",AQ40)-1))),ABS($Q40-ABS(VALUE(MID(AQ40,FIND("|",AQ40)+1,FIND("-",AQ40)-FIND("|",AQ40)-1))-VALUE(MID(AQ40,FIND("-",AQ40)+1,10)))))*$D$50)))))*$I40,0)),0)</f>
        <v>0</v>
      </c>
      <c r="AS40" s="337"/>
      <c r="AT40" s="362" t="s">
        <v>288</v>
      </c>
      <c r="AU40" s="355" t="n">
        <f aca="false">IFERROR(IF($M40=AT40,($D$8+$D$9+$D$10)*$I40,IF($N40=LEFT(AT40,1),($D$8+MAX(0,IF($D$50=1,$D$9*(1-(ABS($Q40-ABS(VALUE(MID(AT40,FIND("|",AT40)+1,FIND("-",AT40)-FIND("|",AT40)-1))-VALUE(MID(AT40,FIND("-",AT40)+1,10)))))*$D$50),$D$9*(1-(IF($N40="X",ABS($O40-VALUE(MID(AT40,FIND("|",AT40)+1,FIND("-",AT40)-FIND("|",AT40)-1))),ABS($Q40-ABS(VALUE(MID(AT40,FIND("|",AT40)+1,FIND("-",AT40)-FIND("|",AT40)-1))-VALUE(MID(AT40,FIND("-",AT40)+1,10)))))*$D$50)))))*$I40,0)),0)</f>
        <v>0</v>
      </c>
      <c r="AV40" s="337"/>
      <c r="AW40" s="362" t="s">
        <v>264</v>
      </c>
      <c r="AX40" s="355" t="n">
        <f aca="false">IFERROR(IF($M40=AW40,($D$8+$D$9+$D$10)*$I40,IF($N40=LEFT(AW40,1),($D$8+MAX(0,IF($D$50=1,$D$9*(1-(ABS($Q40-ABS(VALUE(MID(AW40,FIND("|",AW40)+1,FIND("-",AW40)-FIND("|",AW40)-1))-VALUE(MID(AW40,FIND("-",AW40)+1,10)))))*$D$50),$D$9*(1-(IF($N40="X",ABS($O40-VALUE(MID(AW40,FIND("|",AW40)+1,FIND("-",AW40)-FIND("|",AW40)-1))),ABS($Q40-ABS(VALUE(MID(AW40,FIND("|",AW40)+1,FIND("-",AW40)-FIND("|",AW40)-1))-VALUE(MID(AW40,FIND("-",AW40)+1,10)))))*$D$50)))))*$I40,0)),0)</f>
        <v>0</v>
      </c>
      <c r="AY40" s="337"/>
      <c r="AZ40" s="362" t="s">
        <v>264</v>
      </c>
      <c r="BA40" s="355" t="n">
        <f aca="false">IFERROR(IF($M40=AZ40,($D$8+$D$9+$D$10)*$I40,IF($N40=LEFT(AZ40,1),($D$8+MAX(0,IF($D$50=1,$D$9*(1-(ABS($Q40-ABS(VALUE(MID(AZ40,FIND("|",AZ40)+1,FIND("-",AZ40)-FIND("|",AZ40)-1))-VALUE(MID(AZ40,FIND("-",AZ40)+1,10)))))*$D$50),$D$9*(1-(IF($N40="X",ABS($O40-VALUE(MID(AZ40,FIND("|",AZ40)+1,FIND("-",AZ40)-FIND("|",AZ40)-1))),ABS($Q40-ABS(VALUE(MID(AZ40,FIND("|",AZ40)+1,FIND("-",AZ40)-FIND("|",AZ40)-1))-VALUE(MID(AZ40,FIND("-",AZ40)+1,10)))))*$D$50)))))*$I40,0)),0)</f>
        <v>0</v>
      </c>
      <c r="BB40" s="337"/>
      <c r="BC40" s="362" t="s">
        <v>266</v>
      </c>
      <c r="BD40" s="355" t="n">
        <f aca="false">IFERROR(IF($M40=BC40,($D$8+$D$9+$D$10)*$I40,IF($N40=LEFT(BC40,1),($D$8+MAX(0,IF($D$50=1,$D$9*(1-(ABS($Q40-ABS(VALUE(MID(BC40,FIND("|",BC40)+1,FIND("-",BC40)-FIND("|",BC40)-1))-VALUE(MID(BC40,FIND("-",BC40)+1,10)))))*$D$50),$D$9*(1-(IF($N40="X",ABS($O40-VALUE(MID(BC40,FIND("|",BC40)+1,FIND("-",BC40)-FIND("|",BC40)-1))),ABS($Q40-ABS(VALUE(MID(BC40,FIND("|",BC40)+1,FIND("-",BC40)-FIND("|",BC40)-1))-VALUE(MID(BC40,FIND("-",BC40)+1,10)))))*$D$50)))))*$I40,0)),0)</f>
        <v>0</v>
      </c>
      <c r="BE40" s="337"/>
      <c r="BF40" s="362" t="s">
        <v>304</v>
      </c>
      <c r="BG40" s="355" t="n">
        <f aca="false">IFERROR(IF($M40=BF40,($D$8+$D$9+$D$10)*$I40,IF($N40=LEFT(BF40,1),($D$8+MAX(0,IF($D$50=1,$D$9*(1-(ABS($Q40-ABS(VALUE(MID(BF40,FIND("|",BF40)+1,FIND("-",BF40)-FIND("|",BF40)-1))-VALUE(MID(BF40,FIND("-",BF40)+1,10)))))*$D$50),$D$9*(1-(IF($N40="X",ABS($O40-VALUE(MID(BF40,FIND("|",BF40)+1,FIND("-",BF40)-FIND("|",BF40)-1))),ABS($Q40-ABS(VALUE(MID(BF40,FIND("|",BF40)+1,FIND("-",BF40)-FIND("|",BF40)-1))-VALUE(MID(BF40,FIND("-",BF40)+1,10)))))*$D$50)))))*$I40,0)),0)</f>
        <v>0</v>
      </c>
      <c r="BH40" s="337"/>
      <c r="BI40" s="362" t="s">
        <v>264</v>
      </c>
      <c r="BJ40" s="355" t="n">
        <f aca="false">IFERROR(IF($M40=BI40,($D$8+$D$9+$D$10)*$I40,IF($N40=LEFT(BI40,1),($D$8+MAX(0,IF($D$50=1,$D$9*(1-(ABS($Q40-ABS(VALUE(MID(BI40,FIND("|",BI40)+1,FIND("-",BI40)-FIND("|",BI40)-1))-VALUE(MID(BI40,FIND("-",BI40)+1,10)))))*$D$50),$D$9*(1-(IF($N40="X",ABS($O40-VALUE(MID(BI40,FIND("|",BI40)+1,FIND("-",BI40)-FIND("|",BI40)-1))),ABS($Q40-ABS(VALUE(MID(BI40,FIND("|",BI40)+1,FIND("-",BI40)-FIND("|",BI40)-1))-VALUE(MID(BI40,FIND("-",BI40)+1,10)))))*$D$50)))))*$I40,0)),0)</f>
        <v>0</v>
      </c>
      <c r="BK40" s="337"/>
      <c r="BL40" s="362" t="s">
        <v>267</v>
      </c>
      <c r="BM40" s="355" t="n">
        <f aca="false">IFERROR(IF($M40=BL40,($D$8+$D$9+$D$10)*$I40,IF($N40=LEFT(BL40,1),($D$8+MAX(0,IF($D$50=1,$D$9*(1-(ABS($Q40-ABS(VALUE(MID(BL40,FIND("|",BL40)+1,FIND("-",BL40)-FIND("|",BL40)-1))-VALUE(MID(BL40,FIND("-",BL40)+1,10)))))*$D$50),$D$9*(1-(IF($N40="X",ABS($O40-VALUE(MID(BL40,FIND("|",BL40)+1,FIND("-",BL40)-FIND("|",BL40)-1))),ABS($Q40-ABS(VALUE(MID(BL40,FIND("|",BL40)+1,FIND("-",BL40)-FIND("|",BL40)-1))-VALUE(MID(BL40,FIND("-",BL40)+1,10)))))*$D$50)))))*$I40,0)),0)</f>
        <v>0</v>
      </c>
      <c r="BN40" s="337"/>
      <c r="BO40" s="362" t="s">
        <v>265</v>
      </c>
      <c r="BP40" s="355" t="n">
        <f aca="false">IFERROR(IF($M40=BO40,($D$8+$D$9+$D$10)*$I40,IF($N40=LEFT(BO40,1),($D$8+MAX(0,IF($D$50=1,$D$9*(1-(ABS($Q40-ABS(VALUE(MID(BO40,FIND("|",BO40)+1,FIND("-",BO40)-FIND("|",BO40)-1))-VALUE(MID(BO40,FIND("-",BO40)+1,10)))))*$D$50),$D$9*(1-(IF($N40="X",ABS($O40-VALUE(MID(BO40,FIND("|",BO40)+1,FIND("-",BO40)-FIND("|",BO40)-1))),ABS($Q40-ABS(VALUE(MID(BO40,FIND("|",BO40)+1,FIND("-",BO40)-FIND("|",BO40)-1))-VALUE(MID(BO40,FIND("-",BO40)+1,10)))))*$D$50)))))*$I40,0)),0)</f>
        <v>0</v>
      </c>
      <c r="BQ40" s="337"/>
      <c r="BR40" s="362" t="s">
        <v>266</v>
      </c>
      <c r="BS40" s="355" t="n">
        <f aca="false">IFERROR(IF($M40=BR40,($D$8+$D$9+$D$10)*$I40,IF($N40=LEFT(BR40,1),($D$8+MAX(0,IF($D$50=1,$D$9*(1-(ABS($Q40-ABS(VALUE(MID(BR40,FIND("|",BR40)+1,FIND("-",BR40)-FIND("|",BR40)-1))-VALUE(MID(BR40,FIND("-",BR40)+1,10)))))*$D$50),$D$9*(1-(IF($N40="X",ABS($O40-VALUE(MID(BR40,FIND("|",BR40)+1,FIND("-",BR40)-FIND("|",BR40)-1))),ABS($Q40-ABS(VALUE(MID(BR40,FIND("|",BR40)+1,FIND("-",BR40)-FIND("|",BR40)-1))-VALUE(MID(BR40,FIND("-",BR40)+1,10)))))*$D$50)))))*$I40,0)),0)</f>
        <v>0</v>
      </c>
      <c r="BT40" s="337"/>
      <c r="BU40" s="362"/>
      <c r="BV40" s="355" t="n">
        <f aca="false">IFERROR(IF($M40=BU40,($D$8+$D$9+$D$10)*$I40,IF($N40=LEFT(BU40,1),($D$8+MAX(0,IF($D$50=1,$D$9*(1-(ABS($Q40-ABS(VALUE(MID(BU40,FIND("|",BU40)+1,FIND("-",BU40)-FIND("|",BU40)-1))-VALUE(MID(BU40,FIND("-",BU40)+1,10)))))*$D$50),$D$9*(1-(IF($N40="X",ABS($O40-VALUE(MID(BU40,FIND("|",BU40)+1,FIND("-",BU40)-FIND("|",BU40)-1))),ABS($Q40-ABS(VALUE(MID(BU40,FIND("|",BU40)+1,FIND("-",BU40)-FIND("|",BU40)-1))-VALUE(MID(BU40,FIND("-",BU40)+1,10)))))*$D$50)))))*$I40,0)),0)</f>
        <v>0</v>
      </c>
      <c r="BW40" s="337"/>
      <c r="BX40" s="362"/>
      <c r="BY40" s="355" t="n">
        <f aca="false">IFERROR(IF($M40=BX40,($D$8+$D$9+$D$10)*$I40,IF($N40=LEFT(BX40,1),($D$8+MAX(0,IF($D$50=1,$D$9*(1-(ABS($Q40-ABS(VALUE(MID(BX40,FIND("|",BX40)+1,FIND("-",BX40)-FIND("|",BX40)-1))-VALUE(MID(BX40,FIND("-",BX40)+1,10)))))*$D$50),$D$9*(1-(IF($N40="X",ABS($O40-VALUE(MID(BX40,FIND("|",BX40)+1,FIND("-",BX40)-FIND("|",BX40)-1))),ABS($Q40-ABS(VALUE(MID(BX40,FIND("|",BX40)+1,FIND("-",BX40)-FIND("|",BX40)-1))-VALUE(MID(BX40,FIND("-",BX40)+1,10)))))*$D$50)))))*$I40,0)),0)</f>
        <v>0</v>
      </c>
      <c r="BZ40" s="337"/>
      <c r="CA40" s="362"/>
      <c r="CB40" s="355" t="n">
        <f aca="false">IFERROR(IF($M40=CA40,($D$8+$D$9+$D$10)*$I40,IF($N40=LEFT(CA40,1),($D$8+MAX(0,IF($D$50=1,$D$9*(1-(ABS($Q40-ABS(VALUE(MID(CA40,FIND("|",CA40)+1,FIND("-",CA40)-FIND("|",CA40)-1))-VALUE(MID(CA40,FIND("-",CA40)+1,10)))))*$D$50),$D$9*(1-(IF($N40="X",ABS($O40-VALUE(MID(CA40,FIND("|",CA40)+1,FIND("-",CA40)-FIND("|",CA40)-1))),ABS($Q40-ABS(VALUE(MID(CA40,FIND("|",CA40)+1,FIND("-",CA40)-FIND("|",CA40)-1))-VALUE(MID(CA40,FIND("-",CA40)+1,10)))))*$D$50)))))*$I40,0)),0)</f>
        <v>0</v>
      </c>
      <c r="CC40" s="337"/>
      <c r="CD40" s="362"/>
      <c r="CE40" s="355" t="n">
        <f aca="false">IFERROR(IF($M40=CD40,($D$8+$D$9+$D$10)*$I40,IF($N40=LEFT(CD40,1),($D$8+MAX(0,IF($D$50=1,$D$9*(1-(ABS($Q40-ABS(VALUE(MID(CD40,FIND("|",CD40)+1,FIND("-",CD40)-FIND("|",CD40)-1))-VALUE(MID(CD40,FIND("-",CD40)+1,10)))))*$D$50),$D$9*(1-(IF($N40="X",ABS($O40-VALUE(MID(CD40,FIND("|",CD40)+1,FIND("-",CD40)-FIND("|",CD40)-1))),ABS($Q40-ABS(VALUE(MID(CD40,FIND("|",CD40)+1,FIND("-",CD40)-FIND("|",CD40)-1))-VALUE(MID(CD40,FIND("-",CD40)+1,10)))))*$D$50)))))*$I40,0)),0)</f>
        <v>0</v>
      </c>
      <c r="CF40" s="337"/>
      <c r="CG40" s="362"/>
      <c r="CH40" s="355" t="n">
        <f aca="false">IFERROR(IF($M40=CG40,($D$8+$D$9+$D$10)*$I40,IF($N40=LEFT(CG40,1),($D$8+MAX(0,IF($D$50=1,$D$9*(1-(ABS($Q40-ABS(VALUE(MID(CG40,FIND("|",CG40)+1,FIND("-",CG40)-FIND("|",CG40)-1))-VALUE(MID(CG40,FIND("-",CG40)+1,10)))))*$D$50),$D$9*(1-(IF($N40="X",ABS($O40-VALUE(MID(CG40,FIND("|",CG40)+1,FIND("-",CG40)-FIND("|",CG40)-1))),ABS($Q40-ABS(VALUE(MID(CG40,FIND("|",CG40)+1,FIND("-",CG40)-FIND("|",CG40)-1))-VALUE(MID(CG40,FIND("-",CG40)+1,10)))))*$D$50)))))*$I40,0)),0)</f>
        <v>0</v>
      </c>
      <c r="CI40" s="337"/>
      <c r="CJ40" s="362"/>
      <c r="CK40" s="355" t="n">
        <f aca="false">IFERROR(IF($M40=CJ40,($D$8+$D$9+$D$10)*$I40,IF($N40=LEFT(CJ40,1),($D$8+MAX(0,IF($D$50=1,$D$9*(1-(ABS($Q40-ABS(VALUE(MID(CJ40,FIND("|",CJ40)+1,FIND("-",CJ40)-FIND("|",CJ40)-1))-VALUE(MID(CJ40,FIND("-",CJ40)+1,10)))))*$D$50),$D$9*(1-(IF($N40="X",ABS($O40-VALUE(MID(CJ40,FIND("|",CJ40)+1,FIND("-",CJ40)-FIND("|",CJ40)-1))),ABS($Q40-ABS(VALUE(MID(CJ40,FIND("|",CJ40)+1,FIND("-",CJ40)-FIND("|",CJ40)-1))-VALUE(MID(CJ40,FIND("-",CJ40)+1,10)))))*$D$50)))))*$I40,0)),0)</f>
        <v>0</v>
      </c>
      <c r="CL40" s="337"/>
      <c r="CM40" s="362"/>
      <c r="CN40" s="355" t="n">
        <f aca="false">IFERROR(IF($M40=CM40,($D$8+$D$9+$D$10)*$I40,IF($N40=LEFT(CM40,1),($D$8+MAX(0,IF($D$50=1,$D$9*(1-(ABS($Q40-ABS(VALUE(MID(CM40,FIND("|",CM40)+1,FIND("-",CM40)-FIND("|",CM40)-1))-VALUE(MID(CM40,FIND("-",CM40)+1,10)))))*$D$50),$D$9*(1-(IF($N40="X",ABS($O40-VALUE(MID(CM40,FIND("|",CM40)+1,FIND("-",CM40)-FIND("|",CM40)-1))),ABS($Q40-ABS(VALUE(MID(CM40,FIND("|",CM40)+1,FIND("-",CM40)-FIND("|",CM40)-1))-VALUE(MID(CM40,FIND("-",CM40)+1,10)))))*$D$50)))))*$I40,0)),0)</f>
        <v>0</v>
      </c>
      <c r="CO40" s="337"/>
      <c r="CP40" s="362"/>
      <c r="CQ40" s="355" t="n">
        <f aca="false">IFERROR(IF($M40=CP40,($D$8+$D$9+$D$10)*$I40,IF($N40=LEFT(CP40,1),($D$8+MAX(0,IF($D$50=1,$D$9*(1-(ABS($Q40-ABS(VALUE(MID(CP40,FIND("|",CP40)+1,FIND("-",CP40)-FIND("|",CP40)-1))-VALUE(MID(CP40,FIND("-",CP40)+1,10)))))*$D$50),$D$9*(1-(IF($N40="X",ABS($O40-VALUE(MID(CP40,FIND("|",CP40)+1,FIND("-",CP40)-FIND("|",CP40)-1))),ABS($Q40-ABS(VALUE(MID(CP40,FIND("|",CP40)+1,FIND("-",CP40)-FIND("|",CP40)-1))-VALUE(MID(CP40,FIND("-",CP40)+1,10)))))*$D$50)))))*$I40,0)),0)</f>
        <v>0</v>
      </c>
      <c r="CR40" s="337"/>
      <c r="CS40" s="362"/>
      <c r="CT40" s="355" t="n">
        <f aca="false">IFERROR(IF($M40=CS40,($D$8+$D$9+$D$10)*$I40,IF($N40=LEFT(CS40,1),($D$8+MAX(0,IF($D$50=1,$D$9*(1-(ABS($Q40-ABS(VALUE(MID(CS40,FIND("|",CS40)+1,FIND("-",CS40)-FIND("|",CS40)-1))-VALUE(MID(CS40,FIND("-",CS40)+1,10)))))*$D$50),$D$9*(1-(IF($N40="X",ABS($O40-VALUE(MID(CS40,FIND("|",CS40)+1,FIND("-",CS40)-FIND("|",CS40)-1))),ABS($Q40-ABS(VALUE(MID(CS40,FIND("|",CS40)+1,FIND("-",CS40)-FIND("|",CS40)-1))-VALUE(MID(CS40,FIND("-",CS40)+1,10)))))*$D$50)))))*$I40,0)),0)</f>
        <v>0</v>
      </c>
      <c r="CU40" s="337"/>
      <c r="CV40" s="362"/>
      <c r="CW40" s="355" t="n">
        <f aca="false">IFERROR(IF($M40=CV40,($D$8+$D$9+$D$10)*$I40,IF($N40=LEFT(CV40,1),($D$8+MAX(0,IF($D$50=1,$D$9*(1-(ABS($Q40-ABS(VALUE(MID(CV40,FIND("|",CV40)+1,FIND("-",CV40)-FIND("|",CV40)-1))-VALUE(MID(CV40,FIND("-",CV40)+1,10)))))*$D$50),$D$9*(1-(IF($N40="X",ABS($O40-VALUE(MID(CV40,FIND("|",CV40)+1,FIND("-",CV40)-FIND("|",CV40)-1))),ABS($Q40-ABS(VALUE(MID(CV40,FIND("|",CV40)+1,FIND("-",CV40)-FIND("|",CV40)-1))-VALUE(MID(CV40,FIND("-",CV40)+1,10)))))*$D$50)))))*$I40,0)),0)</f>
        <v>0</v>
      </c>
      <c r="CX40" s="337"/>
      <c r="CY40" s="362"/>
      <c r="CZ40" s="355" t="n">
        <f aca="false">IFERROR(IF($M40=CY40,($D$8+$D$9+$D$10)*$I40,IF($N40=LEFT(CY40,1),($D$8+MAX(0,IF($D$50=1,$D$9*(1-(ABS($Q40-ABS(VALUE(MID(CY40,FIND("|",CY40)+1,FIND("-",CY40)-FIND("|",CY40)-1))-VALUE(MID(CY40,FIND("-",CY40)+1,10)))))*$D$50),$D$9*(1-(IF($N40="X",ABS($O40-VALUE(MID(CY40,FIND("|",CY40)+1,FIND("-",CY40)-FIND("|",CY40)-1))),ABS($Q40-ABS(VALUE(MID(CY40,FIND("|",CY40)+1,FIND("-",CY40)-FIND("|",CY40)-1))-VALUE(MID(CY40,FIND("-",CY40)+1,10)))))*$D$50)))))*$I40,0)),0)</f>
        <v>0</v>
      </c>
      <c r="DA40" s="337"/>
      <c r="DB40" s="362"/>
      <c r="DC40" s="355" t="n">
        <f aca="false">IFERROR(IF($M40=DB40,($D$8+$D$9+$D$10)*$I40,IF($N40=LEFT(DB40,1),($D$8+MAX(0,IF($D$50=1,$D$9*(1-(ABS($Q40-ABS(VALUE(MID(DB40,FIND("|",DB40)+1,FIND("-",DB40)-FIND("|",DB40)-1))-VALUE(MID(DB40,FIND("-",DB40)+1,10)))))*$D$50),$D$9*(1-(IF($N40="X",ABS($O40-VALUE(MID(DB40,FIND("|",DB40)+1,FIND("-",DB40)-FIND("|",DB40)-1))),ABS($Q40-ABS(VALUE(MID(DB40,FIND("|",DB40)+1,FIND("-",DB40)-FIND("|",DB40)-1))-VALUE(MID(DB40,FIND("-",DB40)+1,10)))))*$D$50)))))*$I40,0)),0)</f>
        <v>0</v>
      </c>
      <c r="DD40" s="337"/>
      <c r="DE40" s="362"/>
      <c r="DF40" s="355" t="n">
        <f aca="false">IFERROR(IF($M40=DE40,($D$8+$D$9+$D$10)*$I40,IF($N40=LEFT(DE40,1),($D$8+MAX(0,IF($D$50=1,$D$9*(1-(ABS($Q40-ABS(VALUE(MID(DE40,FIND("|",DE40)+1,FIND("-",DE40)-FIND("|",DE40)-1))-VALUE(MID(DE40,FIND("-",DE40)+1,10)))))*$D$50),$D$9*(1-(IF($N40="X",ABS($O40-VALUE(MID(DE40,FIND("|",DE40)+1,FIND("-",DE40)-FIND("|",DE40)-1))),ABS($Q40-ABS(VALUE(MID(DE40,FIND("|",DE40)+1,FIND("-",DE40)-FIND("|",DE40)-1))-VALUE(MID(DE40,FIND("-",DE40)+1,10)))))*$D$50)))))*$I40,0)),0)</f>
        <v>0</v>
      </c>
      <c r="DG40" s="337"/>
      <c r="DH40" s="362"/>
      <c r="DI40" s="355" t="n">
        <f aca="false">IFERROR(IF($M40=DH40,($D$8+$D$9+$D$10)*$I40,IF($N40=LEFT(DH40,1),($D$8+MAX(0,IF($D$50=1,$D$9*(1-(ABS($Q40-ABS(VALUE(MID(DH40,FIND("|",DH40)+1,FIND("-",DH40)-FIND("|",DH40)-1))-VALUE(MID(DH40,FIND("-",DH40)+1,10)))))*$D$50),$D$9*(1-(IF($N40="X",ABS($O40-VALUE(MID(DH40,FIND("|",DH40)+1,FIND("-",DH40)-FIND("|",DH40)-1))),ABS($Q40-ABS(VALUE(MID(DH40,FIND("|",DH40)+1,FIND("-",DH40)-FIND("|",DH40)-1))-VALUE(MID(DH40,FIND("-",DH40)+1,10)))))*$D$50)))))*$I40,0)),0)</f>
        <v>0</v>
      </c>
      <c r="DJ40" s="337"/>
      <c r="DK40" s="362"/>
      <c r="DL40" s="355" t="n">
        <f aca="false">IFERROR(IF($M40=DK40,($D$8+$D$9+$D$10)*$I40,IF($N40=LEFT(DK40,1),($D$8+MAX(0,IF($D$50=1,$D$9*(1-(ABS($Q40-ABS(VALUE(MID(DK40,FIND("|",DK40)+1,FIND("-",DK40)-FIND("|",DK40)-1))-VALUE(MID(DK40,FIND("-",DK40)+1,10)))))*$D$50),$D$9*(1-(IF($N40="X",ABS($O40-VALUE(MID(DK40,FIND("|",DK40)+1,FIND("-",DK40)-FIND("|",DK40)-1))),ABS($Q40-ABS(VALUE(MID(DK40,FIND("|",DK40)+1,FIND("-",DK40)-FIND("|",DK40)-1))-VALUE(MID(DK40,FIND("-",DK40)+1,10)))))*$D$50)))))*$I40,0)),0)</f>
        <v>0</v>
      </c>
      <c r="DM40" s="337"/>
      <c r="DN40" s="362"/>
      <c r="DO40" s="355" t="n">
        <f aca="false">IFERROR(IF($M40=DN40,($D$8+$D$9+$D$10)*$I40,IF($N40=LEFT(DN40,1),($D$8+MAX(0,IF($D$50=1,$D$9*(1-(ABS($Q40-ABS(VALUE(MID(DN40,FIND("|",DN40)+1,FIND("-",DN40)-FIND("|",DN40)-1))-VALUE(MID(DN40,FIND("-",DN40)+1,10)))))*$D$50),$D$9*(1-(IF($N40="X",ABS($O40-VALUE(MID(DN40,FIND("|",DN40)+1,FIND("-",DN40)-FIND("|",DN40)-1))),ABS($Q40-ABS(VALUE(MID(DN40,FIND("|",DN40)+1,FIND("-",DN40)-FIND("|",DN40)-1))-VALUE(MID(DN40,FIND("-",DN40)+1,10)))))*$D$50)))))*$I40,0)),0)</f>
        <v>0</v>
      </c>
      <c r="DP40" s="337"/>
      <c r="DQ40" s="362"/>
      <c r="DR40" s="355" t="n">
        <f aca="false">IFERROR(IF($M40=DQ40,($D$8+$D$9+$D$10)*$I40,IF($N40=LEFT(DQ40,1),($D$8+MAX(0,IF($D$50=1,$D$9*(1-(ABS($Q40-ABS(VALUE(MID(DQ40,FIND("|",DQ40)+1,FIND("-",DQ40)-FIND("|",DQ40)-1))-VALUE(MID(DQ40,FIND("-",DQ40)+1,10)))))*$D$50),$D$9*(1-(IF($N40="X",ABS($O40-VALUE(MID(DQ40,FIND("|",DQ40)+1,FIND("-",DQ40)-FIND("|",DQ40)-1))),ABS($Q40-ABS(VALUE(MID(DQ40,FIND("|",DQ40)+1,FIND("-",DQ40)-FIND("|",DQ40)-1))-VALUE(MID(DQ40,FIND("-",DQ40)+1,10)))))*$D$50)))))*$I40,0)),0)</f>
        <v>0</v>
      </c>
      <c r="DS40" s="337"/>
      <c r="DT40" s="362"/>
      <c r="DU40" s="355" t="n">
        <f aca="false">IFERROR(IF($M40=DT40,($D$8+$D$9+$D$10)*$I40,IF($N40=LEFT(DT40,1),($D$8+MAX(0,IF($D$50=1,$D$9*(1-(ABS($Q40-ABS(VALUE(MID(DT40,FIND("|",DT40)+1,FIND("-",DT40)-FIND("|",DT40)-1))-VALUE(MID(DT40,FIND("-",DT40)+1,10)))))*$D$50),$D$9*(1-(IF($N40="X",ABS($O40-VALUE(MID(DT40,FIND("|",DT40)+1,FIND("-",DT40)-FIND("|",DT40)-1))),ABS($Q40-ABS(VALUE(MID(DT40,FIND("|",DT40)+1,FIND("-",DT40)-FIND("|",DT40)-1))-VALUE(MID(DT40,FIND("-",DT40)+1,10)))))*$D$50)))))*$I40,0)),0)</f>
        <v>0</v>
      </c>
      <c r="DV40" s="337"/>
      <c r="DW40" s="362"/>
      <c r="DX40" s="355" t="n">
        <f aca="false">IFERROR(IF($M40=DW40,($D$8+$D$9+$D$10)*$I40,IF($N40=LEFT(DW40,1),($D$8+MAX(0,IF($D$50=1,$D$9*(1-(ABS($Q40-ABS(VALUE(MID(DW40,FIND("|",DW40)+1,FIND("-",DW40)-FIND("|",DW40)-1))-VALUE(MID(DW40,FIND("-",DW40)+1,10)))))*$D$50),$D$9*(1-(IF($N40="X",ABS($O40-VALUE(MID(DW40,FIND("|",DW40)+1,FIND("-",DW40)-FIND("|",DW40)-1))),ABS($Q40-ABS(VALUE(MID(DW40,FIND("|",DW40)+1,FIND("-",DW40)-FIND("|",DW40)-1))-VALUE(MID(DW40,FIND("-",DW40)+1,10)))))*$D$50)))))*$I40,0)),0)</f>
        <v>0</v>
      </c>
      <c r="DY40" s="337"/>
      <c r="DZ40" s="362"/>
      <c r="EA40" s="355" t="n">
        <f aca="false">IFERROR(IF($M40=DZ40,($D$8+$D$9+$D$10)*$I40,IF($N40=LEFT(DZ40,1),($D$8+MAX(0,IF($D$50=1,$D$9*(1-(ABS($Q40-ABS(VALUE(MID(DZ40,FIND("|",DZ40)+1,FIND("-",DZ40)-FIND("|",DZ40)-1))-VALUE(MID(DZ40,FIND("-",DZ40)+1,10)))))*$D$50),$D$9*(1-(IF($N40="X",ABS($O40-VALUE(MID(DZ40,FIND("|",DZ40)+1,FIND("-",DZ40)-FIND("|",DZ40)-1))),ABS($Q40-ABS(VALUE(MID(DZ40,FIND("|",DZ40)+1,FIND("-",DZ40)-FIND("|",DZ40)-1))-VALUE(MID(DZ40,FIND("-",DZ40)+1,10)))))*$D$50)))))*$I40,0)),0)</f>
        <v>0</v>
      </c>
      <c r="EB40" s="337"/>
      <c r="EC40" s="362"/>
      <c r="ED40" s="355" t="n">
        <f aca="false">IFERROR(IF($M40=EC40,($D$8+$D$9+$D$10)*$I40,IF($N40=LEFT(EC40,1),($D$8+MAX(0,IF($D$50=1,$D$9*(1-(ABS($Q40-ABS(VALUE(MID(EC40,FIND("|",EC40)+1,FIND("-",EC40)-FIND("|",EC40)-1))-VALUE(MID(EC40,FIND("-",EC40)+1,10)))))*$D$50),$D$9*(1-(IF($N40="X",ABS($O40-VALUE(MID(EC40,FIND("|",EC40)+1,FIND("-",EC40)-FIND("|",EC40)-1))),ABS($Q40-ABS(VALUE(MID(EC40,FIND("|",EC40)+1,FIND("-",EC40)-FIND("|",EC40)-1))-VALUE(MID(EC40,FIND("-",EC40)+1,10)))))*$D$50)))))*$I40,0)),0)</f>
        <v>0</v>
      </c>
      <c r="EE40" s="337"/>
      <c r="EF40" s="362"/>
      <c r="EG40" s="355" t="n">
        <f aca="false">IFERROR(IF($M40=EF40,($D$8+$D$9+$D$10)*$I40,IF($N40=LEFT(EF40,1),($D$8+MAX(0,IF($D$50=1,$D$9*(1-(ABS($Q40-ABS(VALUE(MID(EF40,FIND("|",EF40)+1,FIND("-",EF40)-FIND("|",EF40)-1))-VALUE(MID(EF40,FIND("-",EF40)+1,10)))))*$D$50),$D$9*(1-(IF($N40="X",ABS($O40-VALUE(MID(EF40,FIND("|",EF40)+1,FIND("-",EF40)-FIND("|",EF40)-1))),ABS($Q40-ABS(VALUE(MID(EF40,FIND("|",EF40)+1,FIND("-",EF40)-FIND("|",EF40)-1))-VALUE(MID(EF40,FIND("-",EF40)+1,10)))))*$D$50)))))*$I40,0)),0)</f>
        <v>0</v>
      </c>
      <c r="EH40" s="337"/>
      <c r="EI40" s="337"/>
    </row>
    <row r="41" customFormat="false" ht="15" hidden="false" customHeight="false" outlineLevel="0" collapsed="false">
      <c r="A41" s="326"/>
      <c r="B41" s="326"/>
      <c r="C41" s="363" t="str">
        <f aca="false">Idiomas!D337</f>
        <v>3º puesto</v>
      </c>
      <c r="D41" s="364" t="n">
        <v>15</v>
      </c>
      <c r="E41" s="333"/>
      <c r="F41" s="342" t="n">
        <f aca="false">SUM($D$8:$D$10)*I41</f>
        <v>17</v>
      </c>
      <c r="G41" s="342" t="n">
        <f aca="false">VLOOKUP(H41,Equipos!$Q$1:$R$25,2,0)</f>
        <v>11</v>
      </c>
      <c r="H41" s="350" t="n">
        <f aca="false">TRUNC(INDEX(WORLDCUP!$X$4:$X$147,MATCH(ADMIN!K41,WORLDCUP!$DT$4:$DT$147,0))+INDEX(Horarios!$R$3:$R$86,MATCH(Horarios!$C$3,Horarios!$P$3:$P$86,0))/24)</f>
        <v>46194</v>
      </c>
      <c r="I41" s="351" t="n">
        <v>1</v>
      </c>
      <c r="J41" s="361" t="s">
        <v>303</v>
      </c>
      <c r="K41" s="366" t="str">
        <f aca="false">CONCATENATE(WORLDCUP!AA47,"-",WORLDCUP!AF47)</f>
        <v>Túnez-Japón</v>
      </c>
      <c r="L41" s="353"/>
      <c r="M41" s="358" t="str">
        <f aca="false">IF(OR(WORLDCUP!AC47="",WORLDCUP!AD47=""),"-",N41&amp;"|"&amp;O41&amp;"-"&amp;P41)</f>
        <v>-</v>
      </c>
      <c r="N41" s="331" t="str">
        <f aca="false">IF(OR(WORLDCUP!AC47="",WORLDCUP!AD47=""),"",IF(WORLDCUP!AC47&gt;WORLDCUP!AD47,"1",IF(WORLDCUP!AC47&lt;WORLDCUP!AD47,"2","X")))</f>
        <v/>
      </c>
      <c r="O41" s="331" t="n">
        <f aca="false">WORLDCUP!AC47</f>
        <v>0</v>
      </c>
      <c r="P41" s="331" t="n">
        <f aca="false">WORLDCUP!AD47</f>
        <v>0</v>
      </c>
      <c r="Q41" s="331" t="n">
        <f aca="false">ABS(O41-P41)</f>
        <v>0</v>
      </c>
      <c r="R41" s="326"/>
      <c r="S41" s="362" t="s">
        <v>268</v>
      </c>
      <c r="T41" s="355" t="n">
        <f aca="false">IFERROR(IF($M41=S41,($D$8+$D$9+$D$10)*$I41,IF($N41=LEFT(S41,1),($D$8+MAX(0,IF($D$50=1,$D$9*(1-(ABS($Q41-ABS(VALUE(MID(S41,FIND("|",S41)+1,FIND("-",S41)-FIND("|",S41)-1))-VALUE(MID(S41,FIND("-",S41)+1,10)))))*$D$50),$D$9*(1-(IF($N41="X",ABS($O41-VALUE(MID(S41,FIND("|",S41)+1,FIND("-",S41)-FIND("|",S41)-1))),ABS($Q41-ABS(VALUE(MID(S41,FIND("|",S41)+1,FIND("-",S41)-FIND("|",S41)-1))-VALUE(MID(S41,FIND("-",S41)+1,10)))))*$D$50)))))*$I41,0)),0)</f>
        <v>0</v>
      </c>
      <c r="U41" s="337"/>
      <c r="V41" s="362" t="s">
        <v>274</v>
      </c>
      <c r="W41" s="355" t="n">
        <f aca="false">IFERROR(IF($M41=V41,($D$8+$D$9+$D$10)*$I41,IF($N41=LEFT(V41,1),($D$8+MAX(0,IF($D$50=1,$D$9*(1-(ABS($Q41-ABS(VALUE(MID(V41,FIND("|",V41)+1,FIND("-",V41)-FIND("|",V41)-1))-VALUE(MID(V41,FIND("-",V41)+1,10)))))*$D$50),$D$9*(1-(IF($N41="X",ABS($O41-VALUE(MID(V41,FIND("|",V41)+1,FIND("-",V41)-FIND("|",V41)-1))),ABS($Q41-ABS(VALUE(MID(V41,FIND("|",V41)+1,FIND("-",V41)-FIND("|",V41)-1))-VALUE(MID(V41,FIND("-",V41)+1,10)))))*$D$50)))))*$I41,0)),0)</f>
        <v>0</v>
      </c>
      <c r="X41" s="337"/>
      <c r="Y41" s="362" t="s">
        <v>271</v>
      </c>
      <c r="Z41" s="355" t="n">
        <f aca="false">IFERROR(IF($M41=Y41,($D$8+$D$9+$D$10)*$I41,IF($N41=LEFT(Y41,1),($D$8+MAX(0,IF($D$50=1,$D$9*(1-(ABS($Q41-ABS(VALUE(MID(Y41,FIND("|",Y41)+1,FIND("-",Y41)-FIND("|",Y41)-1))-VALUE(MID(Y41,FIND("-",Y41)+1,10)))))*$D$50),$D$9*(1-(IF($N41="X",ABS($O41-VALUE(MID(Y41,FIND("|",Y41)+1,FIND("-",Y41)-FIND("|",Y41)-1))),ABS($Q41-ABS(VALUE(MID(Y41,FIND("|",Y41)+1,FIND("-",Y41)-FIND("|",Y41)-1))-VALUE(MID(Y41,FIND("-",Y41)+1,10)))))*$D$50)))))*$I41,0)),0)</f>
        <v>0</v>
      </c>
      <c r="AA41" s="337"/>
      <c r="AB41" s="362" t="s">
        <v>274</v>
      </c>
      <c r="AC41" s="355" t="n">
        <f aca="false">IFERROR(IF($M41=AB41,($D$8+$D$9+$D$10)*$I41,IF($N41=LEFT(AB41,1),($D$8+MAX(0,IF($D$50=1,$D$9*(1-(ABS($Q41-ABS(VALUE(MID(AB41,FIND("|",AB41)+1,FIND("-",AB41)-FIND("|",AB41)-1))-VALUE(MID(AB41,FIND("-",AB41)+1,10)))))*$D$50),$D$9*(1-(IF($N41="X",ABS($O41-VALUE(MID(AB41,FIND("|",AB41)+1,FIND("-",AB41)-FIND("|",AB41)-1))),ABS($Q41-ABS(VALUE(MID(AB41,FIND("|",AB41)+1,FIND("-",AB41)-FIND("|",AB41)-1))-VALUE(MID(AB41,FIND("-",AB41)+1,10)))))*$D$50)))))*$I41,0)),0)</f>
        <v>0</v>
      </c>
      <c r="AD41" s="337"/>
      <c r="AE41" s="362" t="s">
        <v>274</v>
      </c>
      <c r="AF41" s="355" t="n">
        <f aca="false">IFERROR(IF($M41=AE41,($D$8+$D$9+$D$10)*$I41,IF($N41=LEFT(AE41,1),($D$8+MAX(0,IF($D$50=1,$D$9*(1-(ABS($Q41-ABS(VALUE(MID(AE41,FIND("|",AE41)+1,FIND("-",AE41)-FIND("|",AE41)-1))-VALUE(MID(AE41,FIND("-",AE41)+1,10)))))*$D$50),$D$9*(1-(IF($N41="X",ABS($O41-VALUE(MID(AE41,FIND("|",AE41)+1,FIND("-",AE41)-FIND("|",AE41)-1))),ABS($Q41-ABS(VALUE(MID(AE41,FIND("|",AE41)+1,FIND("-",AE41)-FIND("|",AE41)-1))-VALUE(MID(AE41,FIND("-",AE41)+1,10)))))*$D$50)))))*$I41,0)),0)</f>
        <v>0</v>
      </c>
      <c r="AG41" s="337"/>
      <c r="AH41" s="362" t="s">
        <v>268</v>
      </c>
      <c r="AI41" s="355" t="n">
        <f aca="false">IFERROR(IF($M41=AH41,($D$8+$D$9+$D$10)*$I41,IF($N41=LEFT(AH41,1),($D$8+MAX(0,IF($D$50=1,$D$9*(1-(ABS($Q41-ABS(VALUE(MID(AH41,FIND("|",AH41)+1,FIND("-",AH41)-FIND("|",AH41)-1))-VALUE(MID(AH41,FIND("-",AH41)+1,10)))))*$D$50),$D$9*(1-(IF($N41="X",ABS($O41-VALUE(MID(AH41,FIND("|",AH41)+1,FIND("-",AH41)-FIND("|",AH41)-1))),ABS($Q41-ABS(VALUE(MID(AH41,FIND("|",AH41)+1,FIND("-",AH41)-FIND("|",AH41)-1))-VALUE(MID(AH41,FIND("-",AH41)+1,10)))))*$D$50)))))*$I41,0)),0)</f>
        <v>0</v>
      </c>
      <c r="AJ41" s="337"/>
      <c r="AK41" s="362" t="s">
        <v>268</v>
      </c>
      <c r="AL41" s="355" t="n">
        <f aca="false">IFERROR(IF($M41=AK41,($D$8+$D$9+$D$10)*$I41,IF($N41=LEFT(AK41,1),($D$8+MAX(0,IF($D$50=1,$D$9*(1-(ABS($Q41-ABS(VALUE(MID(AK41,FIND("|",AK41)+1,FIND("-",AK41)-FIND("|",AK41)-1))-VALUE(MID(AK41,FIND("-",AK41)+1,10)))))*$D$50),$D$9*(1-(IF($N41="X",ABS($O41-VALUE(MID(AK41,FIND("|",AK41)+1,FIND("-",AK41)-FIND("|",AK41)-1))),ABS($Q41-ABS(VALUE(MID(AK41,FIND("|",AK41)+1,FIND("-",AK41)-FIND("|",AK41)-1))-VALUE(MID(AK41,FIND("-",AK41)+1,10)))))*$D$50)))))*$I41,0)),0)</f>
        <v>0</v>
      </c>
      <c r="AM41" s="337"/>
      <c r="AN41" s="362" t="s">
        <v>274</v>
      </c>
      <c r="AO41" s="355" t="n">
        <f aca="false">IFERROR(IF($M41=AN41,($D$8+$D$9+$D$10)*$I41,IF($N41=LEFT(AN41,1),($D$8+MAX(0,IF($D$50=1,$D$9*(1-(ABS($Q41-ABS(VALUE(MID(AN41,FIND("|",AN41)+1,FIND("-",AN41)-FIND("|",AN41)-1))-VALUE(MID(AN41,FIND("-",AN41)+1,10)))))*$D$50),$D$9*(1-(IF($N41="X",ABS($O41-VALUE(MID(AN41,FIND("|",AN41)+1,FIND("-",AN41)-FIND("|",AN41)-1))),ABS($Q41-ABS(VALUE(MID(AN41,FIND("|",AN41)+1,FIND("-",AN41)-FIND("|",AN41)-1))-VALUE(MID(AN41,FIND("-",AN41)+1,10)))))*$D$50)))))*$I41,0)),0)</f>
        <v>0</v>
      </c>
      <c r="AP41" s="337"/>
      <c r="AQ41" s="362" t="s">
        <v>274</v>
      </c>
      <c r="AR41" s="355" t="n">
        <f aca="false">IFERROR(IF($M41=AQ41,($D$8+$D$9+$D$10)*$I41,IF($N41=LEFT(AQ41,1),($D$8+MAX(0,IF($D$50=1,$D$9*(1-(ABS($Q41-ABS(VALUE(MID(AQ41,FIND("|",AQ41)+1,FIND("-",AQ41)-FIND("|",AQ41)-1))-VALUE(MID(AQ41,FIND("-",AQ41)+1,10)))))*$D$50),$D$9*(1-(IF($N41="X",ABS($O41-VALUE(MID(AQ41,FIND("|",AQ41)+1,FIND("-",AQ41)-FIND("|",AQ41)-1))),ABS($Q41-ABS(VALUE(MID(AQ41,FIND("|",AQ41)+1,FIND("-",AQ41)-FIND("|",AQ41)-1))-VALUE(MID(AQ41,FIND("-",AQ41)+1,10)))))*$D$50)))))*$I41,0)),0)</f>
        <v>0</v>
      </c>
      <c r="AS41" s="337"/>
      <c r="AT41" s="362" t="s">
        <v>274</v>
      </c>
      <c r="AU41" s="355" t="n">
        <f aca="false">IFERROR(IF($M41=AT41,($D$8+$D$9+$D$10)*$I41,IF($N41=LEFT(AT41,1),($D$8+MAX(0,IF($D$50=1,$D$9*(1-(ABS($Q41-ABS(VALUE(MID(AT41,FIND("|",AT41)+1,FIND("-",AT41)-FIND("|",AT41)-1))-VALUE(MID(AT41,FIND("-",AT41)+1,10)))))*$D$50),$D$9*(1-(IF($N41="X",ABS($O41-VALUE(MID(AT41,FIND("|",AT41)+1,FIND("-",AT41)-FIND("|",AT41)-1))),ABS($Q41-ABS(VALUE(MID(AT41,FIND("|",AT41)+1,FIND("-",AT41)-FIND("|",AT41)-1))-VALUE(MID(AT41,FIND("-",AT41)+1,10)))))*$D$50)))))*$I41,0)),0)</f>
        <v>0</v>
      </c>
      <c r="AV41" s="337"/>
      <c r="AW41" s="362" t="s">
        <v>267</v>
      </c>
      <c r="AX41" s="355" t="n">
        <f aca="false">IFERROR(IF($M41=AW41,($D$8+$D$9+$D$10)*$I41,IF($N41=LEFT(AW41,1),($D$8+MAX(0,IF($D$50=1,$D$9*(1-(ABS($Q41-ABS(VALUE(MID(AW41,FIND("|",AW41)+1,FIND("-",AW41)-FIND("|",AW41)-1))-VALUE(MID(AW41,FIND("-",AW41)+1,10)))))*$D$50),$D$9*(1-(IF($N41="X",ABS($O41-VALUE(MID(AW41,FIND("|",AW41)+1,FIND("-",AW41)-FIND("|",AW41)-1))),ABS($Q41-ABS(VALUE(MID(AW41,FIND("|",AW41)+1,FIND("-",AW41)-FIND("|",AW41)-1))-VALUE(MID(AW41,FIND("-",AW41)+1,10)))))*$D$50)))))*$I41,0)),0)</f>
        <v>0</v>
      </c>
      <c r="AY41" s="337"/>
      <c r="AZ41" s="362" t="s">
        <v>268</v>
      </c>
      <c r="BA41" s="355" t="n">
        <f aca="false">IFERROR(IF($M41=AZ41,($D$8+$D$9+$D$10)*$I41,IF($N41=LEFT(AZ41,1),($D$8+MAX(0,IF($D$50=1,$D$9*(1-(ABS($Q41-ABS(VALUE(MID(AZ41,FIND("|",AZ41)+1,FIND("-",AZ41)-FIND("|",AZ41)-1))-VALUE(MID(AZ41,FIND("-",AZ41)+1,10)))))*$D$50),$D$9*(1-(IF($N41="X",ABS($O41-VALUE(MID(AZ41,FIND("|",AZ41)+1,FIND("-",AZ41)-FIND("|",AZ41)-1))),ABS($Q41-ABS(VALUE(MID(AZ41,FIND("|",AZ41)+1,FIND("-",AZ41)-FIND("|",AZ41)-1))-VALUE(MID(AZ41,FIND("-",AZ41)+1,10)))))*$D$50)))))*$I41,0)),0)</f>
        <v>0</v>
      </c>
      <c r="BB41" s="337"/>
      <c r="BC41" s="362" t="s">
        <v>267</v>
      </c>
      <c r="BD41" s="355" t="n">
        <f aca="false">IFERROR(IF($M41=BC41,($D$8+$D$9+$D$10)*$I41,IF($N41=LEFT(BC41,1),($D$8+MAX(0,IF($D$50=1,$D$9*(1-(ABS($Q41-ABS(VALUE(MID(BC41,FIND("|",BC41)+1,FIND("-",BC41)-FIND("|",BC41)-1))-VALUE(MID(BC41,FIND("-",BC41)+1,10)))))*$D$50),$D$9*(1-(IF($N41="X",ABS($O41-VALUE(MID(BC41,FIND("|",BC41)+1,FIND("-",BC41)-FIND("|",BC41)-1))),ABS($Q41-ABS(VALUE(MID(BC41,FIND("|",BC41)+1,FIND("-",BC41)-FIND("|",BC41)-1))-VALUE(MID(BC41,FIND("-",BC41)+1,10)))))*$D$50)))))*$I41,0)),0)</f>
        <v>0</v>
      </c>
      <c r="BE41" s="337"/>
      <c r="BF41" s="362" t="s">
        <v>274</v>
      </c>
      <c r="BG41" s="355" t="n">
        <f aca="false">IFERROR(IF($M41=BF41,($D$8+$D$9+$D$10)*$I41,IF($N41=LEFT(BF41,1),($D$8+MAX(0,IF($D$50=1,$D$9*(1-(ABS($Q41-ABS(VALUE(MID(BF41,FIND("|",BF41)+1,FIND("-",BF41)-FIND("|",BF41)-1))-VALUE(MID(BF41,FIND("-",BF41)+1,10)))))*$D$50),$D$9*(1-(IF($N41="X",ABS($O41-VALUE(MID(BF41,FIND("|",BF41)+1,FIND("-",BF41)-FIND("|",BF41)-1))),ABS($Q41-ABS(VALUE(MID(BF41,FIND("|",BF41)+1,FIND("-",BF41)-FIND("|",BF41)-1))-VALUE(MID(BF41,FIND("-",BF41)+1,10)))))*$D$50)))))*$I41,0)),0)</f>
        <v>0</v>
      </c>
      <c r="BH41" s="337"/>
      <c r="BI41" s="362" t="s">
        <v>271</v>
      </c>
      <c r="BJ41" s="355" t="n">
        <f aca="false">IFERROR(IF($M41=BI41,($D$8+$D$9+$D$10)*$I41,IF($N41=LEFT(BI41,1),($D$8+MAX(0,IF($D$50=1,$D$9*(1-(ABS($Q41-ABS(VALUE(MID(BI41,FIND("|",BI41)+1,FIND("-",BI41)-FIND("|",BI41)-1))-VALUE(MID(BI41,FIND("-",BI41)+1,10)))))*$D$50),$D$9*(1-(IF($N41="X",ABS($O41-VALUE(MID(BI41,FIND("|",BI41)+1,FIND("-",BI41)-FIND("|",BI41)-1))),ABS($Q41-ABS(VALUE(MID(BI41,FIND("|",BI41)+1,FIND("-",BI41)-FIND("|",BI41)-1))-VALUE(MID(BI41,FIND("-",BI41)+1,10)))))*$D$50)))))*$I41,0)),0)</f>
        <v>0</v>
      </c>
      <c r="BK41" s="337"/>
      <c r="BL41" s="362" t="s">
        <v>273</v>
      </c>
      <c r="BM41" s="355" t="n">
        <f aca="false">IFERROR(IF($M41=BL41,($D$8+$D$9+$D$10)*$I41,IF($N41=LEFT(BL41,1),($D$8+MAX(0,IF($D$50=1,$D$9*(1-(ABS($Q41-ABS(VALUE(MID(BL41,FIND("|",BL41)+1,FIND("-",BL41)-FIND("|",BL41)-1))-VALUE(MID(BL41,FIND("-",BL41)+1,10)))))*$D$50),$D$9*(1-(IF($N41="X",ABS($O41-VALUE(MID(BL41,FIND("|",BL41)+1,FIND("-",BL41)-FIND("|",BL41)-1))),ABS($Q41-ABS(VALUE(MID(BL41,FIND("|",BL41)+1,FIND("-",BL41)-FIND("|",BL41)-1))-VALUE(MID(BL41,FIND("-",BL41)+1,10)))))*$D$50)))))*$I41,0)),0)</f>
        <v>0</v>
      </c>
      <c r="BN41" s="337"/>
      <c r="BO41" s="362" t="s">
        <v>268</v>
      </c>
      <c r="BP41" s="355" t="n">
        <f aca="false">IFERROR(IF($M41=BO41,($D$8+$D$9+$D$10)*$I41,IF($N41=LEFT(BO41,1),($D$8+MAX(0,IF($D$50=1,$D$9*(1-(ABS($Q41-ABS(VALUE(MID(BO41,FIND("|",BO41)+1,FIND("-",BO41)-FIND("|",BO41)-1))-VALUE(MID(BO41,FIND("-",BO41)+1,10)))))*$D$50),$D$9*(1-(IF($N41="X",ABS($O41-VALUE(MID(BO41,FIND("|",BO41)+1,FIND("-",BO41)-FIND("|",BO41)-1))),ABS($Q41-ABS(VALUE(MID(BO41,FIND("|",BO41)+1,FIND("-",BO41)-FIND("|",BO41)-1))-VALUE(MID(BO41,FIND("-",BO41)+1,10)))))*$D$50)))))*$I41,0)),0)</f>
        <v>0</v>
      </c>
      <c r="BQ41" s="337"/>
      <c r="BR41" s="362" t="s">
        <v>271</v>
      </c>
      <c r="BS41" s="355" t="n">
        <f aca="false">IFERROR(IF($M41=BR41,($D$8+$D$9+$D$10)*$I41,IF($N41=LEFT(BR41,1),($D$8+MAX(0,IF($D$50=1,$D$9*(1-(ABS($Q41-ABS(VALUE(MID(BR41,FIND("|",BR41)+1,FIND("-",BR41)-FIND("|",BR41)-1))-VALUE(MID(BR41,FIND("-",BR41)+1,10)))))*$D$50),$D$9*(1-(IF($N41="X",ABS($O41-VALUE(MID(BR41,FIND("|",BR41)+1,FIND("-",BR41)-FIND("|",BR41)-1))),ABS($Q41-ABS(VALUE(MID(BR41,FIND("|",BR41)+1,FIND("-",BR41)-FIND("|",BR41)-1))-VALUE(MID(BR41,FIND("-",BR41)+1,10)))))*$D$50)))))*$I41,0)),0)</f>
        <v>0</v>
      </c>
      <c r="BT41" s="337"/>
      <c r="BU41" s="362"/>
      <c r="BV41" s="355" t="n">
        <f aca="false">IFERROR(IF($M41=BU41,($D$8+$D$9+$D$10)*$I41,IF($N41=LEFT(BU41,1),($D$8+MAX(0,IF($D$50=1,$D$9*(1-(ABS($Q41-ABS(VALUE(MID(BU41,FIND("|",BU41)+1,FIND("-",BU41)-FIND("|",BU41)-1))-VALUE(MID(BU41,FIND("-",BU41)+1,10)))))*$D$50),$D$9*(1-(IF($N41="X",ABS($O41-VALUE(MID(BU41,FIND("|",BU41)+1,FIND("-",BU41)-FIND("|",BU41)-1))),ABS($Q41-ABS(VALUE(MID(BU41,FIND("|",BU41)+1,FIND("-",BU41)-FIND("|",BU41)-1))-VALUE(MID(BU41,FIND("-",BU41)+1,10)))))*$D$50)))))*$I41,0)),0)</f>
        <v>0</v>
      </c>
      <c r="BW41" s="337"/>
      <c r="BX41" s="362"/>
      <c r="BY41" s="355" t="n">
        <f aca="false">IFERROR(IF($M41=BX41,($D$8+$D$9+$D$10)*$I41,IF($N41=LEFT(BX41,1),($D$8+MAX(0,IF($D$50=1,$D$9*(1-(ABS($Q41-ABS(VALUE(MID(BX41,FIND("|",BX41)+1,FIND("-",BX41)-FIND("|",BX41)-1))-VALUE(MID(BX41,FIND("-",BX41)+1,10)))))*$D$50),$D$9*(1-(IF($N41="X",ABS($O41-VALUE(MID(BX41,FIND("|",BX41)+1,FIND("-",BX41)-FIND("|",BX41)-1))),ABS($Q41-ABS(VALUE(MID(BX41,FIND("|",BX41)+1,FIND("-",BX41)-FIND("|",BX41)-1))-VALUE(MID(BX41,FIND("-",BX41)+1,10)))))*$D$50)))))*$I41,0)),0)</f>
        <v>0</v>
      </c>
      <c r="BZ41" s="337"/>
      <c r="CA41" s="362"/>
      <c r="CB41" s="355" t="n">
        <f aca="false">IFERROR(IF($M41=CA41,($D$8+$D$9+$D$10)*$I41,IF($N41=LEFT(CA41,1),($D$8+MAX(0,IF($D$50=1,$D$9*(1-(ABS($Q41-ABS(VALUE(MID(CA41,FIND("|",CA41)+1,FIND("-",CA41)-FIND("|",CA41)-1))-VALUE(MID(CA41,FIND("-",CA41)+1,10)))))*$D$50),$D$9*(1-(IF($N41="X",ABS($O41-VALUE(MID(CA41,FIND("|",CA41)+1,FIND("-",CA41)-FIND("|",CA41)-1))),ABS($Q41-ABS(VALUE(MID(CA41,FIND("|",CA41)+1,FIND("-",CA41)-FIND("|",CA41)-1))-VALUE(MID(CA41,FIND("-",CA41)+1,10)))))*$D$50)))))*$I41,0)),0)</f>
        <v>0</v>
      </c>
      <c r="CC41" s="337"/>
      <c r="CD41" s="362"/>
      <c r="CE41" s="355" t="n">
        <f aca="false">IFERROR(IF($M41=CD41,($D$8+$D$9+$D$10)*$I41,IF($N41=LEFT(CD41,1),($D$8+MAX(0,IF($D$50=1,$D$9*(1-(ABS($Q41-ABS(VALUE(MID(CD41,FIND("|",CD41)+1,FIND("-",CD41)-FIND("|",CD41)-1))-VALUE(MID(CD41,FIND("-",CD41)+1,10)))))*$D$50),$D$9*(1-(IF($N41="X",ABS($O41-VALUE(MID(CD41,FIND("|",CD41)+1,FIND("-",CD41)-FIND("|",CD41)-1))),ABS($Q41-ABS(VALUE(MID(CD41,FIND("|",CD41)+1,FIND("-",CD41)-FIND("|",CD41)-1))-VALUE(MID(CD41,FIND("-",CD41)+1,10)))))*$D$50)))))*$I41,0)),0)</f>
        <v>0</v>
      </c>
      <c r="CF41" s="337"/>
      <c r="CG41" s="362"/>
      <c r="CH41" s="355" t="n">
        <f aca="false">IFERROR(IF($M41=CG41,($D$8+$D$9+$D$10)*$I41,IF($N41=LEFT(CG41,1),($D$8+MAX(0,IF($D$50=1,$D$9*(1-(ABS($Q41-ABS(VALUE(MID(CG41,FIND("|",CG41)+1,FIND("-",CG41)-FIND("|",CG41)-1))-VALUE(MID(CG41,FIND("-",CG41)+1,10)))))*$D$50),$D$9*(1-(IF($N41="X",ABS($O41-VALUE(MID(CG41,FIND("|",CG41)+1,FIND("-",CG41)-FIND("|",CG41)-1))),ABS($Q41-ABS(VALUE(MID(CG41,FIND("|",CG41)+1,FIND("-",CG41)-FIND("|",CG41)-1))-VALUE(MID(CG41,FIND("-",CG41)+1,10)))))*$D$50)))))*$I41,0)),0)</f>
        <v>0</v>
      </c>
      <c r="CI41" s="337"/>
      <c r="CJ41" s="362"/>
      <c r="CK41" s="355" t="n">
        <f aca="false">IFERROR(IF($M41=CJ41,($D$8+$D$9+$D$10)*$I41,IF($N41=LEFT(CJ41,1),($D$8+MAX(0,IF($D$50=1,$D$9*(1-(ABS($Q41-ABS(VALUE(MID(CJ41,FIND("|",CJ41)+1,FIND("-",CJ41)-FIND("|",CJ41)-1))-VALUE(MID(CJ41,FIND("-",CJ41)+1,10)))))*$D$50),$D$9*(1-(IF($N41="X",ABS($O41-VALUE(MID(CJ41,FIND("|",CJ41)+1,FIND("-",CJ41)-FIND("|",CJ41)-1))),ABS($Q41-ABS(VALUE(MID(CJ41,FIND("|",CJ41)+1,FIND("-",CJ41)-FIND("|",CJ41)-1))-VALUE(MID(CJ41,FIND("-",CJ41)+1,10)))))*$D$50)))))*$I41,0)),0)</f>
        <v>0</v>
      </c>
      <c r="CL41" s="337"/>
      <c r="CM41" s="362"/>
      <c r="CN41" s="355" t="n">
        <f aca="false">IFERROR(IF($M41=CM41,($D$8+$D$9+$D$10)*$I41,IF($N41=LEFT(CM41,1),($D$8+MAX(0,IF($D$50=1,$D$9*(1-(ABS($Q41-ABS(VALUE(MID(CM41,FIND("|",CM41)+1,FIND("-",CM41)-FIND("|",CM41)-1))-VALUE(MID(CM41,FIND("-",CM41)+1,10)))))*$D$50),$D$9*(1-(IF($N41="X",ABS($O41-VALUE(MID(CM41,FIND("|",CM41)+1,FIND("-",CM41)-FIND("|",CM41)-1))),ABS($Q41-ABS(VALUE(MID(CM41,FIND("|",CM41)+1,FIND("-",CM41)-FIND("|",CM41)-1))-VALUE(MID(CM41,FIND("-",CM41)+1,10)))))*$D$50)))))*$I41,0)),0)</f>
        <v>0</v>
      </c>
      <c r="CO41" s="337"/>
      <c r="CP41" s="362"/>
      <c r="CQ41" s="355" t="n">
        <f aca="false">IFERROR(IF($M41=CP41,($D$8+$D$9+$D$10)*$I41,IF($N41=LEFT(CP41,1),($D$8+MAX(0,IF($D$50=1,$D$9*(1-(ABS($Q41-ABS(VALUE(MID(CP41,FIND("|",CP41)+1,FIND("-",CP41)-FIND("|",CP41)-1))-VALUE(MID(CP41,FIND("-",CP41)+1,10)))))*$D$50),$D$9*(1-(IF($N41="X",ABS($O41-VALUE(MID(CP41,FIND("|",CP41)+1,FIND("-",CP41)-FIND("|",CP41)-1))),ABS($Q41-ABS(VALUE(MID(CP41,FIND("|",CP41)+1,FIND("-",CP41)-FIND("|",CP41)-1))-VALUE(MID(CP41,FIND("-",CP41)+1,10)))))*$D$50)))))*$I41,0)),0)</f>
        <v>0</v>
      </c>
      <c r="CR41" s="337"/>
      <c r="CS41" s="362"/>
      <c r="CT41" s="355" t="n">
        <f aca="false">IFERROR(IF($M41=CS41,($D$8+$D$9+$D$10)*$I41,IF($N41=LEFT(CS41,1),($D$8+MAX(0,IF($D$50=1,$D$9*(1-(ABS($Q41-ABS(VALUE(MID(CS41,FIND("|",CS41)+1,FIND("-",CS41)-FIND("|",CS41)-1))-VALUE(MID(CS41,FIND("-",CS41)+1,10)))))*$D$50),$D$9*(1-(IF($N41="X",ABS($O41-VALUE(MID(CS41,FIND("|",CS41)+1,FIND("-",CS41)-FIND("|",CS41)-1))),ABS($Q41-ABS(VALUE(MID(CS41,FIND("|",CS41)+1,FIND("-",CS41)-FIND("|",CS41)-1))-VALUE(MID(CS41,FIND("-",CS41)+1,10)))))*$D$50)))))*$I41,0)),0)</f>
        <v>0</v>
      </c>
      <c r="CU41" s="337"/>
      <c r="CV41" s="362"/>
      <c r="CW41" s="355" t="n">
        <f aca="false">IFERROR(IF($M41=CV41,($D$8+$D$9+$D$10)*$I41,IF($N41=LEFT(CV41,1),($D$8+MAX(0,IF($D$50=1,$D$9*(1-(ABS($Q41-ABS(VALUE(MID(CV41,FIND("|",CV41)+1,FIND("-",CV41)-FIND("|",CV41)-1))-VALUE(MID(CV41,FIND("-",CV41)+1,10)))))*$D$50),$D$9*(1-(IF($N41="X",ABS($O41-VALUE(MID(CV41,FIND("|",CV41)+1,FIND("-",CV41)-FIND("|",CV41)-1))),ABS($Q41-ABS(VALUE(MID(CV41,FIND("|",CV41)+1,FIND("-",CV41)-FIND("|",CV41)-1))-VALUE(MID(CV41,FIND("-",CV41)+1,10)))))*$D$50)))))*$I41,0)),0)</f>
        <v>0</v>
      </c>
      <c r="CX41" s="337"/>
      <c r="CY41" s="362"/>
      <c r="CZ41" s="355" t="n">
        <f aca="false">IFERROR(IF($M41=CY41,($D$8+$D$9+$D$10)*$I41,IF($N41=LEFT(CY41,1),($D$8+MAX(0,IF($D$50=1,$D$9*(1-(ABS($Q41-ABS(VALUE(MID(CY41,FIND("|",CY41)+1,FIND("-",CY41)-FIND("|",CY41)-1))-VALUE(MID(CY41,FIND("-",CY41)+1,10)))))*$D$50),$D$9*(1-(IF($N41="X",ABS($O41-VALUE(MID(CY41,FIND("|",CY41)+1,FIND("-",CY41)-FIND("|",CY41)-1))),ABS($Q41-ABS(VALUE(MID(CY41,FIND("|",CY41)+1,FIND("-",CY41)-FIND("|",CY41)-1))-VALUE(MID(CY41,FIND("-",CY41)+1,10)))))*$D$50)))))*$I41,0)),0)</f>
        <v>0</v>
      </c>
      <c r="DA41" s="337"/>
      <c r="DB41" s="362"/>
      <c r="DC41" s="355" t="n">
        <f aca="false">IFERROR(IF($M41=DB41,($D$8+$D$9+$D$10)*$I41,IF($N41=LEFT(DB41,1),($D$8+MAX(0,IF($D$50=1,$D$9*(1-(ABS($Q41-ABS(VALUE(MID(DB41,FIND("|",DB41)+1,FIND("-",DB41)-FIND("|",DB41)-1))-VALUE(MID(DB41,FIND("-",DB41)+1,10)))))*$D$50),$D$9*(1-(IF($N41="X",ABS($O41-VALUE(MID(DB41,FIND("|",DB41)+1,FIND("-",DB41)-FIND("|",DB41)-1))),ABS($Q41-ABS(VALUE(MID(DB41,FIND("|",DB41)+1,FIND("-",DB41)-FIND("|",DB41)-1))-VALUE(MID(DB41,FIND("-",DB41)+1,10)))))*$D$50)))))*$I41,0)),0)</f>
        <v>0</v>
      </c>
      <c r="DD41" s="337"/>
      <c r="DE41" s="362"/>
      <c r="DF41" s="355" t="n">
        <f aca="false">IFERROR(IF($M41=DE41,($D$8+$D$9+$D$10)*$I41,IF($N41=LEFT(DE41,1),($D$8+MAX(0,IF($D$50=1,$D$9*(1-(ABS($Q41-ABS(VALUE(MID(DE41,FIND("|",DE41)+1,FIND("-",DE41)-FIND("|",DE41)-1))-VALUE(MID(DE41,FIND("-",DE41)+1,10)))))*$D$50),$D$9*(1-(IF($N41="X",ABS($O41-VALUE(MID(DE41,FIND("|",DE41)+1,FIND("-",DE41)-FIND("|",DE41)-1))),ABS($Q41-ABS(VALUE(MID(DE41,FIND("|",DE41)+1,FIND("-",DE41)-FIND("|",DE41)-1))-VALUE(MID(DE41,FIND("-",DE41)+1,10)))))*$D$50)))))*$I41,0)),0)</f>
        <v>0</v>
      </c>
      <c r="DG41" s="337"/>
      <c r="DH41" s="362"/>
      <c r="DI41" s="355" t="n">
        <f aca="false">IFERROR(IF($M41=DH41,($D$8+$D$9+$D$10)*$I41,IF($N41=LEFT(DH41,1),($D$8+MAX(0,IF($D$50=1,$D$9*(1-(ABS($Q41-ABS(VALUE(MID(DH41,FIND("|",DH41)+1,FIND("-",DH41)-FIND("|",DH41)-1))-VALUE(MID(DH41,FIND("-",DH41)+1,10)))))*$D$50),$D$9*(1-(IF($N41="X",ABS($O41-VALUE(MID(DH41,FIND("|",DH41)+1,FIND("-",DH41)-FIND("|",DH41)-1))),ABS($Q41-ABS(VALUE(MID(DH41,FIND("|",DH41)+1,FIND("-",DH41)-FIND("|",DH41)-1))-VALUE(MID(DH41,FIND("-",DH41)+1,10)))))*$D$50)))))*$I41,0)),0)</f>
        <v>0</v>
      </c>
      <c r="DJ41" s="337"/>
      <c r="DK41" s="362"/>
      <c r="DL41" s="355" t="n">
        <f aca="false">IFERROR(IF($M41=DK41,($D$8+$D$9+$D$10)*$I41,IF($N41=LEFT(DK41,1),($D$8+MAX(0,IF($D$50=1,$D$9*(1-(ABS($Q41-ABS(VALUE(MID(DK41,FIND("|",DK41)+1,FIND("-",DK41)-FIND("|",DK41)-1))-VALUE(MID(DK41,FIND("-",DK41)+1,10)))))*$D$50),$D$9*(1-(IF($N41="X",ABS($O41-VALUE(MID(DK41,FIND("|",DK41)+1,FIND("-",DK41)-FIND("|",DK41)-1))),ABS($Q41-ABS(VALUE(MID(DK41,FIND("|",DK41)+1,FIND("-",DK41)-FIND("|",DK41)-1))-VALUE(MID(DK41,FIND("-",DK41)+1,10)))))*$D$50)))))*$I41,0)),0)</f>
        <v>0</v>
      </c>
      <c r="DM41" s="337"/>
      <c r="DN41" s="362"/>
      <c r="DO41" s="355" t="n">
        <f aca="false">IFERROR(IF($M41=DN41,($D$8+$D$9+$D$10)*$I41,IF($N41=LEFT(DN41,1),($D$8+MAX(0,IF($D$50=1,$D$9*(1-(ABS($Q41-ABS(VALUE(MID(DN41,FIND("|",DN41)+1,FIND("-",DN41)-FIND("|",DN41)-1))-VALUE(MID(DN41,FIND("-",DN41)+1,10)))))*$D$50),$D$9*(1-(IF($N41="X",ABS($O41-VALUE(MID(DN41,FIND("|",DN41)+1,FIND("-",DN41)-FIND("|",DN41)-1))),ABS($Q41-ABS(VALUE(MID(DN41,FIND("|",DN41)+1,FIND("-",DN41)-FIND("|",DN41)-1))-VALUE(MID(DN41,FIND("-",DN41)+1,10)))))*$D$50)))))*$I41,0)),0)</f>
        <v>0</v>
      </c>
      <c r="DP41" s="337"/>
      <c r="DQ41" s="362"/>
      <c r="DR41" s="355" t="n">
        <f aca="false">IFERROR(IF($M41=DQ41,($D$8+$D$9+$D$10)*$I41,IF($N41=LEFT(DQ41,1),($D$8+MAX(0,IF($D$50=1,$D$9*(1-(ABS($Q41-ABS(VALUE(MID(DQ41,FIND("|",DQ41)+1,FIND("-",DQ41)-FIND("|",DQ41)-1))-VALUE(MID(DQ41,FIND("-",DQ41)+1,10)))))*$D$50),$D$9*(1-(IF($N41="X",ABS($O41-VALUE(MID(DQ41,FIND("|",DQ41)+1,FIND("-",DQ41)-FIND("|",DQ41)-1))),ABS($Q41-ABS(VALUE(MID(DQ41,FIND("|",DQ41)+1,FIND("-",DQ41)-FIND("|",DQ41)-1))-VALUE(MID(DQ41,FIND("-",DQ41)+1,10)))))*$D$50)))))*$I41,0)),0)</f>
        <v>0</v>
      </c>
      <c r="DS41" s="337"/>
      <c r="DT41" s="362"/>
      <c r="DU41" s="355" t="n">
        <f aca="false">IFERROR(IF($M41=DT41,($D$8+$D$9+$D$10)*$I41,IF($N41=LEFT(DT41,1),($D$8+MAX(0,IF($D$50=1,$D$9*(1-(ABS($Q41-ABS(VALUE(MID(DT41,FIND("|",DT41)+1,FIND("-",DT41)-FIND("|",DT41)-1))-VALUE(MID(DT41,FIND("-",DT41)+1,10)))))*$D$50),$D$9*(1-(IF($N41="X",ABS($O41-VALUE(MID(DT41,FIND("|",DT41)+1,FIND("-",DT41)-FIND("|",DT41)-1))),ABS($Q41-ABS(VALUE(MID(DT41,FIND("|",DT41)+1,FIND("-",DT41)-FIND("|",DT41)-1))-VALUE(MID(DT41,FIND("-",DT41)+1,10)))))*$D$50)))))*$I41,0)),0)</f>
        <v>0</v>
      </c>
      <c r="DV41" s="337"/>
      <c r="DW41" s="362"/>
      <c r="DX41" s="355" t="n">
        <f aca="false">IFERROR(IF($M41=DW41,($D$8+$D$9+$D$10)*$I41,IF($N41=LEFT(DW41,1),($D$8+MAX(0,IF($D$50=1,$D$9*(1-(ABS($Q41-ABS(VALUE(MID(DW41,FIND("|",DW41)+1,FIND("-",DW41)-FIND("|",DW41)-1))-VALUE(MID(DW41,FIND("-",DW41)+1,10)))))*$D$50),$D$9*(1-(IF($N41="X",ABS($O41-VALUE(MID(DW41,FIND("|",DW41)+1,FIND("-",DW41)-FIND("|",DW41)-1))),ABS($Q41-ABS(VALUE(MID(DW41,FIND("|",DW41)+1,FIND("-",DW41)-FIND("|",DW41)-1))-VALUE(MID(DW41,FIND("-",DW41)+1,10)))))*$D$50)))))*$I41,0)),0)</f>
        <v>0</v>
      </c>
      <c r="DY41" s="337"/>
      <c r="DZ41" s="362"/>
      <c r="EA41" s="355" t="n">
        <f aca="false">IFERROR(IF($M41=DZ41,($D$8+$D$9+$D$10)*$I41,IF($N41=LEFT(DZ41,1),($D$8+MAX(0,IF($D$50=1,$D$9*(1-(ABS($Q41-ABS(VALUE(MID(DZ41,FIND("|",DZ41)+1,FIND("-",DZ41)-FIND("|",DZ41)-1))-VALUE(MID(DZ41,FIND("-",DZ41)+1,10)))))*$D$50),$D$9*(1-(IF($N41="X",ABS($O41-VALUE(MID(DZ41,FIND("|",DZ41)+1,FIND("-",DZ41)-FIND("|",DZ41)-1))),ABS($Q41-ABS(VALUE(MID(DZ41,FIND("|",DZ41)+1,FIND("-",DZ41)-FIND("|",DZ41)-1))-VALUE(MID(DZ41,FIND("-",DZ41)+1,10)))))*$D$50)))))*$I41,0)),0)</f>
        <v>0</v>
      </c>
      <c r="EB41" s="337"/>
      <c r="EC41" s="362"/>
      <c r="ED41" s="355" t="n">
        <f aca="false">IFERROR(IF($M41=EC41,($D$8+$D$9+$D$10)*$I41,IF($N41=LEFT(EC41,1),($D$8+MAX(0,IF($D$50=1,$D$9*(1-(ABS($Q41-ABS(VALUE(MID(EC41,FIND("|",EC41)+1,FIND("-",EC41)-FIND("|",EC41)-1))-VALUE(MID(EC41,FIND("-",EC41)+1,10)))))*$D$50),$D$9*(1-(IF($N41="X",ABS($O41-VALUE(MID(EC41,FIND("|",EC41)+1,FIND("-",EC41)-FIND("|",EC41)-1))),ABS($Q41-ABS(VALUE(MID(EC41,FIND("|",EC41)+1,FIND("-",EC41)-FIND("|",EC41)-1))-VALUE(MID(EC41,FIND("-",EC41)+1,10)))))*$D$50)))))*$I41,0)),0)</f>
        <v>0</v>
      </c>
      <c r="EE41" s="337"/>
      <c r="EF41" s="362"/>
      <c r="EG41" s="355" t="n">
        <f aca="false">IFERROR(IF($M41=EF41,($D$8+$D$9+$D$10)*$I41,IF($N41=LEFT(EF41,1),($D$8+MAX(0,IF($D$50=1,$D$9*(1-(ABS($Q41-ABS(VALUE(MID(EF41,FIND("|",EF41)+1,FIND("-",EF41)-FIND("|",EF41)-1))-VALUE(MID(EF41,FIND("-",EF41)+1,10)))))*$D$50),$D$9*(1-(IF($N41="X",ABS($O41-VALUE(MID(EF41,FIND("|",EF41)+1,FIND("-",EF41)-FIND("|",EF41)-1))),ABS($Q41-ABS(VALUE(MID(EF41,FIND("|",EF41)+1,FIND("-",EF41)-FIND("|",EF41)-1))-VALUE(MID(EF41,FIND("-",EF41)+1,10)))))*$D$50)))))*$I41,0)),0)</f>
        <v>0</v>
      </c>
      <c r="EH41" s="337"/>
      <c r="EI41" s="337"/>
    </row>
    <row r="42" customFormat="false" ht="15" hidden="false" customHeight="false" outlineLevel="0" collapsed="false">
      <c r="A42" s="326"/>
      <c r="B42" s="326"/>
      <c r="C42" s="359" t="str">
        <f aca="false">Idiomas!D338</f>
        <v>Bota de Oro  (máximo goleador)</v>
      </c>
      <c r="D42" s="360" t="n">
        <v>20</v>
      </c>
      <c r="E42" s="333"/>
      <c r="F42" s="342" t="n">
        <f aca="false">SUM($D$8:$D$10)*I42</f>
        <v>17</v>
      </c>
      <c r="G42" s="342" t="n">
        <f aca="false">VLOOKUP(H42,Equipos!$Q$1:$R$25,2,0)</f>
        <v>11</v>
      </c>
      <c r="H42" s="350" t="n">
        <f aca="false">TRUNC(INDEX(WORLDCUP!$X$4:$X$147,MATCH(ADMIN!K42,WORLDCUP!$DT$4:$DT$147,0))+INDEX(Horarios!$R$3:$R$86,MATCH(Horarios!$C$3,Horarios!$P$3:$P$86,0))/24)</f>
        <v>46194</v>
      </c>
      <c r="I42" s="351" t="n">
        <v>1</v>
      </c>
      <c r="J42" s="352" t="s">
        <v>305</v>
      </c>
      <c r="K42" s="353" t="str">
        <f aca="false">CONCATENATE(WORLDCUP!AA54,"-",WORLDCUP!AF54)</f>
        <v>Bélgica-Irán</v>
      </c>
      <c r="L42" s="353"/>
      <c r="M42" s="358" t="str">
        <f aca="false">IF(OR(WORLDCUP!AC54="",WORLDCUP!AD54=""),"-",N42&amp;"|"&amp;O42&amp;"-"&amp;P42)</f>
        <v>-</v>
      </c>
      <c r="N42" s="331" t="str">
        <f aca="false">IF(OR(WORLDCUP!AC54="",WORLDCUP!AD54=""),"",IF(WORLDCUP!AC54&gt;WORLDCUP!AD54,"1",IF(WORLDCUP!AC54&lt;WORLDCUP!AD54,"2","X")))</f>
        <v/>
      </c>
      <c r="O42" s="331" t="n">
        <f aca="false">WORLDCUP!AC54</f>
        <v>0</v>
      </c>
      <c r="P42" s="331" t="n">
        <f aca="false">WORLDCUP!AD54</f>
        <v>0</v>
      </c>
      <c r="Q42" s="331" t="n">
        <f aca="false">ABS(O42-P42)</f>
        <v>0</v>
      </c>
      <c r="R42" s="326"/>
      <c r="S42" s="369" t="s">
        <v>288</v>
      </c>
      <c r="T42" s="370" t="n">
        <f aca="false">IFERROR(IF($M42=S42,($D$8+$D$9+$D$10)*$I42,IF($N42=LEFT(S42,1),($D$8+MAX(0,IF($D$50=1,$D$9*(1-(ABS($Q42-ABS(VALUE(MID(S42,FIND("|",S42)+1,FIND("-",S42)-FIND("|",S42)-1))-VALUE(MID(S42,FIND("-",S42)+1,10)))))*$D$50),$D$9*(1-(IF($N42="X",ABS($O42-VALUE(MID(S42,FIND("|",S42)+1,FIND("-",S42)-FIND("|",S42)-1))),ABS($Q42-ABS(VALUE(MID(S42,FIND("|",S42)+1,FIND("-",S42)-FIND("|",S42)-1))-VALUE(MID(S42,FIND("-",S42)+1,10)))))*$D$50)))))*$I42,0)),0)</f>
        <v>0</v>
      </c>
      <c r="U42" s="337"/>
      <c r="V42" s="369" t="s">
        <v>264</v>
      </c>
      <c r="W42" s="370" t="n">
        <f aca="false">IFERROR(IF($M42=V42,($D$8+$D$9+$D$10)*$I42,IF($N42=LEFT(V42,1),($D$8+MAX(0,IF($D$50=1,$D$9*(1-(ABS($Q42-ABS(VALUE(MID(V42,FIND("|",V42)+1,FIND("-",V42)-FIND("|",V42)-1))-VALUE(MID(V42,FIND("-",V42)+1,10)))))*$D$50),$D$9*(1-(IF($N42="X",ABS($O42-VALUE(MID(V42,FIND("|",V42)+1,FIND("-",V42)-FIND("|",V42)-1))),ABS($Q42-ABS(VALUE(MID(V42,FIND("|",V42)+1,FIND("-",V42)-FIND("|",V42)-1))-VALUE(MID(V42,FIND("-",V42)+1,10)))))*$D$50)))))*$I42,0)),0)</f>
        <v>0</v>
      </c>
      <c r="X42" s="337"/>
      <c r="Y42" s="369" t="s">
        <v>266</v>
      </c>
      <c r="Z42" s="370" t="n">
        <f aca="false">IFERROR(IF($M42=Y42,($D$8+$D$9+$D$10)*$I42,IF($N42=LEFT(Y42,1),($D$8+MAX(0,IF($D$50=1,$D$9*(1-(ABS($Q42-ABS(VALUE(MID(Y42,FIND("|",Y42)+1,FIND("-",Y42)-FIND("|",Y42)-1))-VALUE(MID(Y42,FIND("-",Y42)+1,10)))))*$D$50),$D$9*(1-(IF($N42="X",ABS($O42-VALUE(MID(Y42,FIND("|",Y42)+1,FIND("-",Y42)-FIND("|",Y42)-1))),ABS($Q42-ABS(VALUE(MID(Y42,FIND("|",Y42)+1,FIND("-",Y42)-FIND("|",Y42)-1))-VALUE(MID(Y42,FIND("-",Y42)+1,10)))))*$D$50)))))*$I42,0)),0)</f>
        <v>0</v>
      </c>
      <c r="AA42" s="337"/>
      <c r="AB42" s="369" t="s">
        <v>267</v>
      </c>
      <c r="AC42" s="370" t="n">
        <f aca="false">IFERROR(IF($M42=AB42,($D$8+$D$9+$D$10)*$I42,IF($N42=LEFT(AB42,1),($D$8+MAX(0,IF($D$50=1,$D$9*(1-(ABS($Q42-ABS(VALUE(MID(AB42,FIND("|",AB42)+1,FIND("-",AB42)-FIND("|",AB42)-1))-VALUE(MID(AB42,FIND("-",AB42)+1,10)))))*$D$50),$D$9*(1-(IF($N42="X",ABS($O42-VALUE(MID(AB42,FIND("|",AB42)+1,FIND("-",AB42)-FIND("|",AB42)-1))),ABS($Q42-ABS(VALUE(MID(AB42,FIND("|",AB42)+1,FIND("-",AB42)-FIND("|",AB42)-1))-VALUE(MID(AB42,FIND("-",AB42)+1,10)))))*$D$50)))))*$I42,0)),0)</f>
        <v>0</v>
      </c>
      <c r="AD42" s="337"/>
      <c r="AE42" s="369" t="s">
        <v>272</v>
      </c>
      <c r="AF42" s="370" t="n">
        <f aca="false">IFERROR(IF($M42=AE42,($D$8+$D$9+$D$10)*$I42,IF($N42=LEFT(AE42,1),($D$8+MAX(0,IF($D$50=1,$D$9*(1-(ABS($Q42-ABS(VALUE(MID(AE42,FIND("|",AE42)+1,FIND("-",AE42)-FIND("|",AE42)-1))-VALUE(MID(AE42,FIND("-",AE42)+1,10)))))*$D$50),$D$9*(1-(IF($N42="X",ABS($O42-VALUE(MID(AE42,FIND("|",AE42)+1,FIND("-",AE42)-FIND("|",AE42)-1))),ABS($Q42-ABS(VALUE(MID(AE42,FIND("|",AE42)+1,FIND("-",AE42)-FIND("|",AE42)-1))-VALUE(MID(AE42,FIND("-",AE42)+1,10)))))*$D$50)))))*$I42,0)),0)</f>
        <v>0</v>
      </c>
      <c r="AG42" s="337"/>
      <c r="AH42" s="369" t="s">
        <v>272</v>
      </c>
      <c r="AI42" s="370" t="n">
        <f aca="false">IFERROR(IF($M42=AH42,($D$8+$D$9+$D$10)*$I42,IF($N42=LEFT(AH42,1),($D$8+MAX(0,IF($D$50=1,$D$9*(1-(ABS($Q42-ABS(VALUE(MID(AH42,FIND("|",AH42)+1,FIND("-",AH42)-FIND("|",AH42)-1))-VALUE(MID(AH42,FIND("-",AH42)+1,10)))))*$D$50),$D$9*(1-(IF($N42="X",ABS($O42-VALUE(MID(AH42,FIND("|",AH42)+1,FIND("-",AH42)-FIND("|",AH42)-1))),ABS($Q42-ABS(VALUE(MID(AH42,FIND("|",AH42)+1,FIND("-",AH42)-FIND("|",AH42)-1))-VALUE(MID(AH42,FIND("-",AH42)+1,10)))))*$D$50)))))*$I42,0)),0)</f>
        <v>0</v>
      </c>
      <c r="AJ42" s="337"/>
      <c r="AK42" s="369" t="s">
        <v>267</v>
      </c>
      <c r="AL42" s="370" t="n">
        <f aca="false">IFERROR(IF($M42=AK42,($D$8+$D$9+$D$10)*$I42,IF($N42=LEFT(AK42,1),($D$8+MAX(0,IF($D$50=1,$D$9*(1-(ABS($Q42-ABS(VALUE(MID(AK42,FIND("|",AK42)+1,FIND("-",AK42)-FIND("|",AK42)-1))-VALUE(MID(AK42,FIND("-",AK42)+1,10)))))*$D$50),$D$9*(1-(IF($N42="X",ABS($O42-VALUE(MID(AK42,FIND("|",AK42)+1,FIND("-",AK42)-FIND("|",AK42)-1))),ABS($Q42-ABS(VALUE(MID(AK42,FIND("|",AK42)+1,FIND("-",AK42)-FIND("|",AK42)-1))-VALUE(MID(AK42,FIND("-",AK42)+1,10)))))*$D$50)))))*$I42,0)),0)</f>
        <v>0</v>
      </c>
      <c r="AM42" s="337"/>
      <c r="AN42" s="369" t="s">
        <v>264</v>
      </c>
      <c r="AO42" s="370" t="n">
        <f aca="false">IFERROR(IF($M42=AN42,($D$8+$D$9+$D$10)*$I42,IF($N42=LEFT(AN42,1),($D$8+MAX(0,IF($D$50=1,$D$9*(1-(ABS($Q42-ABS(VALUE(MID(AN42,FIND("|",AN42)+1,FIND("-",AN42)-FIND("|",AN42)-1))-VALUE(MID(AN42,FIND("-",AN42)+1,10)))))*$D$50),$D$9*(1-(IF($N42="X",ABS($O42-VALUE(MID(AN42,FIND("|",AN42)+1,FIND("-",AN42)-FIND("|",AN42)-1))),ABS($Q42-ABS(VALUE(MID(AN42,FIND("|",AN42)+1,FIND("-",AN42)-FIND("|",AN42)-1))-VALUE(MID(AN42,FIND("-",AN42)+1,10)))))*$D$50)))))*$I42,0)),0)</f>
        <v>0</v>
      </c>
      <c r="AP42" s="337"/>
      <c r="AQ42" s="369" t="s">
        <v>283</v>
      </c>
      <c r="AR42" s="370" t="n">
        <f aca="false">IFERROR(IF($M42=AQ42,($D$8+$D$9+$D$10)*$I42,IF($N42=LEFT(AQ42,1),($D$8+MAX(0,IF($D$50=1,$D$9*(1-(ABS($Q42-ABS(VALUE(MID(AQ42,FIND("|",AQ42)+1,FIND("-",AQ42)-FIND("|",AQ42)-1))-VALUE(MID(AQ42,FIND("-",AQ42)+1,10)))))*$D$50),$D$9*(1-(IF($N42="X",ABS($O42-VALUE(MID(AQ42,FIND("|",AQ42)+1,FIND("-",AQ42)-FIND("|",AQ42)-1))),ABS($Q42-ABS(VALUE(MID(AQ42,FIND("|",AQ42)+1,FIND("-",AQ42)-FIND("|",AQ42)-1))-VALUE(MID(AQ42,FIND("-",AQ42)+1,10)))))*$D$50)))))*$I42,0)),0)</f>
        <v>0</v>
      </c>
      <c r="AS42" s="337"/>
      <c r="AT42" s="369" t="s">
        <v>288</v>
      </c>
      <c r="AU42" s="370" t="n">
        <f aca="false">IFERROR(IF($M42=AT42,($D$8+$D$9+$D$10)*$I42,IF($N42=LEFT(AT42,1),($D$8+MAX(0,IF($D$50=1,$D$9*(1-(ABS($Q42-ABS(VALUE(MID(AT42,FIND("|",AT42)+1,FIND("-",AT42)-FIND("|",AT42)-1))-VALUE(MID(AT42,FIND("-",AT42)+1,10)))))*$D$50),$D$9*(1-(IF($N42="X",ABS($O42-VALUE(MID(AT42,FIND("|",AT42)+1,FIND("-",AT42)-FIND("|",AT42)-1))),ABS($Q42-ABS(VALUE(MID(AT42,FIND("|",AT42)+1,FIND("-",AT42)-FIND("|",AT42)-1))-VALUE(MID(AT42,FIND("-",AT42)+1,10)))))*$D$50)))))*$I42,0)),0)</f>
        <v>0</v>
      </c>
      <c r="AV42" s="337"/>
      <c r="AW42" s="369" t="s">
        <v>266</v>
      </c>
      <c r="AX42" s="370" t="n">
        <f aca="false">IFERROR(IF($M42=AW42,($D$8+$D$9+$D$10)*$I42,IF($N42=LEFT(AW42,1),($D$8+MAX(0,IF($D$50=1,$D$9*(1-(ABS($Q42-ABS(VALUE(MID(AW42,FIND("|",AW42)+1,FIND("-",AW42)-FIND("|",AW42)-1))-VALUE(MID(AW42,FIND("-",AW42)+1,10)))))*$D$50),$D$9*(1-(IF($N42="X",ABS($O42-VALUE(MID(AW42,FIND("|",AW42)+1,FIND("-",AW42)-FIND("|",AW42)-1))),ABS($Q42-ABS(VALUE(MID(AW42,FIND("|",AW42)+1,FIND("-",AW42)-FIND("|",AW42)-1))-VALUE(MID(AW42,FIND("-",AW42)+1,10)))))*$D$50)))))*$I42,0)),0)</f>
        <v>0</v>
      </c>
      <c r="AY42" s="337"/>
      <c r="AZ42" s="369" t="s">
        <v>266</v>
      </c>
      <c r="BA42" s="370" t="n">
        <f aca="false">IFERROR(IF($M42=AZ42,($D$8+$D$9+$D$10)*$I42,IF($N42=LEFT(AZ42,1),($D$8+MAX(0,IF($D$50=1,$D$9*(1-(ABS($Q42-ABS(VALUE(MID(AZ42,FIND("|",AZ42)+1,FIND("-",AZ42)-FIND("|",AZ42)-1))-VALUE(MID(AZ42,FIND("-",AZ42)+1,10)))))*$D$50),$D$9*(1-(IF($N42="X",ABS($O42-VALUE(MID(AZ42,FIND("|",AZ42)+1,FIND("-",AZ42)-FIND("|",AZ42)-1))),ABS($Q42-ABS(VALUE(MID(AZ42,FIND("|",AZ42)+1,FIND("-",AZ42)-FIND("|",AZ42)-1))-VALUE(MID(AZ42,FIND("-",AZ42)+1,10)))))*$D$50)))))*$I42,0)),0)</f>
        <v>0</v>
      </c>
      <c r="BB42" s="337"/>
      <c r="BC42" s="369" t="s">
        <v>272</v>
      </c>
      <c r="BD42" s="370" t="n">
        <f aca="false">IFERROR(IF($M42=BC42,($D$8+$D$9+$D$10)*$I42,IF($N42=LEFT(BC42,1),($D$8+MAX(0,IF($D$50=1,$D$9*(1-(ABS($Q42-ABS(VALUE(MID(BC42,FIND("|",BC42)+1,FIND("-",BC42)-FIND("|",BC42)-1))-VALUE(MID(BC42,FIND("-",BC42)+1,10)))))*$D$50),$D$9*(1-(IF($N42="X",ABS($O42-VALUE(MID(BC42,FIND("|",BC42)+1,FIND("-",BC42)-FIND("|",BC42)-1))),ABS($Q42-ABS(VALUE(MID(BC42,FIND("|",BC42)+1,FIND("-",BC42)-FIND("|",BC42)-1))-VALUE(MID(BC42,FIND("-",BC42)+1,10)))))*$D$50)))))*$I42,0)),0)</f>
        <v>0</v>
      </c>
      <c r="BE42" s="337"/>
      <c r="BF42" s="369" t="s">
        <v>266</v>
      </c>
      <c r="BG42" s="370" t="n">
        <f aca="false">IFERROR(IF($M42=BF42,($D$8+$D$9+$D$10)*$I42,IF($N42=LEFT(BF42,1),($D$8+MAX(0,IF($D$50=1,$D$9*(1-(ABS($Q42-ABS(VALUE(MID(BF42,FIND("|",BF42)+1,FIND("-",BF42)-FIND("|",BF42)-1))-VALUE(MID(BF42,FIND("-",BF42)+1,10)))))*$D$50),$D$9*(1-(IF($N42="X",ABS($O42-VALUE(MID(BF42,FIND("|",BF42)+1,FIND("-",BF42)-FIND("|",BF42)-1))),ABS($Q42-ABS(VALUE(MID(BF42,FIND("|",BF42)+1,FIND("-",BF42)-FIND("|",BF42)-1))-VALUE(MID(BF42,FIND("-",BF42)+1,10)))))*$D$50)))))*$I42,0)),0)</f>
        <v>0</v>
      </c>
      <c r="BH42" s="337"/>
      <c r="BI42" s="369" t="s">
        <v>265</v>
      </c>
      <c r="BJ42" s="370" t="n">
        <f aca="false">IFERROR(IF($M42=BI42,($D$8+$D$9+$D$10)*$I42,IF($N42=LEFT(BI42,1),($D$8+MAX(0,IF($D$50=1,$D$9*(1-(ABS($Q42-ABS(VALUE(MID(BI42,FIND("|",BI42)+1,FIND("-",BI42)-FIND("|",BI42)-1))-VALUE(MID(BI42,FIND("-",BI42)+1,10)))))*$D$50),$D$9*(1-(IF($N42="X",ABS($O42-VALUE(MID(BI42,FIND("|",BI42)+1,FIND("-",BI42)-FIND("|",BI42)-1))),ABS($Q42-ABS(VALUE(MID(BI42,FIND("|",BI42)+1,FIND("-",BI42)-FIND("|",BI42)-1))-VALUE(MID(BI42,FIND("-",BI42)+1,10)))))*$D$50)))))*$I42,0)),0)</f>
        <v>0</v>
      </c>
      <c r="BK42" s="337"/>
      <c r="BL42" s="369" t="s">
        <v>288</v>
      </c>
      <c r="BM42" s="370" t="n">
        <f aca="false">IFERROR(IF($M42=BL42,($D$8+$D$9+$D$10)*$I42,IF($N42=LEFT(BL42,1),($D$8+MAX(0,IF($D$50=1,$D$9*(1-(ABS($Q42-ABS(VALUE(MID(BL42,FIND("|",BL42)+1,FIND("-",BL42)-FIND("|",BL42)-1))-VALUE(MID(BL42,FIND("-",BL42)+1,10)))))*$D$50),$D$9*(1-(IF($N42="X",ABS($O42-VALUE(MID(BL42,FIND("|",BL42)+1,FIND("-",BL42)-FIND("|",BL42)-1))),ABS($Q42-ABS(VALUE(MID(BL42,FIND("|",BL42)+1,FIND("-",BL42)-FIND("|",BL42)-1))-VALUE(MID(BL42,FIND("-",BL42)+1,10)))))*$D$50)))))*$I42,0)),0)</f>
        <v>0</v>
      </c>
      <c r="BN42" s="337"/>
      <c r="BO42" s="369" t="s">
        <v>279</v>
      </c>
      <c r="BP42" s="370" t="n">
        <f aca="false">IFERROR(IF($M42=BO42,($D$8+$D$9+$D$10)*$I42,IF($N42=LEFT(BO42,1),($D$8+MAX(0,IF($D$50=1,$D$9*(1-(ABS($Q42-ABS(VALUE(MID(BO42,FIND("|",BO42)+1,FIND("-",BO42)-FIND("|",BO42)-1))-VALUE(MID(BO42,FIND("-",BO42)+1,10)))))*$D$50),$D$9*(1-(IF($N42="X",ABS($O42-VALUE(MID(BO42,FIND("|",BO42)+1,FIND("-",BO42)-FIND("|",BO42)-1))),ABS($Q42-ABS(VALUE(MID(BO42,FIND("|",BO42)+1,FIND("-",BO42)-FIND("|",BO42)-1))-VALUE(MID(BO42,FIND("-",BO42)+1,10)))))*$D$50)))))*$I42,0)),0)</f>
        <v>0</v>
      </c>
      <c r="BQ42" s="337"/>
      <c r="BR42" s="369" t="s">
        <v>265</v>
      </c>
      <c r="BS42" s="370" t="n">
        <f aca="false">IFERROR(IF($M42=BR42,($D$8+$D$9+$D$10)*$I42,IF($N42=LEFT(BR42,1),($D$8+MAX(0,IF($D$50=1,$D$9*(1-(ABS($Q42-ABS(VALUE(MID(BR42,FIND("|",BR42)+1,FIND("-",BR42)-FIND("|",BR42)-1))-VALUE(MID(BR42,FIND("-",BR42)+1,10)))))*$D$50),$D$9*(1-(IF($N42="X",ABS($O42-VALUE(MID(BR42,FIND("|",BR42)+1,FIND("-",BR42)-FIND("|",BR42)-1))),ABS($Q42-ABS(VALUE(MID(BR42,FIND("|",BR42)+1,FIND("-",BR42)-FIND("|",BR42)-1))-VALUE(MID(BR42,FIND("-",BR42)+1,10)))))*$D$50)))))*$I42,0)),0)</f>
        <v>0</v>
      </c>
      <c r="BT42" s="337"/>
      <c r="BU42" s="369"/>
      <c r="BV42" s="370" t="n">
        <f aca="false">IFERROR(IF($M42=BU42,($D$8+$D$9+$D$10)*$I42,IF($N42=LEFT(BU42,1),($D$8+MAX(0,IF($D$50=1,$D$9*(1-(ABS($Q42-ABS(VALUE(MID(BU42,FIND("|",BU42)+1,FIND("-",BU42)-FIND("|",BU42)-1))-VALUE(MID(BU42,FIND("-",BU42)+1,10)))))*$D$50),$D$9*(1-(IF($N42="X",ABS($O42-VALUE(MID(BU42,FIND("|",BU42)+1,FIND("-",BU42)-FIND("|",BU42)-1))),ABS($Q42-ABS(VALUE(MID(BU42,FIND("|",BU42)+1,FIND("-",BU42)-FIND("|",BU42)-1))-VALUE(MID(BU42,FIND("-",BU42)+1,10)))))*$D$50)))))*$I42,0)),0)</f>
        <v>0</v>
      </c>
      <c r="BW42" s="337"/>
      <c r="BX42" s="369"/>
      <c r="BY42" s="370" t="n">
        <f aca="false">IFERROR(IF($M42=BX42,($D$8+$D$9+$D$10)*$I42,IF($N42=LEFT(BX42,1),($D$8+MAX(0,IF($D$50=1,$D$9*(1-(ABS($Q42-ABS(VALUE(MID(BX42,FIND("|",BX42)+1,FIND("-",BX42)-FIND("|",BX42)-1))-VALUE(MID(BX42,FIND("-",BX42)+1,10)))))*$D$50),$D$9*(1-(IF($N42="X",ABS($O42-VALUE(MID(BX42,FIND("|",BX42)+1,FIND("-",BX42)-FIND("|",BX42)-1))),ABS($Q42-ABS(VALUE(MID(BX42,FIND("|",BX42)+1,FIND("-",BX42)-FIND("|",BX42)-1))-VALUE(MID(BX42,FIND("-",BX42)+1,10)))))*$D$50)))))*$I42,0)),0)</f>
        <v>0</v>
      </c>
      <c r="BZ42" s="337"/>
      <c r="CA42" s="369"/>
      <c r="CB42" s="370" t="n">
        <f aca="false">IFERROR(IF($M42=CA42,($D$8+$D$9+$D$10)*$I42,IF($N42=LEFT(CA42,1),($D$8+MAX(0,IF($D$50=1,$D$9*(1-(ABS($Q42-ABS(VALUE(MID(CA42,FIND("|",CA42)+1,FIND("-",CA42)-FIND("|",CA42)-1))-VALUE(MID(CA42,FIND("-",CA42)+1,10)))))*$D$50),$D$9*(1-(IF($N42="X",ABS($O42-VALUE(MID(CA42,FIND("|",CA42)+1,FIND("-",CA42)-FIND("|",CA42)-1))),ABS($Q42-ABS(VALUE(MID(CA42,FIND("|",CA42)+1,FIND("-",CA42)-FIND("|",CA42)-1))-VALUE(MID(CA42,FIND("-",CA42)+1,10)))))*$D$50)))))*$I42,0)),0)</f>
        <v>0</v>
      </c>
      <c r="CC42" s="337"/>
      <c r="CD42" s="369"/>
      <c r="CE42" s="370" t="n">
        <f aca="false">IFERROR(IF($M42=CD42,($D$8+$D$9+$D$10)*$I42,IF($N42=LEFT(CD42,1),($D$8+MAX(0,IF($D$50=1,$D$9*(1-(ABS($Q42-ABS(VALUE(MID(CD42,FIND("|",CD42)+1,FIND("-",CD42)-FIND("|",CD42)-1))-VALUE(MID(CD42,FIND("-",CD42)+1,10)))))*$D$50),$D$9*(1-(IF($N42="X",ABS($O42-VALUE(MID(CD42,FIND("|",CD42)+1,FIND("-",CD42)-FIND("|",CD42)-1))),ABS($Q42-ABS(VALUE(MID(CD42,FIND("|",CD42)+1,FIND("-",CD42)-FIND("|",CD42)-1))-VALUE(MID(CD42,FIND("-",CD42)+1,10)))))*$D$50)))))*$I42,0)),0)</f>
        <v>0</v>
      </c>
      <c r="CF42" s="337"/>
      <c r="CG42" s="369"/>
      <c r="CH42" s="370" t="n">
        <f aca="false">IFERROR(IF($M42=CG42,($D$8+$D$9+$D$10)*$I42,IF($N42=LEFT(CG42,1),($D$8+MAX(0,IF($D$50=1,$D$9*(1-(ABS($Q42-ABS(VALUE(MID(CG42,FIND("|",CG42)+1,FIND("-",CG42)-FIND("|",CG42)-1))-VALUE(MID(CG42,FIND("-",CG42)+1,10)))))*$D$50),$D$9*(1-(IF($N42="X",ABS($O42-VALUE(MID(CG42,FIND("|",CG42)+1,FIND("-",CG42)-FIND("|",CG42)-1))),ABS($Q42-ABS(VALUE(MID(CG42,FIND("|",CG42)+1,FIND("-",CG42)-FIND("|",CG42)-1))-VALUE(MID(CG42,FIND("-",CG42)+1,10)))))*$D$50)))))*$I42,0)),0)</f>
        <v>0</v>
      </c>
      <c r="CI42" s="337"/>
      <c r="CJ42" s="369"/>
      <c r="CK42" s="370" t="n">
        <f aca="false">IFERROR(IF($M42=CJ42,($D$8+$D$9+$D$10)*$I42,IF($N42=LEFT(CJ42,1),($D$8+MAX(0,IF($D$50=1,$D$9*(1-(ABS($Q42-ABS(VALUE(MID(CJ42,FIND("|",CJ42)+1,FIND("-",CJ42)-FIND("|",CJ42)-1))-VALUE(MID(CJ42,FIND("-",CJ42)+1,10)))))*$D$50),$D$9*(1-(IF($N42="X",ABS($O42-VALUE(MID(CJ42,FIND("|",CJ42)+1,FIND("-",CJ42)-FIND("|",CJ42)-1))),ABS($Q42-ABS(VALUE(MID(CJ42,FIND("|",CJ42)+1,FIND("-",CJ42)-FIND("|",CJ42)-1))-VALUE(MID(CJ42,FIND("-",CJ42)+1,10)))))*$D$50)))))*$I42,0)),0)</f>
        <v>0</v>
      </c>
      <c r="CL42" s="337"/>
      <c r="CM42" s="369"/>
      <c r="CN42" s="370" t="n">
        <f aca="false">IFERROR(IF($M42=CM42,($D$8+$D$9+$D$10)*$I42,IF($N42=LEFT(CM42,1),($D$8+MAX(0,IF($D$50=1,$D$9*(1-(ABS($Q42-ABS(VALUE(MID(CM42,FIND("|",CM42)+1,FIND("-",CM42)-FIND("|",CM42)-1))-VALUE(MID(CM42,FIND("-",CM42)+1,10)))))*$D$50),$D$9*(1-(IF($N42="X",ABS($O42-VALUE(MID(CM42,FIND("|",CM42)+1,FIND("-",CM42)-FIND("|",CM42)-1))),ABS($Q42-ABS(VALUE(MID(CM42,FIND("|",CM42)+1,FIND("-",CM42)-FIND("|",CM42)-1))-VALUE(MID(CM42,FIND("-",CM42)+1,10)))))*$D$50)))))*$I42,0)),0)</f>
        <v>0</v>
      </c>
      <c r="CO42" s="337"/>
      <c r="CP42" s="369"/>
      <c r="CQ42" s="370" t="n">
        <f aca="false">IFERROR(IF($M42=CP42,($D$8+$D$9+$D$10)*$I42,IF($N42=LEFT(CP42,1),($D$8+MAX(0,IF($D$50=1,$D$9*(1-(ABS($Q42-ABS(VALUE(MID(CP42,FIND("|",CP42)+1,FIND("-",CP42)-FIND("|",CP42)-1))-VALUE(MID(CP42,FIND("-",CP42)+1,10)))))*$D$50),$D$9*(1-(IF($N42="X",ABS($O42-VALUE(MID(CP42,FIND("|",CP42)+1,FIND("-",CP42)-FIND("|",CP42)-1))),ABS($Q42-ABS(VALUE(MID(CP42,FIND("|",CP42)+1,FIND("-",CP42)-FIND("|",CP42)-1))-VALUE(MID(CP42,FIND("-",CP42)+1,10)))))*$D$50)))))*$I42,0)),0)</f>
        <v>0</v>
      </c>
      <c r="CR42" s="337"/>
      <c r="CS42" s="369"/>
      <c r="CT42" s="370" t="n">
        <f aca="false">IFERROR(IF($M42=CS42,($D$8+$D$9+$D$10)*$I42,IF($N42=LEFT(CS42,1),($D$8+MAX(0,IF($D$50=1,$D$9*(1-(ABS($Q42-ABS(VALUE(MID(CS42,FIND("|",CS42)+1,FIND("-",CS42)-FIND("|",CS42)-1))-VALUE(MID(CS42,FIND("-",CS42)+1,10)))))*$D$50),$D$9*(1-(IF($N42="X",ABS($O42-VALUE(MID(CS42,FIND("|",CS42)+1,FIND("-",CS42)-FIND("|",CS42)-1))),ABS($Q42-ABS(VALUE(MID(CS42,FIND("|",CS42)+1,FIND("-",CS42)-FIND("|",CS42)-1))-VALUE(MID(CS42,FIND("-",CS42)+1,10)))))*$D$50)))))*$I42,0)),0)</f>
        <v>0</v>
      </c>
      <c r="CU42" s="337"/>
      <c r="CV42" s="369"/>
      <c r="CW42" s="370" t="n">
        <f aca="false">IFERROR(IF($M42=CV42,($D$8+$D$9+$D$10)*$I42,IF($N42=LEFT(CV42,1),($D$8+MAX(0,IF($D$50=1,$D$9*(1-(ABS($Q42-ABS(VALUE(MID(CV42,FIND("|",CV42)+1,FIND("-",CV42)-FIND("|",CV42)-1))-VALUE(MID(CV42,FIND("-",CV42)+1,10)))))*$D$50),$D$9*(1-(IF($N42="X",ABS($O42-VALUE(MID(CV42,FIND("|",CV42)+1,FIND("-",CV42)-FIND("|",CV42)-1))),ABS($Q42-ABS(VALUE(MID(CV42,FIND("|",CV42)+1,FIND("-",CV42)-FIND("|",CV42)-1))-VALUE(MID(CV42,FIND("-",CV42)+1,10)))))*$D$50)))))*$I42,0)),0)</f>
        <v>0</v>
      </c>
      <c r="CX42" s="337"/>
      <c r="CY42" s="369"/>
      <c r="CZ42" s="370" t="n">
        <f aca="false">IFERROR(IF($M42=CY42,($D$8+$D$9+$D$10)*$I42,IF($N42=LEFT(CY42,1),($D$8+MAX(0,IF($D$50=1,$D$9*(1-(ABS($Q42-ABS(VALUE(MID(CY42,FIND("|",CY42)+1,FIND("-",CY42)-FIND("|",CY42)-1))-VALUE(MID(CY42,FIND("-",CY42)+1,10)))))*$D$50),$D$9*(1-(IF($N42="X",ABS($O42-VALUE(MID(CY42,FIND("|",CY42)+1,FIND("-",CY42)-FIND("|",CY42)-1))),ABS($Q42-ABS(VALUE(MID(CY42,FIND("|",CY42)+1,FIND("-",CY42)-FIND("|",CY42)-1))-VALUE(MID(CY42,FIND("-",CY42)+1,10)))))*$D$50)))))*$I42,0)),0)</f>
        <v>0</v>
      </c>
      <c r="DA42" s="337"/>
      <c r="DB42" s="369"/>
      <c r="DC42" s="370" t="n">
        <f aca="false">IFERROR(IF($M42=DB42,($D$8+$D$9+$D$10)*$I42,IF($N42=LEFT(DB42,1),($D$8+MAX(0,IF($D$50=1,$D$9*(1-(ABS($Q42-ABS(VALUE(MID(DB42,FIND("|",DB42)+1,FIND("-",DB42)-FIND("|",DB42)-1))-VALUE(MID(DB42,FIND("-",DB42)+1,10)))))*$D$50),$D$9*(1-(IF($N42="X",ABS($O42-VALUE(MID(DB42,FIND("|",DB42)+1,FIND("-",DB42)-FIND("|",DB42)-1))),ABS($Q42-ABS(VALUE(MID(DB42,FIND("|",DB42)+1,FIND("-",DB42)-FIND("|",DB42)-1))-VALUE(MID(DB42,FIND("-",DB42)+1,10)))))*$D$50)))))*$I42,0)),0)</f>
        <v>0</v>
      </c>
      <c r="DD42" s="337"/>
      <c r="DE42" s="369"/>
      <c r="DF42" s="370" t="n">
        <f aca="false">IFERROR(IF($M42=DE42,($D$8+$D$9+$D$10)*$I42,IF($N42=LEFT(DE42,1),($D$8+MAX(0,IF($D$50=1,$D$9*(1-(ABS($Q42-ABS(VALUE(MID(DE42,FIND("|",DE42)+1,FIND("-",DE42)-FIND("|",DE42)-1))-VALUE(MID(DE42,FIND("-",DE42)+1,10)))))*$D$50),$D$9*(1-(IF($N42="X",ABS($O42-VALUE(MID(DE42,FIND("|",DE42)+1,FIND("-",DE42)-FIND("|",DE42)-1))),ABS($Q42-ABS(VALUE(MID(DE42,FIND("|",DE42)+1,FIND("-",DE42)-FIND("|",DE42)-1))-VALUE(MID(DE42,FIND("-",DE42)+1,10)))))*$D$50)))))*$I42,0)),0)</f>
        <v>0</v>
      </c>
      <c r="DG42" s="337"/>
      <c r="DH42" s="369"/>
      <c r="DI42" s="370" t="n">
        <f aca="false">IFERROR(IF($M42=DH42,($D$8+$D$9+$D$10)*$I42,IF($N42=LEFT(DH42,1),($D$8+MAX(0,IF($D$50=1,$D$9*(1-(ABS($Q42-ABS(VALUE(MID(DH42,FIND("|",DH42)+1,FIND("-",DH42)-FIND("|",DH42)-1))-VALUE(MID(DH42,FIND("-",DH42)+1,10)))))*$D$50),$D$9*(1-(IF($N42="X",ABS($O42-VALUE(MID(DH42,FIND("|",DH42)+1,FIND("-",DH42)-FIND("|",DH42)-1))),ABS($Q42-ABS(VALUE(MID(DH42,FIND("|",DH42)+1,FIND("-",DH42)-FIND("|",DH42)-1))-VALUE(MID(DH42,FIND("-",DH42)+1,10)))))*$D$50)))))*$I42,0)),0)</f>
        <v>0</v>
      </c>
      <c r="DJ42" s="337"/>
      <c r="DK42" s="369"/>
      <c r="DL42" s="370" t="n">
        <f aca="false">IFERROR(IF($M42=DK42,($D$8+$D$9+$D$10)*$I42,IF($N42=LEFT(DK42,1),($D$8+MAX(0,IF($D$50=1,$D$9*(1-(ABS($Q42-ABS(VALUE(MID(DK42,FIND("|",DK42)+1,FIND("-",DK42)-FIND("|",DK42)-1))-VALUE(MID(DK42,FIND("-",DK42)+1,10)))))*$D$50),$D$9*(1-(IF($N42="X",ABS($O42-VALUE(MID(DK42,FIND("|",DK42)+1,FIND("-",DK42)-FIND("|",DK42)-1))),ABS($Q42-ABS(VALUE(MID(DK42,FIND("|",DK42)+1,FIND("-",DK42)-FIND("|",DK42)-1))-VALUE(MID(DK42,FIND("-",DK42)+1,10)))))*$D$50)))))*$I42,0)),0)</f>
        <v>0</v>
      </c>
      <c r="DM42" s="337"/>
      <c r="DN42" s="369"/>
      <c r="DO42" s="370" t="n">
        <f aca="false">IFERROR(IF($M42=DN42,($D$8+$D$9+$D$10)*$I42,IF($N42=LEFT(DN42,1),($D$8+MAX(0,IF($D$50=1,$D$9*(1-(ABS($Q42-ABS(VALUE(MID(DN42,FIND("|",DN42)+1,FIND("-",DN42)-FIND("|",DN42)-1))-VALUE(MID(DN42,FIND("-",DN42)+1,10)))))*$D$50),$D$9*(1-(IF($N42="X",ABS($O42-VALUE(MID(DN42,FIND("|",DN42)+1,FIND("-",DN42)-FIND("|",DN42)-1))),ABS($Q42-ABS(VALUE(MID(DN42,FIND("|",DN42)+1,FIND("-",DN42)-FIND("|",DN42)-1))-VALUE(MID(DN42,FIND("-",DN42)+1,10)))))*$D$50)))))*$I42,0)),0)</f>
        <v>0</v>
      </c>
      <c r="DP42" s="337"/>
      <c r="DQ42" s="369"/>
      <c r="DR42" s="370" t="n">
        <f aca="false">IFERROR(IF($M42=DQ42,($D$8+$D$9+$D$10)*$I42,IF($N42=LEFT(DQ42,1),($D$8+MAX(0,IF($D$50=1,$D$9*(1-(ABS($Q42-ABS(VALUE(MID(DQ42,FIND("|",DQ42)+1,FIND("-",DQ42)-FIND("|",DQ42)-1))-VALUE(MID(DQ42,FIND("-",DQ42)+1,10)))))*$D$50),$D$9*(1-(IF($N42="X",ABS($O42-VALUE(MID(DQ42,FIND("|",DQ42)+1,FIND("-",DQ42)-FIND("|",DQ42)-1))),ABS($Q42-ABS(VALUE(MID(DQ42,FIND("|",DQ42)+1,FIND("-",DQ42)-FIND("|",DQ42)-1))-VALUE(MID(DQ42,FIND("-",DQ42)+1,10)))))*$D$50)))))*$I42,0)),0)</f>
        <v>0</v>
      </c>
      <c r="DS42" s="337"/>
      <c r="DT42" s="369"/>
      <c r="DU42" s="370" t="n">
        <f aca="false">IFERROR(IF($M42=DT42,($D$8+$D$9+$D$10)*$I42,IF($N42=LEFT(DT42,1),($D$8+MAX(0,IF($D$50=1,$D$9*(1-(ABS($Q42-ABS(VALUE(MID(DT42,FIND("|",DT42)+1,FIND("-",DT42)-FIND("|",DT42)-1))-VALUE(MID(DT42,FIND("-",DT42)+1,10)))))*$D$50),$D$9*(1-(IF($N42="X",ABS($O42-VALUE(MID(DT42,FIND("|",DT42)+1,FIND("-",DT42)-FIND("|",DT42)-1))),ABS($Q42-ABS(VALUE(MID(DT42,FIND("|",DT42)+1,FIND("-",DT42)-FIND("|",DT42)-1))-VALUE(MID(DT42,FIND("-",DT42)+1,10)))))*$D$50)))))*$I42,0)),0)</f>
        <v>0</v>
      </c>
      <c r="DV42" s="337"/>
      <c r="DW42" s="369"/>
      <c r="DX42" s="370" t="n">
        <f aca="false">IFERROR(IF($M42=DW42,($D$8+$D$9+$D$10)*$I42,IF($N42=LEFT(DW42,1),($D$8+MAX(0,IF($D$50=1,$D$9*(1-(ABS($Q42-ABS(VALUE(MID(DW42,FIND("|",DW42)+1,FIND("-",DW42)-FIND("|",DW42)-1))-VALUE(MID(DW42,FIND("-",DW42)+1,10)))))*$D$50),$D$9*(1-(IF($N42="X",ABS($O42-VALUE(MID(DW42,FIND("|",DW42)+1,FIND("-",DW42)-FIND("|",DW42)-1))),ABS($Q42-ABS(VALUE(MID(DW42,FIND("|",DW42)+1,FIND("-",DW42)-FIND("|",DW42)-1))-VALUE(MID(DW42,FIND("-",DW42)+1,10)))))*$D$50)))))*$I42,0)),0)</f>
        <v>0</v>
      </c>
      <c r="DY42" s="337"/>
      <c r="DZ42" s="369"/>
      <c r="EA42" s="370" t="n">
        <f aca="false">IFERROR(IF($M42=DZ42,($D$8+$D$9+$D$10)*$I42,IF($N42=LEFT(DZ42,1),($D$8+MAX(0,IF($D$50=1,$D$9*(1-(ABS($Q42-ABS(VALUE(MID(DZ42,FIND("|",DZ42)+1,FIND("-",DZ42)-FIND("|",DZ42)-1))-VALUE(MID(DZ42,FIND("-",DZ42)+1,10)))))*$D$50),$D$9*(1-(IF($N42="X",ABS($O42-VALUE(MID(DZ42,FIND("|",DZ42)+1,FIND("-",DZ42)-FIND("|",DZ42)-1))),ABS($Q42-ABS(VALUE(MID(DZ42,FIND("|",DZ42)+1,FIND("-",DZ42)-FIND("|",DZ42)-1))-VALUE(MID(DZ42,FIND("-",DZ42)+1,10)))))*$D$50)))))*$I42,0)),0)</f>
        <v>0</v>
      </c>
      <c r="EB42" s="337"/>
      <c r="EC42" s="369"/>
      <c r="ED42" s="370" t="n">
        <f aca="false">IFERROR(IF($M42=EC42,($D$8+$D$9+$D$10)*$I42,IF($N42=LEFT(EC42,1),($D$8+MAX(0,IF($D$50=1,$D$9*(1-(ABS($Q42-ABS(VALUE(MID(EC42,FIND("|",EC42)+1,FIND("-",EC42)-FIND("|",EC42)-1))-VALUE(MID(EC42,FIND("-",EC42)+1,10)))))*$D$50),$D$9*(1-(IF($N42="X",ABS($O42-VALUE(MID(EC42,FIND("|",EC42)+1,FIND("-",EC42)-FIND("|",EC42)-1))),ABS($Q42-ABS(VALUE(MID(EC42,FIND("|",EC42)+1,FIND("-",EC42)-FIND("|",EC42)-1))-VALUE(MID(EC42,FIND("-",EC42)+1,10)))))*$D$50)))))*$I42,0)),0)</f>
        <v>0</v>
      </c>
      <c r="EE42" s="337"/>
      <c r="EF42" s="369"/>
      <c r="EG42" s="370" t="n">
        <f aca="false">IFERROR(IF($M42=EF42,($D$8+$D$9+$D$10)*$I42,IF($N42=LEFT(EF42,1),($D$8+MAX(0,IF($D$50=1,$D$9*(1-(ABS($Q42-ABS(VALUE(MID(EF42,FIND("|",EF42)+1,FIND("-",EF42)-FIND("|",EF42)-1))-VALUE(MID(EF42,FIND("-",EF42)+1,10)))))*$D$50),$D$9*(1-(IF($N42="X",ABS($O42-VALUE(MID(EF42,FIND("|",EF42)+1,FIND("-",EF42)-FIND("|",EF42)-1))),ABS($Q42-ABS(VALUE(MID(EF42,FIND("|",EF42)+1,FIND("-",EF42)-FIND("|",EF42)-1))-VALUE(MID(EF42,FIND("-",EF42)+1,10)))))*$D$50)))))*$I42,0)),0)</f>
        <v>0</v>
      </c>
      <c r="EH42" s="337"/>
      <c r="EI42" s="337"/>
    </row>
    <row r="43" customFormat="false" ht="15" hidden="false" customHeight="false" outlineLevel="0" collapsed="false">
      <c r="A43" s="326"/>
      <c r="B43" s="326"/>
      <c r="C43" s="363" t="str">
        <f aca="false">Idiomas!D338</f>
        <v>Bota de Oro  (máximo goleador)</v>
      </c>
      <c r="D43" s="364" t="n">
        <v>20</v>
      </c>
      <c r="E43" s="333"/>
      <c r="F43" s="342" t="n">
        <f aca="false">SUM($D$8:$D$10)*I43</f>
        <v>17</v>
      </c>
      <c r="G43" s="342" t="n">
        <f aca="false">VLOOKUP(H43,Equipos!$Q$1:$R$25,2,0)</f>
        <v>12</v>
      </c>
      <c r="H43" s="350" t="n">
        <f aca="false">TRUNC(INDEX(WORLDCUP!$X$4:$X$147,MATCH(ADMIN!K43,WORLDCUP!$DT$4:$DT$147,0))+INDEX(Horarios!$R$3:$R$86,MATCH(Horarios!$C$3,Horarios!$P$3:$P$86,0))/24)</f>
        <v>46195</v>
      </c>
      <c r="I43" s="351" t="n">
        <v>1</v>
      </c>
      <c r="J43" s="352" t="s">
        <v>305</v>
      </c>
      <c r="K43" s="366" t="str">
        <f aca="false">CONCATENATE(WORLDCUP!AA55,"-",WORLDCUP!AF55)</f>
        <v>Nueva Zelanda-Egipto</v>
      </c>
      <c r="L43" s="353"/>
      <c r="M43" s="358" t="str">
        <f aca="false">IF(OR(WORLDCUP!AC55="",WORLDCUP!AD55=""),"-",N43&amp;"|"&amp;O43&amp;"-"&amp;P43)</f>
        <v>-</v>
      </c>
      <c r="N43" s="331" t="str">
        <f aca="false">IF(OR(WORLDCUP!AC55="",WORLDCUP!AD55=""),"",IF(WORLDCUP!AC55&gt;WORLDCUP!AD55,"1",IF(WORLDCUP!AC55&lt;WORLDCUP!AD55,"2","X")))</f>
        <v/>
      </c>
      <c r="O43" s="331" t="n">
        <f aca="false">WORLDCUP!AC55</f>
        <v>0</v>
      </c>
      <c r="P43" s="331" t="n">
        <f aca="false">WORLDCUP!AD55</f>
        <v>0</v>
      </c>
      <c r="Q43" s="331" t="n">
        <f aca="false">ABS(O43-P43)</f>
        <v>0</v>
      </c>
      <c r="R43" s="326"/>
      <c r="S43" s="362" t="s">
        <v>267</v>
      </c>
      <c r="T43" s="355" t="n">
        <f aca="false">IFERROR(IF($M43=S43,($D$8+$D$9+$D$10)*$I43,IF($N43=LEFT(S43,1),($D$8+MAX(0,IF($D$50=1,$D$9*(1-(ABS($Q43-ABS(VALUE(MID(S43,FIND("|",S43)+1,FIND("-",S43)-FIND("|",S43)-1))-VALUE(MID(S43,FIND("-",S43)+1,10)))))*$D$50),$D$9*(1-(IF($N43="X",ABS($O43-VALUE(MID(S43,FIND("|",S43)+1,FIND("-",S43)-FIND("|",S43)-1))),ABS($Q43-ABS(VALUE(MID(S43,FIND("|",S43)+1,FIND("-",S43)-FIND("|",S43)-1))-VALUE(MID(S43,FIND("-",S43)+1,10)))))*$D$50)))))*$I43,0)),0)</f>
        <v>0</v>
      </c>
      <c r="U43" s="337"/>
      <c r="V43" s="362" t="s">
        <v>274</v>
      </c>
      <c r="W43" s="355" t="n">
        <f aca="false">IFERROR(IF($M43=V43,($D$8+$D$9+$D$10)*$I43,IF($N43=LEFT(V43,1),($D$8+MAX(0,IF($D$50=1,$D$9*(1-(ABS($Q43-ABS(VALUE(MID(V43,FIND("|",V43)+1,FIND("-",V43)-FIND("|",V43)-1))-VALUE(MID(V43,FIND("-",V43)+1,10)))))*$D$50),$D$9*(1-(IF($N43="X",ABS($O43-VALUE(MID(V43,FIND("|",V43)+1,FIND("-",V43)-FIND("|",V43)-1))),ABS($Q43-ABS(VALUE(MID(V43,FIND("|",V43)+1,FIND("-",V43)-FIND("|",V43)-1))-VALUE(MID(V43,FIND("-",V43)+1,10)))))*$D$50)))))*$I43,0)),0)</f>
        <v>0</v>
      </c>
      <c r="X43" s="337"/>
      <c r="Y43" s="362" t="s">
        <v>268</v>
      </c>
      <c r="Z43" s="355" t="n">
        <f aca="false">IFERROR(IF($M43=Y43,($D$8+$D$9+$D$10)*$I43,IF($N43=LEFT(Y43,1),($D$8+MAX(0,IF($D$50=1,$D$9*(1-(ABS($Q43-ABS(VALUE(MID(Y43,FIND("|",Y43)+1,FIND("-",Y43)-FIND("|",Y43)-1))-VALUE(MID(Y43,FIND("-",Y43)+1,10)))))*$D$50),$D$9*(1-(IF($N43="X",ABS($O43-VALUE(MID(Y43,FIND("|",Y43)+1,FIND("-",Y43)-FIND("|",Y43)-1))),ABS($Q43-ABS(VALUE(MID(Y43,FIND("|",Y43)+1,FIND("-",Y43)-FIND("|",Y43)-1))-VALUE(MID(Y43,FIND("-",Y43)+1,10)))))*$D$50)))))*$I43,0)),0)</f>
        <v>0</v>
      </c>
      <c r="AA43" s="337"/>
      <c r="AB43" s="362" t="s">
        <v>268</v>
      </c>
      <c r="AC43" s="355" t="n">
        <f aca="false">IFERROR(IF($M43=AB43,($D$8+$D$9+$D$10)*$I43,IF($N43=LEFT(AB43,1),($D$8+MAX(0,IF($D$50=1,$D$9*(1-(ABS($Q43-ABS(VALUE(MID(AB43,FIND("|",AB43)+1,FIND("-",AB43)-FIND("|",AB43)-1))-VALUE(MID(AB43,FIND("-",AB43)+1,10)))))*$D$50),$D$9*(1-(IF($N43="X",ABS($O43-VALUE(MID(AB43,FIND("|",AB43)+1,FIND("-",AB43)-FIND("|",AB43)-1))),ABS($Q43-ABS(VALUE(MID(AB43,FIND("|",AB43)+1,FIND("-",AB43)-FIND("|",AB43)-1))-VALUE(MID(AB43,FIND("-",AB43)+1,10)))))*$D$50)))))*$I43,0)),0)</f>
        <v>0</v>
      </c>
      <c r="AD43" s="337"/>
      <c r="AE43" s="362" t="s">
        <v>274</v>
      </c>
      <c r="AF43" s="355" t="n">
        <f aca="false">IFERROR(IF($M43=AE43,($D$8+$D$9+$D$10)*$I43,IF($N43=LEFT(AE43,1),($D$8+MAX(0,IF($D$50=1,$D$9*(1-(ABS($Q43-ABS(VALUE(MID(AE43,FIND("|",AE43)+1,FIND("-",AE43)-FIND("|",AE43)-1))-VALUE(MID(AE43,FIND("-",AE43)+1,10)))))*$D$50),$D$9*(1-(IF($N43="X",ABS($O43-VALUE(MID(AE43,FIND("|",AE43)+1,FIND("-",AE43)-FIND("|",AE43)-1))),ABS($Q43-ABS(VALUE(MID(AE43,FIND("|",AE43)+1,FIND("-",AE43)-FIND("|",AE43)-1))-VALUE(MID(AE43,FIND("-",AE43)+1,10)))))*$D$50)))))*$I43,0)),0)</f>
        <v>0</v>
      </c>
      <c r="AG43" s="337"/>
      <c r="AH43" s="362" t="s">
        <v>274</v>
      </c>
      <c r="AI43" s="355" t="n">
        <f aca="false">IFERROR(IF($M43=AH43,($D$8+$D$9+$D$10)*$I43,IF($N43=LEFT(AH43,1),($D$8+MAX(0,IF($D$50=1,$D$9*(1-(ABS($Q43-ABS(VALUE(MID(AH43,FIND("|",AH43)+1,FIND("-",AH43)-FIND("|",AH43)-1))-VALUE(MID(AH43,FIND("-",AH43)+1,10)))))*$D$50),$D$9*(1-(IF($N43="X",ABS($O43-VALUE(MID(AH43,FIND("|",AH43)+1,FIND("-",AH43)-FIND("|",AH43)-1))),ABS($Q43-ABS(VALUE(MID(AH43,FIND("|",AH43)+1,FIND("-",AH43)-FIND("|",AH43)-1))-VALUE(MID(AH43,FIND("-",AH43)+1,10)))))*$D$50)))))*$I43,0)),0)</f>
        <v>0</v>
      </c>
      <c r="AJ43" s="337"/>
      <c r="AK43" s="362" t="s">
        <v>274</v>
      </c>
      <c r="AL43" s="355" t="n">
        <f aca="false">IFERROR(IF($M43=AK43,($D$8+$D$9+$D$10)*$I43,IF($N43=LEFT(AK43,1),($D$8+MAX(0,IF($D$50=1,$D$9*(1-(ABS($Q43-ABS(VALUE(MID(AK43,FIND("|",AK43)+1,FIND("-",AK43)-FIND("|",AK43)-1))-VALUE(MID(AK43,FIND("-",AK43)+1,10)))))*$D$50),$D$9*(1-(IF($N43="X",ABS($O43-VALUE(MID(AK43,FIND("|",AK43)+1,FIND("-",AK43)-FIND("|",AK43)-1))),ABS($Q43-ABS(VALUE(MID(AK43,FIND("|",AK43)+1,FIND("-",AK43)-FIND("|",AK43)-1))-VALUE(MID(AK43,FIND("-",AK43)+1,10)))))*$D$50)))))*$I43,0)),0)</f>
        <v>0</v>
      </c>
      <c r="AM43" s="337"/>
      <c r="AN43" s="362" t="s">
        <v>274</v>
      </c>
      <c r="AO43" s="355" t="n">
        <f aca="false">IFERROR(IF($M43=AN43,($D$8+$D$9+$D$10)*$I43,IF($N43=LEFT(AN43,1),($D$8+MAX(0,IF($D$50=1,$D$9*(1-(ABS($Q43-ABS(VALUE(MID(AN43,FIND("|",AN43)+1,FIND("-",AN43)-FIND("|",AN43)-1))-VALUE(MID(AN43,FIND("-",AN43)+1,10)))))*$D$50),$D$9*(1-(IF($N43="X",ABS($O43-VALUE(MID(AN43,FIND("|",AN43)+1,FIND("-",AN43)-FIND("|",AN43)-1))),ABS($Q43-ABS(VALUE(MID(AN43,FIND("|",AN43)+1,FIND("-",AN43)-FIND("|",AN43)-1))-VALUE(MID(AN43,FIND("-",AN43)+1,10)))))*$D$50)))))*$I43,0)),0)</f>
        <v>0</v>
      </c>
      <c r="AP43" s="337"/>
      <c r="AQ43" s="362" t="s">
        <v>281</v>
      </c>
      <c r="AR43" s="355" t="n">
        <f aca="false">IFERROR(IF($M43=AQ43,($D$8+$D$9+$D$10)*$I43,IF($N43=LEFT(AQ43,1),($D$8+MAX(0,IF($D$50=1,$D$9*(1-(ABS($Q43-ABS(VALUE(MID(AQ43,FIND("|",AQ43)+1,FIND("-",AQ43)-FIND("|",AQ43)-1))-VALUE(MID(AQ43,FIND("-",AQ43)+1,10)))))*$D$50),$D$9*(1-(IF($N43="X",ABS($O43-VALUE(MID(AQ43,FIND("|",AQ43)+1,FIND("-",AQ43)-FIND("|",AQ43)-1))),ABS($Q43-ABS(VALUE(MID(AQ43,FIND("|",AQ43)+1,FIND("-",AQ43)-FIND("|",AQ43)-1))-VALUE(MID(AQ43,FIND("-",AQ43)+1,10)))))*$D$50)))))*$I43,0)),0)</f>
        <v>0</v>
      </c>
      <c r="AS43" s="337"/>
      <c r="AT43" s="362" t="s">
        <v>267</v>
      </c>
      <c r="AU43" s="355" t="n">
        <f aca="false">IFERROR(IF($M43=AT43,($D$8+$D$9+$D$10)*$I43,IF($N43=LEFT(AT43,1),($D$8+MAX(0,IF($D$50=1,$D$9*(1-(ABS($Q43-ABS(VALUE(MID(AT43,FIND("|",AT43)+1,FIND("-",AT43)-FIND("|",AT43)-1))-VALUE(MID(AT43,FIND("-",AT43)+1,10)))))*$D$50),$D$9*(1-(IF($N43="X",ABS($O43-VALUE(MID(AT43,FIND("|",AT43)+1,FIND("-",AT43)-FIND("|",AT43)-1))),ABS($Q43-ABS(VALUE(MID(AT43,FIND("|",AT43)+1,FIND("-",AT43)-FIND("|",AT43)-1))-VALUE(MID(AT43,FIND("-",AT43)+1,10)))))*$D$50)))))*$I43,0)),0)</f>
        <v>0</v>
      </c>
      <c r="AV43" s="337"/>
      <c r="AW43" s="362" t="s">
        <v>275</v>
      </c>
      <c r="AX43" s="355" t="n">
        <f aca="false">IFERROR(IF($M43=AW43,($D$8+$D$9+$D$10)*$I43,IF($N43=LEFT(AW43,1),($D$8+MAX(0,IF($D$50=1,$D$9*(1-(ABS($Q43-ABS(VALUE(MID(AW43,FIND("|",AW43)+1,FIND("-",AW43)-FIND("|",AW43)-1))-VALUE(MID(AW43,FIND("-",AW43)+1,10)))))*$D$50),$D$9*(1-(IF($N43="X",ABS($O43-VALUE(MID(AW43,FIND("|",AW43)+1,FIND("-",AW43)-FIND("|",AW43)-1))),ABS($Q43-ABS(VALUE(MID(AW43,FIND("|",AW43)+1,FIND("-",AW43)-FIND("|",AW43)-1))-VALUE(MID(AW43,FIND("-",AW43)+1,10)))))*$D$50)))))*$I43,0)),0)</f>
        <v>0</v>
      </c>
      <c r="AY43" s="337"/>
      <c r="AZ43" s="362" t="s">
        <v>274</v>
      </c>
      <c r="BA43" s="355" t="n">
        <f aca="false">IFERROR(IF($M43=AZ43,($D$8+$D$9+$D$10)*$I43,IF($N43=LEFT(AZ43,1),($D$8+MAX(0,IF($D$50=1,$D$9*(1-(ABS($Q43-ABS(VALUE(MID(AZ43,FIND("|",AZ43)+1,FIND("-",AZ43)-FIND("|",AZ43)-1))-VALUE(MID(AZ43,FIND("-",AZ43)+1,10)))))*$D$50),$D$9*(1-(IF($N43="X",ABS($O43-VALUE(MID(AZ43,FIND("|",AZ43)+1,FIND("-",AZ43)-FIND("|",AZ43)-1))),ABS($Q43-ABS(VALUE(MID(AZ43,FIND("|",AZ43)+1,FIND("-",AZ43)-FIND("|",AZ43)-1))-VALUE(MID(AZ43,FIND("-",AZ43)+1,10)))))*$D$50)))))*$I43,0)),0)</f>
        <v>0</v>
      </c>
      <c r="BB43" s="337"/>
      <c r="BC43" s="362" t="s">
        <v>268</v>
      </c>
      <c r="BD43" s="355" t="n">
        <f aca="false">IFERROR(IF($M43=BC43,($D$8+$D$9+$D$10)*$I43,IF($N43=LEFT(BC43,1),($D$8+MAX(0,IF($D$50=1,$D$9*(1-(ABS($Q43-ABS(VALUE(MID(BC43,FIND("|",BC43)+1,FIND("-",BC43)-FIND("|",BC43)-1))-VALUE(MID(BC43,FIND("-",BC43)+1,10)))))*$D$50),$D$9*(1-(IF($N43="X",ABS($O43-VALUE(MID(BC43,FIND("|",BC43)+1,FIND("-",BC43)-FIND("|",BC43)-1))),ABS($Q43-ABS(VALUE(MID(BC43,FIND("|",BC43)+1,FIND("-",BC43)-FIND("|",BC43)-1))-VALUE(MID(BC43,FIND("-",BC43)+1,10)))))*$D$50)))))*$I43,0)),0)</f>
        <v>0</v>
      </c>
      <c r="BE43" s="337"/>
      <c r="BF43" s="362" t="s">
        <v>271</v>
      </c>
      <c r="BG43" s="355" t="n">
        <f aca="false">IFERROR(IF($M43=BF43,($D$8+$D$9+$D$10)*$I43,IF($N43=LEFT(BF43,1),($D$8+MAX(0,IF($D$50=1,$D$9*(1-(ABS($Q43-ABS(VALUE(MID(BF43,FIND("|",BF43)+1,FIND("-",BF43)-FIND("|",BF43)-1))-VALUE(MID(BF43,FIND("-",BF43)+1,10)))))*$D$50),$D$9*(1-(IF($N43="X",ABS($O43-VALUE(MID(BF43,FIND("|",BF43)+1,FIND("-",BF43)-FIND("|",BF43)-1))),ABS($Q43-ABS(VALUE(MID(BF43,FIND("|",BF43)+1,FIND("-",BF43)-FIND("|",BF43)-1))-VALUE(MID(BF43,FIND("-",BF43)+1,10)))))*$D$50)))))*$I43,0)),0)</f>
        <v>0</v>
      </c>
      <c r="BH43" s="337"/>
      <c r="BI43" s="362" t="s">
        <v>271</v>
      </c>
      <c r="BJ43" s="355" t="n">
        <f aca="false">IFERROR(IF($M43=BI43,($D$8+$D$9+$D$10)*$I43,IF($N43=LEFT(BI43,1),($D$8+MAX(0,IF($D$50=1,$D$9*(1-(ABS($Q43-ABS(VALUE(MID(BI43,FIND("|",BI43)+1,FIND("-",BI43)-FIND("|",BI43)-1))-VALUE(MID(BI43,FIND("-",BI43)+1,10)))))*$D$50),$D$9*(1-(IF($N43="X",ABS($O43-VALUE(MID(BI43,FIND("|",BI43)+1,FIND("-",BI43)-FIND("|",BI43)-1))),ABS($Q43-ABS(VALUE(MID(BI43,FIND("|",BI43)+1,FIND("-",BI43)-FIND("|",BI43)-1))-VALUE(MID(BI43,FIND("-",BI43)+1,10)))))*$D$50)))))*$I43,0)),0)</f>
        <v>0</v>
      </c>
      <c r="BK43" s="337"/>
      <c r="BL43" s="362" t="s">
        <v>267</v>
      </c>
      <c r="BM43" s="355" t="n">
        <f aca="false">IFERROR(IF($M43=BL43,($D$8+$D$9+$D$10)*$I43,IF($N43=LEFT(BL43,1),($D$8+MAX(0,IF($D$50=1,$D$9*(1-(ABS($Q43-ABS(VALUE(MID(BL43,FIND("|",BL43)+1,FIND("-",BL43)-FIND("|",BL43)-1))-VALUE(MID(BL43,FIND("-",BL43)+1,10)))))*$D$50),$D$9*(1-(IF($N43="X",ABS($O43-VALUE(MID(BL43,FIND("|",BL43)+1,FIND("-",BL43)-FIND("|",BL43)-1))),ABS($Q43-ABS(VALUE(MID(BL43,FIND("|",BL43)+1,FIND("-",BL43)-FIND("|",BL43)-1))-VALUE(MID(BL43,FIND("-",BL43)+1,10)))))*$D$50)))))*$I43,0)),0)</f>
        <v>0</v>
      </c>
      <c r="BN43" s="337"/>
      <c r="BO43" s="362" t="s">
        <v>267</v>
      </c>
      <c r="BP43" s="355" t="n">
        <f aca="false">IFERROR(IF($M43=BO43,($D$8+$D$9+$D$10)*$I43,IF($N43=LEFT(BO43,1),($D$8+MAX(0,IF($D$50=1,$D$9*(1-(ABS($Q43-ABS(VALUE(MID(BO43,FIND("|",BO43)+1,FIND("-",BO43)-FIND("|",BO43)-1))-VALUE(MID(BO43,FIND("-",BO43)+1,10)))))*$D$50),$D$9*(1-(IF($N43="X",ABS($O43-VALUE(MID(BO43,FIND("|",BO43)+1,FIND("-",BO43)-FIND("|",BO43)-1))),ABS($Q43-ABS(VALUE(MID(BO43,FIND("|",BO43)+1,FIND("-",BO43)-FIND("|",BO43)-1))-VALUE(MID(BO43,FIND("-",BO43)+1,10)))))*$D$50)))))*$I43,0)),0)</f>
        <v>0</v>
      </c>
      <c r="BQ43" s="337"/>
      <c r="BR43" s="362" t="s">
        <v>271</v>
      </c>
      <c r="BS43" s="355" t="n">
        <f aca="false">IFERROR(IF($M43=BR43,($D$8+$D$9+$D$10)*$I43,IF($N43=LEFT(BR43,1),($D$8+MAX(0,IF($D$50=1,$D$9*(1-(ABS($Q43-ABS(VALUE(MID(BR43,FIND("|",BR43)+1,FIND("-",BR43)-FIND("|",BR43)-1))-VALUE(MID(BR43,FIND("-",BR43)+1,10)))))*$D$50),$D$9*(1-(IF($N43="X",ABS($O43-VALUE(MID(BR43,FIND("|",BR43)+1,FIND("-",BR43)-FIND("|",BR43)-1))),ABS($Q43-ABS(VALUE(MID(BR43,FIND("|",BR43)+1,FIND("-",BR43)-FIND("|",BR43)-1))-VALUE(MID(BR43,FIND("-",BR43)+1,10)))))*$D$50)))))*$I43,0)),0)</f>
        <v>0</v>
      </c>
      <c r="BT43" s="337"/>
      <c r="BU43" s="362"/>
      <c r="BV43" s="355" t="n">
        <f aca="false">IFERROR(IF($M43=BU43,($D$8+$D$9+$D$10)*$I43,IF($N43=LEFT(BU43,1),($D$8+MAX(0,IF($D$50=1,$D$9*(1-(ABS($Q43-ABS(VALUE(MID(BU43,FIND("|",BU43)+1,FIND("-",BU43)-FIND("|",BU43)-1))-VALUE(MID(BU43,FIND("-",BU43)+1,10)))))*$D$50),$D$9*(1-(IF($N43="X",ABS($O43-VALUE(MID(BU43,FIND("|",BU43)+1,FIND("-",BU43)-FIND("|",BU43)-1))),ABS($Q43-ABS(VALUE(MID(BU43,FIND("|",BU43)+1,FIND("-",BU43)-FIND("|",BU43)-1))-VALUE(MID(BU43,FIND("-",BU43)+1,10)))))*$D$50)))))*$I43,0)),0)</f>
        <v>0</v>
      </c>
      <c r="BW43" s="337"/>
      <c r="BX43" s="362"/>
      <c r="BY43" s="355" t="n">
        <f aca="false">IFERROR(IF($M43=BX43,($D$8+$D$9+$D$10)*$I43,IF($N43=LEFT(BX43,1),($D$8+MAX(0,IF($D$50=1,$D$9*(1-(ABS($Q43-ABS(VALUE(MID(BX43,FIND("|",BX43)+1,FIND("-",BX43)-FIND("|",BX43)-1))-VALUE(MID(BX43,FIND("-",BX43)+1,10)))))*$D$50),$D$9*(1-(IF($N43="X",ABS($O43-VALUE(MID(BX43,FIND("|",BX43)+1,FIND("-",BX43)-FIND("|",BX43)-1))),ABS($Q43-ABS(VALUE(MID(BX43,FIND("|",BX43)+1,FIND("-",BX43)-FIND("|",BX43)-1))-VALUE(MID(BX43,FIND("-",BX43)+1,10)))))*$D$50)))))*$I43,0)),0)</f>
        <v>0</v>
      </c>
      <c r="BZ43" s="337"/>
      <c r="CA43" s="362"/>
      <c r="CB43" s="355" t="n">
        <f aca="false">IFERROR(IF($M43=CA43,($D$8+$D$9+$D$10)*$I43,IF($N43=LEFT(CA43,1),($D$8+MAX(0,IF($D$50=1,$D$9*(1-(ABS($Q43-ABS(VALUE(MID(CA43,FIND("|",CA43)+1,FIND("-",CA43)-FIND("|",CA43)-1))-VALUE(MID(CA43,FIND("-",CA43)+1,10)))))*$D$50),$D$9*(1-(IF($N43="X",ABS($O43-VALUE(MID(CA43,FIND("|",CA43)+1,FIND("-",CA43)-FIND("|",CA43)-1))),ABS($Q43-ABS(VALUE(MID(CA43,FIND("|",CA43)+1,FIND("-",CA43)-FIND("|",CA43)-1))-VALUE(MID(CA43,FIND("-",CA43)+1,10)))))*$D$50)))))*$I43,0)),0)</f>
        <v>0</v>
      </c>
      <c r="CC43" s="337"/>
      <c r="CD43" s="362"/>
      <c r="CE43" s="355" t="n">
        <f aca="false">IFERROR(IF($M43=CD43,($D$8+$D$9+$D$10)*$I43,IF($N43=LEFT(CD43,1),($D$8+MAX(0,IF($D$50=1,$D$9*(1-(ABS($Q43-ABS(VALUE(MID(CD43,FIND("|",CD43)+1,FIND("-",CD43)-FIND("|",CD43)-1))-VALUE(MID(CD43,FIND("-",CD43)+1,10)))))*$D$50),$D$9*(1-(IF($N43="X",ABS($O43-VALUE(MID(CD43,FIND("|",CD43)+1,FIND("-",CD43)-FIND("|",CD43)-1))),ABS($Q43-ABS(VALUE(MID(CD43,FIND("|",CD43)+1,FIND("-",CD43)-FIND("|",CD43)-1))-VALUE(MID(CD43,FIND("-",CD43)+1,10)))))*$D$50)))))*$I43,0)),0)</f>
        <v>0</v>
      </c>
      <c r="CF43" s="337"/>
      <c r="CG43" s="362"/>
      <c r="CH43" s="355" t="n">
        <f aca="false">IFERROR(IF($M43=CG43,($D$8+$D$9+$D$10)*$I43,IF($N43=LEFT(CG43,1),($D$8+MAX(0,IF($D$50=1,$D$9*(1-(ABS($Q43-ABS(VALUE(MID(CG43,FIND("|",CG43)+1,FIND("-",CG43)-FIND("|",CG43)-1))-VALUE(MID(CG43,FIND("-",CG43)+1,10)))))*$D$50),$D$9*(1-(IF($N43="X",ABS($O43-VALUE(MID(CG43,FIND("|",CG43)+1,FIND("-",CG43)-FIND("|",CG43)-1))),ABS($Q43-ABS(VALUE(MID(CG43,FIND("|",CG43)+1,FIND("-",CG43)-FIND("|",CG43)-1))-VALUE(MID(CG43,FIND("-",CG43)+1,10)))))*$D$50)))))*$I43,0)),0)</f>
        <v>0</v>
      </c>
      <c r="CI43" s="337"/>
      <c r="CJ43" s="362"/>
      <c r="CK43" s="355" t="n">
        <f aca="false">IFERROR(IF($M43=CJ43,($D$8+$D$9+$D$10)*$I43,IF($N43=LEFT(CJ43,1),($D$8+MAX(0,IF($D$50=1,$D$9*(1-(ABS($Q43-ABS(VALUE(MID(CJ43,FIND("|",CJ43)+1,FIND("-",CJ43)-FIND("|",CJ43)-1))-VALUE(MID(CJ43,FIND("-",CJ43)+1,10)))))*$D$50),$D$9*(1-(IF($N43="X",ABS($O43-VALUE(MID(CJ43,FIND("|",CJ43)+1,FIND("-",CJ43)-FIND("|",CJ43)-1))),ABS($Q43-ABS(VALUE(MID(CJ43,FIND("|",CJ43)+1,FIND("-",CJ43)-FIND("|",CJ43)-1))-VALUE(MID(CJ43,FIND("-",CJ43)+1,10)))))*$D$50)))))*$I43,0)),0)</f>
        <v>0</v>
      </c>
      <c r="CL43" s="337"/>
      <c r="CM43" s="362"/>
      <c r="CN43" s="355" t="n">
        <f aca="false">IFERROR(IF($M43=CM43,($D$8+$D$9+$D$10)*$I43,IF($N43=LEFT(CM43,1),($D$8+MAX(0,IF($D$50=1,$D$9*(1-(ABS($Q43-ABS(VALUE(MID(CM43,FIND("|",CM43)+1,FIND("-",CM43)-FIND("|",CM43)-1))-VALUE(MID(CM43,FIND("-",CM43)+1,10)))))*$D$50),$D$9*(1-(IF($N43="X",ABS($O43-VALUE(MID(CM43,FIND("|",CM43)+1,FIND("-",CM43)-FIND("|",CM43)-1))),ABS($Q43-ABS(VALUE(MID(CM43,FIND("|",CM43)+1,FIND("-",CM43)-FIND("|",CM43)-1))-VALUE(MID(CM43,FIND("-",CM43)+1,10)))))*$D$50)))))*$I43,0)),0)</f>
        <v>0</v>
      </c>
      <c r="CO43" s="337"/>
      <c r="CP43" s="362"/>
      <c r="CQ43" s="355" t="n">
        <f aca="false">IFERROR(IF($M43=CP43,($D$8+$D$9+$D$10)*$I43,IF($N43=LEFT(CP43,1),($D$8+MAX(0,IF($D$50=1,$D$9*(1-(ABS($Q43-ABS(VALUE(MID(CP43,FIND("|",CP43)+1,FIND("-",CP43)-FIND("|",CP43)-1))-VALUE(MID(CP43,FIND("-",CP43)+1,10)))))*$D$50),$D$9*(1-(IF($N43="X",ABS($O43-VALUE(MID(CP43,FIND("|",CP43)+1,FIND("-",CP43)-FIND("|",CP43)-1))),ABS($Q43-ABS(VALUE(MID(CP43,FIND("|",CP43)+1,FIND("-",CP43)-FIND("|",CP43)-1))-VALUE(MID(CP43,FIND("-",CP43)+1,10)))))*$D$50)))))*$I43,0)),0)</f>
        <v>0</v>
      </c>
      <c r="CR43" s="337"/>
      <c r="CS43" s="362"/>
      <c r="CT43" s="355" t="n">
        <f aca="false">IFERROR(IF($M43=CS43,($D$8+$D$9+$D$10)*$I43,IF($N43=LEFT(CS43,1),($D$8+MAX(0,IF($D$50=1,$D$9*(1-(ABS($Q43-ABS(VALUE(MID(CS43,FIND("|",CS43)+1,FIND("-",CS43)-FIND("|",CS43)-1))-VALUE(MID(CS43,FIND("-",CS43)+1,10)))))*$D$50),$D$9*(1-(IF($N43="X",ABS($O43-VALUE(MID(CS43,FIND("|",CS43)+1,FIND("-",CS43)-FIND("|",CS43)-1))),ABS($Q43-ABS(VALUE(MID(CS43,FIND("|",CS43)+1,FIND("-",CS43)-FIND("|",CS43)-1))-VALUE(MID(CS43,FIND("-",CS43)+1,10)))))*$D$50)))))*$I43,0)),0)</f>
        <v>0</v>
      </c>
      <c r="CU43" s="337"/>
      <c r="CV43" s="362"/>
      <c r="CW43" s="355" t="n">
        <f aca="false">IFERROR(IF($M43=CV43,($D$8+$D$9+$D$10)*$I43,IF($N43=LEFT(CV43,1),($D$8+MAX(0,IF($D$50=1,$D$9*(1-(ABS($Q43-ABS(VALUE(MID(CV43,FIND("|",CV43)+1,FIND("-",CV43)-FIND("|",CV43)-1))-VALUE(MID(CV43,FIND("-",CV43)+1,10)))))*$D$50),$D$9*(1-(IF($N43="X",ABS($O43-VALUE(MID(CV43,FIND("|",CV43)+1,FIND("-",CV43)-FIND("|",CV43)-1))),ABS($Q43-ABS(VALUE(MID(CV43,FIND("|",CV43)+1,FIND("-",CV43)-FIND("|",CV43)-1))-VALUE(MID(CV43,FIND("-",CV43)+1,10)))))*$D$50)))))*$I43,0)),0)</f>
        <v>0</v>
      </c>
      <c r="CX43" s="337"/>
      <c r="CY43" s="362"/>
      <c r="CZ43" s="355" t="n">
        <f aca="false">IFERROR(IF($M43=CY43,($D$8+$D$9+$D$10)*$I43,IF($N43=LEFT(CY43,1),($D$8+MAX(0,IF($D$50=1,$D$9*(1-(ABS($Q43-ABS(VALUE(MID(CY43,FIND("|",CY43)+1,FIND("-",CY43)-FIND("|",CY43)-1))-VALUE(MID(CY43,FIND("-",CY43)+1,10)))))*$D$50),$D$9*(1-(IF($N43="X",ABS($O43-VALUE(MID(CY43,FIND("|",CY43)+1,FIND("-",CY43)-FIND("|",CY43)-1))),ABS($Q43-ABS(VALUE(MID(CY43,FIND("|",CY43)+1,FIND("-",CY43)-FIND("|",CY43)-1))-VALUE(MID(CY43,FIND("-",CY43)+1,10)))))*$D$50)))))*$I43,0)),0)</f>
        <v>0</v>
      </c>
      <c r="DA43" s="337"/>
      <c r="DB43" s="362"/>
      <c r="DC43" s="355" t="n">
        <f aca="false">IFERROR(IF($M43=DB43,($D$8+$D$9+$D$10)*$I43,IF($N43=LEFT(DB43,1),($D$8+MAX(0,IF($D$50=1,$D$9*(1-(ABS($Q43-ABS(VALUE(MID(DB43,FIND("|",DB43)+1,FIND("-",DB43)-FIND("|",DB43)-1))-VALUE(MID(DB43,FIND("-",DB43)+1,10)))))*$D$50),$D$9*(1-(IF($N43="X",ABS($O43-VALUE(MID(DB43,FIND("|",DB43)+1,FIND("-",DB43)-FIND("|",DB43)-1))),ABS($Q43-ABS(VALUE(MID(DB43,FIND("|",DB43)+1,FIND("-",DB43)-FIND("|",DB43)-1))-VALUE(MID(DB43,FIND("-",DB43)+1,10)))))*$D$50)))))*$I43,0)),0)</f>
        <v>0</v>
      </c>
      <c r="DD43" s="337"/>
      <c r="DE43" s="362"/>
      <c r="DF43" s="355" t="n">
        <f aca="false">IFERROR(IF($M43=DE43,($D$8+$D$9+$D$10)*$I43,IF($N43=LEFT(DE43,1),($D$8+MAX(0,IF($D$50=1,$D$9*(1-(ABS($Q43-ABS(VALUE(MID(DE43,FIND("|",DE43)+1,FIND("-",DE43)-FIND("|",DE43)-1))-VALUE(MID(DE43,FIND("-",DE43)+1,10)))))*$D$50),$D$9*(1-(IF($N43="X",ABS($O43-VALUE(MID(DE43,FIND("|",DE43)+1,FIND("-",DE43)-FIND("|",DE43)-1))),ABS($Q43-ABS(VALUE(MID(DE43,FIND("|",DE43)+1,FIND("-",DE43)-FIND("|",DE43)-1))-VALUE(MID(DE43,FIND("-",DE43)+1,10)))))*$D$50)))))*$I43,0)),0)</f>
        <v>0</v>
      </c>
      <c r="DG43" s="337"/>
      <c r="DH43" s="362"/>
      <c r="DI43" s="355" t="n">
        <f aca="false">IFERROR(IF($M43=DH43,($D$8+$D$9+$D$10)*$I43,IF($N43=LEFT(DH43,1),($D$8+MAX(0,IF($D$50=1,$D$9*(1-(ABS($Q43-ABS(VALUE(MID(DH43,FIND("|",DH43)+1,FIND("-",DH43)-FIND("|",DH43)-1))-VALUE(MID(DH43,FIND("-",DH43)+1,10)))))*$D$50),$D$9*(1-(IF($N43="X",ABS($O43-VALUE(MID(DH43,FIND("|",DH43)+1,FIND("-",DH43)-FIND("|",DH43)-1))),ABS($Q43-ABS(VALUE(MID(DH43,FIND("|",DH43)+1,FIND("-",DH43)-FIND("|",DH43)-1))-VALUE(MID(DH43,FIND("-",DH43)+1,10)))))*$D$50)))))*$I43,0)),0)</f>
        <v>0</v>
      </c>
      <c r="DJ43" s="337"/>
      <c r="DK43" s="362"/>
      <c r="DL43" s="355" t="n">
        <f aca="false">IFERROR(IF($M43=DK43,($D$8+$D$9+$D$10)*$I43,IF($N43=LEFT(DK43,1),($D$8+MAX(0,IF($D$50=1,$D$9*(1-(ABS($Q43-ABS(VALUE(MID(DK43,FIND("|",DK43)+1,FIND("-",DK43)-FIND("|",DK43)-1))-VALUE(MID(DK43,FIND("-",DK43)+1,10)))))*$D$50),$D$9*(1-(IF($N43="X",ABS($O43-VALUE(MID(DK43,FIND("|",DK43)+1,FIND("-",DK43)-FIND("|",DK43)-1))),ABS($Q43-ABS(VALUE(MID(DK43,FIND("|",DK43)+1,FIND("-",DK43)-FIND("|",DK43)-1))-VALUE(MID(DK43,FIND("-",DK43)+1,10)))))*$D$50)))))*$I43,0)),0)</f>
        <v>0</v>
      </c>
      <c r="DM43" s="337"/>
      <c r="DN43" s="362"/>
      <c r="DO43" s="355" t="n">
        <f aca="false">IFERROR(IF($M43=DN43,($D$8+$D$9+$D$10)*$I43,IF($N43=LEFT(DN43,1),($D$8+MAX(0,IF($D$50=1,$D$9*(1-(ABS($Q43-ABS(VALUE(MID(DN43,FIND("|",DN43)+1,FIND("-",DN43)-FIND("|",DN43)-1))-VALUE(MID(DN43,FIND("-",DN43)+1,10)))))*$D$50),$D$9*(1-(IF($N43="X",ABS($O43-VALUE(MID(DN43,FIND("|",DN43)+1,FIND("-",DN43)-FIND("|",DN43)-1))),ABS($Q43-ABS(VALUE(MID(DN43,FIND("|",DN43)+1,FIND("-",DN43)-FIND("|",DN43)-1))-VALUE(MID(DN43,FIND("-",DN43)+1,10)))))*$D$50)))))*$I43,0)),0)</f>
        <v>0</v>
      </c>
      <c r="DP43" s="337"/>
      <c r="DQ43" s="362"/>
      <c r="DR43" s="355" t="n">
        <f aca="false">IFERROR(IF($M43=DQ43,($D$8+$D$9+$D$10)*$I43,IF($N43=LEFT(DQ43,1),($D$8+MAX(0,IF($D$50=1,$D$9*(1-(ABS($Q43-ABS(VALUE(MID(DQ43,FIND("|",DQ43)+1,FIND("-",DQ43)-FIND("|",DQ43)-1))-VALUE(MID(DQ43,FIND("-",DQ43)+1,10)))))*$D$50),$D$9*(1-(IF($N43="X",ABS($O43-VALUE(MID(DQ43,FIND("|",DQ43)+1,FIND("-",DQ43)-FIND("|",DQ43)-1))),ABS($Q43-ABS(VALUE(MID(DQ43,FIND("|",DQ43)+1,FIND("-",DQ43)-FIND("|",DQ43)-1))-VALUE(MID(DQ43,FIND("-",DQ43)+1,10)))))*$D$50)))))*$I43,0)),0)</f>
        <v>0</v>
      </c>
      <c r="DS43" s="337"/>
      <c r="DT43" s="362"/>
      <c r="DU43" s="355" t="n">
        <f aca="false">IFERROR(IF($M43=DT43,($D$8+$D$9+$D$10)*$I43,IF($N43=LEFT(DT43,1),($D$8+MAX(0,IF($D$50=1,$D$9*(1-(ABS($Q43-ABS(VALUE(MID(DT43,FIND("|",DT43)+1,FIND("-",DT43)-FIND("|",DT43)-1))-VALUE(MID(DT43,FIND("-",DT43)+1,10)))))*$D$50),$D$9*(1-(IF($N43="X",ABS($O43-VALUE(MID(DT43,FIND("|",DT43)+1,FIND("-",DT43)-FIND("|",DT43)-1))),ABS($Q43-ABS(VALUE(MID(DT43,FIND("|",DT43)+1,FIND("-",DT43)-FIND("|",DT43)-1))-VALUE(MID(DT43,FIND("-",DT43)+1,10)))))*$D$50)))))*$I43,0)),0)</f>
        <v>0</v>
      </c>
      <c r="DV43" s="337"/>
      <c r="DW43" s="362"/>
      <c r="DX43" s="355" t="n">
        <f aca="false">IFERROR(IF($M43=DW43,($D$8+$D$9+$D$10)*$I43,IF($N43=LEFT(DW43,1),($D$8+MAX(0,IF($D$50=1,$D$9*(1-(ABS($Q43-ABS(VALUE(MID(DW43,FIND("|",DW43)+1,FIND("-",DW43)-FIND("|",DW43)-1))-VALUE(MID(DW43,FIND("-",DW43)+1,10)))))*$D$50),$D$9*(1-(IF($N43="X",ABS($O43-VALUE(MID(DW43,FIND("|",DW43)+1,FIND("-",DW43)-FIND("|",DW43)-1))),ABS($Q43-ABS(VALUE(MID(DW43,FIND("|",DW43)+1,FIND("-",DW43)-FIND("|",DW43)-1))-VALUE(MID(DW43,FIND("-",DW43)+1,10)))))*$D$50)))))*$I43,0)),0)</f>
        <v>0</v>
      </c>
      <c r="DY43" s="337"/>
      <c r="DZ43" s="362"/>
      <c r="EA43" s="355" t="n">
        <f aca="false">IFERROR(IF($M43=DZ43,($D$8+$D$9+$D$10)*$I43,IF($N43=LEFT(DZ43,1),($D$8+MAX(0,IF($D$50=1,$D$9*(1-(ABS($Q43-ABS(VALUE(MID(DZ43,FIND("|",DZ43)+1,FIND("-",DZ43)-FIND("|",DZ43)-1))-VALUE(MID(DZ43,FIND("-",DZ43)+1,10)))))*$D$50),$D$9*(1-(IF($N43="X",ABS($O43-VALUE(MID(DZ43,FIND("|",DZ43)+1,FIND("-",DZ43)-FIND("|",DZ43)-1))),ABS($Q43-ABS(VALUE(MID(DZ43,FIND("|",DZ43)+1,FIND("-",DZ43)-FIND("|",DZ43)-1))-VALUE(MID(DZ43,FIND("-",DZ43)+1,10)))))*$D$50)))))*$I43,0)),0)</f>
        <v>0</v>
      </c>
      <c r="EB43" s="337"/>
      <c r="EC43" s="362"/>
      <c r="ED43" s="355" t="n">
        <f aca="false">IFERROR(IF($M43=EC43,($D$8+$D$9+$D$10)*$I43,IF($N43=LEFT(EC43,1),($D$8+MAX(0,IF($D$50=1,$D$9*(1-(ABS($Q43-ABS(VALUE(MID(EC43,FIND("|",EC43)+1,FIND("-",EC43)-FIND("|",EC43)-1))-VALUE(MID(EC43,FIND("-",EC43)+1,10)))))*$D$50),$D$9*(1-(IF($N43="X",ABS($O43-VALUE(MID(EC43,FIND("|",EC43)+1,FIND("-",EC43)-FIND("|",EC43)-1))),ABS($Q43-ABS(VALUE(MID(EC43,FIND("|",EC43)+1,FIND("-",EC43)-FIND("|",EC43)-1))-VALUE(MID(EC43,FIND("-",EC43)+1,10)))))*$D$50)))))*$I43,0)),0)</f>
        <v>0</v>
      </c>
      <c r="EE43" s="337"/>
      <c r="EF43" s="362"/>
      <c r="EG43" s="355" t="n">
        <f aca="false">IFERROR(IF($M43=EF43,($D$8+$D$9+$D$10)*$I43,IF($N43=LEFT(EF43,1),($D$8+MAX(0,IF($D$50=1,$D$9*(1-(ABS($Q43-ABS(VALUE(MID(EF43,FIND("|",EF43)+1,FIND("-",EF43)-FIND("|",EF43)-1))-VALUE(MID(EF43,FIND("-",EF43)+1,10)))))*$D$50),$D$9*(1-(IF($N43="X",ABS($O43-VALUE(MID(EF43,FIND("|",EF43)+1,FIND("-",EF43)-FIND("|",EF43)-1))),ABS($Q43-ABS(VALUE(MID(EF43,FIND("|",EF43)+1,FIND("-",EF43)-FIND("|",EF43)-1))-VALUE(MID(EF43,FIND("-",EF43)+1,10)))))*$D$50)))))*$I43,0)),0)</f>
        <v>0</v>
      </c>
      <c r="EH43" s="337"/>
      <c r="EI43" s="337"/>
    </row>
    <row r="44" customFormat="false" ht="15" hidden="false" customHeight="false" outlineLevel="0" collapsed="false">
      <c r="A44" s="326"/>
      <c r="B44" s="326"/>
      <c r="C44" s="359" t="str">
        <f aca="false">Idiomas!D338</f>
        <v>Bota de Oro  (máximo goleador)</v>
      </c>
      <c r="D44" s="360" t="n">
        <v>20</v>
      </c>
      <c r="E44" s="333"/>
      <c r="F44" s="342" t="n">
        <f aca="false">SUM($D$8:$D$10)*I44</f>
        <v>17</v>
      </c>
      <c r="G44" s="342" t="n">
        <f aca="false">VLOOKUP(H44,Equipos!$Q$1:$R$25,2,0)</f>
        <v>11</v>
      </c>
      <c r="H44" s="350" t="n">
        <f aca="false">TRUNC(INDEX(WORLDCUP!$X$4:$X$147,MATCH(ADMIN!K44,WORLDCUP!$DT$4:$DT$147,0))+INDEX(Horarios!$R$3:$R$86,MATCH(Horarios!$C$3,Horarios!$P$3:$P$86,0))/24)</f>
        <v>46194</v>
      </c>
      <c r="I44" s="351" t="n">
        <v>1</v>
      </c>
      <c r="J44" s="361" t="s">
        <v>306</v>
      </c>
      <c r="K44" s="366" t="str">
        <f aca="false">CONCATENATE(WORLDCUP!AA62,"-",WORLDCUP!AF62)</f>
        <v>España-Arabia Saudita</v>
      </c>
      <c r="L44" s="353"/>
      <c r="M44" s="358" t="str">
        <f aca="false">IF(OR(WORLDCUP!AC62="",WORLDCUP!AD62=""),"-",N44&amp;"|"&amp;O44&amp;"-"&amp;P44)</f>
        <v>-</v>
      </c>
      <c r="N44" s="331" t="str">
        <f aca="false">IF(OR(WORLDCUP!AC62="",WORLDCUP!AD62=""),"",IF(WORLDCUP!AC62&gt;WORLDCUP!AD62,"1",IF(WORLDCUP!AC62&lt;WORLDCUP!AD62,"2","X")))</f>
        <v/>
      </c>
      <c r="O44" s="331" t="n">
        <f aca="false">WORLDCUP!AC62</f>
        <v>0</v>
      </c>
      <c r="P44" s="331" t="n">
        <f aca="false">WORLDCUP!AD62</f>
        <v>0</v>
      </c>
      <c r="Q44" s="331" t="n">
        <f aca="false">ABS(O44-P44)</f>
        <v>0</v>
      </c>
      <c r="R44" s="326"/>
      <c r="S44" s="362" t="s">
        <v>272</v>
      </c>
      <c r="T44" s="355" t="n">
        <f aca="false">IFERROR(IF($M44=S44,($D$8+$D$9+$D$10)*$I44,IF($N44=LEFT(S44,1),($D$8+MAX(0,IF($D$50=1,$D$9*(1-(ABS($Q44-ABS(VALUE(MID(S44,FIND("|",S44)+1,FIND("-",S44)-FIND("|",S44)-1))-VALUE(MID(S44,FIND("-",S44)+1,10)))))*$D$50),$D$9*(1-(IF($N44="X",ABS($O44-VALUE(MID(S44,FIND("|",S44)+1,FIND("-",S44)-FIND("|",S44)-1))),ABS($Q44-ABS(VALUE(MID(S44,FIND("|",S44)+1,FIND("-",S44)-FIND("|",S44)-1))-VALUE(MID(S44,FIND("-",S44)+1,10)))))*$D$50)))))*$I44,0)),0)</f>
        <v>0</v>
      </c>
      <c r="U44" s="337"/>
      <c r="V44" s="362" t="s">
        <v>266</v>
      </c>
      <c r="W44" s="355" t="n">
        <f aca="false">IFERROR(IF($M44=V44,($D$8+$D$9+$D$10)*$I44,IF($N44=LEFT(V44,1),($D$8+MAX(0,IF($D$50=1,$D$9*(1-(ABS($Q44-ABS(VALUE(MID(V44,FIND("|",V44)+1,FIND("-",V44)-FIND("|",V44)-1))-VALUE(MID(V44,FIND("-",V44)+1,10)))))*$D$50),$D$9*(1-(IF($N44="X",ABS($O44-VALUE(MID(V44,FIND("|",V44)+1,FIND("-",V44)-FIND("|",V44)-1))),ABS($Q44-ABS(VALUE(MID(V44,FIND("|",V44)+1,FIND("-",V44)-FIND("|",V44)-1))-VALUE(MID(V44,FIND("-",V44)+1,10)))))*$D$50)))))*$I44,0)),0)</f>
        <v>0</v>
      </c>
      <c r="X44" s="337"/>
      <c r="Y44" s="362" t="s">
        <v>266</v>
      </c>
      <c r="Z44" s="355" t="n">
        <f aca="false">IFERROR(IF($M44=Y44,($D$8+$D$9+$D$10)*$I44,IF($N44=LEFT(Y44,1),($D$8+MAX(0,IF($D$50=1,$D$9*(1-(ABS($Q44-ABS(VALUE(MID(Y44,FIND("|",Y44)+1,FIND("-",Y44)-FIND("|",Y44)-1))-VALUE(MID(Y44,FIND("-",Y44)+1,10)))))*$D$50),$D$9*(1-(IF($N44="X",ABS($O44-VALUE(MID(Y44,FIND("|",Y44)+1,FIND("-",Y44)-FIND("|",Y44)-1))),ABS($Q44-ABS(VALUE(MID(Y44,FIND("|",Y44)+1,FIND("-",Y44)-FIND("|",Y44)-1))-VALUE(MID(Y44,FIND("-",Y44)+1,10)))))*$D$50)))))*$I44,0)),0)</f>
        <v>0</v>
      </c>
      <c r="AA44" s="337"/>
      <c r="AB44" s="362" t="s">
        <v>264</v>
      </c>
      <c r="AC44" s="355" t="n">
        <f aca="false">IFERROR(IF($M44=AB44,($D$8+$D$9+$D$10)*$I44,IF($N44=LEFT(AB44,1),($D$8+MAX(0,IF($D$50=1,$D$9*(1-(ABS($Q44-ABS(VALUE(MID(AB44,FIND("|",AB44)+1,FIND("-",AB44)-FIND("|",AB44)-1))-VALUE(MID(AB44,FIND("-",AB44)+1,10)))))*$D$50),$D$9*(1-(IF($N44="X",ABS($O44-VALUE(MID(AB44,FIND("|",AB44)+1,FIND("-",AB44)-FIND("|",AB44)-1))),ABS($Q44-ABS(VALUE(MID(AB44,FIND("|",AB44)+1,FIND("-",AB44)-FIND("|",AB44)-1))-VALUE(MID(AB44,FIND("-",AB44)+1,10)))))*$D$50)))))*$I44,0)),0)</f>
        <v>0</v>
      </c>
      <c r="AD44" s="337"/>
      <c r="AE44" s="362" t="s">
        <v>272</v>
      </c>
      <c r="AF44" s="355" t="n">
        <f aca="false">IFERROR(IF($M44=AE44,($D$8+$D$9+$D$10)*$I44,IF($N44=LEFT(AE44,1),($D$8+MAX(0,IF($D$50=1,$D$9*(1-(ABS($Q44-ABS(VALUE(MID(AE44,FIND("|",AE44)+1,FIND("-",AE44)-FIND("|",AE44)-1))-VALUE(MID(AE44,FIND("-",AE44)+1,10)))))*$D$50),$D$9*(1-(IF($N44="X",ABS($O44-VALUE(MID(AE44,FIND("|",AE44)+1,FIND("-",AE44)-FIND("|",AE44)-1))),ABS($Q44-ABS(VALUE(MID(AE44,FIND("|",AE44)+1,FIND("-",AE44)-FIND("|",AE44)-1))-VALUE(MID(AE44,FIND("-",AE44)+1,10)))))*$D$50)))))*$I44,0)),0)</f>
        <v>0</v>
      </c>
      <c r="AG44" s="337"/>
      <c r="AH44" s="362" t="s">
        <v>266</v>
      </c>
      <c r="AI44" s="355" t="n">
        <f aca="false">IFERROR(IF($M44=AH44,($D$8+$D$9+$D$10)*$I44,IF($N44=LEFT(AH44,1),($D$8+MAX(0,IF($D$50=1,$D$9*(1-(ABS($Q44-ABS(VALUE(MID(AH44,FIND("|",AH44)+1,FIND("-",AH44)-FIND("|",AH44)-1))-VALUE(MID(AH44,FIND("-",AH44)+1,10)))))*$D$50),$D$9*(1-(IF($N44="X",ABS($O44-VALUE(MID(AH44,FIND("|",AH44)+1,FIND("-",AH44)-FIND("|",AH44)-1))),ABS($Q44-ABS(VALUE(MID(AH44,FIND("|",AH44)+1,FIND("-",AH44)-FIND("|",AH44)-1))-VALUE(MID(AH44,FIND("-",AH44)+1,10)))))*$D$50)))))*$I44,0)),0)</f>
        <v>0</v>
      </c>
      <c r="AJ44" s="337"/>
      <c r="AK44" s="362" t="s">
        <v>266</v>
      </c>
      <c r="AL44" s="355" t="n">
        <f aca="false">IFERROR(IF($M44=AK44,($D$8+$D$9+$D$10)*$I44,IF($N44=LEFT(AK44,1),($D$8+MAX(0,IF($D$50=1,$D$9*(1-(ABS($Q44-ABS(VALUE(MID(AK44,FIND("|",AK44)+1,FIND("-",AK44)-FIND("|",AK44)-1))-VALUE(MID(AK44,FIND("-",AK44)+1,10)))))*$D$50),$D$9*(1-(IF($N44="X",ABS($O44-VALUE(MID(AK44,FIND("|",AK44)+1,FIND("-",AK44)-FIND("|",AK44)-1))),ABS($Q44-ABS(VALUE(MID(AK44,FIND("|",AK44)+1,FIND("-",AK44)-FIND("|",AK44)-1))-VALUE(MID(AK44,FIND("-",AK44)+1,10)))))*$D$50)))))*$I44,0)),0)</f>
        <v>0</v>
      </c>
      <c r="AM44" s="337"/>
      <c r="AN44" s="362" t="s">
        <v>272</v>
      </c>
      <c r="AO44" s="355" t="n">
        <f aca="false">IFERROR(IF($M44=AN44,($D$8+$D$9+$D$10)*$I44,IF($N44=LEFT(AN44,1),($D$8+MAX(0,IF($D$50=1,$D$9*(1-(ABS($Q44-ABS(VALUE(MID(AN44,FIND("|",AN44)+1,FIND("-",AN44)-FIND("|",AN44)-1))-VALUE(MID(AN44,FIND("-",AN44)+1,10)))))*$D$50),$D$9*(1-(IF($N44="X",ABS($O44-VALUE(MID(AN44,FIND("|",AN44)+1,FIND("-",AN44)-FIND("|",AN44)-1))),ABS($Q44-ABS(VALUE(MID(AN44,FIND("|",AN44)+1,FIND("-",AN44)-FIND("|",AN44)-1))-VALUE(MID(AN44,FIND("-",AN44)+1,10)))))*$D$50)))))*$I44,0)),0)</f>
        <v>0</v>
      </c>
      <c r="AP44" s="337"/>
      <c r="AQ44" s="362" t="s">
        <v>264</v>
      </c>
      <c r="AR44" s="355" t="n">
        <f aca="false">IFERROR(IF($M44=AQ44,($D$8+$D$9+$D$10)*$I44,IF($N44=LEFT(AQ44,1),($D$8+MAX(0,IF($D$50=1,$D$9*(1-(ABS($Q44-ABS(VALUE(MID(AQ44,FIND("|",AQ44)+1,FIND("-",AQ44)-FIND("|",AQ44)-1))-VALUE(MID(AQ44,FIND("-",AQ44)+1,10)))))*$D$50),$D$9*(1-(IF($N44="X",ABS($O44-VALUE(MID(AQ44,FIND("|",AQ44)+1,FIND("-",AQ44)-FIND("|",AQ44)-1))),ABS($Q44-ABS(VALUE(MID(AQ44,FIND("|",AQ44)+1,FIND("-",AQ44)-FIND("|",AQ44)-1))-VALUE(MID(AQ44,FIND("-",AQ44)+1,10)))))*$D$50)))))*$I44,0)),0)</f>
        <v>0</v>
      </c>
      <c r="AS44" s="337"/>
      <c r="AT44" s="362" t="s">
        <v>272</v>
      </c>
      <c r="AU44" s="355" t="n">
        <f aca="false">IFERROR(IF($M44=AT44,($D$8+$D$9+$D$10)*$I44,IF($N44=LEFT(AT44,1),($D$8+MAX(0,IF($D$50=1,$D$9*(1-(ABS($Q44-ABS(VALUE(MID(AT44,FIND("|",AT44)+1,FIND("-",AT44)-FIND("|",AT44)-1))-VALUE(MID(AT44,FIND("-",AT44)+1,10)))))*$D$50),$D$9*(1-(IF($N44="X",ABS($O44-VALUE(MID(AT44,FIND("|",AT44)+1,FIND("-",AT44)-FIND("|",AT44)-1))),ABS($Q44-ABS(VALUE(MID(AT44,FIND("|",AT44)+1,FIND("-",AT44)-FIND("|",AT44)-1))-VALUE(MID(AT44,FIND("-",AT44)+1,10)))))*$D$50)))))*$I44,0)),0)</f>
        <v>0</v>
      </c>
      <c r="AV44" s="337"/>
      <c r="AW44" s="362" t="s">
        <v>266</v>
      </c>
      <c r="AX44" s="355" t="n">
        <f aca="false">IFERROR(IF($M44=AW44,($D$8+$D$9+$D$10)*$I44,IF($N44=LEFT(AW44,1),($D$8+MAX(0,IF($D$50=1,$D$9*(1-(ABS($Q44-ABS(VALUE(MID(AW44,FIND("|",AW44)+1,FIND("-",AW44)-FIND("|",AW44)-1))-VALUE(MID(AW44,FIND("-",AW44)+1,10)))))*$D$50),$D$9*(1-(IF($N44="X",ABS($O44-VALUE(MID(AW44,FIND("|",AW44)+1,FIND("-",AW44)-FIND("|",AW44)-1))),ABS($Q44-ABS(VALUE(MID(AW44,FIND("|",AW44)+1,FIND("-",AW44)-FIND("|",AW44)-1))-VALUE(MID(AW44,FIND("-",AW44)+1,10)))))*$D$50)))))*$I44,0)),0)</f>
        <v>0</v>
      </c>
      <c r="AY44" s="337"/>
      <c r="AZ44" s="362" t="s">
        <v>266</v>
      </c>
      <c r="BA44" s="355" t="n">
        <f aca="false">IFERROR(IF($M44=AZ44,($D$8+$D$9+$D$10)*$I44,IF($N44=LEFT(AZ44,1),($D$8+MAX(0,IF($D$50=1,$D$9*(1-(ABS($Q44-ABS(VALUE(MID(AZ44,FIND("|",AZ44)+1,FIND("-",AZ44)-FIND("|",AZ44)-1))-VALUE(MID(AZ44,FIND("-",AZ44)+1,10)))))*$D$50),$D$9*(1-(IF($N44="X",ABS($O44-VALUE(MID(AZ44,FIND("|",AZ44)+1,FIND("-",AZ44)-FIND("|",AZ44)-1))),ABS($Q44-ABS(VALUE(MID(AZ44,FIND("|",AZ44)+1,FIND("-",AZ44)-FIND("|",AZ44)-1))-VALUE(MID(AZ44,FIND("-",AZ44)+1,10)))))*$D$50)))))*$I44,0)),0)</f>
        <v>0</v>
      </c>
      <c r="BB44" s="337"/>
      <c r="BC44" s="362" t="s">
        <v>266</v>
      </c>
      <c r="BD44" s="355" t="n">
        <f aca="false">IFERROR(IF($M44=BC44,($D$8+$D$9+$D$10)*$I44,IF($N44=LEFT(BC44,1),($D$8+MAX(0,IF($D$50=1,$D$9*(1-(ABS($Q44-ABS(VALUE(MID(BC44,FIND("|",BC44)+1,FIND("-",BC44)-FIND("|",BC44)-1))-VALUE(MID(BC44,FIND("-",BC44)+1,10)))))*$D$50),$D$9*(1-(IF($N44="X",ABS($O44-VALUE(MID(BC44,FIND("|",BC44)+1,FIND("-",BC44)-FIND("|",BC44)-1))),ABS($Q44-ABS(VALUE(MID(BC44,FIND("|",BC44)+1,FIND("-",BC44)-FIND("|",BC44)-1))-VALUE(MID(BC44,FIND("-",BC44)+1,10)))))*$D$50)))))*$I44,0)),0)</f>
        <v>0</v>
      </c>
      <c r="BE44" s="337"/>
      <c r="BF44" s="362" t="s">
        <v>266</v>
      </c>
      <c r="BG44" s="355" t="n">
        <f aca="false">IFERROR(IF($M44=BF44,($D$8+$D$9+$D$10)*$I44,IF($N44=LEFT(BF44,1),($D$8+MAX(0,IF($D$50=1,$D$9*(1-(ABS($Q44-ABS(VALUE(MID(BF44,FIND("|",BF44)+1,FIND("-",BF44)-FIND("|",BF44)-1))-VALUE(MID(BF44,FIND("-",BF44)+1,10)))))*$D$50),$D$9*(1-(IF($N44="X",ABS($O44-VALUE(MID(BF44,FIND("|",BF44)+1,FIND("-",BF44)-FIND("|",BF44)-1))),ABS($Q44-ABS(VALUE(MID(BF44,FIND("|",BF44)+1,FIND("-",BF44)-FIND("|",BF44)-1))-VALUE(MID(BF44,FIND("-",BF44)+1,10)))))*$D$50)))))*$I44,0)),0)</f>
        <v>0</v>
      </c>
      <c r="BH44" s="337"/>
      <c r="BI44" s="362" t="s">
        <v>264</v>
      </c>
      <c r="BJ44" s="355" t="n">
        <f aca="false">IFERROR(IF($M44=BI44,($D$8+$D$9+$D$10)*$I44,IF($N44=LEFT(BI44,1),($D$8+MAX(0,IF($D$50=1,$D$9*(1-(ABS($Q44-ABS(VALUE(MID(BI44,FIND("|",BI44)+1,FIND("-",BI44)-FIND("|",BI44)-1))-VALUE(MID(BI44,FIND("-",BI44)+1,10)))))*$D$50),$D$9*(1-(IF($N44="X",ABS($O44-VALUE(MID(BI44,FIND("|",BI44)+1,FIND("-",BI44)-FIND("|",BI44)-1))),ABS($Q44-ABS(VALUE(MID(BI44,FIND("|",BI44)+1,FIND("-",BI44)-FIND("|",BI44)-1))-VALUE(MID(BI44,FIND("-",BI44)+1,10)))))*$D$50)))))*$I44,0)),0)</f>
        <v>0</v>
      </c>
      <c r="BK44" s="337"/>
      <c r="BL44" s="362" t="s">
        <v>288</v>
      </c>
      <c r="BM44" s="355" t="n">
        <f aca="false">IFERROR(IF($M44=BL44,($D$8+$D$9+$D$10)*$I44,IF($N44=LEFT(BL44,1),($D$8+MAX(0,IF($D$50=1,$D$9*(1-(ABS($Q44-ABS(VALUE(MID(BL44,FIND("|",BL44)+1,FIND("-",BL44)-FIND("|",BL44)-1))-VALUE(MID(BL44,FIND("-",BL44)+1,10)))))*$D$50),$D$9*(1-(IF($N44="X",ABS($O44-VALUE(MID(BL44,FIND("|",BL44)+1,FIND("-",BL44)-FIND("|",BL44)-1))),ABS($Q44-ABS(VALUE(MID(BL44,FIND("|",BL44)+1,FIND("-",BL44)-FIND("|",BL44)-1))-VALUE(MID(BL44,FIND("-",BL44)+1,10)))))*$D$50)))))*$I44,0)),0)</f>
        <v>0</v>
      </c>
      <c r="BN44" s="337"/>
      <c r="BO44" s="362" t="s">
        <v>266</v>
      </c>
      <c r="BP44" s="355" t="n">
        <f aca="false">IFERROR(IF($M44=BO44,($D$8+$D$9+$D$10)*$I44,IF($N44=LEFT(BO44,1),($D$8+MAX(0,IF($D$50=1,$D$9*(1-(ABS($Q44-ABS(VALUE(MID(BO44,FIND("|",BO44)+1,FIND("-",BO44)-FIND("|",BO44)-1))-VALUE(MID(BO44,FIND("-",BO44)+1,10)))))*$D$50),$D$9*(1-(IF($N44="X",ABS($O44-VALUE(MID(BO44,FIND("|",BO44)+1,FIND("-",BO44)-FIND("|",BO44)-1))),ABS($Q44-ABS(VALUE(MID(BO44,FIND("|",BO44)+1,FIND("-",BO44)-FIND("|",BO44)-1))-VALUE(MID(BO44,FIND("-",BO44)+1,10)))))*$D$50)))))*$I44,0)),0)</f>
        <v>0</v>
      </c>
      <c r="BQ44" s="337"/>
      <c r="BR44" s="362" t="s">
        <v>266</v>
      </c>
      <c r="BS44" s="355" t="n">
        <f aca="false">IFERROR(IF($M44=BR44,($D$8+$D$9+$D$10)*$I44,IF($N44=LEFT(BR44,1),($D$8+MAX(0,IF($D$50=1,$D$9*(1-(ABS($Q44-ABS(VALUE(MID(BR44,FIND("|",BR44)+1,FIND("-",BR44)-FIND("|",BR44)-1))-VALUE(MID(BR44,FIND("-",BR44)+1,10)))))*$D$50),$D$9*(1-(IF($N44="X",ABS($O44-VALUE(MID(BR44,FIND("|",BR44)+1,FIND("-",BR44)-FIND("|",BR44)-1))),ABS($Q44-ABS(VALUE(MID(BR44,FIND("|",BR44)+1,FIND("-",BR44)-FIND("|",BR44)-1))-VALUE(MID(BR44,FIND("-",BR44)+1,10)))))*$D$50)))))*$I44,0)),0)</f>
        <v>0</v>
      </c>
      <c r="BT44" s="337"/>
      <c r="BU44" s="362"/>
      <c r="BV44" s="355" t="n">
        <f aca="false">IFERROR(IF($M44=BU44,($D$8+$D$9+$D$10)*$I44,IF($N44=LEFT(BU44,1),($D$8+MAX(0,IF($D$50=1,$D$9*(1-(ABS($Q44-ABS(VALUE(MID(BU44,FIND("|",BU44)+1,FIND("-",BU44)-FIND("|",BU44)-1))-VALUE(MID(BU44,FIND("-",BU44)+1,10)))))*$D$50),$D$9*(1-(IF($N44="X",ABS($O44-VALUE(MID(BU44,FIND("|",BU44)+1,FIND("-",BU44)-FIND("|",BU44)-1))),ABS($Q44-ABS(VALUE(MID(BU44,FIND("|",BU44)+1,FIND("-",BU44)-FIND("|",BU44)-1))-VALUE(MID(BU44,FIND("-",BU44)+1,10)))))*$D$50)))))*$I44,0)),0)</f>
        <v>0</v>
      </c>
      <c r="BW44" s="337"/>
      <c r="BX44" s="362"/>
      <c r="BY44" s="355" t="n">
        <f aca="false">IFERROR(IF($M44=BX44,($D$8+$D$9+$D$10)*$I44,IF($N44=LEFT(BX44,1),($D$8+MAX(0,IF($D$50=1,$D$9*(1-(ABS($Q44-ABS(VALUE(MID(BX44,FIND("|",BX44)+1,FIND("-",BX44)-FIND("|",BX44)-1))-VALUE(MID(BX44,FIND("-",BX44)+1,10)))))*$D$50),$D$9*(1-(IF($N44="X",ABS($O44-VALUE(MID(BX44,FIND("|",BX44)+1,FIND("-",BX44)-FIND("|",BX44)-1))),ABS($Q44-ABS(VALUE(MID(BX44,FIND("|",BX44)+1,FIND("-",BX44)-FIND("|",BX44)-1))-VALUE(MID(BX44,FIND("-",BX44)+1,10)))))*$D$50)))))*$I44,0)),0)</f>
        <v>0</v>
      </c>
      <c r="BZ44" s="337"/>
      <c r="CA44" s="362"/>
      <c r="CB44" s="355" t="n">
        <f aca="false">IFERROR(IF($M44=CA44,($D$8+$D$9+$D$10)*$I44,IF($N44=LEFT(CA44,1),($D$8+MAX(0,IF($D$50=1,$D$9*(1-(ABS($Q44-ABS(VALUE(MID(CA44,FIND("|",CA44)+1,FIND("-",CA44)-FIND("|",CA44)-1))-VALUE(MID(CA44,FIND("-",CA44)+1,10)))))*$D$50),$D$9*(1-(IF($N44="X",ABS($O44-VALUE(MID(CA44,FIND("|",CA44)+1,FIND("-",CA44)-FIND("|",CA44)-1))),ABS($Q44-ABS(VALUE(MID(CA44,FIND("|",CA44)+1,FIND("-",CA44)-FIND("|",CA44)-1))-VALUE(MID(CA44,FIND("-",CA44)+1,10)))))*$D$50)))))*$I44,0)),0)</f>
        <v>0</v>
      </c>
      <c r="CC44" s="337"/>
      <c r="CD44" s="362"/>
      <c r="CE44" s="355" t="n">
        <f aca="false">IFERROR(IF($M44=CD44,($D$8+$D$9+$D$10)*$I44,IF($N44=LEFT(CD44,1),($D$8+MAX(0,IF($D$50=1,$D$9*(1-(ABS($Q44-ABS(VALUE(MID(CD44,FIND("|",CD44)+1,FIND("-",CD44)-FIND("|",CD44)-1))-VALUE(MID(CD44,FIND("-",CD44)+1,10)))))*$D$50),$D$9*(1-(IF($N44="X",ABS($O44-VALUE(MID(CD44,FIND("|",CD44)+1,FIND("-",CD44)-FIND("|",CD44)-1))),ABS($Q44-ABS(VALUE(MID(CD44,FIND("|",CD44)+1,FIND("-",CD44)-FIND("|",CD44)-1))-VALUE(MID(CD44,FIND("-",CD44)+1,10)))))*$D$50)))))*$I44,0)),0)</f>
        <v>0</v>
      </c>
      <c r="CF44" s="337"/>
      <c r="CG44" s="362"/>
      <c r="CH44" s="355" t="n">
        <f aca="false">IFERROR(IF($M44=CG44,($D$8+$D$9+$D$10)*$I44,IF($N44=LEFT(CG44,1),($D$8+MAX(0,IF($D$50=1,$D$9*(1-(ABS($Q44-ABS(VALUE(MID(CG44,FIND("|",CG44)+1,FIND("-",CG44)-FIND("|",CG44)-1))-VALUE(MID(CG44,FIND("-",CG44)+1,10)))))*$D$50),$D$9*(1-(IF($N44="X",ABS($O44-VALUE(MID(CG44,FIND("|",CG44)+1,FIND("-",CG44)-FIND("|",CG44)-1))),ABS($Q44-ABS(VALUE(MID(CG44,FIND("|",CG44)+1,FIND("-",CG44)-FIND("|",CG44)-1))-VALUE(MID(CG44,FIND("-",CG44)+1,10)))))*$D$50)))))*$I44,0)),0)</f>
        <v>0</v>
      </c>
      <c r="CI44" s="337"/>
      <c r="CJ44" s="362"/>
      <c r="CK44" s="355" t="n">
        <f aca="false">IFERROR(IF($M44=CJ44,($D$8+$D$9+$D$10)*$I44,IF($N44=LEFT(CJ44,1),($D$8+MAX(0,IF($D$50=1,$D$9*(1-(ABS($Q44-ABS(VALUE(MID(CJ44,FIND("|",CJ44)+1,FIND("-",CJ44)-FIND("|",CJ44)-1))-VALUE(MID(CJ44,FIND("-",CJ44)+1,10)))))*$D$50),$D$9*(1-(IF($N44="X",ABS($O44-VALUE(MID(CJ44,FIND("|",CJ44)+1,FIND("-",CJ44)-FIND("|",CJ44)-1))),ABS($Q44-ABS(VALUE(MID(CJ44,FIND("|",CJ44)+1,FIND("-",CJ44)-FIND("|",CJ44)-1))-VALUE(MID(CJ44,FIND("-",CJ44)+1,10)))))*$D$50)))))*$I44,0)),0)</f>
        <v>0</v>
      </c>
      <c r="CL44" s="337"/>
      <c r="CM44" s="362"/>
      <c r="CN44" s="355" t="n">
        <f aca="false">IFERROR(IF($M44=CM44,($D$8+$D$9+$D$10)*$I44,IF($N44=LEFT(CM44,1),($D$8+MAX(0,IF($D$50=1,$D$9*(1-(ABS($Q44-ABS(VALUE(MID(CM44,FIND("|",CM44)+1,FIND("-",CM44)-FIND("|",CM44)-1))-VALUE(MID(CM44,FIND("-",CM44)+1,10)))))*$D$50),$D$9*(1-(IF($N44="X",ABS($O44-VALUE(MID(CM44,FIND("|",CM44)+1,FIND("-",CM44)-FIND("|",CM44)-1))),ABS($Q44-ABS(VALUE(MID(CM44,FIND("|",CM44)+1,FIND("-",CM44)-FIND("|",CM44)-1))-VALUE(MID(CM44,FIND("-",CM44)+1,10)))))*$D$50)))))*$I44,0)),0)</f>
        <v>0</v>
      </c>
      <c r="CO44" s="337"/>
      <c r="CP44" s="362"/>
      <c r="CQ44" s="355" t="n">
        <f aca="false">IFERROR(IF($M44=CP44,($D$8+$D$9+$D$10)*$I44,IF($N44=LEFT(CP44,1),($D$8+MAX(0,IF($D$50=1,$D$9*(1-(ABS($Q44-ABS(VALUE(MID(CP44,FIND("|",CP44)+1,FIND("-",CP44)-FIND("|",CP44)-1))-VALUE(MID(CP44,FIND("-",CP44)+1,10)))))*$D$50),$D$9*(1-(IF($N44="X",ABS($O44-VALUE(MID(CP44,FIND("|",CP44)+1,FIND("-",CP44)-FIND("|",CP44)-1))),ABS($Q44-ABS(VALUE(MID(CP44,FIND("|",CP44)+1,FIND("-",CP44)-FIND("|",CP44)-1))-VALUE(MID(CP44,FIND("-",CP44)+1,10)))))*$D$50)))))*$I44,0)),0)</f>
        <v>0</v>
      </c>
      <c r="CR44" s="337"/>
      <c r="CS44" s="362"/>
      <c r="CT44" s="355" t="n">
        <f aca="false">IFERROR(IF($M44=CS44,($D$8+$D$9+$D$10)*$I44,IF($N44=LEFT(CS44,1),($D$8+MAX(0,IF($D$50=1,$D$9*(1-(ABS($Q44-ABS(VALUE(MID(CS44,FIND("|",CS44)+1,FIND("-",CS44)-FIND("|",CS44)-1))-VALUE(MID(CS44,FIND("-",CS44)+1,10)))))*$D$50),$D$9*(1-(IF($N44="X",ABS($O44-VALUE(MID(CS44,FIND("|",CS44)+1,FIND("-",CS44)-FIND("|",CS44)-1))),ABS($Q44-ABS(VALUE(MID(CS44,FIND("|",CS44)+1,FIND("-",CS44)-FIND("|",CS44)-1))-VALUE(MID(CS44,FIND("-",CS44)+1,10)))))*$D$50)))))*$I44,0)),0)</f>
        <v>0</v>
      </c>
      <c r="CU44" s="337"/>
      <c r="CV44" s="362"/>
      <c r="CW44" s="355" t="n">
        <f aca="false">IFERROR(IF($M44=CV44,($D$8+$D$9+$D$10)*$I44,IF($N44=LEFT(CV44,1),($D$8+MAX(0,IF($D$50=1,$D$9*(1-(ABS($Q44-ABS(VALUE(MID(CV44,FIND("|",CV44)+1,FIND("-",CV44)-FIND("|",CV44)-1))-VALUE(MID(CV44,FIND("-",CV44)+1,10)))))*$D$50),$D$9*(1-(IF($N44="X",ABS($O44-VALUE(MID(CV44,FIND("|",CV44)+1,FIND("-",CV44)-FIND("|",CV44)-1))),ABS($Q44-ABS(VALUE(MID(CV44,FIND("|",CV44)+1,FIND("-",CV44)-FIND("|",CV44)-1))-VALUE(MID(CV44,FIND("-",CV44)+1,10)))))*$D$50)))))*$I44,0)),0)</f>
        <v>0</v>
      </c>
      <c r="CX44" s="337"/>
      <c r="CY44" s="362"/>
      <c r="CZ44" s="355" t="n">
        <f aca="false">IFERROR(IF($M44=CY44,($D$8+$D$9+$D$10)*$I44,IF($N44=LEFT(CY44,1),($D$8+MAX(0,IF($D$50=1,$D$9*(1-(ABS($Q44-ABS(VALUE(MID(CY44,FIND("|",CY44)+1,FIND("-",CY44)-FIND("|",CY44)-1))-VALUE(MID(CY44,FIND("-",CY44)+1,10)))))*$D$50),$D$9*(1-(IF($N44="X",ABS($O44-VALUE(MID(CY44,FIND("|",CY44)+1,FIND("-",CY44)-FIND("|",CY44)-1))),ABS($Q44-ABS(VALUE(MID(CY44,FIND("|",CY44)+1,FIND("-",CY44)-FIND("|",CY44)-1))-VALUE(MID(CY44,FIND("-",CY44)+1,10)))))*$D$50)))))*$I44,0)),0)</f>
        <v>0</v>
      </c>
      <c r="DA44" s="337"/>
      <c r="DB44" s="362"/>
      <c r="DC44" s="355" t="n">
        <f aca="false">IFERROR(IF($M44=DB44,($D$8+$D$9+$D$10)*$I44,IF($N44=LEFT(DB44,1),($D$8+MAX(0,IF($D$50=1,$D$9*(1-(ABS($Q44-ABS(VALUE(MID(DB44,FIND("|",DB44)+1,FIND("-",DB44)-FIND("|",DB44)-1))-VALUE(MID(DB44,FIND("-",DB44)+1,10)))))*$D$50),$D$9*(1-(IF($N44="X",ABS($O44-VALUE(MID(DB44,FIND("|",DB44)+1,FIND("-",DB44)-FIND("|",DB44)-1))),ABS($Q44-ABS(VALUE(MID(DB44,FIND("|",DB44)+1,FIND("-",DB44)-FIND("|",DB44)-1))-VALUE(MID(DB44,FIND("-",DB44)+1,10)))))*$D$50)))))*$I44,0)),0)</f>
        <v>0</v>
      </c>
      <c r="DD44" s="337"/>
      <c r="DE44" s="362"/>
      <c r="DF44" s="355" t="n">
        <f aca="false">IFERROR(IF($M44=DE44,($D$8+$D$9+$D$10)*$I44,IF($N44=LEFT(DE44,1),($D$8+MAX(0,IF($D$50=1,$D$9*(1-(ABS($Q44-ABS(VALUE(MID(DE44,FIND("|",DE44)+1,FIND("-",DE44)-FIND("|",DE44)-1))-VALUE(MID(DE44,FIND("-",DE44)+1,10)))))*$D$50),$D$9*(1-(IF($N44="X",ABS($O44-VALUE(MID(DE44,FIND("|",DE44)+1,FIND("-",DE44)-FIND("|",DE44)-1))),ABS($Q44-ABS(VALUE(MID(DE44,FIND("|",DE44)+1,FIND("-",DE44)-FIND("|",DE44)-1))-VALUE(MID(DE44,FIND("-",DE44)+1,10)))))*$D$50)))))*$I44,0)),0)</f>
        <v>0</v>
      </c>
      <c r="DG44" s="337"/>
      <c r="DH44" s="362"/>
      <c r="DI44" s="355" t="n">
        <f aca="false">IFERROR(IF($M44=DH44,($D$8+$D$9+$D$10)*$I44,IF($N44=LEFT(DH44,1),($D$8+MAX(0,IF($D$50=1,$D$9*(1-(ABS($Q44-ABS(VALUE(MID(DH44,FIND("|",DH44)+1,FIND("-",DH44)-FIND("|",DH44)-1))-VALUE(MID(DH44,FIND("-",DH44)+1,10)))))*$D$50),$D$9*(1-(IF($N44="X",ABS($O44-VALUE(MID(DH44,FIND("|",DH44)+1,FIND("-",DH44)-FIND("|",DH44)-1))),ABS($Q44-ABS(VALUE(MID(DH44,FIND("|",DH44)+1,FIND("-",DH44)-FIND("|",DH44)-1))-VALUE(MID(DH44,FIND("-",DH44)+1,10)))))*$D$50)))))*$I44,0)),0)</f>
        <v>0</v>
      </c>
      <c r="DJ44" s="337"/>
      <c r="DK44" s="362"/>
      <c r="DL44" s="355" t="n">
        <f aca="false">IFERROR(IF($M44=DK44,($D$8+$D$9+$D$10)*$I44,IF($N44=LEFT(DK44,1),($D$8+MAX(0,IF($D$50=1,$D$9*(1-(ABS($Q44-ABS(VALUE(MID(DK44,FIND("|",DK44)+1,FIND("-",DK44)-FIND("|",DK44)-1))-VALUE(MID(DK44,FIND("-",DK44)+1,10)))))*$D$50),$D$9*(1-(IF($N44="X",ABS($O44-VALUE(MID(DK44,FIND("|",DK44)+1,FIND("-",DK44)-FIND("|",DK44)-1))),ABS($Q44-ABS(VALUE(MID(DK44,FIND("|",DK44)+1,FIND("-",DK44)-FIND("|",DK44)-1))-VALUE(MID(DK44,FIND("-",DK44)+1,10)))))*$D$50)))))*$I44,0)),0)</f>
        <v>0</v>
      </c>
      <c r="DM44" s="337"/>
      <c r="DN44" s="362"/>
      <c r="DO44" s="355" t="n">
        <f aca="false">IFERROR(IF($M44=DN44,($D$8+$D$9+$D$10)*$I44,IF($N44=LEFT(DN44,1),($D$8+MAX(0,IF($D$50=1,$D$9*(1-(ABS($Q44-ABS(VALUE(MID(DN44,FIND("|",DN44)+1,FIND("-",DN44)-FIND("|",DN44)-1))-VALUE(MID(DN44,FIND("-",DN44)+1,10)))))*$D$50),$D$9*(1-(IF($N44="X",ABS($O44-VALUE(MID(DN44,FIND("|",DN44)+1,FIND("-",DN44)-FIND("|",DN44)-1))),ABS($Q44-ABS(VALUE(MID(DN44,FIND("|",DN44)+1,FIND("-",DN44)-FIND("|",DN44)-1))-VALUE(MID(DN44,FIND("-",DN44)+1,10)))))*$D$50)))))*$I44,0)),0)</f>
        <v>0</v>
      </c>
      <c r="DP44" s="337"/>
      <c r="DQ44" s="362"/>
      <c r="DR44" s="355" t="n">
        <f aca="false">IFERROR(IF($M44=DQ44,($D$8+$D$9+$D$10)*$I44,IF($N44=LEFT(DQ44,1),($D$8+MAX(0,IF($D$50=1,$D$9*(1-(ABS($Q44-ABS(VALUE(MID(DQ44,FIND("|",DQ44)+1,FIND("-",DQ44)-FIND("|",DQ44)-1))-VALUE(MID(DQ44,FIND("-",DQ44)+1,10)))))*$D$50),$D$9*(1-(IF($N44="X",ABS($O44-VALUE(MID(DQ44,FIND("|",DQ44)+1,FIND("-",DQ44)-FIND("|",DQ44)-1))),ABS($Q44-ABS(VALUE(MID(DQ44,FIND("|",DQ44)+1,FIND("-",DQ44)-FIND("|",DQ44)-1))-VALUE(MID(DQ44,FIND("-",DQ44)+1,10)))))*$D$50)))))*$I44,0)),0)</f>
        <v>0</v>
      </c>
      <c r="DS44" s="337"/>
      <c r="DT44" s="362"/>
      <c r="DU44" s="355" t="n">
        <f aca="false">IFERROR(IF($M44=DT44,($D$8+$D$9+$D$10)*$I44,IF($N44=LEFT(DT44,1),($D$8+MAX(0,IF($D$50=1,$D$9*(1-(ABS($Q44-ABS(VALUE(MID(DT44,FIND("|",DT44)+1,FIND("-",DT44)-FIND("|",DT44)-1))-VALUE(MID(DT44,FIND("-",DT44)+1,10)))))*$D$50),$D$9*(1-(IF($N44="X",ABS($O44-VALUE(MID(DT44,FIND("|",DT44)+1,FIND("-",DT44)-FIND("|",DT44)-1))),ABS($Q44-ABS(VALUE(MID(DT44,FIND("|",DT44)+1,FIND("-",DT44)-FIND("|",DT44)-1))-VALUE(MID(DT44,FIND("-",DT44)+1,10)))))*$D$50)))))*$I44,0)),0)</f>
        <v>0</v>
      </c>
      <c r="DV44" s="337"/>
      <c r="DW44" s="362"/>
      <c r="DX44" s="355" t="n">
        <f aca="false">IFERROR(IF($M44=DW44,($D$8+$D$9+$D$10)*$I44,IF($N44=LEFT(DW44,1),($D$8+MAX(0,IF($D$50=1,$D$9*(1-(ABS($Q44-ABS(VALUE(MID(DW44,FIND("|",DW44)+1,FIND("-",DW44)-FIND("|",DW44)-1))-VALUE(MID(DW44,FIND("-",DW44)+1,10)))))*$D$50),$D$9*(1-(IF($N44="X",ABS($O44-VALUE(MID(DW44,FIND("|",DW44)+1,FIND("-",DW44)-FIND("|",DW44)-1))),ABS($Q44-ABS(VALUE(MID(DW44,FIND("|",DW44)+1,FIND("-",DW44)-FIND("|",DW44)-1))-VALUE(MID(DW44,FIND("-",DW44)+1,10)))))*$D$50)))))*$I44,0)),0)</f>
        <v>0</v>
      </c>
      <c r="DY44" s="337"/>
      <c r="DZ44" s="362"/>
      <c r="EA44" s="355" t="n">
        <f aca="false">IFERROR(IF($M44=DZ44,($D$8+$D$9+$D$10)*$I44,IF($N44=LEFT(DZ44,1),($D$8+MAX(0,IF($D$50=1,$D$9*(1-(ABS($Q44-ABS(VALUE(MID(DZ44,FIND("|",DZ44)+1,FIND("-",DZ44)-FIND("|",DZ44)-1))-VALUE(MID(DZ44,FIND("-",DZ44)+1,10)))))*$D$50),$D$9*(1-(IF($N44="X",ABS($O44-VALUE(MID(DZ44,FIND("|",DZ44)+1,FIND("-",DZ44)-FIND("|",DZ44)-1))),ABS($Q44-ABS(VALUE(MID(DZ44,FIND("|",DZ44)+1,FIND("-",DZ44)-FIND("|",DZ44)-1))-VALUE(MID(DZ44,FIND("-",DZ44)+1,10)))))*$D$50)))))*$I44,0)),0)</f>
        <v>0</v>
      </c>
      <c r="EB44" s="337"/>
      <c r="EC44" s="362"/>
      <c r="ED44" s="355" t="n">
        <f aca="false">IFERROR(IF($M44=EC44,($D$8+$D$9+$D$10)*$I44,IF($N44=LEFT(EC44,1),($D$8+MAX(0,IF($D$50=1,$D$9*(1-(ABS($Q44-ABS(VALUE(MID(EC44,FIND("|",EC44)+1,FIND("-",EC44)-FIND("|",EC44)-1))-VALUE(MID(EC44,FIND("-",EC44)+1,10)))))*$D$50),$D$9*(1-(IF($N44="X",ABS($O44-VALUE(MID(EC44,FIND("|",EC44)+1,FIND("-",EC44)-FIND("|",EC44)-1))),ABS($Q44-ABS(VALUE(MID(EC44,FIND("|",EC44)+1,FIND("-",EC44)-FIND("|",EC44)-1))-VALUE(MID(EC44,FIND("-",EC44)+1,10)))))*$D$50)))))*$I44,0)),0)</f>
        <v>0</v>
      </c>
      <c r="EE44" s="337"/>
      <c r="EF44" s="362"/>
      <c r="EG44" s="355" t="n">
        <f aca="false">IFERROR(IF($M44=EF44,($D$8+$D$9+$D$10)*$I44,IF($N44=LEFT(EF44,1),($D$8+MAX(0,IF($D$50=1,$D$9*(1-(ABS($Q44-ABS(VALUE(MID(EF44,FIND("|",EF44)+1,FIND("-",EF44)-FIND("|",EF44)-1))-VALUE(MID(EF44,FIND("-",EF44)+1,10)))))*$D$50),$D$9*(1-(IF($N44="X",ABS($O44-VALUE(MID(EF44,FIND("|",EF44)+1,FIND("-",EF44)-FIND("|",EF44)-1))),ABS($Q44-ABS(VALUE(MID(EF44,FIND("|",EF44)+1,FIND("-",EF44)-FIND("|",EF44)-1))-VALUE(MID(EF44,FIND("-",EF44)+1,10)))))*$D$50)))))*$I44,0)),0)</f>
        <v>0</v>
      </c>
      <c r="EH44" s="337"/>
      <c r="EI44" s="337"/>
    </row>
    <row r="45" customFormat="false" ht="15" hidden="false" customHeight="false" outlineLevel="0" collapsed="false">
      <c r="A45" s="326"/>
      <c r="B45" s="326"/>
      <c r="C45" s="363" t="str">
        <f aca="false">Idiomas!D341</f>
        <v>Equipo máximo goleador</v>
      </c>
      <c r="D45" s="364" t="n">
        <v>20</v>
      </c>
      <c r="E45" s="333"/>
      <c r="F45" s="342" t="n">
        <f aca="false">SUM($D$8:$D$10)*I45</f>
        <v>17</v>
      </c>
      <c r="G45" s="342" t="n">
        <f aca="false">VLOOKUP(H45,Equipos!$Q$1:$R$25,2,0)</f>
        <v>12</v>
      </c>
      <c r="H45" s="350" t="n">
        <f aca="false">TRUNC(INDEX(WORLDCUP!$X$4:$X$147,MATCH(ADMIN!K45,WORLDCUP!$DT$4:$DT$147,0))+INDEX(Horarios!$R$3:$R$86,MATCH(Horarios!$C$3,Horarios!$P$3:$P$86,0))/24)</f>
        <v>46195</v>
      </c>
      <c r="I45" s="351" t="n">
        <v>1</v>
      </c>
      <c r="J45" s="361" t="s">
        <v>306</v>
      </c>
      <c r="K45" s="353" t="str">
        <f aca="false">CONCATENATE(WORLDCUP!AA63,"-",WORLDCUP!AF63)</f>
        <v>Uruguay-Cabo Verde</v>
      </c>
      <c r="L45" s="353"/>
      <c r="M45" s="358" t="str">
        <f aca="false">IF(OR(WORLDCUP!AC63="",WORLDCUP!AD63=""),"-",N45&amp;"|"&amp;O45&amp;"-"&amp;P45)</f>
        <v>-</v>
      </c>
      <c r="N45" s="331" t="str">
        <f aca="false">IF(OR(WORLDCUP!AC63="",WORLDCUP!AD63=""),"",IF(WORLDCUP!AC63&gt;WORLDCUP!AD63,"1",IF(WORLDCUP!AC63&lt;WORLDCUP!AD63,"2","X")))</f>
        <v/>
      </c>
      <c r="O45" s="331" t="n">
        <f aca="false">WORLDCUP!AC63</f>
        <v>0</v>
      </c>
      <c r="P45" s="331" t="n">
        <f aca="false">WORLDCUP!AD63</f>
        <v>0</v>
      </c>
      <c r="Q45" s="331" t="n">
        <f aca="false">ABS(O45-P45)</f>
        <v>0</v>
      </c>
      <c r="R45" s="326"/>
      <c r="S45" s="362" t="s">
        <v>288</v>
      </c>
      <c r="T45" s="355" t="n">
        <f aca="false">IFERROR(IF($M45=S45,($D$8+$D$9+$D$10)*$I45,IF($N45=LEFT(S45,1),($D$8+MAX(0,IF($D$50=1,$D$9*(1-(ABS($Q45-ABS(VALUE(MID(S45,FIND("|",S45)+1,FIND("-",S45)-FIND("|",S45)-1))-VALUE(MID(S45,FIND("-",S45)+1,10)))))*$D$50),$D$9*(1-(IF($N45="X",ABS($O45-VALUE(MID(S45,FIND("|",S45)+1,FIND("-",S45)-FIND("|",S45)-1))),ABS($Q45-ABS(VALUE(MID(S45,FIND("|",S45)+1,FIND("-",S45)-FIND("|",S45)-1))-VALUE(MID(S45,FIND("-",S45)+1,10)))))*$D$50)))))*$I45,0)),0)</f>
        <v>0</v>
      </c>
      <c r="U45" s="337"/>
      <c r="V45" s="362" t="s">
        <v>266</v>
      </c>
      <c r="W45" s="355" t="n">
        <f aca="false">IFERROR(IF($M45=V45,($D$8+$D$9+$D$10)*$I45,IF($N45=LEFT(V45,1),($D$8+MAX(0,IF($D$50=1,$D$9*(1-(ABS($Q45-ABS(VALUE(MID(V45,FIND("|",V45)+1,FIND("-",V45)-FIND("|",V45)-1))-VALUE(MID(V45,FIND("-",V45)+1,10)))))*$D$50),$D$9*(1-(IF($N45="X",ABS($O45-VALUE(MID(V45,FIND("|",V45)+1,FIND("-",V45)-FIND("|",V45)-1))),ABS($Q45-ABS(VALUE(MID(V45,FIND("|",V45)+1,FIND("-",V45)-FIND("|",V45)-1))-VALUE(MID(V45,FIND("-",V45)+1,10)))))*$D$50)))))*$I45,0)),0)</f>
        <v>0</v>
      </c>
      <c r="X45" s="337"/>
      <c r="Y45" s="362" t="s">
        <v>266</v>
      </c>
      <c r="Z45" s="355" t="n">
        <f aca="false">IFERROR(IF($M45=Y45,($D$8+$D$9+$D$10)*$I45,IF($N45=LEFT(Y45,1),($D$8+MAX(0,IF($D$50=1,$D$9*(1-(ABS($Q45-ABS(VALUE(MID(Y45,FIND("|",Y45)+1,FIND("-",Y45)-FIND("|",Y45)-1))-VALUE(MID(Y45,FIND("-",Y45)+1,10)))))*$D$50),$D$9*(1-(IF($N45="X",ABS($O45-VALUE(MID(Y45,FIND("|",Y45)+1,FIND("-",Y45)-FIND("|",Y45)-1))),ABS($Q45-ABS(VALUE(MID(Y45,FIND("|",Y45)+1,FIND("-",Y45)-FIND("|",Y45)-1))-VALUE(MID(Y45,FIND("-",Y45)+1,10)))))*$D$50)))))*$I45,0)),0)</f>
        <v>0</v>
      </c>
      <c r="AA45" s="337"/>
      <c r="AB45" s="362" t="s">
        <v>264</v>
      </c>
      <c r="AC45" s="355" t="n">
        <f aca="false">IFERROR(IF($M45=AB45,($D$8+$D$9+$D$10)*$I45,IF($N45=LEFT(AB45,1),($D$8+MAX(0,IF($D$50=1,$D$9*(1-(ABS($Q45-ABS(VALUE(MID(AB45,FIND("|",AB45)+1,FIND("-",AB45)-FIND("|",AB45)-1))-VALUE(MID(AB45,FIND("-",AB45)+1,10)))))*$D$50),$D$9*(1-(IF($N45="X",ABS($O45-VALUE(MID(AB45,FIND("|",AB45)+1,FIND("-",AB45)-FIND("|",AB45)-1))),ABS($Q45-ABS(VALUE(MID(AB45,FIND("|",AB45)+1,FIND("-",AB45)-FIND("|",AB45)-1))-VALUE(MID(AB45,FIND("-",AB45)+1,10)))))*$D$50)))))*$I45,0)),0)</f>
        <v>0</v>
      </c>
      <c r="AD45" s="337"/>
      <c r="AE45" s="362" t="s">
        <v>283</v>
      </c>
      <c r="AF45" s="355" t="n">
        <f aca="false">IFERROR(IF($M45=AE45,($D$8+$D$9+$D$10)*$I45,IF($N45=LEFT(AE45,1),($D$8+MAX(0,IF($D$50=1,$D$9*(1-(ABS($Q45-ABS(VALUE(MID(AE45,FIND("|",AE45)+1,FIND("-",AE45)-FIND("|",AE45)-1))-VALUE(MID(AE45,FIND("-",AE45)+1,10)))))*$D$50),$D$9*(1-(IF($N45="X",ABS($O45-VALUE(MID(AE45,FIND("|",AE45)+1,FIND("-",AE45)-FIND("|",AE45)-1))),ABS($Q45-ABS(VALUE(MID(AE45,FIND("|",AE45)+1,FIND("-",AE45)-FIND("|",AE45)-1))-VALUE(MID(AE45,FIND("-",AE45)+1,10)))))*$D$50)))))*$I45,0)),0)</f>
        <v>0</v>
      </c>
      <c r="AG45" s="337"/>
      <c r="AH45" s="362" t="s">
        <v>266</v>
      </c>
      <c r="AI45" s="355" t="n">
        <f aca="false">IFERROR(IF($M45=AH45,($D$8+$D$9+$D$10)*$I45,IF($N45=LEFT(AH45,1),($D$8+MAX(0,IF($D$50=1,$D$9*(1-(ABS($Q45-ABS(VALUE(MID(AH45,FIND("|",AH45)+1,FIND("-",AH45)-FIND("|",AH45)-1))-VALUE(MID(AH45,FIND("-",AH45)+1,10)))))*$D$50),$D$9*(1-(IF($N45="X",ABS($O45-VALUE(MID(AH45,FIND("|",AH45)+1,FIND("-",AH45)-FIND("|",AH45)-1))),ABS($Q45-ABS(VALUE(MID(AH45,FIND("|",AH45)+1,FIND("-",AH45)-FIND("|",AH45)-1))-VALUE(MID(AH45,FIND("-",AH45)+1,10)))))*$D$50)))))*$I45,0)),0)</f>
        <v>0</v>
      </c>
      <c r="AJ45" s="337"/>
      <c r="AK45" s="362" t="s">
        <v>264</v>
      </c>
      <c r="AL45" s="355" t="n">
        <f aca="false">IFERROR(IF($M45=AK45,($D$8+$D$9+$D$10)*$I45,IF($N45=LEFT(AK45,1),($D$8+MAX(0,IF($D$50=1,$D$9*(1-(ABS($Q45-ABS(VALUE(MID(AK45,FIND("|",AK45)+1,FIND("-",AK45)-FIND("|",AK45)-1))-VALUE(MID(AK45,FIND("-",AK45)+1,10)))))*$D$50),$D$9*(1-(IF($N45="X",ABS($O45-VALUE(MID(AK45,FIND("|",AK45)+1,FIND("-",AK45)-FIND("|",AK45)-1))),ABS($Q45-ABS(VALUE(MID(AK45,FIND("|",AK45)+1,FIND("-",AK45)-FIND("|",AK45)-1))-VALUE(MID(AK45,FIND("-",AK45)+1,10)))))*$D$50)))))*$I45,0)),0)</f>
        <v>0</v>
      </c>
      <c r="AM45" s="337"/>
      <c r="AN45" s="362" t="s">
        <v>272</v>
      </c>
      <c r="AO45" s="355" t="n">
        <f aca="false">IFERROR(IF($M45=AN45,($D$8+$D$9+$D$10)*$I45,IF($N45=LEFT(AN45,1),($D$8+MAX(0,IF($D$50=1,$D$9*(1-(ABS($Q45-ABS(VALUE(MID(AN45,FIND("|",AN45)+1,FIND("-",AN45)-FIND("|",AN45)-1))-VALUE(MID(AN45,FIND("-",AN45)+1,10)))))*$D$50),$D$9*(1-(IF($N45="X",ABS($O45-VALUE(MID(AN45,FIND("|",AN45)+1,FIND("-",AN45)-FIND("|",AN45)-1))),ABS($Q45-ABS(VALUE(MID(AN45,FIND("|",AN45)+1,FIND("-",AN45)-FIND("|",AN45)-1))-VALUE(MID(AN45,FIND("-",AN45)+1,10)))))*$D$50)))))*$I45,0)),0)</f>
        <v>0</v>
      </c>
      <c r="AP45" s="337"/>
      <c r="AQ45" s="362" t="s">
        <v>266</v>
      </c>
      <c r="AR45" s="355" t="n">
        <f aca="false">IFERROR(IF($M45=AQ45,($D$8+$D$9+$D$10)*$I45,IF($N45=LEFT(AQ45,1),($D$8+MAX(0,IF($D$50=1,$D$9*(1-(ABS($Q45-ABS(VALUE(MID(AQ45,FIND("|",AQ45)+1,FIND("-",AQ45)-FIND("|",AQ45)-1))-VALUE(MID(AQ45,FIND("-",AQ45)+1,10)))))*$D$50),$D$9*(1-(IF($N45="X",ABS($O45-VALUE(MID(AQ45,FIND("|",AQ45)+1,FIND("-",AQ45)-FIND("|",AQ45)-1))),ABS($Q45-ABS(VALUE(MID(AQ45,FIND("|",AQ45)+1,FIND("-",AQ45)-FIND("|",AQ45)-1))-VALUE(MID(AQ45,FIND("-",AQ45)+1,10)))))*$D$50)))))*$I45,0)),0)</f>
        <v>0</v>
      </c>
      <c r="AS45" s="337"/>
      <c r="AT45" s="362" t="s">
        <v>266</v>
      </c>
      <c r="AU45" s="355" t="n">
        <f aca="false">IFERROR(IF($M45=AT45,($D$8+$D$9+$D$10)*$I45,IF($N45=LEFT(AT45,1),($D$8+MAX(0,IF($D$50=1,$D$9*(1-(ABS($Q45-ABS(VALUE(MID(AT45,FIND("|",AT45)+1,FIND("-",AT45)-FIND("|",AT45)-1))-VALUE(MID(AT45,FIND("-",AT45)+1,10)))))*$D$50),$D$9*(1-(IF($N45="X",ABS($O45-VALUE(MID(AT45,FIND("|",AT45)+1,FIND("-",AT45)-FIND("|",AT45)-1))),ABS($Q45-ABS(VALUE(MID(AT45,FIND("|",AT45)+1,FIND("-",AT45)-FIND("|",AT45)-1))-VALUE(MID(AT45,FIND("-",AT45)+1,10)))))*$D$50)))))*$I45,0)),0)</f>
        <v>0</v>
      </c>
      <c r="AV45" s="337"/>
      <c r="AW45" s="362" t="s">
        <v>265</v>
      </c>
      <c r="AX45" s="355" t="n">
        <f aca="false">IFERROR(IF($M45=AW45,($D$8+$D$9+$D$10)*$I45,IF($N45=LEFT(AW45,1),($D$8+MAX(0,IF($D$50=1,$D$9*(1-(ABS($Q45-ABS(VALUE(MID(AW45,FIND("|",AW45)+1,FIND("-",AW45)-FIND("|",AW45)-1))-VALUE(MID(AW45,FIND("-",AW45)+1,10)))))*$D$50),$D$9*(1-(IF($N45="X",ABS($O45-VALUE(MID(AW45,FIND("|",AW45)+1,FIND("-",AW45)-FIND("|",AW45)-1))),ABS($Q45-ABS(VALUE(MID(AW45,FIND("|",AW45)+1,FIND("-",AW45)-FIND("|",AW45)-1))-VALUE(MID(AW45,FIND("-",AW45)+1,10)))))*$D$50)))))*$I45,0)),0)</f>
        <v>0</v>
      </c>
      <c r="AY45" s="337"/>
      <c r="AZ45" s="362" t="s">
        <v>266</v>
      </c>
      <c r="BA45" s="355" t="n">
        <f aca="false">IFERROR(IF($M45=AZ45,($D$8+$D$9+$D$10)*$I45,IF($N45=LEFT(AZ45,1),($D$8+MAX(0,IF($D$50=1,$D$9*(1-(ABS($Q45-ABS(VALUE(MID(AZ45,FIND("|",AZ45)+1,FIND("-",AZ45)-FIND("|",AZ45)-1))-VALUE(MID(AZ45,FIND("-",AZ45)+1,10)))))*$D$50),$D$9*(1-(IF($N45="X",ABS($O45-VALUE(MID(AZ45,FIND("|",AZ45)+1,FIND("-",AZ45)-FIND("|",AZ45)-1))),ABS($Q45-ABS(VALUE(MID(AZ45,FIND("|",AZ45)+1,FIND("-",AZ45)-FIND("|",AZ45)-1))-VALUE(MID(AZ45,FIND("-",AZ45)+1,10)))))*$D$50)))))*$I45,0)),0)</f>
        <v>0</v>
      </c>
      <c r="BB45" s="337"/>
      <c r="BC45" s="362" t="s">
        <v>266</v>
      </c>
      <c r="BD45" s="355" t="n">
        <f aca="false">IFERROR(IF($M45=BC45,($D$8+$D$9+$D$10)*$I45,IF($N45=LEFT(BC45,1),($D$8+MAX(0,IF($D$50=1,$D$9*(1-(ABS($Q45-ABS(VALUE(MID(BC45,FIND("|",BC45)+1,FIND("-",BC45)-FIND("|",BC45)-1))-VALUE(MID(BC45,FIND("-",BC45)+1,10)))))*$D$50),$D$9*(1-(IF($N45="X",ABS($O45-VALUE(MID(BC45,FIND("|",BC45)+1,FIND("-",BC45)-FIND("|",BC45)-1))),ABS($Q45-ABS(VALUE(MID(BC45,FIND("|",BC45)+1,FIND("-",BC45)-FIND("|",BC45)-1))-VALUE(MID(BC45,FIND("-",BC45)+1,10)))))*$D$50)))))*$I45,0)),0)</f>
        <v>0</v>
      </c>
      <c r="BE45" s="337"/>
      <c r="BF45" s="362" t="s">
        <v>265</v>
      </c>
      <c r="BG45" s="355" t="n">
        <f aca="false">IFERROR(IF($M45=BF45,($D$8+$D$9+$D$10)*$I45,IF($N45=LEFT(BF45,1),($D$8+MAX(0,IF($D$50=1,$D$9*(1-(ABS($Q45-ABS(VALUE(MID(BF45,FIND("|",BF45)+1,FIND("-",BF45)-FIND("|",BF45)-1))-VALUE(MID(BF45,FIND("-",BF45)+1,10)))))*$D$50),$D$9*(1-(IF($N45="X",ABS($O45-VALUE(MID(BF45,FIND("|",BF45)+1,FIND("-",BF45)-FIND("|",BF45)-1))),ABS($Q45-ABS(VALUE(MID(BF45,FIND("|",BF45)+1,FIND("-",BF45)-FIND("|",BF45)-1))-VALUE(MID(BF45,FIND("-",BF45)+1,10)))))*$D$50)))))*$I45,0)),0)</f>
        <v>0</v>
      </c>
      <c r="BH45" s="337"/>
      <c r="BI45" s="362" t="s">
        <v>267</v>
      </c>
      <c r="BJ45" s="355" t="n">
        <f aca="false">IFERROR(IF($M45=BI45,($D$8+$D$9+$D$10)*$I45,IF($N45=LEFT(BI45,1),($D$8+MAX(0,IF($D$50=1,$D$9*(1-(ABS($Q45-ABS(VALUE(MID(BI45,FIND("|",BI45)+1,FIND("-",BI45)-FIND("|",BI45)-1))-VALUE(MID(BI45,FIND("-",BI45)+1,10)))))*$D$50),$D$9*(1-(IF($N45="X",ABS($O45-VALUE(MID(BI45,FIND("|",BI45)+1,FIND("-",BI45)-FIND("|",BI45)-1))),ABS($Q45-ABS(VALUE(MID(BI45,FIND("|",BI45)+1,FIND("-",BI45)-FIND("|",BI45)-1))-VALUE(MID(BI45,FIND("-",BI45)+1,10)))))*$D$50)))))*$I45,0)),0)</f>
        <v>0</v>
      </c>
      <c r="BK45" s="337"/>
      <c r="BL45" s="362" t="s">
        <v>266</v>
      </c>
      <c r="BM45" s="355" t="n">
        <f aca="false">IFERROR(IF($M45=BL45,($D$8+$D$9+$D$10)*$I45,IF($N45=LEFT(BL45,1),($D$8+MAX(0,IF($D$50=1,$D$9*(1-(ABS($Q45-ABS(VALUE(MID(BL45,FIND("|",BL45)+1,FIND("-",BL45)-FIND("|",BL45)-1))-VALUE(MID(BL45,FIND("-",BL45)+1,10)))))*$D$50),$D$9*(1-(IF($N45="X",ABS($O45-VALUE(MID(BL45,FIND("|",BL45)+1,FIND("-",BL45)-FIND("|",BL45)-1))),ABS($Q45-ABS(VALUE(MID(BL45,FIND("|",BL45)+1,FIND("-",BL45)-FIND("|",BL45)-1))-VALUE(MID(BL45,FIND("-",BL45)+1,10)))))*$D$50)))))*$I45,0)),0)</f>
        <v>0</v>
      </c>
      <c r="BN45" s="337"/>
      <c r="BO45" s="362" t="s">
        <v>272</v>
      </c>
      <c r="BP45" s="355" t="n">
        <f aca="false">IFERROR(IF($M45=BO45,($D$8+$D$9+$D$10)*$I45,IF($N45=LEFT(BO45,1),($D$8+MAX(0,IF($D$50=1,$D$9*(1-(ABS($Q45-ABS(VALUE(MID(BO45,FIND("|",BO45)+1,FIND("-",BO45)-FIND("|",BO45)-1))-VALUE(MID(BO45,FIND("-",BO45)+1,10)))))*$D$50),$D$9*(1-(IF($N45="X",ABS($O45-VALUE(MID(BO45,FIND("|",BO45)+1,FIND("-",BO45)-FIND("|",BO45)-1))),ABS($Q45-ABS(VALUE(MID(BO45,FIND("|",BO45)+1,FIND("-",BO45)-FIND("|",BO45)-1))-VALUE(MID(BO45,FIND("-",BO45)+1,10)))))*$D$50)))))*$I45,0)),0)</f>
        <v>0</v>
      </c>
      <c r="BQ45" s="337"/>
      <c r="BR45" s="362" t="s">
        <v>266</v>
      </c>
      <c r="BS45" s="355" t="n">
        <f aca="false">IFERROR(IF($M45=BR45,($D$8+$D$9+$D$10)*$I45,IF($N45=LEFT(BR45,1),($D$8+MAX(0,IF($D$50=1,$D$9*(1-(ABS($Q45-ABS(VALUE(MID(BR45,FIND("|",BR45)+1,FIND("-",BR45)-FIND("|",BR45)-1))-VALUE(MID(BR45,FIND("-",BR45)+1,10)))))*$D$50),$D$9*(1-(IF($N45="X",ABS($O45-VALUE(MID(BR45,FIND("|",BR45)+1,FIND("-",BR45)-FIND("|",BR45)-1))),ABS($Q45-ABS(VALUE(MID(BR45,FIND("|",BR45)+1,FIND("-",BR45)-FIND("|",BR45)-1))-VALUE(MID(BR45,FIND("-",BR45)+1,10)))))*$D$50)))))*$I45,0)),0)</f>
        <v>0</v>
      </c>
      <c r="BT45" s="337"/>
      <c r="BU45" s="362"/>
      <c r="BV45" s="355" t="n">
        <f aca="false">IFERROR(IF($M45=BU45,($D$8+$D$9+$D$10)*$I45,IF($N45=LEFT(BU45,1),($D$8+MAX(0,IF($D$50=1,$D$9*(1-(ABS($Q45-ABS(VALUE(MID(BU45,FIND("|",BU45)+1,FIND("-",BU45)-FIND("|",BU45)-1))-VALUE(MID(BU45,FIND("-",BU45)+1,10)))))*$D$50),$D$9*(1-(IF($N45="X",ABS($O45-VALUE(MID(BU45,FIND("|",BU45)+1,FIND("-",BU45)-FIND("|",BU45)-1))),ABS($Q45-ABS(VALUE(MID(BU45,FIND("|",BU45)+1,FIND("-",BU45)-FIND("|",BU45)-1))-VALUE(MID(BU45,FIND("-",BU45)+1,10)))))*$D$50)))))*$I45,0)),0)</f>
        <v>0</v>
      </c>
      <c r="BW45" s="337"/>
      <c r="BX45" s="362"/>
      <c r="BY45" s="355" t="n">
        <f aca="false">IFERROR(IF($M45=BX45,($D$8+$D$9+$D$10)*$I45,IF($N45=LEFT(BX45,1),($D$8+MAX(0,IF($D$50=1,$D$9*(1-(ABS($Q45-ABS(VALUE(MID(BX45,FIND("|",BX45)+1,FIND("-",BX45)-FIND("|",BX45)-1))-VALUE(MID(BX45,FIND("-",BX45)+1,10)))))*$D$50),$D$9*(1-(IF($N45="X",ABS($O45-VALUE(MID(BX45,FIND("|",BX45)+1,FIND("-",BX45)-FIND("|",BX45)-1))),ABS($Q45-ABS(VALUE(MID(BX45,FIND("|",BX45)+1,FIND("-",BX45)-FIND("|",BX45)-1))-VALUE(MID(BX45,FIND("-",BX45)+1,10)))))*$D$50)))))*$I45,0)),0)</f>
        <v>0</v>
      </c>
      <c r="BZ45" s="337"/>
      <c r="CA45" s="362"/>
      <c r="CB45" s="355" t="n">
        <f aca="false">IFERROR(IF($M45=CA45,($D$8+$D$9+$D$10)*$I45,IF($N45=LEFT(CA45,1),($D$8+MAX(0,IF($D$50=1,$D$9*(1-(ABS($Q45-ABS(VALUE(MID(CA45,FIND("|",CA45)+1,FIND("-",CA45)-FIND("|",CA45)-1))-VALUE(MID(CA45,FIND("-",CA45)+1,10)))))*$D$50),$D$9*(1-(IF($N45="X",ABS($O45-VALUE(MID(CA45,FIND("|",CA45)+1,FIND("-",CA45)-FIND("|",CA45)-1))),ABS($Q45-ABS(VALUE(MID(CA45,FIND("|",CA45)+1,FIND("-",CA45)-FIND("|",CA45)-1))-VALUE(MID(CA45,FIND("-",CA45)+1,10)))))*$D$50)))))*$I45,0)),0)</f>
        <v>0</v>
      </c>
      <c r="CC45" s="337"/>
      <c r="CD45" s="362"/>
      <c r="CE45" s="355" t="n">
        <f aca="false">IFERROR(IF($M45=CD45,($D$8+$D$9+$D$10)*$I45,IF($N45=LEFT(CD45,1),($D$8+MAX(0,IF($D$50=1,$D$9*(1-(ABS($Q45-ABS(VALUE(MID(CD45,FIND("|",CD45)+1,FIND("-",CD45)-FIND("|",CD45)-1))-VALUE(MID(CD45,FIND("-",CD45)+1,10)))))*$D$50),$D$9*(1-(IF($N45="X",ABS($O45-VALUE(MID(CD45,FIND("|",CD45)+1,FIND("-",CD45)-FIND("|",CD45)-1))),ABS($Q45-ABS(VALUE(MID(CD45,FIND("|",CD45)+1,FIND("-",CD45)-FIND("|",CD45)-1))-VALUE(MID(CD45,FIND("-",CD45)+1,10)))))*$D$50)))))*$I45,0)),0)</f>
        <v>0</v>
      </c>
      <c r="CF45" s="337"/>
      <c r="CG45" s="362"/>
      <c r="CH45" s="355" t="n">
        <f aca="false">IFERROR(IF($M45=CG45,($D$8+$D$9+$D$10)*$I45,IF($N45=LEFT(CG45,1),($D$8+MAX(0,IF($D$50=1,$D$9*(1-(ABS($Q45-ABS(VALUE(MID(CG45,FIND("|",CG45)+1,FIND("-",CG45)-FIND("|",CG45)-1))-VALUE(MID(CG45,FIND("-",CG45)+1,10)))))*$D$50),$D$9*(1-(IF($N45="X",ABS($O45-VALUE(MID(CG45,FIND("|",CG45)+1,FIND("-",CG45)-FIND("|",CG45)-1))),ABS($Q45-ABS(VALUE(MID(CG45,FIND("|",CG45)+1,FIND("-",CG45)-FIND("|",CG45)-1))-VALUE(MID(CG45,FIND("-",CG45)+1,10)))))*$D$50)))))*$I45,0)),0)</f>
        <v>0</v>
      </c>
      <c r="CI45" s="337"/>
      <c r="CJ45" s="362"/>
      <c r="CK45" s="355" t="n">
        <f aca="false">IFERROR(IF($M45=CJ45,($D$8+$D$9+$D$10)*$I45,IF($N45=LEFT(CJ45,1),($D$8+MAX(0,IF($D$50=1,$D$9*(1-(ABS($Q45-ABS(VALUE(MID(CJ45,FIND("|",CJ45)+1,FIND("-",CJ45)-FIND("|",CJ45)-1))-VALUE(MID(CJ45,FIND("-",CJ45)+1,10)))))*$D$50),$D$9*(1-(IF($N45="X",ABS($O45-VALUE(MID(CJ45,FIND("|",CJ45)+1,FIND("-",CJ45)-FIND("|",CJ45)-1))),ABS($Q45-ABS(VALUE(MID(CJ45,FIND("|",CJ45)+1,FIND("-",CJ45)-FIND("|",CJ45)-1))-VALUE(MID(CJ45,FIND("-",CJ45)+1,10)))))*$D$50)))))*$I45,0)),0)</f>
        <v>0</v>
      </c>
      <c r="CL45" s="337"/>
      <c r="CM45" s="362"/>
      <c r="CN45" s="355" t="n">
        <f aca="false">IFERROR(IF($M45=CM45,($D$8+$D$9+$D$10)*$I45,IF($N45=LEFT(CM45,1),($D$8+MAX(0,IF($D$50=1,$D$9*(1-(ABS($Q45-ABS(VALUE(MID(CM45,FIND("|",CM45)+1,FIND("-",CM45)-FIND("|",CM45)-1))-VALUE(MID(CM45,FIND("-",CM45)+1,10)))))*$D$50),$D$9*(1-(IF($N45="X",ABS($O45-VALUE(MID(CM45,FIND("|",CM45)+1,FIND("-",CM45)-FIND("|",CM45)-1))),ABS($Q45-ABS(VALUE(MID(CM45,FIND("|",CM45)+1,FIND("-",CM45)-FIND("|",CM45)-1))-VALUE(MID(CM45,FIND("-",CM45)+1,10)))))*$D$50)))))*$I45,0)),0)</f>
        <v>0</v>
      </c>
      <c r="CO45" s="337"/>
      <c r="CP45" s="362"/>
      <c r="CQ45" s="355" t="n">
        <f aca="false">IFERROR(IF($M45=CP45,($D$8+$D$9+$D$10)*$I45,IF($N45=LEFT(CP45,1),($D$8+MAX(0,IF($D$50=1,$D$9*(1-(ABS($Q45-ABS(VALUE(MID(CP45,FIND("|",CP45)+1,FIND("-",CP45)-FIND("|",CP45)-1))-VALUE(MID(CP45,FIND("-",CP45)+1,10)))))*$D$50),$D$9*(1-(IF($N45="X",ABS($O45-VALUE(MID(CP45,FIND("|",CP45)+1,FIND("-",CP45)-FIND("|",CP45)-1))),ABS($Q45-ABS(VALUE(MID(CP45,FIND("|",CP45)+1,FIND("-",CP45)-FIND("|",CP45)-1))-VALUE(MID(CP45,FIND("-",CP45)+1,10)))))*$D$50)))))*$I45,0)),0)</f>
        <v>0</v>
      </c>
      <c r="CR45" s="337"/>
      <c r="CS45" s="362"/>
      <c r="CT45" s="355" t="n">
        <f aca="false">IFERROR(IF($M45=CS45,($D$8+$D$9+$D$10)*$I45,IF($N45=LEFT(CS45,1),($D$8+MAX(0,IF($D$50=1,$D$9*(1-(ABS($Q45-ABS(VALUE(MID(CS45,FIND("|",CS45)+1,FIND("-",CS45)-FIND("|",CS45)-1))-VALUE(MID(CS45,FIND("-",CS45)+1,10)))))*$D$50),$D$9*(1-(IF($N45="X",ABS($O45-VALUE(MID(CS45,FIND("|",CS45)+1,FIND("-",CS45)-FIND("|",CS45)-1))),ABS($Q45-ABS(VALUE(MID(CS45,FIND("|",CS45)+1,FIND("-",CS45)-FIND("|",CS45)-1))-VALUE(MID(CS45,FIND("-",CS45)+1,10)))))*$D$50)))))*$I45,0)),0)</f>
        <v>0</v>
      </c>
      <c r="CU45" s="337"/>
      <c r="CV45" s="362"/>
      <c r="CW45" s="355" t="n">
        <f aca="false">IFERROR(IF($M45=CV45,($D$8+$D$9+$D$10)*$I45,IF($N45=LEFT(CV45,1),($D$8+MAX(0,IF($D$50=1,$D$9*(1-(ABS($Q45-ABS(VALUE(MID(CV45,FIND("|",CV45)+1,FIND("-",CV45)-FIND("|",CV45)-1))-VALUE(MID(CV45,FIND("-",CV45)+1,10)))))*$D$50),$D$9*(1-(IF($N45="X",ABS($O45-VALUE(MID(CV45,FIND("|",CV45)+1,FIND("-",CV45)-FIND("|",CV45)-1))),ABS($Q45-ABS(VALUE(MID(CV45,FIND("|",CV45)+1,FIND("-",CV45)-FIND("|",CV45)-1))-VALUE(MID(CV45,FIND("-",CV45)+1,10)))))*$D$50)))))*$I45,0)),0)</f>
        <v>0</v>
      </c>
      <c r="CX45" s="337"/>
      <c r="CY45" s="362"/>
      <c r="CZ45" s="355" t="n">
        <f aca="false">IFERROR(IF($M45=CY45,($D$8+$D$9+$D$10)*$I45,IF($N45=LEFT(CY45,1),($D$8+MAX(0,IF($D$50=1,$D$9*(1-(ABS($Q45-ABS(VALUE(MID(CY45,FIND("|",CY45)+1,FIND("-",CY45)-FIND("|",CY45)-1))-VALUE(MID(CY45,FIND("-",CY45)+1,10)))))*$D$50),$D$9*(1-(IF($N45="X",ABS($O45-VALUE(MID(CY45,FIND("|",CY45)+1,FIND("-",CY45)-FIND("|",CY45)-1))),ABS($Q45-ABS(VALUE(MID(CY45,FIND("|",CY45)+1,FIND("-",CY45)-FIND("|",CY45)-1))-VALUE(MID(CY45,FIND("-",CY45)+1,10)))))*$D$50)))))*$I45,0)),0)</f>
        <v>0</v>
      </c>
      <c r="DA45" s="337"/>
      <c r="DB45" s="362"/>
      <c r="DC45" s="355" t="n">
        <f aca="false">IFERROR(IF($M45=DB45,($D$8+$D$9+$D$10)*$I45,IF($N45=LEFT(DB45,1),($D$8+MAX(0,IF($D$50=1,$D$9*(1-(ABS($Q45-ABS(VALUE(MID(DB45,FIND("|",DB45)+1,FIND("-",DB45)-FIND("|",DB45)-1))-VALUE(MID(DB45,FIND("-",DB45)+1,10)))))*$D$50),$D$9*(1-(IF($N45="X",ABS($O45-VALUE(MID(DB45,FIND("|",DB45)+1,FIND("-",DB45)-FIND("|",DB45)-1))),ABS($Q45-ABS(VALUE(MID(DB45,FIND("|",DB45)+1,FIND("-",DB45)-FIND("|",DB45)-1))-VALUE(MID(DB45,FIND("-",DB45)+1,10)))))*$D$50)))))*$I45,0)),0)</f>
        <v>0</v>
      </c>
      <c r="DD45" s="337"/>
      <c r="DE45" s="362"/>
      <c r="DF45" s="355" t="n">
        <f aca="false">IFERROR(IF($M45=DE45,($D$8+$D$9+$D$10)*$I45,IF($N45=LEFT(DE45,1),($D$8+MAX(0,IF($D$50=1,$D$9*(1-(ABS($Q45-ABS(VALUE(MID(DE45,FIND("|",DE45)+1,FIND("-",DE45)-FIND("|",DE45)-1))-VALUE(MID(DE45,FIND("-",DE45)+1,10)))))*$D$50),$D$9*(1-(IF($N45="X",ABS($O45-VALUE(MID(DE45,FIND("|",DE45)+1,FIND("-",DE45)-FIND("|",DE45)-1))),ABS($Q45-ABS(VALUE(MID(DE45,FIND("|",DE45)+1,FIND("-",DE45)-FIND("|",DE45)-1))-VALUE(MID(DE45,FIND("-",DE45)+1,10)))))*$D$50)))))*$I45,0)),0)</f>
        <v>0</v>
      </c>
      <c r="DG45" s="337"/>
      <c r="DH45" s="362"/>
      <c r="DI45" s="355" t="n">
        <f aca="false">IFERROR(IF($M45=DH45,($D$8+$D$9+$D$10)*$I45,IF($N45=LEFT(DH45,1),($D$8+MAX(0,IF($D$50=1,$D$9*(1-(ABS($Q45-ABS(VALUE(MID(DH45,FIND("|",DH45)+1,FIND("-",DH45)-FIND("|",DH45)-1))-VALUE(MID(DH45,FIND("-",DH45)+1,10)))))*$D$50),$D$9*(1-(IF($N45="X",ABS($O45-VALUE(MID(DH45,FIND("|",DH45)+1,FIND("-",DH45)-FIND("|",DH45)-1))),ABS($Q45-ABS(VALUE(MID(DH45,FIND("|",DH45)+1,FIND("-",DH45)-FIND("|",DH45)-1))-VALUE(MID(DH45,FIND("-",DH45)+1,10)))))*$D$50)))))*$I45,0)),0)</f>
        <v>0</v>
      </c>
      <c r="DJ45" s="337"/>
      <c r="DK45" s="362"/>
      <c r="DL45" s="355" t="n">
        <f aca="false">IFERROR(IF($M45=DK45,($D$8+$D$9+$D$10)*$I45,IF($N45=LEFT(DK45,1),($D$8+MAX(0,IF($D$50=1,$D$9*(1-(ABS($Q45-ABS(VALUE(MID(DK45,FIND("|",DK45)+1,FIND("-",DK45)-FIND("|",DK45)-1))-VALUE(MID(DK45,FIND("-",DK45)+1,10)))))*$D$50),$D$9*(1-(IF($N45="X",ABS($O45-VALUE(MID(DK45,FIND("|",DK45)+1,FIND("-",DK45)-FIND("|",DK45)-1))),ABS($Q45-ABS(VALUE(MID(DK45,FIND("|",DK45)+1,FIND("-",DK45)-FIND("|",DK45)-1))-VALUE(MID(DK45,FIND("-",DK45)+1,10)))))*$D$50)))))*$I45,0)),0)</f>
        <v>0</v>
      </c>
      <c r="DM45" s="337"/>
      <c r="DN45" s="362"/>
      <c r="DO45" s="355" t="n">
        <f aca="false">IFERROR(IF($M45=DN45,($D$8+$D$9+$D$10)*$I45,IF($N45=LEFT(DN45,1),($D$8+MAX(0,IF($D$50=1,$D$9*(1-(ABS($Q45-ABS(VALUE(MID(DN45,FIND("|",DN45)+1,FIND("-",DN45)-FIND("|",DN45)-1))-VALUE(MID(DN45,FIND("-",DN45)+1,10)))))*$D$50),$D$9*(1-(IF($N45="X",ABS($O45-VALUE(MID(DN45,FIND("|",DN45)+1,FIND("-",DN45)-FIND("|",DN45)-1))),ABS($Q45-ABS(VALUE(MID(DN45,FIND("|",DN45)+1,FIND("-",DN45)-FIND("|",DN45)-1))-VALUE(MID(DN45,FIND("-",DN45)+1,10)))))*$D$50)))))*$I45,0)),0)</f>
        <v>0</v>
      </c>
      <c r="DP45" s="337"/>
      <c r="DQ45" s="362"/>
      <c r="DR45" s="355" t="n">
        <f aca="false">IFERROR(IF($M45=DQ45,($D$8+$D$9+$D$10)*$I45,IF($N45=LEFT(DQ45,1),($D$8+MAX(0,IF($D$50=1,$D$9*(1-(ABS($Q45-ABS(VALUE(MID(DQ45,FIND("|",DQ45)+1,FIND("-",DQ45)-FIND("|",DQ45)-1))-VALUE(MID(DQ45,FIND("-",DQ45)+1,10)))))*$D$50),$D$9*(1-(IF($N45="X",ABS($O45-VALUE(MID(DQ45,FIND("|",DQ45)+1,FIND("-",DQ45)-FIND("|",DQ45)-1))),ABS($Q45-ABS(VALUE(MID(DQ45,FIND("|",DQ45)+1,FIND("-",DQ45)-FIND("|",DQ45)-1))-VALUE(MID(DQ45,FIND("-",DQ45)+1,10)))))*$D$50)))))*$I45,0)),0)</f>
        <v>0</v>
      </c>
      <c r="DS45" s="337"/>
      <c r="DT45" s="362"/>
      <c r="DU45" s="355" t="n">
        <f aca="false">IFERROR(IF($M45=DT45,($D$8+$D$9+$D$10)*$I45,IF($N45=LEFT(DT45,1),($D$8+MAX(0,IF($D$50=1,$D$9*(1-(ABS($Q45-ABS(VALUE(MID(DT45,FIND("|",DT45)+1,FIND("-",DT45)-FIND("|",DT45)-1))-VALUE(MID(DT45,FIND("-",DT45)+1,10)))))*$D$50),$D$9*(1-(IF($N45="X",ABS($O45-VALUE(MID(DT45,FIND("|",DT45)+1,FIND("-",DT45)-FIND("|",DT45)-1))),ABS($Q45-ABS(VALUE(MID(DT45,FIND("|",DT45)+1,FIND("-",DT45)-FIND("|",DT45)-1))-VALUE(MID(DT45,FIND("-",DT45)+1,10)))))*$D$50)))))*$I45,0)),0)</f>
        <v>0</v>
      </c>
      <c r="DV45" s="337"/>
      <c r="DW45" s="362"/>
      <c r="DX45" s="355" t="n">
        <f aca="false">IFERROR(IF($M45=DW45,($D$8+$D$9+$D$10)*$I45,IF($N45=LEFT(DW45,1),($D$8+MAX(0,IF($D$50=1,$D$9*(1-(ABS($Q45-ABS(VALUE(MID(DW45,FIND("|",DW45)+1,FIND("-",DW45)-FIND("|",DW45)-1))-VALUE(MID(DW45,FIND("-",DW45)+1,10)))))*$D$50),$D$9*(1-(IF($N45="X",ABS($O45-VALUE(MID(DW45,FIND("|",DW45)+1,FIND("-",DW45)-FIND("|",DW45)-1))),ABS($Q45-ABS(VALUE(MID(DW45,FIND("|",DW45)+1,FIND("-",DW45)-FIND("|",DW45)-1))-VALUE(MID(DW45,FIND("-",DW45)+1,10)))))*$D$50)))))*$I45,0)),0)</f>
        <v>0</v>
      </c>
      <c r="DY45" s="337"/>
      <c r="DZ45" s="362"/>
      <c r="EA45" s="355" t="n">
        <f aca="false">IFERROR(IF($M45=DZ45,($D$8+$D$9+$D$10)*$I45,IF($N45=LEFT(DZ45,1),($D$8+MAX(0,IF($D$50=1,$D$9*(1-(ABS($Q45-ABS(VALUE(MID(DZ45,FIND("|",DZ45)+1,FIND("-",DZ45)-FIND("|",DZ45)-1))-VALUE(MID(DZ45,FIND("-",DZ45)+1,10)))))*$D$50),$D$9*(1-(IF($N45="X",ABS($O45-VALUE(MID(DZ45,FIND("|",DZ45)+1,FIND("-",DZ45)-FIND("|",DZ45)-1))),ABS($Q45-ABS(VALUE(MID(DZ45,FIND("|",DZ45)+1,FIND("-",DZ45)-FIND("|",DZ45)-1))-VALUE(MID(DZ45,FIND("-",DZ45)+1,10)))))*$D$50)))))*$I45,0)),0)</f>
        <v>0</v>
      </c>
      <c r="EB45" s="337"/>
      <c r="EC45" s="362"/>
      <c r="ED45" s="355" t="n">
        <f aca="false">IFERROR(IF($M45=EC45,($D$8+$D$9+$D$10)*$I45,IF($N45=LEFT(EC45,1),($D$8+MAX(0,IF($D$50=1,$D$9*(1-(ABS($Q45-ABS(VALUE(MID(EC45,FIND("|",EC45)+1,FIND("-",EC45)-FIND("|",EC45)-1))-VALUE(MID(EC45,FIND("-",EC45)+1,10)))))*$D$50),$D$9*(1-(IF($N45="X",ABS($O45-VALUE(MID(EC45,FIND("|",EC45)+1,FIND("-",EC45)-FIND("|",EC45)-1))),ABS($Q45-ABS(VALUE(MID(EC45,FIND("|",EC45)+1,FIND("-",EC45)-FIND("|",EC45)-1))-VALUE(MID(EC45,FIND("-",EC45)+1,10)))))*$D$50)))))*$I45,0)),0)</f>
        <v>0</v>
      </c>
      <c r="EE45" s="337"/>
      <c r="EF45" s="362"/>
      <c r="EG45" s="355" t="n">
        <f aca="false">IFERROR(IF($M45=EF45,($D$8+$D$9+$D$10)*$I45,IF($N45=LEFT(EF45,1),($D$8+MAX(0,IF($D$50=1,$D$9*(1-(ABS($Q45-ABS(VALUE(MID(EF45,FIND("|",EF45)+1,FIND("-",EF45)-FIND("|",EF45)-1))-VALUE(MID(EF45,FIND("-",EF45)+1,10)))))*$D$50),$D$9*(1-(IF($N45="X",ABS($O45-VALUE(MID(EF45,FIND("|",EF45)+1,FIND("-",EF45)-FIND("|",EF45)-1))),ABS($Q45-ABS(VALUE(MID(EF45,FIND("|",EF45)+1,FIND("-",EF45)-FIND("|",EF45)-1))-VALUE(MID(EF45,FIND("-",EF45)+1,10)))))*$D$50)))))*$I45,0)),0)</f>
        <v>0</v>
      </c>
      <c r="EH45" s="337"/>
      <c r="EI45" s="337"/>
    </row>
    <row r="46" customFormat="false" ht="15" hidden="false" customHeight="false" outlineLevel="0" collapsed="false">
      <c r="A46" s="326"/>
      <c r="B46" s="326"/>
      <c r="C46" s="359" t="str">
        <f aca="false">Idiomas!D341</f>
        <v>Equipo máximo goleador</v>
      </c>
      <c r="D46" s="360" t="n">
        <v>20</v>
      </c>
      <c r="E46" s="333"/>
      <c r="F46" s="342" t="n">
        <f aca="false">SUM($D$8:$D$10)*I46</f>
        <v>17</v>
      </c>
      <c r="G46" s="342" t="n">
        <f aca="false">VLOOKUP(H46,Equipos!$Q$1:$R$25,2,0)</f>
        <v>13</v>
      </c>
      <c r="H46" s="350" t="n">
        <f aca="false">TRUNC(INDEX(WORLDCUP!$X$4:$X$147,MATCH(ADMIN!K46,WORLDCUP!$DT$4:$DT$147,0))+INDEX(Horarios!$R$3:$R$86,MATCH(Horarios!$C$3,Horarios!$P$3:$P$86,0))/24)</f>
        <v>46196</v>
      </c>
      <c r="I46" s="351" t="n">
        <v>1</v>
      </c>
      <c r="J46" s="352" t="s">
        <v>307</v>
      </c>
      <c r="K46" s="353" t="str">
        <f aca="false">CONCATENATE(WORLDCUP!AA70,"-",WORLDCUP!AF70)</f>
        <v>Francia-Irak</v>
      </c>
      <c r="L46" s="353"/>
      <c r="M46" s="358" t="str">
        <f aca="false">IF(OR(WORLDCUP!AC70="",WORLDCUP!AD70=""),"-",N46&amp;"|"&amp;O46&amp;"-"&amp;P46)</f>
        <v>-</v>
      </c>
      <c r="N46" s="331" t="str">
        <f aca="false">IF(OR(WORLDCUP!AC70="",WORLDCUP!AD70=""),"",IF(WORLDCUP!AC70&gt;WORLDCUP!AD70,"1",IF(WORLDCUP!AC70&lt;WORLDCUP!AD70,"2","X")))</f>
        <v/>
      </c>
      <c r="O46" s="331" t="n">
        <f aca="false">WORLDCUP!AC70</f>
        <v>0</v>
      </c>
      <c r="P46" s="331" t="n">
        <f aca="false">WORLDCUP!AD70</f>
        <v>0</v>
      </c>
      <c r="Q46" s="331" t="n">
        <f aca="false">ABS(O46-P46)</f>
        <v>0</v>
      </c>
      <c r="R46" s="326"/>
      <c r="S46" s="362" t="s">
        <v>272</v>
      </c>
      <c r="T46" s="355" t="n">
        <f aca="false">IFERROR(IF($M46=S46,($D$8+$D$9+$D$10)*$I46,IF($N46=LEFT(S46,1),($D$8+MAX(0,IF($D$50=1,$D$9*(1-(ABS($Q46-ABS(VALUE(MID(S46,FIND("|",S46)+1,FIND("-",S46)-FIND("|",S46)-1))-VALUE(MID(S46,FIND("-",S46)+1,10)))))*$D$50),$D$9*(1-(IF($N46="X",ABS($O46-VALUE(MID(S46,FIND("|",S46)+1,FIND("-",S46)-FIND("|",S46)-1))),ABS($Q46-ABS(VALUE(MID(S46,FIND("|",S46)+1,FIND("-",S46)-FIND("|",S46)-1))-VALUE(MID(S46,FIND("-",S46)+1,10)))))*$D$50)))))*$I46,0)),0)</f>
        <v>0</v>
      </c>
      <c r="U46" s="337"/>
      <c r="V46" s="362" t="s">
        <v>266</v>
      </c>
      <c r="W46" s="355" t="n">
        <f aca="false">IFERROR(IF($M46=V46,($D$8+$D$9+$D$10)*$I46,IF($N46=LEFT(V46,1),($D$8+MAX(0,IF($D$50=1,$D$9*(1-(ABS($Q46-ABS(VALUE(MID(V46,FIND("|",V46)+1,FIND("-",V46)-FIND("|",V46)-1))-VALUE(MID(V46,FIND("-",V46)+1,10)))))*$D$50),$D$9*(1-(IF($N46="X",ABS($O46-VALUE(MID(V46,FIND("|",V46)+1,FIND("-",V46)-FIND("|",V46)-1))),ABS($Q46-ABS(VALUE(MID(V46,FIND("|",V46)+1,FIND("-",V46)-FIND("|",V46)-1))-VALUE(MID(V46,FIND("-",V46)+1,10)))))*$D$50)))))*$I46,0)),0)</f>
        <v>0</v>
      </c>
      <c r="X46" s="337"/>
      <c r="Y46" s="362" t="s">
        <v>272</v>
      </c>
      <c r="Z46" s="355" t="n">
        <f aca="false">IFERROR(IF($M46=Y46,($D$8+$D$9+$D$10)*$I46,IF($N46=LEFT(Y46,1),($D$8+MAX(0,IF($D$50=1,$D$9*(1-(ABS($Q46-ABS(VALUE(MID(Y46,FIND("|",Y46)+1,FIND("-",Y46)-FIND("|",Y46)-1))-VALUE(MID(Y46,FIND("-",Y46)+1,10)))))*$D$50),$D$9*(1-(IF($N46="X",ABS($O46-VALUE(MID(Y46,FIND("|",Y46)+1,FIND("-",Y46)-FIND("|",Y46)-1))),ABS($Q46-ABS(VALUE(MID(Y46,FIND("|",Y46)+1,FIND("-",Y46)-FIND("|",Y46)-1))-VALUE(MID(Y46,FIND("-",Y46)+1,10)))))*$D$50)))))*$I46,0)),0)</f>
        <v>0</v>
      </c>
      <c r="AA46" s="337"/>
      <c r="AB46" s="362" t="s">
        <v>266</v>
      </c>
      <c r="AC46" s="355" t="n">
        <f aca="false">IFERROR(IF($M46=AB46,($D$8+$D$9+$D$10)*$I46,IF($N46=LEFT(AB46,1),($D$8+MAX(0,IF($D$50=1,$D$9*(1-(ABS($Q46-ABS(VALUE(MID(AB46,FIND("|",AB46)+1,FIND("-",AB46)-FIND("|",AB46)-1))-VALUE(MID(AB46,FIND("-",AB46)+1,10)))))*$D$50),$D$9*(1-(IF($N46="X",ABS($O46-VALUE(MID(AB46,FIND("|",AB46)+1,FIND("-",AB46)-FIND("|",AB46)-1))),ABS($Q46-ABS(VALUE(MID(AB46,FIND("|",AB46)+1,FIND("-",AB46)-FIND("|",AB46)-1))-VALUE(MID(AB46,FIND("-",AB46)+1,10)))))*$D$50)))))*$I46,0)),0)</f>
        <v>0</v>
      </c>
      <c r="AD46" s="337"/>
      <c r="AE46" s="362" t="s">
        <v>272</v>
      </c>
      <c r="AF46" s="355" t="n">
        <f aca="false">IFERROR(IF($M46=AE46,($D$8+$D$9+$D$10)*$I46,IF($N46=LEFT(AE46,1),($D$8+MAX(0,IF($D$50=1,$D$9*(1-(ABS($Q46-ABS(VALUE(MID(AE46,FIND("|",AE46)+1,FIND("-",AE46)-FIND("|",AE46)-1))-VALUE(MID(AE46,FIND("-",AE46)+1,10)))))*$D$50),$D$9*(1-(IF($N46="X",ABS($O46-VALUE(MID(AE46,FIND("|",AE46)+1,FIND("-",AE46)-FIND("|",AE46)-1))),ABS($Q46-ABS(VALUE(MID(AE46,FIND("|",AE46)+1,FIND("-",AE46)-FIND("|",AE46)-1))-VALUE(MID(AE46,FIND("-",AE46)+1,10)))))*$D$50)))))*$I46,0)),0)</f>
        <v>0</v>
      </c>
      <c r="AG46" s="337"/>
      <c r="AH46" s="362" t="s">
        <v>272</v>
      </c>
      <c r="AI46" s="355" t="n">
        <f aca="false">IFERROR(IF($M46=AH46,($D$8+$D$9+$D$10)*$I46,IF($N46=LEFT(AH46,1),($D$8+MAX(0,IF($D$50=1,$D$9*(1-(ABS($Q46-ABS(VALUE(MID(AH46,FIND("|",AH46)+1,FIND("-",AH46)-FIND("|",AH46)-1))-VALUE(MID(AH46,FIND("-",AH46)+1,10)))))*$D$50),$D$9*(1-(IF($N46="X",ABS($O46-VALUE(MID(AH46,FIND("|",AH46)+1,FIND("-",AH46)-FIND("|",AH46)-1))),ABS($Q46-ABS(VALUE(MID(AH46,FIND("|",AH46)+1,FIND("-",AH46)-FIND("|",AH46)-1))-VALUE(MID(AH46,FIND("-",AH46)+1,10)))))*$D$50)))))*$I46,0)),0)</f>
        <v>0</v>
      </c>
      <c r="AJ46" s="337"/>
      <c r="AK46" s="362" t="s">
        <v>272</v>
      </c>
      <c r="AL46" s="355" t="n">
        <f aca="false">IFERROR(IF($M46=AK46,($D$8+$D$9+$D$10)*$I46,IF($N46=LEFT(AK46,1),($D$8+MAX(0,IF($D$50=1,$D$9*(1-(ABS($Q46-ABS(VALUE(MID(AK46,FIND("|",AK46)+1,FIND("-",AK46)-FIND("|",AK46)-1))-VALUE(MID(AK46,FIND("-",AK46)+1,10)))))*$D$50),$D$9*(1-(IF($N46="X",ABS($O46-VALUE(MID(AK46,FIND("|",AK46)+1,FIND("-",AK46)-FIND("|",AK46)-1))),ABS($Q46-ABS(VALUE(MID(AK46,FIND("|",AK46)+1,FIND("-",AK46)-FIND("|",AK46)-1))-VALUE(MID(AK46,FIND("-",AK46)+1,10)))))*$D$50)))))*$I46,0)),0)</f>
        <v>0</v>
      </c>
      <c r="AM46" s="337"/>
      <c r="AN46" s="362" t="s">
        <v>283</v>
      </c>
      <c r="AO46" s="355" t="n">
        <f aca="false">IFERROR(IF($M46=AN46,($D$8+$D$9+$D$10)*$I46,IF($N46=LEFT(AN46,1),($D$8+MAX(0,IF($D$50=1,$D$9*(1-(ABS($Q46-ABS(VALUE(MID(AN46,FIND("|",AN46)+1,FIND("-",AN46)-FIND("|",AN46)-1))-VALUE(MID(AN46,FIND("-",AN46)+1,10)))))*$D$50),$D$9*(1-(IF($N46="X",ABS($O46-VALUE(MID(AN46,FIND("|",AN46)+1,FIND("-",AN46)-FIND("|",AN46)-1))),ABS($Q46-ABS(VALUE(MID(AN46,FIND("|",AN46)+1,FIND("-",AN46)-FIND("|",AN46)-1))-VALUE(MID(AN46,FIND("-",AN46)+1,10)))))*$D$50)))))*$I46,0)),0)</f>
        <v>0</v>
      </c>
      <c r="AP46" s="337"/>
      <c r="AQ46" s="362" t="s">
        <v>266</v>
      </c>
      <c r="AR46" s="355" t="n">
        <f aca="false">IFERROR(IF($M46=AQ46,($D$8+$D$9+$D$10)*$I46,IF($N46=LEFT(AQ46,1),($D$8+MAX(0,IF($D$50=1,$D$9*(1-(ABS($Q46-ABS(VALUE(MID(AQ46,FIND("|",AQ46)+1,FIND("-",AQ46)-FIND("|",AQ46)-1))-VALUE(MID(AQ46,FIND("-",AQ46)+1,10)))))*$D$50),$D$9*(1-(IF($N46="X",ABS($O46-VALUE(MID(AQ46,FIND("|",AQ46)+1,FIND("-",AQ46)-FIND("|",AQ46)-1))),ABS($Q46-ABS(VALUE(MID(AQ46,FIND("|",AQ46)+1,FIND("-",AQ46)-FIND("|",AQ46)-1))-VALUE(MID(AQ46,FIND("-",AQ46)+1,10)))))*$D$50)))))*$I46,0)),0)</f>
        <v>0</v>
      </c>
      <c r="AS46" s="337"/>
      <c r="AT46" s="362" t="s">
        <v>272</v>
      </c>
      <c r="AU46" s="355" t="n">
        <f aca="false">IFERROR(IF($M46=AT46,($D$8+$D$9+$D$10)*$I46,IF($N46=LEFT(AT46,1),($D$8+MAX(0,IF($D$50=1,$D$9*(1-(ABS($Q46-ABS(VALUE(MID(AT46,FIND("|",AT46)+1,FIND("-",AT46)-FIND("|",AT46)-1))-VALUE(MID(AT46,FIND("-",AT46)+1,10)))))*$D$50),$D$9*(1-(IF($N46="X",ABS($O46-VALUE(MID(AT46,FIND("|",AT46)+1,FIND("-",AT46)-FIND("|",AT46)-1))),ABS($Q46-ABS(VALUE(MID(AT46,FIND("|",AT46)+1,FIND("-",AT46)-FIND("|",AT46)-1))-VALUE(MID(AT46,FIND("-",AT46)+1,10)))))*$D$50)))))*$I46,0)),0)</f>
        <v>0</v>
      </c>
      <c r="AV46" s="337"/>
      <c r="AW46" s="362" t="s">
        <v>272</v>
      </c>
      <c r="AX46" s="355" t="n">
        <f aca="false">IFERROR(IF($M46=AW46,($D$8+$D$9+$D$10)*$I46,IF($N46=LEFT(AW46,1),($D$8+MAX(0,IF($D$50=1,$D$9*(1-(ABS($Q46-ABS(VALUE(MID(AW46,FIND("|",AW46)+1,FIND("-",AW46)-FIND("|",AW46)-1))-VALUE(MID(AW46,FIND("-",AW46)+1,10)))))*$D$50),$D$9*(1-(IF($N46="X",ABS($O46-VALUE(MID(AW46,FIND("|",AW46)+1,FIND("-",AW46)-FIND("|",AW46)-1))),ABS($Q46-ABS(VALUE(MID(AW46,FIND("|",AW46)+1,FIND("-",AW46)-FIND("|",AW46)-1))-VALUE(MID(AW46,FIND("-",AW46)+1,10)))))*$D$50)))))*$I46,0)),0)</f>
        <v>0</v>
      </c>
      <c r="AY46" s="337"/>
      <c r="AZ46" s="362" t="s">
        <v>264</v>
      </c>
      <c r="BA46" s="355" t="n">
        <f aca="false">IFERROR(IF($M46=AZ46,($D$8+$D$9+$D$10)*$I46,IF($N46=LEFT(AZ46,1),($D$8+MAX(0,IF($D$50=1,$D$9*(1-(ABS($Q46-ABS(VALUE(MID(AZ46,FIND("|",AZ46)+1,FIND("-",AZ46)-FIND("|",AZ46)-1))-VALUE(MID(AZ46,FIND("-",AZ46)+1,10)))))*$D$50),$D$9*(1-(IF($N46="X",ABS($O46-VALUE(MID(AZ46,FIND("|",AZ46)+1,FIND("-",AZ46)-FIND("|",AZ46)-1))),ABS($Q46-ABS(VALUE(MID(AZ46,FIND("|",AZ46)+1,FIND("-",AZ46)-FIND("|",AZ46)-1))-VALUE(MID(AZ46,FIND("-",AZ46)+1,10)))))*$D$50)))))*$I46,0)),0)</f>
        <v>0</v>
      </c>
      <c r="BB46" s="337"/>
      <c r="BC46" s="362" t="s">
        <v>288</v>
      </c>
      <c r="BD46" s="355" t="n">
        <f aca="false">IFERROR(IF($M46=BC46,($D$8+$D$9+$D$10)*$I46,IF($N46=LEFT(BC46,1),($D$8+MAX(0,IF($D$50=1,$D$9*(1-(ABS($Q46-ABS(VALUE(MID(BC46,FIND("|",BC46)+1,FIND("-",BC46)-FIND("|",BC46)-1))-VALUE(MID(BC46,FIND("-",BC46)+1,10)))))*$D$50),$D$9*(1-(IF($N46="X",ABS($O46-VALUE(MID(BC46,FIND("|",BC46)+1,FIND("-",BC46)-FIND("|",BC46)-1))),ABS($Q46-ABS(VALUE(MID(BC46,FIND("|",BC46)+1,FIND("-",BC46)-FIND("|",BC46)-1))-VALUE(MID(BC46,FIND("-",BC46)+1,10)))))*$D$50)))))*$I46,0)),0)</f>
        <v>0</v>
      </c>
      <c r="BE46" s="337"/>
      <c r="BF46" s="362" t="s">
        <v>265</v>
      </c>
      <c r="BG46" s="355" t="n">
        <f aca="false">IFERROR(IF($M46=BF46,($D$8+$D$9+$D$10)*$I46,IF($N46=LEFT(BF46,1),($D$8+MAX(0,IF($D$50=1,$D$9*(1-(ABS($Q46-ABS(VALUE(MID(BF46,FIND("|",BF46)+1,FIND("-",BF46)-FIND("|",BF46)-1))-VALUE(MID(BF46,FIND("-",BF46)+1,10)))))*$D$50),$D$9*(1-(IF($N46="X",ABS($O46-VALUE(MID(BF46,FIND("|",BF46)+1,FIND("-",BF46)-FIND("|",BF46)-1))),ABS($Q46-ABS(VALUE(MID(BF46,FIND("|",BF46)+1,FIND("-",BF46)-FIND("|",BF46)-1))-VALUE(MID(BF46,FIND("-",BF46)+1,10)))))*$D$50)))))*$I46,0)),0)</f>
        <v>0</v>
      </c>
      <c r="BH46" s="337"/>
      <c r="BI46" s="362" t="s">
        <v>266</v>
      </c>
      <c r="BJ46" s="355" t="n">
        <f aca="false">IFERROR(IF($M46=BI46,($D$8+$D$9+$D$10)*$I46,IF($N46=LEFT(BI46,1),($D$8+MAX(0,IF($D$50=1,$D$9*(1-(ABS($Q46-ABS(VALUE(MID(BI46,FIND("|",BI46)+1,FIND("-",BI46)-FIND("|",BI46)-1))-VALUE(MID(BI46,FIND("-",BI46)+1,10)))))*$D$50),$D$9*(1-(IF($N46="X",ABS($O46-VALUE(MID(BI46,FIND("|",BI46)+1,FIND("-",BI46)-FIND("|",BI46)-1))),ABS($Q46-ABS(VALUE(MID(BI46,FIND("|",BI46)+1,FIND("-",BI46)-FIND("|",BI46)-1))-VALUE(MID(BI46,FIND("-",BI46)+1,10)))))*$D$50)))))*$I46,0)),0)</f>
        <v>0</v>
      </c>
      <c r="BK46" s="337"/>
      <c r="BL46" s="362" t="s">
        <v>288</v>
      </c>
      <c r="BM46" s="355" t="n">
        <f aca="false">IFERROR(IF($M46=BL46,($D$8+$D$9+$D$10)*$I46,IF($N46=LEFT(BL46,1),($D$8+MAX(0,IF($D$50=1,$D$9*(1-(ABS($Q46-ABS(VALUE(MID(BL46,FIND("|",BL46)+1,FIND("-",BL46)-FIND("|",BL46)-1))-VALUE(MID(BL46,FIND("-",BL46)+1,10)))))*$D$50),$D$9*(1-(IF($N46="X",ABS($O46-VALUE(MID(BL46,FIND("|",BL46)+1,FIND("-",BL46)-FIND("|",BL46)-1))),ABS($Q46-ABS(VALUE(MID(BL46,FIND("|",BL46)+1,FIND("-",BL46)-FIND("|",BL46)-1))-VALUE(MID(BL46,FIND("-",BL46)+1,10)))))*$D$50)))))*$I46,0)),0)</f>
        <v>0</v>
      </c>
      <c r="BN46" s="337"/>
      <c r="BO46" s="362" t="s">
        <v>266</v>
      </c>
      <c r="BP46" s="355" t="n">
        <f aca="false">IFERROR(IF($M46=BO46,($D$8+$D$9+$D$10)*$I46,IF($N46=LEFT(BO46,1),($D$8+MAX(0,IF($D$50=1,$D$9*(1-(ABS($Q46-ABS(VALUE(MID(BO46,FIND("|",BO46)+1,FIND("-",BO46)-FIND("|",BO46)-1))-VALUE(MID(BO46,FIND("-",BO46)+1,10)))))*$D$50),$D$9*(1-(IF($N46="X",ABS($O46-VALUE(MID(BO46,FIND("|",BO46)+1,FIND("-",BO46)-FIND("|",BO46)-1))),ABS($Q46-ABS(VALUE(MID(BO46,FIND("|",BO46)+1,FIND("-",BO46)-FIND("|",BO46)-1))-VALUE(MID(BO46,FIND("-",BO46)+1,10)))))*$D$50)))))*$I46,0)),0)</f>
        <v>0</v>
      </c>
      <c r="BQ46" s="337"/>
      <c r="BR46" s="362" t="s">
        <v>272</v>
      </c>
      <c r="BS46" s="355" t="n">
        <f aca="false">IFERROR(IF($M46=BR46,($D$8+$D$9+$D$10)*$I46,IF($N46=LEFT(BR46,1),($D$8+MAX(0,IF($D$50=1,$D$9*(1-(ABS($Q46-ABS(VALUE(MID(BR46,FIND("|",BR46)+1,FIND("-",BR46)-FIND("|",BR46)-1))-VALUE(MID(BR46,FIND("-",BR46)+1,10)))))*$D$50),$D$9*(1-(IF($N46="X",ABS($O46-VALUE(MID(BR46,FIND("|",BR46)+1,FIND("-",BR46)-FIND("|",BR46)-1))),ABS($Q46-ABS(VALUE(MID(BR46,FIND("|",BR46)+1,FIND("-",BR46)-FIND("|",BR46)-1))-VALUE(MID(BR46,FIND("-",BR46)+1,10)))))*$D$50)))))*$I46,0)),0)</f>
        <v>0</v>
      </c>
      <c r="BT46" s="337"/>
      <c r="BU46" s="362"/>
      <c r="BV46" s="355" t="n">
        <f aca="false">IFERROR(IF($M46=BU46,($D$8+$D$9+$D$10)*$I46,IF($N46=LEFT(BU46,1),($D$8+MAX(0,IF($D$50=1,$D$9*(1-(ABS($Q46-ABS(VALUE(MID(BU46,FIND("|",BU46)+1,FIND("-",BU46)-FIND("|",BU46)-1))-VALUE(MID(BU46,FIND("-",BU46)+1,10)))))*$D$50),$D$9*(1-(IF($N46="X",ABS($O46-VALUE(MID(BU46,FIND("|",BU46)+1,FIND("-",BU46)-FIND("|",BU46)-1))),ABS($Q46-ABS(VALUE(MID(BU46,FIND("|",BU46)+1,FIND("-",BU46)-FIND("|",BU46)-1))-VALUE(MID(BU46,FIND("-",BU46)+1,10)))))*$D$50)))))*$I46,0)),0)</f>
        <v>0</v>
      </c>
      <c r="BW46" s="337"/>
      <c r="BX46" s="362"/>
      <c r="BY46" s="355" t="n">
        <f aca="false">IFERROR(IF($M46=BX46,($D$8+$D$9+$D$10)*$I46,IF($N46=LEFT(BX46,1),($D$8+MAX(0,IF($D$50=1,$D$9*(1-(ABS($Q46-ABS(VALUE(MID(BX46,FIND("|",BX46)+1,FIND("-",BX46)-FIND("|",BX46)-1))-VALUE(MID(BX46,FIND("-",BX46)+1,10)))))*$D$50),$D$9*(1-(IF($N46="X",ABS($O46-VALUE(MID(BX46,FIND("|",BX46)+1,FIND("-",BX46)-FIND("|",BX46)-1))),ABS($Q46-ABS(VALUE(MID(BX46,FIND("|",BX46)+1,FIND("-",BX46)-FIND("|",BX46)-1))-VALUE(MID(BX46,FIND("-",BX46)+1,10)))))*$D$50)))))*$I46,0)),0)</f>
        <v>0</v>
      </c>
      <c r="BZ46" s="337"/>
      <c r="CA46" s="362"/>
      <c r="CB46" s="355" t="n">
        <f aca="false">IFERROR(IF($M46=CA46,($D$8+$D$9+$D$10)*$I46,IF($N46=LEFT(CA46,1),($D$8+MAX(0,IF($D$50=1,$D$9*(1-(ABS($Q46-ABS(VALUE(MID(CA46,FIND("|",CA46)+1,FIND("-",CA46)-FIND("|",CA46)-1))-VALUE(MID(CA46,FIND("-",CA46)+1,10)))))*$D$50),$D$9*(1-(IF($N46="X",ABS($O46-VALUE(MID(CA46,FIND("|",CA46)+1,FIND("-",CA46)-FIND("|",CA46)-1))),ABS($Q46-ABS(VALUE(MID(CA46,FIND("|",CA46)+1,FIND("-",CA46)-FIND("|",CA46)-1))-VALUE(MID(CA46,FIND("-",CA46)+1,10)))))*$D$50)))))*$I46,0)),0)</f>
        <v>0</v>
      </c>
      <c r="CC46" s="337"/>
      <c r="CD46" s="362"/>
      <c r="CE46" s="355" t="n">
        <f aca="false">IFERROR(IF($M46=CD46,($D$8+$D$9+$D$10)*$I46,IF($N46=LEFT(CD46,1),($D$8+MAX(0,IF($D$50=1,$D$9*(1-(ABS($Q46-ABS(VALUE(MID(CD46,FIND("|",CD46)+1,FIND("-",CD46)-FIND("|",CD46)-1))-VALUE(MID(CD46,FIND("-",CD46)+1,10)))))*$D$50),$D$9*(1-(IF($N46="X",ABS($O46-VALUE(MID(CD46,FIND("|",CD46)+1,FIND("-",CD46)-FIND("|",CD46)-1))),ABS($Q46-ABS(VALUE(MID(CD46,FIND("|",CD46)+1,FIND("-",CD46)-FIND("|",CD46)-1))-VALUE(MID(CD46,FIND("-",CD46)+1,10)))))*$D$50)))))*$I46,0)),0)</f>
        <v>0</v>
      </c>
      <c r="CF46" s="337"/>
      <c r="CG46" s="362"/>
      <c r="CH46" s="355" t="n">
        <f aca="false">IFERROR(IF($M46=CG46,($D$8+$D$9+$D$10)*$I46,IF($N46=LEFT(CG46,1),($D$8+MAX(0,IF($D$50=1,$D$9*(1-(ABS($Q46-ABS(VALUE(MID(CG46,FIND("|",CG46)+1,FIND("-",CG46)-FIND("|",CG46)-1))-VALUE(MID(CG46,FIND("-",CG46)+1,10)))))*$D$50),$D$9*(1-(IF($N46="X",ABS($O46-VALUE(MID(CG46,FIND("|",CG46)+1,FIND("-",CG46)-FIND("|",CG46)-1))),ABS($Q46-ABS(VALUE(MID(CG46,FIND("|",CG46)+1,FIND("-",CG46)-FIND("|",CG46)-1))-VALUE(MID(CG46,FIND("-",CG46)+1,10)))))*$D$50)))))*$I46,0)),0)</f>
        <v>0</v>
      </c>
      <c r="CI46" s="337"/>
      <c r="CJ46" s="362"/>
      <c r="CK46" s="355" t="n">
        <f aca="false">IFERROR(IF($M46=CJ46,($D$8+$D$9+$D$10)*$I46,IF($N46=LEFT(CJ46,1),($D$8+MAX(0,IF($D$50=1,$D$9*(1-(ABS($Q46-ABS(VALUE(MID(CJ46,FIND("|",CJ46)+1,FIND("-",CJ46)-FIND("|",CJ46)-1))-VALUE(MID(CJ46,FIND("-",CJ46)+1,10)))))*$D$50),$D$9*(1-(IF($N46="X",ABS($O46-VALUE(MID(CJ46,FIND("|",CJ46)+1,FIND("-",CJ46)-FIND("|",CJ46)-1))),ABS($Q46-ABS(VALUE(MID(CJ46,FIND("|",CJ46)+1,FIND("-",CJ46)-FIND("|",CJ46)-1))-VALUE(MID(CJ46,FIND("-",CJ46)+1,10)))))*$D$50)))))*$I46,0)),0)</f>
        <v>0</v>
      </c>
      <c r="CL46" s="337"/>
      <c r="CM46" s="362"/>
      <c r="CN46" s="355" t="n">
        <f aca="false">IFERROR(IF($M46=CM46,($D$8+$D$9+$D$10)*$I46,IF($N46=LEFT(CM46,1),($D$8+MAX(0,IF($D$50=1,$D$9*(1-(ABS($Q46-ABS(VALUE(MID(CM46,FIND("|",CM46)+1,FIND("-",CM46)-FIND("|",CM46)-1))-VALUE(MID(CM46,FIND("-",CM46)+1,10)))))*$D$50),$D$9*(1-(IF($N46="X",ABS($O46-VALUE(MID(CM46,FIND("|",CM46)+1,FIND("-",CM46)-FIND("|",CM46)-1))),ABS($Q46-ABS(VALUE(MID(CM46,FIND("|",CM46)+1,FIND("-",CM46)-FIND("|",CM46)-1))-VALUE(MID(CM46,FIND("-",CM46)+1,10)))))*$D$50)))))*$I46,0)),0)</f>
        <v>0</v>
      </c>
      <c r="CO46" s="337"/>
      <c r="CP46" s="362"/>
      <c r="CQ46" s="355" t="n">
        <f aca="false">IFERROR(IF($M46=CP46,($D$8+$D$9+$D$10)*$I46,IF($N46=LEFT(CP46,1),($D$8+MAX(0,IF($D$50=1,$D$9*(1-(ABS($Q46-ABS(VALUE(MID(CP46,FIND("|",CP46)+1,FIND("-",CP46)-FIND("|",CP46)-1))-VALUE(MID(CP46,FIND("-",CP46)+1,10)))))*$D$50),$D$9*(1-(IF($N46="X",ABS($O46-VALUE(MID(CP46,FIND("|",CP46)+1,FIND("-",CP46)-FIND("|",CP46)-1))),ABS($Q46-ABS(VALUE(MID(CP46,FIND("|",CP46)+1,FIND("-",CP46)-FIND("|",CP46)-1))-VALUE(MID(CP46,FIND("-",CP46)+1,10)))))*$D$50)))))*$I46,0)),0)</f>
        <v>0</v>
      </c>
      <c r="CR46" s="337"/>
      <c r="CS46" s="362"/>
      <c r="CT46" s="355" t="n">
        <f aca="false">IFERROR(IF($M46=CS46,($D$8+$D$9+$D$10)*$I46,IF($N46=LEFT(CS46,1),($D$8+MAX(0,IF($D$50=1,$D$9*(1-(ABS($Q46-ABS(VALUE(MID(CS46,FIND("|",CS46)+1,FIND("-",CS46)-FIND("|",CS46)-1))-VALUE(MID(CS46,FIND("-",CS46)+1,10)))))*$D$50),$D$9*(1-(IF($N46="X",ABS($O46-VALUE(MID(CS46,FIND("|",CS46)+1,FIND("-",CS46)-FIND("|",CS46)-1))),ABS($Q46-ABS(VALUE(MID(CS46,FIND("|",CS46)+1,FIND("-",CS46)-FIND("|",CS46)-1))-VALUE(MID(CS46,FIND("-",CS46)+1,10)))))*$D$50)))))*$I46,0)),0)</f>
        <v>0</v>
      </c>
      <c r="CU46" s="337"/>
      <c r="CV46" s="362"/>
      <c r="CW46" s="355" t="n">
        <f aca="false">IFERROR(IF($M46=CV46,($D$8+$D$9+$D$10)*$I46,IF($N46=LEFT(CV46,1),($D$8+MAX(0,IF($D$50=1,$D$9*(1-(ABS($Q46-ABS(VALUE(MID(CV46,FIND("|",CV46)+1,FIND("-",CV46)-FIND("|",CV46)-1))-VALUE(MID(CV46,FIND("-",CV46)+1,10)))))*$D$50),$D$9*(1-(IF($N46="X",ABS($O46-VALUE(MID(CV46,FIND("|",CV46)+1,FIND("-",CV46)-FIND("|",CV46)-1))),ABS($Q46-ABS(VALUE(MID(CV46,FIND("|",CV46)+1,FIND("-",CV46)-FIND("|",CV46)-1))-VALUE(MID(CV46,FIND("-",CV46)+1,10)))))*$D$50)))))*$I46,0)),0)</f>
        <v>0</v>
      </c>
      <c r="CX46" s="337"/>
      <c r="CY46" s="362"/>
      <c r="CZ46" s="355" t="n">
        <f aca="false">IFERROR(IF($M46=CY46,($D$8+$D$9+$D$10)*$I46,IF($N46=LEFT(CY46,1),($D$8+MAX(0,IF($D$50=1,$D$9*(1-(ABS($Q46-ABS(VALUE(MID(CY46,FIND("|",CY46)+1,FIND("-",CY46)-FIND("|",CY46)-1))-VALUE(MID(CY46,FIND("-",CY46)+1,10)))))*$D$50),$D$9*(1-(IF($N46="X",ABS($O46-VALUE(MID(CY46,FIND("|",CY46)+1,FIND("-",CY46)-FIND("|",CY46)-1))),ABS($Q46-ABS(VALUE(MID(CY46,FIND("|",CY46)+1,FIND("-",CY46)-FIND("|",CY46)-1))-VALUE(MID(CY46,FIND("-",CY46)+1,10)))))*$D$50)))))*$I46,0)),0)</f>
        <v>0</v>
      </c>
      <c r="DA46" s="337"/>
      <c r="DB46" s="362"/>
      <c r="DC46" s="355" t="n">
        <f aca="false">IFERROR(IF($M46=DB46,($D$8+$D$9+$D$10)*$I46,IF($N46=LEFT(DB46,1),($D$8+MAX(0,IF($D$50=1,$D$9*(1-(ABS($Q46-ABS(VALUE(MID(DB46,FIND("|",DB46)+1,FIND("-",DB46)-FIND("|",DB46)-1))-VALUE(MID(DB46,FIND("-",DB46)+1,10)))))*$D$50),$D$9*(1-(IF($N46="X",ABS($O46-VALUE(MID(DB46,FIND("|",DB46)+1,FIND("-",DB46)-FIND("|",DB46)-1))),ABS($Q46-ABS(VALUE(MID(DB46,FIND("|",DB46)+1,FIND("-",DB46)-FIND("|",DB46)-1))-VALUE(MID(DB46,FIND("-",DB46)+1,10)))))*$D$50)))))*$I46,0)),0)</f>
        <v>0</v>
      </c>
      <c r="DD46" s="337"/>
      <c r="DE46" s="362"/>
      <c r="DF46" s="355" t="n">
        <f aca="false">IFERROR(IF($M46=DE46,($D$8+$D$9+$D$10)*$I46,IF($N46=LEFT(DE46,1),($D$8+MAX(0,IF($D$50=1,$D$9*(1-(ABS($Q46-ABS(VALUE(MID(DE46,FIND("|",DE46)+1,FIND("-",DE46)-FIND("|",DE46)-1))-VALUE(MID(DE46,FIND("-",DE46)+1,10)))))*$D$50),$D$9*(1-(IF($N46="X",ABS($O46-VALUE(MID(DE46,FIND("|",DE46)+1,FIND("-",DE46)-FIND("|",DE46)-1))),ABS($Q46-ABS(VALUE(MID(DE46,FIND("|",DE46)+1,FIND("-",DE46)-FIND("|",DE46)-1))-VALUE(MID(DE46,FIND("-",DE46)+1,10)))))*$D$50)))))*$I46,0)),0)</f>
        <v>0</v>
      </c>
      <c r="DG46" s="337"/>
      <c r="DH46" s="362"/>
      <c r="DI46" s="355" t="n">
        <f aca="false">IFERROR(IF($M46=DH46,($D$8+$D$9+$D$10)*$I46,IF($N46=LEFT(DH46,1),($D$8+MAX(0,IF($D$50=1,$D$9*(1-(ABS($Q46-ABS(VALUE(MID(DH46,FIND("|",DH46)+1,FIND("-",DH46)-FIND("|",DH46)-1))-VALUE(MID(DH46,FIND("-",DH46)+1,10)))))*$D$50),$D$9*(1-(IF($N46="X",ABS($O46-VALUE(MID(DH46,FIND("|",DH46)+1,FIND("-",DH46)-FIND("|",DH46)-1))),ABS($Q46-ABS(VALUE(MID(DH46,FIND("|",DH46)+1,FIND("-",DH46)-FIND("|",DH46)-1))-VALUE(MID(DH46,FIND("-",DH46)+1,10)))))*$D$50)))))*$I46,0)),0)</f>
        <v>0</v>
      </c>
      <c r="DJ46" s="337"/>
      <c r="DK46" s="362"/>
      <c r="DL46" s="355" t="n">
        <f aca="false">IFERROR(IF($M46=DK46,($D$8+$D$9+$D$10)*$I46,IF($N46=LEFT(DK46,1),($D$8+MAX(0,IF($D$50=1,$D$9*(1-(ABS($Q46-ABS(VALUE(MID(DK46,FIND("|",DK46)+1,FIND("-",DK46)-FIND("|",DK46)-1))-VALUE(MID(DK46,FIND("-",DK46)+1,10)))))*$D$50),$D$9*(1-(IF($N46="X",ABS($O46-VALUE(MID(DK46,FIND("|",DK46)+1,FIND("-",DK46)-FIND("|",DK46)-1))),ABS($Q46-ABS(VALUE(MID(DK46,FIND("|",DK46)+1,FIND("-",DK46)-FIND("|",DK46)-1))-VALUE(MID(DK46,FIND("-",DK46)+1,10)))))*$D$50)))))*$I46,0)),0)</f>
        <v>0</v>
      </c>
      <c r="DM46" s="337"/>
      <c r="DN46" s="362"/>
      <c r="DO46" s="355" t="n">
        <f aca="false">IFERROR(IF($M46=DN46,($D$8+$D$9+$D$10)*$I46,IF($N46=LEFT(DN46,1),($D$8+MAX(0,IF($D$50=1,$D$9*(1-(ABS($Q46-ABS(VALUE(MID(DN46,FIND("|",DN46)+1,FIND("-",DN46)-FIND("|",DN46)-1))-VALUE(MID(DN46,FIND("-",DN46)+1,10)))))*$D$50),$D$9*(1-(IF($N46="X",ABS($O46-VALUE(MID(DN46,FIND("|",DN46)+1,FIND("-",DN46)-FIND("|",DN46)-1))),ABS($Q46-ABS(VALUE(MID(DN46,FIND("|",DN46)+1,FIND("-",DN46)-FIND("|",DN46)-1))-VALUE(MID(DN46,FIND("-",DN46)+1,10)))))*$D$50)))))*$I46,0)),0)</f>
        <v>0</v>
      </c>
      <c r="DP46" s="337"/>
      <c r="DQ46" s="362"/>
      <c r="DR46" s="355" t="n">
        <f aca="false">IFERROR(IF($M46=DQ46,($D$8+$D$9+$D$10)*$I46,IF($N46=LEFT(DQ46,1),($D$8+MAX(0,IF($D$50=1,$D$9*(1-(ABS($Q46-ABS(VALUE(MID(DQ46,FIND("|",DQ46)+1,FIND("-",DQ46)-FIND("|",DQ46)-1))-VALUE(MID(DQ46,FIND("-",DQ46)+1,10)))))*$D$50),$D$9*(1-(IF($N46="X",ABS($O46-VALUE(MID(DQ46,FIND("|",DQ46)+1,FIND("-",DQ46)-FIND("|",DQ46)-1))),ABS($Q46-ABS(VALUE(MID(DQ46,FIND("|",DQ46)+1,FIND("-",DQ46)-FIND("|",DQ46)-1))-VALUE(MID(DQ46,FIND("-",DQ46)+1,10)))))*$D$50)))))*$I46,0)),0)</f>
        <v>0</v>
      </c>
      <c r="DS46" s="337"/>
      <c r="DT46" s="362"/>
      <c r="DU46" s="355" t="n">
        <f aca="false">IFERROR(IF($M46=DT46,($D$8+$D$9+$D$10)*$I46,IF($N46=LEFT(DT46,1),($D$8+MAX(0,IF($D$50=1,$D$9*(1-(ABS($Q46-ABS(VALUE(MID(DT46,FIND("|",DT46)+1,FIND("-",DT46)-FIND("|",DT46)-1))-VALUE(MID(DT46,FIND("-",DT46)+1,10)))))*$D$50),$D$9*(1-(IF($N46="X",ABS($O46-VALUE(MID(DT46,FIND("|",DT46)+1,FIND("-",DT46)-FIND("|",DT46)-1))),ABS($Q46-ABS(VALUE(MID(DT46,FIND("|",DT46)+1,FIND("-",DT46)-FIND("|",DT46)-1))-VALUE(MID(DT46,FIND("-",DT46)+1,10)))))*$D$50)))))*$I46,0)),0)</f>
        <v>0</v>
      </c>
      <c r="DV46" s="337"/>
      <c r="DW46" s="362"/>
      <c r="DX46" s="355" t="n">
        <f aca="false">IFERROR(IF($M46=DW46,($D$8+$D$9+$D$10)*$I46,IF($N46=LEFT(DW46,1),($D$8+MAX(0,IF($D$50=1,$D$9*(1-(ABS($Q46-ABS(VALUE(MID(DW46,FIND("|",DW46)+1,FIND("-",DW46)-FIND("|",DW46)-1))-VALUE(MID(DW46,FIND("-",DW46)+1,10)))))*$D$50),$D$9*(1-(IF($N46="X",ABS($O46-VALUE(MID(DW46,FIND("|",DW46)+1,FIND("-",DW46)-FIND("|",DW46)-1))),ABS($Q46-ABS(VALUE(MID(DW46,FIND("|",DW46)+1,FIND("-",DW46)-FIND("|",DW46)-1))-VALUE(MID(DW46,FIND("-",DW46)+1,10)))))*$D$50)))))*$I46,0)),0)</f>
        <v>0</v>
      </c>
      <c r="DY46" s="337"/>
      <c r="DZ46" s="362"/>
      <c r="EA46" s="355" t="n">
        <f aca="false">IFERROR(IF($M46=DZ46,($D$8+$D$9+$D$10)*$I46,IF($N46=LEFT(DZ46,1),($D$8+MAX(0,IF($D$50=1,$D$9*(1-(ABS($Q46-ABS(VALUE(MID(DZ46,FIND("|",DZ46)+1,FIND("-",DZ46)-FIND("|",DZ46)-1))-VALUE(MID(DZ46,FIND("-",DZ46)+1,10)))))*$D$50),$D$9*(1-(IF($N46="X",ABS($O46-VALUE(MID(DZ46,FIND("|",DZ46)+1,FIND("-",DZ46)-FIND("|",DZ46)-1))),ABS($Q46-ABS(VALUE(MID(DZ46,FIND("|",DZ46)+1,FIND("-",DZ46)-FIND("|",DZ46)-1))-VALUE(MID(DZ46,FIND("-",DZ46)+1,10)))))*$D$50)))))*$I46,0)),0)</f>
        <v>0</v>
      </c>
      <c r="EB46" s="337"/>
      <c r="EC46" s="362"/>
      <c r="ED46" s="355" t="n">
        <f aca="false">IFERROR(IF($M46=EC46,($D$8+$D$9+$D$10)*$I46,IF($N46=LEFT(EC46,1),($D$8+MAX(0,IF($D$50=1,$D$9*(1-(ABS($Q46-ABS(VALUE(MID(EC46,FIND("|",EC46)+1,FIND("-",EC46)-FIND("|",EC46)-1))-VALUE(MID(EC46,FIND("-",EC46)+1,10)))))*$D$50),$D$9*(1-(IF($N46="X",ABS($O46-VALUE(MID(EC46,FIND("|",EC46)+1,FIND("-",EC46)-FIND("|",EC46)-1))),ABS($Q46-ABS(VALUE(MID(EC46,FIND("|",EC46)+1,FIND("-",EC46)-FIND("|",EC46)-1))-VALUE(MID(EC46,FIND("-",EC46)+1,10)))))*$D$50)))))*$I46,0)),0)</f>
        <v>0</v>
      </c>
      <c r="EE46" s="337"/>
      <c r="EF46" s="362"/>
      <c r="EG46" s="355" t="n">
        <f aca="false">IFERROR(IF($M46=EF46,($D$8+$D$9+$D$10)*$I46,IF($N46=LEFT(EF46,1),($D$8+MAX(0,IF($D$50=1,$D$9*(1-(ABS($Q46-ABS(VALUE(MID(EF46,FIND("|",EF46)+1,FIND("-",EF46)-FIND("|",EF46)-1))-VALUE(MID(EF46,FIND("-",EF46)+1,10)))))*$D$50),$D$9*(1-(IF($N46="X",ABS($O46-VALUE(MID(EF46,FIND("|",EF46)+1,FIND("-",EF46)-FIND("|",EF46)-1))),ABS($Q46-ABS(VALUE(MID(EF46,FIND("|",EF46)+1,FIND("-",EF46)-FIND("|",EF46)-1))-VALUE(MID(EF46,FIND("-",EF46)+1,10)))))*$D$50)))))*$I46,0)),0)</f>
        <v>0</v>
      </c>
      <c r="EH46" s="337"/>
      <c r="EI46" s="337"/>
    </row>
    <row r="47" customFormat="false" ht="15" hidden="false" customHeight="false" outlineLevel="0" collapsed="false">
      <c r="A47" s="326"/>
      <c r="B47" s="326"/>
      <c r="C47" s="367" t="str">
        <f aca="false">Idiomas!D341</f>
        <v>Equipo máximo goleador</v>
      </c>
      <c r="D47" s="368" t="n">
        <v>20</v>
      </c>
      <c r="E47" s="333"/>
      <c r="F47" s="342" t="n">
        <f aca="false">SUM($D$8:$D$10)*I47</f>
        <v>17</v>
      </c>
      <c r="G47" s="342" t="n">
        <f aca="false">VLOOKUP(H47,Equipos!$Q$1:$R$25,2,0)</f>
        <v>13</v>
      </c>
      <c r="H47" s="350" t="n">
        <f aca="false">TRUNC(INDEX(WORLDCUP!$X$4:$X$147,MATCH(ADMIN!K47,WORLDCUP!$DT$4:$DT$147,0))+INDEX(Horarios!$R$3:$R$86,MATCH(Horarios!$C$3,Horarios!$P$3:$P$86,0))/24)</f>
        <v>46196</v>
      </c>
      <c r="I47" s="351" t="n">
        <v>1</v>
      </c>
      <c r="J47" s="352" t="s">
        <v>307</v>
      </c>
      <c r="K47" s="366" t="str">
        <f aca="false">CONCATENATE(WORLDCUP!AA71,"-",WORLDCUP!AF71)</f>
        <v>Noruega-Senegal</v>
      </c>
      <c r="L47" s="353"/>
      <c r="M47" s="358" t="str">
        <f aca="false">IF(OR(WORLDCUP!AC71="",WORLDCUP!AD71=""),"-",N47&amp;"|"&amp;O47&amp;"-"&amp;P47)</f>
        <v>-</v>
      </c>
      <c r="N47" s="331" t="str">
        <f aca="false">IF(OR(WORLDCUP!AC71="",WORLDCUP!AD71=""),"",IF(WORLDCUP!AC71&gt;WORLDCUP!AD71,"1",IF(WORLDCUP!AC71&lt;WORLDCUP!AD71,"2","X")))</f>
        <v/>
      </c>
      <c r="O47" s="331" t="n">
        <f aca="false">WORLDCUP!AC71</f>
        <v>0</v>
      </c>
      <c r="P47" s="331" t="n">
        <f aca="false">WORLDCUP!AD71</f>
        <v>0</v>
      </c>
      <c r="Q47" s="331" t="n">
        <f aca="false">ABS(O47-P47)</f>
        <v>0</v>
      </c>
      <c r="R47" s="326"/>
      <c r="S47" s="362" t="s">
        <v>268</v>
      </c>
      <c r="T47" s="355" t="n">
        <f aca="false">IFERROR(IF($M47=S47,($D$8+$D$9+$D$10)*$I47,IF($N47=LEFT(S47,1),($D$8+MAX(0,IF($D$50=1,$D$9*(1-(ABS($Q47-ABS(VALUE(MID(S47,FIND("|",S47)+1,FIND("-",S47)-FIND("|",S47)-1))-VALUE(MID(S47,FIND("-",S47)+1,10)))))*$D$50),$D$9*(1-(IF($N47="X",ABS($O47-VALUE(MID(S47,FIND("|",S47)+1,FIND("-",S47)-FIND("|",S47)-1))),ABS($Q47-ABS(VALUE(MID(S47,FIND("|",S47)+1,FIND("-",S47)-FIND("|",S47)-1))-VALUE(MID(S47,FIND("-",S47)+1,10)))))*$D$50)))))*$I47,0)),0)</f>
        <v>0</v>
      </c>
      <c r="U47" s="337"/>
      <c r="V47" s="362" t="s">
        <v>267</v>
      </c>
      <c r="W47" s="355" t="n">
        <f aca="false">IFERROR(IF($M47=V47,($D$8+$D$9+$D$10)*$I47,IF($N47=LEFT(V47,1),($D$8+MAX(0,IF($D$50=1,$D$9*(1-(ABS($Q47-ABS(VALUE(MID(V47,FIND("|",V47)+1,FIND("-",V47)-FIND("|",V47)-1))-VALUE(MID(V47,FIND("-",V47)+1,10)))))*$D$50),$D$9*(1-(IF($N47="X",ABS($O47-VALUE(MID(V47,FIND("|",V47)+1,FIND("-",V47)-FIND("|",V47)-1))),ABS($Q47-ABS(VALUE(MID(V47,FIND("|",V47)+1,FIND("-",V47)-FIND("|",V47)-1))-VALUE(MID(V47,FIND("-",V47)+1,10)))))*$D$50)))))*$I47,0)),0)</f>
        <v>0</v>
      </c>
      <c r="X47" s="337"/>
      <c r="Y47" s="362" t="s">
        <v>267</v>
      </c>
      <c r="Z47" s="355" t="n">
        <f aca="false">IFERROR(IF($M47=Y47,($D$8+$D$9+$D$10)*$I47,IF($N47=LEFT(Y47,1),($D$8+MAX(0,IF($D$50=1,$D$9*(1-(ABS($Q47-ABS(VALUE(MID(Y47,FIND("|",Y47)+1,FIND("-",Y47)-FIND("|",Y47)-1))-VALUE(MID(Y47,FIND("-",Y47)+1,10)))))*$D$50),$D$9*(1-(IF($N47="X",ABS($O47-VALUE(MID(Y47,FIND("|",Y47)+1,FIND("-",Y47)-FIND("|",Y47)-1))),ABS($Q47-ABS(VALUE(MID(Y47,FIND("|",Y47)+1,FIND("-",Y47)-FIND("|",Y47)-1))-VALUE(MID(Y47,FIND("-",Y47)+1,10)))))*$D$50)))))*$I47,0)),0)</f>
        <v>0</v>
      </c>
      <c r="AA47" s="337"/>
      <c r="AB47" s="362" t="s">
        <v>267</v>
      </c>
      <c r="AC47" s="355" t="n">
        <f aca="false">IFERROR(IF($M47=AB47,($D$8+$D$9+$D$10)*$I47,IF($N47=LEFT(AB47,1),($D$8+MAX(0,IF($D$50=1,$D$9*(1-(ABS($Q47-ABS(VALUE(MID(AB47,FIND("|",AB47)+1,FIND("-",AB47)-FIND("|",AB47)-1))-VALUE(MID(AB47,FIND("-",AB47)+1,10)))))*$D$50),$D$9*(1-(IF($N47="X",ABS($O47-VALUE(MID(AB47,FIND("|",AB47)+1,FIND("-",AB47)-FIND("|",AB47)-1))),ABS($Q47-ABS(VALUE(MID(AB47,FIND("|",AB47)+1,FIND("-",AB47)-FIND("|",AB47)-1))-VALUE(MID(AB47,FIND("-",AB47)+1,10)))))*$D$50)))))*$I47,0)),0)</f>
        <v>0</v>
      </c>
      <c r="AD47" s="337"/>
      <c r="AE47" s="362" t="s">
        <v>264</v>
      </c>
      <c r="AF47" s="355" t="n">
        <f aca="false">IFERROR(IF($M47=AE47,($D$8+$D$9+$D$10)*$I47,IF($N47=LEFT(AE47,1),($D$8+MAX(0,IF($D$50=1,$D$9*(1-(ABS($Q47-ABS(VALUE(MID(AE47,FIND("|",AE47)+1,FIND("-",AE47)-FIND("|",AE47)-1))-VALUE(MID(AE47,FIND("-",AE47)+1,10)))))*$D$50),$D$9*(1-(IF($N47="X",ABS($O47-VALUE(MID(AE47,FIND("|",AE47)+1,FIND("-",AE47)-FIND("|",AE47)-1))),ABS($Q47-ABS(VALUE(MID(AE47,FIND("|",AE47)+1,FIND("-",AE47)-FIND("|",AE47)-1))-VALUE(MID(AE47,FIND("-",AE47)+1,10)))))*$D$50)))))*$I47,0)),0)</f>
        <v>0</v>
      </c>
      <c r="AG47" s="337"/>
      <c r="AH47" s="362" t="s">
        <v>267</v>
      </c>
      <c r="AI47" s="355" t="n">
        <f aca="false">IFERROR(IF($M47=AH47,($D$8+$D$9+$D$10)*$I47,IF($N47=LEFT(AH47,1),($D$8+MAX(0,IF($D$50=1,$D$9*(1-(ABS($Q47-ABS(VALUE(MID(AH47,FIND("|",AH47)+1,FIND("-",AH47)-FIND("|",AH47)-1))-VALUE(MID(AH47,FIND("-",AH47)+1,10)))))*$D$50),$D$9*(1-(IF($N47="X",ABS($O47-VALUE(MID(AH47,FIND("|",AH47)+1,FIND("-",AH47)-FIND("|",AH47)-1))),ABS($Q47-ABS(VALUE(MID(AH47,FIND("|",AH47)+1,FIND("-",AH47)-FIND("|",AH47)-1))-VALUE(MID(AH47,FIND("-",AH47)+1,10)))))*$D$50)))))*$I47,0)),0)</f>
        <v>0</v>
      </c>
      <c r="AJ47" s="337"/>
      <c r="AK47" s="362" t="s">
        <v>267</v>
      </c>
      <c r="AL47" s="355" t="n">
        <f aca="false">IFERROR(IF($M47=AK47,($D$8+$D$9+$D$10)*$I47,IF($N47=LEFT(AK47,1),($D$8+MAX(0,IF($D$50=1,$D$9*(1-(ABS($Q47-ABS(VALUE(MID(AK47,FIND("|",AK47)+1,FIND("-",AK47)-FIND("|",AK47)-1))-VALUE(MID(AK47,FIND("-",AK47)+1,10)))))*$D$50),$D$9*(1-(IF($N47="X",ABS($O47-VALUE(MID(AK47,FIND("|",AK47)+1,FIND("-",AK47)-FIND("|",AK47)-1))),ABS($Q47-ABS(VALUE(MID(AK47,FIND("|",AK47)+1,FIND("-",AK47)-FIND("|",AK47)-1))-VALUE(MID(AK47,FIND("-",AK47)+1,10)))))*$D$50)))))*$I47,0)),0)</f>
        <v>0</v>
      </c>
      <c r="AM47" s="337"/>
      <c r="AN47" s="362" t="s">
        <v>265</v>
      </c>
      <c r="AO47" s="355" t="n">
        <f aca="false">IFERROR(IF($M47=AN47,($D$8+$D$9+$D$10)*$I47,IF($N47=LEFT(AN47,1),($D$8+MAX(0,IF($D$50=1,$D$9*(1-(ABS($Q47-ABS(VALUE(MID(AN47,FIND("|",AN47)+1,FIND("-",AN47)-FIND("|",AN47)-1))-VALUE(MID(AN47,FIND("-",AN47)+1,10)))))*$D$50),$D$9*(1-(IF($N47="X",ABS($O47-VALUE(MID(AN47,FIND("|",AN47)+1,FIND("-",AN47)-FIND("|",AN47)-1))),ABS($Q47-ABS(VALUE(MID(AN47,FIND("|",AN47)+1,FIND("-",AN47)-FIND("|",AN47)-1))-VALUE(MID(AN47,FIND("-",AN47)+1,10)))))*$D$50)))))*$I47,0)),0)</f>
        <v>0</v>
      </c>
      <c r="AP47" s="337"/>
      <c r="AQ47" s="362" t="s">
        <v>267</v>
      </c>
      <c r="AR47" s="355" t="n">
        <f aca="false">IFERROR(IF($M47=AQ47,($D$8+$D$9+$D$10)*$I47,IF($N47=LEFT(AQ47,1),($D$8+MAX(0,IF($D$50=1,$D$9*(1-(ABS($Q47-ABS(VALUE(MID(AQ47,FIND("|",AQ47)+1,FIND("-",AQ47)-FIND("|",AQ47)-1))-VALUE(MID(AQ47,FIND("-",AQ47)+1,10)))))*$D$50),$D$9*(1-(IF($N47="X",ABS($O47-VALUE(MID(AQ47,FIND("|",AQ47)+1,FIND("-",AQ47)-FIND("|",AQ47)-1))),ABS($Q47-ABS(VALUE(MID(AQ47,FIND("|",AQ47)+1,FIND("-",AQ47)-FIND("|",AQ47)-1))-VALUE(MID(AQ47,FIND("-",AQ47)+1,10)))))*$D$50)))))*$I47,0)),0)</f>
        <v>0</v>
      </c>
      <c r="AS47" s="337"/>
      <c r="AT47" s="362" t="s">
        <v>269</v>
      </c>
      <c r="AU47" s="355" t="n">
        <f aca="false">IFERROR(IF($M47=AT47,($D$8+$D$9+$D$10)*$I47,IF($N47=LEFT(AT47,1),($D$8+MAX(0,IF($D$50=1,$D$9*(1-(ABS($Q47-ABS(VALUE(MID(AT47,FIND("|",AT47)+1,FIND("-",AT47)-FIND("|",AT47)-1))-VALUE(MID(AT47,FIND("-",AT47)+1,10)))))*$D$50),$D$9*(1-(IF($N47="X",ABS($O47-VALUE(MID(AT47,FIND("|",AT47)+1,FIND("-",AT47)-FIND("|",AT47)-1))),ABS($Q47-ABS(VALUE(MID(AT47,FIND("|",AT47)+1,FIND("-",AT47)-FIND("|",AT47)-1))-VALUE(MID(AT47,FIND("-",AT47)+1,10)))))*$D$50)))))*$I47,0)),0)</f>
        <v>0</v>
      </c>
      <c r="AV47" s="337"/>
      <c r="AW47" s="362" t="s">
        <v>264</v>
      </c>
      <c r="AX47" s="355" t="n">
        <f aca="false">IFERROR(IF($M47=AW47,($D$8+$D$9+$D$10)*$I47,IF($N47=LEFT(AW47,1),($D$8+MAX(0,IF($D$50=1,$D$9*(1-(ABS($Q47-ABS(VALUE(MID(AW47,FIND("|",AW47)+1,FIND("-",AW47)-FIND("|",AW47)-1))-VALUE(MID(AW47,FIND("-",AW47)+1,10)))))*$D$50),$D$9*(1-(IF($N47="X",ABS($O47-VALUE(MID(AW47,FIND("|",AW47)+1,FIND("-",AW47)-FIND("|",AW47)-1))),ABS($Q47-ABS(VALUE(MID(AW47,FIND("|",AW47)+1,FIND("-",AW47)-FIND("|",AW47)-1))-VALUE(MID(AW47,FIND("-",AW47)+1,10)))))*$D$50)))))*$I47,0)),0)</f>
        <v>0</v>
      </c>
      <c r="AY47" s="337"/>
      <c r="AZ47" s="362" t="s">
        <v>264</v>
      </c>
      <c r="BA47" s="355" t="n">
        <f aca="false">IFERROR(IF($M47=AZ47,($D$8+$D$9+$D$10)*$I47,IF($N47=LEFT(AZ47,1),($D$8+MAX(0,IF($D$50=1,$D$9*(1-(ABS($Q47-ABS(VALUE(MID(AZ47,FIND("|",AZ47)+1,FIND("-",AZ47)-FIND("|",AZ47)-1))-VALUE(MID(AZ47,FIND("-",AZ47)+1,10)))))*$D$50),$D$9*(1-(IF($N47="X",ABS($O47-VALUE(MID(AZ47,FIND("|",AZ47)+1,FIND("-",AZ47)-FIND("|",AZ47)-1))),ABS($Q47-ABS(VALUE(MID(AZ47,FIND("|",AZ47)+1,FIND("-",AZ47)-FIND("|",AZ47)-1))-VALUE(MID(AZ47,FIND("-",AZ47)+1,10)))))*$D$50)))))*$I47,0)),0)</f>
        <v>0</v>
      </c>
      <c r="BB47" s="337"/>
      <c r="BC47" s="362" t="s">
        <v>267</v>
      </c>
      <c r="BD47" s="355" t="n">
        <f aca="false">IFERROR(IF($M47=BC47,($D$8+$D$9+$D$10)*$I47,IF($N47=LEFT(BC47,1),($D$8+MAX(0,IF($D$50=1,$D$9*(1-(ABS($Q47-ABS(VALUE(MID(BC47,FIND("|",BC47)+1,FIND("-",BC47)-FIND("|",BC47)-1))-VALUE(MID(BC47,FIND("-",BC47)+1,10)))))*$D$50),$D$9*(1-(IF($N47="X",ABS($O47-VALUE(MID(BC47,FIND("|",BC47)+1,FIND("-",BC47)-FIND("|",BC47)-1))),ABS($Q47-ABS(VALUE(MID(BC47,FIND("|",BC47)+1,FIND("-",BC47)-FIND("|",BC47)-1))-VALUE(MID(BC47,FIND("-",BC47)+1,10)))))*$D$50)))))*$I47,0)),0)</f>
        <v>0</v>
      </c>
      <c r="BE47" s="337"/>
      <c r="BF47" s="362" t="s">
        <v>272</v>
      </c>
      <c r="BG47" s="355" t="n">
        <f aca="false">IFERROR(IF($M47=BF47,($D$8+$D$9+$D$10)*$I47,IF($N47=LEFT(BF47,1),($D$8+MAX(0,IF($D$50=1,$D$9*(1-(ABS($Q47-ABS(VALUE(MID(BF47,FIND("|",BF47)+1,FIND("-",BF47)-FIND("|",BF47)-1))-VALUE(MID(BF47,FIND("-",BF47)+1,10)))))*$D$50),$D$9*(1-(IF($N47="X",ABS($O47-VALUE(MID(BF47,FIND("|",BF47)+1,FIND("-",BF47)-FIND("|",BF47)-1))),ABS($Q47-ABS(VALUE(MID(BF47,FIND("|",BF47)+1,FIND("-",BF47)-FIND("|",BF47)-1))-VALUE(MID(BF47,FIND("-",BF47)+1,10)))))*$D$50)))))*$I47,0)),0)</f>
        <v>0</v>
      </c>
      <c r="BH47" s="337"/>
      <c r="BI47" s="362" t="s">
        <v>267</v>
      </c>
      <c r="BJ47" s="355" t="n">
        <f aca="false">IFERROR(IF($M47=BI47,($D$8+$D$9+$D$10)*$I47,IF($N47=LEFT(BI47,1),($D$8+MAX(0,IF($D$50=1,$D$9*(1-(ABS($Q47-ABS(VALUE(MID(BI47,FIND("|",BI47)+1,FIND("-",BI47)-FIND("|",BI47)-1))-VALUE(MID(BI47,FIND("-",BI47)+1,10)))))*$D$50),$D$9*(1-(IF($N47="X",ABS($O47-VALUE(MID(BI47,FIND("|",BI47)+1,FIND("-",BI47)-FIND("|",BI47)-1))),ABS($Q47-ABS(VALUE(MID(BI47,FIND("|",BI47)+1,FIND("-",BI47)-FIND("|",BI47)-1))-VALUE(MID(BI47,FIND("-",BI47)+1,10)))))*$D$50)))))*$I47,0)),0)</f>
        <v>0</v>
      </c>
      <c r="BK47" s="337"/>
      <c r="BL47" s="362" t="s">
        <v>267</v>
      </c>
      <c r="BM47" s="355" t="n">
        <f aca="false">IFERROR(IF($M47=BL47,($D$8+$D$9+$D$10)*$I47,IF($N47=LEFT(BL47,1),($D$8+MAX(0,IF($D$50=1,$D$9*(1-(ABS($Q47-ABS(VALUE(MID(BL47,FIND("|",BL47)+1,FIND("-",BL47)-FIND("|",BL47)-1))-VALUE(MID(BL47,FIND("-",BL47)+1,10)))))*$D$50),$D$9*(1-(IF($N47="X",ABS($O47-VALUE(MID(BL47,FIND("|",BL47)+1,FIND("-",BL47)-FIND("|",BL47)-1))),ABS($Q47-ABS(VALUE(MID(BL47,FIND("|",BL47)+1,FIND("-",BL47)-FIND("|",BL47)-1))-VALUE(MID(BL47,FIND("-",BL47)+1,10)))))*$D$50)))))*$I47,0)),0)</f>
        <v>0</v>
      </c>
      <c r="BN47" s="337"/>
      <c r="BO47" s="362" t="s">
        <v>267</v>
      </c>
      <c r="BP47" s="355" t="n">
        <f aca="false">IFERROR(IF($M47=BO47,($D$8+$D$9+$D$10)*$I47,IF($N47=LEFT(BO47,1),($D$8+MAX(0,IF($D$50=1,$D$9*(1-(ABS($Q47-ABS(VALUE(MID(BO47,FIND("|",BO47)+1,FIND("-",BO47)-FIND("|",BO47)-1))-VALUE(MID(BO47,FIND("-",BO47)+1,10)))))*$D$50),$D$9*(1-(IF($N47="X",ABS($O47-VALUE(MID(BO47,FIND("|",BO47)+1,FIND("-",BO47)-FIND("|",BO47)-1))),ABS($Q47-ABS(VALUE(MID(BO47,FIND("|",BO47)+1,FIND("-",BO47)-FIND("|",BO47)-1))-VALUE(MID(BO47,FIND("-",BO47)+1,10)))))*$D$50)))))*$I47,0)),0)</f>
        <v>0</v>
      </c>
      <c r="BQ47" s="337"/>
      <c r="BR47" s="362" t="s">
        <v>268</v>
      </c>
      <c r="BS47" s="355" t="n">
        <f aca="false">IFERROR(IF($M47=BR47,($D$8+$D$9+$D$10)*$I47,IF($N47=LEFT(BR47,1),($D$8+MAX(0,IF($D$50=1,$D$9*(1-(ABS($Q47-ABS(VALUE(MID(BR47,FIND("|",BR47)+1,FIND("-",BR47)-FIND("|",BR47)-1))-VALUE(MID(BR47,FIND("-",BR47)+1,10)))))*$D$50),$D$9*(1-(IF($N47="X",ABS($O47-VALUE(MID(BR47,FIND("|",BR47)+1,FIND("-",BR47)-FIND("|",BR47)-1))),ABS($Q47-ABS(VALUE(MID(BR47,FIND("|",BR47)+1,FIND("-",BR47)-FIND("|",BR47)-1))-VALUE(MID(BR47,FIND("-",BR47)+1,10)))))*$D$50)))))*$I47,0)),0)</f>
        <v>0</v>
      </c>
      <c r="BT47" s="337"/>
      <c r="BU47" s="362"/>
      <c r="BV47" s="355" t="n">
        <f aca="false">IFERROR(IF($M47=BU47,($D$8+$D$9+$D$10)*$I47,IF($N47=LEFT(BU47,1),($D$8+MAX(0,IF($D$50=1,$D$9*(1-(ABS($Q47-ABS(VALUE(MID(BU47,FIND("|",BU47)+1,FIND("-",BU47)-FIND("|",BU47)-1))-VALUE(MID(BU47,FIND("-",BU47)+1,10)))))*$D$50),$D$9*(1-(IF($N47="X",ABS($O47-VALUE(MID(BU47,FIND("|",BU47)+1,FIND("-",BU47)-FIND("|",BU47)-1))),ABS($Q47-ABS(VALUE(MID(BU47,FIND("|",BU47)+1,FIND("-",BU47)-FIND("|",BU47)-1))-VALUE(MID(BU47,FIND("-",BU47)+1,10)))))*$D$50)))))*$I47,0)),0)</f>
        <v>0</v>
      </c>
      <c r="BW47" s="337"/>
      <c r="BX47" s="362"/>
      <c r="BY47" s="355" t="n">
        <f aca="false">IFERROR(IF($M47=BX47,($D$8+$D$9+$D$10)*$I47,IF($N47=LEFT(BX47,1),($D$8+MAX(0,IF($D$50=1,$D$9*(1-(ABS($Q47-ABS(VALUE(MID(BX47,FIND("|",BX47)+1,FIND("-",BX47)-FIND("|",BX47)-1))-VALUE(MID(BX47,FIND("-",BX47)+1,10)))))*$D$50),$D$9*(1-(IF($N47="X",ABS($O47-VALUE(MID(BX47,FIND("|",BX47)+1,FIND("-",BX47)-FIND("|",BX47)-1))),ABS($Q47-ABS(VALUE(MID(BX47,FIND("|",BX47)+1,FIND("-",BX47)-FIND("|",BX47)-1))-VALUE(MID(BX47,FIND("-",BX47)+1,10)))))*$D$50)))))*$I47,0)),0)</f>
        <v>0</v>
      </c>
      <c r="BZ47" s="337"/>
      <c r="CA47" s="362"/>
      <c r="CB47" s="355" t="n">
        <f aca="false">IFERROR(IF($M47=CA47,($D$8+$D$9+$D$10)*$I47,IF($N47=LEFT(CA47,1),($D$8+MAX(0,IF($D$50=1,$D$9*(1-(ABS($Q47-ABS(VALUE(MID(CA47,FIND("|",CA47)+1,FIND("-",CA47)-FIND("|",CA47)-1))-VALUE(MID(CA47,FIND("-",CA47)+1,10)))))*$D$50),$D$9*(1-(IF($N47="X",ABS($O47-VALUE(MID(CA47,FIND("|",CA47)+1,FIND("-",CA47)-FIND("|",CA47)-1))),ABS($Q47-ABS(VALUE(MID(CA47,FIND("|",CA47)+1,FIND("-",CA47)-FIND("|",CA47)-1))-VALUE(MID(CA47,FIND("-",CA47)+1,10)))))*$D$50)))))*$I47,0)),0)</f>
        <v>0</v>
      </c>
      <c r="CC47" s="337"/>
      <c r="CD47" s="362"/>
      <c r="CE47" s="355" t="n">
        <f aca="false">IFERROR(IF($M47=CD47,($D$8+$D$9+$D$10)*$I47,IF($N47=LEFT(CD47,1),($D$8+MAX(0,IF($D$50=1,$D$9*(1-(ABS($Q47-ABS(VALUE(MID(CD47,FIND("|",CD47)+1,FIND("-",CD47)-FIND("|",CD47)-1))-VALUE(MID(CD47,FIND("-",CD47)+1,10)))))*$D$50),$D$9*(1-(IF($N47="X",ABS($O47-VALUE(MID(CD47,FIND("|",CD47)+1,FIND("-",CD47)-FIND("|",CD47)-1))),ABS($Q47-ABS(VALUE(MID(CD47,FIND("|",CD47)+1,FIND("-",CD47)-FIND("|",CD47)-1))-VALUE(MID(CD47,FIND("-",CD47)+1,10)))))*$D$50)))))*$I47,0)),0)</f>
        <v>0</v>
      </c>
      <c r="CF47" s="337"/>
      <c r="CG47" s="362"/>
      <c r="CH47" s="355" t="n">
        <f aca="false">IFERROR(IF($M47=CG47,($D$8+$D$9+$D$10)*$I47,IF($N47=LEFT(CG47,1),($D$8+MAX(0,IF($D$50=1,$D$9*(1-(ABS($Q47-ABS(VALUE(MID(CG47,FIND("|",CG47)+1,FIND("-",CG47)-FIND("|",CG47)-1))-VALUE(MID(CG47,FIND("-",CG47)+1,10)))))*$D$50),$D$9*(1-(IF($N47="X",ABS($O47-VALUE(MID(CG47,FIND("|",CG47)+1,FIND("-",CG47)-FIND("|",CG47)-1))),ABS($Q47-ABS(VALUE(MID(CG47,FIND("|",CG47)+1,FIND("-",CG47)-FIND("|",CG47)-1))-VALUE(MID(CG47,FIND("-",CG47)+1,10)))))*$D$50)))))*$I47,0)),0)</f>
        <v>0</v>
      </c>
      <c r="CI47" s="337"/>
      <c r="CJ47" s="362"/>
      <c r="CK47" s="355" t="n">
        <f aca="false">IFERROR(IF($M47=CJ47,($D$8+$D$9+$D$10)*$I47,IF($N47=LEFT(CJ47,1),($D$8+MAX(0,IF($D$50=1,$D$9*(1-(ABS($Q47-ABS(VALUE(MID(CJ47,FIND("|",CJ47)+1,FIND("-",CJ47)-FIND("|",CJ47)-1))-VALUE(MID(CJ47,FIND("-",CJ47)+1,10)))))*$D$50),$D$9*(1-(IF($N47="X",ABS($O47-VALUE(MID(CJ47,FIND("|",CJ47)+1,FIND("-",CJ47)-FIND("|",CJ47)-1))),ABS($Q47-ABS(VALUE(MID(CJ47,FIND("|",CJ47)+1,FIND("-",CJ47)-FIND("|",CJ47)-1))-VALUE(MID(CJ47,FIND("-",CJ47)+1,10)))))*$D$50)))))*$I47,0)),0)</f>
        <v>0</v>
      </c>
      <c r="CL47" s="337"/>
      <c r="CM47" s="362"/>
      <c r="CN47" s="355" t="n">
        <f aca="false">IFERROR(IF($M47=CM47,($D$8+$D$9+$D$10)*$I47,IF($N47=LEFT(CM47,1),($D$8+MAX(0,IF($D$50=1,$D$9*(1-(ABS($Q47-ABS(VALUE(MID(CM47,FIND("|",CM47)+1,FIND("-",CM47)-FIND("|",CM47)-1))-VALUE(MID(CM47,FIND("-",CM47)+1,10)))))*$D$50),$D$9*(1-(IF($N47="X",ABS($O47-VALUE(MID(CM47,FIND("|",CM47)+1,FIND("-",CM47)-FIND("|",CM47)-1))),ABS($Q47-ABS(VALUE(MID(CM47,FIND("|",CM47)+1,FIND("-",CM47)-FIND("|",CM47)-1))-VALUE(MID(CM47,FIND("-",CM47)+1,10)))))*$D$50)))))*$I47,0)),0)</f>
        <v>0</v>
      </c>
      <c r="CO47" s="337"/>
      <c r="CP47" s="362"/>
      <c r="CQ47" s="355" t="n">
        <f aca="false">IFERROR(IF($M47=CP47,($D$8+$D$9+$D$10)*$I47,IF($N47=LEFT(CP47,1),($D$8+MAX(0,IF($D$50=1,$D$9*(1-(ABS($Q47-ABS(VALUE(MID(CP47,FIND("|",CP47)+1,FIND("-",CP47)-FIND("|",CP47)-1))-VALUE(MID(CP47,FIND("-",CP47)+1,10)))))*$D$50),$D$9*(1-(IF($N47="X",ABS($O47-VALUE(MID(CP47,FIND("|",CP47)+1,FIND("-",CP47)-FIND("|",CP47)-1))),ABS($Q47-ABS(VALUE(MID(CP47,FIND("|",CP47)+1,FIND("-",CP47)-FIND("|",CP47)-1))-VALUE(MID(CP47,FIND("-",CP47)+1,10)))))*$D$50)))))*$I47,0)),0)</f>
        <v>0</v>
      </c>
      <c r="CR47" s="337"/>
      <c r="CS47" s="362"/>
      <c r="CT47" s="355" t="n">
        <f aca="false">IFERROR(IF($M47=CS47,($D$8+$D$9+$D$10)*$I47,IF($N47=LEFT(CS47,1),($D$8+MAX(0,IF($D$50=1,$D$9*(1-(ABS($Q47-ABS(VALUE(MID(CS47,FIND("|",CS47)+1,FIND("-",CS47)-FIND("|",CS47)-1))-VALUE(MID(CS47,FIND("-",CS47)+1,10)))))*$D$50),$D$9*(1-(IF($N47="X",ABS($O47-VALUE(MID(CS47,FIND("|",CS47)+1,FIND("-",CS47)-FIND("|",CS47)-1))),ABS($Q47-ABS(VALUE(MID(CS47,FIND("|",CS47)+1,FIND("-",CS47)-FIND("|",CS47)-1))-VALUE(MID(CS47,FIND("-",CS47)+1,10)))))*$D$50)))))*$I47,0)),0)</f>
        <v>0</v>
      </c>
      <c r="CU47" s="337"/>
      <c r="CV47" s="362"/>
      <c r="CW47" s="355" t="n">
        <f aca="false">IFERROR(IF($M47=CV47,($D$8+$D$9+$D$10)*$I47,IF($N47=LEFT(CV47,1),($D$8+MAX(0,IF($D$50=1,$D$9*(1-(ABS($Q47-ABS(VALUE(MID(CV47,FIND("|",CV47)+1,FIND("-",CV47)-FIND("|",CV47)-1))-VALUE(MID(CV47,FIND("-",CV47)+1,10)))))*$D$50),$D$9*(1-(IF($N47="X",ABS($O47-VALUE(MID(CV47,FIND("|",CV47)+1,FIND("-",CV47)-FIND("|",CV47)-1))),ABS($Q47-ABS(VALUE(MID(CV47,FIND("|",CV47)+1,FIND("-",CV47)-FIND("|",CV47)-1))-VALUE(MID(CV47,FIND("-",CV47)+1,10)))))*$D$50)))))*$I47,0)),0)</f>
        <v>0</v>
      </c>
      <c r="CX47" s="337"/>
      <c r="CY47" s="362"/>
      <c r="CZ47" s="355" t="n">
        <f aca="false">IFERROR(IF($M47=CY47,($D$8+$D$9+$D$10)*$I47,IF($N47=LEFT(CY47,1),($D$8+MAX(0,IF($D$50=1,$D$9*(1-(ABS($Q47-ABS(VALUE(MID(CY47,FIND("|",CY47)+1,FIND("-",CY47)-FIND("|",CY47)-1))-VALUE(MID(CY47,FIND("-",CY47)+1,10)))))*$D$50),$D$9*(1-(IF($N47="X",ABS($O47-VALUE(MID(CY47,FIND("|",CY47)+1,FIND("-",CY47)-FIND("|",CY47)-1))),ABS($Q47-ABS(VALUE(MID(CY47,FIND("|",CY47)+1,FIND("-",CY47)-FIND("|",CY47)-1))-VALUE(MID(CY47,FIND("-",CY47)+1,10)))))*$D$50)))))*$I47,0)),0)</f>
        <v>0</v>
      </c>
      <c r="DA47" s="337"/>
      <c r="DB47" s="362"/>
      <c r="DC47" s="355" t="n">
        <f aca="false">IFERROR(IF($M47=DB47,($D$8+$D$9+$D$10)*$I47,IF($N47=LEFT(DB47,1),($D$8+MAX(0,IF($D$50=1,$D$9*(1-(ABS($Q47-ABS(VALUE(MID(DB47,FIND("|",DB47)+1,FIND("-",DB47)-FIND("|",DB47)-1))-VALUE(MID(DB47,FIND("-",DB47)+1,10)))))*$D$50),$D$9*(1-(IF($N47="X",ABS($O47-VALUE(MID(DB47,FIND("|",DB47)+1,FIND("-",DB47)-FIND("|",DB47)-1))),ABS($Q47-ABS(VALUE(MID(DB47,FIND("|",DB47)+1,FIND("-",DB47)-FIND("|",DB47)-1))-VALUE(MID(DB47,FIND("-",DB47)+1,10)))))*$D$50)))))*$I47,0)),0)</f>
        <v>0</v>
      </c>
      <c r="DD47" s="337"/>
      <c r="DE47" s="362"/>
      <c r="DF47" s="355" t="n">
        <f aca="false">IFERROR(IF($M47=DE47,($D$8+$D$9+$D$10)*$I47,IF($N47=LEFT(DE47,1),($D$8+MAX(0,IF($D$50=1,$D$9*(1-(ABS($Q47-ABS(VALUE(MID(DE47,FIND("|",DE47)+1,FIND("-",DE47)-FIND("|",DE47)-1))-VALUE(MID(DE47,FIND("-",DE47)+1,10)))))*$D$50),$D$9*(1-(IF($N47="X",ABS($O47-VALUE(MID(DE47,FIND("|",DE47)+1,FIND("-",DE47)-FIND("|",DE47)-1))),ABS($Q47-ABS(VALUE(MID(DE47,FIND("|",DE47)+1,FIND("-",DE47)-FIND("|",DE47)-1))-VALUE(MID(DE47,FIND("-",DE47)+1,10)))))*$D$50)))))*$I47,0)),0)</f>
        <v>0</v>
      </c>
      <c r="DG47" s="337"/>
      <c r="DH47" s="362"/>
      <c r="DI47" s="355" t="n">
        <f aca="false">IFERROR(IF($M47=DH47,($D$8+$D$9+$D$10)*$I47,IF($N47=LEFT(DH47,1),($D$8+MAX(0,IF($D$50=1,$D$9*(1-(ABS($Q47-ABS(VALUE(MID(DH47,FIND("|",DH47)+1,FIND("-",DH47)-FIND("|",DH47)-1))-VALUE(MID(DH47,FIND("-",DH47)+1,10)))))*$D$50),$D$9*(1-(IF($N47="X",ABS($O47-VALUE(MID(DH47,FIND("|",DH47)+1,FIND("-",DH47)-FIND("|",DH47)-1))),ABS($Q47-ABS(VALUE(MID(DH47,FIND("|",DH47)+1,FIND("-",DH47)-FIND("|",DH47)-1))-VALUE(MID(DH47,FIND("-",DH47)+1,10)))))*$D$50)))))*$I47,0)),0)</f>
        <v>0</v>
      </c>
      <c r="DJ47" s="337"/>
      <c r="DK47" s="362"/>
      <c r="DL47" s="355" t="n">
        <f aca="false">IFERROR(IF($M47=DK47,($D$8+$D$9+$D$10)*$I47,IF($N47=LEFT(DK47,1),($D$8+MAX(0,IF($D$50=1,$D$9*(1-(ABS($Q47-ABS(VALUE(MID(DK47,FIND("|",DK47)+1,FIND("-",DK47)-FIND("|",DK47)-1))-VALUE(MID(DK47,FIND("-",DK47)+1,10)))))*$D$50),$D$9*(1-(IF($N47="X",ABS($O47-VALUE(MID(DK47,FIND("|",DK47)+1,FIND("-",DK47)-FIND("|",DK47)-1))),ABS($Q47-ABS(VALUE(MID(DK47,FIND("|",DK47)+1,FIND("-",DK47)-FIND("|",DK47)-1))-VALUE(MID(DK47,FIND("-",DK47)+1,10)))))*$D$50)))))*$I47,0)),0)</f>
        <v>0</v>
      </c>
      <c r="DM47" s="337"/>
      <c r="DN47" s="362"/>
      <c r="DO47" s="355" t="n">
        <f aca="false">IFERROR(IF($M47=DN47,($D$8+$D$9+$D$10)*$I47,IF($N47=LEFT(DN47,1),($D$8+MAX(0,IF($D$50=1,$D$9*(1-(ABS($Q47-ABS(VALUE(MID(DN47,FIND("|",DN47)+1,FIND("-",DN47)-FIND("|",DN47)-1))-VALUE(MID(DN47,FIND("-",DN47)+1,10)))))*$D$50),$D$9*(1-(IF($N47="X",ABS($O47-VALUE(MID(DN47,FIND("|",DN47)+1,FIND("-",DN47)-FIND("|",DN47)-1))),ABS($Q47-ABS(VALUE(MID(DN47,FIND("|",DN47)+1,FIND("-",DN47)-FIND("|",DN47)-1))-VALUE(MID(DN47,FIND("-",DN47)+1,10)))))*$D$50)))))*$I47,0)),0)</f>
        <v>0</v>
      </c>
      <c r="DP47" s="337"/>
      <c r="DQ47" s="362"/>
      <c r="DR47" s="355" t="n">
        <f aca="false">IFERROR(IF($M47=DQ47,($D$8+$D$9+$D$10)*$I47,IF($N47=LEFT(DQ47,1),($D$8+MAX(0,IF($D$50=1,$D$9*(1-(ABS($Q47-ABS(VALUE(MID(DQ47,FIND("|",DQ47)+1,FIND("-",DQ47)-FIND("|",DQ47)-1))-VALUE(MID(DQ47,FIND("-",DQ47)+1,10)))))*$D$50),$D$9*(1-(IF($N47="X",ABS($O47-VALUE(MID(DQ47,FIND("|",DQ47)+1,FIND("-",DQ47)-FIND("|",DQ47)-1))),ABS($Q47-ABS(VALUE(MID(DQ47,FIND("|",DQ47)+1,FIND("-",DQ47)-FIND("|",DQ47)-1))-VALUE(MID(DQ47,FIND("-",DQ47)+1,10)))))*$D$50)))))*$I47,0)),0)</f>
        <v>0</v>
      </c>
      <c r="DS47" s="337"/>
      <c r="DT47" s="362"/>
      <c r="DU47" s="355" t="n">
        <f aca="false">IFERROR(IF($M47=DT47,($D$8+$D$9+$D$10)*$I47,IF($N47=LEFT(DT47,1),($D$8+MAX(0,IF($D$50=1,$D$9*(1-(ABS($Q47-ABS(VALUE(MID(DT47,FIND("|",DT47)+1,FIND("-",DT47)-FIND("|",DT47)-1))-VALUE(MID(DT47,FIND("-",DT47)+1,10)))))*$D$50),$D$9*(1-(IF($N47="X",ABS($O47-VALUE(MID(DT47,FIND("|",DT47)+1,FIND("-",DT47)-FIND("|",DT47)-1))),ABS($Q47-ABS(VALUE(MID(DT47,FIND("|",DT47)+1,FIND("-",DT47)-FIND("|",DT47)-1))-VALUE(MID(DT47,FIND("-",DT47)+1,10)))))*$D$50)))))*$I47,0)),0)</f>
        <v>0</v>
      </c>
      <c r="DV47" s="337"/>
      <c r="DW47" s="362"/>
      <c r="DX47" s="355" t="n">
        <f aca="false">IFERROR(IF($M47=DW47,($D$8+$D$9+$D$10)*$I47,IF($N47=LEFT(DW47,1),($D$8+MAX(0,IF($D$50=1,$D$9*(1-(ABS($Q47-ABS(VALUE(MID(DW47,FIND("|",DW47)+1,FIND("-",DW47)-FIND("|",DW47)-1))-VALUE(MID(DW47,FIND("-",DW47)+1,10)))))*$D$50),$D$9*(1-(IF($N47="X",ABS($O47-VALUE(MID(DW47,FIND("|",DW47)+1,FIND("-",DW47)-FIND("|",DW47)-1))),ABS($Q47-ABS(VALUE(MID(DW47,FIND("|",DW47)+1,FIND("-",DW47)-FIND("|",DW47)-1))-VALUE(MID(DW47,FIND("-",DW47)+1,10)))))*$D$50)))))*$I47,0)),0)</f>
        <v>0</v>
      </c>
      <c r="DY47" s="337"/>
      <c r="DZ47" s="362"/>
      <c r="EA47" s="355" t="n">
        <f aca="false">IFERROR(IF($M47=DZ47,($D$8+$D$9+$D$10)*$I47,IF($N47=LEFT(DZ47,1),($D$8+MAX(0,IF($D$50=1,$D$9*(1-(ABS($Q47-ABS(VALUE(MID(DZ47,FIND("|",DZ47)+1,FIND("-",DZ47)-FIND("|",DZ47)-1))-VALUE(MID(DZ47,FIND("-",DZ47)+1,10)))))*$D$50),$D$9*(1-(IF($N47="X",ABS($O47-VALUE(MID(DZ47,FIND("|",DZ47)+1,FIND("-",DZ47)-FIND("|",DZ47)-1))),ABS($Q47-ABS(VALUE(MID(DZ47,FIND("|",DZ47)+1,FIND("-",DZ47)-FIND("|",DZ47)-1))-VALUE(MID(DZ47,FIND("-",DZ47)+1,10)))))*$D$50)))))*$I47,0)),0)</f>
        <v>0</v>
      </c>
      <c r="EB47" s="337"/>
      <c r="EC47" s="362"/>
      <c r="ED47" s="355" t="n">
        <f aca="false">IFERROR(IF($M47=EC47,($D$8+$D$9+$D$10)*$I47,IF($N47=LEFT(EC47,1),($D$8+MAX(0,IF($D$50=1,$D$9*(1-(ABS($Q47-ABS(VALUE(MID(EC47,FIND("|",EC47)+1,FIND("-",EC47)-FIND("|",EC47)-1))-VALUE(MID(EC47,FIND("-",EC47)+1,10)))))*$D$50),$D$9*(1-(IF($N47="X",ABS($O47-VALUE(MID(EC47,FIND("|",EC47)+1,FIND("-",EC47)-FIND("|",EC47)-1))),ABS($Q47-ABS(VALUE(MID(EC47,FIND("|",EC47)+1,FIND("-",EC47)-FIND("|",EC47)-1))-VALUE(MID(EC47,FIND("-",EC47)+1,10)))))*$D$50)))))*$I47,0)),0)</f>
        <v>0</v>
      </c>
      <c r="EE47" s="337"/>
      <c r="EF47" s="362"/>
      <c r="EG47" s="355" t="n">
        <f aca="false">IFERROR(IF($M47=EF47,($D$8+$D$9+$D$10)*$I47,IF($N47=LEFT(EF47,1),($D$8+MAX(0,IF($D$50=1,$D$9*(1-(ABS($Q47-ABS(VALUE(MID(EF47,FIND("|",EF47)+1,FIND("-",EF47)-FIND("|",EF47)-1))-VALUE(MID(EF47,FIND("-",EF47)+1,10)))))*$D$50),$D$9*(1-(IF($N47="X",ABS($O47-VALUE(MID(EF47,FIND("|",EF47)+1,FIND("-",EF47)-FIND("|",EF47)-1))),ABS($Q47-ABS(VALUE(MID(EF47,FIND("|",EF47)+1,FIND("-",EF47)-FIND("|",EF47)-1))-VALUE(MID(EF47,FIND("-",EF47)+1,10)))))*$D$50)))))*$I47,0)),0)</f>
        <v>0</v>
      </c>
      <c r="EH47" s="337"/>
      <c r="EI47" s="337"/>
    </row>
    <row r="48" customFormat="false" ht="15" hidden="false" customHeight="false" outlineLevel="0" collapsed="false">
      <c r="A48" s="326"/>
      <c r="B48" s="326"/>
      <c r="C48" s="247"/>
      <c r="D48" s="247"/>
      <c r="E48" s="378"/>
      <c r="F48" s="342" t="n">
        <f aca="false">SUM($D$8:$D$10)*I48</f>
        <v>17</v>
      </c>
      <c r="G48" s="342" t="n">
        <f aca="false">VLOOKUP(H48,Equipos!$Q$1:$R$25,2,0)</f>
        <v>12</v>
      </c>
      <c r="H48" s="350" t="n">
        <f aca="false">TRUNC(INDEX(WORLDCUP!$X$4:$X$147,MATCH(ADMIN!K48,WORLDCUP!$DT$4:$DT$147,0))+INDEX(Horarios!$R$3:$R$86,MATCH(Horarios!$C$3,Horarios!$P$3:$P$86,0))/24)</f>
        <v>46195</v>
      </c>
      <c r="I48" s="351" t="n">
        <v>1</v>
      </c>
      <c r="J48" s="361" t="s">
        <v>308</v>
      </c>
      <c r="K48" s="353" t="str">
        <f aca="false">CONCATENATE(WORLDCUP!AA78,"-",WORLDCUP!AF78)</f>
        <v>Argentina-Austria</v>
      </c>
      <c r="L48" s="353"/>
      <c r="M48" s="353" t="str">
        <f aca="false">IF(OR(WORLDCUP!AC78="",WORLDCUP!AD78=""),"-",N48&amp;"|"&amp;O48&amp;"-"&amp;P48)</f>
        <v>-</v>
      </c>
      <c r="N48" s="331" t="str">
        <f aca="false">IF(OR(WORLDCUP!AC78="",WORLDCUP!AD78=""),"",IF(WORLDCUP!AC78&gt;WORLDCUP!AD78,"1",IF(WORLDCUP!AC78&lt;WORLDCUP!AD78,"2","X")))</f>
        <v/>
      </c>
      <c r="O48" s="331" t="n">
        <f aca="false">WORLDCUP!AC78</f>
        <v>0</v>
      </c>
      <c r="P48" s="331" t="n">
        <f aca="false">WORLDCUP!AD78</f>
        <v>0</v>
      </c>
      <c r="Q48" s="331" t="n">
        <f aca="false">ABS(O48-P48)</f>
        <v>0</v>
      </c>
      <c r="R48" s="326"/>
      <c r="S48" s="362" t="s">
        <v>267</v>
      </c>
      <c r="T48" s="355" t="n">
        <f aca="false">IFERROR(IF($M48=S48,($D$8+$D$9+$D$10)*$I48,IF($N48=LEFT(S48,1),($D$8+MAX(0,IF($D$50=1,$D$9*(1-(ABS($Q48-ABS(VALUE(MID(S48,FIND("|",S48)+1,FIND("-",S48)-FIND("|",S48)-1))-VALUE(MID(S48,FIND("-",S48)+1,10)))))*$D$50),$D$9*(1-(IF($N48="X",ABS($O48-VALUE(MID(S48,FIND("|",S48)+1,FIND("-",S48)-FIND("|",S48)-1))),ABS($Q48-ABS(VALUE(MID(S48,FIND("|",S48)+1,FIND("-",S48)-FIND("|",S48)-1))-VALUE(MID(S48,FIND("-",S48)+1,10)))))*$D$50)))))*$I48,0)),0)</f>
        <v>0</v>
      </c>
      <c r="U48" s="337"/>
      <c r="V48" s="362" t="s">
        <v>266</v>
      </c>
      <c r="W48" s="355" t="n">
        <f aca="false">IFERROR(IF($M48=V48,($D$8+$D$9+$D$10)*$I48,IF($N48=LEFT(V48,1),($D$8+MAX(0,IF($D$50=1,$D$9*(1-(ABS($Q48-ABS(VALUE(MID(V48,FIND("|",V48)+1,FIND("-",V48)-FIND("|",V48)-1))-VALUE(MID(V48,FIND("-",V48)+1,10)))))*$D$50),$D$9*(1-(IF($N48="X",ABS($O48-VALUE(MID(V48,FIND("|",V48)+1,FIND("-",V48)-FIND("|",V48)-1))),ABS($Q48-ABS(VALUE(MID(V48,FIND("|",V48)+1,FIND("-",V48)-FIND("|",V48)-1))-VALUE(MID(V48,FIND("-",V48)+1,10)))))*$D$50)))))*$I48,0)),0)</f>
        <v>0</v>
      </c>
      <c r="X48" s="337"/>
      <c r="Y48" s="362" t="s">
        <v>264</v>
      </c>
      <c r="Z48" s="355" t="n">
        <f aca="false">IFERROR(IF($M48=Y48,($D$8+$D$9+$D$10)*$I48,IF($N48=LEFT(Y48,1),($D$8+MAX(0,IF($D$50=1,$D$9*(1-(ABS($Q48-ABS(VALUE(MID(Y48,FIND("|",Y48)+1,FIND("-",Y48)-FIND("|",Y48)-1))-VALUE(MID(Y48,FIND("-",Y48)+1,10)))))*$D$50),$D$9*(1-(IF($N48="X",ABS($O48-VALUE(MID(Y48,FIND("|",Y48)+1,FIND("-",Y48)-FIND("|",Y48)-1))),ABS($Q48-ABS(VALUE(MID(Y48,FIND("|",Y48)+1,FIND("-",Y48)-FIND("|",Y48)-1))-VALUE(MID(Y48,FIND("-",Y48)+1,10)))))*$D$50)))))*$I48,0)),0)</f>
        <v>0</v>
      </c>
      <c r="AA48" s="337"/>
      <c r="AB48" s="362" t="s">
        <v>288</v>
      </c>
      <c r="AC48" s="355" t="n">
        <f aca="false">IFERROR(IF($M48=AB48,($D$8+$D$9+$D$10)*$I48,IF($N48=LEFT(AB48,1),($D$8+MAX(0,IF($D$50=1,$D$9*(1-(ABS($Q48-ABS(VALUE(MID(AB48,FIND("|",AB48)+1,FIND("-",AB48)-FIND("|",AB48)-1))-VALUE(MID(AB48,FIND("-",AB48)+1,10)))))*$D$50),$D$9*(1-(IF($N48="X",ABS($O48-VALUE(MID(AB48,FIND("|",AB48)+1,FIND("-",AB48)-FIND("|",AB48)-1))),ABS($Q48-ABS(VALUE(MID(AB48,FIND("|",AB48)+1,FIND("-",AB48)-FIND("|",AB48)-1))-VALUE(MID(AB48,FIND("-",AB48)+1,10)))))*$D$50)))))*$I48,0)),0)</f>
        <v>0</v>
      </c>
      <c r="AD48" s="337"/>
      <c r="AE48" s="362" t="s">
        <v>288</v>
      </c>
      <c r="AF48" s="355" t="n">
        <f aca="false">IFERROR(IF($M48=AE48,($D$8+$D$9+$D$10)*$I48,IF($N48=LEFT(AE48,1),($D$8+MAX(0,IF($D$50=1,$D$9*(1-(ABS($Q48-ABS(VALUE(MID(AE48,FIND("|",AE48)+1,FIND("-",AE48)-FIND("|",AE48)-1))-VALUE(MID(AE48,FIND("-",AE48)+1,10)))))*$D$50),$D$9*(1-(IF($N48="X",ABS($O48-VALUE(MID(AE48,FIND("|",AE48)+1,FIND("-",AE48)-FIND("|",AE48)-1))),ABS($Q48-ABS(VALUE(MID(AE48,FIND("|",AE48)+1,FIND("-",AE48)-FIND("|",AE48)-1))-VALUE(MID(AE48,FIND("-",AE48)+1,10)))))*$D$50)))))*$I48,0)),0)</f>
        <v>0</v>
      </c>
      <c r="AG48" s="337"/>
      <c r="AH48" s="362" t="s">
        <v>264</v>
      </c>
      <c r="AI48" s="355" t="n">
        <f aca="false">IFERROR(IF($M48=AH48,($D$8+$D$9+$D$10)*$I48,IF($N48=LEFT(AH48,1),($D$8+MAX(0,IF($D$50=1,$D$9*(1-(ABS($Q48-ABS(VALUE(MID(AH48,FIND("|",AH48)+1,FIND("-",AH48)-FIND("|",AH48)-1))-VALUE(MID(AH48,FIND("-",AH48)+1,10)))))*$D$50),$D$9*(1-(IF($N48="X",ABS($O48-VALUE(MID(AH48,FIND("|",AH48)+1,FIND("-",AH48)-FIND("|",AH48)-1))),ABS($Q48-ABS(VALUE(MID(AH48,FIND("|",AH48)+1,FIND("-",AH48)-FIND("|",AH48)-1))-VALUE(MID(AH48,FIND("-",AH48)+1,10)))))*$D$50)))))*$I48,0)),0)</f>
        <v>0</v>
      </c>
      <c r="AJ48" s="337"/>
      <c r="AK48" s="362" t="s">
        <v>264</v>
      </c>
      <c r="AL48" s="355" t="n">
        <f aca="false">IFERROR(IF($M48=AK48,($D$8+$D$9+$D$10)*$I48,IF($N48=LEFT(AK48,1),($D$8+MAX(0,IF($D$50=1,$D$9*(1-(ABS($Q48-ABS(VALUE(MID(AK48,FIND("|",AK48)+1,FIND("-",AK48)-FIND("|",AK48)-1))-VALUE(MID(AK48,FIND("-",AK48)+1,10)))))*$D$50),$D$9*(1-(IF($N48="X",ABS($O48-VALUE(MID(AK48,FIND("|",AK48)+1,FIND("-",AK48)-FIND("|",AK48)-1))),ABS($Q48-ABS(VALUE(MID(AK48,FIND("|",AK48)+1,FIND("-",AK48)-FIND("|",AK48)-1))-VALUE(MID(AK48,FIND("-",AK48)+1,10)))))*$D$50)))))*$I48,0)),0)</f>
        <v>0</v>
      </c>
      <c r="AM48" s="337"/>
      <c r="AN48" s="362" t="s">
        <v>265</v>
      </c>
      <c r="AO48" s="355" t="n">
        <f aca="false">IFERROR(IF($M48=AN48,($D$8+$D$9+$D$10)*$I48,IF($N48=LEFT(AN48,1),($D$8+MAX(0,IF($D$50=1,$D$9*(1-(ABS($Q48-ABS(VALUE(MID(AN48,FIND("|",AN48)+1,FIND("-",AN48)-FIND("|",AN48)-1))-VALUE(MID(AN48,FIND("-",AN48)+1,10)))))*$D$50),$D$9*(1-(IF($N48="X",ABS($O48-VALUE(MID(AN48,FIND("|",AN48)+1,FIND("-",AN48)-FIND("|",AN48)-1))),ABS($Q48-ABS(VALUE(MID(AN48,FIND("|",AN48)+1,FIND("-",AN48)-FIND("|",AN48)-1))-VALUE(MID(AN48,FIND("-",AN48)+1,10)))))*$D$50)))))*$I48,0)),0)</f>
        <v>0</v>
      </c>
      <c r="AP48" s="337"/>
      <c r="AQ48" s="362" t="s">
        <v>271</v>
      </c>
      <c r="AR48" s="355" t="n">
        <f aca="false">IFERROR(IF($M48=AQ48,($D$8+$D$9+$D$10)*$I48,IF($N48=LEFT(AQ48,1),($D$8+MAX(0,IF($D$50=1,$D$9*(1-(ABS($Q48-ABS(VALUE(MID(AQ48,FIND("|",AQ48)+1,FIND("-",AQ48)-FIND("|",AQ48)-1))-VALUE(MID(AQ48,FIND("-",AQ48)+1,10)))))*$D$50),$D$9*(1-(IF($N48="X",ABS($O48-VALUE(MID(AQ48,FIND("|",AQ48)+1,FIND("-",AQ48)-FIND("|",AQ48)-1))),ABS($Q48-ABS(VALUE(MID(AQ48,FIND("|",AQ48)+1,FIND("-",AQ48)-FIND("|",AQ48)-1))-VALUE(MID(AQ48,FIND("-",AQ48)+1,10)))))*$D$50)))))*$I48,0)),0)</f>
        <v>0</v>
      </c>
      <c r="AS48" s="337"/>
      <c r="AT48" s="362" t="s">
        <v>267</v>
      </c>
      <c r="AU48" s="355" t="n">
        <f aca="false">IFERROR(IF($M48=AT48,($D$8+$D$9+$D$10)*$I48,IF($N48=LEFT(AT48,1),($D$8+MAX(0,IF($D$50=1,$D$9*(1-(ABS($Q48-ABS(VALUE(MID(AT48,FIND("|",AT48)+1,FIND("-",AT48)-FIND("|",AT48)-1))-VALUE(MID(AT48,FIND("-",AT48)+1,10)))))*$D$50),$D$9*(1-(IF($N48="X",ABS($O48-VALUE(MID(AT48,FIND("|",AT48)+1,FIND("-",AT48)-FIND("|",AT48)-1))),ABS($Q48-ABS(VALUE(MID(AT48,FIND("|",AT48)+1,FIND("-",AT48)-FIND("|",AT48)-1))-VALUE(MID(AT48,FIND("-",AT48)+1,10)))))*$D$50)))))*$I48,0)),0)</f>
        <v>0</v>
      </c>
      <c r="AV48" s="337"/>
      <c r="AW48" s="362" t="s">
        <v>266</v>
      </c>
      <c r="AX48" s="355" t="n">
        <f aca="false">IFERROR(IF($M48=AW48,($D$8+$D$9+$D$10)*$I48,IF($N48=LEFT(AW48,1),($D$8+MAX(0,IF($D$50=1,$D$9*(1-(ABS($Q48-ABS(VALUE(MID(AW48,FIND("|",AW48)+1,FIND("-",AW48)-FIND("|",AW48)-1))-VALUE(MID(AW48,FIND("-",AW48)+1,10)))))*$D$50),$D$9*(1-(IF($N48="X",ABS($O48-VALUE(MID(AW48,FIND("|",AW48)+1,FIND("-",AW48)-FIND("|",AW48)-1))),ABS($Q48-ABS(VALUE(MID(AW48,FIND("|",AW48)+1,FIND("-",AW48)-FIND("|",AW48)-1))-VALUE(MID(AW48,FIND("-",AW48)+1,10)))))*$D$50)))))*$I48,0)),0)</f>
        <v>0</v>
      </c>
      <c r="AY48" s="337"/>
      <c r="AZ48" s="362" t="s">
        <v>264</v>
      </c>
      <c r="BA48" s="355" t="n">
        <f aca="false">IFERROR(IF($M48=AZ48,($D$8+$D$9+$D$10)*$I48,IF($N48=LEFT(AZ48,1),($D$8+MAX(0,IF($D$50=1,$D$9*(1-(ABS($Q48-ABS(VALUE(MID(AZ48,FIND("|",AZ48)+1,FIND("-",AZ48)-FIND("|",AZ48)-1))-VALUE(MID(AZ48,FIND("-",AZ48)+1,10)))))*$D$50),$D$9*(1-(IF($N48="X",ABS($O48-VALUE(MID(AZ48,FIND("|",AZ48)+1,FIND("-",AZ48)-FIND("|",AZ48)-1))),ABS($Q48-ABS(VALUE(MID(AZ48,FIND("|",AZ48)+1,FIND("-",AZ48)-FIND("|",AZ48)-1))-VALUE(MID(AZ48,FIND("-",AZ48)+1,10)))))*$D$50)))))*$I48,0)),0)</f>
        <v>0</v>
      </c>
      <c r="BB48" s="337"/>
      <c r="BC48" s="362" t="s">
        <v>288</v>
      </c>
      <c r="BD48" s="355" t="n">
        <f aca="false">IFERROR(IF($M48=BC48,($D$8+$D$9+$D$10)*$I48,IF($N48=LEFT(BC48,1),($D$8+MAX(0,IF($D$50=1,$D$9*(1-(ABS($Q48-ABS(VALUE(MID(BC48,FIND("|",BC48)+1,FIND("-",BC48)-FIND("|",BC48)-1))-VALUE(MID(BC48,FIND("-",BC48)+1,10)))))*$D$50),$D$9*(1-(IF($N48="X",ABS($O48-VALUE(MID(BC48,FIND("|",BC48)+1,FIND("-",BC48)-FIND("|",BC48)-1))),ABS($Q48-ABS(VALUE(MID(BC48,FIND("|",BC48)+1,FIND("-",BC48)-FIND("|",BC48)-1))-VALUE(MID(BC48,FIND("-",BC48)+1,10)))))*$D$50)))))*$I48,0)),0)</f>
        <v>0</v>
      </c>
      <c r="BE48" s="337"/>
      <c r="BF48" s="362" t="s">
        <v>266</v>
      </c>
      <c r="BG48" s="355" t="n">
        <f aca="false">IFERROR(IF($M48=BF48,($D$8+$D$9+$D$10)*$I48,IF($N48=LEFT(BF48,1),($D$8+MAX(0,IF($D$50=1,$D$9*(1-(ABS($Q48-ABS(VALUE(MID(BF48,FIND("|",BF48)+1,FIND("-",BF48)-FIND("|",BF48)-1))-VALUE(MID(BF48,FIND("-",BF48)+1,10)))))*$D$50),$D$9*(1-(IF($N48="X",ABS($O48-VALUE(MID(BF48,FIND("|",BF48)+1,FIND("-",BF48)-FIND("|",BF48)-1))),ABS($Q48-ABS(VALUE(MID(BF48,FIND("|",BF48)+1,FIND("-",BF48)-FIND("|",BF48)-1))-VALUE(MID(BF48,FIND("-",BF48)+1,10)))))*$D$50)))))*$I48,0)),0)</f>
        <v>0</v>
      </c>
      <c r="BH48" s="337"/>
      <c r="BI48" s="362" t="s">
        <v>266</v>
      </c>
      <c r="BJ48" s="355" t="n">
        <f aca="false">IFERROR(IF($M48=BI48,($D$8+$D$9+$D$10)*$I48,IF($N48=LEFT(BI48,1),($D$8+MAX(0,IF($D$50=1,$D$9*(1-(ABS($Q48-ABS(VALUE(MID(BI48,FIND("|",BI48)+1,FIND("-",BI48)-FIND("|",BI48)-1))-VALUE(MID(BI48,FIND("-",BI48)+1,10)))))*$D$50),$D$9*(1-(IF($N48="X",ABS($O48-VALUE(MID(BI48,FIND("|",BI48)+1,FIND("-",BI48)-FIND("|",BI48)-1))),ABS($Q48-ABS(VALUE(MID(BI48,FIND("|",BI48)+1,FIND("-",BI48)-FIND("|",BI48)-1))-VALUE(MID(BI48,FIND("-",BI48)+1,10)))))*$D$50)))))*$I48,0)),0)</f>
        <v>0</v>
      </c>
      <c r="BK48" s="337"/>
      <c r="BL48" s="362" t="s">
        <v>264</v>
      </c>
      <c r="BM48" s="355" t="n">
        <f aca="false">IFERROR(IF($M48=BL48,($D$8+$D$9+$D$10)*$I48,IF($N48=LEFT(BL48,1),($D$8+MAX(0,IF($D$50=1,$D$9*(1-(ABS($Q48-ABS(VALUE(MID(BL48,FIND("|",BL48)+1,FIND("-",BL48)-FIND("|",BL48)-1))-VALUE(MID(BL48,FIND("-",BL48)+1,10)))))*$D$50),$D$9*(1-(IF($N48="X",ABS($O48-VALUE(MID(BL48,FIND("|",BL48)+1,FIND("-",BL48)-FIND("|",BL48)-1))),ABS($Q48-ABS(VALUE(MID(BL48,FIND("|",BL48)+1,FIND("-",BL48)-FIND("|",BL48)-1))-VALUE(MID(BL48,FIND("-",BL48)+1,10)))))*$D$50)))))*$I48,0)),0)</f>
        <v>0</v>
      </c>
      <c r="BN48" s="337"/>
      <c r="BO48" s="362" t="s">
        <v>267</v>
      </c>
      <c r="BP48" s="355" t="n">
        <f aca="false">IFERROR(IF($M48=BO48,($D$8+$D$9+$D$10)*$I48,IF($N48=LEFT(BO48,1),($D$8+MAX(0,IF($D$50=1,$D$9*(1-(ABS($Q48-ABS(VALUE(MID(BO48,FIND("|",BO48)+1,FIND("-",BO48)-FIND("|",BO48)-1))-VALUE(MID(BO48,FIND("-",BO48)+1,10)))))*$D$50),$D$9*(1-(IF($N48="X",ABS($O48-VALUE(MID(BO48,FIND("|",BO48)+1,FIND("-",BO48)-FIND("|",BO48)-1))),ABS($Q48-ABS(VALUE(MID(BO48,FIND("|",BO48)+1,FIND("-",BO48)-FIND("|",BO48)-1))-VALUE(MID(BO48,FIND("-",BO48)+1,10)))))*$D$50)))))*$I48,0)),0)</f>
        <v>0</v>
      </c>
      <c r="BQ48" s="337"/>
      <c r="BR48" s="362" t="s">
        <v>266</v>
      </c>
      <c r="BS48" s="355" t="n">
        <f aca="false">IFERROR(IF($M48=BR48,($D$8+$D$9+$D$10)*$I48,IF($N48=LEFT(BR48,1),($D$8+MAX(0,IF($D$50=1,$D$9*(1-(ABS($Q48-ABS(VALUE(MID(BR48,FIND("|",BR48)+1,FIND("-",BR48)-FIND("|",BR48)-1))-VALUE(MID(BR48,FIND("-",BR48)+1,10)))))*$D$50),$D$9*(1-(IF($N48="X",ABS($O48-VALUE(MID(BR48,FIND("|",BR48)+1,FIND("-",BR48)-FIND("|",BR48)-1))),ABS($Q48-ABS(VALUE(MID(BR48,FIND("|",BR48)+1,FIND("-",BR48)-FIND("|",BR48)-1))-VALUE(MID(BR48,FIND("-",BR48)+1,10)))))*$D$50)))))*$I48,0)),0)</f>
        <v>0</v>
      </c>
      <c r="BT48" s="337"/>
      <c r="BU48" s="362"/>
      <c r="BV48" s="355" t="n">
        <f aca="false">IFERROR(IF($M48=BU48,($D$8+$D$9+$D$10)*$I48,IF($N48=LEFT(BU48,1),($D$8+MAX(0,IF($D$50=1,$D$9*(1-(ABS($Q48-ABS(VALUE(MID(BU48,FIND("|",BU48)+1,FIND("-",BU48)-FIND("|",BU48)-1))-VALUE(MID(BU48,FIND("-",BU48)+1,10)))))*$D$50),$D$9*(1-(IF($N48="X",ABS($O48-VALUE(MID(BU48,FIND("|",BU48)+1,FIND("-",BU48)-FIND("|",BU48)-1))),ABS($Q48-ABS(VALUE(MID(BU48,FIND("|",BU48)+1,FIND("-",BU48)-FIND("|",BU48)-1))-VALUE(MID(BU48,FIND("-",BU48)+1,10)))))*$D$50)))))*$I48,0)),0)</f>
        <v>0</v>
      </c>
      <c r="BW48" s="337"/>
      <c r="BX48" s="362"/>
      <c r="BY48" s="355" t="n">
        <f aca="false">IFERROR(IF($M48=BX48,($D$8+$D$9+$D$10)*$I48,IF($N48=LEFT(BX48,1),($D$8+MAX(0,IF($D$50=1,$D$9*(1-(ABS($Q48-ABS(VALUE(MID(BX48,FIND("|",BX48)+1,FIND("-",BX48)-FIND("|",BX48)-1))-VALUE(MID(BX48,FIND("-",BX48)+1,10)))))*$D$50),$D$9*(1-(IF($N48="X",ABS($O48-VALUE(MID(BX48,FIND("|",BX48)+1,FIND("-",BX48)-FIND("|",BX48)-1))),ABS($Q48-ABS(VALUE(MID(BX48,FIND("|",BX48)+1,FIND("-",BX48)-FIND("|",BX48)-1))-VALUE(MID(BX48,FIND("-",BX48)+1,10)))))*$D$50)))))*$I48,0)),0)</f>
        <v>0</v>
      </c>
      <c r="BZ48" s="337"/>
      <c r="CA48" s="362"/>
      <c r="CB48" s="355" t="n">
        <f aca="false">IFERROR(IF($M48=CA48,($D$8+$D$9+$D$10)*$I48,IF($N48=LEFT(CA48,1),($D$8+MAX(0,IF($D$50=1,$D$9*(1-(ABS($Q48-ABS(VALUE(MID(CA48,FIND("|",CA48)+1,FIND("-",CA48)-FIND("|",CA48)-1))-VALUE(MID(CA48,FIND("-",CA48)+1,10)))))*$D$50),$D$9*(1-(IF($N48="X",ABS($O48-VALUE(MID(CA48,FIND("|",CA48)+1,FIND("-",CA48)-FIND("|",CA48)-1))),ABS($Q48-ABS(VALUE(MID(CA48,FIND("|",CA48)+1,FIND("-",CA48)-FIND("|",CA48)-1))-VALUE(MID(CA48,FIND("-",CA48)+1,10)))))*$D$50)))))*$I48,0)),0)</f>
        <v>0</v>
      </c>
      <c r="CC48" s="337"/>
      <c r="CD48" s="362"/>
      <c r="CE48" s="355" t="n">
        <f aca="false">IFERROR(IF($M48=CD48,($D$8+$D$9+$D$10)*$I48,IF($N48=LEFT(CD48,1),($D$8+MAX(0,IF($D$50=1,$D$9*(1-(ABS($Q48-ABS(VALUE(MID(CD48,FIND("|",CD48)+1,FIND("-",CD48)-FIND("|",CD48)-1))-VALUE(MID(CD48,FIND("-",CD48)+1,10)))))*$D$50),$D$9*(1-(IF($N48="X",ABS($O48-VALUE(MID(CD48,FIND("|",CD48)+1,FIND("-",CD48)-FIND("|",CD48)-1))),ABS($Q48-ABS(VALUE(MID(CD48,FIND("|",CD48)+1,FIND("-",CD48)-FIND("|",CD48)-1))-VALUE(MID(CD48,FIND("-",CD48)+1,10)))))*$D$50)))))*$I48,0)),0)</f>
        <v>0</v>
      </c>
      <c r="CF48" s="337"/>
      <c r="CG48" s="362"/>
      <c r="CH48" s="355" t="n">
        <f aca="false">IFERROR(IF($M48=CG48,($D$8+$D$9+$D$10)*$I48,IF($N48=LEFT(CG48,1),($D$8+MAX(0,IF($D$50=1,$D$9*(1-(ABS($Q48-ABS(VALUE(MID(CG48,FIND("|",CG48)+1,FIND("-",CG48)-FIND("|",CG48)-1))-VALUE(MID(CG48,FIND("-",CG48)+1,10)))))*$D$50),$D$9*(1-(IF($N48="X",ABS($O48-VALUE(MID(CG48,FIND("|",CG48)+1,FIND("-",CG48)-FIND("|",CG48)-1))),ABS($Q48-ABS(VALUE(MID(CG48,FIND("|",CG48)+1,FIND("-",CG48)-FIND("|",CG48)-1))-VALUE(MID(CG48,FIND("-",CG48)+1,10)))))*$D$50)))))*$I48,0)),0)</f>
        <v>0</v>
      </c>
      <c r="CI48" s="337"/>
      <c r="CJ48" s="362"/>
      <c r="CK48" s="355" t="n">
        <f aca="false">IFERROR(IF($M48=CJ48,($D$8+$D$9+$D$10)*$I48,IF($N48=LEFT(CJ48,1),($D$8+MAX(0,IF($D$50=1,$D$9*(1-(ABS($Q48-ABS(VALUE(MID(CJ48,FIND("|",CJ48)+1,FIND("-",CJ48)-FIND("|",CJ48)-1))-VALUE(MID(CJ48,FIND("-",CJ48)+1,10)))))*$D$50),$D$9*(1-(IF($N48="X",ABS($O48-VALUE(MID(CJ48,FIND("|",CJ48)+1,FIND("-",CJ48)-FIND("|",CJ48)-1))),ABS($Q48-ABS(VALUE(MID(CJ48,FIND("|",CJ48)+1,FIND("-",CJ48)-FIND("|",CJ48)-1))-VALUE(MID(CJ48,FIND("-",CJ48)+1,10)))))*$D$50)))))*$I48,0)),0)</f>
        <v>0</v>
      </c>
      <c r="CL48" s="337"/>
      <c r="CM48" s="362"/>
      <c r="CN48" s="355" t="n">
        <f aca="false">IFERROR(IF($M48=CM48,($D$8+$D$9+$D$10)*$I48,IF($N48=LEFT(CM48,1),($D$8+MAX(0,IF($D$50=1,$D$9*(1-(ABS($Q48-ABS(VALUE(MID(CM48,FIND("|",CM48)+1,FIND("-",CM48)-FIND("|",CM48)-1))-VALUE(MID(CM48,FIND("-",CM48)+1,10)))))*$D$50),$D$9*(1-(IF($N48="X",ABS($O48-VALUE(MID(CM48,FIND("|",CM48)+1,FIND("-",CM48)-FIND("|",CM48)-1))),ABS($Q48-ABS(VALUE(MID(CM48,FIND("|",CM48)+1,FIND("-",CM48)-FIND("|",CM48)-1))-VALUE(MID(CM48,FIND("-",CM48)+1,10)))))*$D$50)))))*$I48,0)),0)</f>
        <v>0</v>
      </c>
      <c r="CO48" s="337"/>
      <c r="CP48" s="362"/>
      <c r="CQ48" s="355" t="n">
        <f aca="false">IFERROR(IF($M48=CP48,($D$8+$D$9+$D$10)*$I48,IF($N48=LEFT(CP48,1),($D$8+MAX(0,IF($D$50=1,$D$9*(1-(ABS($Q48-ABS(VALUE(MID(CP48,FIND("|",CP48)+1,FIND("-",CP48)-FIND("|",CP48)-1))-VALUE(MID(CP48,FIND("-",CP48)+1,10)))))*$D$50),$D$9*(1-(IF($N48="X",ABS($O48-VALUE(MID(CP48,FIND("|",CP48)+1,FIND("-",CP48)-FIND("|",CP48)-1))),ABS($Q48-ABS(VALUE(MID(CP48,FIND("|",CP48)+1,FIND("-",CP48)-FIND("|",CP48)-1))-VALUE(MID(CP48,FIND("-",CP48)+1,10)))))*$D$50)))))*$I48,0)),0)</f>
        <v>0</v>
      </c>
      <c r="CR48" s="337"/>
      <c r="CS48" s="362"/>
      <c r="CT48" s="355" t="n">
        <f aca="false">IFERROR(IF($M48=CS48,($D$8+$D$9+$D$10)*$I48,IF($N48=LEFT(CS48,1),($D$8+MAX(0,IF($D$50=1,$D$9*(1-(ABS($Q48-ABS(VALUE(MID(CS48,FIND("|",CS48)+1,FIND("-",CS48)-FIND("|",CS48)-1))-VALUE(MID(CS48,FIND("-",CS48)+1,10)))))*$D$50),$D$9*(1-(IF($N48="X",ABS($O48-VALUE(MID(CS48,FIND("|",CS48)+1,FIND("-",CS48)-FIND("|",CS48)-1))),ABS($Q48-ABS(VALUE(MID(CS48,FIND("|",CS48)+1,FIND("-",CS48)-FIND("|",CS48)-1))-VALUE(MID(CS48,FIND("-",CS48)+1,10)))))*$D$50)))))*$I48,0)),0)</f>
        <v>0</v>
      </c>
      <c r="CU48" s="337"/>
      <c r="CV48" s="362"/>
      <c r="CW48" s="355" t="n">
        <f aca="false">IFERROR(IF($M48=CV48,($D$8+$D$9+$D$10)*$I48,IF($N48=LEFT(CV48,1),($D$8+MAX(0,IF($D$50=1,$D$9*(1-(ABS($Q48-ABS(VALUE(MID(CV48,FIND("|",CV48)+1,FIND("-",CV48)-FIND("|",CV48)-1))-VALUE(MID(CV48,FIND("-",CV48)+1,10)))))*$D$50),$D$9*(1-(IF($N48="X",ABS($O48-VALUE(MID(CV48,FIND("|",CV48)+1,FIND("-",CV48)-FIND("|",CV48)-1))),ABS($Q48-ABS(VALUE(MID(CV48,FIND("|",CV48)+1,FIND("-",CV48)-FIND("|",CV48)-1))-VALUE(MID(CV48,FIND("-",CV48)+1,10)))))*$D$50)))))*$I48,0)),0)</f>
        <v>0</v>
      </c>
      <c r="CX48" s="337"/>
      <c r="CY48" s="362"/>
      <c r="CZ48" s="355" t="n">
        <f aca="false">IFERROR(IF($M48=CY48,($D$8+$D$9+$D$10)*$I48,IF($N48=LEFT(CY48,1),($D$8+MAX(0,IF($D$50=1,$D$9*(1-(ABS($Q48-ABS(VALUE(MID(CY48,FIND("|",CY48)+1,FIND("-",CY48)-FIND("|",CY48)-1))-VALUE(MID(CY48,FIND("-",CY48)+1,10)))))*$D$50),$D$9*(1-(IF($N48="X",ABS($O48-VALUE(MID(CY48,FIND("|",CY48)+1,FIND("-",CY48)-FIND("|",CY48)-1))),ABS($Q48-ABS(VALUE(MID(CY48,FIND("|",CY48)+1,FIND("-",CY48)-FIND("|",CY48)-1))-VALUE(MID(CY48,FIND("-",CY48)+1,10)))))*$D$50)))))*$I48,0)),0)</f>
        <v>0</v>
      </c>
      <c r="DA48" s="337"/>
      <c r="DB48" s="362"/>
      <c r="DC48" s="355" t="n">
        <f aca="false">IFERROR(IF($M48=DB48,($D$8+$D$9+$D$10)*$I48,IF($N48=LEFT(DB48,1),($D$8+MAX(0,IF($D$50=1,$D$9*(1-(ABS($Q48-ABS(VALUE(MID(DB48,FIND("|",DB48)+1,FIND("-",DB48)-FIND("|",DB48)-1))-VALUE(MID(DB48,FIND("-",DB48)+1,10)))))*$D$50),$D$9*(1-(IF($N48="X",ABS($O48-VALUE(MID(DB48,FIND("|",DB48)+1,FIND("-",DB48)-FIND("|",DB48)-1))),ABS($Q48-ABS(VALUE(MID(DB48,FIND("|",DB48)+1,FIND("-",DB48)-FIND("|",DB48)-1))-VALUE(MID(DB48,FIND("-",DB48)+1,10)))))*$D$50)))))*$I48,0)),0)</f>
        <v>0</v>
      </c>
      <c r="DD48" s="337"/>
      <c r="DE48" s="362"/>
      <c r="DF48" s="355" t="n">
        <f aca="false">IFERROR(IF($M48=DE48,($D$8+$D$9+$D$10)*$I48,IF($N48=LEFT(DE48,1),($D$8+MAX(0,IF($D$50=1,$D$9*(1-(ABS($Q48-ABS(VALUE(MID(DE48,FIND("|",DE48)+1,FIND("-",DE48)-FIND("|",DE48)-1))-VALUE(MID(DE48,FIND("-",DE48)+1,10)))))*$D$50),$D$9*(1-(IF($N48="X",ABS($O48-VALUE(MID(DE48,FIND("|",DE48)+1,FIND("-",DE48)-FIND("|",DE48)-1))),ABS($Q48-ABS(VALUE(MID(DE48,FIND("|",DE48)+1,FIND("-",DE48)-FIND("|",DE48)-1))-VALUE(MID(DE48,FIND("-",DE48)+1,10)))))*$D$50)))))*$I48,0)),0)</f>
        <v>0</v>
      </c>
      <c r="DG48" s="337"/>
      <c r="DH48" s="362"/>
      <c r="DI48" s="355" t="n">
        <f aca="false">IFERROR(IF($M48=DH48,($D$8+$D$9+$D$10)*$I48,IF($N48=LEFT(DH48,1),($D$8+MAX(0,IF($D$50=1,$D$9*(1-(ABS($Q48-ABS(VALUE(MID(DH48,FIND("|",DH48)+1,FIND("-",DH48)-FIND("|",DH48)-1))-VALUE(MID(DH48,FIND("-",DH48)+1,10)))))*$D$50),$D$9*(1-(IF($N48="X",ABS($O48-VALUE(MID(DH48,FIND("|",DH48)+1,FIND("-",DH48)-FIND("|",DH48)-1))),ABS($Q48-ABS(VALUE(MID(DH48,FIND("|",DH48)+1,FIND("-",DH48)-FIND("|",DH48)-1))-VALUE(MID(DH48,FIND("-",DH48)+1,10)))))*$D$50)))))*$I48,0)),0)</f>
        <v>0</v>
      </c>
      <c r="DJ48" s="337"/>
      <c r="DK48" s="362"/>
      <c r="DL48" s="355" t="n">
        <f aca="false">IFERROR(IF($M48=DK48,($D$8+$D$9+$D$10)*$I48,IF($N48=LEFT(DK48,1),($D$8+MAX(0,IF($D$50=1,$D$9*(1-(ABS($Q48-ABS(VALUE(MID(DK48,FIND("|",DK48)+1,FIND("-",DK48)-FIND("|",DK48)-1))-VALUE(MID(DK48,FIND("-",DK48)+1,10)))))*$D$50),$D$9*(1-(IF($N48="X",ABS($O48-VALUE(MID(DK48,FIND("|",DK48)+1,FIND("-",DK48)-FIND("|",DK48)-1))),ABS($Q48-ABS(VALUE(MID(DK48,FIND("|",DK48)+1,FIND("-",DK48)-FIND("|",DK48)-1))-VALUE(MID(DK48,FIND("-",DK48)+1,10)))))*$D$50)))))*$I48,0)),0)</f>
        <v>0</v>
      </c>
      <c r="DM48" s="337"/>
      <c r="DN48" s="362"/>
      <c r="DO48" s="355" t="n">
        <f aca="false">IFERROR(IF($M48=DN48,($D$8+$D$9+$D$10)*$I48,IF($N48=LEFT(DN48,1),($D$8+MAX(0,IF($D$50=1,$D$9*(1-(ABS($Q48-ABS(VALUE(MID(DN48,FIND("|",DN48)+1,FIND("-",DN48)-FIND("|",DN48)-1))-VALUE(MID(DN48,FIND("-",DN48)+1,10)))))*$D$50),$D$9*(1-(IF($N48="X",ABS($O48-VALUE(MID(DN48,FIND("|",DN48)+1,FIND("-",DN48)-FIND("|",DN48)-1))),ABS($Q48-ABS(VALUE(MID(DN48,FIND("|",DN48)+1,FIND("-",DN48)-FIND("|",DN48)-1))-VALUE(MID(DN48,FIND("-",DN48)+1,10)))))*$D$50)))))*$I48,0)),0)</f>
        <v>0</v>
      </c>
      <c r="DP48" s="337"/>
      <c r="DQ48" s="362"/>
      <c r="DR48" s="355" t="n">
        <f aca="false">IFERROR(IF($M48=DQ48,($D$8+$D$9+$D$10)*$I48,IF($N48=LEFT(DQ48,1),($D$8+MAX(0,IF($D$50=1,$D$9*(1-(ABS($Q48-ABS(VALUE(MID(DQ48,FIND("|",DQ48)+1,FIND("-",DQ48)-FIND("|",DQ48)-1))-VALUE(MID(DQ48,FIND("-",DQ48)+1,10)))))*$D$50),$D$9*(1-(IF($N48="X",ABS($O48-VALUE(MID(DQ48,FIND("|",DQ48)+1,FIND("-",DQ48)-FIND("|",DQ48)-1))),ABS($Q48-ABS(VALUE(MID(DQ48,FIND("|",DQ48)+1,FIND("-",DQ48)-FIND("|",DQ48)-1))-VALUE(MID(DQ48,FIND("-",DQ48)+1,10)))))*$D$50)))))*$I48,0)),0)</f>
        <v>0</v>
      </c>
      <c r="DS48" s="337"/>
      <c r="DT48" s="362"/>
      <c r="DU48" s="355" t="n">
        <f aca="false">IFERROR(IF($M48=DT48,($D$8+$D$9+$D$10)*$I48,IF($N48=LEFT(DT48,1),($D$8+MAX(0,IF($D$50=1,$D$9*(1-(ABS($Q48-ABS(VALUE(MID(DT48,FIND("|",DT48)+1,FIND("-",DT48)-FIND("|",DT48)-1))-VALUE(MID(DT48,FIND("-",DT48)+1,10)))))*$D$50),$D$9*(1-(IF($N48="X",ABS($O48-VALUE(MID(DT48,FIND("|",DT48)+1,FIND("-",DT48)-FIND("|",DT48)-1))),ABS($Q48-ABS(VALUE(MID(DT48,FIND("|",DT48)+1,FIND("-",DT48)-FIND("|",DT48)-1))-VALUE(MID(DT48,FIND("-",DT48)+1,10)))))*$D$50)))))*$I48,0)),0)</f>
        <v>0</v>
      </c>
      <c r="DV48" s="337"/>
      <c r="DW48" s="362"/>
      <c r="DX48" s="355" t="n">
        <f aca="false">IFERROR(IF($M48=DW48,($D$8+$D$9+$D$10)*$I48,IF($N48=LEFT(DW48,1),($D$8+MAX(0,IF($D$50=1,$D$9*(1-(ABS($Q48-ABS(VALUE(MID(DW48,FIND("|",DW48)+1,FIND("-",DW48)-FIND("|",DW48)-1))-VALUE(MID(DW48,FIND("-",DW48)+1,10)))))*$D$50),$D$9*(1-(IF($N48="X",ABS($O48-VALUE(MID(DW48,FIND("|",DW48)+1,FIND("-",DW48)-FIND("|",DW48)-1))),ABS($Q48-ABS(VALUE(MID(DW48,FIND("|",DW48)+1,FIND("-",DW48)-FIND("|",DW48)-1))-VALUE(MID(DW48,FIND("-",DW48)+1,10)))))*$D$50)))))*$I48,0)),0)</f>
        <v>0</v>
      </c>
      <c r="DY48" s="337"/>
      <c r="DZ48" s="362"/>
      <c r="EA48" s="355" t="n">
        <f aca="false">IFERROR(IF($M48=DZ48,($D$8+$D$9+$D$10)*$I48,IF($N48=LEFT(DZ48,1),($D$8+MAX(0,IF($D$50=1,$D$9*(1-(ABS($Q48-ABS(VALUE(MID(DZ48,FIND("|",DZ48)+1,FIND("-",DZ48)-FIND("|",DZ48)-1))-VALUE(MID(DZ48,FIND("-",DZ48)+1,10)))))*$D$50),$D$9*(1-(IF($N48="X",ABS($O48-VALUE(MID(DZ48,FIND("|",DZ48)+1,FIND("-",DZ48)-FIND("|",DZ48)-1))),ABS($Q48-ABS(VALUE(MID(DZ48,FIND("|",DZ48)+1,FIND("-",DZ48)-FIND("|",DZ48)-1))-VALUE(MID(DZ48,FIND("-",DZ48)+1,10)))))*$D$50)))))*$I48,0)),0)</f>
        <v>0</v>
      </c>
      <c r="EB48" s="337"/>
      <c r="EC48" s="362"/>
      <c r="ED48" s="355" t="n">
        <f aca="false">IFERROR(IF($M48=EC48,($D$8+$D$9+$D$10)*$I48,IF($N48=LEFT(EC48,1),($D$8+MAX(0,IF($D$50=1,$D$9*(1-(ABS($Q48-ABS(VALUE(MID(EC48,FIND("|",EC48)+1,FIND("-",EC48)-FIND("|",EC48)-1))-VALUE(MID(EC48,FIND("-",EC48)+1,10)))))*$D$50),$D$9*(1-(IF($N48="X",ABS($O48-VALUE(MID(EC48,FIND("|",EC48)+1,FIND("-",EC48)-FIND("|",EC48)-1))),ABS($Q48-ABS(VALUE(MID(EC48,FIND("|",EC48)+1,FIND("-",EC48)-FIND("|",EC48)-1))-VALUE(MID(EC48,FIND("-",EC48)+1,10)))))*$D$50)))))*$I48,0)),0)</f>
        <v>0</v>
      </c>
      <c r="EE48" s="337"/>
      <c r="EF48" s="362"/>
      <c r="EG48" s="355" t="n">
        <f aca="false">IFERROR(IF($M48=EF48,($D$8+$D$9+$D$10)*$I48,IF($N48=LEFT(EF48,1),($D$8+MAX(0,IF($D$50=1,$D$9*(1-(ABS($Q48-ABS(VALUE(MID(EF48,FIND("|",EF48)+1,FIND("-",EF48)-FIND("|",EF48)-1))-VALUE(MID(EF48,FIND("-",EF48)+1,10)))))*$D$50),$D$9*(1-(IF($N48="X",ABS($O48-VALUE(MID(EF48,FIND("|",EF48)+1,FIND("-",EF48)-FIND("|",EF48)-1))),ABS($Q48-ABS(VALUE(MID(EF48,FIND("|",EF48)+1,FIND("-",EF48)-FIND("|",EF48)-1))-VALUE(MID(EF48,FIND("-",EF48)+1,10)))))*$D$50)))))*$I48,0)),0)</f>
        <v>0</v>
      </c>
      <c r="EH48" s="337"/>
      <c r="EI48" s="337"/>
    </row>
    <row r="49" customFormat="false" ht="15" hidden="false" customHeight="false" outlineLevel="0" collapsed="false">
      <c r="A49" s="326"/>
      <c r="B49" s="379"/>
      <c r="C49" s="380" t="str">
        <f aca="false">"**"&amp;Idiomas!D441&amp;": -&gt;"</f>
        <v>**% Ajuste por desvío en Diferencia/Distancia de goles: -&gt;</v>
      </c>
      <c r="D49" s="381" t="s">
        <v>309</v>
      </c>
      <c r="E49" s="378"/>
      <c r="F49" s="342" t="n">
        <f aca="false">SUM($D$8:$D$10)*I49</f>
        <v>17</v>
      </c>
      <c r="G49" s="342" t="n">
        <f aca="false">VLOOKUP(H49,Equipos!$Q$1:$R$25,2,0)</f>
        <v>13</v>
      </c>
      <c r="H49" s="350" t="n">
        <f aca="false">TRUNC(INDEX(WORLDCUP!$X$4:$X$147,MATCH(ADMIN!K49,WORLDCUP!$DT$4:$DT$147,0))+INDEX(Horarios!$R$3:$R$86,MATCH(Horarios!$C$3,Horarios!$P$3:$P$86,0))/24)</f>
        <v>46196</v>
      </c>
      <c r="I49" s="351" t="n">
        <v>1</v>
      </c>
      <c r="J49" s="361" t="s">
        <v>308</v>
      </c>
      <c r="K49" s="353" t="str">
        <f aca="false">CONCATENATE(WORLDCUP!AA79,"-",WORLDCUP!AF79)</f>
        <v>Jordania-Argelia</v>
      </c>
      <c r="L49" s="353"/>
      <c r="M49" s="358" t="str">
        <f aca="false">IF(OR(WORLDCUP!AC79="",WORLDCUP!AD79=""),"-",N49&amp;"|"&amp;O49&amp;"-"&amp;P49)</f>
        <v>-</v>
      </c>
      <c r="N49" s="331" t="str">
        <f aca="false">IF(OR(WORLDCUP!AC79="",WORLDCUP!AD79=""),"",IF(WORLDCUP!AC79&gt;WORLDCUP!AD79,"1",IF(WORLDCUP!AC79&lt;WORLDCUP!AD79,"2","X")))</f>
        <v/>
      </c>
      <c r="O49" s="331" t="n">
        <f aca="false">WORLDCUP!AC79</f>
        <v>0</v>
      </c>
      <c r="P49" s="331" t="n">
        <f aca="false">WORLDCUP!AD79</f>
        <v>0</v>
      </c>
      <c r="Q49" s="331" t="n">
        <f aca="false">ABS(O49-P49)</f>
        <v>0</v>
      </c>
      <c r="R49" s="326"/>
      <c r="S49" s="362" t="s">
        <v>274</v>
      </c>
      <c r="T49" s="355" t="n">
        <f aca="false">IFERROR(IF($M49=S49,($D$8+$D$9+$D$10)*$I49,IF($N49=LEFT(S49,1),($D$8+MAX(0,IF($D$50=1,$D$9*(1-(ABS($Q49-ABS(VALUE(MID(S49,FIND("|",S49)+1,FIND("-",S49)-FIND("|",S49)-1))-VALUE(MID(S49,FIND("-",S49)+1,10)))))*$D$50),$D$9*(1-(IF($N49="X",ABS($O49-VALUE(MID(S49,FIND("|",S49)+1,FIND("-",S49)-FIND("|",S49)-1))),ABS($Q49-ABS(VALUE(MID(S49,FIND("|",S49)+1,FIND("-",S49)-FIND("|",S49)-1))-VALUE(MID(S49,FIND("-",S49)+1,10)))))*$D$50)))))*$I49,0)),0)</f>
        <v>0</v>
      </c>
      <c r="U49" s="337"/>
      <c r="V49" s="362" t="s">
        <v>267</v>
      </c>
      <c r="W49" s="355" t="n">
        <f aca="false">IFERROR(IF($M49=V49,($D$8+$D$9+$D$10)*$I49,IF($N49=LEFT(V49,1),($D$8+MAX(0,IF($D$50=1,$D$9*(1-(ABS($Q49-ABS(VALUE(MID(V49,FIND("|",V49)+1,FIND("-",V49)-FIND("|",V49)-1))-VALUE(MID(V49,FIND("-",V49)+1,10)))))*$D$50),$D$9*(1-(IF($N49="X",ABS($O49-VALUE(MID(V49,FIND("|",V49)+1,FIND("-",V49)-FIND("|",V49)-1))),ABS($Q49-ABS(VALUE(MID(V49,FIND("|",V49)+1,FIND("-",V49)-FIND("|",V49)-1))-VALUE(MID(V49,FIND("-",V49)+1,10)))))*$D$50)))))*$I49,0)),0)</f>
        <v>0</v>
      </c>
      <c r="X49" s="337"/>
      <c r="Y49" s="362" t="s">
        <v>274</v>
      </c>
      <c r="Z49" s="355" t="n">
        <f aca="false">IFERROR(IF($M49=Y49,($D$8+$D$9+$D$10)*$I49,IF($N49=LEFT(Y49,1),($D$8+MAX(0,IF($D$50=1,$D$9*(1-(ABS($Q49-ABS(VALUE(MID(Y49,FIND("|",Y49)+1,FIND("-",Y49)-FIND("|",Y49)-1))-VALUE(MID(Y49,FIND("-",Y49)+1,10)))))*$D$50),$D$9*(1-(IF($N49="X",ABS($O49-VALUE(MID(Y49,FIND("|",Y49)+1,FIND("-",Y49)-FIND("|",Y49)-1))),ABS($Q49-ABS(VALUE(MID(Y49,FIND("|",Y49)+1,FIND("-",Y49)-FIND("|",Y49)-1))-VALUE(MID(Y49,FIND("-",Y49)+1,10)))))*$D$50)))))*$I49,0)),0)</f>
        <v>0</v>
      </c>
      <c r="AA49" s="337"/>
      <c r="AB49" s="362" t="s">
        <v>271</v>
      </c>
      <c r="AC49" s="355" t="n">
        <f aca="false">IFERROR(IF($M49=AB49,($D$8+$D$9+$D$10)*$I49,IF($N49=LEFT(AB49,1),($D$8+MAX(0,IF($D$50=1,$D$9*(1-(ABS($Q49-ABS(VALUE(MID(AB49,FIND("|",AB49)+1,FIND("-",AB49)-FIND("|",AB49)-1))-VALUE(MID(AB49,FIND("-",AB49)+1,10)))))*$D$50),$D$9*(1-(IF($N49="X",ABS($O49-VALUE(MID(AB49,FIND("|",AB49)+1,FIND("-",AB49)-FIND("|",AB49)-1))),ABS($Q49-ABS(VALUE(MID(AB49,FIND("|",AB49)+1,FIND("-",AB49)-FIND("|",AB49)-1))-VALUE(MID(AB49,FIND("-",AB49)+1,10)))))*$D$50)))))*$I49,0)),0)</f>
        <v>0</v>
      </c>
      <c r="AD49" s="337"/>
      <c r="AE49" s="362" t="s">
        <v>274</v>
      </c>
      <c r="AF49" s="355" t="n">
        <f aca="false">IFERROR(IF($M49=AE49,($D$8+$D$9+$D$10)*$I49,IF($N49=LEFT(AE49,1),($D$8+MAX(0,IF($D$50=1,$D$9*(1-(ABS($Q49-ABS(VALUE(MID(AE49,FIND("|",AE49)+1,FIND("-",AE49)-FIND("|",AE49)-1))-VALUE(MID(AE49,FIND("-",AE49)+1,10)))))*$D$50),$D$9*(1-(IF($N49="X",ABS($O49-VALUE(MID(AE49,FIND("|",AE49)+1,FIND("-",AE49)-FIND("|",AE49)-1))),ABS($Q49-ABS(VALUE(MID(AE49,FIND("|",AE49)+1,FIND("-",AE49)-FIND("|",AE49)-1))-VALUE(MID(AE49,FIND("-",AE49)+1,10)))))*$D$50)))))*$I49,0)),0)</f>
        <v>0</v>
      </c>
      <c r="AG49" s="337"/>
      <c r="AH49" s="362" t="s">
        <v>267</v>
      </c>
      <c r="AI49" s="355" t="n">
        <f aca="false">IFERROR(IF($M49=AH49,($D$8+$D$9+$D$10)*$I49,IF($N49=LEFT(AH49,1),($D$8+MAX(0,IF($D$50=1,$D$9*(1-(ABS($Q49-ABS(VALUE(MID(AH49,FIND("|",AH49)+1,FIND("-",AH49)-FIND("|",AH49)-1))-VALUE(MID(AH49,FIND("-",AH49)+1,10)))))*$D$50),$D$9*(1-(IF($N49="X",ABS($O49-VALUE(MID(AH49,FIND("|",AH49)+1,FIND("-",AH49)-FIND("|",AH49)-1))),ABS($Q49-ABS(VALUE(MID(AH49,FIND("|",AH49)+1,FIND("-",AH49)-FIND("|",AH49)-1))-VALUE(MID(AH49,FIND("-",AH49)+1,10)))))*$D$50)))))*$I49,0)),0)</f>
        <v>0</v>
      </c>
      <c r="AJ49" s="337"/>
      <c r="AK49" s="362" t="s">
        <v>267</v>
      </c>
      <c r="AL49" s="355" t="n">
        <f aca="false">IFERROR(IF($M49=AK49,($D$8+$D$9+$D$10)*$I49,IF($N49=LEFT(AK49,1),($D$8+MAX(0,IF($D$50=1,$D$9*(1-(ABS($Q49-ABS(VALUE(MID(AK49,FIND("|",AK49)+1,FIND("-",AK49)-FIND("|",AK49)-1))-VALUE(MID(AK49,FIND("-",AK49)+1,10)))))*$D$50),$D$9*(1-(IF($N49="X",ABS($O49-VALUE(MID(AK49,FIND("|",AK49)+1,FIND("-",AK49)-FIND("|",AK49)-1))),ABS($Q49-ABS(VALUE(MID(AK49,FIND("|",AK49)+1,FIND("-",AK49)-FIND("|",AK49)-1))-VALUE(MID(AK49,FIND("-",AK49)+1,10)))))*$D$50)))))*$I49,0)),0)</f>
        <v>0</v>
      </c>
      <c r="AM49" s="337"/>
      <c r="AN49" s="362" t="s">
        <v>271</v>
      </c>
      <c r="AO49" s="355" t="n">
        <f aca="false">IFERROR(IF($M49=AN49,($D$8+$D$9+$D$10)*$I49,IF($N49=LEFT(AN49,1),($D$8+MAX(0,IF($D$50=1,$D$9*(1-(ABS($Q49-ABS(VALUE(MID(AN49,FIND("|",AN49)+1,FIND("-",AN49)-FIND("|",AN49)-1))-VALUE(MID(AN49,FIND("-",AN49)+1,10)))))*$D$50),$D$9*(1-(IF($N49="X",ABS($O49-VALUE(MID(AN49,FIND("|",AN49)+1,FIND("-",AN49)-FIND("|",AN49)-1))),ABS($Q49-ABS(VALUE(MID(AN49,FIND("|",AN49)+1,FIND("-",AN49)-FIND("|",AN49)-1))-VALUE(MID(AN49,FIND("-",AN49)+1,10)))))*$D$50)))))*$I49,0)),0)</f>
        <v>0</v>
      </c>
      <c r="AP49" s="337"/>
      <c r="AQ49" s="362" t="s">
        <v>273</v>
      </c>
      <c r="AR49" s="355" t="n">
        <f aca="false">IFERROR(IF($M49=AQ49,($D$8+$D$9+$D$10)*$I49,IF($N49=LEFT(AQ49,1),($D$8+MAX(0,IF($D$50=1,$D$9*(1-(ABS($Q49-ABS(VALUE(MID(AQ49,FIND("|",AQ49)+1,FIND("-",AQ49)-FIND("|",AQ49)-1))-VALUE(MID(AQ49,FIND("-",AQ49)+1,10)))))*$D$50),$D$9*(1-(IF($N49="X",ABS($O49-VALUE(MID(AQ49,FIND("|",AQ49)+1,FIND("-",AQ49)-FIND("|",AQ49)-1))),ABS($Q49-ABS(VALUE(MID(AQ49,FIND("|",AQ49)+1,FIND("-",AQ49)-FIND("|",AQ49)-1))-VALUE(MID(AQ49,FIND("-",AQ49)+1,10)))))*$D$50)))))*$I49,0)),0)</f>
        <v>0</v>
      </c>
      <c r="AS49" s="337"/>
      <c r="AT49" s="362" t="s">
        <v>275</v>
      </c>
      <c r="AU49" s="355" t="n">
        <f aca="false">IFERROR(IF($M49=AT49,($D$8+$D$9+$D$10)*$I49,IF($N49=LEFT(AT49,1),($D$8+MAX(0,IF($D$50=1,$D$9*(1-(ABS($Q49-ABS(VALUE(MID(AT49,FIND("|",AT49)+1,FIND("-",AT49)-FIND("|",AT49)-1))-VALUE(MID(AT49,FIND("-",AT49)+1,10)))))*$D$50),$D$9*(1-(IF($N49="X",ABS($O49-VALUE(MID(AT49,FIND("|",AT49)+1,FIND("-",AT49)-FIND("|",AT49)-1))),ABS($Q49-ABS(VALUE(MID(AT49,FIND("|",AT49)+1,FIND("-",AT49)-FIND("|",AT49)-1))-VALUE(MID(AT49,FIND("-",AT49)+1,10)))))*$D$50)))))*$I49,0)),0)</f>
        <v>0</v>
      </c>
      <c r="AV49" s="337"/>
      <c r="AW49" s="362" t="s">
        <v>271</v>
      </c>
      <c r="AX49" s="355" t="n">
        <f aca="false">IFERROR(IF($M49=AW49,($D$8+$D$9+$D$10)*$I49,IF($N49=LEFT(AW49,1),($D$8+MAX(0,IF($D$50=1,$D$9*(1-(ABS($Q49-ABS(VALUE(MID(AW49,FIND("|",AW49)+1,FIND("-",AW49)-FIND("|",AW49)-1))-VALUE(MID(AW49,FIND("-",AW49)+1,10)))))*$D$50),$D$9*(1-(IF($N49="X",ABS($O49-VALUE(MID(AW49,FIND("|",AW49)+1,FIND("-",AW49)-FIND("|",AW49)-1))),ABS($Q49-ABS(VALUE(MID(AW49,FIND("|",AW49)+1,FIND("-",AW49)-FIND("|",AW49)-1))-VALUE(MID(AW49,FIND("-",AW49)+1,10)))))*$D$50)))))*$I49,0)),0)</f>
        <v>0</v>
      </c>
      <c r="AY49" s="337"/>
      <c r="AZ49" s="362" t="s">
        <v>267</v>
      </c>
      <c r="BA49" s="355" t="n">
        <f aca="false">IFERROR(IF($M49=AZ49,($D$8+$D$9+$D$10)*$I49,IF($N49=LEFT(AZ49,1),($D$8+MAX(0,IF($D$50=1,$D$9*(1-(ABS($Q49-ABS(VALUE(MID(AZ49,FIND("|",AZ49)+1,FIND("-",AZ49)-FIND("|",AZ49)-1))-VALUE(MID(AZ49,FIND("-",AZ49)+1,10)))))*$D$50),$D$9*(1-(IF($N49="X",ABS($O49-VALUE(MID(AZ49,FIND("|",AZ49)+1,FIND("-",AZ49)-FIND("|",AZ49)-1))),ABS($Q49-ABS(VALUE(MID(AZ49,FIND("|",AZ49)+1,FIND("-",AZ49)-FIND("|",AZ49)-1))-VALUE(MID(AZ49,FIND("-",AZ49)+1,10)))))*$D$50)))))*$I49,0)),0)</f>
        <v>0</v>
      </c>
      <c r="BB49" s="337"/>
      <c r="BC49" s="362" t="s">
        <v>274</v>
      </c>
      <c r="BD49" s="355" t="n">
        <f aca="false">IFERROR(IF($M49=BC49,($D$8+$D$9+$D$10)*$I49,IF($N49=LEFT(BC49,1),($D$8+MAX(0,IF($D$50=1,$D$9*(1-(ABS($Q49-ABS(VALUE(MID(BC49,FIND("|",BC49)+1,FIND("-",BC49)-FIND("|",BC49)-1))-VALUE(MID(BC49,FIND("-",BC49)+1,10)))))*$D$50),$D$9*(1-(IF($N49="X",ABS($O49-VALUE(MID(BC49,FIND("|",BC49)+1,FIND("-",BC49)-FIND("|",BC49)-1))),ABS($Q49-ABS(VALUE(MID(BC49,FIND("|",BC49)+1,FIND("-",BC49)-FIND("|",BC49)-1))-VALUE(MID(BC49,FIND("-",BC49)+1,10)))))*$D$50)))))*$I49,0)),0)</f>
        <v>0</v>
      </c>
      <c r="BE49" s="337"/>
      <c r="BF49" s="362" t="s">
        <v>271</v>
      </c>
      <c r="BG49" s="355" t="n">
        <f aca="false">IFERROR(IF($M49=BF49,($D$8+$D$9+$D$10)*$I49,IF($N49=LEFT(BF49,1),($D$8+MAX(0,IF($D$50=1,$D$9*(1-(ABS($Q49-ABS(VALUE(MID(BF49,FIND("|",BF49)+1,FIND("-",BF49)-FIND("|",BF49)-1))-VALUE(MID(BF49,FIND("-",BF49)+1,10)))))*$D$50),$D$9*(1-(IF($N49="X",ABS($O49-VALUE(MID(BF49,FIND("|",BF49)+1,FIND("-",BF49)-FIND("|",BF49)-1))),ABS($Q49-ABS(VALUE(MID(BF49,FIND("|",BF49)+1,FIND("-",BF49)-FIND("|",BF49)-1))-VALUE(MID(BF49,FIND("-",BF49)+1,10)))))*$D$50)))))*$I49,0)),0)</f>
        <v>0</v>
      </c>
      <c r="BH49" s="337"/>
      <c r="BI49" s="362" t="s">
        <v>271</v>
      </c>
      <c r="BJ49" s="355" t="n">
        <f aca="false">IFERROR(IF($M49=BI49,($D$8+$D$9+$D$10)*$I49,IF($N49=LEFT(BI49,1),($D$8+MAX(0,IF($D$50=1,$D$9*(1-(ABS($Q49-ABS(VALUE(MID(BI49,FIND("|",BI49)+1,FIND("-",BI49)-FIND("|",BI49)-1))-VALUE(MID(BI49,FIND("-",BI49)+1,10)))))*$D$50),$D$9*(1-(IF($N49="X",ABS($O49-VALUE(MID(BI49,FIND("|",BI49)+1,FIND("-",BI49)-FIND("|",BI49)-1))),ABS($Q49-ABS(VALUE(MID(BI49,FIND("|",BI49)+1,FIND("-",BI49)-FIND("|",BI49)-1))-VALUE(MID(BI49,FIND("-",BI49)+1,10)))))*$D$50)))))*$I49,0)),0)</f>
        <v>0</v>
      </c>
      <c r="BK49" s="337"/>
      <c r="BL49" s="362" t="s">
        <v>274</v>
      </c>
      <c r="BM49" s="355" t="n">
        <f aca="false">IFERROR(IF($M49=BL49,($D$8+$D$9+$D$10)*$I49,IF($N49=LEFT(BL49,1),($D$8+MAX(0,IF($D$50=1,$D$9*(1-(ABS($Q49-ABS(VALUE(MID(BL49,FIND("|",BL49)+1,FIND("-",BL49)-FIND("|",BL49)-1))-VALUE(MID(BL49,FIND("-",BL49)+1,10)))))*$D$50),$D$9*(1-(IF($N49="X",ABS($O49-VALUE(MID(BL49,FIND("|",BL49)+1,FIND("-",BL49)-FIND("|",BL49)-1))),ABS($Q49-ABS(VALUE(MID(BL49,FIND("|",BL49)+1,FIND("-",BL49)-FIND("|",BL49)-1))-VALUE(MID(BL49,FIND("-",BL49)+1,10)))))*$D$50)))))*$I49,0)),0)</f>
        <v>0</v>
      </c>
      <c r="BN49" s="337"/>
      <c r="BO49" s="362" t="s">
        <v>268</v>
      </c>
      <c r="BP49" s="355" t="n">
        <f aca="false">IFERROR(IF($M49=BO49,($D$8+$D$9+$D$10)*$I49,IF($N49=LEFT(BO49,1),($D$8+MAX(0,IF($D$50=1,$D$9*(1-(ABS($Q49-ABS(VALUE(MID(BO49,FIND("|",BO49)+1,FIND("-",BO49)-FIND("|",BO49)-1))-VALUE(MID(BO49,FIND("-",BO49)+1,10)))))*$D$50),$D$9*(1-(IF($N49="X",ABS($O49-VALUE(MID(BO49,FIND("|",BO49)+1,FIND("-",BO49)-FIND("|",BO49)-1))),ABS($Q49-ABS(VALUE(MID(BO49,FIND("|",BO49)+1,FIND("-",BO49)-FIND("|",BO49)-1))-VALUE(MID(BO49,FIND("-",BO49)+1,10)))))*$D$50)))))*$I49,0)),0)</f>
        <v>0</v>
      </c>
      <c r="BQ49" s="337"/>
      <c r="BR49" s="362" t="s">
        <v>271</v>
      </c>
      <c r="BS49" s="355" t="n">
        <f aca="false">IFERROR(IF($M49=BR49,($D$8+$D$9+$D$10)*$I49,IF($N49=LEFT(BR49,1),($D$8+MAX(0,IF($D$50=1,$D$9*(1-(ABS($Q49-ABS(VALUE(MID(BR49,FIND("|",BR49)+1,FIND("-",BR49)-FIND("|",BR49)-1))-VALUE(MID(BR49,FIND("-",BR49)+1,10)))))*$D$50),$D$9*(1-(IF($N49="X",ABS($O49-VALUE(MID(BR49,FIND("|",BR49)+1,FIND("-",BR49)-FIND("|",BR49)-1))),ABS($Q49-ABS(VALUE(MID(BR49,FIND("|",BR49)+1,FIND("-",BR49)-FIND("|",BR49)-1))-VALUE(MID(BR49,FIND("-",BR49)+1,10)))))*$D$50)))))*$I49,0)),0)</f>
        <v>0</v>
      </c>
      <c r="BT49" s="337"/>
      <c r="BU49" s="362"/>
      <c r="BV49" s="355" t="n">
        <f aca="false">IFERROR(IF($M49=BU49,($D$8+$D$9+$D$10)*$I49,IF($N49=LEFT(BU49,1),($D$8+MAX(0,IF($D$50=1,$D$9*(1-(ABS($Q49-ABS(VALUE(MID(BU49,FIND("|",BU49)+1,FIND("-",BU49)-FIND("|",BU49)-1))-VALUE(MID(BU49,FIND("-",BU49)+1,10)))))*$D$50),$D$9*(1-(IF($N49="X",ABS($O49-VALUE(MID(BU49,FIND("|",BU49)+1,FIND("-",BU49)-FIND("|",BU49)-1))),ABS($Q49-ABS(VALUE(MID(BU49,FIND("|",BU49)+1,FIND("-",BU49)-FIND("|",BU49)-1))-VALUE(MID(BU49,FIND("-",BU49)+1,10)))))*$D$50)))))*$I49,0)),0)</f>
        <v>0</v>
      </c>
      <c r="BW49" s="337"/>
      <c r="BX49" s="362"/>
      <c r="BY49" s="355" t="n">
        <f aca="false">IFERROR(IF($M49=BX49,($D$8+$D$9+$D$10)*$I49,IF($N49=LEFT(BX49,1),($D$8+MAX(0,IF($D$50=1,$D$9*(1-(ABS($Q49-ABS(VALUE(MID(BX49,FIND("|",BX49)+1,FIND("-",BX49)-FIND("|",BX49)-1))-VALUE(MID(BX49,FIND("-",BX49)+1,10)))))*$D$50),$D$9*(1-(IF($N49="X",ABS($O49-VALUE(MID(BX49,FIND("|",BX49)+1,FIND("-",BX49)-FIND("|",BX49)-1))),ABS($Q49-ABS(VALUE(MID(BX49,FIND("|",BX49)+1,FIND("-",BX49)-FIND("|",BX49)-1))-VALUE(MID(BX49,FIND("-",BX49)+1,10)))))*$D$50)))))*$I49,0)),0)</f>
        <v>0</v>
      </c>
      <c r="BZ49" s="337"/>
      <c r="CA49" s="362"/>
      <c r="CB49" s="355" t="n">
        <f aca="false">IFERROR(IF($M49=CA49,($D$8+$D$9+$D$10)*$I49,IF($N49=LEFT(CA49,1),($D$8+MAX(0,IF($D$50=1,$D$9*(1-(ABS($Q49-ABS(VALUE(MID(CA49,FIND("|",CA49)+1,FIND("-",CA49)-FIND("|",CA49)-1))-VALUE(MID(CA49,FIND("-",CA49)+1,10)))))*$D$50),$D$9*(1-(IF($N49="X",ABS($O49-VALUE(MID(CA49,FIND("|",CA49)+1,FIND("-",CA49)-FIND("|",CA49)-1))),ABS($Q49-ABS(VALUE(MID(CA49,FIND("|",CA49)+1,FIND("-",CA49)-FIND("|",CA49)-1))-VALUE(MID(CA49,FIND("-",CA49)+1,10)))))*$D$50)))))*$I49,0)),0)</f>
        <v>0</v>
      </c>
      <c r="CC49" s="337"/>
      <c r="CD49" s="362"/>
      <c r="CE49" s="355" t="n">
        <f aca="false">IFERROR(IF($M49=CD49,($D$8+$D$9+$D$10)*$I49,IF($N49=LEFT(CD49,1),($D$8+MAX(0,IF($D$50=1,$D$9*(1-(ABS($Q49-ABS(VALUE(MID(CD49,FIND("|",CD49)+1,FIND("-",CD49)-FIND("|",CD49)-1))-VALUE(MID(CD49,FIND("-",CD49)+1,10)))))*$D$50),$D$9*(1-(IF($N49="X",ABS($O49-VALUE(MID(CD49,FIND("|",CD49)+1,FIND("-",CD49)-FIND("|",CD49)-1))),ABS($Q49-ABS(VALUE(MID(CD49,FIND("|",CD49)+1,FIND("-",CD49)-FIND("|",CD49)-1))-VALUE(MID(CD49,FIND("-",CD49)+1,10)))))*$D$50)))))*$I49,0)),0)</f>
        <v>0</v>
      </c>
      <c r="CF49" s="337"/>
      <c r="CG49" s="362"/>
      <c r="CH49" s="355" t="n">
        <f aca="false">IFERROR(IF($M49=CG49,($D$8+$D$9+$D$10)*$I49,IF($N49=LEFT(CG49,1),($D$8+MAX(0,IF($D$50=1,$D$9*(1-(ABS($Q49-ABS(VALUE(MID(CG49,FIND("|",CG49)+1,FIND("-",CG49)-FIND("|",CG49)-1))-VALUE(MID(CG49,FIND("-",CG49)+1,10)))))*$D$50),$D$9*(1-(IF($N49="X",ABS($O49-VALUE(MID(CG49,FIND("|",CG49)+1,FIND("-",CG49)-FIND("|",CG49)-1))),ABS($Q49-ABS(VALUE(MID(CG49,FIND("|",CG49)+1,FIND("-",CG49)-FIND("|",CG49)-1))-VALUE(MID(CG49,FIND("-",CG49)+1,10)))))*$D$50)))))*$I49,0)),0)</f>
        <v>0</v>
      </c>
      <c r="CI49" s="337"/>
      <c r="CJ49" s="362"/>
      <c r="CK49" s="355" t="n">
        <f aca="false">IFERROR(IF($M49=CJ49,($D$8+$D$9+$D$10)*$I49,IF($N49=LEFT(CJ49,1),($D$8+MAX(0,IF($D$50=1,$D$9*(1-(ABS($Q49-ABS(VALUE(MID(CJ49,FIND("|",CJ49)+1,FIND("-",CJ49)-FIND("|",CJ49)-1))-VALUE(MID(CJ49,FIND("-",CJ49)+1,10)))))*$D$50),$D$9*(1-(IF($N49="X",ABS($O49-VALUE(MID(CJ49,FIND("|",CJ49)+1,FIND("-",CJ49)-FIND("|",CJ49)-1))),ABS($Q49-ABS(VALUE(MID(CJ49,FIND("|",CJ49)+1,FIND("-",CJ49)-FIND("|",CJ49)-1))-VALUE(MID(CJ49,FIND("-",CJ49)+1,10)))))*$D$50)))))*$I49,0)),0)</f>
        <v>0</v>
      </c>
      <c r="CL49" s="337"/>
      <c r="CM49" s="362"/>
      <c r="CN49" s="355" t="n">
        <f aca="false">IFERROR(IF($M49=CM49,($D$8+$D$9+$D$10)*$I49,IF($N49=LEFT(CM49,1),($D$8+MAX(0,IF($D$50=1,$D$9*(1-(ABS($Q49-ABS(VALUE(MID(CM49,FIND("|",CM49)+1,FIND("-",CM49)-FIND("|",CM49)-1))-VALUE(MID(CM49,FIND("-",CM49)+1,10)))))*$D$50),$D$9*(1-(IF($N49="X",ABS($O49-VALUE(MID(CM49,FIND("|",CM49)+1,FIND("-",CM49)-FIND("|",CM49)-1))),ABS($Q49-ABS(VALUE(MID(CM49,FIND("|",CM49)+1,FIND("-",CM49)-FIND("|",CM49)-1))-VALUE(MID(CM49,FIND("-",CM49)+1,10)))))*$D$50)))))*$I49,0)),0)</f>
        <v>0</v>
      </c>
      <c r="CO49" s="337"/>
      <c r="CP49" s="362"/>
      <c r="CQ49" s="355" t="n">
        <f aca="false">IFERROR(IF($M49=CP49,($D$8+$D$9+$D$10)*$I49,IF($N49=LEFT(CP49,1),($D$8+MAX(0,IF($D$50=1,$D$9*(1-(ABS($Q49-ABS(VALUE(MID(CP49,FIND("|",CP49)+1,FIND("-",CP49)-FIND("|",CP49)-1))-VALUE(MID(CP49,FIND("-",CP49)+1,10)))))*$D$50),$D$9*(1-(IF($N49="X",ABS($O49-VALUE(MID(CP49,FIND("|",CP49)+1,FIND("-",CP49)-FIND("|",CP49)-1))),ABS($Q49-ABS(VALUE(MID(CP49,FIND("|",CP49)+1,FIND("-",CP49)-FIND("|",CP49)-1))-VALUE(MID(CP49,FIND("-",CP49)+1,10)))))*$D$50)))))*$I49,0)),0)</f>
        <v>0</v>
      </c>
      <c r="CR49" s="337"/>
      <c r="CS49" s="362"/>
      <c r="CT49" s="355" t="n">
        <f aca="false">IFERROR(IF($M49=CS49,($D$8+$D$9+$D$10)*$I49,IF($N49=LEFT(CS49,1),($D$8+MAX(0,IF($D$50=1,$D$9*(1-(ABS($Q49-ABS(VALUE(MID(CS49,FIND("|",CS49)+1,FIND("-",CS49)-FIND("|",CS49)-1))-VALUE(MID(CS49,FIND("-",CS49)+1,10)))))*$D$50),$D$9*(1-(IF($N49="X",ABS($O49-VALUE(MID(CS49,FIND("|",CS49)+1,FIND("-",CS49)-FIND("|",CS49)-1))),ABS($Q49-ABS(VALUE(MID(CS49,FIND("|",CS49)+1,FIND("-",CS49)-FIND("|",CS49)-1))-VALUE(MID(CS49,FIND("-",CS49)+1,10)))))*$D$50)))))*$I49,0)),0)</f>
        <v>0</v>
      </c>
      <c r="CU49" s="337"/>
      <c r="CV49" s="362"/>
      <c r="CW49" s="355" t="n">
        <f aca="false">IFERROR(IF($M49=CV49,($D$8+$D$9+$D$10)*$I49,IF($N49=LEFT(CV49,1),($D$8+MAX(0,IF($D$50=1,$D$9*(1-(ABS($Q49-ABS(VALUE(MID(CV49,FIND("|",CV49)+1,FIND("-",CV49)-FIND("|",CV49)-1))-VALUE(MID(CV49,FIND("-",CV49)+1,10)))))*$D$50),$D$9*(1-(IF($N49="X",ABS($O49-VALUE(MID(CV49,FIND("|",CV49)+1,FIND("-",CV49)-FIND("|",CV49)-1))),ABS($Q49-ABS(VALUE(MID(CV49,FIND("|",CV49)+1,FIND("-",CV49)-FIND("|",CV49)-1))-VALUE(MID(CV49,FIND("-",CV49)+1,10)))))*$D$50)))))*$I49,0)),0)</f>
        <v>0</v>
      </c>
      <c r="CX49" s="337"/>
      <c r="CY49" s="362"/>
      <c r="CZ49" s="355" t="n">
        <f aca="false">IFERROR(IF($M49=CY49,($D$8+$D$9+$D$10)*$I49,IF($N49=LEFT(CY49,1),($D$8+MAX(0,IF($D$50=1,$D$9*(1-(ABS($Q49-ABS(VALUE(MID(CY49,FIND("|",CY49)+1,FIND("-",CY49)-FIND("|",CY49)-1))-VALUE(MID(CY49,FIND("-",CY49)+1,10)))))*$D$50),$D$9*(1-(IF($N49="X",ABS($O49-VALUE(MID(CY49,FIND("|",CY49)+1,FIND("-",CY49)-FIND("|",CY49)-1))),ABS($Q49-ABS(VALUE(MID(CY49,FIND("|",CY49)+1,FIND("-",CY49)-FIND("|",CY49)-1))-VALUE(MID(CY49,FIND("-",CY49)+1,10)))))*$D$50)))))*$I49,0)),0)</f>
        <v>0</v>
      </c>
      <c r="DA49" s="337"/>
      <c r="DB49" s="362"/>
      <c r="DC49" s="355" t="n">
        <f aca="false">IFERROR(IF($M49=DB49,($D$8+$D$9+$D$10)*$I49,IF($N49=LEFT(DB49,1),($D$8+MAX(0,IF($D$50=1,$D$9*(1-(ABS($Q49-ABS(VALUE(MID(DB49,FIND("|",DB49)+1,FIND("-",DB49)-FIND("|",DB49)-1))-VALUE(MID(DB49,FIND("-",DB49)+1,10)))))*$D$50),$D$9*(1-(IF($N49="X",ABS($O49-VALUE(MID(DB49,FIND("|",DB49)+1,FIND("-",DB49)-FIND("|",DB49)-1))),ABS($Q49-ABS(VALUE(MID(DB49,FIND("|",DB49)+1,FIND("-",DB49)-FIND("|",DB49)-1))-VALUE(MID(DB49,FIND("-",DB49)+1,10)))))*$D$50)))))*$I49,0)),0)</f>
        <v>0</v>
      </c>
      <c r="DD49" s="337"/>
      <c r="DE49" s="362"/>
      <c r="DF49" s="355" t="n">
        <f aca="false">IFERROR(IF($M49=DE49,($D$8+$D$9+$D$10)*$I49,IF($N49=LEFT(DE49,1),($D$8+MAX(0,IF($D$50=1,$D$9*(1-(ABS($Q49-ABS(VALUE(MID(DE49,FIND("|",DE49)+1,FIND("-",DE49)-FIND("|",DE49)-1))-VALUE(MID(DE49,FIND("-",DE49)+1,10)))))*$D$50),$D$9*(1-(IF($N49="X",ABS($O49-VALUE(MID(DE49,FIND("|",DE49)+1,FIND("-",DE49)-FIND("|",DE49)-1))),ABS($Q49-ABS(VALUE(MID(DE49,FIND("|",DE49)+1,FIND("-",DE49)-FIND("|",DE49)-1))-VALUE(MID(DE49,FIND("-",DE49)+1,10)))))*$D$50)))))*$I49,0)),0)</f>
        <v>0</v>
      </c>
      <c r="DG49" s="337"/>
      <c r="DH49" s="362"/>
      <c r="DI49" s="355" t="n">
        <f aca="false">IFERROR(IF($M49=DH49,($D$8+$D$9+$D$10)*$I49,IF($N49=LEFT(DH49,1),($D$8+MAX(0,IF($D$50=1,$D$9*(1-(ABS($Q49-ABS(VALUE(MID(DH49,FIND("|",DH49)+1,FIND("-",DH49)-FIND("|",DH49)-1))-VALUE(MID(DH49,FIND("-",DH49)+1,10)))))*$D$50),$D$9*(1-(IF($N49="X",ABS($O49-VALUE(MID(DH49,FIND("|",DH49)+1,FIND("-",DH49)-FIND("|",DH49)-1))),ABS($Q49-ABS(VALUE(MID(DH49,FIND("|",DH49)+1,FIND("-",DH49)-FIND("|",DH49)-1))-VALUE(MID(DH49,FIND("-",DH49)+1,10)))))*$D$50)))))*$I49,0)),0)</f>
        <v>0</v>
      </c>
      <c r="DJ49" s="337"/>
      <c r="DK49" s="362"/>
      <c r="DL49" s="355" t="n">
        <f aca="false">IFERROR(IF($M49=DK49,($D$8+$D$9+$D$10)*$I49,IF($N49=LEFT(DK49,1),($D$8+MAX(0,IF($D$50=1,$D$9*(1-(ABS($Q49-ABS(VALUE(MID(DK49,FIND("|",DK49)+1,FIND("-",DK49)-FIND("|",DK49)-1))-VALUE(MID(DK49,FIND("-",DK49)+1,10)))))*$D$50),$D$9*(1-(IF($N49="X",ABS($O49-VALUE(MID(DK49,FIND("|",DK49)+1,FIND("-",DK49)-FIND("|",DK49)-1))),ABS($Q49-ABS(VALUE(MID(DK49,FIND("|",DK49)+1,FIND("-",DK49)-FIND("|",DK49)-1))-VALUE(MID(DK49,FIND("-",DK49)+1,10)))))*$D$50)))))*$I49,0)),0)</f>
        <v>0</v>
      </c>
      <c r="DM49" s="337"/>
      <c r="DN49" s="362"/>
      <c r="DO49" s="355" t="n">
        <f aca="false">IFERROR(IF($M49=DN49,($D$8+$D$9+$D$10)*$I49,IF($N49=LEFT(DN49,1),($D$8+MAX(0,IF($D$50=1,$D$9*(1-(ABS($Q49-ABS(VALUE(MID(DN49,FIND("|",DN49)+1,FIND("-",DN49)-FIND("|",DN49)-1))-VALUE(MID(DN49,FIND("-",DN49)+1,10)))))*$D$50),$D$9*(1-(IF($N49="X",ABS($O49-VALUE(MID(DN49,FIND("|",DN49)+1,FIND("-",DN49)-FIND("|",DN49)-1))),ABS($Q49-ABS(VALUE(MID(DN49,FIND("|",DN49)+1,FIND("-",DN49)-FIND("|",DN49)-1))-VALUE(MID(DN49,FIND("-",DN49)+1,10)))))*$D$50)))))*$I49,0)),0)</f>
        <v>0</v>
      </c>
      <c r="DP49" s="337"/>
      <c r="DQ49" s="362"/>
      <c r="DR49" s="355" t="n">
        <f aca="false">IFERROR(IF($M49=DQ49,($D$8+$D$9+$D$10)*$I49,IF($N49=LEFT(DQ49,1),($D$8+MAX(0,IF($D$50=1,$D$9*(1-(ABS($Q49-ABS(VALUE(MID(DQ49,FIND("|",DQ49)+1,FIND("-",DQ49)-FIND("|",DQ49)-1))-VALUE(MID(DQ49,FIND("-",DQ49)+1,10)))))*$D$50),$D$9*(1-(IF($N49="X",ABS($O49-VALUE(MID(DQ49,FIND("|",DQ49)+1,FIND("-",DQ49)-FIND("|",DQ49)-1))),ABS($Q49-ABS(VALUE(MID(DQ49,FIND("|",DQ49)+1,FIND("-",DQ49)-FIND("|",DQ49)-1))-VALUE(MID(DQ49,FIND("-",DQ49)+1,10)))))*$D$50)))))*$I49,0)),0)</f>
        <v>0</v>
      </c>
      <c r="DS49" s="337"/>
      <c r="DT49" s="362"/>
      <c r="DU49" s="355" t="n">
        <f aca="false">IFERROR(IF($M49=DT49,($D$8+$D$9+$D$10)*$I49,IF($N49=LEFT(DT49,1),($D$8+MAX(0,IF($D$50=1,$D$9*(1-(ABS($Q49-ABS(VALUE(MID(DT49,FIND("|",DT49)+1,FIND("-",DT49)-FIND("|",DT49)-1))-VALUE(MID(DT49,FIND("-",DT49)+1,10)))))*$D$50),$D$9*(1-(IF($N49="X",ABS($O49-VALUE(MID(DT49,FIND("|",DT49)+1,FIND("-",DT49)-FIND("|",DT49)-1))),ABS($Q49-ABS(VALUE(MID(DT49,FIND("|",DT49)+1,FIND("-",DT49)-FIND("|",DT49)-1))-VALUE(MID(DT49,FIND("-",DT49)+1,10)))))*$D$50)))))*$I49,0)),0)</f>
        <v>0</v>
      </c>
      <c r="DV49" s="337"/>
      <c r="DW49" s="362"/>
      <c r="DX49" s="355" t="n">
        <f aca="false">IFERROR(IF($M49=DW49,($D$8+$D$9+$D$10)*$I49,IF($N49=LEFT(DW49,1),($D$8+MAX(0,IF($D$50=1,$D$9*(1-(ABS($Q49-ABS(VALUE(MID(DW49,FIND("|",DW49)+1,FIND("-",DW49)-FIND("|",DW49)-1))-VALUE(MID(DW49,FIND("-",DW49)+1,10)))))*$D$50),$D$9*(1-(IF($N49="X",ABS($O49-VALUE(MID(DW49,FIND("|",DW49)+1,FIND("-",DW49)-FIND("|",DW49)-1))),ABS($Q49-ABS(VALUE(MID(DW49,FIND("|",DW49)+1,FIND("-",DW49)-FIND("|",DW49)-1))-VALUE(MID(DW49,FIND("-",DW49)+1,10)))))*$D$50)))))*$I49,0)),0)</f>
        <v>0</v>
      </c>
      <c r="DY49" s="337"/>
      <c r="DZ49" s="362"/>
      <c r="EA49" s="355" t="n">
        <f aca="false">IFERROR(IF($M49=DZ49,($D$8+$D$9+$D$10)*$I49,IF($N49=LEFT(DZ49,1),($D$8+MAX(0,IF($D$50=1,$D$9*(1-(ABS($Q49-ABS(VALUE(MID(DZ49,FIND("|",DZ49)+1,FIND("-",DZ49)-FIND("|",DZ49)-1))-VALUE(MID(DZ49,FIND("-",DZ49)+1,10)))))*$D$50),$D$9*(1-(IF($N49="X",ABS($O49-VALUE(MID(DZ49,FIND("|",DZ49)+1,FIND("-",DZ49)-FIND("|",DZ49)-1))),ABS($Q49-ABS(VALUE(MID(DZ49,FIND("|",DZ49)+1,FIND("-",DZ49)-FIND("|",DZ49)-1))-VALUE(MID(DZ49,FIND("-",DZ49)+1,10)))))*$D$50)))))*$I49,0)),0)</f>
        <v>0</v>
      </c>
      <c r="EB49" s="337"/>
      <c r="EC49" s="362"/>
      <c r="ED49" s="355" t="n">
        <f aca="false">IFERROR(IF($M49=EC49,($D$8+$D$9+$D$10)*$I49,IF($N49=LEFT(EC49,1),($D$8+MAX(0,IF($D$50=1,$D$9*(1-(ABS($Q49-ABS(VALUE(MID(EC49,FIND("|",EC49)+1,FIND("-",EC49)-FIND("|",EC49)-1))-VALUE(MID(EC49,FIND("-",EC49)+1,10)))))*$D$50),$D$9*(1-(IF($N49="X",ABS($O49-VALUE(MID(EC49,FIND("|",EC49)+1,FIND("-",EC49)-FIND("|",EC49)-1))),ABS($Q49-ABS(VALUE(MID(EC49,FIND("|",EC49)+1,FIND("-",EC49)-FIND("|",EC49)-1))-VALUE(MID(EC49,FIND("-",EC49)+1,10)))))*$D$50)))))*$I49,0)),0)</f>
        <v>0</v>
      </c>
      <c r="EE49" s="337"/>
      <c r="EF49" s="362"/>
      <c r="EG49" s="355" t="n">
        <f aca="false">IFERROR(IF($M49=EF49,($D$8+$D$9+$D$10)*$I49,IF($N49=LEFT(EF49,1),($D$8+MAX(0,IF($D$50=1,$D$9*(1-(ABS($Q49-ABS(VALUE(MID(EF49,FIND("|",EF49)+1,FIND("-",EF49)-FIND("|",EF49)-1))-VALUE(MID(EF49,FIND("-",EF49)+1,10)))))*$D$50),$D$9*(1-(IF($N49="X",ABS($O49-VALUE(MID(EF49,FIND("|",EF49)+1,FIND("-",EF49)-FIND("|",EF49)-1))),ABS($Q49-ABS(VALUE(MID(EF49,FIND("|",EF49)+1,FIND("-",EF49)-FIND("|",EF49)-1))-VALUE(MID(EF49,FIND("-",EF49)+1,10)))))*$D$50)))))*$I49,0)),0)</f>
        <v>0</v>
      </c>
      <c r="EH49" s="337"/>
      <c r="EI49" s="337"/>
    </row>
    <row r="50" customFormat="false" ht="15" hidden="false" customHeight="false" outlineLevel="0" collapsed="false">
      <c r="A50" s="326"/>
      <c r="B50" s="326"/>
      <c r="C50" s="382" t="str">
        <f aca="false">HYPERLINK(Idiomas!D444,Idiomas!D443)</f>
        <v>**¿Qué es esto y cómo funciona?</v>
      </c>
      <c r="D50" s="161" t="n">
        <f aca="false">IF(D49=Idiomas!$D$442,1,D49)</f>
        <v>1</v>
      </c>
      <c r="E50" s="378"/>
      <c r="F50" s="342" t="n">
        <f aca="false">SUM($D$8:$D$10)*I50</f>
        <v>17</v>
      </c>
      <c r="G50" s="342" t="n">
        <f aca="false">VLOOKUP(H50,Equipos!$Q$1:$R$25,2,0)</f>
        <v>13</v>
      </c>
      <c r="H50" s="350" t="n">
        <f aca="false">TRUNC(INDEX(WORLDCUP!$X$4:$X$147,MATCH(ADMIN!K50,WORLDCUP!$DT$4:$DT$147,0))+INDEX(Horarios!$R$3:$R$86,MATCH(Horarios!$C$3,Horarios!$P$3:$P$86,0))/24)</f>
        <v>46196</v>
      </c>
      <c r="I50" s="351" t="n">
        <v>1</v>
      </c>
      <c r="J50" s="352" t="s">
        <v>310</v>
      </c>
      <c r="K50" s="366" t="str">
        <f aca="false">CONCATENATE(WORLDCUP!AA86,"-",WORLDCUP!AF86)</f>
        <v>Portugal-Uzbekistán</v>
      </c>
      <c r="L50" s="353"/>
      <c r="M50" s="358" t="str">
        <f aca="false">IF(OR(WORLDCUP!AC86="",WORLDCUP!AD86=""),"-",N50&amp;"|"&amp;O50&amp;"-"&amp;P50)</f>
        <v>-</v>
      </c>
      <c r="N50" s="331" t="str">
        <f aca="false">IF(OR(WORLDCUP!AC86="",WORLDCUP!AD86=""),"",IF(WORLDCUP!AC86&gt;WORLDCUP!AD86,"1",IF(WORLDCUP!AC86&lt;WORLDCUP!AD86,"2","X")))</f>
        <v/>
      </c>
      <c r="O50" s="331" t="n">
        <f aca="false">WORLDCUP!AC86</f>
        <v>0</v>
      </c>
      <c r="P50" s="331" t="n">
        <f aca="false">WORLDCUP!AD86</f>
        <v>0</v>
      </c>
      <c r="Q50" s="331" t="n">
        <f aca="false">ABS(O50-P50)</f>
        <v>0</v>
      </c>
      <c r="R50" s="326"/>
      <c r="S50" s="362" t="s">
        <v>294</v>
      </c>
      <c r="T50" s="355" t="n">
        <f aca="false">IFERROR(IF($M50=S50,($D$8+$D$9+$D$10)*$I50,IF($N50=LEFT(S50,1),($D$8+MAX(0,IF($D$50=1,$D$9*(1-(ABS($Q50-ABS(VALUE(MID(S50,FIND("|",S50)+1,FIND("-",S50)-FIND("|",S50)-1))-VALUE(MID(S50,FIND("-",S50)+1,10)))))*$D$50),$D$9*(1-(IF($N50="X",ABS($O50-VALUE(MID(S50,FIND("|",S50)+1,FIND("-",S50)-FIND("|",S50)-1))),ABS($Q50-ABS(VALUE(MID(S50,FIND("|",S50)+1,FIND("-",S50)-FIND("|",S50)-1))-VALUE(MID(S50,FIND("-",S50)+1,10)))))*$D$50)))))*$I50,0)),0)</f>
        <v>0</v>
      </c>
      <c r="U50" s="337"/>
      <c r="V50" s="362" t="s">
        <v>266</v>
      </c>
      <c r="W50" s="355" t="n">
        <f aca="false">IFERROR(IF($M50=V50,($D$8+$D$9+$D$10)*$I50,IF($N50=LEFT(V50,1),($D$8+MAX(0,IF($D$50=1,$D$9*(1-(ABS($Q50-ABS(VALUE(MID(V50,FIND("|",V50)+1,FIND("-",V50)-FIND("|",V50)-1))-VALUE(MID(V50,FIND("-",V50)+1,10)))))*$D$50),$D$9*(1-(IF($N50="X",ABS($O50-VALUE(MID(V50,FIND("|",V50)+1,FIND("-",V50)-FIND("|",V50)-1))),ABS($Q50-ABS(VALUE(MID(V50,FIND("|",V50)+1,FIND("-",V50)-FIND("|",V50)-1))-VALUE(MID(V50,FIND("-",V50)+1,10)))))*$D$50)))))*$I50,0)),0)</f>
        <v>0</v>
      </c>
      <c r="X50" s="337"/>
      <c r="Y50" s="362" t="s">
        <v>288</v>
      </c>
      <c r="Z50" s="355" t="n">
        <f aca="false">IFERROR(IF($M50=Y50,($D$8+$D$9+$D$10)*$I50,IF($N50=LEFT(Y50,1),($D$8+MAX(0,IF($D$50=1,$D$9*(1-(ABS($Q50-ABS(VALUE(MID(Y50,FIND("|",Y50)+1,FIND("-",Y50)-FIND("|",Y50)-1))-VALUE(MID(Y50,FIND("-",Y50)+1,10)))))*$D$50),$D$9*(1-(IF($N50="X",ABS($O50-VALUE(MID(Y50,FIND("|",Y50)+1,FIND("-",Y50)-FIND("|",Y50)-1))),ABS($Q50-ABS(VALUE(MID(Y50,FIND("|",Y50)+1,FIND("-",Y50)-FIND("|",Y50)-1))-VALUE(MID(Y50,FIND("-",Y50)+1,10)))))*$D$50)))))*$I50,0)),0)</f>
        <v>0</v>
      </c>
      <c r="AA50" s="337"/>
      <c r="AB50" s="362" t="s">
        <v>264</v>
      </c>
      <c r="AC50" s="355" t="n">
        <f aca="false">IFERROR(IF($M50=AB50,($D$8+$D$9+$D$10)*$I50,IF($N50=LEFT(AB50,1),($D$8+MAX(0,IF($D$50=1,$D$9*(1-(ABS($Q50-ABS(VALUE(MID(AB50,FIND("|",AB50)+1,FIND("-",AB50)-FIND("|",AB50)-1))-VALUE(MID(AB50,FIND("-",AB50)+1,10)))))*$D$50),$D$9*(1-(IF($N50="X",ABS($O50-VALUE(MID(AB50,FIND("|",AB50)+1,FIND("-",AB50)-FIND("|",AB50)-1))),ABS($Q50-ABS(VALUE(MID(AB50,FIND("|",AB50)+1,FIND("-",AB50)-FIND("|",AB50)-1))-VALUE(MID(AB50,FIND("-",AB50)+1,10)))))*$D$50)))))*$I50,0)),0)</f>
        <v>0</v>
      </c>
      <c r="AD50" s="337"/>
      <c r="AE50" s="362" t="s">
        <v>284</v>
      </c>
      <c r="AF50" s="355" t="n">
        <f aca="false">IFERROR(IF($M50=AE50,($D$8+$D$9+$D$10)*$I50,IF($N50=LEFT(AE50,1),($D$8+MAX(0,IF($D$50=1,$D$9*(1-(ABS($Q50-ABS(VALUE(MID(AE50,FIND("|",AE50)+1,FIND("-",AE50)-FIND("|",AE50)-1))-VALUE(MID(AE50,FIND("-",AE50)+1,10)))))*$D$50),$D$9*(1-(IF($N50="X",ABS($O50-VALUE(MID(AE50,FIND("|",AE50)+1,FIND("-",AE50)-FIND("|",AE50)-1))),ABS($Q50-ABS(VALUE(MID(AE50,FIND("|",AE50)+1,FIND("-",AE50)-FIND("|",AE50)-1))-VALUE(MID(AE50,FIND("-",AE50)+1,10)))))*$D$50)))))*$I50,0)),0)</f>
        <v>0</v>
      </c>
      <c r="AG50" s="337"/>
      <c r="AH50" s="362" t="s">
        <v>266</v>
      </c>
      <c r="AI50" s="355" t="n">
        <f aca="false">IFERROR(IF($M50=AH50,($D$8+$D$9+$D$10)*$I50,IF($N50=LEFT(AH50,1),($D$8+MAX(0,IF($D$50=1,$D$9*(1-(ABS($Q50-ABS(VALUE(MID(AH50,FIND("|",AH50)+1,FIND("-",AH50)-FIND("|",AH50)-1))-VALUE(MID(AH50,FIND("-",AH50)+1,10)))))*$D$50),$D$9*(1-(IF($N50="X",ABS($O50-VALUE(MID(AH50,FIND("|",AH50)+1,FIND("-",AH50)-FIND("|",AH50)-1))),ABS($Q50-ABS(VALUE(MID(AH50,FIND("|",AH50)+1,FIND("-",AH50)-FIND("|",AH50)-1))-VALUE(MID(AH50,FIND("-",AH50)+1,10)))))*$D$50)))))*$I50,0)),0)</f>
        <v>0</v>
      </c>
      <c r="AJ50" s="337"/>
      <c r="AK50" s="362" t="s">
        <v>288</v>
      </c>
      <c r="AL50" s="355" t="n">
        <f aca="false">IFERROR(IF($M50=AK50,($D$8+$D$9+$D$10)*$I50,IF($N50=LEFT(AK50,1),($D$8+MAX(0,IF($D$50=1,$D$9*(1-(ABS($Q50-ABS(VALUE(MID(AK50,FIND("|",AK50)+1,FIND("-",AK50)-FIND("|",AK50)-1))-VALUE(MID(AK50,FIND("-",AK50)+1,10)))))*$D$50),$D$9*(1-(IF($N50="X",ABS($O50-VALUE(MID(AK50,FIND("|",AK50)+1,FIND("-",AK50)-FIND("|",AK50)-1))),ABS($Q50-ABS(VALUE(MID(AK50,FIND("|",AK50)+1,FIND("-",AK50)-FIND("|",AK50)-1))-VALUE(MID(AK50,FIND("-",AK50)+1,10)))))*$D$50)))))*$I50,0)),0)</f>
        <v>0</v>
      </c>
      <c r="AM50" s="337"/>
      <c r="AN50" s="362" t="s">
        <v>266</v>
      </c>
      <c r="AO50" s="355" t="n">
        <f aca="false">IFERROR(IF($M50=AN50,($D$8+$D$9+$D$10)*$I50,IF($N50=LEFT(AN50,1),($D$8+MAX(0,IF($D$50=1,$D$9*(1-(ABS($Q50-ABS(VALUE(MID(AN50,FIND("|",AN50)+1,FIND("-",AN50)-FIND("|",AN50)-1))-VALUE(MID(AN50,FIND("-",AN50)+1,10)))))*$D$50),$D$9*(1-(IF($N50="X",ABS($O50-VALUE(MID(AN50,FIND("|",AN50)+1,FIND("-",AN50)-FIND("|",AN50)-1))),ABS($Q50-ABS(VALUE(MID(AN50,FIND("|",AN50)+1,FIND("-",AN50)-FIND("|",AN50)-1))-VALUE(MID(AN50,FIND("-",AN50)+1,10)))))*$D$50)))))*$I50,0)),0)</f>
        <v>0</v>
      </c>
      <c r="AP50" s="337"/>
      <c r="AQ50" s="362" t="s">
        <v>264</v>
      </c>
      <c r="AR50" s="355" t="n">
        <f aca="false">IFERROR(IF($M50=AQ50,($D$8+$D$9+$D$10)*$I50,IF($N50=LEFT(AQ50,1),($D$8+MAX(0,IF($D$50=1,$D$9*(1-(ABS($Q50-ABS(VALUE(MID(AQ50,FIND("|",AQ50)+1,FIND("-",AQ50)-FIND("|",AQ50)-1))-VALUE(MID(AQ50,FIND("-",AQ50)+1,10)))))*$D$50),$D$9*(1-(IF($N50="X",ABS($O50-VALUE(MID(AQ50,FIND("|",AQ50)+1,FIND("-",AQ50)-FIND("|",AQ50)-1))),ABS($Q50-ABS(VALUE(MID(AQ50,FIND("|",AQ50)+1,FIND("-",AQ50)-FIND("|",AQ50)-1))-VALUE(MID(AQ50,FIND("-",AQ50)+1,10)))))*$D$50)))))*$I50,0)),0)</f>
        <v>0</v>
      </c>
      <c r="AS50" s="337"/>
      <c r="AT50" s="362" t="s">
        <v>288</v>
      </c>
      <c r="AU50" s="355" t="n">
        <f aca="false">IFERROR(IF($M50=AT50,($D$8+$D$9+$D$10)*$I50,IF($N50=LEFT(AT50,1),($D$8+MAX(0,IF($D$50=1,$D$9*(1-(ABS($Q50-ABS(VALUE(MID(AT50,FIND("|",AT50)+1,FIND("-",AT50)-FIND("|",AT50)-1))-VALUE(MID(AT50,FIND("-",AT50)+1,10)))))*$D$50),$D$9*(1-(IF($N50="X",ABS($O50-VALUE(MID(AT50,FIND("|",AT50)+1,FIND("-",AT50)-FIND("|",AT50)-1))),ABS($Q50-ABS(VALUE(MID(AT50,FIND("|",AT50)+1,FIND("-",AT50)-FIND("|",AT50)-1))-VALUE(MID(AT50,FIND("-",AT50)+1,10)))))*$D$50)))))*$I50,0)),0)</f>
        <v>0</v>
      </c>
      <c r="AV50" s="337"/>
      <c r="AW50" s="362" t="s">
        <v>266</v>
      </c>
      <c r="AX50" s="355" t="n">
        <f aca="false">IFERROR(IF($M50=AW50,($D$8+$D$9+$D$10)*$I50,IF($N50=LEFT(AW50,1),($D$8+MAX(0,IF($D$50=1,$D$9*(1-(ABS($Q50-ABS(VALUE(MID(AW50,FIND("|",AW50)+1,FIND("-",AW50)-FIND("|",AW50)-1))-VALUE(MID(AW50,FIND("-",AW50)+1,10)))))*$D$50),$D$9*(1-(IF($N50="X",ABS($O50-VALUE(MID(AW50,FIND("|",AW50)+1,FIND("-",AW50)-FIND("|",AW50)-1))),ABS($Q50-ABS(VALUE(MID(AW50,FIND("|",AW50)+1,FIND("-",AW50)-FIND("|",AW50)-1))-VALUE(MID(AW50,FIND("-",AW50)+1,10)))))*$D$50)))))*$I50,0)),0)</f>
        <v>0</v>
      </c>
      <c r="AY50" s="337"/>
      <c r="AZ50" s="362" t="s">
        <v>266</v>
      </c>
      <c r="BA50" s="355" t="n">
        <f aca="false">IFERROR(IF($M50=AZ50,($D$8+$D$9+$D$10)*$I50,IF($N50=LEFT(AZ50,1),($D$8+MAX(0,IF($D$50=1,$D$9*(1-(ABS($Q50-ABS(VALUE(MID(AZ50,FIND("|",AZ50)+1,FIND("-",AZ50)-FIND("|",AZ50)-1))-VALUE(MID(AZ50,FIND("-",AZ50)+1,10)))))*$D$50),$D$9*(1-(IF($N50="X",ABS($O50-VALUE(MID(AZ50,FIND("|",AZ50)+1,FIND("-",AZ50)-FIND("|",AZ50)-1))),ABS($Q50-ABS(VALUE(MID(AZ50,FIND("|",AZ50)+1,FIND("-",AZ50)-FIND("|",AZ50)-1))-VALUE(MID(AZ50,FIND("-",AZ50)+1,10)))))*$D$50)))))*$I50,0)),0)</f>
        <v>0</v>
      </c>
      <c r="BB50" s="337"/>
      <c r="BC50" s="362" t="s">
        <v>284</v>
      </c>
      <c r="BD50" s="355" t="n">
        <f aca="false">IFERROR(IF($M50=BC50,($D$8+$D$9+$D$10)*$I50,IF($N50=LEFT(BC50,1),($D$8+MAX(0,IF($D$50=1,$D$9*(1-(ABS($Q50-ABS(VALUE(MID(BC50,FIND("|",BC50)+1,FIND("-",BC50)-FIND("|",BC50)-1))-VALUE(MID(BC50,FIND("-",BC50)+1,10)))))*$D$50),$D$9*(1-(IF($N50="X",ABS($O50-VALUE(MID(BC50,FIND("|",BC50)+1,FIND("-",BC50)-FIND("|",BC50)-1))),ABS($Q50-ABS(VALUE(MID(BC50,FIND("|",BC50)+1,FIND("-",BC50)-FIND("|",BC50)-1))-VALUE(MID(BC50,FIND("-",BC50)+1,10)))))*$D$50)))))*$I50,0)),0)</f>
        <v>0</v>
      </c>
      <c r="BE50" s="337"/>
      <c r="BF50" s="362" t="s">
        <v>283</v>
      </c>
      <c r="BG50" s="355" t="n">
        <f aca="false">IFERROR(IF($M50=BF50,($D$8+$D$9+$D$10)*$I50,IF($N50=LEFT(BF50,1),($D$8+MAX(0,IF($D$50=1,$D$9*(1-(ABS($Q50-ABS(VALUE(MID(BF50,FIND("|",BF50)+1,FIND("-",BF50)-FIND("|",BF50)-1))-VALUE(MID(BF50,FIND("-",BF50)+1,10)))))*$D$50),$D$9*(1-(IF($N50="X",ABS($O50-VALUE(MID(BF50,FIND("|",BF50)+1,FIND("-",BF50)-FIND("|",BF50)-1))),ABS($Q50-ABS(VALUE(MID(BF50,FIND("|",BF50)+1,FIND("-",BF50)-FIND("|",BF50)-1))-VALUE(MID(BF50,FIND("-",BF50)+1,10)))))*$D$50)))))*$I50,0)),0)</f>
        <v>0</v>
      </c>
      <c r="BH50" s="337"/>
      <c r="BI50" s="362" t="s">
        <v>265</v>
      </c>
      <c r="BJ50" s="355" t="n">
        <f aca="false">IFERROR(IF($M50=BI50,($D$8+$D$9+$D$10)*$I50,IF($N50=LEFT(BI50,1),($D$8+MAX(0,IF($D$50=1,$D$9*(1-(ABS($Q50-ABS(VALUE(MID(BI50,FIND("|",BI50)+1,FIND("-",BI50)-FIND("|",BI50)-1))-VALUE(MID(BI50,FIND("-",BI50)+1,10)))))*$D$50),$D$9*(1-(IF($N50="X",ABS($O50-VALUE(MID(BI50,FIND("|",BI50)+1,FIND("-",BI50)-FIND("|",BI50)-1))),ABS($Q50-ABS(VALUE(MID(BI50,FIND("|",BI50)+1,FIND("-",BI50)-FIND("|",BI50)-1))-VALUE(MID(BI50,FIND("-",BI50)+1,10)))))*$D$50)))))*$I50,0)),0)</f>
        <v>0</v>
      </c>
      <c r="BK50" s="337"/>
      <c r="BL50" s="362" t="s">
        <v>266</v>
      </c>
      <c r="BM50" s="355" t="n">
        <f aca="false">IFERROR(IF($M50=BL50,($D$8+$D$9+$D$10)*$I50,IF($N50=LEFT(BL50,1),($D$8+MAX(0,IF($D$50=1,$D$9*(1-(ABS($Q50-ABS(VALUE(MID(BL50,FIND("|",BL50)+1,FIND("-",BL50)-FIND("|",BL50)-1))-VALUE(MID(BL50,FIND("-",BL50)+1,10)))))*$D$50),$D$9*(1-(IF($N50="X",ABS($O50-VALUE(MID(BL50,FIND("|",BL50)+1,FIND("-",BL50)-FIND("|",BL50)-1))),ABS($Q50-ABS(VALUE(MID(BL50,FIND("|",BL50)+1,FIND("-",BL50)-FIND("|",BL50)-1))-VALUE(MID(BL50,FIND("-",BL50)+1,10)))))*$D$50)))))*$I50,0)),0)</f>
        <v>0</v>
      </c>
      <c r="BN50" s="337"/>
      <c r="BO50" s="362" t="s">
        <v>272</v>
      </c>
      <c r="BP50" s="355" t="n">
        <f aca="false">IFERROR(IF($M50=BO50,($D$8+$D$9+$D$10)*$I50,IF($N50=LEFT(BO50,1),($D$8+MAX(0,IF($D$50=1,$D$9*(1-(ABS($Q50-ABS(VALUE(MID(BO50,FIND("|",BO50)+1,FIND("-",BO50)-FIND("|",BO50)-1))-VALUE(MID(BO50,FIND("-",BO50)+1,10)))))*$D$50),$D$9*(1-(IF($N50="X",ABS($O50-VALUE(MID(BO50,FIND("|",BO50)+1,FIND("-",BO50)-FIND("|",BO50)-1))),ABS($Q50-ABS(VALUE(MID(BO50,FIND("|",BO50)+1,FIND("-",BO50)-FIND("|",BO50)-1))-VALUE(MID(BO50,FIND("-",BO50)+1,10)))))*$D$50)))))*$I50,0)),0)</f>
        <v>0</v>
      </c>
      <c r="BQ50" s="337"/>
      <c r="BR50" s="362" t="s">
        <v>272</v>
      </c>
      <c r="BS50" s="355" t="n">
        <f aca="false">IFERROR(IF($M50=BR50,($D$8+$D$9+$D$10)*$I50,IF($N50=LEFT(BR50,1),($D$8+MAX(0,IF($D$50=1,$D$9*(1-(ABS($Q50-ABS(VALUE(MID(BR50,FIND("|",BR50)+1,FIND("-",BR50)-FIND("|",BR50)-1))-VALUE(MID(BR50,FIND("-",BR50)+1,10)))))*$D$50),$D$9*(1-(IF($N50="X",ABS($O50-VALUE(MID(BR50,FIND("|",BR50)+1,FIND("-",BR50)-FIND("|",BR50)-1))),ABS($Q50-ABS(VALUE(MID(BR50,FIND("|",BR50)+1,FIND("-",BR50)-FIND("|",BR50)-1))-VALUE(MID(BR50,FIND("-",BR50)+1,10)))))*$D$50)))))*$I50,0)),0)</f>
        <v>0</v>
      </c>
      <c r="BT50" s="337"/>
      <c r="BU50" s="362"/>
      <c r="BV50" s="355" t="n">
        <f aca="false">IFERROR(IF($M50=BU50,($D$8+$D$9+$D$10)*$I50,IF($N50=LEFT(BU50,1),($D$8+MAX(0,IF($D$50=1,$D$9*(1-(ABS($Q50-ABS(VALUE(MID(BU50,FIND("|",BU50)+1,FIND("-",BU50)-FIND("|",BU50)-1))-VALUE(MID(BU50,FIND("-",BU50)+1,10)))))*$D$50),$D$9*(1-(IF($N50="X",ABS($O50-VALUE(MID(BU50,FIND("|",BU50)+1,FIND("-",BU50)-FIND("|",BU50)-1))),ABS($Q50-ABS(VALUE(MID(BU50,FIND("|",BU50)+1,FIND("-",BU50)-FIND("|",BU50)-1))-VALUE(MID(BU50,FIND("-",BU50)+1,10)))))*$D$50)))))*$I50,0)),0)</f>
        <v>0</v>
      </c>
      <c r="BW50" s="337"/>
      <c r="BX50" s="362"/>
      <c r="BY50" s="355" t="n">
        <f aca="false">IFERROR(IF($M50=BX50,($D$8+$D$9+$D$10)*$I50,IF($N50=LEFT(BX50,1),($D$8+MAX(0,IF($D$50=1,$D$9*(1-(ABS($Q50-ABS(VALUE(MID(BX50,FIND("|",BX50)+1,FIND("-",BX50)-FIND("|",BX50)-1))-VALUE(MID(BX50,FIND("-",BX50)+1,10)))))*$D$50),$D$9*(1-(IF($N50="X",ABS($O50-VALUE(MID(BX50,FIND("|",BX50)+1,FIND("-",BX50)-FIND("|",BX50)-1))),ABS($Q50-ABS(VALUE(MID(BX50,FIND("|",BX50)+1,FIND("-",BX50)-FIND("|",BX50)-1))-VALUE(MID(BX50,FIND("-",BX50)+1,10)))))*$D$50)))))*$I50,0)),0)</f>
        <v>0</v>
      </c>
      <c r="BZ50" s="337"/>
      <c r="CA50" s="362"/>
      <c r="CB50" s="355" t="n">
        <f aca="false">IFERROR(IF($M50=CA50,($D$8+$D$9+$D$10)*$I50,IF($N50=LEFT(CA50,1),($D$8+MAX(0,IF($D$50=1,$D$9*(1-(ABS($Q50-ABS(VALUE(MID(CA50,FIND("|",CA50)+1,FIND("-",CA50)-FIND("|",CA50)-1))-VALUE(MID(CA50,FIND("-",CA50)+1,10)))))*$D$50),$D$9*(1-(IF($N50="X",ABS($O50-VALUE(MID(CA50,FIND("|",CA50)+1,FIND("-",CA50)-FIND("|",CA50)-1))),ABS($Q50-ABS(VALUE(MID(CA50,FIND("|",CA50)+1,FIND("-",CA50)-FIND("|",CA50)-1))-VALUE(MID(CA50,FIND("-",CA50)+1,10)))))*$D$50)))))*$I50,0)),0)</f>
        <v>0</v>
      </c>
      <c r="CC50" s="337"/>
      <c r="CD50" s="362"/>
      <c r="CE50" s="355" t="n">
        <f aca="false">IFERROR(IF($M50=CD50,($D$8+$D$9+$D$10)*$I50,IF($N50=LEFT(CD50,1),($D$8+MAX(0,IF($D$50=1,$D$9*(1-(ABS($Q50-ABS(VALUE(MID(CD50,FIND("|",CD50)+1,FIND("-",CD50)-FIND("|",CD50)-1))-VALUE(MID(CD50,FIND("-",CD50)+1,10)))))*$D$50),$D$9*(1-(IF($N50="X",ABS($O50-VALUE(MID(CD50,FIND("|",CD50)+1,FIND("-",CD50)-FIND("|",CD50)-1))),ABS($Q50-ABS(VALUE(MID(CD50,FIND("|",CD50)+1,FIND("-",CD50)-FIND("|",CD50)-1))-VALUE(MID(CD50,FIND("-",CD50)+1,10)))))*$D$50)))))*$I50,0)),0)</f>
        <v>0</v>
      </c>
      <c r="CF50" s="337"/>
      <c r="CG50" s="362"/>
      <c r="CH50" s="355" t="n">
        <f aca="false">IFERROR(IF($M50=CG50,($D$8+$D$9+$D$10)*$I50,IF($N50=LEFT(CG50,1),($D$8+MAX(0,IF($D$50=1,$D$9*(1-(ABS($Q50-ABS(VALUE(MID(CG50,FIND("|",CG50)+1,FIND("-",CG50)-FIND("|",CG50)-1))-VALUE(MID(CG50,FIND("-",CG50)+1,10)))))*$D$50),$D$9*(1-(IF($N50="X",ABS($O50-VALUE(MID(CG50,FIND("|",CG50)+1,FIND("-",CG50)-FIND("|",CG50)-1))),ABS($Q50-ABS(VALUE(MID(CG50,FIND("|",CG50)+1,FIND("-",CG50)-FIND("|",CG50)-1))-VALUE(MID(CG50,FIND("-",CG50)+1,10)))))*$D$50)))))*$I50,0)),0)</f>
        <v>0</v>
      </c>
      <c r="CI50" s="337"/>
      <c r="CJ50" s="362"/>
      <c r="CK50" s="355" t="n">
        <f aca="false">IFERROR(IF($M50=CJ50,($D$8+$D$9+$D$10)*$I50,IF($N50=LEFT(CJ50,1),($D$8+MAX(0,IF($D$50=1,$D$9*(1-(ABS($Q50-ABS(VALUE(MID(CJ50,FIND("|",CJ50)+1,FIND("-",CJ50)-FIND("|",CJ50)-1))-VALUE(MID(CJ50,FIND("-",CJ50)+1,10)))))*$D$50),$D$9*(1-(IF($N50="X",ABS($O50-VALUE(MID(CJ50,FIND("|",CJ50)+1,FIND("-",CJ50)-FIND("|",CJ50)-1))),ABS($Q50-ABS(VALUE(MID(CJ50,FIND("|",CJ50)+1,FIND("-",CJ50)-FIND("|",CJ50)-1))-VALUE(MID(CJ50,FIND("-",CJ50)+1,10)))))*$D$50)))))*$I50,0)),0)</f>
        <v>0</v>
      </c>
      <c r="CL50" s="337"/>
      <c r="CM50" s="362"/>
      <c r="CN50" s="355" t="n">
        <f aca="false">IFERROR(IF($M50=CM50,($D$8+$D$9+$D$10)*$I50,IF($N50=LEFT(CM50,1),($D$8+MAX(0,IF($D$50=1,$D$9*(1-(ABS($Q50-ABS(VALUE(MID(CM50,FIND("|",CM50)+1,FIND("-",CM50)-FIND("|",CM50)-1))-VALUE(MID(CM50,FIND("-",CM50)+1,10)))))*$D$50),$D$9*(1-(IF($N50="X",ABS($O50-VALUE(MID(CM50,FIND("|",CM50)+1,FIND("-",CM50)-FIND("|",CM50)-1))),ABS($Q50-ABS(VALUE(MID(CM50,FIND("|",CM50)+1,FIND("-",CM50)-FIND("|",CM50)-1))-VALUE(MID(CM50,FIND("-",CM50)+1,10)))))*$D$50)))))*$I50,0)),0)</f>
        <v>0</v>
      </c>
      <c r="CO50" s="337"/>
      <c r="CP50" s="362"/>
      <c r="CQ50" s="355" t="n">
        <f aca="false">IFERROR(IF($M50=CP50,($D$8+$D$9+$D$10)*$I50,IF($N50=LEFT(CP50,1),($D$8+MAX(0,IF($D$50=1,$D$9*(1-(ABS($Q50-ABS(VALUE(MID(CP50,FIND("|",CP50)+1,FIND("-",CP50)-FIND("|",CP50)-1))-VALUE(MID(CP50,FIND("-",CP50)+1,10)))))*$D$50),$D$9*(1-(IF($N50="X",ABS($O50-VALUE(MID(CP50,FIND("|",CP50)+1,FIND("-",CP50)-FIND("|",CP50)-1))),ABS($Q50-ABS(VALUE(MID(CP50,FIND("|",CP50)+1,FIND("-",CP50)-FIND("|",CP50)-1))-VALUE(MID(CP50,FIND("-",CP50)+1,10)))))*$D$50)))))*$I50,0)),0)</f>
        <v>0</v>
      </c>
      <c r="CR50" s="337"/>
      <c r="CS50" s="362"/>
      <c r="CT50" s="355" t="n">
        <f aca="false">IFERROR(IF($M50=CS50,($D$8+$D$9+$D$10)*$I50,IF($N50=LEFT(CS50,1),($D$8+MAX(0,IF($D$50=1,$D$9*(1-(ABS($Q50-ABS(VALUE(MID(CS50,FIND("|",CS50)+1,FIND("-",CS50)-FIND("|",CS50)-1))-VALUE(MID(CS50,FIND("-",CS50)+1,10)))))*$D$50),$D$9*(1-(IF($N50="X",ABS($O50-VALUE(MID(CS50,FIND("|",CS50)+1,FIND("-",CS50)-FIND("|",CS50)-1))),ABS($Q50-ABS(VALUE(MID(CS50,FIND("|",CS50)+1,FIND("-",CS50)-FIND("|",CS50)-1))-VALUE(MID(CS50,FIND("-",CS50)+1,10)))))*$D$50)))))*$I50,0)),0)</f>
        <v>0</v>
      </c>
      <c r="CU50" s="337"/>
      <c r="CV50" s="362"/>
      <c r="CW50" s="355" t="n">
        <f aca="false">IFERROR(IF($M50=CV50,($D$8+$D$9+$D$10)*$I50,IF($N50=LEFT(CV50,1),($D$8+MAX(0,IF($D$50=1,$D$9*(1-(ABS($Q50-ABS(VALUE(MID(CV50,FIND("|",CV50)+1,FIND("-",CV50)-FIND("|",CV50)-1))-VALUE(MID(CV50,FIND("-",CV50)+1,10)))))*$D$50),$D$9*(1-(IF($N50="X",ABS($O50-VALUE(MID(CV50,FIND("|",CV50)+1,FIND("-",CV50)-FIND("|",CV50)-1))),ABS($Q50-ABS(VALUE(MID(CV50,FIND("|",CV50)+1,FIND("-",CV50)-FIND("|",CV50)-1))-VALUE(MID(CV50,FIND("-",CV50)+1,10)))))*$D$50)))))*$I50,0)),0)</f>
        <v>0</v>
      </c>
      <c r="CX50" s="337"/>
      <c r="CY50" s="362"/>
      <c r="CZ50" s="355" t="n">
        <f aca="false">IFERROR(IF($M50=CY50,($D$8+$D$9+$D$10)*$I50,IF($N50=LEFT(CY50,1),($D$8+MAX(0,IF($D$50=1,$D$9*(1-(ABS($Q50-ABS(VALUE(MID(CY50,FIND("|",CY50)+1,FIND("-",CY50)-FIND("|",CY50)-1))-VALUE(MID(CY50,FIND("-",CY50)+1,10)))))*$D$50),$D$9*(1-(IF($N50="X",ABS($O50-VALUE(MID(CY50,FIND("|",CY50)+1,FIND("-",CY50)-FIND("|",CY50)-1))),ABS($Q50-ABS(VALUE(MID(CY50,FIND("|",CY50)+1,FIND("-",CY50)-FIND("|",CY50)-1))-VALUE(MID(CY50,FIND("-",CY50)+1,10)))))*$D$50)))))*$I50,0)),0)</f>
        <v>0</v>
      </c>
      <c r="DA50" s="337"/>
      <c r="DB50" s="362"/>
      <c r="DC50" s="355" t="n">
        <f aca="false">IFERROR(IF($M50=DB50,($D$8+$D$9+$D$10)*$I50,IF($N50=LEFT(DB50,1),($D$8+MAX(0,IF($D$50=1,$D$9*(1-(ABS($Q50-ABS(VALUE(MID(DB50,FIND("|",DB50)+1,FIND("-",DB50)-FIND("|",DB50)-1))-VALUE(MID(DB50,FIND("-",DB50)+1,10)))))*$D$50),$D$9*(1-(IF($N50="X",ABS($O50-VALUE(MID(DB50,FIND("|",DB50)+1,FIND("-",DB50)-FIND("|",DB50)-1))),ABS($Q50-ABS(VALUE(MID(DB50,FIND("|",DB50)+1,FIND("-",DB50)-FIND("|",DB50)-1))-VALUE(MID(DB50,FIND("-",DB50)+1,10)))))*$D$50)))))*$I50,0)),0)</f>
        <v>0</v>
      </c>
      <c r="DD50" s="337"/>
      <c r="DE50" s="362"/>
      <c r="DF50" s="355" t="n">
        <f aca="false">IFERROR(IF($M50=DE50,($D$8+$D$9+$D$10)*$I50,IF($N50=LEFT(DE50,1),($D$8+MAX(0,IF($D$50=1,$D$9*(1-(ABS($Q50-ABS(VALUE(MID(DE50,FIND("|",DE50)+1,FIND("-",DE50)-FIND("|",DE50)-1))-VALUE(MID(DE50,FIND("-",DE50)+1,10)))))*$D$50),$D$9*(1-(IF($N50="X",ABS($O50-VALUE(MID(DE50,FIND("|",DE50)+1,FIND("-",DE50)-FIND("|",DE50)-1))),ABS($Q50-ABS(VALUE(MID(DE50,FIND("|",DE50)+1,FIND("-",DE50)-FIND("|",DE50)-1))-VALUE(MID(DE50,FIND("-",DE50)+1,10)))))*$D$50)))))*$I50,0)),0)</f>
        <v>0</v>
      </c>
      <c r="DG50" s="337"/>
      <c r="DH50" s="362"/>
      <c r="DI50" s="355" t="n">
        <f aca="false">IFERROR(IF($M50=DH50,($D$8+$D$9+$D$10)*$I50,IF($N50=LEFT(DH50,1),($D$8+MAX(0,IF($D$50=1,$D$9*(1-(ABS($Q50-ABS(VALUE(MID(DH50,FIND("|",DH50)+1,FIND("-",DH50)-FIND("|",DH50)-1))-VALUE(MID(DH50,FIND("-",DH50)+1,10)))))*$D$50),$D$9*(1-(IF($N50="X",ABS($O50-VALUE(MID(DH50,FIND("|",DH50)+1,FIND("-",DH50)-FIND("|",DH50)-1))),ABS($Q50-ABS(VALUE(MID(DH50,FIND("|",DH50)+1,FIND("-",DH50)-FIND("|",DH50)-1))-VALUE(MID(DH50,FIND("-",DH50)+1,10)))))*$D$50)))))*$I50,0)),0)</f>
        <v>0</v>
      </c>
      <c r="DJ50" s="337"/>
      <c r="DK50" s="362"/>
      <c r="DL50" s="355" t="n">
        <f aca="false">IFERROR(IF($M50=DK50,($D$8+$D$9+$D$10)*$I50,IF($N50=LEFT(DK50,1),($D$8+MAX(0,IF($D$50=1,$D$9*(1-(ABS($Q50-ABS(VALUE(MID(DK50,FIND("|",DK50)+1,FIND("-",DK50)-FIND("|",DK50)-1))-VALUE(MID(DK50,FIND("-",DK50)+1,10)))))*$D$50),$D$9*(1-(IF($N50="X",ABS($O50-VALUE(MID(DK50,FIND("|",DK50)+1,FIND("-",DK50)-FIND("|",DK50)-1))),ABS($Q50-ABS(VALUE(MID(DK50,FIND("|",DK50)+1,FIND("-",DK50)-FIND("|",DK50)-1))-VALUE(MID(DK50,FIND("-",DK50)+1,10)))))*$D$50)))))*$I50,0)),0)</f>
        <v>0</v>
      </c>
      <c r="DM50" s="337"/>
      <c r="DN50" s="362"/>
      <c r="DO50" s="355" t="n">
        <f aca="false">IFERROR(IF($M50=DN50,($D$8+$D$9+$D$10)*$I50,IF($N50=LEFT(DN50,1),($D$8+MAX(0,IF($D$50=1,$D$9*(1-(ABS($Q50-ABS(VALUE(MID(DN50,FIND("|",DN50)+1,FIND("-",DN50)-FIND("|",DN50)-1))-VALUE(MID(DN50,FIND("-",DN50)+1,10)))))*$D$50),$D$9*(1-(IF($N50="X",ABS($O50-VALUE(MID(DN50,FIND("|",DN50)+1,FIND("-",DN50)-FIND("|",DN50)-1))),ABS($Q50-ABS(VALUE(MID(DN50,FIND("|",DN50)+1,FIND("-",DN50)-FIND("|",DN50)-1))-VALUE(MID(DN50,FIND("-",DN50)+1,10)))))*$D$50)))))*$I50,0)),0)</f>
        <v>0</v>
      </c>
      <c r="DP50" s="337"/>
      <c r="DQ50" s="362"/>
      <c r="DR50" s="355" t="n">
        <f aca="false">IFERROR(IF($M50=DQ50,($D$8+$D$9+$D$10)*$I50,IF($N50=LEFT(DQ50,1),($D$8+MAX(0,IF($D$50=1,$D$9*(1-(ABS($Q50-ABS(VALUE(MID(DQ50,FIND("|",DQ50)+1,FIND("-",DQ50)-FIND("|",DQ50)-1))-VALUE(MID(DQ50,FIND("-",DQ50)+1,10)))))*$D$50),$D$9*(1-(IF($N50="X",ABS($O50-VALUE(MID(DQ50,FIND("|",DQ50)+1,FIND("-",DQ50)-FIND("|",DQ50)-1))),ABS($Q50-ABS(VALUE(MID(DQ50,FIND("|",DQ50)+1,FIND("-",DQ50)-FIND("|",DQ50)-1))-VALUE(MID(DQ50,FIND("-",DQ50)+1,10)))))*$D$50)))))*$I50,0)),0)</f>
        <v>0</v>
      </c>
      <c r="DS50" s="337"/>
      <c r="DT50" s="362"/>
      <c r="DU50" s="355" t="n">
        <f aca="false">IFERROR(IF($M50=DT50,($D$8+$D$9+$D$10)*$I50,IF($N50=LEFT(DT50,1),($D$8+MAX(0,IF($D$50=1,$D$9*(1-(ABS($Q50-ABS(VALUE(MID(DT50,FIND("|",DT50)+1,FIND("-",DT50)-FIND("|",DT50)-1))-VALUE(MID(DT50,FIND("-",DT50)+1,10)))))*$D$50),$D$9*(1-(IF($N50="X",ABS($O50-VALUE(MID(DT50,FIND("|",DT50)+1,FIND("-",DT50)-FIND("|",DT50)-1))),ABS($Q50-ABS(VALUE(MID(DT50,FIND("|",DT50)+1,FIND("-",DT50)-FIND("|",DT50)-1))-VALUE(MID(DT50,FIND("-",DT50)+1,10)))))*$D$50)))))*$I50,0)),0)</f>
        <v>0</v>
      </c>
      <c r="DV50" s="337"/>
      <c r="DW50" s="362"/>
      <c r="DX50" s="355" t="n">
        <f aca="false">IFERROR(IF($M50=DW50,($D$8+$D$9+$D$10)*$I50,IF($N50=LEFT(DW50,1),($D$8+MAX(0,IF($D$50=1,$D$9*(1-(ABS($Q50-ABS(VALUE(MID(DW50,FIND("|",DW50)+1,FIND("-",DW50)-FIND("|",DW50)-1))-VALUE(MID(DW50,FIND("-",DW50)+1,10)))))*$D$50),$D$9*(1-(IF($N50="X",ABS($O50-VALUE(MID(DW50,FIND("|",DW50)+1,FIND("-",DW50)-FIND("|",DW50)-1))),ABS($Q50-ABS(VALUE(MID(DW50,FIND("|",DW50)+1,FIND("-",DW50)-FIND("|",DW50)-1))-VALUE(MID(DW50,FIND("-",DW50)+1,10)))))*$D$50)))))*$I50,0)),0)</f>
        <v>0</v>
      </c>
      <c r="DY50" s="337"/>
      <c r="DZ50" s="362"/>
      <c r="EA50" s="355" t="n">
        <f aca="false">IFERROR(IF($M50=DZ50,($D$8+$D$9+$D$10)*$I50,IF($N50=LEFT(DZ50,1),($D$8+MAX(0,IF($D$50=1,$D$9*(1-(ABS($Q50-ABS(VALUE(MID(DZ50,FIND("|",DZ50)+1,FIND("-",DZ50)-FIND("|",DZ50)-1))-VALUE(MID(DZ50,FIND("-",DZ50)+1,10)))))*$D$50),$D$9*(1-(IF($N50="X",ABS($O50-VALUE(MID(DZ50,FIND("|",DZ50)+1,FIND("-",DZ50)-FIND("|",DZ50)-1))),ABS($Q50-ABS(VALUE(MID(DZ50,FIND("|",DZ50)+1,FIND("-",DZ50)-FIND("|",DZ50)-1))-VALUE(MID(DZ50,FIND("-",DZ50)+1,10)))))*$D$50)))))*$I50,0)),0)</f>
        <v>0</v>
      </c>
      <c r="EB50" s="337"/>
      <c r="EC50" s="362"/>
      <c r="ED50" s="355" t="n">
        <f aca="false">IFERROR(IF($M50=EC50,($D$8+$D$9+$D$10)*$I50,IF($N50=LEFT(EC50,1),($D$8+MAX(0,IF($D$50=1,$D$9*(1-(ABS($Q50-ABS(VALUE(MID(EC50,FIND("|",EC50)+1,FIND("-",EC50)-FIND("|",EC50)-1))-VALUE(MID(EC50,FIND("-",EC50)+1,10)))))*$D$50),$D$9*(1-(IF($N50="X",ABS($O50-VALUE(MID(EC50,FIND("|",EC50)+1,FIND("-",EC50)-FIND("|",EC50)-1))),ABS($Q50-ABS(VALUE(MID(EC50,FIND("|",EC50)+1,FIND("-",EC50)-FIND("|",EC50)-1))-VALUE(MID(EC50,FIND("-",EC50)+1,10)))))*$D$50)))))*$I50,0)),0)</f>
        <v>0</v>
      </c>
      <c r="EE50" s="337"/>
      <c r="EF50" s="362"/>
      <c r="EG50" s="355" t="n">
        <f aca="false">IFERROR(IF($M50=EF50,($D$8+$D$9+$D$10)*$I50,IF($N50=LEFT(EF50,1),($D$8+MAX(0,IF($D$50=1,$D$9*(1-(ABS($Q50-ABS(VALUE(MID(EF50,FIND("|",EF50)+1,FIND("-",EF50)-FIND("|",EF50)-1))-VALUE(MID(EF50,FIND("-",EF50)+1,10)))))*$D$50),$D$9*(1-(IF($N50="X",ABS($O50-VALUE(MID(EF50,FIND("|",EF50)+1,FIND("-",EF50)-FIND("|",EF50)-1))),ABS($Q50-ABS(VALUE(MID(EF50,FIND("|",EF50)+1,FIND("-",EF50)-FIND("|",EF50)-1))-VALUE(MID(EF50,FIND("-",EF50)+1,10)))))*$D$50)))))*$I50,0)),0)</f>
        <v>0</v>
      </c>
      <c r="EH50" s="337"/>
      <c r="EI50" s="337"/>
    </row>
    <row r="51" customFormat="false" ht="15" hidden="false" customHeight="false" outlineLevel="0" collapsed="false">
      <c r="A51" s="326"/>
      <c r="B51" s="326"/>
      <c r="C51" s="247"/>
      <c r="D51" s="247"/>
      <c r="E51" s="378"/>
      <c r="F51" s="342" t="n">
        <f aca="false">SUM($D$8:$D$10)*I51</f>
        <v>17</v>
      </c>
      <c r="G51" s="342" t="n">
        <f aca="false">VLOOKUP(H51,Equipos!$Q$1:$R$25,2,0)</f>
        <v>14</v>
      </c>
      <c r="H51" s="350" t="n">
        <f aca="false">TRUNC(INDEX(WORLDCUP!$X$4:$X$147,MATCH(ADMIN!K51,WORLDCUP!$DT$4:$DT$147,0))+INDEX(Horarios!$R$3:$R$86,MATCH(Horarios!$C$3,Horarios!$P$3:$P$86,0))/24)</f>
        <v>46197</v>
      </c>
      <c r="I51" s="351" t="n">
        <v>1</v>
      </c>
      <c r="J51" s="352" t="s">
        <v>310</v>
      </c>
      <c r="K51" s="353" t="str">
        <f aca="false">CONCATENATE(WORLDCUP!AA87,"-",WORLDCUP!AF87)</f>
        <v>Colombia-RD Congo</v>
      </c>
      <c r="L51" s="353"/>
      <c r="M51" s="358" t="str">
        <f aca="false">IF(OR(WORLDCUP!AC87="",WORLDCUP!AD87=""),"-",N51&amp;"|"&amp;O51&amp;"-"&amp;P51)</f>
        <v>-</v>
      </c>
      <c r="N51" s="331" t="str">
        <f aca="false">IF(OR(WORLDCUP!AC87="",WORLDCUP!AD87=""),"",IF(WORLDCUP!AC87&gt;WORLDCUP!AD87,"1",IF(WORLDCUP!AC87&lt;WORLDCUP!AD87,"2","X")))</f>
        <v/>
      </c>
      <c r="O51" s="331" t="n">
        <f aca="false">WORLDCUP!AC87</f>
        <v>0</v>
      </c>
      <c r="P51" s="331" t="n">
        <f aca="false">WORLDCUP!AD87</f>
        <v>0</v>
      </c>
      <c r="Q51" s="331" t="n">
        <f aca="false">ABS(O51-P51)</f>
        <v>0</v>
      </c>
      <c r="R51" s="326"/>
      <c r="S51" s="362" t="s">
        <v>283</v>
      </c>
      <c r="T51" s="355" t="n">
        <f aca="false">IFERROR(IF($M51=S51,($D$8+$D$9+$D$10)*$I51,IF($N51=LEFT(S51,1),($D$8+MAX(0,IF($D$50=1,$D$9*(1-(ABS($Q51-ABS(VALUE(MID(S51,FIND("|",S51)+1,FIND("-",S51)-FIND("|",S51)-1))-VALUE(MID(S51,FIND("-",S51)+1,10)))))*$D$50),$D$9*(1-(IF($N51="X",ABS($O51-VALUE(MID(S51,FIND("|",S51)+1,FIND("-",S51)-FIND("|",S51)-1))),ABS($Q51-ABS(VALUE(MID(S51,FIND("|",S51)+1,FIND("-",S51)-FIND("|",S51)-1))-VALUE(MID(S51,FIND("-",S51)+1,10)))))*$D$50)))))*$I51,0)),0)</f>
        <v>0</v>
      </c>
      <c r="U51" s="337"/>
      <c r="V51" s="362" t="s">
        <v>266</v>
      </c>
      <c r="W51" s="355" t="n">
        <f aca="false">IFERROR(IF($M51=V51,($D$8+$D$9+$D$10)*$I51,IF($N51=LEFT(V51,1),($D$8+MAX(0,IF($D$50=1,$D$9*(1-(ABS($Q51-ABS(VALUE(MID(V51,FIND("|",V51)+1,FIND("-",V51)-FIND("|",V51)-1))-VALUE(MID(V51,FIND("-",V51)+1,10)))))*$D$50),$D$9*(1-(IF($N51="X",ABS($O51-VALUE(MID(V51,FIND("|",V51)+1,FIND("-",V51)-FIND("|",V51)-1))),ABS($Q51-ABS(VALUE(MID(V51,FIND("|",V51)+1,FIND("-",V51)-FIND("|",V51)-1))-VALUE(MID(V51,FIND("-",V51)+1,10)))))*$D$50)))))*$I51,0)),0)</f>
        <v>0</v>
      </c>
      <c r="X51" s="337"/>
      <c r="Y51" s="362" t="s">
        <v>267</v>
      </c>
      <c r="Z51" s="355" t="n">
        <f aca="false">IFERROR(IF($M51=Y51,($D$8+$D$9+$D$10)*$I51,IF($N51=LEFT(Y51,1),($D$8+MAX(0,IF($D$50=1,$D$9*(1-(ABS($Q51-ABS(VALUE(MID(Y51,FIND("|",Y51)+1,FIND("-",Y51)-FIND("|",Y51)-1))-VALUE(MID(Y51,FIND("-",Y51)+1,10)))))*$D$50),$D$9*(1-(IF($N51="X",ABS($O51-VALUE(MID(Y51,FIND("|",Y51)+1,FIND("-",Y51)-FIND("|",Y51)-1))),ABS($Q51-ABS(VALUE(MID(Y51,FIND("|",Y51)+1,FIND("-",Y51)-FIND("|",Y51)-1))-VALUE(MID(Y51,FIND("-",Y51)+1,10)))))*$D$50)))))*$I51,0)),0)</f>
        <v>0</v>
      </c>
      <c r="AA51" s="337"/>
      <c r="AB51" s="362" t="s">
        <v>265</v>
      </c>
      <c r="AC51" s="355" t="n">
        <f aca="false">IFERROR(IF($M51=AB51,($D$8+$D$9+$D$10)*$I51,IF($N51=LEFT(AB51,1),($D$8+MAX(0,IF($D$50=1,$D$9*(1-(ABS($Q51-ABS(VALUE(MID(AB51,FIND("|",AB51)+1,FIND("-",AB51)-FIND("|",AB51)-1))-VALUE(MID(AB51,FIND("-",AB51)+1,10)))))*$D$50),$D$9*(1-(IF($N51="X",ABS($O51-VALUE(MID(AB51,FIND("|",AB51)+1,FIND("-",AB51)-FIND("|",AB51)-1))),ABS($Q51-ABS(VALUE(MID(AB51,FIND("|",AB51)+1,FIND("-",AB51)-FIND("|",AB51)-1))-VALUE(MID(AB51,FIND("-",AB51)+1,10)))))*$D$50)))))*$I51,0)),0)</f>
        <v>0</v>
      </c>
      <c r="AD51" s="337"/>
      <c r="AE51" s="362" t="s">
        <v>266</v>
      </c>
      <c r="AF51" s="355" t="n">
        <f aca="false">IFERROR(IF($M51=AE51,($D$8+$D$9+$D$10)*$I51,IF($N51=LEFT(AE51,1),($D$8+MAX(0,IF($D$50=1,$D$9*(1-(ABS($Q51-ABS(VALUE(MID(AE51,FIND("|",AE51)+1,FIND("-",AE51)-FIND("|",AE51)-1))-VALUE(MID(AE51,FIND("-",AE51)+1,10)))))*$D$50),$D$9*(1-(IF($N51="X",ABS($O51-VALUE(MID(AE51,FIND("|",AE51)+1,FIND("-",AE51)-FIND("|",AE51)-1))),ABS($Q51-ABS(VALUE(MID(AE51,FIND("|",AE51)+1,FIND("-",AE51)-FIND("|",AE51)-1))-VALUE(MID(AE51,FIND("-",AE51)+1,10)))))*$D$50)))))*$I51,0)),0)</f>
        <v>0</v>
      </c>
      <c r="AG51" s="337"/>
      <c r="AH51" s="362" t="s">
        <v>266</v>
      </c>
      <c r="AI51" s="355" t="n">
        <f aca="false">IFERROR(IF($M51=AH51,($D$8+$D$9+$D$10)*$I51,IF($N51=LEFT(AH51,1),($D$8+MAX(0,IF($D$50=1,$D$9*(1-(ABS($Q51-ABS(VALUE(MID(AH51,FIND("|",AH51)+1,FIND("-",AH51)-FIND("|",AH51)-1))-VALUE(MID(AH51,FIND("-",AH51)+1,10)))))*$D$50),$D$9*(1-(IF($N51="X",ABS($O51-VALUE(MID(AH51,FIND("|",AH51)+1,FIND("-",AH51)-FIND("|",AH51)-1))),ABS($Q51-ABS(VALUE(MID(AH51,FIND("|",AH51)+1,FIND("-",AH51)-FIND("|",AH51)-1))-VALUE(MID(AH51,FIND("-",AH51)+1,10)))))*$D$50)))))*$I51,0)),0)</f>
        <v>0</v>
      </c>
      <c r="AJ51" s="337"/>
      <c r="AK51" s="362" t="s">
        <v>266</v>
      </c>
      <c r="AL51" s="355" t="n">
        <f aca="false">IFERROR(IF($M51=AK51,($D$8+$D$9+$D$10)*$I51,IF($N51=LEFT(AK51,1),($D$8+MAX(0,IF($D$50=1,$D$9*(1-(ABS($Q51-ABS(VALUE(MID(AK51,FIND("|",AK51)+1,FIND("-",AK51)-FIND("|",AK51)-1))-VALUE(MID(AK51,FIND("-",AK51)+1,10)))))*$D$50),$D$9*(1-(IF($N51="X",ABS($O51-VALUE(MID(AK51,FIND("|",AK51)+1,FIND("-",AK51)-FIND("|",AK51)-1))),ABS($Q51-ABS(VALUE(MID(AK51,FIND("|",AK51)+1,FIND("-",AK51)-FIND("|",AK51)-1))-VALUE(MID(AK51,FIND("-",AK51)+1,10)))))*$D$50)))))*$I51,0)),0)</f>
        <v>0</v>
      </c>
      <c r="AM51" s="337"/>
      <c r="AN51" s="362" t="s">
        <v>264</v>
      </c>
      <c r="AO51" s="355" t="n">
        <f aca="false">IFERROR(IF($M51=AN51,($D$8+$D$9+$D$10)*$I51,IF($N51=LEFT(AN51,1),($D$8+MAX(0,IF($D$50=1,$D$9*(1-(ABS($Q51-ABS(VALUE(MID(AN51,FIND("|",AN51)+1,FIND("-",AN51)-FIND("|",AN51)-1))-VALUE(MID(AN51,FIND("-",AN51)+1,10)))))*$D$50),$D$9*(1-(IF($N51="X",ABS($O51-VALUE(MID(AN51,FIND("|",AN51)+1,FIND("-",AN51)-FIND("|",AN51)-1))),ABS($Q51-ABS(VALUE(MID(AN51,FIND("|",AN51)+1,FIND("-",AN51)-FIND("|",AN51)-1))-VALUE(MID(AN51,FIND("-",AN51)+1,10)))))*$D$50)))))*$I51,0)),0)</f>
        <v>0</v>
      </c>
      <c r="AP51" s="337"/>
      <c r="AQ51" s="362" t="s">
        <v>288</v>
      </c>
      <c r="AR51" s="355" t="n">
        <f aca="false">IFERROR(IF($M51=AQ51,($D$8+$D$9+$D$10)*$I51,IF($N51=LEFT(AQ51,1),($D$8+MAX(0,IF($D$50=1,$D$9*(1-(ABS($Q51-ABS(VALUE(MID(AQ51,FIND("|",AQ51)+1,FIND("-",AQ51)-FIND("|",AQ51)-1))-VALUE(MID(AQ51,FIND("-",AQ51)+1,10)))))*$D$50),$D$9*(1-(IF($N51="X",ABS($O51-VALUE(MID(AQ51,FIND("|",AQ51)+1,FIND("-",AQ51)-FIND("|",AQ51)-1))),ABS($Q51-ABS(VALUE(MID(AQ51,FIND("|",AQ51)+1,FIND("-",AQ51)-FIND("|",AQ51)-1))-VALUE(MID(AQ51,FIND("-",AQ51)+1,10)))))*$D$50)))))*$I51,0)),0)</f>
        <v>0</v>
      </c>
      <c r="AS51" s="337"/>
      <c r="AT51" s="362" t="s">
        <v>266</v>
      </c>
      <c r="AU51" s="355" t="n">
        <f aca="false">IFERROR(IF($M51=AT51,($D$8+$D$9+$D$10)*$I51,IF($N51=LEFT(AT51,1),($D$8+MAX(0,IF($D$50=1,$D$9*(1-(ABS($Q51-ABS(VALUE(MID(AT51,FIND("|",AT51)+1,FIND("-",AT51)-FIND("|",AT51)-1))-VALUE(MID(AT51,FIND("-",AT51)+1,10)))))*$D$50),$D$9*(1-(IF($N51="X",ABS($O51-VALUE(MID(AT51,FIND("|",AT51)+1,FIND("-",AT51)-FIND("|",AT51)-1))),ABS($Q51-ABS(VALUE(MID(AT51,FIND("|",AT51)+1,FIND("-",AT51)-FIND("|",AT51)-1))-VALUE(MID(AT51,FIND("-",AT51)+1,10)))))*$D$50)))))*$I51,0)),0)</f>
        <v>0</v>
      </c>
      <c r="AV51" s="337"/>
      <c r="AW51" s="362" t="s">
        <v>266</v>
      </c>
      <c r="AX51" s="355" t="n">
        <f aca="false">IFERROR(IF($M51=AW51,($D$8+$D$9+$D$10)*$I51,IF($N51=LEFT(AW51,1),($D$8+MAX(0,IF($D$50=1,$D$9*(1-(ABS($Q51-ABS(VALUE(MID(AW51,FIND("|",AW51)+1,FIND("-",AW51)-FIND("|",AW51)-1))-VALUE(MID(AW51,FIND("-",AW51)+1,10)))))*$D$50),$D$9*(1-(IF($N51="X",ABS($O51-VALUE(MID(AW51,FIND("|",AW51)+1,FIND("-",AW51)-FIND("|",AW51)-1))),ABS($Q51-ABS(VALUE(MID(AW51,FIND("|",AW51)+1,FIND("-",AW51)-FIND("|",AW51)-1))-VALUE(MID(AW51,FIND("-",AW51)+1,10)))))*$D$50)))))*$I51,0)),0)</f>
        <v>0</v>
      </c>
      <c r="AY51" s="337"/>
      <c r="AZ51" s="362" t="s">
        <v>266</v>
      </c>
      <c r="BA51" s="355" t="n">
        <f aca="false">IFERROR(IF($M51=AZ51,($D$8+$D$9+$D$10)*$I51,IF($N51=LEFT(AZ51,1),($D$8+MAX(0,IF($D$50=1,$D$9*(1-(ABS($Q51-ABS(VALUE(MID(AZ51,FIND("|",AZ51)+1,FIND("-",AZ51)-FIND("|",AZ51)-1))-VALUE(MID(AZ51,FIND("-",AZ51)+1,10)))))*$D$50),$D$9*(1-(IF($N51="X",ABS($O51-VALUE(MID(AZ51,FIND("|",AZ51)+1,FIND("-",AZ51)-FIND("|",AZ51)-1))),ABS($Q51-ABS(VALUE(MID(AZ51,FIND("|",AZ51)+1,FIND("-",AZ51)-FIND("|",AZ51)-1))-VALUE(MID(AZ51,FIND("-",AZ51)+1,10)))))*$D$50)))))*$I51,0)),0)</f>
        <v>0</v>
      </c>
      <c r="BB51" s="337"/>
      <c r="BC51" s="362" t="s">
        <v>266</v>
      </c>
      <c r="BD51" s="355" t="n">
        <f aca="false">IFERROR(IF($M51=BC51,($D$8+$D$9+$D$10)*$I51,IF($N51=LEFT(BC51,1),($D$8+MAX(0,IF($D$50=1,$D$9*(1-(ABS($Q51-ABS(VALUE(MID(BC51,FIND("|",BC51)+1,FIND("-",BC51)-FIND("|",BC51)-1))-VALUE(MID(BC51,FIND("-",BC51)+1,10)))))*$D$50),$D$9*(1-(IF($N51="X",ABS($O51-VALUE(MID(BC51,FIND("|",BC51)+1,FIND("-",BC51)-FIND("|",BC51)-1))),ABS($Q51-ABS(VALUE(MID(BC51,FIND("|",BC51)+1,FIND("-",BC51)-FIND("|",BC51)-1))-VALUE(MID(BC51,FIND("-",BC51)+1,10)))))*$D$50)))))*$I51,0)),0)</f>
        <v>0</v>
      </c>
      <c r="BE51" s="337"/>
      <c r="BF51" s="362" t="s">
        <v>266</v>
      </c>
      <c r="BG51" s="355" t="n">
        <f aca="false">IFERROR(IF($M51=BF51,($D$8+$D$9+$D$10)*$I51,IF($N51=LEFT(BF51,1),($D$8+MAX(0,IF($D$50=1,$D$9*(1-(ABS($Q51-ABS(VALUE(MID(BF51,FIND("|",BF51)+1,FIND("-",BF51)-FIND("|",BF51)-1))-VALUE(MID(BF51,FIND("-",BF51)+1,10)))))*$D$50),$D$9*(1-(IF($N51="X",ABS($O51-VALUE(MID(BF51,FIND("|",BF51)+1,FIND("-",BF51)-FIND("|",BF51)-1))),ABS($Q51-ABS(VALUE(MID(BF51,FIND("|",BF51)+1,FIND("-",BF51)-FIND("|",BF51)-1))-VALUE(MID(BF51,FIND("-",BF51)+1,10)))))*$D$50)))))*$I51,0)),0)</f>
        <v>0</v>
      </c>
      <c r="BH51" s="337"/>
      <c r="BI51" s="362" t="s">
        <v>275</v>
      </c>
      <c r="BJ51" s="355" t="n">
        <f aca="false">IFERROR(IF($M51=BI51,($D$8+$D$9+$D$10)*$I51,IF($N51=LEFT(BI51,1),($D$8+MAX(0,IF($D$50=1,$D$9*(1-(ABS($Q51-ABS(VALUE(MID(BI51,FIND("|",BI51)+1,FIND("-",BI51)-FIND("|",BI51)-1))-VALUE(MID(BI51,FIND("-",BI51)+1,10)))))*$D$50),$D$9*(1-(IF($N51="X",ABS($O51-VALUE(MID(BI51,FIND("|",BI51)+1,FIND("-",BI51)-FIND("|",BI51)-1))),ABS($Q51-ABS(VALUE(MID(BI51,FIND("|",BI51)+1,FIND("-",BI51)-FIND("|",BI51)-1))-VALUE(MID(BI51,FIND("-",BI51)+1,10)))))*$D$50)))))*$I51,0)),0)</f>
        <v>0</v>
      </c>
      <c r="BK51" s="337"/>
      <c r="BL51" s="362" t="s">
        <v>265</v>
      </c>
      <c r="BM51" s="355" t="n">
        <f aca="false">IFERROR(IF($M51=BL51,($D$8+$D$9+$D$10)*$I51,IF($N51=LEFT(BL51,1),($D$8+MAX(0,IF($D$50=1,$D$9*(1-(ABS($Q51-ABS(VALUE(MID(BL51,FIND("|",BL51)+1,FIND("-",BL51)-FIND("|",BL51)-1))-VALUE(MID(BL51,FIND("-",BL51)+1,10)))))*$D$50),$D$9*(1-(IF($N51="X",ABS($O51-VALUE(MID(BL51,FIND("|",BL51)+1,FIND("-",BL51)-FIND("|",BL51)-1))),ABS($Q51-ABS(VALUE(MID(BL51,FIND("|",BL51)+1,FIND("-",BL51)-FIND("|",BL51)-1))-VALUE(MID(BL51,FIND("-",BL51)+1,10)))))*$D$50)))))*$I51,0)),0)</f>
        <v>0</v>
      </c>
      <c r="BN51" s="337"/>
      <c r="BO51" s="362" t="s">
        <v>288</v>
      </c>
      <c r="BP51" s="355" t="n">
        <f aca="false">IFERROR(IF($M51=BO51,($D$8+$D$9+$D$10)*$I51,IF($N51=LEFT(BO51,1),($D$8+MAX(0,IF($D$50=1,$D$9*(1-(ABS($Q51-ABS(VALUE(MID(BO51,FIND("|",BO51)+1,FIND("-",BO51)-FIND("|",BO51)-1))-VALUE(MID(BO51,FIND("-",BO51)+1,10)))))*$D$50),$D$9*(1-(IF($N51="X",ABS($O51-VALUE(MID(BO51,FIND("|",BO51)+1,FIND("-",BO51)-FIND("|",BO51)-1))),ABS($Q51-ABS(VALUE(MID(BO51,FIND("|",BO51)+1,FIND("-",BO51)-FIND("|",BO51)-1))-VALUE(MID(BO51,FIND("-",BO51)+1,10)))))*$D$50)))))*$I51,0)),0)</f>
        <v>0</v>
      </c>
      <c r="BQ51" s="337"/>
      <c r="BR51" s="362" t="s">
        <v>266</v>
      </c>
      <c r="BS51" s="355" t="n">
        <f aca="false">IFERROR(IF($M51=BR51,($D$8+$D$9+$D$10)*$I51,IF($N51=LEFT(BR51,1),($D$8+MAX(0,IF($D$50=1,$D$9*(1-(ABS($Q51-ABS(VALUE(MID(BR51,FIND("|",BR51)+1,FIND("-",BR51)-FIND("|",BR51)-1))-VALUE(MID(BR51,FIND("-",BR51)+1,10)))))*$D$50),$D$9*(1-(IF($N51="X",ABS($O51-VALUE(MID(BR51,FIND("|",BR51)+1,FIND("-",BR51)-FIND("|",BR51)-1))),ABS($Q51-ABS(VALUE(MID(BR51,FIND("|",BR51)+1,FIND("-",BR51)-FIND("|",BR51)-1))-VALUE(MID(BR51,FIND("-",BR51)+1,10)))))*$D$50)))))*$I51,0)),0)</f>
        <v>0</v>
      </c>
      <c r="BT51" s="337"/>
      <c r="BU51" s="362"/>
      <c r="BV51" s="355" t="n">
        <f aca="false">IFERROR(IF($M51=BU51,($D$8+$D$9+$D$10)*$I51,IF($N51=LEFT(BU51,1),($D$8+MAX(0,IF($D$50=1,$D$9*(1-(ABS($Q51-ABS(VALUE(MID(BU51,FIND("|",BU51)+1,FIND("-",BU51)-FIND("|",BU51)-1))-VALUE(MID(BU51,FIND("-",BU51)+1,10)))))*$D$50),$D$9*(1-(IF($N51="X",ABS($O51-VALUE(MID(BU51,FIND("|",BU51)+1,FIND("-",BU51)-FIND("|",BU51)-1))),ABS($Q51-ABS(VALUE(MID(BU51,FIND("|",BU51)+1,FIND("-",BU51)-FIND("|",BU51)-1))-VALUE(MID(BU51,FIND("-",BU51)+1,10)))))*$D$50)))))*$I51,0)),0)</f>
        <v>0</v>
      </c>
      <c r="BW51" s="337"/>
      <c r="BX51" s="362"/>
      <c r="BY51" s="355" t="n">
        <f aca="false">IFERROR(IF($M51=BX51,($D$8+$D$9+$D$10)*$I51,IF($N51=LEFT(BX51,1),($D$8+MAX(0,IF($D$50=1,$D$9*(1-(ABS($Q51-ABS(VALUE(MID(BX51,FIND("|",BX51)+1,FIND("-",BX51)-FIND("|",BX51)-1))-VALUE(MID(BX51,FIND("-",BX51)+1,10)))))*$D$50),$D$9*(1-(IF($N51="X",ABS($O51-VALUE(MID(BX51,FIND("|",BX51)+1,FIND("-",BX51)-FIND("|",BX51)-1))),ABS($Q51-ABS(VALUE(MID(BX51,FIND("|",BX51)+1,FIND("-",BX51)-FIND("|",BX51)-1))-VALUE(MID(BX51,FIND("-",BX51)+1,10)))))*$D$50)))))*$I51,0)),0)</f>
        <v>0</v>
      </c>
      <c r="BZ51" s="337"/>
      <c r="CA51" s="362"/>
      <c r="CB51" s="355" t="n">
        <f aca="false">IFERROR(IF($M51=CA51,($D$8+$D$9+$D$10)*$I51,IF($N51=LEFT(CA51,1),($D$8+MAX(0,IF($D$50=1,$D$9*(1-(ABS($Q51-ABS(VALUE(MID(CA51,FIND("|",CA51)+1,FIND("-",CA51)-FIND("|",CA51)-1))-VALUE(MID(CA51,FIND("-",CA51)+1,10)))))*$D$50),$D$9*(1-(IF($N51="X",ABS($O51-VALUE(MID(CA51,FIND("|",CA51)+1,FIND("-",CA51)-FIND("|",CA51)-1))),ABS($Q51-ABS(VALUE(MID(CA51,FIND("|",CA51)+1,FIND("-",CA51)-FIND("|",CA51)-1))-VALUE(MID(CA51,FIND("-",CA51)+1,10)))))*$D$50)))))*$I51,0)),0)</f>
        <v>0</v>
      </c>
      <c r="CC51" s="337"/>
      <c r="CD51" s="362"/>
      <c r="CE51" s="355" t="n">
        <f aca="false">IFERROR(IF($M51=CD51,($D$8+$D$9+$D$10)*$I51,IF($N51=LEFT(CD51,1),($D$8+MAX(0,IF($D$50=1,$D$9*(1-(ABS($Q51-ABS(VALUE(MID(CD51,FIND("|",CD51)+1,FIND("-",CD51)-FIND("|",CD51)-1))-VALUE(MID(CD51,FIND("-",CD51)+1,10)))))*$D$50),$D$9*(1-(IF($N51="X",ABS($O51-VALUE(MID(CD51,FIND("|",CD51)+1,FIND("-",CD51)-FIND("|",CD51)-1))),ABS($Q51-ABS(VALUE(MID(CD51,FIND("|",CD51)+1,FIND("-",CD51)-FIND("|",CD51)-1))-VALUE(MID(CD51,FIND("-",CD51)+1,10)))))*$D$50)))))*$I51,0)),0)</f>
        <v>0</v>
      </c>
      <c r="CF51" s="337"/>
      <c r="CG51" s="362"/>
      <c r="CH51" s="355" t="n">
        <f aca="false">IFERROR(IF($M51=CG51,($D$8+$D$9+$D$10)*$I51,IF($N51=LEFT(CG51,1),($D$8+MAX(0,IF($D$50=1,$D$9*(1-(ABS($Q51-ABS(VALUE(MID(CG51,FIND("|",CG51)+1,FIND("-",CG51)-FIND("|",CG51)-1))-VALUE(MID(CG51,FIND("-",CG51)+1,10)))))*$D$50),$D$9*(1-(IF($N51="X",ABS($O51-VALUE(MID(CG51,FIND("|",CG51)+1,FIND("-",CG51)-FIND("|",CG51)-1))),ABS($Q51-ABS(VALUE(MID(CG51,FIND("|",CG51)+1,FIND("-",CG51)-FIND("|",CG51)-1))-VALUE(MID(CG51,FIND("-",CG51)+1,10)))))*$D$50)))))*$I51,0)),0)</f>
        <v>0</v>
      </c>
      <c r="CI51" s="337"/>
      <c r="CJ51" s="362"/>
      <c r="CK51" s="355" t="n">
        <f aca="false">IFERROR(IF($M51=CJ51,($D$8+$D$9+$D$10)*$I51,IF($N51=LEFT(CJ51,1),($D$8+MAX(0,IF($D$50=1,$D$9*(1-(ABS($Q51-ABS(VALUE(MID(CJ51,FIND("|",CJ51)+1,FIND("-",CJ51)-FIND("|",CJ51)-1))-VALUE(MID(CJ51,FIND("-",CJ51)+1,10)))))*$D$50),$D$9*(1-(IF($N51="X",ABS($O51-VALUE(MID(CJ51,FIND("|",CJ51)+1,FIND("-",CJ51)-FIND("|",CJ51)-1))),ABS($Q51-ABS(VALUE(MID(CJ51,FIND("|",CJ51)+1,FIND("-",CJ51)-FIND("|",CJ51)-1))-VALUE(MID(CJ51,FIND("-",CJ51)+1,10)))))*$D$50)))))*$I51,0)),0)</f>
        <v>0</v>
      </c>
      <c r="CL51" s="337"/>
      <c r="CM51" s="362"/>
      <c r="CN51" s="355" t="n">
        <f aca="false">IFERROR(IF($M51=CM51,($D$8+$D$9+$D$10)*$I51,IF($N51=LEFT(CM51,1),($D$8+MAX(0,IF($D$50=1,$D$9*(1-(ABS($Q51-ABS(VALUE(MID(CM51,FIND("|",CM51)+1,FIND("-",CM51)-FIND("|",CM51)-1))-VALUE(MID(CM51,FIND("-",CM51)+1,10)))))*$D$50),$D$9*(1-(IF($N51="X",ABS($O51-VALUE(MID(CM51,FIND("|",CM51)+1,FIND("-",CM51)-FIND("|",CM51)-1))),ABS($Q51-ABS(VALUE(MID(CM51,FIND("|",CM51)+1,FIND("-",CM51)-FIND("|",CM51)-1))-VALUE(MID(CM51,FIND("-",CM51)+1,10)))))*$D$50)))))*$I51,0)),0)</f>
        <v>0</v>
      </c>
      <c r="CO51" s="337"/>
      <c r="CP51" s="362"/>
      <c r="CQ51" s="355" t="n">
        <f aca="false">IFERROR(IF($M51=CP51,($D$8+$D$9+$D$10)*$I51,IF($N51=LEFT(CP51,1),($D$8+MAX(0,IF($D$50=1,$D$9*(1-(ABS($Q51-ABS(VALUE(MID(CP51,FIND("|",CP51)+1,FIND("-",CP51)-FIND("|",CP51)-1))-VALUE(MID(CP51,FIND("-",CP51)+1,10)))))*$D$50),$D$9*(1-(IF($N51="X",ABS($O51-VALUE(MID(CP51,FIND("|",CP51)+1,FIND("-",CP51)-FIND("|",CP51)-1))),ABS($Q51-ABS(VALUE(MID(CP51,FIND("|",CP51)+1,FIND("-",CP51)-FIND("|",CP51)-1))-VALUE(MID(CP51,FIND("-",CP51)+1,10)))))*$D$50)))))*$I51,0)),0)</f>
        <v>0</v>
      </c>
      <c r="CR51" s="337"/>
      <c r="CS51" s="362"/>
      <c r="CT51" s="355" t="n">
        <f aca="false">IFERROR(IF($M51=CS51,($D$8+$D$9+$D$10)*$I51,IF($N51=LEFT(CS51,1),($D$8+MAX(0,IF($D$50=1,$D$9*(1-(ABS($Q51-ABS(VALUE(MID(CS51,FIND("|",CS51)+1,FIND("-",CS51)-FIND("|",CS51)-1))-VALUE(MID(CS51,FIND("-",CS51)+1,10)))))*$D$50),$D$9*(1-(IF($N51="X",ABS($O51-VALUE(MID(CS51,FIND("|",CS51)+1,FIND("-",CS51)-FIND("|",CS51)-1))),ABS($Q51-ABS(VALUE(MID(CS51,FIND("|",CS51)+1,FIND("-",CS51)-FIND("|",CS51)-1))-VALUE(MID(CS51,FIND("-",CS51)+1,10)))))*$D$50)))))*$I51,0)),0)</f>
        <v>0</v>
      </c>
      <c r="CU51" s="337"/>
      <c r="CV51" s="362"/>
      <c r="CW51" s="355" t="n">
        <f aca="false">IFERROR(IF($M51=CV51,($D$8+$D$9+$D$10)*$I51,IF($N51=LEFT(CV51,1),($D$8+MAX(0,IF($D$50=1,$D$9*(1-(ABS($Q51-ABS(VALUE(MID(CV51,FIND("|",CV51)+1,FIND("-",CV51)-FIND("|",CV51)-1))-VALUE(MID(CV51,FIND("-",CV51)+1,10)))))*$D$50),$D$9*(1-(IF($N51="X",ABS($O51-VALUE(MID(CV51,FIND("|",CV51)+1,FIND("-",CV51)-FIND("|",CV51)-1))),ABS($Q51-ABS(VALUE(MID(CV51,FIND("|",CV51)+1,FIND("-",CV51)-FIND("|",CV51)-1))-VALUE(MID(CV51,FIND("-",CV51)+1,10)))))*$D$50)))))*$I51,0)),0)</f>
        <v>0</v>
      </c>
      <c r="CX51" s="337"/>
      <c r="CY51" s="362"/>
      <c r="CZ51" s="355" t="n">
        <f aca="false">IFERROR(IF($M51=CY51,($D$8+$D$9+$D$10)*$I51,IF($N51=LEFT(CY51,1),($D$8+MAX(0,IF($D$50=1,$D$9*(1-(ABS($Q51-ABS(VALUE(MID(CY51,FIND("|",CY51)+1,FIND("-",CY51)-FIND("|",CY51)-1))-VALUE(MID(CY51,FIND("-",CY51)+1,10)))))*$D$50),$D$9*(1-(IF($N51="X",ABS($O51-VALUE(MID(CY51,FIND("|",CY51)+1,FIND("-",CY51)-FIND("|",CY51)-1))),ABS($Q51-ABS(VALUE(MID(CY51,FIND("|",CY51)+1,FIND("-",CY51)-FIND("|",CY51)-1))-VALUE(MID(CY51,FIND("-",CY51)+1,10)))))*$D$50)))))*$I51,0)),0)</f>
        <v>0</v>
      </c>
      <c r="DA51" s="337"/>
      <c r="DB51" s="362"/>
      <c r="DC51" s="355" t="n">
        <f aca="false">IFERROR(IF($M51=DB51,($D$8+$D$9+$D$10)*$I51,IF($N51=LEFT(DB51,1),($D$8+MAX(0,IF($D$50=1,$D$9*(1-(ABS($Q51-ABS(VALUE(MID(DB51,FIND("|",DB51)+1,FIND("-",DB51)-FIND("|",DB51)-1))-VALUE(MID(DB51,FIND("-",DB51)+1,10)))))*$D$50),$D$9*(1-(IF($N51="X",ABS($O51-VALUE(MID(DB51,FIND("|",DB51)+1,FIND("-",DB51)-FIND("|",DB51)-1))),ABS($Q51-ABS(VALUE(MID(DB51,FIND("|",DB51)+1,FIND("-",DB51)-FIND("|",DB51)-1))-VALUE(MID(DB51,FIND("-",DB51)+1,10)))))*$D$50)))))*$I51,0)),0)</f>
        <v>0</v>
      </c>
      <c r="DD51" s="337"/>
      <c r="DE51" s="362"/>
      <c r="DF51" s="355" t="n">
        <f aca="false">IFERROR(IF($M51=DE51,($D$8+$D$9+$D$10)*$I51,IF($N51=LEFT(DE51,1),($D$8+MAX(0,IF($D$50=1,$D$9*(1-(ABS($Q51-ABS(VALUE(MID(DE51,FIND("|",DE51)+1,FIND("-",DE51)-FIND("|",DE51)-1))-VALUE(MID(DE51,FIND("-",DE51)+1,10)))))*$D$50),$D$9*(1-(IF($N51="X",ABS($O51-VALUE(MID(DE51,FIND("|",DE51)+1,FIND("-",DE51)-FIND("|",DE51)-1))),ABS($Q51-ABS(VALUE(MID(DE51,FIND("|",DE51)+1,FIND("-",DE51)-FIND("|",DE51)-1))-VALUE(MID(DE51,FIND("-",DE51)+1,10)))))*$D$50)))))*$I51,0)),0)</f>
        <v>0</v>
      </c>
      <c r="DG51" s="337"/>
      <c r="DH51" s="362"/>
      <c r="DI51" s="355" t="n">
        <f aca="false">IFERROR(IF($M51=DH51,($D$8+$D$9+$D$10)*$I51,IF($N51=LEFT(DH51,1),($D$8+MAX(0,IF($D$50=1,$D$9*(1-(ABS($Q51-ABS(VALUE(MID(DH51,FIND("|",DH51)+1,FIND("-",DH51)-FIND("|",DH51)-1))-VALUE(MID(DH51,FIND("-",DH51)+1,10)))))*$D$50),$D$9*(1-(IF($N51="X",ABS($O51-VALUE(MID(DH51,FIND("|",DH51)+1,FIND("-",DH51)-FIND("|",DH51)-1))),ABS($Q51-ABS(VALUE(MID(DH51,FIND("|",DH51)+1,FIND("-",DH51)-FIND("|",DH51)-1))-VALUE(MID(DH51,FIND("-",DH51)+1,10)))))*$D$50)))))*$I51,0)),0)</f>
        <v>0</v>
      </c>
      <c r="DJ51" s="337"/>
      <c r="DK51" s="362"/>
      <c r="DL51" s="355" t="n">
        <f aca="false">IFERROR(IF($M51=DK51,($D$8+$D$9+$D$10)*$I51,IF($N51=LEFT(DK51,1),($D$8+MAX(0,IF($D$50=1,$D$9*(1-(ABS($Q51-ABS(VALUE(MID(DK51,FIND("|",DK51)+1,FIND("-",DK51)-FIND("|",DK51)-1))-VALUE(MID(DK51,FIND("-",DK51)+1,10)))))*$D$50),$D$9*(1-(IF($N51="X",ABS($O51-VALUE(MID(DK51,FIND("|",DK51)+1,FIND("-",DK51)-FIND("|",DK51)-1))),ABS($Q51-ABS(VALUE(MID(DK51,FIND("|",DK51)+1,FIND("-",DK51)-FIND("|",DK51)-1))-VALUE(MID(DK51,FIND("-",DK51)+1,10)))))*$D$50)))))*$I51,0)),0)</f>
        <v>0</v>
      </c>
      <c r="DM51" s="337"/>
      <c r="DN51" s="362"/>
      <c r="DO51" s="355" t="n">
        <f aca="false">IFERROR(IF($M51=DN51,($D$8+$D$9+$D$10)*$I51,IF($N51=LEFT(DN51,1),($D$8+MAX(0,IF($D$50=1,$D$9*(1-(ABS($Q51-ABS(VALUE(MID(DN51,FIND("|",DN51)+1,FIND("-",DN51)-FIND("|",DN51)-1))-VALUE(MID(DN51,FIND("-",DN51)+1,10)))))*$D$50),$D$9*(1-(IF($N51="X",ABS($O51-VALUE(MID(DN51,FIND("|",DN51)+1,FIND("-",DN51)-FIND("|",DN51)-1))),ABS($Q51-ABS(VALUE(MID(DN51,FIND("|",DN51)+1,FIND("-",DN51)-FIND("|",DN51)-1))-VALUE(MID(DN51,FIND("-",DN51)+1,10)))))*$D$50)))))*$I51,0)),0)</f>
        <v>0</v>
      </c>
      <c r="DP51" s="337"/>
      <c r="DQ51" s="362"/>
      <c r="DR51" s="355" t="n">
        <f aca="false">IFERROR(IF($M51=DQ51,($D$8+$D$9+$D$10)*$I51,IF($N51=LEFT(DQ51,1),($D$8+MAX(0,IF($D$50=1,$D$9*(1-(ABS($Q51-ABS(VALUE(MID(DQ51,FIND("|",DQ51)+1,FIND("-",DQ51)-FIND("|",DQ51)-1))-VALUE(MID(DQ51,FIND("-",DQ51)+1,10)))))*$D$50),$D$9*(1-(IF($N51="X",ABS($O51-VALUE(MID(DQ51,FIND("|",DQ51)+1,FIND("-",DQ51)-FIND("|",DQ51)-1))),ABS($Q51-ABS(VALUE(MID(DQ51,FIND("|",DQ51)+1,FIND("-",DQ51)-FIND("|",DQ51)-1))-VALUE(MID(DQ51,FIND("-",DQ51)+1,10)))))*$D$50)))))*$I51,0)),0)</f>
        <v>0</v>
      </c>
      <c r="DS51" s="337"/>
      <c r="DT51" s="362"/>
      <c r="DU51" s="355" t="n">
        <f aca="false">IFERROR(IF($M51=DT51,($D$8+$D$9+$D$10)*$I51,IF($N51=LEFT(DT51,1),($D$8+MAX(0,IF($D$50=1,$D$9*(1-(ABS($Q51-ABS(VALUE(MID(DT51,FIND("|",DT51)+1,FIND("-",DT51)-FIND("|",DT51)-1))-VALUE(MID(DT51,FIND("-",DT51)+1,10)))))*$D$50),$D$9*(1-(IF($N51="X",ABS($O51-VALUE(MID(DT51,FIND("|",DT51)+1,FIND("-",DT51)-FIND("|",DT51)-1))),ABS($Q51-ABS(VALUE(MID(DT51,FIND("|",DT51)+1,FIND("-",DT51)-FIND("|",DT51)-1))-VALUE(MID(DT51,FIND("-",DT51)+1,10)))))*$D$50)))))*$I51,0)),0)</f>
        <v>0</v>
      </c>
      <c r="DV51" s="337"/>
      <c r="DW51" s="362"/>
      <c r="DX51" s="355" t="n">
        <f aca="false">IFERROR(IF($M51=DW51,($D$8+$D$9+$D$10)*$I51,IF($N51=LEFT(DW51,1),($D$8+MAX(0,IF($D$50=1,$D$9*(1-(ABS($Q51-ABS(VALUE(MID(DW51,FIND("|",DW51)+1,FIND("-",DW51)-FIND("|",DW51)-1))-VALUE(MID(DW51,FIND("-",DW51)+1,10)))))*$D$50),$D$9*(1-(IF($N51="X",ABS($O51-VALUE(MID(DW51,FIND("|",DW51)+1,FIND("-",DW51)-FIND("|",DW51)-1))),ABS($Q51-ABS(VALUE(MID(DW51,FIND("|",DW51)+1,FIND("-",DW51)-FIND("|",DW51)-1))-VALUE(MID(DW51,FIND("-",DW51)+1,10)))))*$D$50)))))*$I51,0)),0)</f>
        <v>0</v>
      </c>
      <c r="DY51" s="337"/>
      <c r="DZ51" s="362"/>
      <c r="EA51" s="355" t="n">
        <f aca="false">IFERROR(IF($M51=DZ51,($D$8+$D$9+$D$10)*$I51,IF($N51=LEFT(DZ51,1),($D$8+MAX(0,IF($D$50=1,$D$9*(1-(ABS($Q51-ABS(VALUE(MID(DZ51,FIND("|",DZ51)+1,FIND("-",DZ51)-FIND("|",DZ51)-1))-VALUE(MID(DZ51,FIND("-",DZ51)+1,10)))))*$D$50),$D$9*(1-(IF($N51="X",ABS($O51-VALUE(MID(DZ51,FIND("|",DZ51)+1,FIND("-",DZ51)-FIND("|",DZ51)-1))),ABS($Q51-ABS(VALUE(MID(DZ51,FIND("|",DZ51)+1,FIND("-",DZ51)-FIND("|",DZ51)-1))-VALUE(MID(DZ51,FIND("-",DZ51)+1,10)))))*$D$50)))))*$I51,0)),0)</f>
        <v>0</v>
      </c>
      <c r="EB51" s="337"/>
      <c r="EC51" s="362"/>
      <c r="ED51" s="355" t="n">
        <f aca="false">IFERROR(IF($M51=EC51,($D$8+$D$9+$D$10)*$I51,IF($N51=LEFT(EC51,1),($D$8+MAX(0,IF($D$50=1,$D$9*(1-(ABS($Q51-ABS(VALUE(MID(EC51,FIND("|",EC51)+1,FIND("-",EC51)-FIND("|",EC51)-1))-VALUE(MID(EC51,FIND("-",EC51)+1,10)))))*$D$50),$D$9*(1-(IF($N51="X",ABS($O51-VALUE(MID(EC51,FIND("|",EC51)+1,FIND("-",EC51)-FIND("|",EC51)-1))),ABS($Q51-ABS(VALUE(MID(EC51,FIND("|",EC51)+1,FIND("-",EC51)-FIND("|",EC51)-1))-VALUE(MID(EC51,FIND("-",EC51)+1,10)))))*$D$50)))))*$I51,0)),0)</f>
        <v>0</v>
      </c>
      <c r="EE51" s="337"/>
      <c r="EF51" s="362"/>
      <c r="EG51" s="355" t="n">
        <f aca="false">IFERROR(IF($M51=EF51,($D$8+$D$9+$D$10)*$I51,IF($N51=LEFT(EF51,1),($D$8+MAX(0,IF($D$50=1,$D$9*(1-(ABS($Q51-ABS(VALUE(MID(EF51,FIND("|",EF51)+1,FIND("-",EF51)-FIND("|",EF51)-1))-VALUE(MID(EF51,FIND("-",EF51)+1,10)))))*$D$50),$D$9*(1-(IF($N51="X",ABS($O51-VALUE(MID(EF51,FIND("|",EF51)+1,FIND("-",EF51)-FIND("|",EF51)-1))),ABS($Q51-ABS(VALUE(MID(EF51,FIND("|",EF51)+1,FIND("-",EF51)-FIND("|",EF51)-1))-VALUE(MID(EF51,FIND("-",EF51)+1,10)))))*$D$50)))))*$I51,0)),0)</f>
        <v>0</v>
      </c>
      <c r="EH51" s="337"/>
      <c r="EI51" s="337"/>
    </row>
    <row r="52" customFormat="false" ht="15" hidden="false" customHeight="false" outlineLevel="0" collapsed="false">
      <c r="A52" s="326"/>
      <c r="B52" s="326"/>
      <c r="C52" s="247"/>
      <c r="D52" s="247"/>
      <c r="E52" s="378"/>
      <c r="F52" s="342" t="n">
        <f aca="false">SUM($D$8:$D$10)*I52</f>
        <v>17</v>
      </c>
      <c r="G52" s="342" t="n">
        <f aca="false">VLOOKUP(H52,Equipos!$Q$1:$R$25,2,0)</f>
        <v>14</v>
      </c>
      <c r="H52" s="350" t="n">
        <f aca="false">TRUNC(INDEX(WORLDCUP!$X$4:$X$147,MATCH(ADMIN!K52,WORLDCUP!$DT$4:$DT$147,0))+INDEX(Horarios!$R$3:$R$86,MATCH(Horarios!$C$3,Horarios!$P$3:$P$86,0))/24)</f>
        <v>46197</v>
      </c>
      <c r="I52" s="351" t="n">
        <v>1</v>
      </c>
      <c r="J52" s="361" t="s">
        <v>311</v>
      </c>
      <c r="K52" s="366" t="str">
        <f aca="false">CONCATENATE(WORLDCUP!AA94,"-",WORLDCUP!AF94)</f>
        <v>Inglaterra-Ghana</v>
      </c>
      <c r="L52" s="353"/>
      <c r="M52" s="358" t="str">
        <f aca="false">IF(OR(WORLDCUP!AC94="",WORLDCUP!AD94=""),"-",N52&amp;"|"&amp;O52&amp;"-"&amp;P52)</f>
        <v>-</v>
      </c>
      <c r="N52" s="331" t="str">
        <f aca="false">IF(OR(WORLDCUP!AC94="",WORLDCUP!AD94=""),"",IF(WORLDCUP!AC94&gt;WORLDCUP!AD94,"1",IF(WORLDCUP!AC94&lt;WORLDCUP!AD94,"2","X")))</f>
        <v/>
      </c>
      <c r="O52" s="331" t="n">
        <f aca="false">WORLDCUP!AC94</f>
        <v>0</v>
      </c>
      <c r="P52" s="331" t="n">
        <f aca="false">WORLDCUP!AD94</f>
        <v>0</v>
      </c>
      <c r="Q52" s="331" t="n">
        <f aca="false">ABS(O52-P52)</f>
        <v>0</v>
      </c>
      <c r="R52" s="326"/>
      <c r="S52" s="362" t="s">
        <v>288</v>
      </c>
      <c r="T52" s="355" t="n">
        <f aca="false">IFERROR(IF($M52=S52,($D$8+$D$9+$D$10)*$I52,IF($N52=LEFT(S52,1),($D$8+MAX(0,IF($D$50=1,$D$9*(1-(ABS($Q52-ABS(VALUE(MID(S52,FIND("|",S52)+1,FIND("-",S52)-FIND("|",S52)-1))-VALUE(MID(S52,FIND("-",S52)+1,10)))))*$D$50),$D$9*(1-(IF($N52="X",ABS($O52-VALUE(MID(S52,FIND("|",S52)+1,FIND("-",S52)-FIND("|",S52)-1))),ABS($Q52-ABS(VALUE(MID(S52,FIND("|",S52)+1,FIND("-",S52)-FIND("|",S52)-1))-VALUE(MID(S52,FIND("-",S52)+1,10)))))*$D$50)))))*$I52,0)),0)</f>
        <v>0</v>
      </c>
      <c r="U52" s="337"/>
      <c r="V52" s="362" t="s">
        <v>266</v>
      </c>
      <c r="W52" s="355" t="n">
        <f aca="false">IFERROR(IF($M52=V52,($D$8+$D$9+$D$10)*$I52,IF($N52=LEFT(V52,1),($D$8+MAX(0,IF($D$50=1,$D$9*(1-(ABS($Q52-ABS(VALUE(MID(V52,FIND("|",V52)+1,FIND("-",V52)-FIND("|",V52)-1))-VALUE(MID(V52,FIND("-",V52)+1,10)))))*$D$50),$D$9*(1-(IF($N52="X",ABS($O52-VALUE(MID(V52,FIND("|",V52)+1,FIND("-",V52)-FIND("|",V52)-1))),ABS($Q52-ABS(VALUE(MID(V52,FIND("|",V52)+1,FIND("-",V52)-FIND("|",V52)-1))-VALUE(MID(V52,FIND("-",V52)+1,10)))))*$D$50)))))*$I52,0)),0)</f>
        <v>0</v>
      </c>
      <c r="X52" s="337"/>
      <c r="Y52" s="362" t="s">
        <v>288</v>
      </c>
      <c r="Z52" s="355" t="n">
        <f aca="false">IFERROR(IF($M52=Y52,($D$8+$D$9+$D$10)*$I52,IF($N52=LEFT(Y52,1),($D$8+MAX(0,IF($D$50=1,$D$9*(1-(ABS($Q52-ABS(VALUE(MID(Y52,FIND("|",Y52)+1,FIND("-",Y52)-FIND("|",Y52)-1))-VALUE(MID(Y52,FIND("-",Y52)+1,10)))))*$D$50),$D$9*(1-(IF($N52="X",ABS($O52-VALUE(MID(Y52,FIND("|",Y52)+1,FIND("-",Y52)-FIND("|",Y52)-1))),ABS($Q52-ABS(VALUE(MID(Y52,FIND("|",Y52)+1,FIND("-",Y52)-FIND("|",Y52)-1))-VALUE(MID(Y52,FIND("-",Y52)+1,10)))))*$D$50)))))*$I52,0)),0)</f>
        <v>0</v>
      </c>
      <c r="AA52" s="337"/>
      <c r="AB52" s="362" t="s">
        <v>264</v>
      </c>
      <c r="AC52" s="355" t="n">
        <f aca="false">IFERROR(IF($M52=AB52,($D$8+$D$9+$D$10)*$I52,IF($N52=LEFT(AB52,1),($D$8+MAX(0,IF($D$50=1,$D$9*(1-(ABS($Q52-ABS(VALUE(MID(AB52,FIND("|",AB52)+1,FIND("-",AB52)-FIND("|",AB52)-1))-VALUE(MID(AB52,FIND("-",AB52)+1,10)))))*$D$50),$D$9*(1-(IF($N52="X",ABS($O52-VALUE(MID(AB52,FIND("|",AB52)+1,FIND("-",AB52)-FIND("|",AB52)-1))),ABS($Q52-ABS(VALUE(MID(AB52,FIND("|",AB52)+1,FIND("-",AB52)-FIND("|",AB52)-1))-VALUE(MID(AB52,FIND("-",AB52)+1,10)))))*$D$50)))))*$I52,0)),0)</f>
        <v>0</v>
      </c>
      <c r="AD52" s="337"/>
      <c r="AE52" s="362" t="s">
        <v>266</v>
      </c>
      <c r="AF52" s="355" t="n">
        <f aca="false">IFERROR(IF($M52=AE52,($D$8+$D$9+$D$10)*$I52,IF($N52=LEFT(AE52,1),($D$8+MAX(0,IF($D$50=1,$D$9*(1-(ABS($Q52-ABS(VALUE(MID(AE52,FIND("|",AE52)+1,FIND("-",AE52)-FIND("|",AE52)-1))-VALUE(MID(AE52,FIND("-",AE52)+1,10)))))*$D$50),$D$9*(1-(IF($N52="X",ABS($O52-VALUE(MID(AE52,FIND("|",AE52)+1,FIND("-",AE52)-FIND("|",AE52)-1))),ABS($Q52-ABS(VALUE(MID(AE52,FIND("|",AE52)+1,FIND("-",AE52)-FIND("|",AE52)-1))-VALUE(MID(AE52,FIND("-",AE52)+1,10)))))*$D$50)))))*$I52,0)),0)</f>
        <v>0</v>
      </c>
      <c r="AG52" s="337"/>
      <c r="AH52" s="362" t="s">
        <v>266</v>
      </c>
      <c r="AI52" s="355" t="n">
        <f aca="false">IFERROR(IF($M52=AH52,($D$8+$D$9+$D$10)*$I52,IF($N52=LEFT(AH52,1),($D$8+MAX(0,IF($D$50=1,$D$9*(1-(ABS($Q52-ABS(VALUE(MID(AH52,FIND("|",AH52)+1,FIND("-",AH52)-FIND("|",AH52)-1))-VALUE(MID(AH52,FIND("-",AH52)+1,10)))))*$D$50),$D$9*(1-(IF($N52="X",ABS($O52-VALUE(MID(AH52,FIND("|",AH52)+1,FIND("-",AH52)-FIND("|",AH52)-1))),ABS($Q52-ABS(VALUE(MID(AH52,FIND("|",AH52)+1,FIND("-",AH52)-FIND("|",AH52)-1))-VALUE(MID(AH52,FIND("-",AH52)+1,10)))))*$D$50)))))*$I52,0)),0)</f>
        <v>0</v>
      </c>
      <c r="AJ52" s="337"/>
      <c r="AK52" s="362" t="s">
        <v>266</v>
      </c>
      <c r="AL52" s="355" t="n">
        <f aca="false">IFERROR(IF($M52=AK52,($D$8+$D$9+$D$10)*$I52,IF($N52=LEFT(AK52,1),($D$8+MAX(0,IF($D$50=1,$D$9*(1-(ABS($Q52-ABS(VALUE(MID(AK52,FIND("|",AK52)+1,FIND("-",AK52)-FIND("|",AK52)-1))-VALUE(MID(AK52,FIND("-",AK52)+1,10)))))*$D$50),$D$9*(1-(IF($N52="X",ABS($O52-VALUE(MID(AK52,FIND("|",AK52)+1,FIND("-",AK52)-FIND("|",AK52)-1))),ABS($Q52-ABS(VALUE(MID(AK52,FIND("|",AK52)+1,FIND("-",AK52)-FIND("|",AK52)-1))-VALUE(MID(AK52,FIND("-",AK52)+1,10)))))*$D$50)))))*$I52,0)),0)</f>
        <v>0</v>
      </c>
      <c r="AM52" s="337"/>
      <c r="AN52" s="362" t="s">
        <v>288</v>
      </c>
      <c r="AO52" s="355" t="n">
        <f aca="false">IFERROR(IF($M52=AN52,($D$8+$D$9+$D$10)*$I52,IF($N52=LEFT(AN52,1),($D$8+MAX(0,IF($D$50=1,$D$9*(1-(ABS($Q52-ABS(VALUE(MID(AN52,FIND("|",AN52)+1,FIND("-",AN52)-FIND("|",AN52)-1))-VALUE(MID(AN52,FIND("-",AN52)+1,10)))))*$D$50),$D$9*(1-(IF($N52="X",ABS($O52-VALUE(MID(AN52,FIND("|",AN52)+1,FIND("-",AN52)-FIND("|",AN52)-1))),ABS($Q52-ABS(VALUE(MID(AN52,FIND("|",AN52)+1,FIND("-",AN52)-FIND("|",AN52)-1))-VALUE(MID(AN52,FIND("-",AN52)+1,10)))))*$D$50)))))*$I52,0)),0)</f>
        <v>0</v>
      </c>
      <c r="AP52" s="337"/>
      <c r="AQ52" s="362" t="s">
        <v>264</v>
      </c>
      <c r="AR52" s="355" t="n">
        <f aca="false">IFERROR(IF($M52=AQ52,($D$8+$D$9+$D$10)*$I52,IF($N52=LEFT(AQ52,1),($D$8+MAX(0,IF($D$50=1,$D$9*(1-(ABS($Q52-ABS(VALUE(MID(AQ52,FIND("|",AQ52)+1,FIND("-",AQ52)-FIND("|",AQ52)-1))-VALUE(MID(AQ52,FIND("-",AQ52)+1,10)))))*$D$50),$D$9*(1-(IF($N52="X",ABS($O52-VALUE(MID(AQ52,FIND("|",AQ52)+1,FIND("-",AQ52)-FIND("|",AQ52)-1))),ABS($Q52-ABS(VALUE(MID(AQ52,FIND("|",AQ52)+1,FIND("-",AQ52)-FIND("|",AQ52)-1))-VALUE(MID(AQ52,FIND("-",AQ52)+1,10)))))*$D$50)))))*$I52,0)),0)</f>
        <v>0</v>
      </c>
      <c r="AS52" s="337"/>
      <c r="AT52" s="362" t="s">
        <v>266</v>
      </c>
      <c r="AU52" s="355" t="n">
        <f aca="false">IFERROR(IF($M52=AT52,($D$8+$D$9+$D$10)*$I52,IF($N52=LEFT(AT52,1),($D$8+MAX(0,IF($D$50=1,$D$9*(1-(ABS($Q52-ABS(VALUE(MID(AT52,FIND("|",AT52)+1,FIND("-",AT52)-FIND("|",AT52)-1))-VALUE(MID(AT52,FIND("-",AT52)+1,10)))))*$D$50),$D$9*(1-(IF($N52="X",ABS($O52-VALUE(MID(AT52,FIND("|",AT52)+1,FIND("-",AT52)-FIND("|",AT52)-1))),ABS($Q52-ABS(VALUE(MID(AT52,FIND("|",AT52)+1,FIND("-",AT52)-FIND("|",AT52)-1))-VALUE(MID(AT52,FIND("-",AT52)+1,10)))))*$D$50)))))*$I52,0)),0)</f>
        <v>0</v>
      </c>
      <c r="AV52" s="337"/>
      <c r="AW52" s="362" t="s">
        <v>266</v>
      </c>
      <c r="AX52" s="355" t="n">
        <f aca="false">IFERROR(IF($M52=AW52,($D$8+$D$9+$D$10)*$I52,IF($N52=LEFT(AW52,1),($D$8+MAX(0,IF($D$50=1,$D$9*(1-(ABS($Q52-ABS(VALUE(MID(AW52,FIND("|",AW52)+1,FIND("-",AW52)-FIND("|",AW52)-1))-VALUE(MID(AW52,FIND("-",AW52)+1,10)))))*$D$50),$D$9*(1-(IF($N52="X",ABS($O52-VALUE(MID(AW52,FIND("|",AW52)+1,FIND("-",AW52)-FIND("|",AW52)-1))),ABS($Q52-ABS(VALUE(MID(AW52,FIND("|",AW52)+1,FIND("-",AW52)-FIND("|",AW52)-1))-VALUE(MID(AW52,FIND("-",AW52)+1,10)))))*$D$50)))))*$I52,0)),0)</f>
        <v>0</v>
      </c>
      <c r="AY52" s="337"/>
      <c r="AZ52" s="362" t="s">
        <v>264</v>
      </c>
      <c r="BA52" s="355" t="n">
        <f aca="false">IFERROR(IF($M52=AZ52,($D$8+$D$9+$D$10)*$I52,IF($N52=LEFT(AZ52,1),($D$8+MAX(0,IF($D$50=1,$D$9*(1-(ABS($Q52-ABS(VALUE(MID(AZ52,FIND("|",AZ52)+1,FIND("-",AZ52)-FIND("|",AZ52)-1))-VALUE(MID(AZ52,FIND("-",AZ52)+1,10)))))*$D$50),$D$9*(1-(IF($N52="X",ABS($O52-VALUE(MID(AZ52,FIND("|",AZ52)+1,FIND("-",AZ52)-FIND("|",AZ52)-1))),ABS($Q52-ABS(VALUE(MID(AZ52,FIND("|",AZ52)+1,FIND("-",AZ52)-FIND("|",AZ52)-1))-VALUE(MID(AZ52,FIND("-",AZ52)+1,10)))))*$D$50)))))*$I52,0)),0)</f>
        <v>0</v>
      </c>
      <c r="BB52" s="337"/>
      <c r="BC52" s="362" t="s">
        <v>267</v>
      </c>
      <c r="BD52" s="355" t="n">
        <f aca="false">IFERROR(IF($M52=BC52,($D$8+$D$9+$D$10)*$I52,IF($N52=LEFT(BC52,1),($D$8+MAX(0,IF($D$50=1,$D$9*(1-(ABS($Q52-ABS(VALUE(MID(BC52,FIND("|",BC52)+1,FIND("-",BC52)-FIND("|",BC52)-1))-VALUE(MID(BC52,FIND("-",BC52)+1,10)))))*$D$50),$D$9*(1-(IF($N52="X",ABS($O52-VALUE(MID(BC52,FIND("|",BC52)+1,FIND("-",BC52)-FIND("|",BC52)-1))),ABS($Q52-ABS(VALUE(MID(BC52,FIND("|",BC52)+1,FIND("-",BC52)-FIND("|",BC52)-1))-VALUE(MID(BC52,FIND("-",BC52)+1,10)))))*$D$50)))))*$I52,0)),0)</f>
        <v>0</v>
      </c>
      <c r="BE52" s="337"/>
      <c r="BF52" s="362" t="s">
        <v>266</v>
      </c>
      <c r="BG52" s="355" t="n">
        <f aca="false">IFERROR(IF($M52=BF52,($D$8+$D$9+$D$10)*$I52,IF($N52=LEFT(BF52,1),($D$8+MAX(0,IF($D$50=1,$D$9*(1-(ABS($Q52-ABS(VALUE(MID(BF52,FIND("|",BF52)+1,FIND("-",BF52)-FIND("|",BF52)-1))-VALUE(MID(BF52,FIND("-",BF52)+1,10)))))*$D$50),$D$9*(1-(IF($N52="X",ABS($O52-VALUE(MID(BF52,FIND("|",BF52)+1,FIND("-",BF52)-FIND("|",BF52)-1))),ABS($Q52-ABS(VALUE(MID(BF52,FIND("|",BF52)+1,FIND("-",BF52)-FIND("|",BF52)-1))-VALUE(MID(BF52,FIND("-",BF52)+1,10)))))*$D$50)))))*$I52,0)),0)</f>
        <v>0</v>
      </c>
      <c r="BH52" s="337"/>
      <c r="BI52" s="362" t="s">
        <v>266</v>
      </c>
      <c r="BJ52" s="355" t="n">
        <f aca="false">IFERROR(IF($M52=BI52,($D$8+$D$9+$D$10)*$I52,IF($N52=LEFT(BI52,1),($D$8+MAX(0,IF($D$50=1,$D$9*(1-(ABS($Q52-ABS(VALUE(MID(BI52,FIND("|",BI52)+1,FIND("-",BI52)-FIND("|",BI52)-1))-VALUE(MID(BI52,FIND("-",BI52)+1,10)))))*$D$50),$D$9*(1-(IF($N52="X",ABS($O52-VALUE(MID(BI52,FIND("|",BI52)+1,FIND("-",BI52)-FIND("|",BI52)-1))),ABS($Q52-ABS(VALUE(MID(BI52,FIND("|",BI52)+1,FIND("-",BI52)-FIND("|",BI52)-1))-VALUE(MID(BI52,FIND("-",BI52)+1,10)))))*$D$50)))))*$I52,0)),0)</f>
        <v>0</v>
      </c>
      <c r="BK52" s="337"/>
      <c r="BL52" s="362" t="s">
        <v>272</v>
      </c>
      <c r="BM52" s="355" t="n">
        <f aca="false">IFERROR(IF($M52=BL52,($D$8+$D$9+$D$10)*$I52,IF($N52=LEFT(BL52,1),($D$8+MAX(0,IF($D$50=1,$D$9*(1-(ABS($Q52-ABS(VALUE(MID(BL52,FIND("|",BL52)+1,FIND("-",BL52)-FIND("|",BL52)-1))-VALUE(MID(BL52,FIND("-",BL52)+1,10)))))*$D$50),$D$9*(1-(IF($N52="X",ABS($O52-VALUE(MID(BL52,FIND("|",BL52)+1,FIND("-",BL52)-FIND("|",BL52)-1))),ABS($Q52-ABS(VALUE(MID(BL52,FIND("|",BL52)+1,FIND("-",BL52)-FIND("|",BL52)-1))-VALUE(MID(BL52,FIND("-",BL52)+1,10)))))*$D$50)))))*$I52,0)),0)</f>
        <v>0</v>
      </c>
      <c r="BN52" s="337"/>
      <c r="BO52" s="362" t="s">
        <v>267</v>
      </c>
      <c r="BP52" s="355" t="n">
        <f aca="false">IFERROR(IF($M52=BO52,($D$8+$D$9+$D$10)*$I52,IF($N52=LEFT(BO52,1),($D$8+MAX(0,IF($D$50=1,$D$9*(1-(ABS($Q52-ABS(VALUE(MID(BO52,FIND("|",BO52)+1,FIND("-",BO52)-FIND("|",BO52)-1))-VALUE(MID(BO52,FIND("-",BO52)+1,10)))))*$D$50),$D$9*(1-(IF($N52="X",ABS($O52-VALUE(MID(BO52,FIND("|",BO52)+1,FIND("-",BO52)-FIND("|",BO52)-1))),ABS($Q52-ABS(VALUE(MID(BO52,FIND("|",BO52)+1,FIND("-",BO52)-FIND("|",BO52)-1))-VALUE(MID(BO52,FIND("-",BO52)+1,10)))))*$D$50)))))*$I52,0)),0)</f>
        <v>0</v>
      </c>
      <c r="BQ52" s="337"/>
      <c r="BR52" s="362" t="s">
        <v>266</v>
      </c>
      <c r="BS52" s="355" t="n">
        <f aca="false">IFERROR(IF($M52=BR52,($D$8+$D$9+$D$10)*$I52,IF($N52=LEFT(BR52,1),($D$8+MAX(0,IF($D$50=1,$D$9*(1-(ABS($Q52-ABS(VALUE(MID(BR52,FIND("|",BR52)+1,FIND("-",BR52)-FIND("|",BR52)-1))-VALUE(MID(BR52,FIND("-",BR52)+1,10)))))*$D$50),$D$9*(1-(IF($N52="X",ABS($O52-VALUE(MID(BR52,FIND("|",BR52)+1,FIND("-",BR52)-FIND("|",BR52)-1))),ABS($Q52-ABS(VALUE(MID(BR52,FIND("|",BR52)+1,FIND("-",BR52)-FIND("|",BR52)-1))-VALUE(MID(BR52,FIND("-",BR52)+1,10)))))*$D$50)))))*$I52,0)),0)</f>
        <v>0</v>
      </c>
      <c r="BT52" s="337"/>
      <c r="BU52" s="362"/>
      <c r="BV52" s="355" t="n">
        <f aca="false">IFERROR(IF($M52=BU52,($D$8+$D$9+$D$10)*$I52,IF($N52=LEFT(BU52,1),($D$8+MAX(0,IF($D$50=1,$D$9*(1-(ABS($Q52-ABS(VALUE(MID(BU52,FIND("|",BU52)+1,FIND("-",BU52)-FIND("|",BU52)-1))-VALUE(MID(BU52,FIND("-",BU52)+1,10)))))*$D$50),$D$9*(1-(IF($N52="X",ABS($O52-VALUE(MID(BU52,FIND("|",BU52)+1,FIND("-",BU52)-FIND("|",BU52)-1))),ABS($Q52-ABS(VALUE(MID(BU52,FIND("|",BU52)+1,FIND("-",BU52)-FIND("|",BU52)-1))-VALUE(MID(BU52,FIND("-",BU52)+1,10)))))*$D$50)))))*$I52,0)),0)</f>
        <v>0</v>
      </c>
      <c r="BW52" s="337"/>
      <c r="BX52" s="362"/>
      <c r="BY52" s="355" t="n">
        <f aca="false">IFERROR(IF($M52=BX52,($D$8+$D$9+$D$10)*$I52,IF($N52=LEFT(BX52,1),($D$8+MAX(0,IF($D$50=1,$D$9*(1-(ABS($Q52-ABS(VALUE(MID(BX52,FIND("|",BX52)+1,FIND("-",BX52)-FIND("|",BX52)-1))-VALUE(MID(BX52,FIND("-",BX52)+1,10)))))*$D$50),$D$9*(1-(IF($N52="X",ABS($O52-VALUE(MID(BX52,FIND("|",BX52)+1,FIND("-",BX52)-FIND("|",BX52)-1))),ABS($Q52-ABS(VALUE(MID(BX52,FIND("|",BX52)+1,FIND("-",BX52)-FIND("|",BX52)-1))-VALUE(MID(BX52,FIND("-",BX52)+1,10)))))*$D$50)))))*$I52,0)),0)</f>
        <v>0</v>
      </c>
      <c r="BZ52" s="337"/>
      <c r="CA52" s="362"/>
      <c r="CB52" s="355" t="n">
        <f aca="false">IFERROR(IF($M52=CA52,($D$8+$D$9+$D$10)*$I52,IF($N52=LEFT(CA52,1),($D$8+MAX(0,IF($D$50=1,$D$9*(1-(ABS($Q52-ABS(VALUE(MID(CA52,FIND("|",CA52)+1,FIND("-",CA52)-FIND("|",CA52)-1))-VALUE(MID(CA52,FIND("-",CA52)+1,10)))))*$D$50),$D$9*(1-(IF($N52="X",ABS($O52-VALUE(MID(CA52,FIND("|",CA52)+1,FIND("-",CA52)-FIND("|",CA52)-1))),ABS($Q52-ABS(VALUE(MID(CA52,FIND("|",CA52)+1,FIND("-",CA52)-FIND("|",CA52)-1))-VALUE(MID(CA52,FIND("-",CA52)+1,10)))))*$D$50)))))*$I52,0)),0)</f>
        <v>0</v>
      </c>
      <c r="CC52" s="337"/>
      <c r="CD52" s="362"/>
      <c r="CE52" s="355" t="n">
        <f aca="false">IFERROR(IF($M52=CD52,($D$8+$D$9+$D$10)*$I52,IF($N52=LEFT(CD52,1),($D$8+MAX(0,IF($D$50=1,$D$9*(1-(ABS($Q52-ABS(VALUE(MID(CD52,FIND("|",CD52)+1,FIND("-",CD52)-FIND("|",CD52)-1))-VALUE(MID(CD52,FIND("-",CD52)+1,10)))))*$D$50),$D$9*(1-(IF($N52="X",ABS($O52-VALUE(MID(CD52,FIND("|",CD52)+1,FIND("-",CD52)-FIND("|",CD52)-1))),ABS($Q52-ABS(VALUE(MID(CD52,FIND("|",CD52)+1,FIND("-",CD52)-FIND("|",CD52)-1))-VALUE(MID(CD52,FIND("-",CD52)+1,10)))))*$D$50)))))*$I52,0)),0)</f>
        <v>0</v>
      </c>
      <c r="CF52" s="337"/>
      <c r="CG52" s="362"/>
      <c r="CH52" s="355" t="n">
        <f aca="false">IFERROR(IF($M52=CG52,($D$8+$D$9+$D$10)*$I52,IF($N52=LEFT(CG52,1),($D$8+MAX(0,IF($D$50=1,$D$9*(1-(ABS($Q52-ABS(VALUE(MID(CG52,FIND("|",CG52)+1,FIND("-",CG52)-FIND("|",CG52)-1))-VALUE(MID(CG52,FIND("-",CG52)+1,10)))))*$D$50),$D$9*(1-(IF($N52="X",ABS($O52-VALUE(MID(CG52,FIND("|",CG52)+1,FIND("-",CG52)-FIND("|",CG52)-1))),ABS($Q52-ABS(VALUE(MID(CG52,FIND("|",CG52)+1,FIND("-",CG52)-FIND("|",CG52)-1))-VALUE(MID(CG52,FIND("-",CG52)+1,10)))))*$D$50)))))*$I52,0)),0)</f>
        <v>0</v>
      </c>
      <c r="CI52" s="337"/>
      <c r="CJ52" s="362"/>
      <c r="CK52" s="355" t="n">
        <f aca="false">IFERROR(IF($M52=CJ52,($D$8+$D$9+$D$10)*$I52,IF($N52=LEFT(CJ52,1),($D$8+MAX(0,IF($D$50=1,$D$9*(1-(ABS($Q52-ABS(VALUE(MID(CJ52,FIND("|",CJ52)+1,FIND("-",CJ52)-FIND("|",CJ52)-1))-VALUE(MID(CJ52,FIND("-",CJ52)+1,10)))))*$D$50),$D$9*(1-(IF($N52="X",ABS($O52-VALUE(MID(CJ52,FIND("|",CJ52)+1,FIND("-",CJ52)-FIND("|",CJ52)-1))),ABS($Q52-ABS(VALUE(MID(CJ52,FIND("|",CJ52)+1,FIND("-",CJ52)-FIND("|",CJ52)-1))-VALUE(MID(CJ52,FIND("-",CJ52)+1,10)))))*$D$50)))))*$I52,0)),0)</f>
        <v>0</v>
      </c>
      <c r="CL52" s="337"/>
      <c r="CM52" s="362"/>
      <c r="CN52" s="355" t="n">
        <f aca="false">IFERROR(IF($M52=CM52,($D$8+$D$9+$D$10)*$I52,IF($N52=LEFT(CM52,1),($D$8+MAX(0,IF($D$50=1,$D$9*(1-(ABS($Q52-ABS(VALUE(MID(CM52,FIND("|",CM52)+1,FIND("-",CM52)-FIND("|",CM52)-1))-VALUE(MID(CM52,FIND("-",CM52)+1,10)))))*$D$50),$D$9*(1-(IF($N52="X",ABS($O52-VALUE(MID(CM52,FIND("|",CM52)+1,FIND("-",CM52)-FIND("|",CM52)-1))),ABS($Q52-ABS(VALUE(MID(CM52,FIND("|",CM52)+1,FIND("-",CM52)-FIND("|",CM52)-1))-VALUE(MID(CM52,FIND("-",CM52)+1,10)))))*$D$50)))))*$I52,0)),0)</f>
        <v>0</v>
      </c>
      <c r="CO52" s="337"/>
      <c r="CP52" s="362"/>
      <c r="CQ52" s="355" t="n">
        <f aca="false">IFERROR(IF($M52=CP52,($D$8+$D$9+$D$10)*$I52,IF($N52=LEFT(CP52,1),($D$8+MAX(0,IF($D$50=1,$D$9*(1-(ABS($Q52-ABS(VALUE(MID(CP52,FIND("|",CP52)+1,FIND("-",CP52)-FIND("|",CP52)-1))-VALUE(MID(CP52,FIND("-",CP52)+1,10)))))*$D$50),$D$9*(1-(IF($N52="X",ABS($O52-VALUE(MID(CP52,FIND("|",CP52)+1,FIND("-",CP52)-FIND("|",CP52)-1))),ABS($Q52-ABS(VALUE(MID(CP52,FIND("|",CP52)+1,FIND("-",CP52)-FIND("|",CP52)-1))-VALUE(MID(CP52,FIND("-",CP52)+1,10)))))*$D$50)))))*$I52,0)),0)</f>
        <v>0</v>
      </c>
      <c r="CR52" s="337"/>
      <c r="CS52" s="362"/>
      <c r="CT52" s="355" t="n">
        <f aca="false">IFERROR(IF($M52=CS52,($D$8+$D$9+$D$10)*$I52,IF($N52=LEFT(CS52,1),($D$8+MAX(0,IF($D$50=1,$D$9*(1-(ABS($Q52-ABS(VALUE(MID(CS52,FIND("|",CS52)+1,FIND("-",CS52)-FIND("|",CS52)-1))-VALUE(MID(CS52,FIND("-",CS52)+1,10)))))*$D$50),$D$9*(1-(IF($N52="X",ABS($O52-VALUE(MID(CS52,FIND("|",CS52)+1,FIND("-",CS52)-FIND("|",CS52)-1))),ABS($Q52-ABS(VALUE(MID(CS52,FIND("|",CS52)+1,FIND("-",CS52)-FIND("|",CS52)-1))-VALUE(MID(CS52,FIND("-",CS52)+1,10)))))*$D$50)))))*$I52,0)),0)</f>
        <v>0</v>
      </c>
      <c r="CU52" s="337"/>
      <c r="CV52" s="362"/>
      <c r="CW52" s="355" t="n">
        <f aca="false">IFERROR(IF($M52=CV52,($D$8+$D$9+$D$10)*$I52,IF($N52=LEFT(CV52,1),($D$8+MAX(0,IF($D$50=1,$D$9*(1-(ABS($Q52-ABS(VALUE(MID(CV52,FIND("|",CV52)+1,FIND("-",CV52)-FIND("|",CV52)-1))-VALUE(MID(CV52,FIND("-",CV52)+1,10)))))*$D$50),$D$9*(1-(IF($N52="X",ABS($O52-VALUE(MID(CV52,FIND("|",CV52)+1,FIND("-",CV52)-FIND("|",CV52)-1))),ABS($Q52-ABS(VALUE(MID(CV52,FIND("|",CV52)+1,FIND("-",CV52)-FIND("|",CV52)-1))-VALUE(MID(CV52,FIND("-",CV52)+1,10)))))*$D$50)))))*$I52,0)),0)</f>
        <v>0</v>
      </c>
      <c r="CX52" s="337"/>
      <c r="CY52" s="362"/>
      <c r="CZ52" s="355" t="n">
        <f aca="false">IFERROR(IF($M52=CY52,($D$8+$D$9+$D$10)*$I52,IF($N52=LEFT(CY52,1),($D$8+MAX(0,IF($D$50=1,$D$9*(1-(ABS($Q52-ABS(VALUE(MID(CY52,FIND("|",CY52)+1,FIND("-",CY52)-FIND("|",CY52)-1))-VALUE(MID(CY52,FIND("-",CY52)+1,10)))))*$D$50),$D$9*(1-(IF($N52="X",ABS($O52-VALUE(MID(CY52,FIND("|",CY52)+1,FIND("-",CY52)-FIND("|",CY52)-1))),ABS($Q52-ABS(VALUE(MID(CY52,FIND("|",CY52)+1,FIND("-",CY52)-FIND("|",CY52)-1))-VALUE(MID(CY52,FIND("-",CY52)+1,10)))))*$D$50)))))*$I52,0)),0)</f>
        <v>0</v>
      </c>
      <c r="DA52" s="337"/>
      <c r="DB52" s="362"/>
      <c r="DC52" s="355" t="n">
        <f aca="false">IFERROR(IF($M52=DB52,($D$8+$D$9+$D$10)*$I52,IF($N52=LEFT(DB52,1),($D$8+MAX(0,IF($D$50=1,$D$9*(1-(ABS($Q52-ABS(VALUE(MID(DB52,FIND("|",DB52)+1,FIND("-",DB52)-FIND("|",DB52)-1))-VALUE(MID(DB52,FIND("-",DB52)+1,10)))))*$D$50),$D$9*(1-(IF($N52="X",ABS($O52-VALUE(MID(DB52,FIND("|",DB52)+1,FIND("-",DB52)-FIND("|",DB52)-1))),ABS($Q52-ABS(VALUE(MID(DB52,FIND("|",DB52)+1,FIND("-",DB52)-FIND("|",DB52)-1))-VALUE(MID(DB52,FIND("-",DB52)+1,10)))))*$D$50)))))*$I52,0)),0)</f>
        <v>0</v>
      </c>
      <c r="DD52" s="337"/>
      <c r="DE52" s="362"/>
      <c r="DF52" s="355" t="n">
        <f aca="false">IFERROR(IF($M52=DE52,($D$8+$D$9+$D$10)*$I52,IF($N52=LEFT(DE52,1),($D$8+MAX(0,IF($D$50=1,$D$9*(1-(ABS($Q52-ABS(VALUE(MID(DE52,FIND("|",DE52)+1,FIND("-",DE52)-FIND("|",DE52)-1))-VALUE(MID(DE52,FIND("-",DE52)+1,10)))))*$D$50),$D$9*(1-(IF($N52="X",ABS($O52-VALUE(MID(DE52,FIND("|",DE52)+1,FIND("-",DE52)-FIND("|",DE52)-1))),ABS($Q52-ABS(VALUE(MID(DE52,FIND("|",DE52)+1,FIND("-",DE52)-FIND("|",DE52)-1))-VALUE(MID(DE52,FIND("-",DE52)+1,10)))))*$D$50)))))*$I52,0)),0)</f>
        <v>0</v>
      </c>
      <c r="DG52" s="337"/>
      <c r="DH52" s="362"/>
      <c r="DI52" s="355" t="n">
        <f aca="false">IFERROR(IF($M52=DH52,($D$8+$D$9+$D$10)*$I52,IF($N52=LEFT(DH52,1),($D$8+MAX(0,IF($D$50=1,$D$9*(1-(ABS($Q52-ABS(VALUE(MID(DH52,FIND("|",DH52)+1,FIND("-",DH52)-FIND("|",DH52)-1))-VALUE(MID(DH52,FIND("-",DH52)+1,10)))))*$D$50),$D$9*(1-(IF($N52="X",ABS($O52-VALUE(MID(DH52,FIND("|",DH52)+1,FIND("-",DH52)-FIND("|",DH52)-1))),ABS($Q52-ABS(VALUE(MID(DH52,FIND("|",DH52)+1,FIND("-",DH52)-FIND("|",DH52)-1))-VALUE(MID(DH52,FIND("-",DH52)+1,10)))))*$D$50)))))*$I52,0)),0)</f>
        <v>0</v>
      </c>
      <c r="DJ52" s="337"/>
      <c r="DK52" s="362"/>
      <c r="DL52" s="355" t="n">
        <f aca="false">IFERROR(IF($M52=DK52,($D$8+$D$9+$D$10)*$I52,IF($N52=LEFT(DK52,1),($D$8+MAX(0,IF($D$50=1,$D$9*(1-(ABS($Q52-ABS(VALUE(MID(DK52,FIND("|",DK52)+1,FIND("-",DK52)-FIND("|",DK52)-1))-VALUE(MID(DK52,FIND("-",DK52)+1,10)))))*$D$50),$D$9*(1-(IF($N52="X",ABS($O52-VALUE(MID(DK52,FIND("|",DK52)+1,FIND("-",DK52)-FIND("|",DK52)-1))),ABS($Q52-ABS(VALUE(MID(DK52,FIND("|",DK52)+1,FIND("-",DK52)-FIND("|",DK52)-1))-VALUE(MID(DK52,FIND("-",DK52)+1,10)))))*$D$50)))))*$I52,0)),0)</f>
        <v>0</v>
      </c>
      <c r="DM52" s="337"/>
      <c r="DN52" s="362"/>
      <c r="DO52" s="355" t="n">
        <f aca="false">IFERROR(IF($M52=DN52,($D$8+$D$9+$D$10)*$I52,IF($N52=LEFT(DN52,1),($D$8+MAX(0,IF($D$50=1,$D$9*(1-(ABS($Q52-ABS(VALUE(MID(DN52,FIND("|",DN52)+1,FIND("-",DN52)-FIND("|",DN52)-1))-VALUE(MID(DN52,FIND("-",DN52)+1,10)))))*$D$50),$D$9*(1-(IF($N52="X",ABS($O52-VALUE(MID(DN52,FIND("|",DN52)+1,FIND("-",DN52)-FIND("|",DN52)-1))),ABS($Q52-ABS(VALUE(MID(DN52,FIND("|",DN52)+1,FIND("-",DN52)-FIND("|",DN52)-1))-VALUE(MID(DN52,FIND("-",DN52)+1,10)))))*$D$50)))))*$I52,0)),0)</f>
        <v>0</v>
      </c>
      <c r="DP52" s="337"/>
      <c r="DQ52" s="362"/>
      <c r="DR52" s="355" t="n">
        <f aca="false">IFERROR(IF($M52=DQ52,($D$8+$D$9+$D$10)*$I52,IF($N52=LEFT(DQ52,1),($D$8+MAX(0,IF($D$50=1,$D$9*(1-(ABS($Q52-ABS(VALUE(MID(DQ52,FIND("|",DQ52)+1,FIND("-",DQ52)-FIND("|",DQ52)-1))-VALUE(MID(DQ52,FIND("-",DQ52)+1,10)))))*$D$50),$D$9*(1-(IF($N52="X",ABS($O52-VALUE(MID(DQ52,FIND("|",DQ52)+1,FIND("-",DQ52)-FIND("|",DQ52)-1))),ABS($Q52-ABS(VALUE(MID(DQ52,FIND("|",DQ52)+1,FIND("-",DQ52)-FIND("|",DQ52)-1))-VALUE(MID(DQ52,FIND("-",DQ52)+1,10)))))*$D$50)))))*$I52,0)),0)</f>
        <v>0</v>
      </c>
      <c r="DS52" s="337"/>
      <c r="DT52" s="362"/>
      <c r="DU52" s="355" t="n">
        <f aca="false">IFERROR(IF($M52=DT52,($D$8+$D$9+$D$10)*$I52,IF($N52=LEFT(DT52,1),($D$8+MAX(0,IF($D$50=1,$D$9*(1-(ABS($Q52-ABS(VALUE(MID(DT52,FIND("|",DT52)+1,FIND("-",DT52)-FIND("|",DT52)-1))-VALUE(MID(DT52,FIND("-",DT52)+1,10)))))*$D$50),$D$9*(1-(IF($N52="X",ABS($O52-VALUE(MID(DT52,FIND("|",DT52)+1,FIND("-",DT52)-FIND("|",DT52)-1))),ABS($Q52-ABS(VALUE(MID(DT52,FIND("|",DT52)+1,FIND("-",DT52)-FIND("|",DT52)-1))-VALUE(MID(DT52,FIND("-",DT52)+1,10)))))*$D$50)))))*$I52,0)),0)</f>
        <v>0</v>
      </c>
      <c r="DV52" s="337"/>
      <c r="DW52" s="362"/>
      <c r="DX52" s="355" t="n">
        <f aca="false">IFERROR(IF($M52=DW52,($D$8+$D$9+$D$10)*$I52,IF($N52=LEFT(DW52,1),($D$8+MAX(0,IF($D$50=1,$D$9*(1-(ABS($Q52-ABS(VALUE(MID(DW52,FIND("|",DW52)+1,FIND("-",DW52)-FIND("|",DW52)-1))-VALUE(MID(DW52,FIND("-",DW52)+1,10)))))*$D$50),$D$9*(1-(IF($N52="X",ABS($O52-VALUE(MID(DW52,FIND("|",DW52)+1,FIND("-",DW52)-FIND("|",DW52)-1))),ABS($Q52-ABS(VALUE(MID(DW52,FIND("|",DW52)+1,FIND("-",DW52)-FIND("|",DW52)-1))-VALUE(MID(DW52,FIND("-",DW52)+1,10)))))*$D$50)))))*$I52,0)),0)</f>
        <v>0</v>
      </c>
      <c r="DY52" s="337"/>
      <c r="DZ52" s="362"/>
      <c r="EA52" s="355" t="n">
        <f aca="false">IFERROR(IF($M52=DZ52,($D$8+$D$9+$D$10)*$I52,IF($N52=LEFT(DZ52,1),($D$8+MAX(0,IF($D$50=1,$D$9*(1-(ABS($Q52-ABS(VALUE(MID(DZ52,FIND("|",DZ52)+1,FIND("-",DZ52)-FIND("|",DZ52)-1))-VALUE(MID(DZ52,FIND("-",DZ52)+1,10)))))*$D$50),$D$9*(1-(IF($N52="X",ABS($O52-VALUE(MID(DZ52,FIND("|",DZ52)+1,FIND("-",DZ52)-FIND("|",DZ52)-1))),ABS($Q52-ABS(VALUE(MID(DZ52,FIND("|",DZ52)+1,FIND("-",DZ52)-FIND("|",DZ52)-1))-VALUE(MID(DZ52,FIND("-",DZ52)+1,10)))))*$D$50)))))*$I52,0)),0)</f>
        <v>0</v>
      </c>
      <c r="EB52" s="337"/>
      <c r="EC52" s="362"/>
      <c r="ED52" s="355" t="n">
        <f aca="false">IFERROR(IF($M52=EC52,($D$8+$D$9+$D$10)*$I52,IF($N52=LEFT(EC52,1),($D$8+MAX(0,IF($D$50=1,$D$9*(1-(ABS($Q52-ABS(VALUE(MID(EC52,FIND("|",EC52)+1,FIND("-",EC52)-FIND("|",EC52)-1))-VALUE(MID(EC52,FIND("-",EC52)+1,10)))))*$D$50),$D$9*(1-(IF($N52="X",ABS($O52-VALUE(MID(EC52,FIND("|",EC52)+1,FIND("-",EC52)-FIND("|",EC52)-1))),ABS($Q52-ABS(VALUE(MID(EC52,FIND("|",EC52)+1,FIND("-",EC52)-FIND("|",EC52)-1))-VALUE(MID(EC52,FIND("-",EC52)+1,10)))))*$D$50)))))*$I52,0)),0)</f>
        <v>0</v>
      </c>
      <c r="EE52" s="337"/>
      <c r="EF52" s="362"/>
      <c r="EG52" s="355" t="n">
        <f aca="false">IFERROR(IF($M52=EF52,($D$8+$D$9+$D$10)*$I52,IF($N52=LEFT(EF52,1),($D$8+MAX(0,IF($D$50=1,$D$9*(1-(ABS($Q52-ABS(VALUE(MID(EF52,FIND("|",EF52)+1,FIND("-",EF52)-FIND("|",EF52)-1))-VALUE(MID(EF52,FIND("-",EF52)+1,10)))))*$D$50),$D$9*(1-(IF($N52="X",ABS($O52-VALUE(MID(EF52,FIND("|",EF52)+1,FIND("-",EF52)-FIND("|",EF52)-1))),ABS($Q52-ABS(VALUE(MID(EF52,FIND("|",EF52)+1,FIND("-",EF52)-FIND("|",EF52)-1))-VALUE(MID(EF52,FIND("-",EF52)+1,10)))))*$D$50)))))*$I52,0)),0)</f>
        <v>0</v>
      </c>
      <c r="EH52" s="337"/>
      <c r="EI52" s="337"/>
    </row>
    <row r="53" customFormat="false" ht="15" hidden="false" customHeight="false" outlineLevel="0" collapsed="false">
      <c r="A53" s="326"/>
      <c r="B53" s="326"/>
      <c r="C53" s="247"/>
      <c r="D53" s="89"/>
      <c r="E53" s="378"/>
      <c r="F53" s="342" t="n">
        <f aca="false">SUM($D$8:$D$10)*I53</f>
        <v>17</v>
      </c>
      <c r="G53" s="342" t="n">
        <f aca="false">VLOOKUP(H53,Equipos!$Q$1:$R$25,2,0)</f>
        <v>14</v>
      </c>
      <c r="H53" s="350" t="n">
        <f aca="false">TRUNC(INDEX(WORLDCUP!$X$4:$X$147,MATCH(ADMIN!K53,WORLDCUP!$DT$4:$DT$147,0))+INDEX(Horarios!$R$3:$R$86,MATCH(Horarios!$C$3,Horarios!$P$3:$P$86,0))/24)</f>
        <v>46197</v>
      </c>
      <c r="I53" s="351" t="n">
        <v>1</v>
      </c>
      <c r="J53" s="361" t="s">
        <v>311</v>
      </c>
      <c r="K53" s="371" t="str">
        <f aca="false">CONCATENATE(WORLDCUP!AA95,"-",WORLDCUP!AF95)</f>
        <v>Panamá-Croacia</v>
      </c>
      <c r="L53" s="372"/>
      <c r="M53" s="373" t="str">
        <f aca="false">IF(OR(WORLDCUP!AC95="",WORLDCUP!AD95=""),"-",N53&amp;"|"&amp;O53&amp;"-"&amp;P53)</f>
        <v>-</v>
      </c>
      <c r="N53" s="331" t="str">
        <f aca="false">IF(OR(WORLDCUP!AC95="",WORLDCUP!AD95=""),"",IF(WORLDCUP!AC95&gt;WORLDCUP!AD95,"1",IF(WORLDCUP!AC95&lt;WORLDCUP!AD95,"2","X")))</f>
        <v/>
      </c>
      <c r="O53" s="331" t="n">
        <f aca="false">WORLDCUP!AC95</f>
        <v>0</v>
      </c>
      <c r="P53" s="331" t="n">
        <f aca="false">WORLDCUP!AD95</f>
        <v>0</v>
      </c>
      <c r="Q53" s="331" t="n">
        <f aca="false">ABS(O53-P53)</f>
        <v>0</v>
      </c>
      <c r="R53" s="326"/>
      <c r="S53" s="374" t="s">
        <v>274</v>
      </c>
      <c r="T53" s="375" t="n">
        <f aca="false">IFERROR(IF($M53=S53,($D$8+$D$9+$D$10)*$I53,IF($N53=LEFT(S53,1),($D$8+MAX(0,IF($D$50=1,$D$9*(1-(ABS($Q53-ABS(VALUE(MID(S53,FIND("|",S53)+1,FIND("-",S53)-FIND("|",S53)-1))-VALUE(MID(S53,FIND("-",S53)+1,10)))))*$D$50),$D$9*(1-(IF($N53="X",ABS($O53-VALUE(MID(S53,FIND("|",S53)+1,FIND("-",S53)-FIND("|",S53)-1))),ABS($Q53-ABS(VALUE(MID(S53,FIND("|",S53)+1,FIND("-",S53)-FIND("|",S53)-1))-VALUE(MID(S53,FIND("-",S53)+1,10)))))*$D$50)))))*$I53,0)),0)</f>
        <v>0</v>
      </c>
      <c r="U53" s="337"/>
      <c r="V53" s="374" t="s">
        <v>271</v>
      </c>
      <c r="W53" s="375" t="n">
        <f aca="false">IFERROR(IF($M53=V53,($D$8+$D$9+$D$10)*$I53,IF($N53=LEFT(V53,1),($D$8+MAX(0,IF($D$50=1,$D$9*(1-(ABS($Q53-ABS(VALUE(MID(V53,FIND("|",V53)+1,FIND("-",V53)-FIND("|",V53)-1))-VALUE(MID(V53,FIND("-",V53)+1,10)))))*$D$50),$D$9*(1-(IF($N53="X",ABS($O53-VALUE(MID(V53,FIND("|",V53)+1,FIND("-",V53)-FIND("|",V53)-1))),ABS($Q53-ABS(VALUE(MID(V53,FIND("|",V53)+1,FIND("-",V53)-FIND("|",V53)-1))-VALUE(MID(V53,FIND("-",V53)+1,10)))))*$D$50)))))*$I53,0)),0)</f>
        <v>0</v>
      </c>
      <c r="X53" s="337"/>
      <c r="Y53" s="374" t="s">
        <v>274</v>
      </c>
      <c r="Z53" s="375" t="n">
        <f aca="false">IFERROR(IF($M53=Y53,($D$8+$D$9+$D$10)*$I53,IF($N53=LEFT(Y53,1),($D$8+MAX(0,IF($D$50=1,$D$9*(1-(ABS($Q53-ABS(VALUE(MID(Y53,FIND("|",Y53)+1,FIND("-",Y53)-FIND("|",Y53)-1))-VALUE(MID(Y53,FIND("-",Y53)+1,10)))))*$D$50),$D$9*(1-(IF($N53="X",ABS($O53-VALUE(MID(Y53,FIND("|",Y53)+1,FIND("-",Y53)-FIND("|",Y53)-1))),ABS($Q53-ABS(VALUE(MID(Y53,FIND("|",Y53)+1,FIND("-",Y53)-FIND("|",Y53)-1))-VALUE(MID(Y53,FIND("-",Y53)+1,10)))))*$D$50)))))*$I53,0)),0)</f>
        <v>0</v>
      </c>
      <c r="AA53" s="337"/>
      <c r="AB53" s="374" t="s">
        <v>274</v>
      </c>
      <c r="AC53" s="375" t="n">
        <f aca="false">IFERROR(IF($M53=AB53,($D$8+$D$9+$D$10)*$I53,IF($N53=LEFT(AB53,1),($D$8+MAX(0,IF($D$50=1,$D$9*(1-(ABS($Q53-ABS(VALUE(MID(AB53,FIND("|",AB53)+1,FIND("-",AB53)-FIND("|",AB53)-1))-VALUE(MID(AB53,FIND("-",AB53)+1,10)))))*$D$50),$D$9*(1-(IF($N53="X",ABS($O53-VALUE(MID(AB53,FIND("|",AB53)+1,FIND("-",AB53)-FIND("|",AB53)-1))),ABS($Q53-ABS(VALUE(MID(AB53,FIND("|",AB53)+1,FIND("-",AB53)-FIND("|",AB53)-1))-VALUE(MID(AB53,FIND("-",AB53)+1,10)))))*$D$50)))))*$I53,0)),0)</f>
        <v>0</v>
      </c>
      <c r="AD53" s="337"/>
      <c r="AE53" s="374" t="s">
        <v>273</v>
      </c>
      <c r="AF53" s="375" t="n">
        <f aca="false">IFERROR(IF($M53=AE53,($D$8+$D$9+$D$10)*$I53,IF($N53=LEFT(AE53,1),($D$8+MAX(0,IF($D$50=1,$D$9*(1-(ABS($Q53-ABS(VALUE(MID(AE53,FIND("|",AE53)+1,FIND("-",AE53)-FIND("|",AE53)-1))-VALUE(MID(AE53,FIND("-",AE53)+1,10)))))*$D$50),$D$9*(1-(IF($N53="X",ABS($O53-VALUE(MID(AE53,FIND("|",AE53)+1,FIND("-",AE53)-FIND("|",AE53)-1))),ABS($Q53-ABS(VALUE(MID(AE53,FIND("|",AE53)+1,FIND("-",AE53)-FIND("|",AE53)-1))-VALUE(MID(AE53,FIND("-",AE53)+1,10)))))*$D$50)))))*$I53,0)),0)</f>
        <v>0</v>
      </c>
      <c r="AG53" s="337"/>
      <c r="AH53" s="374" t="s">
        <v>271</v>
      </c>
      <c r="AI53" s="375" t="n">
        <f aca="false">IFERROR(IF($M53=AH53,($D$8+$D$9+$D$10)*$I53,IF($N53=LEFT(AH53,1),($D$8+MAX(0,IF($D$50=1,$D$9*(1-(ABS($Q53-ABS(VALUE(MID(AH53,FIND("|",AH53)+1,FIND("-",AH53)-FIND("|",AH53)-1))-VALUE(MID(AH53,FIND("-",AH53)+1,10)))))*$D$50),$D$9*(1-(IF($N53="X",ABS($O53-VALUE(MID(AH53,FIND("|",AH53)+1,FIND("-",AH53)-FIND("|",AH53)-1))),ABS($Q53-ABS(VALUE(MID(AH53,FIND("|",AH53)+1,FIND("-",AH53)-FIND("|",AH53)-1))-VALUE(MID(AH53,FIND("-",AH53)+1,10)))))*$D$50)))))*$I53,0)),0)</f>
        <v>0</v>
      </c>
      <c r="AJ53" s="337"/>
      <c r="AK53" s="374" t="s">
        <v>274</v>
      </c>
      <c r="AL53" s="375" t="n">
        <f aca="false">IFERROR(IF($M53=AK53,($D$8+$D$9+$D$10)*$I53,IF($N53=LEFT(AK53,1),($D$8+MAX(0,IF($D$50=1,$D$9*(1-(ABS($Q53-ABS(VALUE(MID(AK53,FIND("|",AK53)+1,FIND("-",AK53)-FIND("|",AK53)-1))-VALUE(MID(AK53,FIND("-",AK53)+1,10)))))*$D$50),$D$9*(1-(IF($N53="X",ABS($O53-VALUE(MID(AK53,FIND("|",AK53)+1,FIND("-",AK53)-FIND("|",AK53)-1))),ABS($Q53-ABS(VALUE(MID(AK53,FIND("|",AK53)+1,FIND("-",AK53)-FIND("|",AK53)-1))-VALUE(MID(AK53,FIND("-",AK53)+1,10)))))*$D$50)))))*$I53,0)),0)</f>
        <v>0</v>
      </c>
      <c r="AM53" s="337"/>
      <c r="AN53" s="374" t="s">
        <v>274</v>
      </c>
      <c r="AO53" s="375" t="n">
        <f aca="false">IFERROR(IF($M53=AN53,($D$8+$D$9+$D$10)*$I53,IF($N53=LEFT(AN53,1),($D$8+MAX(0,IF($D$50=1,$D$9*(1-(ABS($Q53-ABS(VALUE(MID(AN53,FIND("|",AN53)+1,FIND("-",AN53)-FIND("|",AN53)-1))-VALUE(MID(AN53,FIND("-",AN53)+1,10)))))*$D$50),$D$9*(1-(IF($N53="X",ABS($O53-VALUE(MID(AN53,FIND("|",AN53)+1,FIND("-",AN53)-FIND("|",AN53)-1))),ABS($Q53-ABS(VALUE(MID(AN53,FIND("|",AN53)+1,FIND("-",AN53)-FIND("|",AN53)-1))-VALUE(MID(AN53,FIND("-",AN53)+1,10)))))*$D$50)))))*$I53,0)),0)</f>
        <v>0</v>
      </c>
      <c r="AP53" s="337"/>
      <c r="AQ53" s="374" t="s">
        <v>268</v>
      </c>
      <c r="AR53" s="375" t="n">
        <f aca="false">IFERROR(IF($M53=AQ53,($D$8+$D$9+$D$10)*$I53,IF($N53=LEFT(AQ53,1),($D$8+MAX(0,IF($D$50=1,$D$9*(1-(ABS($Q53-ABS(VALUE(MID(AQ53,FIND("|",AQ53)+1,FIND("-",AQ53)-FIND("|",AQ53)-1))-VALUE(MID(AQ53,FIND("-",AQ53)+1,10)))))*$D$50),$D$9*(1-(IF($N53="X",ABS($O53-VALUE(MID(AQ53,FIND("|",AQ53)+1,FIND("-",AQ53)-FIND("|",AQ53)-1))),ABS($Q53-ABS(VALUE(MID(AQ53,FIND("|",AQ53)+1,FIND("-",AQ53)-FIND("|",AQ53)-1))-VALUE(MID(AQ53,FIND("-",AQ53)+1,10)))))*$D$50)))))*$I53,0)),0)</f>
        <v>0</v>
      </c>
      <c r="AS53" s="337"/>
      <c r="AT53" s="374" t="s">
        <v>274</v>
      </c>
      <c r="AU53" s="375" t="n">
        <f aca="false">IFERROR(IF($M53=AT53,($D$8+$D$9+$D$10)*$I53,IF($N53=LEFT(AT53,1),($D$8+MAX(0,IF($D$50=1,$D$9*(1-(ABS($Q53-ABS(VALUE(MID(AT53,FIND("|",AT53)+1,FIND("-",AT53)-FIND("|",AT53)-1))-VALUE(MID(AT53,FIND("-",AT53)+1,10)))))*$D$50),$D$9*(1-(IF($N53="X",ABS($O53-VALUE(MID(AT53,FIND("|",AT53)+1,FIND("-",AT53)-FIND("|",AT53)-1))),ABS($Q53-ABS(VALUE(MID(AT53,FIND("|",AT53)+1,FIND("-",AT53)-FIND("|",AT53)-1))-VALUE(MID(AT53,FIND("-",AT53)+1,10)))))*$D$50)))))*$I53,0)),0)</f>
        <v>0</v>
      </c>
      <c r="AV53" s="337"/>
      <c r="AW53" s="374" t="s">
        <v>268</v>
      </c>
      <c r="AX53" s="375" t="n">
        <f aca="false">IFERROR(IF($M53=AW53,($D$8+$D$9+$D$10)*$I53,IF($N53=LEFT(AW53,1),($D$8+MAX(0,IF($D$50=1,$D$9*(1-(ABS($Q53-ABS(VALUE(MID(AW53,FIND("|",AW53)+1,FIND("-",AW53)-FIND("|",AW53)-1))-VALUE(MID(AW53,FIND("-",AW53)+1,10)))))*$D$50),$D$9*(1-(IF($N53="X",ABS($O53-VALUE(MID(AW53,FIND("|",AW53)+1,FIND("-",AW53)-FIND("|",AW53)-1))),ABS($Q53-ABS(VALUE(MID(AW53,FIND("|",AW53)+1,FIND("-",AW53)-FIND("|",AW53)-1))-VALUE(MID(AW53,FIND("-",AW53)+1,10)))))*$D$50)))))*$I53,0)),0)</f>
        <v>0</v>
      </c>
      <c r="AY53" s="337"/>
      <c r="AZ53" s="374" t="s">
        <v>277</v>
      </c>
      <c r="BA53" s="375" t="n">
        <f aca="false">IFERROR(IF($M53=AZ53,($D$8+$D$9+$D$10)*$I53,IF($N53=LEFT(AZ53,1),($D$8+MAX(0,IF($D$50=1,$D$9*(1-(ABS($Q53-ABS(VALUE(MID(AZ53,FIND("|",AZ53)+1,FIND("-",AZ53)-FIND("|",AZ53)-1))-VALUE(MID(AZ53,FIND("-",AZ53)+1,10)))))*$D$50),$D$9*(1-(IF($N53="X",ABS($O53-VALUE(MID(AZ53,FIND("|",AZ53)+1,FIND("-",AZ53)-FIND("|",AZ53)-1))),ABS($Q53-ABS(VALUE(MID(AZ53,FIND("|",AZ53)+1,FIND("-",AZ53)-FIND("|",AZ53)-1))-VALUE(MID(AZ53,FIND("-",AZ53)+1,10)))))*$D$50)))))*$I53,0)),0)</f>
        <v>0</v>
      </c>
      <c r="BB53" s="337"/>
      <c r="BC53" s="374" t="s">
        <v>274</v>
      </c>
      <c r="BD53" s="375" t="n">
        <f aca="false">IFERROR(IF($M53=BC53,($D$8+$D$9+$D$10)*$I53,IF($N53=LEFT(BC53,1),($D$8+MAX(0,IF($D$50=1,$D$9*(1-(ABS($Q53-ABS(VALUE(MID(BC53,FIND("|",BC53)+1,FIND("-",BC53)-FIND("|",BC53)-1))-VALUE(MID(BC53,FIND("-",BC53)+1,10)))))*$D$50),$D$9*(1-(IF($N53="X",ABS($O53-VALUE(MID(BC53,FIND("|",BC53)+1,FIND("-",BC53)-FIND("|",BC53)-1))),ABS($Q53-ABS(VALUE(MID(BC53,FIND("|",BC53)+1,FIND("-",BC53)-FIND("|",BC53)-1))-VALUE(MID(BC53,FIND("-",BC53)+1,10)))))*$D$50)))))*$I53,0)),0)</f>
        <v>0</v>
      </c>
      <c r="BE53" s="337"/>
      <c r="BF53" s="374" t="s">
        <v>266</v>
      </c>
      <c r="BG53" s="375" t="n">
        <f aca="false">IFERROR(IF($M53=BF53,($D$8+$D$9+$D$10)*$I53,IF($N53=LEFT(BF53,1),($D$8+MAX(0,IF($D$50=1,$D$9*(1-(ABS($Q53-ABS(VALUE(MID(BF53,FIND("|",BF53)+1,FIND("-",BF53)-FIND("|",BF53)-1))-VALUE(MID(BF53,FIND("-",BF53)+1,10)))))*$D$50),$D$9*(1-(IF($N53="X",ABS($O53-VALUE(MID(BF53,FIND("|",BF53)+1,FIND("-",BF53)-FIND("|",BF53)-1))),ABS($Q53-ABS(VALUE(MID(BF53,FIND("|",BF53)+1,FIND("-",BF53)-FIND("|",BF53)-1))-VALUE(MID(BF53,FIND("-",BF53)+1,10)))))*$D$50)))))*$I53,0)),0)</f>
        <v>0</v>
      </c>
      <c r="BH53" s="337"/>
      <c r="BI53" s="374" t="s">
        <v>268</v>
      </c>
      <c r="BJ53" s="375" t="n">
        <f aca="false">IFERROR(IF($M53=BI53,($D$8+$D$9+$D$10)*$I53,IF($N53=LEFT(BI53,1),($D$8+MAX(0,IF($D$50=1,$D$9*(1-(ABS($Q53-ABS(VALUE(MID(BI53,FIND("|",BI53)+1,FIND("-",BI53)-FIND("|",BI53)-1))-VALUE(MID(BI53,FIND("-",BI53)+1,10)))))*$D$50),$D$9*(1-(IF($N53="X",ABS($O53-VALUE(MID(BI53,FIND("|",BI53)+1,FIND("-",BI53)-FIND("|",BI53)-1))),ABS($Q53-ABS(VALUE(MID(BI53,FIND("|",BI53)+1,FIND("-",BI53)-FIND("|",BI53)-1))-VALUE(MID(BI53,FIND("-",BI53)+1,10)))))*$D$50)))))*$I53,0)),0)</f>
        <v>0</v>
      </c>
      <c r="BK53" s="337"/>
      <c r="BL53" s="374" t="s">
        <v>268</v>
      </c>
      <c r="BM53" s="375" t="n">
        <f aca="false">IFERROR(IF($M53=BL53,($D$8+$D$9+$D$10)*$I53,IF($N53=LEFT(BL53,1),($D$8+MAX(0,IF($D$50=1,$D$9*(1-(ABS($Q53-ABS(VALUE(MID(BL53,FIND("|",BL53)+1,FIND("-",BL53)-FIND("|",BL53)-1))-VALUE(MID(BL53,FIND("-",BL53)+1,10)))))*$D$50),$D$9*(1-(IF($N53="X",ABS($O53-VALUE(MID(BL53,FIND("|",BL53)+1,FIND("-",BL53)-FIND("|",BL53)-1))),ABS($Q53-ABS(VALUE(MID(BL53,FIND("|",BL53)+1,FIND("-",BL53)-FIND("|",BL53)-1))-VALUE(MID(BL53,FIND("-",BL53)+1,10)))))*$D$50)))))*$I53,0)),0)</f>
        <v>0</v>
      </c>
      <c r="BN53" s="337"/>
      <c r="BO53" s="374" t="s">
        <v>312</v>
      </c>
      <c r="BP53" s="375" t="n">
        <f aca="false">IFERROR(IF($M53=BO53,($D$8+$D$9+$D$10)*$I53,IF($N53=LEFT(BO53,1),($D$8+MAX(0,IF($D$50=1,$D$9*(1-(ABS($Q53-ABS(VALUE(MID(BO53,FIND("|",BO53)+1,FIND("-",BO53)-FIND("|",BO53)-1))-VALUE(MID(BO53,FIND("-",BO53)+1,10)))))*$D$50),$D$9*(1-(IF($N53="X",ABS($O53-VALUE(MID(BO53,FIND("|",BO53)+1,FIND("-",BO53)-FIND("|",BO53)-1))),ABS($Q53-ABS(VALUE(MID(BO53,FIND("|",BO53)+1,FIND("-",BO53)-FIND("|",BO53)-1))-VALUE(MID(BO53,FIND("-",BO53)+1,10)))))*$D$50)))))*$I53,0)),0)</f>
        <v>0</v>
      </c>
      <c r="BQ53" s="337"/>
      <c r="BR53" s="374" t="s">
        <v>271</v>
      </c>
      <c r="BS53" s="375" t="n">
        <f aca="false">IFERROR(IF($M53=BR53,($D$8+$D$9+$D$10)*$I53,IF($N53=LEFT(BR53,1),($D$8+MAX(0,IF($D$50=1,$D$9*(1-(ABS($Q53-ABS(VALUE(MID(BR53,FIND("|",BR53)+1,FIND("-",BR53)-FIND("|",BR53)-1))-VALUE(MID(BR53,FIND("-",BR53)+1,10)))))*$D$50),$D$9*(1-(IF($N53="X",ABS($O53-VALUE(MID(BR53,FIND("|",BR53)+1,FIND("-",BR53)-FIND("|",BR53)-1))),ABS($Q53-ABS(VALUE(MID(BR53,FIND("|",BR53)+1,FIND("-",BR53)-FIND("|",BR53)-1))-VALUE(MID(BR53,FIND("-",BR53)+1,10)))))*$D$50)))))*$I53,0)),0)</f>
        <v>0</v>
      </c>
      <c r="BT53" s="337"/>
      <c r="BU53" s="374"/>
      <c r="BV53" s="375" t="n">
        <f aca="false">IFERROR(IF($M53=BU53,($D$8+$D$9+$D$10)*$I53,IF($N53=LEFT(BU53,1),($D$8+MAX(0,IF($D$50=1,$D$9*(1-(ABS($Q53-ABS(VALUE(MID(BU53,FIND("|",BU53)+1,FIND("-",BU53)-FIND("|",BU53)-1))-VALUE(MID(BU53,FIND("-",BU53)+1,10)))))*$D$50),$D$9*(1-(IF($N53="X",ABS($O53-VALUE(MID(BU53,FIND("|",BU53)+1,FIND("-",BU53)-FIND("|",BU53)-1))),ABS($Q53-ABS(VALUE(MID(BU53,FIND("|",BU53)+1,FIND("-",BU53)-FIND("|",BU53)-1))-VALUE(MID(BU53,FIND("-",BU53)+1,10)))))*$D$50)))))*$I53,0)),0)</f>
        <v>0</v>
      </c>
      <c r="BW53" s="337"/>
      <c r="BX53" s="374"/>
      <c r="BY53" s="375" t="n">
        <f aca="false">IFERROR(IF($M53=BX53,($D$8+$D$9+$D$10)*$I53,IF($N53=LEFT(BX53,1),($D$8+MAX(0,IF($D$50=1,$D$9*(1-(ABS($Q53-ABS(VALUE(MID(BX53,FIND("|",BX53)+1,FIND("-",BX53)-FIND("|",BX53)-1))-VALUE(MID(BX53,FIND("-",BX53)+1,10)))))*$D$50),$D$9*(1-(IF($N53="X",ABS($O53-VALUE(MID(BX53,FIND("|",BX53)+1,FIND("-",BX53)-FIND("|",BX53)-1))),ABS($Q53-ABS(VALUE(MID(BX53,FIND("|",BX53)+1,FIND("-",BX53)-FIND("|",BX53)-1))-VALUE(MID(BX53,FIND("-",BX53)+1,10)))))*$D$50)))))*$I53,0)),0)</f>
        <v>0</v>
      </c>
      <c r="BZ53" s="337"/>
      <c r="CA53" s="374"/>
      <c r="CB53" s="375" t="n">
        <f aca="false">IFERROR(IF($M53=CA53,($D$8+$D$9+$D$10)*$I53,IF($N53=LEFT(CA53,1),($D$8+MAX(0,IF($D$50=1,$D$9*(1-(ABS($Q53-ABS(VALUE(MID(CA53,FIND("|",CA53)+1,FIND("-",CA53)-FIND("|",CA53)-1))-VALUE(MID(CA53,FIND("-",CA53)+1,10)))))*$D$50),$D$9*(1-(IF($N53="X",ABS($O53-VALUE(MID(CA53,FIND("|",CA53)+1,FIND("-",CA53)-FIND("|",CA53)-1))),ABS($Q53-ABS(VALUE(MID(CA53,FIND("|",CA53)+1,FIND("-",CA53)-FIND("|",CA53)-1))-VALUE(MID(CA53,FIND("-",CA53)+1,10)))))*$D$50)))))*$I53,0)),0)</f>
        <v>0</v>
      </c>
      <c r="CC53" s="337"/>
      <c r="CD53" s="374"/>
      <c r="CE53" s="375" t="n">
        <f aca="false">IFERROR(IF($M53=CD53,($D$8+$D$9+$D$10)*$I53,IF($N53=LEFT(CD53,1),($D$8+MAX(0,IF($D$50=1,$D$9*(1-(ABS($Q53-ABS(VALUE(MID(CD53,FIND("|",CD53)+1,FIND("-",CD53)-FIND("|",CD53)-1))-VALUE(MID(CD53,FIND("-",CD53)+1,10)))))*$D$50),$D$9*(1-(IF($N53="X",ABS($O53-VALUE(MID(CD53,FIND("|",CD53)+1,FIND("-",CD53)-FIND("|",CD53)-1))),ABS($Q53-ABS(VALUE(MID(CD53,FIND("|",CD53)+1,FIND("-",CD53)-FIND("|",CD53)-1))-VALUE(MID(CD53,FIND("-",CD53)+1,10)))))*$D$50)))))*$I53,0)),0)</f>
        <v>0</v>
      </c>
      <c r="CF53" s="337"/>
      <c r="CG53" s="374"/>
      <c r="CH53" s="375" t="n">
        <f aca="false">IFERROR(IF($M53=CG53,($D$8+$D$9+$D$10)*$I53,IF($N53=LEFT(CG53,1),($D$8+MAX(0,IF($D$50=1,$D$9*(1-(ABS($Q53-ABS(VALUE(MID(CG53,FIND("|",CG53)+1,FIND("-",CG53)-FIND("|",CG53)-1))-VALUE(MID(CG53,FIND("-",CG53)+1,10)))))*$D$50),$D$9*(1-(IF($N53="X",ABS($O53-VALUE(MID(CG53,FIND("|",CG53)+1,FIND("-",CG53)-FIND("|",CG53)-1))),ABS($Q53-ABS(VALUE(MID(CG53,FIND("|",CG53)+1,FIND("-",CG53)-FIND("|",CG53)-1))-VALUE(MID(CG53,FIND("-",CG53)+1,10)))))*$D$50)))))*$I53,0)),0)</f>
        <v>0</v>
      </c>
      <c r="CI53" s="337"/>
      <c r="CJ53" s="374"/>
      <c r="CK53" s="375" t="n">
        <f aca="false">IFERROR(IF($M53=CJ53,($D$8+$D$9+$D$10)*$I53,IF($N53=LEFT(CJ53,1),($D$8+MAX(0,IF($D$50=1,$D$9*(1-(ABS($Q53-ABS(VALUE(MID(CJ53,FIND("|",CJ53)+1,FIND("-",CJ53)-FIND("|",CJ53)-1))-VALUE(MID(CJ53,FIND("-",CJ53)+1,10)))))*$D$50),$D$9*(1-(IF($N53="X",ABS($O53-VALUE(MID(CJ53,FIND("|",CJ53)+1,FIND("-",CJ53)-FIND("|",CJ53)-1))),ABS($Q53-ABS(VALUE(MID(CJ53,FIND("|",CJ53)+1,FIND("-",CJ53)-FIND("|",CJ53)-1))-VALUE(MID(CJ53,FIND("-",CJ53)+1,10)))))*$D$50)))))*$I53,0)),0)</f>
        <v>0</v>
      </c>
      <c r="CL53" s="337"/>
      <c r="CM53" s="374"/>
      <c r="CN53" s="375" t="n">
        <f aca="false">IFERROR(IF($M53=CM53,($D$8+$D$9+$D$10)*$I53,IF($N53=LEFT(CM53,1),($D$8+MAX(0,IF($D$50=1,$D$9*(1-(ABS($Q53-ABS(VALUE(MID(CM53,FIND("|",CM53)+1,FIND("-",CM53)-FIND("|",CM53)-1))-VALUE(MID(CM53,FIND("-",CM53)+1,10)))))*$D$50),$D$9*(1-(IF($N53="X",ABS($O53-VALUE(MID(CM53,FIND("|",CM53)+1,FIND("-",CM53)-FIND("|",CM53)-1))),ABS($Q53-ABS(VALUE(MID(CM53,FIND("|",CM53)+1,FIND("-",CM53)-FIND("|",CM53)-1))-VALUE(MID(CM53,FIND("-",CM53)+1,10)))))*$D$50)))))*$I53,0)),0)</f>
        <v>0</v>
      </c>
      <c r="CO53" s="337"/>
      <c r="CP53" s="374"/>
      <c r="CQ53" s="375" t="n">
        <f aca="false">IFERROR(IF($M53=CP53,($D$8+$D$9+$D$10)*$I53,IF($N53=LEFT(CP53,1),($D$8+MAX(0,IF($D$50=1,$D$9*(1-(ABS($Q53-ABS(VALUE(MID(CP53,FIND("|",CP53)+1,FIND("-",CP53)-FIND("|",CP53)-1))-VALUE(MID(CP53,FIND("-",CP53)+1,10)))))*$D$50),$D$9*(1-(IF($N53="X",ABS($O53-VALUE(MID(CP53,FIND("|",CP53)+1,FIND("-",CP53)-FIND("|",CP53)-1))),ABS($Q53-ABS(VALUE(MID(CP53,FIND("|",CP53)+1,FIND("-",CP53)-FIND("|",CP53)-1))-VALUE(MID(CP53,FIND("-",CP53)+1,10)))))*$D$50)))))*$I53,0)),0)</f>
        <v>0</v>
      </c>
      <c r="CR53" s="337"/>
      <c r="CS53" s="374"/>
      <c r="CT53" s="375" t="n">
        <f aca="false">IFERROR(IF($M53=CS53,($D$8+$D$9+$D$10)*$I53,IF($N53=LEFT(CS53,1),($D$8+MAX(0,IF($D$50=1,$D$9*(1-(ABS($Q53-ABS(VALUE(MID(CS53,FIND("|",CS53)+1,FIND("-",CS53)-FIND("|",CS53)-1))-VALUE(MID(CS53,FIND("-",CS53)+1,10)))))*$D$50),$D$9*(1-(IF($N53="X",ABS($O53-VALUE(MID(CS53,FIND("|",CS53)+1,FIND("-",CS53)-FIND("|",CS53)-1))),ABS($Q53-ABS(VALUE(MID(CS53,FIND("|",CS53)+1,FIND("-",CS53)-FIND("|",CS53)-1))-VALUE(MID(CS53,FIND("-",CS53)+1,10)))))*$D$50)))))*$I53,0)),0)</f>
        <v>0</v>
      </c>
      <c r="CU53" s="337"/>
      <c r="CV53" s="374"/>
      <c r="CW53" s="375" t="n">
        <f aca="false">IFERROR(IF($M53=CV53,($D$8+$D$9+$D$10)*$I53,IF($N53=LEFT(CV53,1),($D$8+MAX(0,IF($D$50=1,$D$9*(1-(ABS($Q53-ABS(VALUE(MID(CV53,FIND("|",CV53)+1,FIND("-",CV53)-FIND("|",CV53)-1))-VALUE(MID(CV53,FIND("-",CV53)+1,10)))))*$D$50),$D$9*(1-(IF($N53="X",ABS($O53-VALUE(MID(CV53,FIND("|",CV53)+1,FIND("-",CV53)-FIND("|",CV53)-1))),ABS($Q53-ABS(VALUE(MID(CV53,FIND("|",CV53)+1,FIND("-",CV53)-FIND("|",CV53)-1))-VALUE(MID(CV53,FIND("-",CV53)+1,10)))))*$D$50)))))*$I53,0)),0)</f>
        <v>0</v>
      </c>
      <c r="CX53" s="337"/>
      <c r="CY53" s="374"/>
      <c r="CZ53" s="375" t="n">
        <f aca="false">IFERROR(IF($M53=CY53,($D$8+$D$9+$D$10)*$I53,IF($N53=LEFT(CY53,1),($D$8+MAX(0,IF($D$50=1,$D$9*(1-(ABS($Q53-ABS(VALUE(MID(CY53,FIND("|",CY53)+1,FIND("-",CY53)-FIND("|",CY53)-1))-VALUE(MID(CY53,FIND("-",CY53)+1,10)))))*$D$50),$D$9*(1-(IF($N53="X",ABS($O53-VALUE(MID(CY53,FIND("|",CY53)+1,FIND("-",CY53)-FIND("|",CY53)-1))),ABS($Q53-ABS(VALUE(MID(CY53,FIND("|",CY53)+1,FIND("-",CY53)-FIND("|",CY53)-1))-VALUE(MID(CY53,FIND("-",CY53)+1,10)))))*$D$50)))))*$I53,0)),0)</f>
        <v>0</v>
      </c>
      <c r="DA53" s="337"/>
      <c r="DB53" s="374"/>
      <c r="DC53" s="375" t="n">
        <f aca="false">IFERROR(IF($M53=DB53,($D$8+$D$9+$D$10)*$I53,IF($N53=LEFT(DB53,1),($D$8+MAX(0,IF($D$50=1,$D$9*(1-(ABS($Q53-ABS(VALUE(MID(DB53,FIND("|",DB53)+1,FIND("-",DB53)-FIND("|",DB53)-1))-VALUE(MID(DB53,FIND("-",DB53)+1,10)))))*$D$50),$D$9*(1-(IF($N53="X",ABS($O53-VALUE(MID(DB53,FIND("|",DB53)+1,FIND("-",DB53)-FIND("|",DB53)-1))),ABS($Q53-ABS(VALUE(MID(DB53,FIND("|",DB53)+1,FIND("-",DB53)-FIND("|",DB53)-1))-VALUE(MID(DB53,FIND("-",DB53)+1,10)))))*$D$50)))))*$I53,0)),0)</f>
        <v>0</v>
      </c>
      <c r="DD53" s="337"/>
      <c r="DE53" s="374"/>
      <c r="DF53" s="375" t="n">
        <f aca="false">IFERROR(IF($M53=DE53,($D$8+$D$9+$D$10)*$I53,IF($N53=LEFT(DE53,1),($D$8+MAX(0,IF($D$50=1,$D$9*(1-(ABS($Q53-ABS(VALUE(MID(DE53,FIND("|",DE53)+1,FIND("-",DE53)-FIND("|",DE53)-1))-VALUE(MID(DE53,FIND("-",DE53)+1,10)))))*$D$50),$D$9*(1-(IF($N53="X",ABS($O53-VALUE(MID(DE53,FIND("|",DE53)+1,FIND("-",DE53)-FIND("|",DE53)-1))),ABS($Q53-ABS(VALUE(MID(DE53,FIND("|",DE53)+1,FIND("-",DE53)-FIND("|",DE53)-1))-VALUE(MID(DE53,FIND("-",DE53)+1,10)))))*$D$50)))))*$I53,0)),0)</f>
        <v>0</v>
      </c>
      <c r="DG53" s="337"/>
      <c r="DH53" s="374"/>
      <c r="DI53" s="375" t="n">
        <f aca="false">IFERROR(IF($M53=DH53,($D$8+$D$9+$D$10)*$I53,IF($N53=LEFT(DH53,1),($D$8+MAX(0,IF($D$50=1,$D$9*(1-(ABS($Q53-ABS(VALUE(MID(DH53,FIND("|",DH53)+1,FIND("-",DH53)-FIND("|",DH53)-1))-VALUE(MID(DH53,FIND("-",DH53)+1,10)))))*$D$50),$D$9*(1-(IF($N53="X",ABS($O53-VALUE(MID(DH53,FIND("|",DH53)+1,FIND("-",DH53)-FIND("|",DH53)-1))),ABS($Q53-ABS(VALUE(MID(DH53,FIND("|",DH53)+1,FIND("-",DH53)-FIND("|",DH53)-1))-VALUE(MID(DH53,FIND("-",DH53)+1,10)))))*$D$50)))))*$I53,0)),0)</f>
        <v>0</v>
      </c>
      <c r="DJ53" s="337"/>
      <c r="DK53" s="374"/>
      <c r="DL53" s="375" t="n">
        <f aca="false">IFERROR(IF($M53=DK53,($D$8+$D$9+$D$10)*$I53,IF($N53=LEFT(DK53,1),($D$8+MAX(0,IF($D$50=1,$D$9*(1-(ABS($Q53-ABS(VALUE(MID(DK53,FIND("|",DK53)+1,FIND("-",DK53)-FIND("|",DK53)-1))-VALUE(MID(DK53,FIND("-",DK53)+1,10)))))*$D$50),$D$9*(1-(IF($N53="X",ABS($O53-VALUE(MID(DK53,FIND("|",DK53)+1,FIND("-",DK53)-FIND("|",DK53)-1))),ABS($Q53-ABS(VALUE(MID(DK53,FIND("|",DK53)+1,FIND("-",DK53)-FIND("|",DK53)-1))-VALUE(MID(DK53,FIND("-",DK53)+1,10)))))*$D$50)))))*$I53,0)),0)</f>
        <v>0</v>
      </c>
      <c r="DM53" s="337"/>
      <c r="DN53" s="374"/>
      <c r="DO53" s="375" t="n">
        <f aca="false">IFERROR(IF($M53=DN53,($D$8+$D$9+$D$10)*$I53,IF($N53=LEFT(DN53,1),($D$8+MAX(0,IF($D$50=1,$D$9*(1-(ABS($Q53-ABS(VALUE(MID(DN53,FIND("|",DN53)+1,FIND("-",DN53)-FIND("|",DN53)-1))-VALUE(MID(DN53,FIND("-",DN53)+1,10)))))*$D$50),$D$9*(1-(IF($N53="X",ABS($O53-VALUE(MID(DN53,FIND("|",DN53)+1,FIND("-",DN53)-FIND("|",DN53)-1))),ABS($Q53-ABS(VALUE(MID(DN53,FIND("|",DN53)+1,FIND("-",DN53)-FIND("|",DN53)-1))-VALUE(MID(DN53,FIND("-",DN53)+1,10)))))*$D$50)))))*$I53,0)),0)</f>
        <v>0</v>
      </c>
      <c r="DP53" s="337"/>
      <c r="DQ53" s="374"/>
      <c r="DR53" s="375" t="n">
        <f aca="false">IFERROR(IF($M53=DQ53,($D$8+$D$9+$D$10)*$I53,IF($N53=LEFT(DQ53,1),($D$8+MAX(0,IF($D$50=1,$D$9*(1-(ABS($Q53-ABS(VALUE(MID(DQ53,FIND("|",DQ53)+1,FIND("-",DQ53)-FIND("|",DQ53)-1))-VALUE(MID(DQ53,FIND("-",DQ53)+1,10)))))*$D$50),$D$9*(1-(IF($N53="X",ABS($O53-VALUE(MID(DQ53,FIND("|",DQ53)+1,FIND("-",DQ53)-FIND("|",DQ53)-1))),ABS($Q53-ABS(VALUE(MID(DQ53,FIND("|",DQ53)+1,FIND("-",DQ53)-FIND("|",DQ53)-1))-VALUE(MID(DQ53,FIND("-",DQ53)+1,10)))))*$D$50)))))*$I53,0)),0)</f>
        <v>0</v>
      </c>
      <c r="DS53" s="337"/>
      <c r="DT53" s="374"/>
      <c r="DU53" s="375" t="n">
        <f aca="false">IFERROR(IF($M53=DT53,($D$8+$D$9+$D$10)*$I53,IF($N53=LEFT(DT53,1),($D$8+MAX(0,IF($D$50=1,$D$9*(1-(ABS($Q53-ABS(VALUE(MID(DT53,FIND("|",DT53)+1,FIND("-",DT53)-FIND("|",DT53)-1))-VALUE(MID(DT53,FIND("-",DT53)+1,10)))))*$D$50),$D$9*(1-(IF($N53="X",ABS($O53-VALUE(MID(DT53,FIND("|",DT53)+1,FIND("-",DT53)-FIND("|",DT53)-1))),ABS($Q53-ABS(VALUE(MID(DT53,FIND("|",DT53)+1,FIND("-",DT53)-FIND("|",DT53)-1))-VALUE(MID(DT53,FIND("-",DT53)+1,10)))))*$D$50)))))*$I53,0)),0)</f>
        <v>0</v>
      </c>
      <c r="DV53" s="337"/>
      <c r="DW53" s="374"/>
      <c r="DX53" s="375" t="n">
        <f aca="false">IFERROR(IF($M53=DW53,($D$8+$D$9+$D$10)*$I53,IF($N53=LEFT(DW53,1),($D$8+MAX(0,IF($D$50=1,$D$9*(1-(ABS($Q53-ABS(VALUE(MID(DW53,FIND("|",DW53)+1,FIND("-",DW53)-FIND("|",DW53)-1))-VALUE(MID(DW53,FIND("-",DW53)+1,10)))))*$D$50),$D$9*(1-(IF($N53="X",ABS($O53-VALUE(MID(DW53,FIND("|",DW53)+1,FIND("-",DW53)-FIND("|",DW53)-1))),ABS($Q53-ABS(VALUE(MID(DW53,FIND("|",DW53)+1,FIND("-",DW53)-FIND("|",DW53)-1))-VALUE(MID(DW53,FIND("-",DW53)+1,10)))))*$D$50)))))*$I53,0)),0)</f>
        <v>0</v>
      </c>
      <c r="DY53" s="337"/>
      <c r="DZ53" s="374"/>
      <c r="EA53" s="375" t="n">
        <f aca="false">IFERROR(IF($M53=DZ53,($D$8+$D$9+$D$10)*$I53,IF($N53=LEFT(DZ53,1),($D$8+MAX(0,IF($D$50=1,$D$9*(1-(ABS($Q53-ABS(VALUE(MID(DZ53,FIND("|",DZ53)+1,FIND("-",DZ53)-FIND("|",DZ53)-1))-VALUE(MID(DZ53,FIND("-",DZ53)+1,10)))))*$D$50),$D$9*(1-(IF($N53="X",ABS($O53-VALUE(MID(DZ53,FIND("|",DZ53)+1,FIND("-",DZ53)-FIND("|",DZ53)-1))),ABS($Q53-ABS(VALUE(MID(DZ53,FIND("|",DZ53)+1,FIND("-",DZ53)-FIND("|",DZ53)-1))-VALUE(MID(DZ53,FIND("-",DZ53)+1,10)))))*$D$50)))))*$I53,0)),0)</f>
        <v>0</v>
      </c>
      <c r="EB53" s="337"/>
      <c r="EC53" s="374"/>
      <c r="ED53" s="375" t="n">
        <f aca="false">IFERROR(IF($M53=EC53,($D$8+$D$9+$D$10)*$I53,IF($N53=LEFT(EC53,1),($D$8+MAX(0,IF($D$50=1,$D$9*(1-(ABS($Q53-ABS(VALUE(MID(EC53,FIND("|",EC53)+1,FIND("-",EC53)-FIND("|",EC53)-1))-VALUE(MID(EC53,FIND("-",EC53)+1,10)))))*$D$50),$D$9*(1-(IF($N53="X",ABS($O53-VALUE(MID(EC53,FIND("|",EC53)+1,FIND("-",EC53)-FIND("|",EC53)-1))),ABS($Q53-ABS(VALUE(MID(EC53,FIND("|",EC53)+1,FIND("-",EC53)-FIND("|",EC53)-1))-VALUE(MID(EC53,FIND("-",EC53)+1,10)))))*$D$50)))))*$I53,0)),0)</f>
        <v>0</v>
      </c>
      <c r="EE53" s="337"/>
      <c r="EF53" s="374"/>
      <c r="EG53" s="375" t="n">
        <f aca="false">IFERROR(IF($M53=EF53,($D$8+$D$9+$D$10)*$I53,IF($N53=LEFT(EF53,1),($D$8+MAX(0,IF($D$50=1,$D$9*(1-(ABS($Q53-ABS(VALUE(MID(EF53,FIND("|",EF53)+1,FIND("-",EF53)-FIND("|",EF53)-1))-VALUE(MID(EF53,FIND("-",EF53)+1,10)))))*$D$50),$D$9*(1-(IF($N53="X",ABS($O53-VALUE(MID(EF53,FIND("|",EF53)+1,FIND("-",EF53)-FIND("|",EF53)-1))),ABS($Q53-ABS(VALUE(MID(EF53,FIND("|",EF53)+1,FIND("-",EF53)-FIND("|",EF53)-1))-VALUE(MID(EF53,FIND("-",EF53)+1,10)))))*$D$50)))))*$I53,0)),0)</f>
        <v>0</v>
      </c>
      <c r="EH53" s="337"/>
      <c r="EI53" s="337"/>
    </row>
    <row r="54" customFormat="false" ht="15" hidden="false" customHeight="false" outlineLevel="0" collapsed="false">
      <c r="A54" s="326"/>
      <c r="B54" s="326"/>
      <c r="C54" s="247"/>
      <c r="D54" s="89"/>
      <c r="E54" s="378"/>
      <c r="F54" s="342" t="n">
        <f aca="false">SUM($D$8:$D$10)*I54</f>
        <v>17</v>
      </c>
      <c r="G54" s="342" t="n">
        <f aca="false">VLOOKUP(H54,Equipos!$Q$1:$R$25,2,0)</f>
        <v>15</v>
      </c>
      <c r="H54" s="350" t="n">
        <f aca="false">TRUNC(INDEX(WORLDCUP!$X$4:$X$147,MATCH(ADMIN!K54,WORLDCUP!$DT$4:$DT$147,0))+INDEX(Horarios!$R$3:$R$86,MATCH(Horarios!$C$3,Horarios!$P$3:$P$86,0))/24)</f>
        <v>46198</v>
      </c>
      <c r="I54" s="351" t="n">
        <v>1</v>
      </c>
      <c r="J54" s="352" t="s">
        <v>313</v>
      </c>
      <c r="K54" s="353" t="str">
        <f aca="false">CONCATENATE(WORLDCUP!AA8,"-",WORLDCUP!AF8)</f>
        <v>República Checa-México</v>
      </c>
      <c r="L54" s="353"/>
      <c r="M54" s="358" t="str">
        <f aca="false">IF(OR(WORLDCUP!AC8="",WORLDCUP!AD8=""),"-",N54&amp;"|"&amp;O54&amp;"-"&amp;P54)</f>
        <v>-</v>
      </c>
      <c r="N54" s="331" t="str">
        <f aca="false">IF(OR(WORLDCUP!AC8="",WORLDCUP!AD8=""),"",IF(WORLDCUP!AC8&gt;WORLDCUP!AD8,"1",IF(WORLDCUP!AC8&lt;WORLDCUP!AD8,"2","X")))</f>
        <v/>
      </c>
      <c r="O54" s="331" t="n">
        <f aca="false">WORLDCUP!AC8</f>
        <v>0</v>
      </c>
      <c r="P54" s="331" t="n">
        <f aca="false">WORLDCUP!AD8</f>
        <v>0</v>
      </c>
      <c r="Q54" s="331" t="n">
        <f aca="false">ABS(O54-P54)</f>
        <v>0</v>
      </c>
      <c r="R54" s="326"/>
      <c r="S54" s="369" t="s">
        <v>265</v>
      </c>
      <c r="T54" s="370" t="n">
        <f aca="false">IFERROR(IF($M54=S54,($D$8+$D$9+$D$10)*$I54,IF($N54=LEFT(S54,1),($D$8+MAX(0,IF($D$50=1,$D$9*(1-(ABS($Q54-ABS(VALUE(MID(S54,FIND("|",S54)+1,FIND("-",S54)-FIND("|",S54)-1))-VALUE(MID(S54,FIND("-",S54)+1,10)))))*$D$50),$D$9*(1-(IF($N54="X",ABS($O54-VALUE(MID(S54,FIND("|",S54)+1,FIND("-",S54)-FIND("|",S54)-1))),ABS($Q54-ABS(VALUE(MID(S54,FIND("|",S54)+1,FIND("-",S54)-FIND("|",S54)-1))-VALUE(MID(S54,FIND("-",S54)+1,10)))))*$D$50)))))*$I54,0)),0)</f>
        <v>0</v>
      </c>
      <c r="U54" s="337"/>
      <c r="V54" s="369" t="s">
        <v>266</v>
      </c>
      <c r="W54" s="370" t="n">
        <f aca="false">IFERROR(IF($M54=V54,($D$8+$D$9+$D$10)*$I54,IF($N54=LEFT(V54,1),($D$8+MAX(0,IF($D$50=1,$D$9*(1-(ABS($Q54-ABS(VALUE(MID(V54,FIND("|",V54)+1,FIND("-",V54)-FIND("|",V54)-1))-VALUE(MID(V54,FIND("-",V54)+1,10)))))*$D$50),$D$9*(1-(IF($N54="X",ABS($O54-VALUE(MID(V54,FIND("|",V54)+1,FIND("-",V54)-FIND("|",V54)-1))),ABS($Q54-ABS(VALUE(MID(V54,FIND("|",V54)+1,FIND("-",V54)-FIND("|",V54)-1))-VALUE(MID(V54,FIND("-",V54)+1,10)))))*$D$50)))))*$I54,0)),0)</f>
        <v>0</v>
      </c>
      <c r="X54" s="337"/>
      <c r="Y54" s="369" t="s">
        <v>268</v>
      </c>
      <c r="Z54" s="370" t="n">
        <f aca="false">IFERROR(IF($M54=Y54,($D$8+$D$9+$D$10)*$I54,IF($N54=LEFT(Y54,1),($D$8+MAX(0,IF($D$50=1,$D$9*(1-(ABS($Q54-ABS(VALUE(MID(Y54,FIND("|",Y54)+1,FIND("-",Y54)-FIND("|",Y54)-1))-VALUE(MID(Y54,FIND("-",Y54)+1,10)))))*$D$50),$D$9*(1-(IF($N54="X",ABS($O54-VALUE(MID(Y54,FIND("|",Y54)+1,FIND("-",Y54)-FIND("|",Y54)-1))),ABS($Q54-ABS(VALUE(MID(Y54,FIND("|",Y54)+1,FIND("-",Y54)-FIND("|",Y54)-1))-VALUE(MID(Y54,FIND("-",Y54)+1,10)))))*$D$50)))))*$I54,0)),0)</f>
        <v>0</v>
      </c>
      <c r="AA54" s="337"/>
      <c r="AB54" s="369" t="s">
        <v>267</v>
      </c>
      <c r="AC54" s="370" t="n">
        <f aca="false">IFERROR(IF($M54=AB54,($D$8+$D$9+$D$10)*$I54,IF($N54=LEFT(AB54,1),($D$8+MAX(0,IF($D$50=1,$D$9*(1-(ABS($Q54-ABS(VALUE(MID(AB54,FIND("|",AB54)+1,FIND("-",AB54)-FIND("|",AB54)-1))-VALUE(MID(AB54,FIND("-",AB54)+1,10)))))*$D$50),$D$9*(1-(IF($N54="X",ABS($O54-VALUE(MID(AB54,FIND("|",AB54)+1,FIND("-",AB54)-FIND("|",AB54)-1))),ABS($Q54-ABS(VALUE(MID(AB54,FIND("|",AB54)+1,FIND("-",AB54)-FIND("|",AB54)-1))-VALUE(MID(AB54,FIND("-",AB54)+1,10)))))*$D$50)))))*$I54,0)),0)</f>
        <v>0</v>
      </c>
      <c r="AD54" s="337"/>
      <c r="AE54" s="369" t="s">
        <v>271</v>
      </c>
      <c r="AF54" s="370" t="n">
        <f aca="false">IFERROR(IF($M54=AE54,($D$8+$D$9+$D$10)*$I54,IF($N54=LEFT(AE54,1),($D$8+MAX(0,IF($D$50=1,$D$9*(1-(ABS($Q54-ABS(VALUE(MID(AE54,FIND("|",AE54)+1,FIND("-",AE54)-FIND("|",AE54)-1))-VALUE(MID(AE54,FIND("-",AE54)+1,10)))))*$D$50),$D$9*(1-(IF($N54="X",ABS($O54-VALUE(MID(AE54,FIND("|",AE54)+1,FIND("-",AE54)-FIND("|",AE54)-1))),ABS($Q54-ABS(VALUE(MID(AE54,FIND("|",AE54)+1,FIND("-",AE54)-FIND("|",AE54)-1))-VALUE(MID(AE54,FIND("-",AE54)+1,10)))))*$D$50)))))*$I54,0)),0)</f>
        <v>0</v>
      </c>
      <c r="AG54" s="337"/>
      <c r="AH54" s="369" t="s">
        <v>268</v>
      </c>
      <c r="AI54" s="370" t="n">
        <f aca="false">IFERROR(IF($M54=AH54,($D$8+$D$9+$D$10)*$I54,IF($N54=LEFT(AH54,1),($D$8+MAX(0,IF($D$50=1,$D$9*(1-(ABS($Q54-ABS(VALUE(MID(AH54,FIND("|",AH54)+1,FIND("-",AH54)-FIND("|",AH54)-1))-VALUE(MID(AH54,FIND("-",AH54)+1,10)))))*$D$50),$D$9*(1-(IF($N54="X",ABS($O54-VALUE(MID(AH54,FIND("|",AH54)+1,FIND("-",AH54)-FIND("|",AH54)-1))),ABS($Q54-ABS(VALUE(MID(AH54,FIND("|",AH54)+1,FIND("-",AH54)-FIND("|",AH54)-1))-VALUE(MID(AH54,FIND("-",AH54)+1,10)))))*$D$50)))))*$I54,0)),0)</f>
        <v>0</v>
      </c>
      <c r="AJ54" s="337"/>
      <c r="AK54" s="369" t="s">
        <v>267</v>
      </c>
      <c r="AL54" s="370" t="n">
        <f aca="false">IFERROR(IF($M54=AK54,($D$8+$D$9+$D$10)*$I54,IF($N54=LEFT(AK54,1),($D$8+MAX(0,IF($D$50=1,$D$9*(1-(ABS($Q54-ABS(VALUE(MID(AK54,FIND("|",AK54)+1,FIND("-",AK54)-FIND("|",AK54)-1))-VALUE(MID(AK54,FIND("-",AK54)+1,10)))))*$D$50),$D$9*(1-(IF($N54="X",ABS($O54-VALUE(MID(AK54,FIND("|",AK54)+1,FIND("-",AK54)-FIND("|",AK54)-1))),ABS($Q54-ABS(VALUE(MID(AK54,FIND("|",AK54)+1,FIND("-",AK54)-FIND("|",AK54)-1))-VALUE(MID(AK54,FIND("-",AK54)+1,10)))))*$D$50)))))*$I54,0)),0)</f>
        <v>0</v>
      </c>
      <c r="AM54" s="337"/>
      <c r="AN54" s="369" t="s">
        <v>271</v>
      </c>
      <c r="AO54" s="370" t="n">
        <f aca="false">IFERROR(IF($M54=AN54,($D$8+$D$9+$D$10)*$I54,IF($N54=LEFT(AN54,1),($D$8+MAX(0,IF($D$50=1,$D$9*(1-(ABS($Q54-ABS(VALUE(MID(AN54,FIND("|",AN54)+1,FIND("-",AN54)-FIND("|",AN54)-1))-VALUE(MID(AN54,FIND("-",AN54)+1,10)))))*$D$50),$D$9*(1-(IF($N54="X",ABS($O54-VALUE(MID(AN54,FIND("|",AN54)+1,FIND("-",AN54)-FIND("|",AN54)-1))),ABS($Q54-ABS(VALUE(MID(AN54,FIND("|",AN54)+1,FIND("-",AN54)-FIND("|",AN54)-1))-VALUE(MID(AN54,FIND("-",AN54)+1,10)))))*$D$50)))))*$I54,0)),0)</f>
        <v>0</v>
      </c>
      <c r="AP54" s="337"/>
      <c r="AQ54" s="369" t="s">
        <v>267</v>
      </c>
      <c r="AR54" s="370" t="n">
        <f aca="false">IFERROR(IF($M54=AQ54,($D$8+$D$9+$D$10)*$I54,IF($N54=LEFT(AQ54,1),($D$8+MAX(0,IF($D$50=1,$D$9*(1-(ABS($Q54-ABS(VALUE(MID(AQ54,FIND("|",AQ54)+1,FIND("-",AQ54)-FIND("|",AQ54)-1))-VALUE(MID(AQ54,FIND("-",AQ54)+1,10)))))*$D$50),$D$9*(1-(IF($N54="X",ABS($O54-VALUE(MID(AQ54,FIND("|",AQ54)+1,FIND("-",AQ54)-FIND("|",AQ54)-1))),ABS($Q54-ABS(VALUE(MID(AQ54,FIND("|",AQ54)+1,FIND("-",AQ54)-FIND("|",AQ54)-1))-VALUE(MID(AQ54,FIND("-",AQ54)+1,10)))))*$D$50)))))*$I54,0)),0)</f>
        <v>0</v>
      </c>
      <c r="AS54" s="337"/>
      <c r="AT54" s="369" t="s">
        <v>265</v>
      </c>
      <c r="AU54" s="370" t="n">
        <f aca="false">IFERROR(IF($M54=AT54,($D$8+$D$9+$D$10)*$I54,IF($N54=LEFT(AT54,1),($D$8+MAX(0,IF($D$50=1,$D$9*(1-(ABS($Q54-ABS(VALUE(MID(AT54,FIND("|",AT54)+1,FIND("-",AT54)-FIND("|",AT54)-1))-VALUE(MID(AT54,FIND("-",AT54)+1,10)))))*$D$50),$D$9*(1-(IF($N54="X",ABS($O54-VALUE(MID(AT54,FIND("|",AT54)+1,FIND("-",AT54)-FIND("|",AT54)-1))),ABS($Q54-ABS(VALUE(MID(AT54,FIND("|",AT54)+1,FIND("-",AT54)-FIND("|",AT54)-1))-VALUE(MID(AT54,FIND("-",AT54)+1,10)))))*$D$50)))))*$I54,0)),0)</f>
        <v>0</v>
      </c>
      <c r="AV54" s="337"/>
      <c r="AW54" s="369" t="s">
        <v>267</v>
      </c>
      <c r="AX54" s="370" t="n">
        <f aca="false">IFERROR(IF($M54=AW54,($D$8+$D$9+$D$10)*$I54,IF($N54=LEFT(AW54,1),($D$8+MAX(0,IF($D$50=1,$D$9*(1-(ABS($Q54-ABS(VALUE(MID(AW54,FIND("|",AW54)+1,FIND("-",AW54)-FIND("|",AW54)-1))-VALUE(MID(AW54,FIND("-",AW54)+1,10)))))*$D$50),$D$9*(1-(IF($N54="X",ABS($O54-VALUE(MID(AW54,FIND("|",AW54)+1,FIND("-",AW54)-FIND("|",AW54)-1))),ABS($Q54-ABS(VALUE(MID(AW54,FIND("|",AW54)+1,FIND("-",AW54)-FIND("|",AW54)-1))-VALUE(MID(AW54,FIND("-",AW54)+1,10)))))*$D$50)))))*$I54,0)),0)</f>
        <v>0</v>
      </c>
      <c r="AY54" s="337"/>
      <c r="AZ54" s="369" t="s">
        <v>271</v>
      </c>
      <c r="BA54" s="370" t="n">
        <f aca="false">IFERROR(IF($M54=AZ54,($D$8+$D$9+$D$10)*$I54,IF($N54=LEFT(AZ54,1),($D$8+MAX(0,IF($D$50=1,$D$9*(1-(ABS($Q54-ABS(VALUE(MID(AZ54,FIND("|",AZ54)+1,FIND("-",AZ54)-FIND("|",AZ54)-1))-VALUE(MID(AZ54,FIND("-",AZ54)+1,10)))))*$D$50),$D$9*(1-(IF($N54="X",ABS($O54-VALUE(MID(AZ54,FIND("|",AZ54)+1,FIND("-",AZ54)-FIND("|",AZ54)-1))),ABS($Q54-ABS(VALUE(MID(AZ54,FIND("|",AZ54)+1,FIND("-",AZ54)-FIND("|",AZ54)-1))-VALUE(MID(AZ54,FIND("-",AZ54)+1,10)))))*$D$50)))))*$I54,0)),0)</f>
        <v>0</v>
      </c>
      <c r="BB54" s="337"/>
      <c r="BC54" s="369" t="s">
        <v>274</v>
      </c>
      <c r="BD54" s="370" t="n">
        <f aca="false">IFERROR(IF($M54=BC54,($D$8+$D$9+$D$10)*$I54,IF($N54=LEFT(BC54,1),($D$8+MAX(0,IF($D$50=1,$D$9*(1-(ABS($Q54-ABS(VALUE(MID(BC54,FIND("|",BC54)+1,FIND("-",BC54)-FIND("|",BC54)-1))-VALUE(MID(BC54,FIND("-",BC54)+1,10)))))*$D$50),$D$9*(1-(IF($N54="X",ABS($O54-VALUE(MID(BC54,FIND("|",BC54)+1,FIND("-",BC54)-FIND("|",BC54)-1))),ABS($Q54-ABS(VALUE(MID(BC54,FIND("|",BC54)+1,FIND("-",BC54)-FIND("|",BC54)-1))-VALUE(MID(BC54,FIND("-",BC54)+1,10)))))*$D$50)))))*$I54,0)),0)</f>
        <v>0</v>
      </c>
      <c r="BE54" s="337"/>
      <c r="BF54" s="369" t="s">
        <v>268</v>
      </c>
      <c r="BG54" s="370" t="n">
        <f aca="false">IFERROR(IF($M54=BF54,($D$8+$D$9+$D$10)*$I54,IF($N54=LEFT(BF54,1),($D$8+MAX(0,IF($D$50=1,$D$9*(1-(ABS($Q54-ABS(VALUE(MID(BF54,FIND("|",BF54)+1,FIND("-",BF54)-FIND("|",BF54)-1))-VALUE(MID(BF54,FIND("-",BF54)+1,10)))))*$D$50),$D$9*(1-(IF($N54="X",ABS($O54-VALUE(MID(BF54,FIND("|",BF54)+1,FIND("-",BF54)-FIND("|",BF54)-1))),ABS($Q54-ABS(VALUE(MID(BF54,FIND("|",BF54)+1,FIND("-",BF54)-FIND("|",BF54)-1))-VALUE(MID(BF54,FIND("-",BF54)+1,10)))))*$D$50)))))*$I54,0)),0)</f>
        <v>0</v>
      </c>
      <c r="BH54" s="337"/>
      <c r="BI54" s="369" t="s">
        <v>274</v>
      </c>
      <c r="BJ54" s="370" t="n">
        <f aca="false">IFERROR(IF($M54=BI54,($D$8+$D$9+$D$10)*$I54,IF($N54=LEFT(BI54,1),($D$8+MAX(0,IF($D$50=1,$D$9*(1-(ABS($Q54-ABS(VALUE(MID(BI54,FIND("|",BI54)+1,FIND("-",BI54)-FIND("|",BI54)-1))-VALUE(MID(BI54,FIND("-",BI54)+1,10)))))*$D$50),$D$9*(1-(IF($N54="X",ABS($O54-VALUE(MID(BI54,FIND("|",BI54)+1,FIND("-",BI54)-FIND("|",BI54)-1))),ABS($Q54-ABS(VALUE(MID(BI54,FIND("|",BI54)+1,FIND("-",BI54)-FIND("|",BI54)-1))-VALUE(MID(BI54,FIND("-",BI54)+1,10)))))*$D$50)))))*$I54,0)),0)</f>
        <v>0</v>
      </c>
      <c r="BK54" s="337"/>
      <c r="BL54" s="369" t="s">
        <v>268</v>
      </c>
      <c r="BM54" s="370" t="n">
        <f aca="false">IFERROR(IF($M54=BL54,($D$8+$D$9+$D$10)*$I54,IF($N54=LEFT(BL54,1),($D$8+MAX(0,IF($D$50=1,$D$9*(1-(ABS($Q54-ABS(VALUE(MID(BL54,FIND("|",BL54)+1,FIND("-",BL54)-FIND("|",BL54)-1))-VALUE(MID(BL54,FIND("-",BL54)+1,10)))))*$D$50),$D$9*(1-(IF($N54="X",ABS($O54-VALUE(MID(BL54,FIND("|",BL54)+1,FIND("-",BL54)-FIND("|",BL54)-1))),ABS($Q54-ABS(VALUE(MID(BL54,FIND("|",BL54)+1,FIND("-",BL54)-FIND("|",BL54)-1))-VALUE(MID(BL54,FIND("-",BL54)+1,10)))))*$D$50)))))*$I54,0)),0)</f>
        <v>0</v>
      </c>
      <c r="BN54" s="337"/>
      <c r="BO54" s="369" t="s">
        <v>269</v>
      </c>
      <c r="BP54" s="370" t="n">
        <f aca="false">IFERROR(IF($M54=BO54,($D$8+$D$9+$D$10)*$I54,IF($N54=LEFT(BO54,1),($D$8+MAX(0,IF($D$50=1,$D$9*(1-(ABS($Q54-ABS(VALUE(MID(BO54,FIND("|",BO54)+1,FIND("-",BO54)-FIND("|",BO54)-1))-VALUE(MID(BO54,FIND("-",BO54)+1,10)))))*$D$50),$D$9*(1-(IF($N54="X",ABS($O54-VALUE(MID(BO54,FIND("|",BO54)+1,FIND("-",BO54)-FIND("|",BO54)-1))),ABS($Q54-ABS(VALUE(MID(BO54,FIND("|",BO54)+1,FIND("-",BO54)-FIND("|",BO54)-1))-VALUE(MID(BO54,FIND("-",BO54)+1,10)))))*$D$50)))))*$I54,0)),0)</f>
        <v>0</v>
      </c>
      <c r="BQ54" s="337"/>
      <c r="BR54" s="369" t="s">
        <v>271</v>
      </c>
      <c r="BS54" s="370" t="n">
        <f aca="false">IFERROR(IF($M54=BR54,($D$8+$D$9+$D$10)*$I54,IF($N54=LEFT(BR54,1),($D$8+MAX(0,IF($D$50=1,$D$9*(1-(ABS($Q54-ABS(VALUE(MID(BR54,FIND("|",BR54)+1,FIND("-",BR54)-FIND("|",BR54)-1))-VALUE(MID(BR54,FIND("-",BR54)+1,10)))))*$D$50),$D$9*(1-(IF($N54="X",ABS($O54-VALUE(MID(BR54,FIND("|",BR54)+1,FIND("-",BR54)-FIND("|",BR54)-1))),ABS($Q54-ABS(VALUE(MID(BR54,FIND("|",BR54)+1,FIND("-",BR54)-FIND("|",BR54)-1))-VALUE(MID(BR54,FIND("-",BR54)+1,10)))))*$D$50)))))*$I54,0)),0)</f>
        <v>0</v>
      </c>
      <c r="BT54" s="337"/>
      <c r="BU54" s="369" t="str">
        <f aca="false">Idiomas!$D$366</f>
        <v>Pegar Valores (J3)</v>
      </c>
      <c r="BV54" s="370" t="n">
        <f aca="false">IFERROR(IF($M54=BU54,($D$8+$D$9+$D$10)*$I54,IF($N54=LEFT(BU54,1),($D$8+MAX(0,IF($D$50=1,$D$9*(1-(ABS($Q54-ABS(VALUE(MID(BU54,FIND("|",BU54)+1,FIND("-",BU54)-FIND("|",BU54)-1))-VALUE(MID(BU54,FIND("-",BU54)+1,10)))))*$D$50),$D$9*(1-(IF($N54="X",ABS($O54-VALUE(MID(BU54,FIND("|",BU54)+1,FIND("-",BU54)-FIND("|",BU54)-1))),ABS($Q54-ABS(VALUE(MID(BU54,FIND("|",BU54)+1,FIND("-",BU54)-FIND("|",BU54)-1))-VALUE(MID(BU54,FIND("-",BU54)+1,10)))))*$D$50)))))*$I54,0)),0)</f>
        <v>0</v>
      </c>
      <c r="BW54" s="337"/>
      <c r="BX54" s="369" t="str">
        <f aca="false">Idiomas!$D$366</f>
        <v>Pegar Valores (J3)</v>
      </c>
      <c r="BY54" s="370" t="n">
        <f aca="false">IFERROR(IF($M54=BX54,($D$8+$D$9+$D$10)*$I54,IF($N54=LEFT(BX54,1),($D$8+MAX(0,IF($D$50=1,$D$9*(1-(ABS($Q54-ABS(VALUE(MID(BX54,FIND("|",BX54)+1,FIND("-",BX54)-FIND("|",BX54)-1))-VALUE(MID(BX54,FIND("-",BX54)+1,10)))))*$D$50),$D$9*(1-(IF($N54="X",ABS($O54-VALUE(MID(BX54,FIND("|",BX54)+1,FIND("-",BX54)-FIND("|",BX54)-1))),ABS($Q54-ABS(VALUE(MID(BX54,FIND("|",BX54)+1,FIND("-",BX54)-FIND("|",BX54)-1))-VALUE(MID(BX54,FIND("-",BX54)+1,10)))))*$D$50)))))*$I54,0)),0)</f>
        <v>0</v>
      </c>
      <c r="BZ54" s="337"/>
      <c r="CA54" s="369" t="str">
        <f aca="false">Idiomas!$D$366</f>
        <v>Pegar Valores (J3)</v>
      </c>
      <c r="CB54" s="370" t="n">
        <f aca="false">IFERROR(IF($M54=CA54,($D$8+$D$9+$D$10)*$I54,IF($N54=LEFT(CA54,1),($D$8+MAX(0,IF($D$50=1,$D$9*(1-(ABS($Q54-ABS(VALUE(MID(CA54,FIND("|",CA54)+1,FIND("-",CA54)-FIND("|",CA54)-1))-VALUE(MID(CA54,FIND("-",CA54)+1,10)))))*$D$50),$D$9*(1-(IF($N54="X",ABS($O54-VALUE(MID(CA54,FIND("|",CA54)+1,FIND("-",CA54)-FIND("|",CA54)-1))),ABS($Q54-ABS(VALUE(MID(CA54,FIND("|",CA54)+1,FIND("-",CA54)-FIND("|",CA54)-1))-VALUE(MID(CA54,FIND("-",CA54)+1,10)))))*$D$50)))))*$I54,0)),0)</f>
        <v>0</v>
      </c>
      <c r="CC54" s="337"/>
      <c r="CD54" s="369" t="str">
        <f aca="false">Idiomas!$D$366</f>
        <v>Pegar Valores (J3)</v>
      </c>
      <c r="CE54" s="370" t="n">
        <f aca="false">IFERROR(IF($M54=CD54,($D$8+$D$9+$D$10)*$I54,IF($N54=LEFT(CD54,1),($D$8+MAX(0,IF($D$50=1,$D$9*(1-(ABS($Q54-ABS(VALUE(MID(CD54,FIND("|",CD54)+1,FIND("-",CD54)-FIND("|",CD54)-1))-VALUE(MID(CD54,FIND("-",CD54)+1,10)))))*$D$50),$D$9*(1-(IF($N54="X",ABS($O54-VALUE(MID(CD54,FIND("|",CD54)+1,FIND("-",CD54)-FIND("|",CD54)-1))),ABS($Q54-ABS(VALUE(MID(CD54,FIND("|",CD54)+1,FIND("-",CD54)-FIND("|",CD54)-1))-VALUE(MID(CD54,FIND("-",CD54)+1,10)))))*$D$50)))))*$I54,0)),0)</f>
        <v>0</v>
      </c>
      <c r="CF54" s="337"/>
      <c r="CG54" s="369" t="str">
        <f aca="false">Idiomas!$D$366</f>
        <v>Pegar Valores (J3)</v>
      </c>
      <c r="CH54" s="370" t="n">
        <f aca="false">IFERROR(IF($M54=CG54,($D$8+$D$9+$D$10)*$I54,IF($N54=LEFT(CG54,1),($D$8+MAX(0,IF($D$50=1,$D$9*(1-(ABS($Q54-ABS(VALUE(MID(CG54,FIND("|",CG54)+1,FIND("-",CG54)-FIND("|",CG54)-1))-VALUE(MID(CG54,FIND("-",CG54)+1,10)))))*$D$50),$D$9*(1-(IF($N54="X",ABS($O54-VALUE(MID(CG54,FIND("|",CG54)+1,FIND("-",CG54)-FIND("|",CG54)-1))),ABS($Q54-ABS(VALUE(MID(CG54,FIND("|",CG54)+1,FIND("-",CG54)-FIND("|",CG54)-1))-VALUE(MID(CG54,FIND("-",CG54)+1,10)))))*$D$50)))))*$I54,0)),0)</f>
        <v>0</v>
      </c>
      <c r="CI54" s="337"/>
      <c r="CJ54" s="369" t="str">
        <f aca="false">Idiomas!$D$366</f>
        <v>Pegar Valores (J3)</v>
      </c>
      <c r="CK54" s="370" t="n">
        <f aca="false">IFERROR(IF($M54=CJ54,($D$8+$D$9+$D$10)*$I54,IF($N54=LEFT(CJ54,1),($D$8+MAX(0,IF($D$50=1,$D$9*(1-(ABS($Q54-ABS(VALUE(MID(CJ54,FIND("|",CJ54)+1,FIND("-",CJ54)-FIND("|",CJ54)-1))-VALUE(MID(CJ54,FIND("-",CJ54)+1,10)))))*$D$50),$D$9*(1-(IF($N54="X",ABS($O54-VALUE(MID(CJ54,FIND("|",CJ54)+1,FIND("-",CJ54)-FIND("|",CJ54)-1))),ABS($Q54-ABS(VALUE(MID(CJ54,FIND("|",CJ54)+1,FIND("-",CJ54)-FIND("|",CJ54)-1))-VALUE(MID(CJ54,FIND("-",CJ54)+1,10)))))*$D$50)))))*$I54,0)),0)</f>
        <v>0</v>
      </c>
      <c r="CL54" s="337"/>
      <c r="CM54" s="369" t="str">
        <f aca="false">Idiomas!$D$366</f>
        <v>Pegar Valores (J3)</v>
      </c>
      <c r="CN54" s="370" t="n">
        <f aca="false">IFERROR(IF($M54=CM54,($D$8+$D$9+$D$10)*$I54,IF($N54=LEFT(CM54,1),($D$8+MAX(0,IF($D$50=1,$D$9*(1-(ABS($Q54-ABS(VALUE(MID(CM54,FIND("|",CM54)+1,FIND("-",CM54)-FIND("|",CM54)-1))-VALUE(MID(CM54,FIND("-",CM54)+1,10)))))*$D$50),$D$9*(1-(IF($N54="X",ABS($O54-VALUE(MID(CM54,FIND("|",CM54)+1,FIND("-",CM54)-FIND("|",CM54)-1))),ABS($Q54-ABS(VALUE(MID(CM54,FIND("|",CM54)+1,FIND("-",CM54)-FIND("|",CM54)-1))-VALUE(MID(CM54,FIND("-",CM54)+1,10)))))*$D$50)))))*$I54,0)),0)</f>
        <v>0</v>
      </c>
      <c r="CO54" s="337"/>
      <c r="CP54" s="369" t="str">
        <f aca="false">Idiomas!$D$366</f>
        <v>Pegar Valores (J3)</v>
      </c>
      <c r="CQ54" s="370" t="n">
        <f aca="false">IFERROR(IF($M54=CP54,($D$8+$D$9+$D$10)*$I54,IF($N54=LEFT(CP54,1),($D$8+MAX(0,IF($D$50=1,$D$9*(1-(ABS($Q54-ABS(VALUE(MID(CP54,FIND("|",CP54)+1,FIND("-",CP54)-FIND("|",CP54)-1))-VALUE(MID(CP54,FIND("-",CP54)+1,10)))))*$D$50),$D$9*(1-(IF($N54="X",ABS($O54-VALUE(MID(CP54,FIND("|",CP54)+1,FIND("-",CP54)-FIND("|",CP54)-1))),ABS($Q54-ABS(VALUE(MID(CP54,FIND("|",CP54)+1,FIND("-",CP54)-FIND("|",CP54)-1))-VALUE(MID(CP54,FIND("-",CP54)+1,10)))))*$D$50)))))*$I54,0)),0)</f>
        <v>0</v>
      </c>
      <c r="CR54" s="337"/>
      <c r="CS54" s="369" t="str">
        <f aca="false">Idiomas!$D$366</f>
        <v>Pegar Valores (J3)</v>
      </c>
      <c r="CT54" s="370" t="n">
        <f aca="false">IFERROR(IF($M54=CS54,($D$8+$D$9+$D$10)*$I54,IF($N54=LEFT(CS54,1),($D$8+MAX(0,IF($D$50=1,$D$9*(1-(ABS($Q54-ABS(VALUE(MID(CS54,FIND("|",CS54)+1,FIND("-",CS54)-FIND("|",CS54)-1))-VALUE(MID(CS54,FIND("-",CS54)+1,10)))))*$D$50),$D$9*(1-(IF($N54="X",ABS($O54-VALUE(MID(CS54,FIND("|",CS54)+1,FIND("-",CS54)-FIND("|",CS54)-1))),ABS($Q54-ABS(VALUE(MID(CS54,FIND("|",CS54)+1,FIND("-",CS54)-FIND("|",CS54)-1))-VALUE(MID(CS54,FIND("-",CS54)+1,10)))))*$D$50)))))*$I54,0)),0)</f>
        <v>0</v>
      </c>
      <c r="CU54" s="337"/>
      <c r="CV54" s="369" t="str">
        <f aca="false">Idiomas!$D$366</f>
        <v>Pegar Valores (J3)</v>
      </c>
      <c r="CW54" s="370" t="n">
        <f aca="false">IFERROR(IF($M54=CV54,($D$8+$D$9+$D$10)*$I54,IF($N54=LEFT(CV54,1),($D$8+MAX(0,IF($D$50=1,$D$9*(1-(ABS($Q54-ABS(VALUE(MID(CV54,FIND("|",CV54)+1,FIND("-",CV54)-FIND("|",CV54)-1))-VALUE(MID(CV54,FIND("-",CV54)+1,10)))))*$D$50),$D$9*(1-(IF($N54="X",ABS($O54-VALUE(MID(CV54,FIND("|",CV54)+1,FIND("-",CV54)-FIND("|",CV54)-1))),ABS($Q54-ABS(VALUE(MID(CV54,FIND("|",CV54)+1,FIND("-",CV54)-FIND("|",CV54)-1))-VALUE(MID(CV54,FIND("-",CV54)+1,10)))))*$D$50)))))*$I54,0)),0)</f>
        <v>0</v>
      </c>
      <c r="CX54" s="337"/>
      <c r="CY54" s="369" t="str">
        <f aca="false">Idiomas!$D$366</f>
        <v>Pegar Valores (J3)</v>
      </c>
      <c r="CZ54" s="370" t="n">
        <f aca="false">IFERROR(IF($M54=CY54,($D$8+$D$9+$D$10)*$I54,IF($N54=LEFT(CY54,1),($D$8+MAX(0,IF($D$50=1,$D$9*(1-(ABS($Q54-ABS(VALUE(MID(CY54,FIND("|",CY54)+1,FIND("-",CY54)-FIND("|",CY54)-1))-VALUE(MID(CY54,FIND("-",CY54)+1,10)))))*$D$50),$D$9*(1-(IF($N54="X",ABS($O54-VALUE(MID(CY54,FIND("|",CY54)+1,FIND("-",CY54)-FIND("|",CY54)-1))),ABS($Q54-ABS(VALUE(MID(CY54,FIND("|",CY54)+1,FIND("-",CY54)-FIND("|",CY54)-1))-VALUE(MID(CY54,FIND("-",CY54)+1,10)))))*$D$50)))))*$I54,0)),0)</f>
        <v>0</v>
      </c>
      <c r="DA54" s="337"/>
      <c r="DB54" s="369" t="str">
        <f aca="false">Idiomas!$D$366</f>
        <v>Pegar Valores (J3)</v>
      </c>
      <c r="DC54" s="370" t="n">
        <f aca="false">IFERROR(IF($M54=DB54,($D$8+$D$9+$D$10)*$I54,IF($N54=LEFT(DB54,1),($D$8+MAX(0,IF($D$50=1,$D$9*(1-(ABS($Q54-ABS(VALUE(MID(DB54,FIND("|",DB54)+1,FIND("-",DB54)-FIND("|",DB54)-1))-VALUE(MID(DB54,FIND("-",DB54)+1,10)))))*$D$50),$D$9*(1-(IF($N54="X",ABS($O54-VALUE(MID(DB54,FIND("|",DB54)+1,FIND("-",DB54)-FIND("|",DB54)-1))),ABS($Q54-ABS(VALUE(MID(DB54,FIND("|",DB54)+1,FIND("-",DB54)-FIND("|",DB54)-1))-VALUE(MID(DB54,FIND("-",DB54)+1,10)))))*$D$50)))))*$I54,0)),0)</f>
        <v>0</v>
      </c>
      <c r="DD54" s="337"/>
      <c r="DE54" s="369" t="str">
        <f aca="false">Idiomas!$D$366</f>
        <v>Pegar Valores (J3)</v>
      </c>
      <c r="DF54" s="370" t="n">
        <f aca="false">IFERROR(IF($M54=DE54,($D$8+$D$9+$D$10)*$I54,IF($N54=LEFT(DE54,1),($D$8+MAX(0,IF($D$50=1,$D$9*(1-(ABS($Q54-ABS(VALUE(MID(DE54,FIND("|",DE54)+1,FIND("-",DE54)-FIND("|",DE54)-1))-VALUE(MID(DE54,FIND("-",DE54)+1,10)))))*$D$50),$D$9*(1-(IF($N54="X",ABS($O54-VALUE(MID(DE54,FIND("|",DE54)+1,FIND("-",DE54)-FIND("|",DE54)-1))),ABS($Q54-ABS(VALUE(MID(DE54,FIND("|",DE54)+1,FIND("-",DE54)-FIND("|",DE54)-1))-VALUE(MID(DE54,FIND("-",DE54)+1,10)))))*$D$50)))))*$I54,0)),0)</f>
        <v>0</v>
      </c>
      <c r="DG54" s="337"/>
      <c r="DH54" s="369" t="str">
        <f aca="false">Idiomas!$D$366</f>
        <v>Pegar Valores (J3)</v>
      </c>
      <c r="DI54" s="370" t="n">
        <f aca="false">IFERROR(IF($M54=DH54,($D$8+$D$9+$D$10)*$I54,IF($N54=LEFT(DH54,1),($D$8+MAX(0,IF($D$50=1,$D$9*(1-(ABS($Q54-ABS(VALUE(MID(DH54,FIND("|",DH54)+1,FIND("-",DH54)-FIND("|",DH54)-1))-VALUE(MID(DH54,FIND("-",DH54)+1,10)))))*$D$50),$D$9*(1-(IF($N54="X",ABS($O54-VALUE(MID(DH54,FIND("|",DH54)+1,FIND("-",DH54)-FIND("|",DH54)-1))),ABS($Q54-ABS(VALUE(MID(DH54,FIND("|",DH54)+1,FIND("-",DH54)-FIND("|",DH54)-1))-VALUE(MID(DH54,FIND("-",DH54)+1,10)))))*$D$50)))))*$I54,0)),0)</f>
        <v>0</v>
      </c>
      <c r="DJ54" s="337"/>
      <c r="DK54" s="369" t="str">
        <f aca="false">Idiomas!$D$366</f>
        <v>Pegar Valores (J3)</v>
      </c>
      <c r="DL54" s="370" t="n">
        <f aca="false">IFERROR(IF($M54=DK54,($D$8+$D$9+$D$10)*$I54,IF($N54=LEFT(DK54,1),($D$8+MAX(0,IF($D$50=1,$D$9*(1-(ABS($Q54-ABS(VALUE(MID(DK54,FIND("|",DK54)+1,FIND("-",DK54)-FIND("|",DK54)-1))-VALUE(MID(DK54,FIND("-",DK54)+1,10)))))*$D$50),$D$9*(1-(IF($N54="X",ABS($O54-VALUE(MID(DK54,FIND("|",DK54)+1,FIND("-",DK54)-FIND("|",DK54)-1))),ABS($Q54-ABS(VALUE(MID(DK54,FIND("|",DK54)+1,FIND("-",DK54)-FIND("|",DK54)-1))-VALUE(MID(DK54,FIND("-",DK54)+1,10)))))*$D$50)))))*$I54,0)),0)</f>
        <v>0</v>
      </c>
      <c r="DM54" s="337"/>
      <c r="DN54" s="369" t="str">
        <f aca="false">Idiomas!$D$366</f>
        <v>Pegar Valores (J3)</v>
      </c>
      <c r="DO54" s="370" t="n">
        <f aca="false">IFERROR(IF($M54=DN54,($D$8+$D$9+$D$10)*$I54,IF($N54=LEFT(DN54,1),($D$8+MAX(0,IF($D$50=1,$D$9*(1-(ABS($Q54-ABS(VALUE(MID(DN54,FIND("|",DN54)+1,FIND("-",DN54)-FIND("|",DN54)-1))-VALUE(MID(DN54,FIND("-",DN54)+1,10)))))*$D$50),$D$9*(1-(IF($N54="X",ABS($O54-VALUE(MID(DN54,FIND("|",DN54)+1,FIND("-",DN54)-FIND("|",DN54)-1))),ABS($Q54-ABS(VALUE(MID(DN54,FIND("|",DN54)+1,FIND("-",DN54)-FIND("|",DN54)-1))-VALUE(MID(DN54,FIND("-",DN54)+1,10)))))*$D$50)))))*$I54,0)),0)</f>
        <v>0</v>
      </c>
      <c r="DP54" s="337"/>
      <c r="DQ54" s="369" t="str">
        <f aca="false">Idiomas!$D$366</f>
        <v>Pegar Valores (J3)</v>
      </c>
      <c r="DR54" s="370" t="n">
        <f aca="false">IFERROR(IF($M54=DQ54,($D$8+$D$9+$D$10)*$I54,IF($N54=LEFT(DQ54,1),($D$8+MAX(0,IF($D$50=1,$D$9*(1-(ABS($Q54-ABS(VALUE(MID(DQ54,FIND("|",DQ54)+1,FIND("-",DQ54)-FIND("|",DQ54)-1))-VALUE(MID(DQ54,FIND("-",DQ54)+1,10)))))*$D$50),$D$9*(1-(IF($N54="X",ABS($O54-VALUE(MID(DQ54,FIND("|",DQ54)+1,FIND("-",DQ54)-FIND("|",DQ54)-1))),ABS($Q54-ABS(VALUE(MID(DQ54,FIND("|",DQ54)+1,FIND("-",DQ54)-FIND("|",DQ54)-1))-VALUE(MID(DQ54,FIND("-",DQ54)+1,10)))))*$D$50)))))*$I54,0)),0)</f>
        <v>0</v>
      </c>
      <c r="DS54" s="337"/>
      <c r="DT54" s="369" t="str">
        <f aca="false">Idiomas!$D$366</f>
        <v>Pegar Valores (J3)</v>
      </c>
      <c r="DU54" s="370" t="n">
        <f aca="false">IFERROR(IF($M54=DT54,($D$8+$D$9+$D$10)*$I54,IF($N54=LEFT(DT54,1),($D$8+MAX(0,IF($D$50=1,$D$9*(1-(ABS($Q54-ABS(VALUE(MID(DT54,FIND("|",DT54)+1,FIND("-",DT54)-FIND("|",DT54)-1))-VALUE(MID(DT54,FIND("-",DT54)+1,10)))))*$D$50),$D$9*(1-(IF($N54="X",ABS($O54-VALUE(MID(DT54,FIND("|",DT54)+1,FIND("-",DT54)-FIND("|",DT54)-1))),ABS($Q54-ABS(VALUE(MID(DT54,FIND("|",DT54)+1,FIND("-",DT54)-FIND("|",DT54)-1))-VALUE(MID(DT54,FIND("-",DT54)+1,10)))))*$D$50)))))*$I54,0)),0)</f>
        <v>0</v>
      </c>
      <c r="DV54" s="337"/>
      <c r="DW54" s="369" t="str">
        <f aca="false">Idiomas!$D$366</f>
        <v>Pegar Valores (J3)</v>
      </c>
      <c r="DX54" s="370" t="n">
        <f aca="false">IFERROR(IF($M54=DW54,($D$8+$D$9+$D$10)*$I54,IF($N54=LEFT(DW54,1),($D$8+MAX(0,IF($D$50=1,$D$9*(1-(ABS($Q54-ABS(VALUE(MID(DW54,FIND("|",DW54)+1,FIND("-",DW54)-FIND("|",DW54)-1))-VALUE(MID(DW54,FIND("-",DW54)+1,10)))))*$D$50),$D$9*(1-(IF($N54="X",ABS($O54-VALUE(MID(DW54,FIND("|",DW54)+1,FIND("-",DW54)-FIND("|",DW54)-1))),ABS($Q54-ABS(VALUE(MID(DW54,FIND("|",DW54)+1,FIND("-",DW54)-FIND("|",DW54)-1))-VALUE(MID(DW54,FIND("-",DW54)+1,10)))))*$D$50)))))*$I54,0)),0)</f>
        <v>0</v>
      </c>
      <c r="DY54" s="337"/>
      <c r="DZ54" s="369" t="str">
        <f aca="false">Idiomas!$D$366</f>
        <v>Pegar Valores (J3)</v>
      </c>
      <c r="EA54" s="370" t="n">
        <f aca="false">IFERROR(IF($M54=DZ54,($D$8+$D$9+$D$10)*$I54,IF($N54=LEFT(DZ54,1),($D$8+MAX(0,IF($D$50=1,$D$9*(1-(ABS($Q54-ABS(VALUE(MID(DZ54,FIND("|",DZ54)+1,FIND("-",DZ54)-FIND("|",DZ54)-1))-VALUE(MID(DZ54,FIND("-",DZ54)+1,10)))))*$D$50),$D$9*(1-(IF($N54="X",ABS($O54-VALUE(MID(DZ54,FIND("|",DZ54)+1,FIND("-",DZ54)-FIND("|",DZ54)-1))),ABS($Q54-ABS(VALUE(MID(DZ54,FIND("|",DZ54)+1,FIND("-",DZ54)-FIND("|",DZ54)-1))-VALUE(MID(DZ54,FIND("-",DZ54)+1,10)))))*$D$50)))))*$I54,0)),0)</f>
        <v>0</v>
      </c>
      <c r="EB54" s="337"/>
      <c r="EC54" s="369" t="str">
        <f aca="false">Idiomas!$D$366</f>
        <v>Pegar Valores (J3)</v>
      </c>
      <c r="ED54" s="370" t="n">
        <f aca="false">IFERROR(IF($M54=EC54,($D$8+$D$9+$D$10)*$I54,IF($N54=LEFT(EC54,1),($D$8+MAX(0,IF($D$50=1,$D$9*(1-(ABS($Q54-ABS(VALUE(MID(EC54,FIND("|",EC54)+1,FIND("-",EC54)-FIND("|",EC54)-1))-VALUE(MID(EC54,FIND("-",EC54)+1,10)))))*$D$50),$D$9*(1-(IF($N54="X",ABS($O54-VALUE(MID(EC54,FIND("|",EC54)+1,FIND("-",EC54)-FIND("|",EC54)-1))),ABS($Q54-ABS(VALUE(MID(EC54,FIND("|",EC54)+1,FIND("-",EC54)-FIND("|",EC54)-1))-VALUE(MID(EC54,FIND("-",EC54)+1,10)))))*$D$50)))))*$I54,0)),0)</f>
        <v>0</v>
      </c>
      <c r="EE54" s="337"/>
      <c r="EF54" s="369" t="str">
        <f aca="false">Idiomas!$D$366</f>
        <v>Pegar Valores (J3)</v>
      </c>
      <c r="EG54" s="370" t="n">
        <f aca="false">IFERROR(IF($M54=EF54,($D$8+$D$9+$D$10)*$I54,IF($N54=LEFT(EF54,1),($D$8+MAX(0,IF($D$50=1,$D$9*(1-(ABS($Q54-ABS(VALUE(MID(EF54,FIND("|",EF54)+1,FIND("-",EF54)-FIND("|",EF54)-1))-VALUE(MID(EF54,FIND("-",EF54)+1,10)))))*$D$50),$D$9*(1-(IF($N54="X",ABS($O54-VALUE(MID(EF54,FIND("|",EF54)+1,FIND("-",EF54)-FIND("|",EF54)-1))),ABS($Q54-ABS(VALUE(MID(EF54,FIND("|",EF54)+1,FIND("-",EF54)-FIND("|",EF54)-1))-VALUE(MID(EF54,FIND("-",EF54)+1,10)))))*$D$50)))))*$I54,0)),0)</f>
        <v>0</v>
      </c>
      <c r="EH54" s="337"/>
      <c r="EI54" s="337"/>
    </row>
    <row r="55" customFormat="false" ht="15" hidden="false" customHeight="false" outlineLevel="0" collapsed="false">
      <c r="A55" s="326"/>
      <c r="B55" s="326"/>
      <c r="C55" s="247"/>
      <c r="D55" s="247"/>
      <c r="E55" s="378"/>
      <c r="F55" s="342" t="n">
        <f aca="false">SUM($D$8:$D$10)*I55</f>
        <v>17</v>
      </c>
      <c r="G55" s="342" t="n">
        <f aca="false">VLOOKUP(H55,Equipos!$Q$1:$R$25,2,0)</f>
        <v>15</v>
      </c>
      <c r="H55" s="350" t="n">
        <f aca="false">TRUNC(INDEX(WORLDCUP!$X$4:$X$147,MATCH(ADMIN!K55,WORLDCUP!$DT$4:$DT$147,0))+INDEX(Horarios!$R$3:$R$86,MATCH(Horarios!$C$3,Horarios!$P$3:$P$86,0))/24)</f>
        <v>46198</v>
      </c>
      <c r="I55" s="351" t="n">
        <v>1</v>
      </c>
      <c r="J55" s="352" t="s">
        <v>313</v>
      </c>
      <c r="K55" s="353" t="str">
        <f aca="false">CONCATENATE(WORLDCUP!AA9,"-",WORLDCUP!AF9)</f>
        <v>Sudáfrica-Corea del Sur</v>
      </c>
      <c r="L55" s="353"/>
      <c r="M55" s="358" t="str">
        <f aca="false">IF(OR(WORLDCUP!AC9="",WORLDCUP!AD9=""),"-",N55&amp;"|"&amp;O55&amp;"-"&amp;P55)</f>
        <v>-</v>
      </c>
      <c r="N55" s="331" t="str">
        <f aca="false">IF(OR(WORLDCUP!AC9="",WORLDCUP!AD9=""),"",IF(WORLDCUP!AC9&gt;WORLDCUP!AD9,"1",IF(WORLDCUP!AC9&lt;WORLDCUP!AD9,"2","X")))</f>
        <v/>
      </c>
      <c r="O55" s="331" t="n">
        <f aca="false">WORLDCUP!AC9</f>
        <v>0</v>
      </c>
      <c r="P55" s="331" t="n">
        <f aca="false">WORLDCUP!AD9</f>
        <v>0</v>
      </c>
      <c r="Q55" s="331" t="n">
        <f aca="false">ABS(O55-P55)</f>
        <v>0</v>
      </c>
      <c r="R55" s="326"/>
      <c r="S55" s="362" t="s">
        <v>275</v>
      </c>
      <c r="T55" s="355" t="n">
        <f aca="false">IFERROR(IF($M55=S55,($D$8+$D$9+$D$10)*$I55,IF($N55=LEFT(S55,1),($D$8+MAX(0,IF($D$50=1,$D$9*(1-(ABS($Q55-ABS(VALUE(MID(S55,FIND("|",S55)+1,FIND("-",S55)-FIND("|",S55)-1))-VALUE(MID(S55,FIND("-",S55)+1,10)))))*$D$50),$D$9*(1-(IF($N55="X",ABS($O55-VALUE(MID(S55,FIND("|",S55)+1,FIND("-",S55)-FIND("|",S55)-1))),ABS($Q55-ABS(VALUE(MID(S55,FIND("|",S55)+1,FIND("-",S55)-FIND("|",S55)-1))-VALUE(MID(S55,FIND("-",S55)+1,10)))))*$D$50)))))*$I55,0)),0)</f>
        <v>0</v>
      </c>
      <c r="U55" s="337"/>
      <c r="V55" s="362" t="s">
        <v>268</v>
      </c>
      <c r="W55" s="355" t="n">
        <f aca="false">IFERROR(IF($M55=V55,($D$8+$D$9+$D$10)*$I55,IF($N55=LEFT(V55,1),($D$8+MAX(0,IF($D$50=1,$D$9*(1-(ABS($Q55-ABS(VALUE(MID(V55,FIND("|",V55)+1,FIND("-",V55)-FIND("|",V55)-1))-VALUE(MID(V55,FIND("-",V55)+1,10)))))*$D$50),$D$9*(1-(IF($N55="X",ABS($O55-VALUE(MID(V55,FIND("|",V55)+1,FIND("-",V55)-FIND("|",V55)-1))),ABS($Q55-ABS(VALUE(MID(V55,FIND("|",V55)+1,FIND("-",V55)-FIND("|",V55)-1))-VALUE(MID(V55,FIND("-",V55)+1,10)))))*$D$50)))))*$I55,0)),0)</f>
        <v>0</v>
      </c>
      <c r="X55" s="337"/>
      <c r="Y55" s="362" t="s">
        <v>267</v>
      </c>
      <c r="Z55" s="355" t="n">
        <f aca="false">IFERROR(IF($M55=Y55,($D$8+$D$9+$D$10)*$I55,IF($N55=LEFT(Y55,1),($D$8+MAX(0,IF($D$50=1,$D$9*(1-(ABS($Q55-ABS(VALUE(MID(Y55,FIND("|",Y55)+1,FIND("-",Y55)-FIND("|",Y55)-1))-VALUE(MID(Y55,FIND("-",Y55)+1,10)))))*$D$50),$D$9*(1-(IF($N55="X",ABS($O55-VALUE(MID(Y55,FIND("|",Y55)+1,FIND("-",Y55)-FIND("|",Y55)-1))),ABS($Q55-ABS(VALUE(MID(Y55,FIND("|",Y55)+1,FIND("-",Y55)-FIND("|",Y55)-1))-VALUE(MID(Y55,FIND("-",Y55)+1,10)))))*$D$50)))))*$I55,0)),0)</f>
        <v>0</v>
      </c>
      <c r="AA55" s="337"/>
      <c r="AB55" s="362" t="s">
        <v>271</v>
      </c>
      <c r="AC55" s="355" t="n">
        <f aca="false">IFERROR(IF($M55=AB55,($D$8+$D$9+$D$10)*$I55,IF($N55=LEFT(AB55,1),($D$8+MAX(0,IF($D$50=1,$D$9*(1-(ABS($Q55-ABS(VALUE(MID(AB55,FIND("|",AB55)+1,FIND("-",AB55)-FIND("|",AB55)-1))-VALUE(MID(AB55,FIND("-",AB55)+1,10)))))*$D$50),$D$9*(1-(IF($N55="X",ABS($O55-VALUE(MID(AB55,FIND("|",AB55)+1,FIND("-",AB55)-FIND("|",AB55)-1))),ABS($Q55-ABS(VALUE(MID(AB55,FIND("|",AB55)+1,FIND("-",AB55)-FIND("|",AB55)-1))-VALUE(MID(AB55,FIND("-",AB55)+1,10)))))*$D$50)))))*$I55,0)),0)</f>
        <v>0</v>
      </c>
      <c r="AD55" s="337"/>
      <c r="AE55" s="362" t="s">
        <v>274</v>
      </c>
      <c r="AF55" s="355" t="n">
        <f aca="false">IFERROR(IF($M55=AE55,($D$8+$D$9+$D$10)*$I55,IF($N55=LEFT(AE55,1),($D$8+MAX(0,IF($D$50=1,$D$9*(1-(ABS($Q55-ABS(VALUE(MID(AE55,FIND("|",AE55)+1,FIND("-",AE55)-FIND("|",AE55)-1))-VALUE(MID(AE55,FIND("-",AE55)+1,10)))))*$D$50),$D$9*(1-(IF($N55="X",ABS($O55-VALUE(MID(AE55,FIND("|",AE55)+1,FIND("-",AE55)-FIND("|",AE55)-1))),ABS($Q55-ABS(VALUE(MID(AE55,FIND("|",AE55)+1,FIND("-",AE55)-FIND("|",AE55)-1))-VALUE(MID(AE55,FIND("-",AE55)+1,10)))))*$D$50)))))*$I55,0)),0)</f>
        <v>0</v>
      </c>
      <c r="AG55" s="337"/>
      <c r="AH55" s="362" t="s">
        <v>268</v>
      </c>
      <c r="AI55" s="355" t="n">
        <f aca="false">IFERROR(IF($M55=AH55,($D$8+$D$9+$D$10)*$I55,IF($N55=LEFT(AH55,1),($D$8+MAX(0,IF($D$50=1,$D$9*(1-(ABS($Q55-ABS(VALUE(MID(AH55,FIND("|",AH55)+1,FIND("-",AH55)-FIND("|",AH55)-1))-VALUE(MID(AH55,FIND("-",AH55)+1,10)))))*$D$50),$D$9*(1-(IF($N55="X",ABS($O55-VALUE(MID(AH55,FIND("|",AH55)+1,FIND("-",AH55)-FIND("|",AH55)-1))),ABS($Q55-ABS(VALUE(MID(AH55,FIND("|",AH55)+1,FIND("-",AH55)-FIND("|",AH55)-1))-VALUE(MID(AH55,FIND("-",AH55)+1,10)))))*$D$50)))))*$I55,0)),0)</f>
        <v>0</v>
      </c>
      <c r="AJ55" s="337"/>
      <c r="AK55" s="362" t="s">
        <v>268</v>
      </c>
      <c r="AL55" s="355" t="n">
        <f aca="false">IFERROR(IF($M55=AK55,($D$8+$D$9+$D$10)*$I55,IF($N55=LEFT(AK55,1),($D$8+MAX(0,IF($D$50=1,$D$9*(1-(ABS($Q55-ABS(VALUE(MID(AK55,FIND("|",AK55)+1,FIND("-",AK55)-FIND("|",AK55)-1))-VALUE(MID(AK55,FIND("-",AK55)+1,10)))))*$D$50),$D$9*(1-(IF($N55="X",ABS($O55-VALUE(MID(AK55,FIND("|",AK55)+1,FIND("-",AK55)-FIND("|",AK55)-1))),ABS($Q55-ABS(VALUE(MID(AK55,FIND("|",AK55)+1,FIND("-",AK55)-FIND("|",AK55)-1))-VALUE(MID(AK55,FIND("-",AK55)+1,10)))))*$D$50)))))*$I55,0)),0)</f>
        <v>0</v>
      </c>
      <c r="AM55" s="337"/>
      <c r="AN55" s="362" t="s">
        <v>268</v>
      </c>
      <c r="AO55" s="355" t="n">
        <f aca="false">IFERROR(IF($M55=AN55,($D$8+$D$9+$D$10)*$I55,IF($N55=LEFT(AN55,1),($D$8+MAX(0,IF($D$50=1,$D$9*(1-(ABS($Q55-ABS(VALUE(MID(AN55,FIND("|",AN55)+1,FIND("-",AN55)-FIND("|",AN55)-1))-VALUE(MID(AN55,FIND("-",AN55)+1,10)))))*$D$50),$D$9*(1-(IF($N55="X",ABS($O55-VALUE(MID(AN55,FIND("|",AN55)+1,FIND("-",AN55)-FIND("|",AN55)-1))),ABS($Q55-ABS(VALUE(MID(AN55,FIND("|",AN55)+1,FIND("-",AN55)-FIND("|",AN55)-1))-VALUE(MID(AN55,FIND("-",AN55)+1,10)))))*$D$50)))))*$I55,0)),0)</f>
        <v>0</v>
      </c>
      <c r="AP55" s="337"/>
      <c r="AQ55" s="362" t="s">
        <v>277</v>
      </c>
      <c r="AR55" s="355" t="n">
        <f aca="false">IFERROR(IF($M55=AQ55,($D$8+$D$9+$D$10)*$I55,IF($N55=LEFT(AQ55,1),($D$8+MAX(0,IF($D$50=1,$D$9*(1-(ABS($Q55-ABS(VALUE(MID(AQ55,FIND("|",AQ55)+1,FIND("-",AQ55)-FIND("|",AQ55)-1))-VALUE(MID(AQ55,FIND("-",AQ55)+1,10)))))*$D$50),$D$9*(1-(IF($N55="X",ABS($O55-VALUE(MID(AQ55,FIND("|",AQ55)+1,FIND("-",AQ55)-FIND("|",AQ55)-1))),ABS($Q55-ABS(VALUE(MID(AQ55,FIND("|",AQ55)+1,FIND("-",AQ55)-FIND("|",AQ55)-1))-VALUE(MID(AQ55,FIND("-",AQ55)+1,10)))))*$D$50)))))*$I55,0)),0)</f>
        <v>0</v>
      </c>
      <c r="AS55" s="337"/>
      <c r="AT55" s="362" t="s">
        <v>275</v>
      </c>
      <c r="AU55" s="355" t="n">
        <f aca="false">IFERROR(IF($M55=AT55,($D$8+$D$9+$D$10)*$I55,IF($N55=LEFT(AT55,1),($D$8+MAX(0,IF($D$50=1,$D$9*(1-(ABS($Q55-ABS(VALUE(MID(AT55,FIND("|",AT55)+1,FIND("-",AT55)-FIND("|",AT55)-1))-VALUE(MID(AT55,FIND("-",AT55)+1,10)))))*$D$50),$D$9*(1-(IF($N55="X",ABS($O55-VALUE(MID(AT55,FIND("|",AT55)+1,FIND("-",AT55)-FIND("|",AT55)-1))),ABS($Q55-ABS(VALUE(MID(AT55,FIND("|",AT55)+1,FIND("-",AT55)-FIND("|",AT55)-1))-VALUE(MID(AT55,FIND("-",AT55)+1,10)))))*$D$50)))))*$I55,0)),0)</f>
        <v>0</v>
      </c>
      <c r="AV55" s="337"/>
      <c r="AW55" s="362" t="s">
        <v>271</v>
      </c>
      <c r="AX55" s="355" t="n">
        <f aca="false">IFERROR(IF($M55=AW55,($D$8+$D$9+$D$10)*$I55,IF($N55=LEFT(AW55,1),($D$8+MAX(0,IF($D$50=1,$D$9*(1-(ABS($Q55-ABS(VALUE(MID(AW55,FIND("|",AW55)+1,FIND("-",AW55)-FIND("|",AW55)-1))-VALUE(MID(AW55,FIND("-",AW55)+1,10)))))*$D$50),$D$9*(1-(IF($N55="X",ABS($O55-VALUE(MID(AW55,FIND("|",AW55)+1,FIND("-",AW55)-FIND("|",AW55)-1))),ABS($Q55-ABS(VALUE(MID(AW55,FIND("|",AW55)+1,FIND("-",AW55)-FIND("|",AW55)-1))-VALUE(MID(AW55,FIND("-",AW55)+1,10)))))*$D$50)))))*$I55,0)),0)</f>
        <v>0</v>
      </c>
      <c r="AY55" s="337"/>
      <c r="AZ55" s="362" t="s">
        <v>271</v>
      </c>
      <c r="BA55" s="355" t="n">
        <f aca="false">IFERROR(IF($M55=AZ55,($D$8+$D$9+$D$10)*$I55,IF($N55=LEFT(AZ55,1),($D$8+MAX(0,IF($D$50=1,$D$9*(1-(ABS($Q55-ABS(VALUE(MID(AZ55,FIND("|",AZ55)+1,FIND("-",AZ55)-FIND("|",AZ55)-1))-VALUE(MID(AZ55,FIND("-",AZ55)+1,10)))))*$D$50),$D$9*(1-(IF($N55="X",ABS($O55-VALUE(MID(AZ55,FIND("|",AZ55)+1,FIND("-",AZ55)-FIND("|",AZ55)-1))),ABS($Q55-ABS(VALUE(MID(AZ55,FIND("|",AZ55)+1,FIND("-",AZ55)-FIND("|",AZ55)-1))-VALUE(MID(AZ55,FIND("-",AZ55)+1,10)))))*$D$50)))))*$I55,0)),0)</f>
        <v>0</v>
      </c>
      <c r="BB55" s="337"/>
      <c r="BC55" s="362" t="s">
        <v>267</v>
      </c>
      <c r="BD55" s="355" t="n">
        <f aca="false">IFERROR(IF($M55=BC55,($D$8+$D$9+$D$10)*$I55,IF($N55=LEFT(BC55,1),($D$8+MAX(0,IF($D$50=1,$D$9*(1-(ABS($Q55-ABS(VALUE(MID(BC55,FIND("|",BC55)+1,FIND("-",BC55)-FIND("|",BC55)-1))-VALUE(MID(BC55,FIND("-",BC55)+1,10)))))*$D$50),$D$9*(1-(IF($N55="X",ABS($O55-VALUE(MID(BC55,FIND("|",BC55)+1,FIND("-",BC55)-FIND("|",BC55)-1))),ABS($Q55-ABS(VALUE(MID(BC55,FIND("|",BC55)+1,FIND("-",BC55)-FIND("|",BC55)-1))-VALUE(MID(BC55,FIND("-",BC55)+1,10)))))*$D$50)))))*$I55,0)),0)</f>
        <v>0</v>
      </c>
      <c r="BE55" s="337"/>
      <c r="BF55" s="362" t="s">
        <v>265</v>
      </c>
      <c r="BG55" s="355" t="n">
        <f aca="false">IFERROR(IF($M55=BF55,($D$8+$D$9+$D$10)*$I55,IF($N55=LEFT(BF55,1),($D$8+MAX(0,IF($D$50=1,$D$9*(1-(ABS($Q55-ABS(VALUE(MID(BF55,FIND("|",BF55)+1,FIND("-",BF55)-FIND("|",BF55)-1))-VALUE(MID(BF55,FIND("-",BF55)+1,10)))))*$D$50),$D$9*(1-(IF($N55="X",ABS($O55-VALUE(MID(BF55,FIND("|",BF55)+1,FIND("-",BF55)-FIND("|",BF55)-1))),ABS($Q55-ABS(VALUE(MID(BF55,FIND("|",BF55)+1,FIND("-",BF55)-FIND("|",BF55)-1))-VALUE(MID(BF55,FIND("-",BF55)+1,10)))))*$D$50)))))*$I55,0)),0)</f>
        <v>0</v>
      </c>
      <c r="BH55" s="337"/>
      <c r="BI55" s="362" t="s">
        <v>271</v>
      </c>
      <c r="BJ55" s="355" t="n">
        <f aca="false">IFERROR(IF($M55=BI55,($D$8+$D$9+$D$10)*$I55,IF($N55=LEFT(BI55,1),($D$8+MAX(0,IF($D$50=1,$D$9*(1-(ABS($Q55-ABS(VALUE(MID(BI55,FIND("|",BI55)+1,FIND("-",BI55)-FIND("|",BI55)-1))-VALUE(MID(BI55,FIND("-",BI55)+1,10)))))*$D$50),$D$9*(1-(IF($N55="X",ABS($O55-VALUE(MID(BI55,FIND("|",BI55)+1,FIND("-",BI55)-FIND("|",BI55)-1))),ABS($Q55-ABS(VALUE(MID(BI55,FIND("|",BI55)+1,FIND("-",BI55)-FIND("|",BI55)-1))-VALUE(MID(BI55,FIND("-",BI55)+1,10)))))*$D$50)))))*$I55,0)),0)</f>
        <v>0</v>
      </c>
      <c r="BK55" s="337"/>
      <c r="BL55" s="362" t="s">
        <v>273</v>
      </c>
      <c r="BM55" s="355" t="n">
        <f aca="false">IFERROR(IF($M55=BL55,($D$8+$D$9+$D$10)*$I55,IF($N55=LEFT(BL55,1),($D$8+MAX(0,IF($D$50=1,$D$9*(1-(ABS($Q55-ABS(VALUE(MID(BL55,FIND("|",BL55)+1,FIND("-",BL55)-FIND("|",BL55)-1))-VALUE(MID(BL55,FIND("-",BL55)+1,10)))))*$D$50),$D$9*(1-(IF($N55="X",ABS($O55-VALUE(MID(BL55,FIND("|",BL55)+1,FIND("-",BL55)-FIND("|",BL55)-1))),ABS($Q55-ABS(VALUE(MID(BL55,FIND("|",BL55)+1,FIND("-",BL55)-FIND("|",BL55)-1))-VALUE(MID(BL55,FIND("-",BL55)+1,10)))))*$D$50)))))*$I55,0)),0)</f>
        <v>0</v>
      </c>
      <c r="BN55" s="337"/>
      <c r="BO55" s="362" t="s">
        <v>267</v>
      </c>
      <c r="BP55" s="355" t="n">
        <f aca="false">IFERROR(IF($M55=BO55,($D$8+$D$9+$D$10)*$I55,IF($N55=LEFT(BO55,1),($D$8+MAX(0,IF($D$50=1,$D$9*(1-(ABS($Q55-ABS(VALUE(MID(BO55,FIND("|",BO55)+1,FIND("-",BO55)-FIND("|",BO55)-1))-VALUE(MID(BO55,FIND("-",BO55)+1,10)))))*$D$50),$D$9*(1-(IF($N55="X",ABS($O55-VALUE(MID(BO55,FIND("|",BO55)+1,FIND("-",BO55)-FIND("|",BO55)-1))),ABS($Q55-ABS(VALUE(MID(BO55,FIND("|",BO55)+1,FIND("-",BO55)-FIND("|",BO55)-1))-VALUE(MID(BO55,FIND("-",BO55)+1,10)))))*$D$50)))))*$I55,0)),0)</f>
        <v>0</v>
      </c>
      <c r="BQ55" s="337"/>
      <c r="BR55" s="362" t="s">
        <v>271</v>
      </c>
      <c r="BS55" s="355" t="n">
        <f aca="false">IFERROR(IF($M55=BR55,($D$8+$D$9+$D$10)*$I55,IF($N55=LEFT(BR55,1),($D$8+MAX(0,IF($D$50=1,$D$9*(1-(ABS($Q55-ABS(VALUE(MID(BR55,FIND("|",BR55)+1,FIND("-",BR55)-FIND("|",BR55)-1))-VALUE(MID(BR55,FIND("-",BR55)+1,10)))))*$D$50),$D$9*(1-(IF($N55="X",ABS($O55-VALUE(MID(BR55,FIND("|",BR55)+1,FIND("-",BR55)-FIND("|",BR55)-1))),ABS($Q55-ABS(VALUE(MID(BR55,FIND("|",BR55)+1,FIND("-",BR55)-FIND("|",BR55)-1))-VALUE(MID(BR55,FIND("-",BR55)+1,10)))))*$D$50)))))*$I55,0)),0)</f>
        <v>0</v>
      </c>
      <c r="BT55" s="337"/>
      <c r="BU55" s="362"/>
      <c r="BV55" s="355" t="n">
        <f aca="false">IFERROR(IF($M55=BU55,($D$8+$D$9+$D$10)*$I55,IF($N55=LEFT(BU55,1),($D$8+MAX(0,IF($D$50=1,$D$9*(1-(ABS($Q55-ABS(VALUE(MID(BU55,FIND("|",BU55)+1,FIND("-",BU55)-FIND("|",BU55)-1))-VALUE(MID(BU55,FIND("-",BU55)+1,10)))))*$D$50),$D$9*(1-(IF($N55="X",ABS($O55-VALUE(MID(BU55,FIND("|",BU55)+1,FIND("-",BU55)-FIND("|",BU55)-1))),ABS($Q55-ABS(VALUE(MID(BU55,FIND("|",BU55)+1,FIND("-",BU55)-FIND("|",BU55)-1))-VALUE(MID(BU55,FIND("-",BU55)+1,10)))))*$D$50)))))*$I55,0)),0)</f>
        <v>0</v>
      </c>
      <c r="BW55" s="337"/>
      <c r="BX55" s="362"/>
      <c r="BY55" s="355" t="n">
        <f aca="false">IFERROR(IF($M55=BX55,($D$8+$D$9+$D$10)*$I55,IF($N55=LEFT(BX55,1),($D$8+MAX(0,IF($D$50=1,$D$9*(1-(ABS($Q55-ABS(VALUE(MID(BX55,FIND("|",BX55)+1,FIND("-",BX55)-FIND("|",BX55)-1))-VALUE(MID(BX55,FIND("-",BX55)+1,10)))))*$D$50),$D$9*(1-(IF($N55="X",ABS($O55-VALUE(MID(BX55,FIND("|",BX55)+1,FIND("-",BX55)-FIND("|",BX55)-1))),ABS($Q55-ABS(VALUE(MID(BX55,FIND("|",BX55)+1,FIND("-",BX55)-FIND("|",BX55)-1))-VALUE(MID(BX55,FIND("-",BX55)+1,10)))))*$D$50)))))*$I55,0)),0)</f>
        <v>0</v>
      </c>
      <c r="BZ55" s="337"/>
      <c r="CA55" s="362"/>
      <c r="CB55" s="355" t="n">
        <f aca="false">IFERROR(IF($M55=CA55,($D$8+$D$9+$D$10)*$I55,IF($N55=LEFT(CA55,1),($D$8+MAX(0,IF($D$50=1,$D$9*(1-(ABS($Q55-ABS(VALUE(MID(CA55,FIND("|",CA55)+1,FIND("-",CA55)-FIND("|",CA55)-1))-VALUE(MID(CA55,FIND("-",CA55)+1,10)))))*$D$50),$D$9*(1-(IF($N55="X",ABS($O55-VALUE(MID(CA55,FIND("|",CA55)+1,FIND("-",CA55)-FIND("|",CA55)-1))),ABS($Q55-ABS(VALUE(MID(CA55,FIND("|",CA55)+1,FIND("-",CA55)-FIND("|",CA55)-1))-VALUE(MID(CA55,FIND("-",CA55)+1,10)))))*$D$50)))))*$I55,0)),0)</f>
        <v>0</v>
      </c>
      <c r="CC55" s="337"/>
      <c r="CD55" s="362"/>
      <c r="CE55" s="355" t="n">
        <f aca="false">IFERROR(IF($M55=CD55,($D$8+$D$9+$D$10)*$I55,IF($N55=LEFT(CD55,1),($D$8+MAX(0,IF($D$50=1,$D$9*(1-(ABS($Q55-ABS(VALUE(MID(CD55,FIND("|",CD55)+1,FIND("-",CD55)-FIND("|",CD55)-1))-VALUE(MID(CD55,FIND("-",CD55)+1,10)))))*$D$50),$D$9*(1-(IF($N55="X",ABS($O55-VALUE(MID(CD55,FIND("|",CD55)+1,FIND("-",CD55)-FIND("|",CD55)-1))),ABS($Q55-ABS(VALUE(MID(CD55,FIND("|",CD55)+1,FIND("-",CD55)-FIND("|",CD55)-1))-VALUE(MID(CD55,FIND("-",CD55)+1,10)))))*$D$50)))))*$I55,0)),0)</f>
        <v>0</v>
      </c>
      <c r="CF55" s="337"/>
      <c r="CG55" s="362"/>
      <c r="CH55" s="355" t="n">
        <f aca="false">IFERROR(IF($M55=CG55,($D$8+$D$9+$D$10)*$I55,IF($N55=LEFT(CG55,1),($D$8+MAX(0,IF($D$50=1,$D$9*(1-(ABS($Q55-ABS(VALUE(MID(CG55,FIND("|",CG55)+1,FIND("-",CG55)-FIND("|",CG55)-1))-VALUE(MID(CG55,FIND("-",CG55)+1,10)))))*$D$50),$D$9*(1-(IF($N55="X",ABS($O55-VALUE(MID(CG55,FIND("|",CG55)+1,FIND("-",CG55)-FIND("|",CG55)-1))),ABS($Q55-ABS(VALUE(MID(CG55,FIND("|",CG55)+1,FIND("-",CG55)-FIND("|",CG55)-1))-VALUE(MID(CG55,FIND("-",CG55)+1,10)))))*$D$50)))))*$I55,0)),0)</f>
        <v>0</v>
      </c>
      <c r="CI55" s="337"/>
      <c r="CJ55" s="362"/>
      <c r="CK55" s="355" t="n">
        <f aca="false">IFERROR(IF($M55=CJ55,($D$8+$D$9+$D$10)*$I55,IF($N55=LEFT(CJ55,1),($D$8+MAX(0,IF($D$50=1,$D$9*(1-(ABS($Q55-ABS(VALUE(MID(CJ55,FIND("|",CJ55)+1,FIND("-",CJ55)-FIND("|",CJ55)-1))-VALUE(MID(CJ55,FIND("-",CJ55)+1,10)))))*$D$50),$D$9*(1-(IF($N55="X",ABS($O55-VALUE(MID(CJ55,FIND("|",CJ55)+1,FIND("-",CJ55)-FIND("|",CJ55)-1))),ABS($Q55-ABS(VALUE(MID(CJ55,FIND("|",CJ55)+1,FIND("-",CJ55)-FIND("|",CJ55)-1))-VALUE(MID(CJ55,FIND("-",CJ55)+1,10)))))*$D$50)))))*$I55,0)),0)</f>
        <v>0</v>
      </c>
      <c r="CL55" s="337"/>
      <c r="CM55" s="362"/>
      <c r="CN55" s="355" t="n">
        <f aca="false">IFERROR(IF($M55=CM55,($D$8+$D$9+$D$10)*$I55,IF($N55=LEFT(CM55,1),($D$8+MAX(0,IF($D$50=1,$D$9*(1-(ABS($Q55-ABS(VALUE(MID(CM55,FIND("|",CM55)+1,FIND("-",CM55)-FIND("|",CM55)-1))-VALUE(MID(CM55,FIND("-",CM55)+1,10)))))*$D$50),$D$9*(1-(IF($N55="X",ABS($O55-VALUE(MID(CM55,FIND("|",CM55)+1,FIND("-",CM55)-FIND("|",CM55)-1))),ABS($Q55-ABS(VALUE(MID(CM55,FIND("|",CM55)+1,FIND("-",CM55)-FIND("|",CM55)-1))-VALUE(MID(CM55,FIND("-",CM55)+1,10)))))*$D$50)))))*$I55,0)),0)</f>
        <v>0</v>
      </c>
      <c r="CO55" s="337"/>
      <c r="CP55" s="362"/>
      <c r="CQ55" s="355" t="n">
        <f aca="false">IFERROR(IF($M55=CP55,($D$8+$D$9+$D$10)*$I55,IF($N55=LEFT(CP55,1),($D$8+MAX(0,IF($D$50=1,$D$9*(1-(ABS($Q55-ABS(VALUE(MID(CP55,FIND("|",CP55)+1,FIND("-",CP55)-FIND("|",CP55)-1))-VALUE(MID(CP55,FIND("-",CP55)+1,10)))))*$D$50),$D$9*(1-(IF($N55="X",ABS($O55-VALUE(MID(CP55,FIND("|",CP55)+1,FIND("-",CP55)-FIND("|",CP55)-1))),ABS($Q55-ABS(VALUE(MID(CP55,FIND("|",CP55)+1,FIND("-",CP55)-FIND("|",CP55)-1))-VALUE(MID(CP55,FIND("-",CP55)+1,10)))))*$D$50)))))*$I55,0)),0)</f>
        <v>0</v>
      </c>
      <c r="CR55" s="337"/>
      <c r="CS55" s="362"/>
      <c r="CT55" s="355" t="n">
        <f aca="false">IFERROR(IF($M55=CS55,($D$8+$D$9+$D$10)*$I55,IF($N55=LEFT(CS55,1),($D$8+MAX(0,IF($D$50=1,$D$9*(1-(ABS($Q55-ABS(VALUE(MID(CS55,FIND("|",CS55)+1,FIND("-",CS55)-FIND("|",CS55)-1))-VALUE(MID(CS55,FIND("-",CS55)+1,10)))))*$D$50),$D$9*(1-(IF($N55="X",ABS($O55-VALUE(MID(CS55,FIND("|",CS55)+1,FIND("-",CS55)-FIND("|",CS55)-1))),ABS($Q55-ABS(VALUE(MID(CS55,FIND("|",CS55)+1,FIND("-",CS55)-FIND("|",CS55)-1))-VALUE(MID(CS55,FIND("-",CS55)+1,10)))))*$D$50)))))*$I55,0)),0)</f>
        <v>0</v>
      </c>
      <c r="CU55" s="337"/>
      <c r="CV55" s="362"/>
      <c r="CW55" s="355" t="n">
        <f aca="false">IFERROR(IF($M55=CV55,($D$8+$D$9+$D$10)*$I55,IF($N55=LEFT(CV55,1),($D$8+MAX(0,IF($D$50=1,$D$9*(1-(ABS($Q55-ABS(VALUE(MID(CV55,FIND("|",CV55)+1,FIND("-",CV55)-FIND("|",CV55)-1))-VALUE(MID(CV55,FIND("-",CV55)+1,10)))))*$D$50),$D$9*(1-(IF($N55="X",ABS($O55-VALUE(MID(CV55,FIND("|",CV55)+1,FIND("-",CV55)-FIND("|",CV55)-1))),ABS($Q55-ABS(VALUE(MID(CV55,FIND("|",CV55)+1,FIND("-",CV55)-FIND("|",CV55)-1))-VALUE(MID(CV55,FIND("-",CV55)+1,10)))))*$D$50)))))*$I55,0)),0)</f>
        <v>0</v>
      </c>
      <c r="CX55" s="337"/>
      <c r="CY55" s="362"/>
      <c r="CZ55" s="355" t="n">
        <f aca="false">IFERROR(IF($M55=CY55,($D$8+$D$9+$D$10)*$I55,IF($N55=LEFT(CY55,1),($D$8+MAX(0,IF($D$50=1,$D$9*(1-(ABS($Q55-ABS(VALUE(MID(CY55,FIND("|",CY55)+1,FIND("-",CY55)-FIND("|",CY55)-1))-VALUE(MID(CY55,FIND("-",CY55)+1,10)))))*$D$50),$D$9*(1-(IF($N55="X",ABS($O55-VALUE(MID(CY55,FIND("|",CY55)+1,FIND("-",CY55)-FIND("|",CY55)-1))),ABS($Q55-ABS(VALUE(MID(CY55,FIND("|",CY55)+1,FIND("-",CY55)-FIND("|",CY55)-1))-VALUE(MID(CY55,FIND("-",CY55)+1,10)))))*$D$50)))))*$I55,0)),0)</f>
        <v>0</v>
      </c>
      <c r="DA55" s="337"/>
      <c r="DB55" s="362"/>
      <c r="DC55" s="355" t="n">
        <f aca="false">IFERROR(IF($M55=DB55,($D$8+$D$9+$D$10)*$I55,IF($N55=LEFT(DB55,1),($D$8+MAX(0,IF($D$50=1,$D$9*(1-(ABS($Q55-ABS(VALUE(MID(DB55,FIND("|",DB55)+1,FIND("-",DB55)-FIND("|",DB55)-1))-VALUE(MID(DB55,FIND("-",DB55)+1,10)))))*$D$50),$D$9*(1-(IF($N55="X",ABS($O55-VALUE(MID(DB55,FIND("|",DB55)+1,FIND("-",DB55)-FIND("|",DB55)-1))),ABS($Q55-ABS(VALUE(MID(DB55,FIND("|",DB55)+1,FIND("-",DB55)-FIND("|",DB55)-1))-VALUE(MID(DB55,FIND("-",DB55)+1,10)))))*$D$50)))))*$I55,0)),0)</f>
        <v>0</v>
      </c>
      <c r="DD55" s="337"/>
      <c r="DE55" s="362"/>
      <c r="DF55" s="355" t="n">
        <f aca="false">IFERROR(IF($M55=DE55,($D$8+$D$9+$D$10)*$I55,IF($N55=LEFT(DE55,1),($D$8+MAX(0,IF($D$50=1,$D$9*(1-(ABS($Q55-ABS(VALUE(MID(DE55,FIND("|",DE55)+1,FIND("-",DE55)-FIND("|",DE55)-1))-VALUE(MID(DE55,FIND("-",DE55)+1,10)))))*$D$50),$D$9*(1-(IF($N55="X",ABS($O55-VALUE(MID(DE55,FIND("|",DE55)+1,FIND("-",DE55)-FIND("|",DE55)-1))),ABS($Q55-ABS(VALUE(MID(DE55,FIND("|",DE55)+1,FIND("-",DE55)-FIND("|",DE55)-1))-VALUE(MID(DE55,FIND("-",DE55)+1,10)))))*$D$50)))))*$I55,0)),0)</f>
        <v>0</v>
      </c>
      <c r="DG55" s="337"/>
      <c r="DH55" s="362"/>
      <c r="DI55" s="355" t="n">
        <f aca="false">IFERROR(IF($M55=DH55,($D$8+$D$9+$D$10)*$I55,IF($N55=LEFT(DH55,1),($D$8+MAX(0,IF($D$50=1,$D$9*(1-(ABS($Q55-ABS(VALUE(MID(DH55,FIND("|",DH55)+1,FIND("-",DH55)-FIND("|",DH55)-1))-VALUE(MID(DH55,FIND("-",DH55)+1,10)))))*$D$50),$D$9*(1-(IF($N55="X",ABS($O55-VALUE(MID(DH55,FIND("|",DH55)+1,FIND("-",DH55)-FIND("|",DH55)-1))),ABS($Q55-ABS(VALUE(MID(DH55,FIND("|",DH55)+1,FIND("-",DH55)-FIND("|",DH55)-1))-VALUE(MID(DH55,FIND("-",DH55)+1,10)))))*$D$50)))))*$I55,0)),0)</f>
        <v>0</v>
      </c>
      <c r="DJ55" s="337"/>
      <c r="DK55" s="362"/>
      <c r="DL55" s="355" t="n">
        <f aca="false">IFERROR(IF($M55=DK55,($D$8+$D$9+$D$10)*$I55,IF($N55=LEFT(DK55,1),($D$8+MAX(0,IF($D$50=1,$D$9*(1-(ABS($Q55-ABS(VALUE(MID(DK55,FIND("|",DK55)+1,FIND("-",DK55)-FIND("|",DK55)-1))-VALUE(MID(DK55,FIND("-",DK55)+1,10)))))*$D$50),$D$9*(1-(IF($N55="X",ABS($O55-VALUE(MID(DK55,FIND("|",DK55)+1,FIND("-",DK55)-FIND("|",DK55)-1))),ABS($Q55-ABS(VALUE(MID(DK55,FIND("|",DK55)+1,FIND("-",DK55)-FIND("|",DK55)-1))-VALUE(MID(DK55,FIND("-",DK55)+1,10)))))*$D$50)))))*$I55,0)),0)</f>
        <v>0</v>
      </c>
      <c r="DM55" s="337"/>
      <c r="DN55" s="362"/>
      <c r="DO55" s="355" t="n">
        <f aca="false">IFERROR(IF($M55=DN55,($D$8+$D$9+$D$10)*$I55,IF($N55=LEFT(DN55,1),($D$8+MAX(0,IF($D$50=1,$D$9*(1-(ABS($Q55-ABS(VALUE(MID(DN55,FIND("|",DN55)+1,FIND("-",DN55)-FIND("|",DN55)-1))-VALUE(MID(DN55,FIND("-",DN55)+1,10)))))*$D$50),$D$9*(1-(IF($N55="X",ABS($O55-VALUE(MID(DN55,FIND("|",DN55)+1,FIND("-",DN55)-FIND("|",DN55)-1))),ABS($Q55-ABS(VALUE(MID(DN55,FIND("|",DN55)+1,FIND("-",DN55)-FIND("|",DN55)-1))-VALUE(MID(DN55,FIND("-",DN55)+1,10)))))*$D$50)))))*$I55,0)),0)</f>
        <v>0</v>
      </c>
      <c r="DP55" s="337"/>
      <c r="DQ55" s="362"/>
      <c r="DR55" s="355" t="n">
        <f aca="false">IFERROR(IF($M55=DQ55,($D$8+$D$9+$D$10)*$I55,IF($N55=LEFT(DQ55,1),($D$8+MAX(0,IF($D$50=1,$D$9*(1-(ABS($Q55-ABS(VALUE(MID(DQ55,FIND("|",DQ55)+1,FIND("-",DQ55)-FIND("|",DQ55)-1))-VALUE(MID(DQ55,FIND("-",DQ55)+1,10)))))*$D$50),$D$9*(1-(IF($N55="X",ABS($O55-VALUE(MID(DQ55,FIND("|",DQ55)+1,FIND("-",DQ55)-FIND("|",DQ55)-1))),ABS($Q55-ABS(VALUE(MID(DQ55,FIND("|",DQ55)+1,FIND("-",DQ55)-FIND("|",DQ55)-1))-VALUE(MID(DQ55,FIND("-",DQ55)+1,10)))))*$D$50)))))*$I55,0)),0)</f>
        <v>0</v>
      </c>
      <c r="DS55" s="337"/>
      <c r="DT55" s="362"/>
      <c r="DU55" s="355" t="n">
        <f aca="false">IFERROR(IF($M55=DT55,($D$8+$D$9+$D$10)*$I55,IF($N55=LEFT(DT55,1),($D$8+MAX(0,IF($D$50=1,$D$9*(1-(ABS($Q55-ABS(VALUE(MID(DT55,FIND("|",DT55)+1,FIND("-",DT55)-FIND("|",DT55)-1))-VALUE(MID(DT55,FIND("-",DT55)+1,10)))))*$D$50),$D$9*(1-(IF($N55="X",ABS($O55-VALUE(MID(DT55,FIND("|",DT55)+1,FIND("-",DT55)-FIND("|",DT55)-1))),ABS($Q55-ABS(VALUE(MID(DT55,FIND("|",DT55)+1,FIND("-",DT55)-FIND("|",DT55)-1))-VALUE(MID(DT55,FIND("-",DT55)+1,10)))))*$D$50)))))*$I55,0)),0)</f>
        <v>0</v>
      </c>
      <c r="DV55" s="337"/>
      <c r="DW55" s="362"/>
      <c r="DX55" s="355" t="n">
        <f aca="false">IFERROR(IF($M55=DW55,($D$8+$D$9+$D$10)*$I55,IF($N55=LEFT(DW55,1),($D$8+MAX(0,IF($D$50=1,$D$9*(1-(ABS($Q55-ABS(VALUE(MID(DW55,FIND("|",DW55)+1,FIND("-",DW55)-FIND("|",DW55)-1))-VALUE(MID(DW55,FIND("-",DW55)+1,10)))))*$D$50),$D$9*(1-(IF($N55="X",ABS($O55-VALUE(MID(DW55,FIND("|",DW55)+1,FIND("-",DW55)-FIND("|",DW55)-1))),ABS($Q55-ABS(VALUE(MID(DW55,FIND("|",DW55)+1,FIND("-",DW55)-FIND("|",DW55)-1))-VALUE(MID(DW55,FIND("-",DW55)+1,10)))))*$D$50)))))*$I55,0)),0)</f>
        <v>0</v>
      </c>
      <c r="DY55" s="337"/>
      <c r="DZ55" s="362"/>
      <c r="EA55" s="355" t="n">
        <f aca="false">IFERROR(IF($M55=DZ55,($D$8+$D$9+$D$10)*$I55,IF($N55=LEFT(DZ55,1),($D$8+MAX(0,IF($D$50=1,$D$9*(1-(ABS($Q55-ABS(VALUE(MID(DZ55,FIND("|",DZ55)+1,FIND("-",DZ55)-FIND("|",DZ55)-1))-VALUE(MID(DZ55,FIND("-",DZ55)+1,10)))))*$D$50),$D$9*(1-(IF($N55="X",ABS($O55-VALUE(MID(DZ55,FIND("|",DZ55)+1,FIND("-",DZ55)-FIND("|",DZ55)-1))),ABS($Q55-ABS(VALUE(MID(DZ55,FIND("|",DZ55)+1,FIND("-",DZ55)-FIND("|",DZ55)-1))-VALUE(MID(DZ55,FIND("-",DZ55)+1,10)))))*$D$50)))))*$I55,0)),0)</f>
        <v>0</v>
      </c>
      <c r="EB55" s="337"/>
      <c r="EC55" s="362"/>
      <c r="ED55" s="355" t="n">
        <f aca="false">IFERROR(IF($M55=EC55,($D$8+$D$9+$D$10)*$I55,IF($N55=LEFT(EC55,1),($D$8+MAX(0,IF($D$50=1,$D$9*(1-(ABS($Q55-ABS(VALUE(MID(EC55,FIND("|",EC55)+1,FIND("-",EC55)-FIND("|",EC55)-1))-VALUE(MID(EC55,FIND("-",EC55)+1,10)))))*$D$50),$D$9*(1-(IF($N55="X",ABS($O55-VALUE(MID(EC55,FIND("|",EC55)+1,FIND("-",EC55)-FIND("|",EC55)-1))),ABS($Q55-ABS(VALUE(MID(EC55,FIND("|",EC55)+1,FIND("-",EC55)-FIND("|",EC55)-1))-VALUE(MID(EC55,FIND("-",EC55)+1,10)))))*$D$50)))))*$I55,0)),0)</f>
        <v>0</v>
      </c>
      <c r="EE55" s="337"/>
      <c r="EF55" s="362"/>
      <c r="EG55" s="355" t="n">
        <f aca="false">IFERROR(IF($M55=EF55,($D$8+$D$9+$D$10)*$I55,IF($N55=LEFT(EF55,1),($D$8+MAX(0,IF($D$50=1,$D$9*(1-(ABS($Q55-ABS(VALUE(MID(EF55,FIND("|",EF55)+1,FIND("-",EF55)-FIND("|",EF55)-1))-VALUE(MID(EF55,FIND("-",EF55)+1,10)))))*$D$50),$D$9*(1-(IF($N55="X",ABS($O55-VALUE(MID(EF55,FIND("|",EF55)+1,FIND("-",EF55)-FIND("|",EF55)-1))),ABS($Q55-ABS(VALUE(MID(EF55,FIND("|",EF55)+1,FIND("-",EF55)-FIND("|",EF55)-1))-VALUE(MID(EF55,FIND("-",EF55)+1,10)))))*$D$50)))))*$I55,0)),0)</f>
        <v>0</v>
      </c>
      <c r="EH55" s="337"/>
      <c r="EI55" s="337"/>
    </row>
    <row r="56" customFormat="false" ht="15" hidden="false" customHeight="false" outlineLevel="0" collapsed="false">
      <c r="A56" s="326"/>
      <c r="B56" s="326"/>
      <c r="C56" s="383" t="str">
        <f aca="false">"MAX. "&amp;K5</f>
        <v>MAX. FASE DE GRUPOS</v>
      </c>
      <c r="D56" s="384" t="n">
        <f aca="false">SUM($D$8:$D$10)*SUM($I$6:$I$77)+SUM($D$11:$D$14)*12+$D$15*32</f>
        <v>1560</v>
      </c>
      <c r="E56" s="333"/>
      <c r="F56" s="342" t="n">
        <f aca="false">SUM($D$8:$D$10)*I56</f>
        <v>17</v>
      </c>
      <c r="G56" s="342" t="n">
        <f aca="false">VLOOKUP(H56,Equipos!$Q$1:$R$25,2,0)</f>
        <v>14</v>
      </c>
      <c r="H56" s="350" t="n">
        <f aca="false">TRUNC(INDEX(WORLDCUP!$X$4:$X$147,MATCH(ADMIN!K56,WORLDCUP!$DT$4:$DT$147,0))+INDEX(Horarios!$R$3:$R$86,MATCH(Horarios!$C$3,Horarios!$P$3:$P$86,0))/24)</f>
        <v>46197</v>
      </c>
      <c r="I56" s="351" t="n">
        <v>1</v>
      </c>
      <c r="J56" s="361" t="s">
        <v>314</v>
      </c>
      <c r="K56" s="366" t="str">
        <f aca="false">CONCATENATE(WORLDCUP!AA16,"-",WORLDCUP!AF16)</f>
        <v>Suiza-Canadá</v>
      </c>
      <c r="L56" s="353"/>
      <c r="M56" s="358" t="str">
        <f aca="false">IF(OR(WORLDCUP!AC16="",WORLDCUP!AD16=""),"-",N56&amp;"|"&amp;O56&amp;"-"&amp;P56)</f>
        <v>-</v>
      </c>
      <c r="N56" s="331" t="str">
        <f aca="false">IF(OR(WORLDCUP!AC16="",WORLDCUP!AD16=""),"",IF(WORLDCUP!AC16&gt;WORLDCUP!AD16,"1",IF(WORLDCUP!AC16&lt;WORLDCUP!AD16,"2","X")))</f>
        <v/>
      </c>
      <c r="O56" s="331" t="n">
        <f aca="false">WORLDCUP!AC16</f>
        <v>0</v>
      </c>
      <c r="P56" s="331" t="n">
        <f aca="false">WORLDCUP!AD16</f>
        <v>0</v>
      </c>
      <c r="Q56" s="331" t="n">
        <f aca="false">ABS(O56-P56)</f>
        <v>0</v>
      </c>
      <c r="R56" s="326"/>
      <c r="S56" s="362" t="s">
        <v>275</v>
      </c>
      <c r="T56" s="355" t="n">
        <f aca="false">IFERROR(IF($M56=S56,($D$8+$D$9+$D$10)*$I56,IF($N56=LEFT(S56,1),($D$8+MAX(0,IF($D$50=1,$D$9*(1-(ABS($Q56-ABS(VALUE(MID(S56,FIND("|",S56)+1,FIND("-",S56)-FIND("|",S56)-1))-VALUE(MID(S56,FIND("-",S56)+1,10)))))*$D$50),$D$9*(1-(IF($N56="X",ABS($O56-VALUE(MID(S56,FIND("|",S56)+1,FIND("-",S56)-FIND("|",S56)-1))),ABS($Q56-ABS(VALUE(MID(S56,FIND("|",S56)+1,FIND("-",S56)-FIND("|",S56)-1))-VALUE(MID(S56,FIND("-",S56)+1,10)))))*$D$50)))))*$I56,0)),0)</f>
        <v>0</v>
      </c>
      <c r="U56" s="337"/>
      <c r="V56" s="362" t="s">
        <v>267</v>
      </c>
      <c r="W56" s="355" t="n">
        <f aca="false">IFERROR(IF($M56=V56,($D$8+$D$9+$D$10)*$I56,IF($N56=LEFT(V56,1),($D$8+MAX(0,IF($D$50=1,$D$9*(1-(ABS($Q56-ABS(VALUE(MID(V56,FIND("|",V56)+1,FIND("-",V56)-FIND("|",V56)-1))-VALUE(MID(V56,FIND("-",V56)+1,10)))))*$D$50),$D$9*(1-(IF($N56="X",ABS($O56-VALUE(MID(V56,FIND("|",V56)+1,FIND("-",V56)-FIND("|",V56)-1))),ABS($Q56-ABS(VALUE(MID(V56,FIND("|",V56)+1,FIND("-",V56)-FIND("|",V56)-1))-VALUE(MID(V56,FIND("-",V56)+1,10)))))*$D$50)))))*$I56,0)),0)</f>
        <v>0</v>
      </c>
      <c r="X56" s="337"/>
      <c r="Y56" s="362" t="s">
        <v>279</v>
      </c>
      <c r="Z56" s="355" t="n">
        <f aca="false">IFERROR(IF($M56=Y56,($D$8+$D$9+$D$10)*$I56,IF($N56=LEFT(Y56,1),($D$8+MAX(0,IF($D$50=1,$D$9*(1-(ABS($Q56-ABS(VALUE(MID(Y56,FIND("|",Y56)+1,FIND("-",Y56)-FIND("|",Y56)-1))-VALUE(MID(Y56,FIND("-",Y56)+1,10)))))*$D$50),$D$9*(1-(IF($N56="X",ABS($O56-VALUE(MID(Y56,FIND("|",Y56)+1,FIND("-",Y56)-FIND("|",Y56)-1))),ABS($Q56-ABS(VALUE(MID(Y56,FIND("|",Y56)+1,FIND("-",Y56)-FIND("|",Y56)-1))-VALUE(MID(Y56,FIND("-",Y56)+1,10)))))*$D$50)))))*$I56,0)),0)</f>
        <v>0</v>
      </c>
      <c r="AA56" s="337"/>
      <c r="AB56" s="362" t="s">
        <v>267</v>
      </c>
      <c r="AC56" s="355" t="n">
        <f aca="false">IFERROR(IF($M56=AB56,($D$8+$D$9+$D$10)*$I56,IF($N56=LEFT(AB56,1),($D$8+MAX(0,IF($D$50=1,$D$9*(1-(ABS($Q56-ABS(VALUE(MID(AB56,FIND("|",AB56)+1,FIND("-",AB56)-FIND("|",AB56)-1))-VALUE(MID(AB56,FIND("-",AB56)+1,10)))))*$D$50),$D$9*(1-(IF($N56="X",ABS($O56-VALUE(MID(AB56,FIND("|",AB56)+1,FIND("-",AB56)-FIND("|",AB56)-1))),ABS($Q56-ABS(VALUE(MID(AB56,FIND("|",AB56)+1,FIND("-",AB56)-FIND("|",AB56)-1))-VALUE(MID(AB56,FIND("-",AB56)+1,10)))))*$D$50)))))*$I56,0)),0)</f>
        <v>0</v>
      </c>
      <c r="AD56" s="337"/>
      <c r="AE56" s="362" t="s">
        <v>267</v>
      </c>
      <c r="AF56" s="355" t="n">
        <f aca="false">IFERROR(IF($M56=AE56,($D$8+$D$9+$D$10)*$I56,IF($N56=LEFT(AE56,1),($D$8+MAX(0,IF($D$50=1,$D$9*(1-(ABS($Q56-ABS(VALUE(MID(AE56,FIND("|",AE56)+1,FIND("-",AE56)-FIND("|",AE56)-1))-VALUE(MID(AE56,FIND("-",AE56)+1,10)))))*$D$50),$D$9*(1-(IF($N56="X",ABS($O56-VALUE(MID(AE56,FIND("|",AE56)+1,FIND("-",AE56)-FIND("|",AE56)-1))),ABS($Q56-ABS(VALUE(MID(AE56,FIND("|",AE56)+1,FIND("-",AE56)-FIND("|",AE56)-1))-VALUE(MID(AE56,FIND("-",AE56)+1,10)))))*$D$50)))))*$I56,0)),0)</f>
        <v>0</v>
      </c>
      <c r="AG56" s="337"/>
      <c r="AH56" s="362" t="s">
        <v>267</v>
      </c>
      <c r="AI56" s="355" t="n">
        <f aca="false">IFERROR(IF($M56=AH56,($D$8+$D$9+$D$10)*$I56,IF($N56=LEFT(AH56,1),($D$8+MAX(0,IF($D$50=1,$D$9*(1-(ABS($Q56-ABS(VALUE(MID(AH56,FIND("|",AH56)+1,FIND("-",AH56)-FIND("|",AH56)-1))-VALUE(MID(AH56,FIND("-",AH56)+1,10)))))*$D$50),$D$9*(1-(IF($N56="X",ABS($O56-VALUE(MID(AH56,FIND("|",AH56)+1,FIND("-",AH56)-FIND("|",AH56)-1))),ABS($Q56-ABS(VALUE(MID(AH56,FIND("|",AH56)+1,FIND("-",AH56)-FIND("|",AH56)-1))-VALUE(MID(AH56,FIND("-",AH56)+1,10)))))*$D$50)))))*$I56,0)),0)</f>
        <v>0</v>
      </c>
      <c r="AJ56" s="337"/>
      <c r="AK56" s="362" t="s">
        <v>267</v>
      </c>
      <c r="AL56" s="355" t="n">
        <f aca="false">IFERROR(IF($M56=AK56,($D$8+$D$9+$D$10)*$I56,IF($N56=LEFT(AK56,1),($D$8+MAX(0,IF($D$50=1,$D$9*(1-(ABS($Q56-ABS(VALUE(MID(AK56,FIND("|",AK56)+1,FIND("-",AK56)-FIND("|",AK56)-1))-VALUE(MID(AK56,FIND("-",AK56)+1,10)))))*$D$50),$D$9*(1-(IF($N56="X",ABS($O56-VALUE(MID(AK56,FIND("|",AK56)+1,FIND("-",AK56)-FIND("|",AK56)-1))),ABS($Q56-ABS(VALUE(MID(AK56,FIND("|",AK56)+1,FIND("-",AK56)-FIND("|",AK56)-1))-VALUE(MID(AK56,FIND("-",AK56)+1,10)))))*$D$50)))))*$I56,0)),0)</f>
        <v>0</v>
      </c>
      <c r="AM56" s="337"/>
      <c r="AN56" s="362" t="s">
        <v>267</v>
      </c>
      <c r="AO56" s="355" t="n">
        <f aca="false">IFERROR(IF($M56=AN56,($D$8+$D$9+$D$10)*$I56,IF($N56=LEFT(AN56,1),($D$8+MAX(0,IF($D$50=1,$D$9*(1-(ABS($Q56-ABS(VALUE(MID(AN56,FIND("|",AN56)+1,FIND("-",AN56)-FIND("|",AN56)-1))-VALUE(MID(AN56,FIND("-",AN56)+1,10)))))*$D$50),$D$9*(1-(IF($N56="X",ABS($O56-VALUE(MID(AN56,FIND("|",AN56)+1,FIND("-",AN56)-FIND("|",AN56)-1))),ABS($Q56-ABS(VALUE(MID(AN56,FIND("|",AN56)+1,FIND("-",AN56)-FIND("|",AN56)-1))-VALUE(MID(AN56,FIND("-",AN56)+1,10)))))*$D$50)))))*$I56,0)),0)</f>
        <v>0</v>
      </c>
      <c r="AP56" s="337"/>
      <c r="AQ56" s="362" t="s">
        <v>267</v>
      </c>
      <c r="AR56" s="355" t="n">
        <f aca="false">IFERROR(IF($M56=AQ56,($D$8+$D$9+$D$10)*$I56,IF($N56=LEFT(AQ56,1),($D$8+MAX(0,IF($D$50=1,$D$9*(1-(ABS($Q56-ABS(VALUE(MID(AQ56,FIND("|",AQ56)+1,FIND("-",AQ56)-FIND("|",AQ56)-1))-VALUE(MID(AQ56,FIND("-",AQ56)+1,10)))))*$D$50),$D$9*(1-(IF($N56="X",ABS($O56-VALUE(MID(AQ56,FIND("|",AQ56)+1,FIND("-",AQ56)-FIND("|",AQ56)-1))),ABS($Q56-ABS(VALUE(MID(AQ56,FIND("|",AQ56)+1,FIND("-",AQ56)-FIND("|",AQ56)-1))-VALUE(MID(AQ56,FIND("-",AQ56)+1,10)))))*$D$50)))))*$I56,0)),0)</f>
        <v>0</v>
      </c>
      <c r="AS56" s="337"/>
      <c r="AT56" s="362" t="s">
        <v>288</v>
      </c>
      <c r="AU56" s="355" t="n">
        <f aca="false">IFERROR(IF($M56=AT56,($D$8+$D$9+$D$10)*$I56,IF($N56=LEFT(AT56,1),($D$8+MAX(0,IF($D$50=1,$D$9*(1-(ABS($Q56-ABS(VALUE(MID(AT56,FIND("|",AT56)+1,FIND("-",AT56)-FIND("|",AT56)-1))-VALUE(MID(AT56,FIND("-",AT56)+1,10)))))*$D$50),$D$9*(1-(IF($N56="X",ABS($O56-VALUE(MID(AT56,FIND("|",AT56)+1,FIND("-",AT56)-FIND("|",AT56)-1))),ABS($Q56-ABS(VALUE(MID(AT56,FIND("|",AT56)+1,FIND("-",AT56)-FIND("|",AT56)-1))-VALUE(MID(AT56,FIND("-",AT56)+1,10)))))*$D$50)))))*$I56,0)),0)</f>
        <v>0</v>
      </c>
      <c r="AV56" s="337"/>
      <c r="AW56" s="362" t="s">
        <v>267</v>
      </c>
      <c r="AX56" s="355" t="n">
        <f aca="false">IFERROR(IF($M56=AW56,($D$8+$D$9+$D$10)*$I56,IF($N56=LEFT(AW56,1),($D$8+MAX(0,IF($D$50=1,$D$9*(1-(ABS($Q56-ABS(VALUE(MID(AW56,FIND("|",AW56)+1,FIND("-",AW56)-FIND("|",AW56)-1))-VALUE(MID(AW56,FIND("-",AW56)+1,10)))))*$D$50),$D$9*(1-(IF($N56="X",ABS($O56-VALUE(MID(AW56,FIND("|",AW56)+1,FIND("-",AW56)-FIND("|",AW56)-1))),ABS($Q56-ABS(VALUE(MID(AW56,FIND("|",AW56)+1,FIND("-",AW56)-FIND("|",AW56)-1))-VALUE(MID(AW56,FIND("-",AW56)+1,10)))))*$D$50)))))*$I56,0)),0)</f>
        <v>0</v>
      </c>
      <c r="AY56" s="337"/>
      <c r="AZ56" s="362" t="s">
        <v>265</v>
      </c>
      <c r="BA56" s="355" t="n">
        <f aca="false">IFERROR(IF($M56=AZ56,($D$8+$D$9+$D$10)*$I56,IF($N56=LEFT(AZ56,1),($D$8+MAX(0,IF($D$50=1,$D$9*(1-(ABS($Q56-ABS(VALUE(MID(AZ56,FIND("|",AZ56)+1,FIND("-",AZ56)-FIND("|",AZ56)-1))-VALUE(MID(AZ56,FIND("-",AZ56)+1,10)))))*$D$50),$D$9*(1-(IF($N56="X",ABS($O56-VALUE(MID(AZ56,FIND("|",AZ56)+1,FIND("-",AZ56)-FIND("|",AZ56)-1))),ABS($Q56-ABS(VALUE(MID(AZ56,FIND("|",AZ56)+1,FIND("-",AZ56)-FIND("|",AZ56)-1))-VALUE(MID(AZ56,FIND("-",AZ56)+1,10)))))*$D$50)))))*$I56,0)),0)</f>
        <v>0</v>
      </c>
      <c r="BB56" s="337"/>
      <c r="BC56" s="362" t="s">
        <v>267</v>
      </c>
      <c r="BD56" s="355" t="n">
        <f aca="false">IFERROR(IF($M56=BC56,($D$8+$D$9+$D$10)*$I56,IF($N56=LEFT(BC56,1),($D$8+MAX(0,IF($D$50=1,$D$9*(1-(ABS($Q56-ABS(VALUE(MID(BC56,FIND("|",BC56)+1,FIND("-",BC56)-FIND("|",BC56)-1))-VALUE(MID(BC56,FIND("-",BC56)+1,10)))))*$D$50),$D$9*(1-(IF($N56="X",ABS($O56-VALUE(MID(BC56,FIND("|",BC56)+1,FIND("-",BC56)-FIND("|",BC56)-1))),ABS($Q56-ABS(VALUE(MID(BC56,FIND("|",BC56)+1,FIND("-",BC56)-FIND("|",BC56)-1))-VALUE(MID(BC56,FIND("-",BC56)+1,10)))))*$D$50)))))*$I56,0)),0)</f>
        <v>0</v>
      </c>
      <c r="BE56" s="337"/>
      <c r="BF56" s="362" t="s">
        <v>265</v>
      </c>
      <c r="BG56" s="355" t="n">
        <f aca="false">IFERROR(IF($M56=BF56,($D$8+$D$9+$D$10)*$I56,IF($N56=LEFT(BF56,1),($D$8+MAX(0,IF($D$50=1,$D$9*(1-(ABS($Q56-ABS(VALUE(MID(BF56,FIND("|",BF56)+1,FIND("-",BF56)-FIND("|",BF56)-1))-VALUE(MID(BF56,FIND("-",BF56)+1,10)))))*$D$50),$D$9*(1-(IF($N56="X",ABS($O56-VALUE(MID(BF56,FIND("|",BF56)+1,FIND("-",BF56)-FIND("|",BF56)-1))),ABS($Q56-ABS(VALUE(MID(BF56,FIND("|",BF56)+1,FIND("-",BF56)-FIND("|",BF56)-1))-VALUE(MID(BF56,FIND("-",BF56)+1,10)))))*$D$50)))))*$I56,0)),0)</f>
        <v>0</v>
      </c>
      <c r="BH56" s="337"/>
      <c r="BI56" s="362" t="s">
        <v>267</v>
      </c>
      <c r="BJ56" s="355" t="n">
        <f aca="false">IFERROR(IF($M56=BI56,($D$8+$D$9+$D$10)*$I56,IF($N56=LEFT(BI56,1),($D$8+MAX(0,IF($D$50=1,$D$9*(1-(ABS($Q56-ABS(VALUE(MID(BI56,FIND("|",BI56)+1,FIND("-",BI56)-FIND("|",BI56)-1))-VALUE(MID(BI56,FIND("-",BI56)+1,10)))))*$D$50),$D$9*(1-(IF($N56="X",ABS($O56-VALUE(MID(BI56,FIND("|",BI56)+1,FIND("-",BI56)-FIND("|",BI56)-1))),ABS($Q56-ABS(VALUE(MID(BI56,FIND("|",BI56)+1,FIND("-",BI56)-FIND("|",BI56)-1))-VALUE(MID(BI56,FIND("-",BI56)+1,10)))))*$D$50)))))*$I56,0)),0)</f>
        <v>0</v>
      </c>
      <c r="BK56" s="337"/>
      <c r="BL56" s="362" t="s">
        <v>267</v>
      </c>
      <c r="BM56" s="355" t="n">
        <f aca="false">IFERROR(IF($M56=BL56,($D$8+$D$9+$D$10)*$I56,IF($N56=LEFT(BL56,1),($D$8+MAX(0,IF($D$50=1,$D$9*(1-(ABS($Q56-ABS(VALUE(MID(BL56,FIND("|",BL56)+1,FIND("-",BL56)-FIND("|",BL56)-1))-VALUE(MID(BL56,FIND("-",BL56)+1,10)))))*$D$50),$D$9*(1-(IF($N56="X",ABS($O56-VALUE(MID(BL56,FIND("|",BL56)+1,FIND("-",BL56)-FIND("|",BL56)-1))),ABS($Q56-ABS(VALUE(MID(BL56,FIND("|",BL56)+1,FIND("-",BL56)-FIND("|",BL56)-1))-VALUE(MID(BL56,FIND("-",BL56)+1,10)))))*$D$50)))))*$I56,0)),0)</f>
        <v>0</v>
      </c>
      <c r="BN56" s="337"/>
      <c r="BO56" s="362" t="s">
        <v>264</v>
      </c>
      <c r="BP56" s="355" t="n">
        <f aca="false">IFERROR(IF($M56=BO56,($D$8+$D$9+$D$10)*$I56,IF($N56=LEFT(BO56,1),($D$8+MAX(0,IF($D$50=1,$D$9*(1-(ABS($Q56-ABS(VALUE(MID(BO56,FIND("|",BO56)+1,FIND("-",BO56)-FIND("|",BO56)-1))-VALUE(MID(BO56,FIND("-",BO56)+1,10)))))*$D$50),$D$9*(1-(IF($N56="X",ABS($O56-VALUE(MID(BO56,FIND("|",BO56)+1,FIND("-",BO56)-FIND("|",BO56)-1))),ABS($Q56-ABS(VALUE(MID(BO56,FIND("|",BO56)+1,FIND("-",BO56)-FIND("|",BO56)-1))-VALUE(MID(BO56,FIND("-",BO56)+1,10)))))*$D$50)))))*$I56,0)),0)</f>
        <v>0</v>
      </c>
      <c r="BQ56" s="337"/>
      <c r="BR56" s="362" t="s">
        <v>265</v>
      </c>
      <c r="BS56" s="355" t="n">
        <f aca="false">IFERROR(IF($M56=BR56,($D$8+$D$9+$D$10)*$I56,IF($N56=LEFT(BR56,1),($D$8+MAX(0,IF($D$50=1,$D$9*(1-(ABS($Q56-ABS(VALUE(MID(BR56,FIND("|",BR56)+1,FIND("-",BR56)-FIND("|",BR56)-1))-VALUE(MID(BR56,FIND("-",BR56)+1,10)))))*$D$50),$D$9*(1-(IF($N56="X",ABS($O56-VALUE(MID(BR56,FIND("|",BR56)+1,FIND("-",BR56)-FIND("|",BR56)-1))),ABS($Q56-ABS(VALUE(MID(BR56,FIND("|",BR56)+1,FIND("-",BR56)-FIND("|",BR56)-1))-VALUE(MID(BR56,FIND("-",BR56)+1,10)))))*$D$50)))))*$I56,0)),0)</f>
        <v>0</v>
      </c>
      <c r="BT56" s="337"/>
      <c r="BU56" s="362"/>
      <c r="BV56" s="355" t="n">
        <f aca="false">IFERROR(IF($M56=BU56,($D$8+$D$9+$D$10)*$I56,IF($N56=LEFT(BU56,1),($D$8+MAX(0,IF($D$50=1,$D$9*(1-(ABS($Q56-ABS(VALUE(MID(BU56,FIND("|",BU56)+1,FIND("-",BU56)-FIND("|",BU56)-1))-VALUE(MID(BU56,FIND("-",BU56)+1,10)))))*$D$50),$D$9*(1-(IF($N56="X",ABS($O56-VALUE(MID(BU56,FIND("|",BU56)+1,FIND("-",BU56)-FIND("|",BU56)-1))),ABS($Q56-ABS(VALUE(MID(BU56,FIND("|",BU56)+1,FIND("-",BU56)-FIND("|",BU56)-1))-VALUE(MID(BU56,FIND("-",BU56)+1,10)))))*$D$50)))))*$I56,0)),0)</f>
        <v>0</v>
      </c>
      <c r="BW56" s="337"/>
      <c r="BX56" s="362"/>
      <c r="BY56" s="355" t="n">
        <f aca="false">IFERROR(IF($M56=BX56,($D$8+$D$9+$D$10)*$I56,IF($N56=LEFT(BX56,1),($D$8+MAX(0,IF($D$50=1,$D$9*(1-(ABS($Q56-ABS(VALUE(MID(BX56,FIND("|",BX56)+1,FIND("-",BX56)-FIND("|",BX56)-1))-VALUE(MID(BX56,FIND("-",BX56)+1,10)))))*$D$50),$D$9*(1-(IF($N56="X",ABS($O56-VALUE(MID(BX56,FIND("|",BX56)+1,FIND("-",BX56)-FIND("|",BX56)-1))),ABS($Q56-ABS(VALUE(MID(BX56,FIND("|",BX56)+1,FIND("-",BX56)-FIND("|",BX56)-1))-VALUE(MID(BX56,FIND("-",BX56)+1,10)))))*$D$50)))))*$I56,0)),0)</f>
        <v>0</v>
      </c>
      <c r="BZ56" s="337"/>
      <c r="CA56" s="362"/>
      <c r="CB56" s="355" t="n">
        <f aca="false">IFERROR(IF($M56=CA56,($D$8+$D$9+$D$10)*$I56,IF($N56=LEFT(CA56,1),($D$8+MAX(0,IF($D$50=1,$D$9*(1-(ABS($Q56-ABS(VALUE(MID(CA56,FIND("|",CA56)+1,FIND("-",CA56)-FIND("|",CA56)-1))-VALUE(MID(CA56,FIND("-",CA56)+1,10)))))*$D$50),$D$9*(1-(IF($N56="X",ABS($O56-VALUE(MID(CA56,FIND("|",CA56)+1,FIND("-",CA56)-FIND("|",CA56)-1))),ABS($Q56-ABS(VALUE(MID(CA56,FIND("|",CA56)+1,FIND("-",CA56)-FIND("|",CA56)-1))-VALUE(MID(CA56,FIND("-",CA56)+1,10)))))*$D$50)))))*$I56,0)),0)</f>
        <v>0</v>
      </c>
      <c r="CC56" s="337"/>
      <c r="CD56" s="362"/>
      <c r="CE56" s="355" t="n">
        <f aca="false">IFERROR(IF($M56=CD56,($D$8+$D$9+$D$10)*$I56,IF($N56=LEFT(CD56,1),($D$8+MAX(0,IF($D$50=1,$D$9*(1-(ABS($Q56-ABS(VALUE(MID(CD56,FIND("|",CD56)+1,FIND("-",CD56)-FIND("|",CD56)-1))-VALUE(MID(CD56,FIND("-",CD56)+1,10)))))*$D$50),$D$9*(1-(IF($N56="X",ABS($O56-VALUE(MID(CD56,FIND("|",CD56)+1,FIND("-",CD56)-FIND("|",CD56)-1))),ABS($Q56-ABS(VALUE(MID(CD56,FIND("|",CD56)+1,FIND("-",CD56)-FIND("|",CD56)-1))-VALUE(MID(CD56,FIND("-",CD56)+1,10)))))*$D$50)))))*$I56,0)),0)</f>
        <v>0</v>
      </c>
      <c r="CF56" s="337"/>
      <c r="CG56" s="362"/>
      <c r="CH56" s="355" t="n">
        <f aca="false">IFERROR(IF($M56=CG56,($D$8+$D$9+$D$10)*$I56,IF($N56=LEFT(CG56,1),($D$8+MAX(0,IF($D$50=1,$D$9*(1-(ABS($Q56-ABS(VALUE(MID(CG56,FIND("|",CG56)+1,FIND("-",CG56)-FIND("|",CG56)-1))-VALUE(MID(CG56,FIND("-",CG56)+1,10)))))*$D$50),$D$9*(1-(IF($N56="X",ABS($O56-VALUE(MID(CG56,FIND("|",CG56)+1,FIND("-",CG56)-FIND("|",CG56)-1))),ABS($Q56-ABS(VALUE(MID(CG56,FIND("|",CG56)+1,FIND("-",CG56)-FIND("|",CG56)-1))-VALUE(MID(CG56,FIND("-",CG56)+1,10)))))*$D$50)))))*$I56,0)),0)</f>
        <v>0</v>
      </c>
      <c r="CI56" s="337"/>
      <c r="CJ56" s="362"/>
      <c r="CK56" s="355" t="n">
        <f aca="false">IFERROR(IF($M56=CJ56,($D$8+$D$9+$D$10)*$I56,IF($N56=LEFT(CJ56,1),($D$8+MAX(0,IF($D$50=1,$D$9*(1-(ABS($Q56-ABS(VALUE(MID(CJ56,FIND("|",CJ56)+1,FIND("-",CJ56)-FIND("|",CJ56)-1))-VALUE(MID(CJ56,FIND("-",CJ56)+1,10)))))*$D$50),$D$9*(1-(IF($N56="X",ABS($O56-VALUE(MID(CJ56,FIND("|",CJ56)+1,FIND("-",CJ56)-FIND("|",CJ56)-1))),ABS($Q56-ABS(VALUE(MID(CJ56,FIND("|",CJ56)+1,FIND("-",CJ56)-FIND("|",CJ56)-1))-VALUE(MID(CJ56,FIND("-",CJ56)+1,10)))))*$D$50)))))*$I56,0)),0)</f>
        <v>0</v>
      </c>
      <c r="CL56" s="337"/>
      <c r="CM56" s="362"/>
      <c r="CN56" s="355" t="n">
        <f aca="false">IFERROR(IF($M56=CM56,($D$8+$D$9+$D$10)*$I56,IF($N56=LEFT(CM56,1),($D$8+MAX(0,IF($D$50=1,$D$9*(1-(ABS($Q56-ABS(VALUE(MID(CM56,FIND("|",CM56)+1,FIND("-",CM56)-FIND("|",CM56)-1))-VALUE(MID(CM56,FIND("-",CM56)+1,10)))))*$D$50),$D$9*(1-(IF($N56="X",ABS($O56-VALUE(MID(CM56,FIND("|",CM56)+1,FIND("-",CM56)-FIND("|",CM56)-1))),ABS($Q56-ABS(VALUE(MID(CM56,FIND("|",CM56)+1,FIND("-",CM56)-FIND("|",CM56)-1))-VALUE(MID(CM56,FIND("-",CM56)+1,10)))))*$D$50)))))*$I56,0)),0)</f>
        <v>0</v>
      </c>
      <c r="CO56" s="337"/>
      <c r="CP56" s="362"/>
      <c r="CQ56" s="355" t="n">
        <f aca="false">IFERROR(IF($M56=CP56,($D$8+$D$9+$D$10)*$I56,IF($N56=LEFT(CP56,1),($D$8+MAX(0,IF($D$50=1,$D$9*(1-(ABS($Q56-ABS(VALUE(MID(CP56,FIND("|",CP56)+1,FIND("-",CP56)-FIND("|",CP56)-1))-VALUE(MID(CP56,FIND("-",CP56)+1,10)))))*$D$50),$D$9*(1-(IF($N56="X",ABS($O56-VALUE(MID(CP56,FIND("|",CP56)+1,FIND("-",CP56)-FIND("|",CP56)-1))),ABS($Q56-ABS(VALUE(MID(CP56,FIND("|",CP56)+1,FIND("-",CP56)-FIND("|",CP56)-1))-VALUE(MID(CP56,FIND("-",CP56)+1,10)))))*$D$50)))))*$I56,0)),0)</f>
        <v>0</v>
      </c>
      <c r="CR56" s="337"/>
      <c r="CS56" s="362"/>
      <c r="CT56" s="355" t="n">
        <f aca="false">IFERROR(IF($M56=CS56,($D$8+$D$9+$D$10)*$I56,IF($N56=LEFT(CS56,1),($D$8+MAX(0,IF($D$50=1,$D$9*(1-(ABS($Q56-ABS(VALUE(MID(CS56,FIND("|",CS56)+1,FIND("-",CS56)-FIND("|",CS56)-1))-VALUE(MID(CS56,FIND("-",CS56)+1,10)))))*$D$50),$D$9*(1-(IF($N56="X",ABS($O56-VALUE(MID(CS56,FIND("|",CS56)+1,FIND("-",CS56)-FIND("|",CS56)-1))),ABS($Q56-ABS(VALUE(MID(CS56,FIND("|",CS56)+1,FIND("-",CS56)-FIND("|",CS56)-1))-VALUE(MID(CS56,FIND("-",CS56)+1,10)))))*$D$50)))))*$I56,0)),0)</f>
        <v>0</v>
      </c>
      <c r="CU56" s="337"/>
      <c r="CV56" s="362"/>
      <c r="CW56" s="355" t="n">
        <f aca="false">IFERROR(IF($M56=CV56,($D$8+$D$9+$D$10)*$I56,IF($N56=LEFT(CV56,1),($D$8+MAX(0,IF($D$50=1,$D$9*(1-(ABS($Q56-ABS(VALUE(MID(CV56,FIND("|",CV56)+1,FIND("-",CV56)-FIND("|",CV56)-1))-VALUE(MID(CV56,FIND("-",CV56)+1,10)))))*$D$50),$D$9*(1-(IF($N56="X",ABS($O56-VALUE(MID(CV56,FIND("|",CV56)+1,FIND("-",CV56)-FIND("|",CV56)-1))),ABS($Q56-ABS(VALUE(MID(CV56,FIND("|",CV56)+1,FIND("-",CV56)-FIND("|",CV56)-1))-VALUE(MID(CV56,FIND("-",CV56)+1,10)))))*$D$50)))))*$I56,0)),0)</f>
        <v>0</v>
      </c>
      <c r="CX56" s="337"/>
      <c r="CY56" s="362"/>
      <c r="CZ56" s="355" t="n">
        <f aca="false">IFERROR(IF($M56=CY56,($D$8+$D$9+$D$10)*$I56,IF($N56=LEFT(CY56,1),($D$8+MAX(0,IF($D$50=1,$D$9*(1-(ABS($Q56-ABS(VALUE(MID(CY56,FIND("|",CY56)+1,FIND("-",CY56)-FIND("|",CY56)-1))-VALUE(MID(CY56,FIND("-",CY56)+1,10)))))*$D$50),$D$9*(1-(IF($N56="X",ABS($O56-VALUE(MID(CY56,FIND("|",CY56)+1,FIND("-",CY56)-FIND("|",CY56)-1))),ABS($Q56-ABS(VALUE(MID(CY56,FIND("|",CY56)+1,FIND("-",CY56)-FIND("|",CY56)-1))-VALUE(MID(CY56,FIND("-",CY56)+1,10)))))*$D$50)))))*$I56,0)),0)</f>
        <v>0</v>
      </c>
      <c r="DA56" s="337"/>
      <c r="DB56" s="362"/>
      <c r="DC56" s="355" t="n">
        <f aca="false">IFERROR(IF($M56=DB56,($D$8+$D$9+$D$10)*$I56,IF($N56=LEFT(DB56,1),($D$8+MAX(0,IF($D$50=1,$D$9*(1-(ABS($Q56-ABS(VALUE(MID(DB56,FIND("|",DB56)+1,FIND("-",DB56)-FIND("|",DB56)-1))-VALUE(MID(DB56,FIND("-",DB56)+1,10)))))*$D$50),$D$9*(1-(IF($N56="X",ABS($O56-VALUE(MID(DB56,FIND("|",DB56)+1,FIND("-",DB56)-FIND("|",DB56)-1))),ABS($Q56-ABS(VALUE(MID(DB56,FIND("|",DB56)+1,FIND("-",DB56)-FIND("|",DB56)-1))-VALUE(MID(DB56,FIND("-",DB56)+1,10)))))*$D$50)))))*$I56,0)),0)</f>
        <v>0</v>
      </c>
      <c r="DD56" s="337"/>
      <c r="DE56" s="362"/>
      <c r="DF56" s="355" t="n">
        <f aca="false">IFERROR(IF($M56=DE56,($D$8+$D$9+$D$10)*$I56,IF($N56=LEFT(DE56,1),($D$8+MAX(0,IF($D$50=1,$D$9*(1-(ABS($Q56-ABS(VALUE(MID(DE56,FIND("|",DE56)+1,FIND("-",DE56)-FIND("|",DE56)-1))-VALUE(MID(DE56,FIND("-",DE56)+1,10)))))*$D$50),$D$9*(1-(IF($N56="X",ABS($O56-VALUE(MID(DE56,FIND("|",DE56)+1,FIND("-",DE56)-FIND("|",DE56)-1))),ABS($Q56-ABS(VALUE(MID(DE56,FIND("|",DE56)+1,FIND("-",DE56)-FIND("|",DE56)-1))-VALUE(MID(DE56,FIND("-",DE56)+1,10)))))*$D$50)))))*$I56,0)),0)</f>
        <v>0</v>
      </c>
      <c r="DG56" s="337"/>
      <c r="DH56" s="362"/>
      <c r="DI56" s="355" t="n">
        <f aca="false">IFERROR(IF($M56=DH56,($D$8+$D$9+$D$10)*$I56,IF($N56=LEFT(DH56,1),($D$8+MAX(0,IF($D$50=1,$D$9*(1-(ABS($Q56-ABS(VALUE(MID(DH56,FIND("|",DH56)+1,FIND("-",DH56)-FIND("|",DH56)-1))-VALUE(MID(DH56,FIND("-",DH56)+1,10)))))*$D$50),$D$9*(1-(IF($N56="X",ABS($O56-VALUE(MID(DH56,FIND("|",DH56)+1,FIND("-",DH56)-FIND("|",DH56)-1))),ABS($Q56-ABS(VALUE(MID(DH56,FIND("|",DH56)+1,FIND("-",DH56)-FIND("|",DH56)-1))-VALUE(MID(DH56,FIND("-",DH56)+1,10)))))*$D$50)))))*$I56,0)),0)</f>
        <v>0</v>
      </c>
      <c r="DJ56" s="337"/>
      <c r="DK56" s="362"/>
      <c r="DL56" s="355" t="n">
        <f aca="false">IFERROR(IF($M56=DK56,($D$8+$D$9+$D$10)*$I56,IF($N56=LEFT(DK56,1),($D$8+MAX(0,IF($D$50=1,$D$9*(1-(ABS($Q56-ABS(VALUE(MID(DK56,FIND("|",DK56)+1,FIND("-",DK56)-FIND("|",DK56)-1))-VALUE(MID(DK56,FIND("-",DK56)+1,10)))))*$D$50),$D$9*(1-(IF($N56="X",ABS($O56-VALUE(MID(DK56,FIND("|",DK56)+1,FIND("-",DK56)-FIND("|",DK56)-1))),ABS($Q56-ABS(VALUE(MID(DK56,FIND("|",DK56)+1,FIND("-",DK56)-FIND("|",DK56)-1))-VALUE(MID(DK56,FIND("-",DK56)+1,10)))))*$D$50)))))*$I56,0)),0)</f>
        <v>0</v>
      </c>
      <c r="DM56" s="337"/>
      <c r="DN56" s="362"/>
      <c r="DO56" s="355" t="n">
        <f aca="false">IFERROR(IF($M56=DN56,($D$8+$D$9+$D$10)*$I56,IF($N56=LEFT(DN56,1),($D$8+MAX(0,IF($D$50=1,$D$9*(1-(ABS($Q56-ABS(VALUE(MID(DN56,FIND("|",DN56)+1,FIND("-",DN56)-FIND("|",DN56)-1))-VALUE(MID(DN56,FIND("-",DN56)+1,10)))))*$D$50),$D$9*(1-(IF($N56="X",ABS($O56-VALUE(MID(DN56,FIND("|",DN56)+1,FIND("-",DN56)-FIND("|",DN56)-1))),ABS($Q56-ABS(VALUE(MID(DN56,FIND("|",DN56)+1,FIND("-",DN56)-FIND("|",DN56)-1))-VALUE(MID(DN56,FIND("-",DN56)+1,10)))))*$D$50)))))*$I56,0)),0)</f>
        <v>0</v>
      </c>
      <c r="DP56" s="337"/>
      <c r="DQ56" s="362"/>
      <c r="DR56" s="355" t="n">
        <f aca="false">IFERROR(IF($M56=DQ56,($D$8+$D$9+$D$10)*$I56,IF($N56=LEFT(DQ56,1),($D$8+MAX(0,IF($D$50=1,$D$9*(1-(ABS($Q56-ABS(VALUE(MID(DQ56,FIND("|",DQ56)+1,FIND("-",DQ56)-FIND("|",DQ56)-1))-VALUE(MID(DQ56,FIND("-",DQ56)+1,10)))))*$D$50),$D$9*(1-(IF($N56="X",ABS($O56-VALUE(MID(DQ56,FIND("|",DQ56)+1,FIND("-",DQ56)-FIND("|",DQ56)-1))),ABS($Q56-ABS(VALUE(MID(DQ56,FIND("|",DQ56)+1,FIND("-",DQ56)-FIND("|",DQ56)-1))-VALUE(MID(DQ56,FIND("-",DQ56)+1,10)))))*$D$50)))))*$I56,0)),0)</f>
        <v>0</v>
      </c>
      <c r="DS56" s="337"/>
      <c r="DT56" s="362"/>
      <c r="DU56" s="355" t="n">
        <f aca="false">IFERROR(IF($M56=DT56,($D$8+$D$9+$D$10)*$I56,IF($N56=LEFT(DT56,1),($D$8+MAX(0,IF($D$50=1,$D$9*(1-(ABS($Q56-ABS(VALUE(MID(DT56,FIND("|",DT56)+1,FIND("-",DT56)-FIND("|",DT56)-1))-VALUE(MID(DT56,FIND("-",DT56)+1,10)))))*$D$50),$D$9*(1-(IF($N56="X",ABS($O56-VALUE(MID(DT56,FIND("|",DT56)+1,FIND("-",DT56)-FIND("|",DT56)-1))),ABS($Q56-ABS(VALUE(MID(DT56,FIND("|",DT56)+1,FIND("-",DT56)-FIND("|",DT56)-1))-VALUE(MID(DT56,FIND("-",DT56)+1,10)))))*$D$50)))))*$I56,0)),0)</f>
        <v>0</v>
      </c>
      <c r="DV56" s="337"/>
      <c r="DW56" s="362"/>
      <c r="DX56" s="355" t="n">
        <f aca="false">IFERROR(IF($M56=DW56,($D$8+$D$9+$D$10)*$I56,IF($N56=LEFT(DW56,1),($D$8+MAX(0,IF($D$50=1,$D$9*(1-(ABS($Q56-ABS(VALUE(MID(DW56,FIND("|",DW56)+1,FIND("-",DW56)-FIND("|",DW56)-1))-VALUE(MID(DW56,FIND("-",DW56)+1,10)))))*$D$50),$D$9*(1-(IF($N56="X",ABS($O56-VALUE(MID(DW56,FIND("|",DW56)+1,FIND("-",DW56)-FIND("|",DW56)-1))),ABS($Q56-ABS(VALUE(MID(DW56,FIND("|",DW56)+1,FIND("-",DW56)-FIND("|",DW56)-1))-VALUE(MID(DW56,FIND("-",DW56)+1,10)))))*$D$50)))))*$I56,0)),0)</f>
        <v>0</v>
      </c>
      <c r="DY56" s="337"/>
      <c r="DZ56" s="362"/>
      <c r="EA56" s="355" t="n">
        <f aca="false">IFERROR(IF($M56=DZ56,($D$8+$D$9+$D$10)*$I56,IF($N56=LEFT(DZ56,1),($D$8+MAX(0,IF($D$50=1,$D$9*(1-(ABS($Q56-ABS(VALUE(MID(DZ56,FIND("|",DZ56)+1,FIND("-",DZ56)-FIND("|",DZ56)-1))-VALUE(MID(DZ56,FIND("-",DZ56)+1,10)))))*$D$50),$D$9*(1-(IF($N56="X",ABS($O56-VALUE(MID(DZ56,FIND("|",DZ56)+1,FIND("-",DZ56)-FIND("|",DZ56)-1))),ABS($Q56-ABS(VALUE(MID(DZ56,FIND("|",DZ56)+1,FIND("-",DZ56)-FIND("|",DZ56)-1))-VALUE(MID(DZ56,FIND("-",DZ56)+1,10)))))*$D$50)))))*$I56,0)),0)</f>
        <v>0</v>
      </c>
      <c r="EB56" s="337"/>
      <c r="EC56" s="362"/>
      <c r="ED56" s="355" t="n">
        <f aca="false">IFERROR(IF($M56=EC56,($D$8+$D$9+$D$10)*$I56,IF($N56=LEFT(EC56,1),($D$8+MAX(0,IF($D$50=1,$D$9*(1-(ABS($Q56-ABS(VALUE(MID(EC56,FIND("|",EC56)+1,FIND("-",EC56)-FIND("|",EC56)-1))-VALUE(MID(EC56,FIND("-",EC56)+1,10)))))*$D$50),$D$9*(1-(IF($N56="X",ABS($O56-VALUE(MID(EC56,FIND("|",EC56)+1,FIND("-",EC56)-FIND("|",EC56)-1))),ABS($Q56-ABS(VALUE(MID(EC56,FIND("|",EC56)+1,FIND("-",EC56)-FIND("|",EC56)-1))-VALUE(MID(EC56,FIND("-",EC56)+1,10)))))*$D$50)))))*$I56,0)),0)</f>
        <v>0</v>
      </c>
      <c r="EE56" s="337"/>
      <c r="EF56" s="362"/>
      <c r="EG56" s="355" t="n">
        <f aca="false">IFERROR(IF($M56=EF56,($D$8+$D$9+$D$10)*$I56,IF($N56=LEFT(EF56,1),($D$8+MAX(0,IF($D$50=1,$D$9*(1-(ABS($Q56-ABS(VALUE(MID(EF56,FIND("|",EF56)+1,FIND("-",EF56)-FIND("|",EF56)-1))-VALUE(MID(EF56,FIND("-",EF56)+1,10)))))*$D$50),$D$9*(1-(IF($N56="X",ABS($O56-VALUE(MID(EF56,FIND("|",EF56)+1,FIND("-",EF56)-FIND("|",EF56)-1))),ABS($Q56-ABS(VALUE(MID(EF56,FIND("|",EF56)+1,FIND("-",EF56)-FIND("|",EF56)-1))-VALUE(MID(EF56,FIND("-",EF56)+1,10)))))*$D$50)))))*$I56,0)),0)</f>
        <v>0</v>
      </c>
      <c r="EH56" s="337"/>
      <c r="EI56" s="337"/>
    </row>
    <row r="57" customFormat="false" ht="15" hidden="false" customHeight="false" outlineLevel="0" collapsed="false">
      <c r="A57" s="326"/>
      <c r="B57" s="326"/>
      <c r="C57" s="385" t="str">
        <f aca="false">"MAX. "&amp;UPPER(Idiomas!D260)</f>
        <v>MAX. DIECISEISAVOS DE FINAL</v>
      </c>
      <c r="D57" s="386" t="n">
        <f aca="false">SUM($D$16:$D$18)*SUM($I$164:$I$179)+$D$19*16</f>
        <v>336</v>
      </c>
      <c r="E57" s="333"/>
      <c r="F57" s="342" t="n">
        <f aca="false">SUM($D$8:$D$10)*I57</f>
        <v>17</v>
      </c>
      <c r="G57" s="342" t="n">
        <f aca="false">VLOOKUP(H57,Equipos!$Q$1:$R$25,2,0)</f>
        <v>14</v>
      </c>
      <c r="H57" s="350" t="n">
        <f aca="false">TRUNC(INDEX(WORLDCUP!$X$4:$X$147,MATCH(ADMIN!K57,WORLDCUP!$DT$4:$DT$147,0))+INDEX(Horarios!$R$3:$R$86,MATCH(Horarios!$C$3,Horarios!$P$3:$P$86,0))/24)</f>
        <v>46197</v>
      </c>
      <c r="I57" s="351" t="n">
        <v>1</v>
      </c>
      <c r="J57" s="361" t="s">
        <v>314</v>
      </c>
      <c r="K57" s="353" t="str">
        <f aca="false">CONCATENATE(WORLDCUP!AA17,"-",WORLDCUP!AF17)</f>
        <v>Bosnia y Herzegovina-Catar</v>
      </c>
      <c r="L57" s="353"/>
      <c r="M57" s="358" t="str">
        <f aca="false">IF(OR(WORLDCUP!AC17="",WORLDCUP!AD17=""),"-",N57&amp;"|"&amp;O57&amp;"-"&amp;P57)</f>
        <v>-</v>
      </c>
      <c r="N57" s="331" t="str">
        <f aca="false">IF(OR(WORLDCUP!AC17="",WORLDCUP!AD17=""),"",IF(WORLDCUP!AC17&gt;WORLDCUP!AD17,"1",IF(WORLDCUP!AC17&lt;WORLDCUP!AD17,"2","X")))</f>
        <v/>
      </c>
      <c r="O57" s="331" t="n">
        <f aca="false">WORLDCUP!AC17</f>
        <v>0</v>
      </c>
      <c r="P57" s="331" t="n">
        <f aca="false">WORLDCUP!AD17</f>
        <v>0</v>
      </c>
      <c r="Q57" s="331" t="n">
        <f aca="false">ABS(O57-P57)</f>
        <v>0</v>
      </c>
      <c r="R57" s="326"/>
      <c r="S57" s="362" t="s">
        <v>272</v>
      </c>
      <c r="T57" s="355" t="n">
        <f aca="false">IFERROR(IF($M57=S57,($D$8+$D$9+$D$10)*$I57,IF($N57=LEFT(S57,1),($D$8+MAX(0,IF($D$50=1,$D$9*(1-(ABS($Q57-ABS(VALUE(MID(S57,FIND("|",S57)+1,FIND("-",S57)-FIND("|",S57)-1))-VALUE(MID(S57,FIND("-",S57)+1,10)))))*$D$50),$D$9*(1-(IF($N57="X",ABS($O57-VALUE(MID(S57,FIND("|",S57)+1,FIND("-",S57)-FIND("|",S57)-1))),ABS($Q57-ABS(VALUE(MID(S57,FIND("|",S57)+1,FIND("-",S57)-FIND("|",S57)-1))-VALUE(MID(S57,FIND("-",S57)+1,10)))))*$D$50)))))*$I57,0)),0)</f>
        <v>0</v>
      </c>
      <c r="U57" s="337"/>
      <c r="V57" s="362" t="s">
        <v>265</v>
      </c>
      <c r="W57" s="355" t="n">
        <f aca="false">IFERROR(IF($M57=V57,($D$8+$D$9+$D$10)*$I57,IF($N57=LEFT(V57,1),($D$8+MAX(0,IF($D$50=1,$D$9*(1-(ABS($Q57-ABS(VALUE(MID(V57,FIND("|",V57)+1,FIND("-",V57)-FIND("|",V57)-1))-VALUE(MID(V57,FIND("-",V57)+1,10)))))*$D$50),$D$9*(1-(IF($N57="X",ABS($O57-VALUE(MID(V57,FIND("|",V57)+1,FIND("-",V57)-FIND("|",V57)-1))),ABS($Q57-ABS(VALUE(MID(V57,FIND("|",V57)+1,FIND("-",V57)-FIND("|",V57)-1))-VALUE(MID(V57,FIND("-",V57)+1,10)))))*$D$50)))))*$I57,0)),0)</f>
        <v>0</v>
      </c>
      <c r="X57" s="337"/>
      <c r="Y57" s="362" t="s">
        <v>264</v>
      </c>
      <c r="Z57" s="355" t="n">
        <f aca="false">IFERROR(IF($M57=Y57,($D$8+$D$9+$D$10)*$I57,IF($N57=LEFT(Y57,1),($D$8+MAX(0,IF($D$50=1,$D$9*(1-(ABS($Q57-ABS(VALUE(MID(Y57,FIND("|",Y57)+1,FIND("-",Y57)-FIND("|",Y57)-1))-VALUE(MID(Y57,FIND("-",Y57)+1,10)))))*$D$50),$D$9*(1-(IF($N57="X",ABS($O57-VALUE(MID(Y57,FIND("|",Y57)+1,FIND("-",Y57)-FIND("|",Y57)-1))),ABS($Q57-ABS(VALUE(MID(Y57,FIND("|",Y57)+1,FIND("-",Y57)-FIND("|",Y57)-1))-VALUE(MID(Y57,FIND("-",Y57)+1,10)))))*$D$50)))))*$I57,0)),0)</f>
        <v>0</v>
      </c>
      <c r="AA57" s="337"/>
      <c r="AB57" s="362" t="s">
        <v>265</v>
      </c>
      <c r="AC57" s="355" t="n">
        <f aca="false">IFERROR(IF($M57=AB57,($D$8+$D$9+$D$10)*$I57,IF($N57=LEFT(AB57,1),($D$8+MAX(0,IF($D$50=1,$D$9*(1-(ABS($Q57-ABS(VALUE(MID(AB57,FIND("|",AB57)+1,FIND("-",AB57)-FIND("|",AB57)-1))-VALUE(MID(AB57,FIND("-",AB57)+1,10)))))*$D$50),$D$9*(1-(IF($N57="X",ABS($O57-VALUE(MID(AB57,FIND("|",AB57)+1,FIND("-",AB57)-FIND("|",AB57)-1))),ABS($Q57-ABS(VALUE(MID(AB57,FIND("|",AB57)+1,FIND("-",AB57)-FIND("|",AB57)-1))-VALUE(MID(AB57,FIND("-",AB57)+1,10)))))*$D$50)))))*$I57,0)),0)</f>
        <v>0</v>
      </c>
      <c r="AD57" s="337"/>
      <c r="AE57" s="362" t="s">
        <v>266</v>
      </c>
      <c r="AF57" s="355" t="n">
        <f aca="false">IFERROR(IF($M57=AE57,($D$8+$D$9+$D$10)*$I57,IF($N57=LEFT(AE57,1),($D$8+MAX(0,IF($D$50=1,$D$9*(1-(ABS($Q57-ABS(VALUE(MID(AE57,FIND("|",AE57)+1,FIND("-",AE57)-FIND("|",AE57)-1))-VALUE(MID(AE57,FIND("-",AE57)+1,10)))))*$D$50),$D$9*(1-(IF($N57="X",ABS($O57-VALUE(MID(AE57,FIND("|",AE57)+1,FIND("-",AE57)-FIND("|",AE57)-1))),ABS($Q57-ABS(VALUE(MID(AE57,FIND("|",AE57)+1,FIND("-",AE57)-FIND("|",AE57)-1))-VALUE(MID(AE57,FIND("-",AE57)+1,10)))))*$D$50)))))*$I57,0)),0)</f>
        <v>0</v>
      </c>
      <c r="AG57" s="337"/>
      <c r="AH57" s="362" t="s">
        <v>266</v>
      </c>
      <c r="AI57" s="355" t="n">
        <f aca="false">IFERROR(IF($M57=AH57,($D$8+$D$9+$D$10)*$I57,IF($N57=LEFT(AH57,1),($D$8+MAX(0,IF($D$50=1,$D$9*(1-(ABS($Q57-ABS(VALUE(MID(AH57,FIND("|",AH57)+1,FIND("-",AH57)-FIND("|",AH57)-1))-VALUE(MID(AH57,FIND("-",AH57)+1,10)))))*$D$50),$D$9*(1-(IF($N57="X",ABS($O57-VALUE(MID(AH57,FIND("|",AH57)+1,FIND("-",AH57)-FIND("|",AH57)-1))),ABS($Q57-ABS(VALUE(MID(AH57,FIND("|",AH57)+1,FIND("-",AH57)-FIND("|",AH57)-1))-VALUE(MID(AH57,FIND("-",AH57)+1,10)))))*$D$50)))))*$I57,0)),0)</f>
        <v>0</v>
      </c>
      <c r="AJ57" s="337"/>
      <c r="AK57" s="362" t="s">
        <v>267</v>
      </c>
      <c r="AL57" s="355" t="n">
        <f aca="false">IFERROR(IF($M57=AK57,($D$8+$D$9+$D$10)*$I57,IF($N57=LEFT(AK57,1),($D$8+MAX(0,IF($D$50=1,$D$9*(1-(ABS($Q57-ABS(VALUE(MID(AK57,FIND("|",AK57)+1,FIND("-",AK57)-FIND("|",AK57)-1))-VALUE(MID(AK57,FIND("-",AK57)+1,10)))))*$D$50),$D$9*(1-(IF($N57="X",ABS($O57-VALUE(MID(AK57,FIND("|",AK57)+1,FIND("-",AK57)-FIND("|",AK57)-1))),ABS($Q57-ABS(VALUE(MID(AK57,FIND("|",AK57)+1,FIND("-",AK57)-FIND("|",AK57)-1))-VALUE(MID(AK57,FIND("-",AK57)+1,10)))))*$D$50)))))*$I57,0)),0)</f>
        <v>0</v>
      </c>
      <c r="AM57" s="337"/>
      <c r="AN57" s="362" t="s">
        <v>265</v>
      </c>
      <c r="AO57" s="355" t="n">
        <f aca="false">IFERROR(IF($M57=AN57,($D$8+$D$9+$D$10)*$I57,IF($N57=LEFT(AN57,1),($D$8+MAX(0,IF($D$50=1,$D$9*(1-(ABS($Q57-ABS(VALUE(MID(AN57,FIND("|",AN57)+1,FIND("-",AN57)-FIND("|",AN57)-1))-VALUE(MID(AN57,FIND("-",AN57)+1,10)))))*$D$50),$D$9*(1-(IF($N57="X",ABS($O57-VALUE(MID(AN57,FIND("|",AN57)+1,FIND("-",AN57)-FIND("|",AN57)-1))),ABS($Q57-ABS(VALUE(MID(AN57,FIND("|",AN57)+1,FIND("-",AN57)-FIND("|",AN57)-1))-VALUE(MID(AN57,FIND("-",AN57)+1,10)))))*$D$50)))))*$I57,0)),0)</f>
        <v>0</v>
      </c>
      <c r="AP57" s="337"/>
      <c r="AQ57" s="362" t="s">
        <v>264</v>
      </c>
      <c r="AR57" s="355" t="n">
        <f aca="false">IFERROR(IF($M57=AQ57,($D$8+$D$9+$D$10)*$I57,IF($N57=LEFT(AQ57,1),($D$8+MAX(0,IF($D$50=1,$D$9*(1-(ABS($Q57-ABS(VALUE(MID(AQ57,FIND("|",AQ57)+1,FIND("-",AQ57)-FIND("|",AQ57)-1))-VALUE(MID(AQ57,FIND("-",AQ57)+1,10)))))*$D$50),$D$9*(1-(IF($N57="X",ABS($O57-VALUE(MID(AQ57,FIND("|",AQ57)+1,FIND("-",AQ57)-FIND("|",AQ57)-1))),ABS($Q57-ABS(VALUE(MID(AQ57,FIND("|",AQ57)+1,FIND("-",AQ57)-FIND("|",AQ57)-1))-VALUE(MID(AQ57,FIND("-",AQ57)+1,10)))))*$D$50)))))*$I57,0)),0)</f>
        <v>0</v>
      </c>
      <c r="AS57" s="337"/>
      <c r="AT57" s="362" t="s">
        <v>266</v>
      </c>
      <c r="AU57" s="355" t="n">
        <f aca="false">IFERROR(IF($M57=AT57,($D$8+$D$9+$D$10)*$I57,IF($N57=LEFT(AT57,1),($D$8+MAX(0,IF($D$50=1,$D$9*(1-(ABS($Q57-ABS(VALUE(MID(AT57,FIND("|",AT57)+1,FIND("-",AT57)-FIND("|",AT57)-1))-VALUE(MID(AT57,FIND("-",AT57)+1,10)))))*$D$50),$D$9*(1-(IF($N57="X",ABS($O57-VALUE(MID(AT57,FIND("|",AT57)+1,FIND("-",AT57)-FIND("|",AT57)-1))),ABS($Q57-ABS(VALUE(MID(AT57,FIND("|",AT57)+1,FIND("-",AT57)-FIND("|",AT57)-1))-VALUE(MID(AT57,FIND("-",AT57)+1,10)))))*$D$50)))))*$I57,0)),0)</f>
        <v>0</v>
      </c>
      <c r="AV57" s="337"/>
      <c r="AW57" s="362" t="s">
        <v>265</v>
      </c>
      <c r="AX57" s="355" t="n">
        <f aca="false">IFERROR(IF($M57=AW57,($D$8+$D$9+$D$10)*$I57,IF($N57=LEFT(AW57,1),($D$8+MAX(0,IF($D$50=1,$D$9*(1-(ABS($Q57-ABS(VALUE(MID(AW57,FIND("|",AW57)+1,FIND("-",AW57)-FIND("|",AW57)-1))-VALUE(MID(AW57,FIND("-",AW57)+1,10)))))*$D$50),$D$9*(1-(IF($N57="X",ABS($O57-VALUE(MID(AW57,FIND("|",AW57)+1,FIND("-",AW57)-FIND("|",AW57)-1))),ABS($Q57-ABS(VALUE(MID(AW57,FIND("|",AW57)+1,FIND("-",AW57)-FIND("|",AW57)-1))-VALUE(MID(AW57,FIND("-",AW57)+1,10)))))*$D$50)))))*$I57,0)),0)</f>
        <v>0</v>
      </c>
      <c r="AY57" s="337"/>
      <c r="AZ57" s="362" t="s">
        <v>264</v>
      </c>
      <c r="BA57" s="355" t="n">
        <f aca="false">IFERROR(IF($M57=AZ57,($D$8+$D$9+$D$10)*$I57,IF($N57=LEFT(AZ57,1),($D$8+MAX(0,IF($D$50=1,$D$9*(1-(ABS($Q57-ABS(VALUE(MID(AZ57,FIND("|",AZ57)+1,FIND("-",AZ57)-FIND("|",AZ57)-1))-VALUE(MID(AZ57,FIND("-",AZ57)+1,10)))))*$D$50),$D$9*(1-(IF($N57="X",ABS($O57-VALUE(MID(AZ57,FIND("|",AZ57)+1,FIND("-",AZ57)-FIND("|",AZ57)-1))),ABS($Q57-ABS(VALUE(MID(AZ57,FIND("|",AZ57)+1,FIND("-",AZ57)-FIND("|",AZ57)-1))-VALUE(MID(AZ57,FIND("-",AZ57)+1,10)))))*$D$50)))))*$I57,0)),0)</f>
        <v>0</v>
      </c>
      <c r="BB57" s="337"/>
      <c r="BC57" s="362" t="s">
        <v>266</v>
      </c>
      <c r="BD57" s="355" t="n">
        <f aca="false">IFERROR(IF($M57=BC57,($D$8+$D$9+$D$10)*$I57,IF($N57=LEFT(BC57,1),($D$8+MAX(0,IF($D$50=1,$D$9*(1-(ABS($Q57-ABS(VALUE(MID(BC57,FIND("|",BC57)+1,FIND("-",BC57)-FIND("|",BC57)-1))-VALUE(MID(BC57,FIND("-",BC57)+1,10)))))*$D$50),$D$9*(1-(IF($N57="X",ABS($O57-VALUE(MID(BC57,FIND("|",BC57)+1,FIND("-",BC57)-FIND("|",BC57)-1))),ABS($Q57-ABS(VALUE(MID(BC57,FIND("|",BC57)+1,FIND("-",BC57)-FIND("|",BC57)-1))-VALUE(MID(BC57,FIND("-",BC57)+1,10)))))*$D$50)))))*$I57,0)),0)</f>
        <v>0</v>
      </c>
      <c r="BE57" s="337"/>
      <c r="BF57" s="362" t="s">
        <v>265</v>
      </c>
      <c r="BG57" s="355" t="n">
        <f aca="false">IFERROR(IF($M57=BF57,($D$8+$D$9+$D$10)*$I57,IF($N57=LEFT(BF57,1),($D$8+MAX(0,IF($D$50=1,$D$9*(1-(ABS($Q57-ABS(VALUE(MID(BF57,FIND("|",BF57)+1,FIND("-",BF57)-FIND("|",BF57)-1))-VALUE(MID(BF57,FIND("-",BF57)+1,10)))))*$D$50),$D$9*(1-(IF($N57="X",ABS($O57-VALUE(MID(BF57,FIND("|",BF57)+1,FIND("-",BF57)-FIND("|",BF57)-1))),ABS($Q57-ABS(VALUE(MID(BF57,FIND("|",BF57)+1,FIND("-",BF57)-FIND("|",BF57)-1))-VALUE(MID(BF57,FIND("-",BF57)+1,10)))))*$D$50)))))*$I57,0)),0)</f>
        <v>0</v>
      </c>
      <c r="BH57" s="337"/>
      <c r="BI57" s="362" t="s">
        <v>265</v>
      </c>
      <c r="BJ57" s="355" t="n">
        <f aca="false">IFERROR(IF($M57=BI57,($D$8+$D$9+$D$10)*$I57,IF($N57=LEFT(BI57,1),($D$8+MAX(0,IF($D$50=1,$D$9*(1-(ABS($Q57-ABS(VALUE(MID(BI57,FIND("|",BI57)+1,FIND("-",BI57)-FIND("|",BI57)-1))-VALUE(MID(BI57,FIND("-",BI57)+1,10)))))*$D$50),$D$9*(1-(IF($N57="X",ABS($O57-VALUE(MID(BI57,FIND("|",BI57)+1,FIND("-",BI57)-FIND("|",BI57)-1))),ABS($Q57-ABS(VALUE(MID(BI57,FIND("|",BI57)+1,FIND("-",BI57)-FIND("|",BI57)-1))-VALUE(MID(BI57,FIND("-",BI57)+1,10)))))*$D$50)))))*$I57,0)),0)</f>
        <v>0</v>
      </c>
      <c r="BK57" s="337"/>
      <c r="BL57" s="362" t="s">
        <v>264</v>
      </c>
      <c r="BM57" s="355" t="n">
        <f aca="false">IFERROR(IF($M57=BL57,($D$8+$D$9+$D$10)*$I57,IF($N57=LEFT(BL57,1),($D$8+MAX(0,IF($D$50=1,$D$9*(1-(ABS($Q57-ABS(VALUE(MID(BL57,FIND("|",BL57)+1,FIND("-",BL57)-FIND("|",BL57)-1))-VALUE(MID(BL57,FIND("-",BL57)+1,10)))))*$D$50),$D$9*(1-(IF($N57="X",ABS($O57-VALUE(MID(BL57,FIND("|",BL57)+1,FIND("-",BL57)-FIND("|",BL57)-1))),ABS($Q57-ABS(VALUE(MID(BL57,FIND("|",BL57)+1,FIND("-",BL57)-FIND("|",BL57)-1))-VALUE(MID(BL57,FIND("-",BL57)+1,10)))))*$D$50)))))*$I57,0)),0)</f>
        <v>0</v>
      </c>
      <c r="BN57" s="337"/>
      <c r="BO57" s="362" t="s">
        <v>288</v>
      </c>
      <c r="BP57" s="355" t="n">
        <f aca="false">IFERROR(IF($M57=BO57,($D$8+$D$9+$D$10)*$I57,IF($N57=LEFT(BO57,1),($D$8+MAX(0,IF($D$50=1,$D$9*(1-(ABS($Q57-ABS(VALUE(MID(BO57,FIND("|",BO57)+1,FIND("-",BO57)-FIND("|",BO57)-1))-VALUE(MID(BO57,FIND("-",BO57)+1,10)))))*$D$50),$D$9*(1-(IF($N57="X",ABS($O57-VALUE(MID(BO57,FIND("|",BO57)+1,FIND("-",BO57)-FIND("|",BO57)-1))),ABS($Q57-ABS(VALUE(MID(BO57,FIND("|",BO57)+1,FIND("-",BO57)-FIND("|",BO57)-1))-VALUE(MID(BO57,FIND("-",BO57)+1,10)))))*$D$50)))))*$I57,0)),0)</f>
        <v>0</v>
      </c>
      <c r="BQ57" s="337"/>
      <c r="BR57" s="362" t="s">
        <v>265</v>
      </c>
      <c r="BS57" s="355" t="n">
        <f aca="false">IFERROR(IF($M57=BR57,($D$8+$D$9+$D$10)*$I57,IF($N57=LEFT(BR57,1),($D$8+MAX(0,IF($D$50=1,$D$9*(1-(ABS($Q57-ABS(VALUE(MID(BR57,FIND("|",BR57)+1,FIND("-",BR57)-FIND("|",BR57)-1))-VALUE(MID(BR57,FIND("-",BR57)+1,10)))))*$D$50),$D$9*(1-(IF($N57="X",ABS($O57-VALUE(MID(BR57,FIND("|",BR57)+1,FIND("-",BR57)-FIND("|",BR57)-1))),ABS($Q57-ABS(VALUE(MID(BR57,FIND("|",BR57)+1,FIND("-",BR57)-FIND("|",BR57)-1))-VALUE(MID(BR57,FIND("-",BR57)+1,10)))))*$D$50)))))*$I57,0)),0)</f>
        <v>0</v>
      </c>
      <c r="BT57" s="337"/>
      <c r="BU57" s="362"/>
      <c r="BV57" s="355" t="n">
        <f aca="false">IFERROR(IF($M57=BU57,($D$8+$D$9+$D$10)*$I57,IF($N57=LEFT(BU57,1),($D$8+MAX(0,IF($D$50=1,$D$9*(1-(ABS($Q57-ABS(VALUE(MID(BU57,FIND("|",BU57)+1,FIND("-",BU57)-FIND("|",BU57)-1))-VALUE(MID(BU57,FIND("-",BU57)+1,10)))))*$D$50),$D$9*(1-(IF($N57="X",ABS($O57-VALUE(MID(BU57,FIND("|",BU57)+1,FIND("-",BU57)-FIND("|",BU57)-1))),ABS($Q57-ABS(VALUE(MID(BU57,FIND("|",BU57)+1,FIND("-",BU57)-FIND("|",BU57)-1))-VALUE(MID(BU57,FIND("-",BU57)+1,10)))))*$D$50)))))*$I57,0)),0)</f>
        <v>0</v>
      </c>
      <c r="BW57" s="337"/>
      <c r="BX57" s="362"/>
      <c r="BY57" s="355" t="n">
        <f aca="false">IFERROR(IF($M57=BX57,($D$8+$D$9+$D$10)*$I57,IF($N57=LEFT(BX57,1),($D$8+MAX(0,IF($D$50=1,$D$9*(1-(ABS($Q57-ABS(VALUE(MID(BX57,FIND("|",BX57)+1,FIND("-",BX57)-FIND("|",BX57)-1))-VALUE(MID(BX57,FIND("-",BX57)+1,10)))))*$D$50),$D$9*(1-(IF($N57="X",ABS($O57-VALUE(MID(BX57,FIND("|",BX57)+1,FIND("-",BX57)-FIND("|",BX57)-1))),ABS($Q57-ABS(VALUE(MID(BX57,FIND("|",BX57)+1,FIND("-",BX57)-FIND("|",BX57)-1))-VALUE(MID(BX57,FIND("-",BX57)+1,10)))))*$D$50)))))*$I57,0)),0)</f>
        <v>0</v>
      </c>
      <c r="BZ57" s="337"/>
      <c r="CA57" s="362"/>
      <c r="CB57" s="355" t="n">
        <f aca="false">IFERROR(IF($M57=CA57,($D$8+$D$9+$D$10)*$I57,IF($N57=LEFT(CA57,1),($D$8+MAX(0,IF($D$50=1,$D$9*(1-(ABS($Q57-ABS(VALUE(MID(CA57,FIND("|",CA57)+1,FIND("-",CA57)-FIND("|",CA57)-1))-VALUE(MID(CA57,FIND("-",CA57)+1,10)))))*$D$50),$D$9*(1-(IF($N57="X",ABS($O57-VALUE(MID(CA57,FIND("|",CA57)+1,FIND("-",CA57)-FIND("|",CA57)-1))),ABS($Q57-ABS(VALUE(MID(CA57,FIND("|",CA57)+1,FIND("-",CA57)-FIND("|",CA57)-1))-VALUE(MID(CA57,FIND("-",CA57)+1,10)))))*$D$50)))))*$I57,0)),0)</f>
        <v>0</v>
      </c>
      <c r="CC57" s="337"/>
      <c r="CD57" s="362"/>
      <c r="CE57" s="355" t="n">
        <f aca="false">IFERROR(IF($M57=CD57,($D$8+$D$9+$D$10)*$I57,IF($N57=LEFT(CD57,1),($D$8+MAX(0,IF($D$50=1,$D$9*(1-(ABS($Q57-ABS(VALUE(MID(CD57,FIND("|",CD57)+1,FIND("-",CD57)-FIND("|",CD57)-1))-VALUE(MID(CD57,FIND("-",CD57)+1,10)))))*$D$50),$D$9*(1-(IF($N57="X",ABS($O57-VALUE(MID(CD57,FIND("|",CD57)+1,FIND("-",CD57)-FIND("|",CD57)-1))),ABS($Q57-ABS(VALUE(MID(CD57,FIND("|",CD57)+1,FIND("-",CD57)-FIND("|",CD57)-1))-VALUE(MID(CD57,FIND("-",CD57)+1,10)))))*$D$50)))))*$I57,0)),0)</f>
        <v>0</v>
      </c>
      <c r="CF57" s="337"/>
      <c r="CG57" s="362"/>
      <c r="CH57" s="355" t="n">
        <f aca="false">IFERROR(IF($M57=CG57,($D$8+$D$9+$D$10)*$I57,IF($N57=LEFT(CG57,1),($D$8+MAX(0,IF($D$50=1,$D$9*(1-(ABS($Q57-ABS(VALUE(MID(CG57,FIND("|",CG57)+1,FIND("-",CG57)-FIND("|",CG57)-1))-VALUE(MID(CG57,FIND("-",CG57)+1,10)))))*$D$50),$D$9*(1-(IF($N57="X",ABS($O57-VALUE(MID(CG57,FIND("|",CG57)+1,FIND("-",CG57)-FIND("|",CG57)-1))),ABS($Q57-ABS(VALUE(MID(CG57,FIND("|",CG57)+1,FIND("-",CG57)-FIND("|",CG57)-1))-VALUE(MID(CG57,FIND("-",CG57)+1,10)))))*$D$50)))))*$I57,0)),0)</f>
        <v>0</v>
      </c>
      <c r="CI57" s="337"/>
      <c r="CJ57" s="362"/>
      <c r="CK57" s="355" t="n">
        <f aca="false">IFERROR(IF($M57=CJ57,($D$8+$D$9+$D$10)*$I57,IF($N57=LEFT(CJ57,1),($D$8+MAX(0,IF($D$50=1,$D$9*(1-(ABS($Q57-ABS(VALUE(MID(CJ57,FIND("|",CJ57)+1,FIND("-",CJ57)-FIND("|",CJ57)-1))-VALUE(MID(CJ57,FIND("-",CJ57)+1,10)))))*$D$50),$D$9*(1-(IF($N57="X",ABS($O57-VALUE(MID(CJ57,FIND("|",CJ57)+1,FIND("-",CJ57)-FIND("|",CJ57)-1))),ABS($Q57-ABS(VALUE(MID(CJ57,FIND("|",CJ57)+1,FIND("-",CJ57)-FIND("|",CJ57)-1))-VALUE(MID(CJ57,FIND("-",CJ57)+1,10)))))*$D$50)))))*$I57,0)),0)</f>
        <v>0</v>
      </c>
      <c r="CL57" s="337"/>
      <c r="CM57" s="362"/>
      <c r="CN57" s="355" t="n">
        <f aca="false">IFERROR(IF($M57=CM57,($D$8+$D$9+$D$10)*$I57,IF($N57=LEFT(CM57,1),($D$8+MAX(0,IF($D$50=1,$D$9*(1-(ABS($Q57-ABS(VALUE(MID(CM57,FIND("|",CM57)+1,FIND("-",CM57)-FIND("|",CM57)-1))-VALUE(MID(CM57,FIND("-",CM57)+1,10)))))*$D$50),$D$9*(1-(IF($N57="X",ABS($O57-VALUE(MID(CM57,FIND("|",CM57)+1,FIND("-",CM57)-FIND("|",CM57)-1))),ABS($Q57-ABS(VALUE(MID(CM57,FIND("|",CM57)+1,FIND("-",CM57)-FIND("|",CM57)-1))-VALUE(MID(CM57,FIND("-",CM57)+1,10)))))*$D$50)))))*$I57,0)),0)</f>
        <v>0</v>
      </c>
      <c r="CO57" s="337"/>
      <c r="CP57" s="362"/>
      <c r="CQ57" s="355" t="n">
        <f aca="false">IFERROR(IF($M57=CP57,($D$8+$D$9+$D$10)*$I57,IF($N57=LEFT(CP57,1),($D$8+MAX(0,IF($D$50=1,$D$9*(1-(ABS($Q57-ABS(VALUE(MID(CP57,FIND("|",CP57)+1,FIND("-",CP57)-FIND("|",CP57)-1))-VALUE(MID(CP57,FIND("-",CP57)+1,10)))))*$D$50),$D$9*(1-(IF($N57="X",ABS($O57-VALUE(MID(CP57,FIND("|",CP57)+1,FIND("-",CP57)-FIND("|",CP57)-1))),ABS($Q57-ABS(VALUE(MID(CP57,FIND("|",CP57)+1,FIND("-",CP57)-FIND("|",CP57)-1))-VALUE(MID(CP57,FIND("-",CP57)+1,10)))))*$D$50)))))*$I57,0)),0)</f>
        <v>0</v>
      </c>
      <c r="CR57" s="337"/>
      <c r="CS57" s="362"/>
      <c r="CT57" s="355" t="n">
        <f aca="false">IFERROR(IF($M57=CS57,($D$8+$D$9+$D$10)*$I57,IF($N57=LEFT(CS57,1),($D$8+MAX(0,IF($D$50=1,$D$9*(1-(ABS($Q57-ABS(VALUE(MID(CS57,FIND("|",CS57)+1,FIND("-",CS57)-FIND("|",CS57)-1))-VALUE(MID(CS57,FIND("-",CS57)+1,10)))))*$D$50),$D$9*(1-(IF($N57="X",ABS($O57-VALUE(MID(CS57,FIND("|",CS57)+1,FIND("-",CS57)-FIND("|",CS57)-1))),ABS($Q57-ABS(VALUE(MID(CS57,FIND("|",CS57)+1,FIND("-",CS57)-FIND("|",CS57)-1))-VALUE(MID(CS57,FIND("-",CS57)+1,10)))))*$D$50)))))*$I57,0)),0)</f>
        <v>0</v>
      </c>
      <c r="CU57" s="337"/>
      <c r="CV57" s="362"/>
      <c r="CW57" s="355" t="n">
        <f aca="false">IFERROR(IF($M57=CV57,($D$8+$D$9+$D$10)*$I57,IF($N57=LEFT(CV57,1),($D$8+MAX(0,IF($D$50=1,$D$9*(1-(ABS($Q57-ABS(VALUE(MID(CV57,FIND("|",CV57)+1,FIND("-",CV57)-FIND("|",CV57)-1))-VALUE(MID(CV57,FIND("-",CV57)+1,10)))))*$D$50),$D$9*(1-(IF($N57="X",ABS($O57-VALUE(MID(CV57,FIND("|",CV57)+1,FIND("-",CV57)-FIND("|",CV57)-1))),ABS($Q57-ABS(VALUE(MID(CV57,FIND("|",CV57)+1,FIND("-",CV57)-FIND("|",CV57)-1))-VALUE(MID(CV57,FIND("-",CV57)+1,10)))))*$D$50)))))*$I57,0)),0)</f>
        <v>0</v>
      </c>
      <c r="CX57" s="337"/>
      <c r="CY57" s="362"/>
      <c r="CZ57" s="355" t="n">
        <f aca="false">IFERROR(IF($M57=CY57,($D$8+$D$9+$D$10)*$I57,IF($N57=LEFT(CY57,1),($D$8+MAX(0,IF($D$50=1,$D$9*(1-(ABS($Q57-ABS(VALUE(MID(CY57,FIND("|",CY57)+1,FIND("-",CY57)-FIND("|",CY57)-1))-VALUE(MID(CY57,FIND("-",CY57)+1,10)))))*$D$50),$D$9*(1-(IF($N57="X",ABS($O57-VALUE(MID(CY57,FIND("|",CY57)+1,FIND("-",CY57)-FIND("|",CY57)-1))),ABS($Q57-ABS(VALUE(MID(CY57,FIND("|",CY57)+1,FIND("-",CY57)-FIND("|",CY57)-1))-VALUE(MID(CY57,FIND("-",CY57)+1,10)))))*$D$50)))))*$I57,0)),0)</f>
        <v>0</v>
      </c>
      <c r="DA57" s="337"/>
      <c r="DB57" s="362"/>
      <c r="DC57" s="355" t="n">
        <f aca="false">IFERROR(IF($M57=DB57,($D$8+$D$9+$D$10)*$I57,IF($N57=LEFT(DB57,1),($D$8+MAX(0,IF($D$50=1,$D$9*(1-(ABS($Q57-ABS(VALUE(MID(DB57,FIND("|",DB57)+1,FIND("-",DB57)-FIND("|",DB57)-1))-VALUE(MID(DB57,FIND("-",DB57)+1,10)))))*$D$50),$D$9*(1-(IF($N57="X",ABS($O57-VALUE(MID(DB57,FIND("|",DB57)+1,FIND("-",DB57)-FIND("|",DB57)-1))),ABS($Q57-ABS(VALUE(MID(DB57,FIND("|",DB57)+1,FIND("-",DB57)-FIND("|",DB57)-1))-VALUE(MID(DB57,FIND("-",DB57)+1,10)))))*$D$50)))))*$I57,0)),0)</f>
        <v>0</v>
      </c>
      <c r="DD57" s="337"/>
      <c r="DE57" s="362"/>
      <c r="DF57" s="355" t="n">
        <f aca="false">IFERROR(IF($M57=DE57,($D$8+$D$9+$D$10)*$I57,IF($N57=LEFT(DE57,1),($D$8+MAX(0,IF($D$50=1,$D$9*(1-(ABS($Q57-ABS(VALUE(MID(DE57,FIND("|",DE57)+1,FIND("-",DE57)-FIND("|",DE57)-1))-VALUE(MID(DE57,FIND("-",DE57)+1,10)))))*$D$50),$D$9*(1-(IF($N57="X",ABS($O57-VALUE(MID(DE57,FIND("|",DE57)+1,FIND("-",DE57)-FIND("|",DE57)-1))),ABS($Q57-ABS(VALUE(MID(DE57,FIND("|",DE57)+1,FIND("-",DE57)-FIND("|",DE57)-1))-VALUE(MID(DE57,FIND("-",DE57)+1,10)))))*$D$50)))))*$I57,0)),0)</f>
        <v>0</v>
      </c>
      <c r="DG57" s="337"/>
      <c r="DH57" s="362"/>
      <c r="DI57" s="355" t="n">
        <f aca="false">IFERROR(IF($M57=DH57,($D$8+$D$9+$D$10)*$I57,IF($N57=LEFT(DH57,1),($D$8+MAX(0,IF($D$50=1,$D$9*(1-(ABS($Q57-ABS(VALUE(MID(DH57,FIND("|",DH57)+1,FIND("-",DH57)-FIND("|",DH57)-1))-VALUE(MID(DH57,FIND("-",DH57)+1,10)))))*$D$50),$D$9*(1-(IF($N57="X",ABS($O57-VALUE(MID(DH57,FIND("|",DH57)+1,FIND("-",DH57)-FIND("|",DH57)-1))),ABS($Q57-ABS(VALUE(MID(DH57,FIND("|",DH57)+1,FIND("-",DH57)-FIND("|",DH57)-1))-VALUE(MID(DH57,FIND("-",DH57)+1,10)))))*$D$50)))))*$I57,0)),0)</f>
        <v>0</v>
      </c>
      <c r="DJ57" s="337"/>
      <c r="DK57" s="362"/>
      <c r="DL57" s="355" t="n">
        <f aca="false">IFERROR(IF($M57=DK57,($D$8+$D$9+$D$10)*$I57,IF($N57=LEFT(DK57,1),($D$8+MAX(0,IF($D$50=1,$D$9*(1-(ABS($Q57-ABS(VALUE(MID(DK57,FIND("|",DK57)+1,FIND("-",DK57)-FIND("|",DK57)-1))-VALUE(MID(DK57,FIND("-",DK57)+1,10)))))*$D$50),$D$9*(1-(IF($N57="X",ABS($O57-VALUE(MID(DK57,FIND("|",DK57)+1,FIND("-",DK57)-FIND("|",DK57)-1))),ABS($Q57-ABS(VALUE(MID(DK57,FIND("|",DK57)+1,FIND("-",DK57)-FIND("|",DK57)-1))-VALUE(MID(DK57,FIND("-",DK57)+1,10)))))*$D$50)))))*$I57,0)),0)</f>
        <v>0</v>
      </c>
      <c r="DM57" s="337"/>
      <c r="DN57" s="362"/>
      <c r="DO57" s="355" t="n">
        <f aca="false">IFERROR(IF($M57=DN57,($D$8+$D$9+$D$10)*$I57,IF($N57=LEFT(DN57,1),($D$8+MAX(0,IF($D$50=1,$D$9*(1-(ABS($Q57-ABS(VALUE(MID(DN57,FIND("|",DN57)+1,FIND("-",DN57)-FIND("|",DN57)-1))-VALUE(MID(DN57,FIND("-",DN57)+1,10)))))*$D$50),$D$9*(1-(IF($N57="X",ABS($O57-VALUE(MID(DN57,FIND("|",DN57)+1,FIND("-",DN57)-FIND("|",DN57)-1))),ABS($Q57-ABS(VALUE(MID(DN57,FIND("|",DN57)+1,FIND("-",DN57)-FIND("|",DN57)-1))-VALUE(MID(DN57,FIND("-",DN57)+1,10)))))*$D$50)))))*$I57,0)),0)</f>
        <v>0</v>
      </c>
      <c r="DP57" s="337"/>
      <c r="DQ57" s="362"/>
      <c r="DR57" s="355" t="n">
        <f aca="false">IFERROR(IF($M57=DQ57,($D$8+$D$9+$D$10)*$I57,IF($N57=LEFT(DQ57,1),($D$8+MAX(0,IF($D$50=1,$D$9*(1-(ABS($Q57-ABS(VALUE(MID(DQ57,FIND("|",DQ57)+1,FIND("-",DQ57)-FIND("|",DQ57)-1))-VALUE(MID(DQ57,FIND("-",DQ57)+1,10)))))*$D$50),$D$9*(1-(IF($N57="X",ABS($O57-VALUE(MID(DQ57,FIND("|",DQ57)+1,FIND("-",DQ57)-FIND("|",DQ57)-1))),ABS($Q57-ABS(VALUE(MID(DQ57,FIND("|",DQ57)+1,FIND("-",DQ57)-FIND("|",DQ57)-1))-VALUE(MID(DQ57,FIND("-",DQ57)+1,10)))))*$D$50)))))*$I57,0)),0)</f>
        <v>0</v>
      </c>
      <c r="DS57" s="337"/>
      <c r="DT57" s="362"/>
      <c r="DU57" s="355" t="n">
        <f aca="false">IFERROR(IF($M57=DT57,($D$8+$D$9+$D$10)*$I57,IF($N57=LEFT(DT57,1),($D$8+MAX(0,IF($D$50=1,$D$9*(1-(ABS($Q57-ABS(VALUE(MID(DT57,FIND("|",DT57)+1,FIND("-",DT57)-FIND("|",DT57)-1))-VALUE(MID(DT57,FIND("-",DT57)+1,10)))))*$D$50),$D$9*(1-(IF($N57="X",ABS($O57-VALUE(MID(DT57,FIND("|",DT57)+1,FIND("-",DT57)-FIND("|",DT57)-1))),ABS($Q57-ABS(VALUE(MID(DT57,FIND("|",DT57)+1,FIND("-",DT57)-FIND("|",DT57)-1))-VALUE(MID(DT57,FIND("-",DT57)+1,10)))))*$D$50)))))*$I57,0)),0)</f>
        <v>0</v>
      </c>
      <c r="DV57" s="337"/>
      <c r="DW57" s="362"/>
      <c r="DX57" s="355" t="n">
        <f aca="false">IFERROR(IF($M57=DW57,($D$8+$D$9+$D$10)*$I57,IF($N57=LEFT(DW57,1),($D$8+MAX(0,IF($D$50=1,$D$9*(1-(ABS($Q57-ABS(VALUE(MID(DW57,FIND("|",DW57)+1,FIND("-",DW57)-FIND("|",DW57)-1))-VALUE(MID(DW57,FIND("-",DW57)+1,10)))))*$D$50),$D$9*(1-(IF($N57="X",ABS($O57-VALUE(MID(DW57,FIND("|",DW57)+1,FIND("-",DW57)-FIND("|",DW57)-1))),ABS($Q57-ABS(VALUE(MID(DW57,FIND("|",DW57)+1,FIND("-",DW57)-FIND("|",DW57)-1))-VALUE(MID(DW57,FIND("-",DW57)+1,10)))))*$D$50)))))*$I57,0)),0)</f>
        <v>0</v>
      </c>
      <c r="DY57" s="337"/>
      <c r="DZ57" s="362"/>
      <c r="EA57" s="355" t="n">
        <f aca="false">IFERROR(IF($M57=DZ57,($D$8+$D$9+$D$10)*$I57,IF($N57=LEFT(DZ57,1),($D$8+MAX(0,IF($D$50=1,$D$9*(1-(ABS($Q57-ABS(VALUE(MID(DZ57,FIND("|",DZ57)+1,FIND("-",DZ57)-FIND("|",DZ57)-1))-VALUE(MID(DZ57,FIND("-",DZ57)+1,10)))))*$D$50),$D$9*(1-(IF($N57="X",ABS($O57-VALUE(MID(DZ57,FIND("|",DZ57)+1,FIND("-",DZ57)-FIND("|",DZ57)-1))),ABS($Q57-ABS(VALUE(MID(DZ57,FIND("|",DZ57)+1,FIND("-",DZ57)-FIND("|",DZ57)-1))-VALUE(MID(DZ57,FIND("-",DZ57)+1,10)))))*$D$50)))))*$I57,0)),0)</f>
        <v>0</v>
      </c>
      <c r="EB57" s="337"/>
      <c r="EC57" s="362"/>
      <c r="ED57" s="355" t="n">
        <f aca="false">IFERROR(IF($M57=EC57,($D$8+$D$9+$D$10)*$I57,IF($N57=LEFT(EC57,1),($D$8+MAX(0,IF($D$50=1,$D$9*(1-(ABS($Q57-ABS(VALUE(MID(EC57,FIND("|",EC57)+1,FIND("-",EC57)-FIND("|",EC57)-1))-VALUE(MID(EC57,FIND("-",EC57)+1,10)))))*$D$50),$D$9*(1-(IF($N57="X",ABS($O57-VALUE(MID(EC57,FIND("|",EC57)+1,FIND("-",EC57)-FIND("|",EC57)-1))),ABS($Q57-ABS(VALUE(MID(EC57,FIND("|",EC57)+1,FIND("-",EC57)-FIND("|",EC57)-1))-VALUE(MID(EC57,FIND("-",EC57)+1,10)))))*$D$50)))))*$I57,0)),0)</f>
        <v>0</v>
      </c>
      <c r="EE57" s="337"/>
      <c r="EF57" s="362"/>
      <c r="EG57" s="355" t="n">
        <f aca="false">IFERROR(IF($M57=EF57,($D$8+$D$9+$D$10)*$I57,IF($N57=LEFT(EF57,1),($D$8+MAX(0,IF($D$50=1,$D$9*(1-(ABS($Q57-ABS(VALUE(MID(EF57,FIND("|",EF57)+1,FIND("-",EF57)-FIND("|",EF57)-1))-VALUE(MID(EF57,FIND("-",EF57)+1,10)))))*$D$50),$D$9*(1-(IF($N57="X",ABS($O57-VALUE(MID(EF57,FIND("|",EF57)+1,FIND("-",EF57)-FIND("|",EF57)-1))),ABS($Q57-ABS(VALUE(MID(EF57,FIND("|",EF57)+1,FIND("-",EF57)-FIND("|",EF57)-1))-VALUE(MID(EF57,FIND("-",EF57)+1,10)))))*$D$50)))))*$I57,0)),0)</f>
        <v>0</v>
      </c>
      <c r="EH57" s="337"/>
      <c r="EI57" s="337"/>
    </row>
    <row r="58" customFormat="false" ht="15" hidden="false" customHeight="false" outlineLevel="0" collapsed="false">
      <c r="A58" s="326"/>
      <c r="B58" s="326"/>
      <c r="C58" s="387" t="str">
        <f aca="false">"MAX. "&amp;UPPER(Idiomas!D261)</f>
        <v>MAX. OCTAVOS DE FINAL</v>
      </c>
      <c r="D58" s="388" t="n">
        <f aca="false">SUM($D$20:$D$22)*SUM($I$200:$I$207)+$D$23*8</f>
        <v>176</v>
      </c>
      <c r="E58" s="333"/>
      <c r="F58" s="342" t="n">
        <f aca="false">SUM($D$8:$D$10)*I58</f>
        <v>17</v>
      </c>
      <c r="G58" s="342" t="n">
        <f aca="false">VLOOKUP(H58,Equipos!$Q$1:$R$25,2,0)</f>
        <v>15</v>
      </c>
      <c r="H58" s="350" t="n">
        <f aca="false">TRUNC(INDEX(WORLDCUP!$X$4:$X$147,MATCH(ADMIN!K58,WORLDCUP!$DT$4:$DT$147,0))+INDEX(Horarios!$R$3:$R$86,MATCH(Horarios!$C$3,Horarios!$P$3:$P$86,0))/24)</f>
        <v>46198</v>
      </c>
      <c r="I58" s="351" t="n">
        <v>1</v>
      </c>
      <c r="J58" s="352" t="s">
        <v>315</v>
      </c>
      <c r="K58" s="366" t="str">
        <f aca="false">CONCATENATE(WORLDCUP!AA24,"-",WORLDCUP!AF24)</f>
        <v>Escocia-Brasil</v>
      </c>
      <c r="L58" s="353"/>
      <c r="M58" s="358" t="str">
        <f aca="false">IF(OR(WORLDCUP!AC24="",WORLDCUP!AD24=""),"-",N58&amp;"|"&amp;O58&amp;"-"&amp;P58)</f>
        <v>-</v>
      </c>
      <c r="N58" s="331" t="str">
        <f aca="false">IF(OR(WORLDCUP!AC24="",WORLDCUP!AD24=""),"",IF(WORLDCUP!AC24&gt;WORLDCUP!AD24,"1",IF(WORLDCUP!AC24&lt;WORLDCUP!AD24,"2","X")))</f>
        <v/>
      </c>
      <c r="O58" s="331" t="n">
        <f aca="false">WORLDCUP!AC24</f>
        <v>0</v>
      </c>
      <c r="P58" s="331" t="n">
        <f aca="false">WORLDCUP!AD24</f>
        <v>0</v>
      </c>
      <c r="Q58" s="331" t="n">
        <f aca="false">ABS(O58-P58)</f>
        <v>0</v>
      </c>
      <c r="R58" s="326"/>
      <c r="S58" s="362" t="s">
        <v>274</v>
      </c>
      <c r="T58" s="355" t="n">
        <f aca="false">IFERROR(IF($M58=S58,($D$8+$D$9+$D$10)*$I58,IF($N58=LEFT(S58,1),($D$8+MAX(0,IF($D$50=1,$D$9*(1-(ABS($Q58-ABS(VALUE(MID(S58,FIND("|",S58)+1,FIND("-",S58)-FIND("|",S58)-1))-VALUE(MID(S58,FIND("-",S58)+1,10)))))*$D$50),$D$9*(1-(IF($N58="X",ABS($O58-VALUE(MID(S58,FIND("|",S58)+1,FIND("-",S58)-FIND("|",S58)-1))),ABS($Q58-ABS(VALUE(MID(S58,FIND("|",S58)+1,FIND("-",S58)-FIND("|",S58)-1))-VALUE(MID(S58,FIND("-",S58)+1,10)))))*$D$50)))))*$I58,0)),0)</f>
        <v>0</v>
      </c>
      <c r="U58" s="337"/>
      <c r="V58" s="362" t="s">
        <v>274</v>
      </c>
      <c r="W58" s="355" t="n">
        <f aca="false">IFERROR(IF($M58=V58,($D$8+$D$9+$D$10)*$I58,IF($N58=LEFT(V58,1),($D$8+MAX(0,IF($D$50=1,$D$9*(1-(ABS($Q58-ABS(VALUE(MID(V58,FIND("|",V58)+1,FIND("-",V58)-FIND("|",V58)-1))-VALUE(MID(V58,FIND("-",V58)+1,10)))))*$D$50),$D$9*(1-(IF($N58="X",ABS($O58-VALUE(MID(V58,FIND("|",V58)+1,FIND("-",V58)-FIND("|",V58)-1))),ABS($Q58-ABS(VALUE(MID(V58,FIND("|",V58)+1,FIND("-",V58)-FIND("|",V58)-1))-VALUE(MID(V58,FIND("-",V58)+1,10)))))*$D$50)))))*$I58,0)),0)</f>
        <v>0</v>
      </c>
      <c r="X58" s="337"/>
      <c r="Y58" s="362" t="s">
        <v>274</v>
      </c>
      <c r="Z58" s="355" t="n">
        <f aca="false">IFERROR(IF($M58=Y58,($D$8+$D$9+$D$10)*$I58,IF($N58=LEFT(Y58,1),($D$8+MAX(0,IF($D$50=1,$D$9*(1-(ABS($Q58-ABS(VALUE(MID(Y58,FIND("|",Y58)+1,FIND("-",Y58)-FIND("|",Y58)-1))-VALUE(MID(Y58,FIND("-",Y58)+1,10)))))*$D$50),$D$9*(1-(IF($N58="X",ABS($O58-VALUE(MID(Y58,FIND("|",Y58)+1,FIND("-",Y58)-FIND("|",Y58)-1))),ABS($Q58-ABS(VALUE(MID(Y58,FIND("|",Y58)+1,FIND("-",Y58)-FIND("|",Y58)-1))-VALUE(MID(Y58,FIND("-",Y58)+1,10)))))*$D$50)))))*$I58,0)),0)</f>
        <v>0</v>
      </c>
      <c r="AA58" s="337"/>
      <c r="AB58" s="362" t="s">
        <v>277</v>
      </c>
      <c r="AC58" s="355" t="n">
        <f aca="false">IFERROR(IF($M58=AB58,($D$8+$D$9+$D$10)*$I58,IF($N58=LEFT(AB58,1),($D$8+MAX(0,IF($D$50=1,$D$9*(1-(ABS($Q58-ABS(VALUE(MID(AB58,FIND("|",AB58)+1,FIND("-",AB58)-FIND("|",AB58)-1))-VALUE(MID(AB58,FIND("-",AB58)+1,10)))))*$D$50),$D$9*(1-(IF($N58="X",ABS($O58-VALUE(MID(AB58,FIND("|",AB58)+1,FIND("-",AB58)-FIND("|",AB58)-1))),ABS($Q58-ABS(VALUE(MID(AB58,FIND("|",AB58)+1,FIND("-",AB58)-FIND("|",AB58)-1))-VALUE(MID(AB58,FIND("-",AB58)+1,10)))))*$D$50)))))*$I58,0)),0)</f>
        <v>0</v>
      </c>
      <c r="AD58" s="337"/>
      <c r="AE58" s="362" t="s">
        <v>271</v>
      </c>
      <c r="AF58" s="355" t="n">
        <f aca="false">IFERROR(IF($M58=AE58,($D$8+$D$9+$D$10)*$I58,IF($N58=LEFT(AE58,1),($D$8+MAX(0,IF($D$50=1,$D$9*(1-(ABS($Q58-ABS(VALUE(MID(AE58,FIND("|",AE58)+1,FIND("-",AE58)-FIND("|",AE58)-1))-VALUE(MID(AE58,FIND("-",AE58)+1,10)))))*$D$50),$D$9*(1-(IF($N58="X",ABS($O58-VALUE(MID(AE58,FIND("|",AE58)+1,FIND("-",AE58)-FIND("|",AE58)-1))),ABS($Q58-ABS(VALUE(MID(AE58,FIND("|",AE58)+1,FIND("-",AE58)-FIND("|",AE58)-1))-VALUE(MID(AE58,FIND("-",AE58)+1,10)))))*$D$50)))))*$I58,0)),0)</f>
        <v>0</v>
      </c>
      <c r="AG58" s="337"/>
      <c r="AH58" s="362" t="s">
        <v>268</v>
      </c>
      <c r="AI58" s="355" t="n">
        <f aca="false">IFERROR(IF($M58=AH58,($D$8+$D$9+$D$10)*$I58,IF($N58=LEFT(AH58,1),($D$8+MAX(0,IF($D$50=1,$D$9*(1-(ABS($Q58-ABS(VALUE(MID(AH58,FIND("|",AH58)+1,FIND("-",AH58)-FIND("|",AH58)-1))-VALUE(MID(AH58,FIND("-",AH58)+1,10)))))*$D$50),$D$9*(1-(IF($N58="X",ABS($O58-VALUE(MID(AH58,FIND("|",AH58)+1,FIND("-",AH58)-FIND("|",AH58)-1))),ABS($Q58-ABS(VALUE(MID(AH58,FIND("|",AH58)+1,FIND("-",AH58)-FIND("|",AH58)-1))-VALUE(MID(AH58,FIND("-",AH58)+1,10)))))*$D$50)))))*$I58,0)),0)</f>
        <v>0</v>
      </c>
      <c r="AJ58" s="337"/>
      <c r="AK58" s="362" t="s">
        <v>274</v>
      </c>
      <c r="AL58" s="355" t="n">
        <f aca="false">IFERROR(IF($M58=AK58,($D$8+$D$9+$D$10)*$I58,IF($N58=LEFT(AK58,1),($D$8+MAX(0,IF($D$50=1,$D$9*(1-(ABS($Q58-ABS(VALUE(MID(AK58,FIND("|",AK58)+1,FIND("-",AK58)-FIND("|",AK58)-1))-VALUE(MID(AK58,FIND("-",AK58)+1,10)))))*$D$50),$D$9*(1-(IF($N58="X",ABS($O58-VALUE(MID(AK58,FIND("|",AK58)+1,FIND("-",AK58)-FIND("|",AK58)-1))),ABS($Q58-ABS(VALUE(MID(AK58,FIND("|",AK58)+1,FIND("-",AK58)-FIND("|",AK58)-1))-VALUE(MID(AK58,FIND("-",AK58)+1,10)))))*$D$50)))))*$I58,0)),0)</f>
        <v>0</v>
      </c>
      <c r="AM58" s="337"/>
      <c r="AN58" s="362" t="s">
        <v>277</v>
      </c>
      <c r="AO58" s="355" t="n">
        <f aca="false">IFERROR(IF($M58=AN58,($D$8+$D$9+$D$10)*$I58,IF($N58=LEFT(AN58,1),($D$8+MAX(0,IF($D$50=1,$D$9*(1-(ABS($Q58-ABS(VALUE(MID(AN58,FIND("|",AN58)+1,FIND("-",AN58)-FIND("|",AN58)-1))-VALUE(MID(AN58,FIND("-",AN58)+1,10)))))*$D$50),$D$9*(1-(IF($N58="X",ABS($O58-VALUE(MID(AN58,FIND("|",AN58)+1,FIND("-",AN58)-FIND("|",AN58)-1))),ABS($Q58-ABS(VALUE(MID(AN58,FIND("|",AN58)+1,FIND("-",AN58)-FIND("|",AN58)-1))-VALUE(MID(AN58,FIND("-",AN58)+1,10)))))*$D$50)))))*$I58,0)),0)</f>
        <v>0</v>
      </c>
      <c r="AP58" s="337"/>
      <c r="AQ58" s="362" t="s">
        <v>268</v>
      </c>
      <c r="AR58" s="355" t="n">
        <f aca="false">IFERROR(IF($M58=AQ58,($D$8+$D$9+$D$10)*$I58,IF($N58=LEFT(AQ58,1),($D$8+MAX(0,IF($D$50=1,$D$9*(1-(ABS($Q58-ABS(VALUE(MID(AQ58,FIND("|",AQ58)+1,FIND("-",AQ58)-FIND("|",AQ58)-1))-VALUE(MID(AQ58,FIND("-",AQ58)+1,10)))))*$D$50),$D$9*(1-(IF($N58="X",ABS($O58-VALUE(MID(AQ58,FIND("|",AQ58)+1,FIND("-",AQ58)-FIND("|",AQ58)-1))),ABS($Q58-ABS(VALUE(MID(AQ58,FIND("|",AQ58)+1,FIND("-",AQ58)-FIND("|",AQ58)-1))-VALUE(MID(AQ58,FIND("-",AQ58)+1,10)))))*$D$50)))))*$I58,0)),0)</f>
        <v>0</v>
      </c>
      <c r="AS58" s="337"/>
      <c r="AT58" s="362" t="s">
        <v>271</v>
      </c>
      <c r="AU58" s="355" t="n">
        <f aca="false">IFERROR(IF($M58=AT58,($D$8+$D$9+$D$10)*$I58,IF($N58=LEFT(AT58,1),($D$8+MAX(0,IF($D$50=1,$D$9*(1-(ABS($Q58-ABS(VALUE(MID(AT58,FIND("|",AT58)+1,FIND("-",AT58)-FIND("|",AT58)-1))-VALUE(MID(AT58,FIND("-",AT58)+1,10)))))*$D$50),$D$9*(1-(IF($N58="X",ABS($O58-VALUE(MID(AT58,FIND("|",AT58)+1,FIND("-",AT58)-FIND("|",AT58)-1))),ABS($Q58-ABS(VALUE(MID(AT58,FIND("|",AT58)+1,FIND("-",AT58)-FIND("|",AT58)-1))-VALUE(MID(AT58,FIND("-",AT58)+1,10)))))*$D$50)))))*$I58,0)),0)</f>
        <v>0</v>
      </c>
      <c r="AV58" s="337"/>
      <c r="AW58" s="362" t="s">
        <v>274</v>
      </c>
      <c r="AX58" s="355" t="n">
        <f aca="false">IFERROR(IF($M58=AW58,($D$8+$D$9+$D$10)*$I58,IF($N58=LEFT(AW58,1),($D$8+MAX(0,IF($D$50=1,$D$9*(1-(ABS($Q58-ABS(VALUE(MID(AW58,FIND("|",AW58)+1,FIND("-",AW58)-FIND("|",AW58)-1))-VALUE(MID(AW58,FIND("-",AW58)+1,10)))))*$D$50),$D$9*(1-(IF($N58="X",ABS($O58-VALUE(MID(AW58,FIND("|",AW58)+1,FIND("-",AW58)-FIND("|",AW58)-1))),ABS($Q58-ABS(VALUE(MID(AW58,FIND("|",AW58)+1,FIND("-",AW58)-FIND("|",AW58)-1))-VALUE(MID(AW58,FIND("-",AW58)+1,10)))))*$D$50)))))*$I58,0)),0)</f>
        <v>0</v>
      </c>
      <c r="AY58" s="337"/>
      <c r="AZ58" s="362" t="s">
        <v>267</v>
      </c>
      <c r="BA58" s="355" t="n">
        <f aca="false">IFERROR(IF($M58=AZ58,($D$8+$D$9+$D$10)*$I58,IF($N58=LEFT(AZ58,1),($D$8+MAX(0,IF($D$50=1,$D$9*(1-(ABS($Q58-ABS(VALUE(MID(AZ58,FIND("|",AZ58)+1,FIND("-",AZ58)-FIND("|",AZ58)-1))-VALUE(MID(AZ58,FIND("-",AZ58)+1,10)))))*$D$50),$D$9*(1-(IF($N58="X",ABS($O58-VALUE(MID(AZ58,FIND("|",AZ58)+1,FIND("-",AZ58)-FIND("|",AZ58)-1))),ABS($Q58-ABS(VALUE(MID(AZ58,FIND("|",AZ58)+1,FIND("-",AZ58)-FIND("|",AZ58)-1))-VALUE(MID(AZ58,FIND("-",AZ58)+1,10)))))*$D$50)))))*$I58,0)),0)</f>
        <v>0</v>
      </c>
      <c r="BB58" s="337"/>
      <c r="BC58" s="362" t="s">
        <v>273</v>
      </c>
      <c r="BD58" s="355" t="n">
        <f aca="false">IFERROR(IF($M58=BC58,($D$8+$D$9+$D$10)*$I58,IF($N58=LEFT(BC58,1),($D$8+MAX(0,IF($D$50=1,$D$9*(1-(ABS($Q58-ABS(VALUE(MID(BC58,FIND("|",BC58)+1,FIND("-",BC58)-FIND("|",BC58)-1))-VALUE(MID(BC58,FIND("-",BC58)+1,10)))))*$D$50),$D$9*(1-(IF($N58="X",ABS($O58-VALUE(MID(BC58,FIND("|",BC58)+1,FIND("-",BC58)-FIND("|",BC58)-1))),ABS($Q58-ABS(VALUE(MID(BC58,FIND("|",BC58)+1,FIND("-",BC58)-FIND("|",BC58)-1))-VALUE(MID(BC58,FIND("-",BC58)+1,10)))))*$D$50)))))*$I58,0)),0)</f>
        <v>0</v>
      </c>
      <c r="BE58" s="337"/>
      <c r="BF58" s="362" t="s">
        <v>271</v>
      </c>
      <c r="BG58" s="355" t="n">
        <f aca="false">IFERROR(IF($M58=BF58,($D$8+$D$9+$D$10)*$I58,IF($N58=LEFT(BF58,1),($D$8+MAX(0,IF($D$50=1,$D$9*(1-(ABS($Q58-ABS(VALUE(MID(BF58,FIND("|",BF58)+1,FIND("-",BF58)-FIND("|",BF58)-1))-VALUE(MID(BF58,FIND("-",BF58)+1,10)))))*$D$50),$D$9*(1-(IF($N58="X",ABS($O58-VALUE(MID(BF58,FIND("|",BF58)+1,FIND("-",BF58)-FIND("|",BF58)-1))),ABS($Q58-ABS(VALUE(MID(BF58,FIND("|",BF58)+1,FIND("-",BF58)-FIND("|",BF58)-1))-VALUE(MID(BF58,FIND("-",BF58)+1,10)))))*$D$50)))))*$I58,0)),0)</f>
        <v>0</v>
      </c>
      <c r="BH58" s="337"/>
      <c r="BI58" s="362" t="s">
        <v>268</v>
      </c>
      <c r="BJ58" s="355" t="n">
        <f aca="false">IFERROR(IF($M58=BI58,($D$8+$D$9+$D$10)*$I58,IF($N58=LEFT(BI58,1),($D$8+MAX(0,IF($D$50=1,$D$9*(1-(ABS($Q58-ABS(VALUE(MID(BI58,FIND("|",BI58)+1,FIND("-",BI58)-FIND("|",BI58)-1))-VALUE(MID(BI58,FIND("-",BI58)+1,10)))))*$D$50),$D$9*(1-(IF($N58="X",ABS($O58-VALUE(MID(BI58,FIND("|",BI58)+1,FIND("-",BI58)-FIND("|",BI58)-1))),ABS($Q58-ABS(VALUE(MID(BI58,FIND("|",BI58)+1,FIND("-",BI58)-FIND("|",BI58)-1))-VALUE(MID(BI58,FIND("-",BI58)+1,10)))))*$D$50)))))*$I58,0)),0)</f>
        <v>0</v>
      </c>
      <c r="BK58" s="337"/>
      <c r="BL58" s="362" t="s">
        <v>277</v>
      </c>
      <c r="BM58" s="355" t="n">
        <f aca="false">IFERROR(IF($M58=BL58,($D$8+$D$9+$D$10)*$I58,IF($N58=LEFT(BL58,1),($D$8+MAX(0,IF($D$50=1,$D$9*(1-(ABS($Q58-ABS(VALUE(MID(BL58,FIND("|",BL58)+1,FIND("-",BL58)-FIND("|",BL58)-1))-VALUE(MID(BL58,FIND("-",BL58)+1,10)))))*$D$50),$D$9*(1-(IF($N58="X",ABS($O58-VALUE(MID(BL58,FIND("|",BL58)+1,FIND("-",BL58)-FIND("|",BL58)-1))),ABS($Q58-ABS(VALUE(MID(BL58,FIND("|",BL58)+1,FIND("-",BL58)-FIND("|",BL58)-1))-VALUE(MID(BL58,FIND("-",BL58)+1,10)))))*$D$50)))))*$I58,0)),0)</f>
        <v>0</v>
      </c>
      <c r="BN58" s="337"/>
      <c r="BO58" s="362" t="s">
        <v>268</v>
      </c>
      <c r="BP58" s="355" t="n">
        <f aca="false">IFERROR(IF($M58=BO58,($D$8+$D$9+$D$10)*$I58,IF($N58=LEFT(BO58,1),($D$8+MAX(0,IF($D$50=1,$D$9*(1-(ABS($Q58-ABS(VALUE(MID(BO58,FIND("|",BO58)+1,FIND("-",BO58)-FIND("|",BO58)-1))-VALUE(MID(BO58,FIND("-",BO58)+1,10)))))*$D$50),$D$9*(1-(IF($N58="X",ABS($O58-VALUE(MID(BO58,FIND("|",BO58)+1,FIND("-",BO58)-FIND("|",BO58)-1))),ABS($Q58-ABS(VALUE(MID(BO58,FIND("|",BO58)+1,FIND("-",BO58)-FIND("|",BO58)-1))-VALUE(MID(BO58,FIND("-",BO58)+1,10)))))*$D$50)))))*$I58,0)),0)</f>
        <v>0</v>
      </c>
      <c r="BQ58" s="337"/>
      <c r="BR58" s="362" t="s">
        <v>274</v>
      </c>
      <c r="BS58" s="355" t="n">
        <f aca="false">IFERROR(IF($M58=BR58,($D$8+$D$9+$D$10)*$I58,IF($N58=LEFT(BR58,1),($D$8+MAX(0,IF($D$50=1,$D$9*(1-(ABS($Q58-ABS(VALUE(MID(BR58,FIND("|",BR58)+1,FIND("-",BR58)-FIND("|",BR58)-1))-VALUE(MID(BR58,FIND("-",BR58)+1,10)))))*$D$50),$D$9*(1-(IF($N58="X",ABS($O58-VALUE(MID(BR58,FIND("|",BR58)+1,FIND("-",BR58)-FIND("|",BR58)-1))),ABS($Q58-ABS(VALUE(MID(BR58,FIND("|",BR58)+1,FIND("-",BR58)-FIND("|",BR58)-1))-VALUE(MID(BR58,FIND("-",BR58)+1,10)))))*$D$50)))))*$I58,0)),0)</f>
        <v>0</v>
      </c>
      <c r="BT58" s="337"/>
      <c r="BU58" s="362"/>
      <c r="BV58" s="355" t="n">
        <f aca="false">IFERROR(IF($M58=BU58,($D$8+$D$9+$D$10)*$I58,IF($N58=LEFT(BU58,1),($D$8+MAX(0,IF($D$50=1,$D$9*(1-(ABS($Q58-ABS(VALUE(MID(BU58,FIND("|",BU58)+1,FIND("-",BU58)-FIND("|",BU58)-1))-VALUE(MID(BU58,FIND("-",BU58)+1,10)))))*$D$50),$D$9*(1-(IF($N58="X",ABS($O58-VALUE(MID(BU58,FIND("|",BU58)+1,FIND("-",BU58)-FIND("|",BU58)-1))),ABS($Q58-ABS(VALUE(MID(BU58,FIND("|",BU58)+1,FIND("-",BU58)-FIND("|",BU58)-1))-VALUE(MID(BU58,FIND("-",BU58)+1,10)))))*$D$50)))))*$I58,0)),0)</f>
        <v>0</v>
      </c>
      <c r="BW58" s="337"/>
      <c r="BX58" s="362"/>
      <c r="BY58" s="355" t="n">
        <f aca="false">IFERROR(IF($M58=BX58,($D$8+$D$9+$D$10)*$I58,IF($N58=LEFT(BX58,1),($D$8+MAX(0,IF($D$50=1,$D$9*(1-(ABS($Q58-ABS(VALUE(MID(BX58,FIND("|",BX58)+1,FIND("-",BX58)-FIND("|",BX58)-1))-VALUE(MID(BX58,FIND("-",BX58)+1,10)))))*$D$50),$D$9*(1-(IF($N58="X",ABS($O58-VALUE(MID(BX58,FIND("|",BX58)+1,FIND("-",BX58)-FIND("|",BX58)-1))),ABS($Q58-ABS(VALUE(MID(BX58,FIND("|",BX58)+1,FIND("-",BX58)-FIND("|",BX58)-1))-VALUE(MID(BX58,FIND("-",BX58)+1,10)))))*$D$50)))))*$I58,0)),0)</f>
        <v>0</v>
      </c>
      <c r="BZ58" s="337"/>
      <c r="CA58" s="362"/>
      <c r="CB58" s="355" t="n">
        <f aca="false">IFERROR(IF($M58=CA58,($D$8+$D$9+$D$10)*$I58,IF($N58=LEFT(CA58,1),($D$8+MAX(0,IF($D$50=1,$D$9*(1-(ABS($Q58-ABS(VALUE(MID(CA58,FIND("|",CA58)+1,FIND("-",CA58)-FIND("|",CA58)-1))-VALUE(MID(CA58,FIND("-",CA58)+1,10)))))*$D$50),$D$9*(1-(IF($N58="X",ABS($O58-VALUE(MID(CA58,FIND("|",CA58)+1,FIND("-",CA58)-FIND("|",CA58)-1))),ABS($Q58-ABS(VALUE(MID(CA58,FIND("|",CA58)+1,FIND("-",CA58)-FIND("|",CA58)-1))-VALUE(MID(CA58,FIND("-",CA58)+1,10)))))*$D$50)))))*$I58,0)),0)</f>
        <v>0</v>
      </c>
      <c r="CC58" s="337"/>
      <c r="CD58" s="362"/>
      <c r="CE58" s="355" t="n">
        <f aca="false">IFERROR(IF($M58=CD58,($D$8+$D$9+$D$10)*$I58,IF($N58=LEFT(CD58,1),($D$8+MAX(0,IF($D$50=1,$D$9*(1-(ABS($Q58-ABS(VALUE(MID(CD58,FIND("|",CD58)+1,FIND("-",CD58)-FIND("|",CD58)-1))-VALUE(MID(CD58,FIND("-",CD58)+1,10)))))*$D$50),$D$9*(1-(IF($N58="X",ABS($O58-VALUE(MID(CD58,FIND("|",CD58)+1,FIND("-",CD58)-FIND("|",CD58)-1))),ABS($Q58-ABS(VALUE(MID(CD58,FIND("|",CD58)+1,FIND("-",CD58)-FIND("|",CD58)-1))-VALUE(MID(CD58,FIND("-",CD58)+1,10)))))*$D$50)))))*$I58,0)),0)</f>
        <v>0</v>
      </c>
      <c r="CF58" s="337"/>
      <c r="CG58" s="362"/>
      <c r="CH58" s="355" t="n">
        <f aca="false">IFERROR(IF($M58=CG58,($D$8+$D$9+$D$10)*$I58,IF($N58=LEFT(CG58,1),($D$8+MAX(0,IF($D$50=1,$D$9*(1-(ABS($Q58-ABS(VALUE(MID(CG58,FIND("|",CG58)+1,FIND("-",CG58)-FIND("|",CG58)-1))-VALUE(MID(CG58,FIND("-",CG58)+1,10)))))*$D$50),$D$9*(1-(IF($N58="X",ABS($O58-VALUE(MID(CG58,FIND("|",CG58)+1,FIND("-",CG58)-FIND("|",CG58)-1))),ABS($Q58-ABS(VALUE(MID(CG58,FIND("|",CG58)+1,FIND("-",CG58)-FIND("|",CG58)-1))-VALUE(MID(CG58,FIND("-",CG58)+1,10)))))*$D$50)))))*$I58,0)),0)</f>
        <v>0</v>
      </c>
      <c r="CI58" s="337"/>
      <c r="CJ58" s="362"/>
      <c r="CK58" s="355" t="n">
        <f aca="false">IFERROR(IF($M58=CJ58,($D$8+$D$9+$D$10)*$I58,IF($N58=LEFT(CJ58,1),($D$8+MAX(0,IF($D$50=1,$D$9*(1-(ABS($Q58-ABS(VALUE(MID(CJ58,FIND("|",CJ58)+1,FIND("-",CJ58)-FIND("|",CJ58)-1))-VALUE(MID(CJ58,FIND("-",CJ58)+1,10)))))*$D$50),$D$9*(1-(IF($N58="X",ABS($O58-VALUE(MID(CJ58,FIND("|",CJ58)+1,FIND("-",CJ58)-FIND("|",CJ58)-1))),ABS($Q58-ABS(VALUE(MID(CJ58,FIND("|",CJ58)+1,FIND("-",CJ58)-FIND("|",CJ58)-1))-VALUE(MID(CJ58,FIND("-",CJ58)+1,10)))))*$D$50)))))*$I58,0)),0)</f>
        <v>0</v>
      </c>
      <c r="CL58" s="337"/>
      <c r="CM58" s="362"/>
      <c r="CN58" s="355" t="n">
        <f aca="false">IFERROR(IF($M58=CM58,($D$8+$D$9+$D$10)*$I58,IF($N58=LEFT(CM58,1),($D$8+MAX(0,IF($D$50=1,$D$9*(1-(ABS($Q58-ABS(VALUE(MID(CM58,FIND("|",CM58)+1,FIND("-",CM58)-FIND("|",CM58)-1))-VALUE(MID(CM58,FIND("-",CM58)+1,10)))))*$D$50),$D$9*(1-(IF($N58="X",ABS($O58-VALUE(MID(CM58,FIND("|",CM58)+1,FIND("-",CM58)-FIND("|",CM58)-1))),ABS($Q58-ABS(VALUE(MID(CM58,FIND("|",CM58)+1,FIND("-",CM58)-FIND("|",CM58)-1))-VALUE(MID(CM58,FIND("-",CM58)+1,10)))))*$D$50)))))*$I58,0)),0)</f>
        <v>0</v>
      </c>
      <c r="CO58" s="337"/>
      <c r="CP58" s="362"/>
      <c r="CQ58" s="355" t="n">
        <f aca="false">IFERROR(IF($M58=CP58,($D$8+$D$9+$D$10)*$I58,IF($N58=LEFT(CP58,1),($D$8+MAX(0,IF($D$50=1,$D$9*(1-(ABS($Q58-ABS(VALUE(MID(CP58,FIND("|",CP58)+1,FIND("-",CP58)-FIND("|",CP58)-1))-VALUE(MID(CP58,FIND("-",CP58)+1,10)))))*$D$50),$D$9*(1-(IF($N58="X",ABS($O58-VALUE(MID(CP58,FIND("|",CP58)+1,FIND("-",CP58)-FIND("|",CP58)-1))),ABS($Q58-ABS(VALUE(MID(CP58,FIND("|",CP58)+1,FIND("-",CP58)-FIND("|",CP58)-1))-VALUE(MID(CP58,FIND("-",CP58)+1,10)))))*$D$50)))))*$I58,0)),0)</f>
        <v>0</v>
      </c>
      <c r="CR58" s="337"/>
      <c r="CS58" s="362"/>
      <c r="CT58" s="355" t="n">
        <f aca="false">IFERROR(IF($M58=CS58,($D$8+$D$9+$D$10)*$I58,IF($N58=LEFT(CS58,1),($D$8+MAX(0,IF($D$50=1,$D$9*(1-(ABS($Q58-ABS(VALUE(MID(CS58,FIND("|",CS58)+1,FIND("-",CS58)-FIND("|",CS58)-1))-VALUE(MID(CS58,FIND("-",CS58)+1,10)))))*$D$50),$D$9*(1-(IF($N58="X",ABS($O58-VALUE(MID(CS58,FIND("|",CS58)+1,FIND("-",CS58)-FIND("|",CS58)-1))),ABS($Q58-ABS(VALUE(MID(CS58,FIND("|",CS58)+1,FIND("-",CS58)-FIND("|",CS58)-1))-VALUE(MID(CS58,FIND("-",CS58)+1,10)))))*$D$50)))))*$I58,0)),0)</f>
        <v>0</v>
      </c>
      <c r="CU58" s="337"/>
      <c r="CV58" s="362"/>
      <c r="CW58" s="355" t="n">
        <f aca="false">IFERROR(IF($M58=CV58,($D$8+$D$9+$D$10)*$I58,IF($N58=LEFT(CV58,1),($D$8+MAX(0,IF($D$50=1,$D$9*(1-(ABS($Q58-ABS(VALUE(MID(CV58,FIND("|",CV58)+1,FIND("-",CV58)-FIND("|",CV58)-1))-VALUE(MID(CV58,FIND("-",CV58)+1,10)))))*$D$50),$D$9*(1-(IF($N58="X",ABS($O58-VALUE(MID(CV58,FIND("|",CV58)+1,FIND("-",CV58)-FIND("|",CV58)-1))),ABS($Q58-ABS(VALUE(MID(CV58,FIND("|",CV58)+1,FIND("-",CV58)-FIND("|",CV58)-1))-VALUE(MID(CV58,FIND("-",CV58)+1,10)))))*$D$50)))))*$I58,0)),0)</f>
        <v>0</v>
      </c>
      <c r="CX58" s="337"/>
      <c r="CY58" s="362"/>
      <c r="CZ58" s="355" t="n">
        <f aca="false">IFERROR(IF($M58=CY58,($D$8+$D$9+$D$10)*$I58,IF($N58=LEFT(CY58,1),($D$8+MAX(0,IF($D$50=1,$D$9*(1-(ABS($Q58-ABS(VALUE(MID(CY58,FIND("|",CY58)+1,FIND("-",CY58)-FIND("|",CY58)-1))-VALUE(MID(CY58,FIND("-",CY58)+1,10)))))*$D$50),$D$9*(1-(IF($N58="X",ABS($O58-VALUE(MID(CY58,FIND("|",CY58)+1,FIND("-",CY58)-FIND("|",CY58)-1))),ABS($Q58-ABS(VALUE(MID(CY58,FIND("|",CY58)+1,FIND("-",CY58)-FIND("|",CY58)-1))-VALUE(MID(CY58,FIND("-",CY58)+1,10)))))*$D$50)))))*$I58,0)),0)</f>
        <v>0</v>
      </c>
      <c r="DA58" s="337"/>
      <c r="DB58" s="362"/>
      <c r="DC58" s="355" t="n">
        <f aca="false">IFERROR(IF($M58=DB58,($D$8+$D$9+$D$10)*$I58,IF($N58=LEFT(DB58,1),($D$8+MAX(0,IF($D$50=1,$D$9*(1-(ABS($Q58-ABS(VALUE(MID(DB58,FIND("|",DB58)+1,FIND("-",DB58)-FIND("|",DB58)-1))-VALUE(MID(DB58,FIND("-",DB58)+1,10)))))*$D$50),$D$9*(1-(IF($N58="X",ABS($O58-VALUE(MID(DB58,FIND("|",DB58)+1,FIND("-",DB58)-FIND("|",DB58)-1))),ABS($Q58-ABS(VALUE(MID(DB58,FIND("|",DB58)+1,FIND("-",DB58)-FIND("|",DB58)-1))-VALUE(MID(DB58,FIND("-",DB58)+1,10)))))*$D$50)))))*$I58,0)),0)</f>
        <v>0</v>
      </c>
      <c r="DD58" s="337"/>
      <c r="DE58" s="362"/>
      <c r="DF58" s="355" t="n">
        <f aca="false">IFERROR(IF($M58=DE58,($D$8+$D$9+$D$10)*$I58,IF($N58=LEFT(DE58,1),($D$8+MAX(0,IF($D$50=1,$D$9*(1-(ABS($Q58-ABS(VALUE(MID(DE58,FIND("|",DE58)+1,FIND("-",DE58)-FIND("|",DE58)-1))-VALUE(MID(DE58,FIND("-",DE58)+1,10)))))*$D$50),$D$9*(1-(IF($N58="X",ABS($O58-VALUE(MID(DE58,FIND("|",DE58)+1,FIND("-",DE58)-FIND("|",DE58)-1))),ABS($Q58-ABS(VALUE(MID(DE58,FIND("|",DE58)+1,FIND("-",DE58)-FIND("|",DE58)-1))-VALUE(MID(DE58,FIND("-",DE58)+1,10)))))*$D$50)))))*$I58,0)),0)</f>
        <v>0</v>
      </c>
      <c r="DG58" s="337"/>
      <c r="DH58" s="362"/>
      <c r="DI58" s="355" t="n">
        <f aca="false">IFERROR(IF($M58=DH58,($D$8+$D$9+$D$10)*$I58,IF($N58=LEFT(DH58,1),($D$8+MAX(0,IF($D$50=1,$D$9*(1-(ABS($Q58-ABS(VALUE(MID(DH58,FIND("|",DH58)+1,FIND("-",DH58)-FIND("|",DH58)-1))-VALUE(MID(DH58,FIND("-",DH58)+1,10)))))*$D$50),$D$9*(1-(IF($N58="X",ABS($O58-VALUE(MID(DH58,FIND("|",DH58)+1,FIND("-",DH58)-FIND("|",DH58)-1))),ABS($Q58-ABS(VALUE(MID(DH58,FIND("|",DH58)+1,FIND("-",DH58)-FIND("|",DH58)-1))-VALUE(MID(DH58,FIND("-",DH58)+1,10)))))*$D$50)))))*$I58,0)),0)</f>
        <v>0</v>
      </c>
      <c r="DJ58" s="337"/>
      <c r="DK58" s="362"/>
      <c r="DL58" s="355" t="n">
        <f aca="false">IFERROR(IF($M58=DK58,($D$8+$D$9+$D$10)*$I58,IF($N58=LEFT(DK58,1),($D$8+MAX(0,IF($D$50=1,$D$9*(1-(ABS($Q58-ABS(VALUE(MID(DK58,FIND("|",DK58)+1,FIND("-",DK58)-FIND("|",DK58)-1))-VALUE(MID(DK58,FIND("-",DK58)+1,10)))))*$D$50),$D$9*(1-(IF($N58="X",ABS($O58-VALUE(MID(DK58,FIND("|",DK58)+1,FIND("-",DK58)-FIND("|",DK58)-1))),ABS($Q58-ABS(VALUE(MID(DK58,FIND("|",DK58)+1,FIND("-",DK58)-FIND("|",DK58)-1))-VALUE(MID(DK58,FIND("-",DK58)+1,10)))))*$D$50)))))*$I58,0)),0)</f>
        <v>0</v>
      </c>
      <c r="DM58" s="337"/>
      <c r="DN58" s="362"/>
      <c r="DO58" s="355" t="n">
        <f aca="false">IFERROR(IF($M58=DN58,($D$8+$D$9+$D$10)*$I58,IF($N58=LEFT(DN58,1),($D$8+MAX(0,IF($D$50=1,$D$9*(1-(ABS($Q58-ABS(VALUE(MID(DN58,FIND("|",DN58)+1,FIND("-",DN58)-FIND("|",DN58)-1))-VALUE(MID(DN58,FIND("-",DN58)+1,10)))))*$D$50),$D$9*(1-(IF($N58="X",ABS($O58-VALUE(MID(DN58,FIND("|",DN58)+1,FIND("-",DN58)-FIND("|",DN58)-1))),ABS($Q58-ABS(VALUE(MID(DN58,FIND("|",DN58)+1,FIND("-",DN58)-FIND("|",DN58)-1))-VALUE(MID(DN58,FIND("-",DN58)+1,10)))))*$D$50)))))*$I58,0)),0)</f>
        <v>0</v>
      </c>
      <c r="DP58" s="337"/>
      <c r="DQ58" s="362"/>
      <c r="DR58" s="355" t="n">
        <f aca="false">IFERROR(IF($M58=DQ58,($D$8+$D$9+$D$10)*$I58,IF($N58=LEFT(DQ58,1),($D$8+MAX(0,IF($D$50=1,$D$9*(1-(ABS($Q58-ABS(VALUE(MID(DQ58,FIND("|",DQ58)+1,FIND("-",DQ58)-FIND("|",DQ58)-1))-VALUE(MID(DQ58,FIND("-",DQ58)+1,10)))))*$D$50),$D$9*(1-(IF($N58="X",ABS($O58-VALUE(MID(DQ58,FIND("|",DQ58)+1,FIND("-",DQ58)-FIND("|",DQ58)-1))),ABS($Q58-ABS(VALUE(MID(DQ58,FIND("|",DQ58)+1,FIND("-",DQ58)-FIND("|",DQ58)-1))-VALUE(MID(DQ58,FIND("-",DQ58)+1,10)))))*$D$50)))))*$I58,0)),0)</f>
        <v>0</v>
      </c>
      <c r="DS58" s="337"/>
      <c r="DT58" s="362"/>
      <c r="DU58" s="355" t="n">
        <f aca="false">IFERROR(IF($M58=DT58,($D$8+$D$9+$D$10)*$I58,IF($N58=LEFT(DT58,1),($D$8+MAX(0,IF($D$50=1,$D$9*(1-(ABS($Q58-ABS(VALUE(MID(DT58,FIND("|",DT58)+1,FIND("-",DT58)-FIND("|",DT58)-1))-VALUE(MID(DT58,FIND("-",DT58)+1,10)))))*$D$50),$D$9*(1-(IF($N58="X",ABS($O58-VALUE(MID(DT58,FIND("|",DT58)+1,FIND("-",DT58)-FIND("|",DT58)-1))),ABS($Q58-ABS(VALUE(MID(DT58,FIND("|",DT58)+1,FIND("-",DT58)-FIND("|",DT58)-1))-VALUE(MID(DT58,FIND("-",DT58)+1,10)))))*$D$50)))))*$I58,0)),0)</f>
        <v>0</v>
      </c>
      <c r="DV58" s="337"/>
      <c r="DW58" s="362"/>
      <c r="DX58" s="355" t="n">
        <f aca="false">IFERROR(IF($M58=DW58,($D$8+$D$9+$D$10)*$I58,IF($N58=LEFT(DW58,1),($D$8+MAX(0,IF($D$50=1,$D$9*(1-(ABS($Q58-ABS(VALUE(MID(DW58,FIND("|",DW58)+1,FIND("-",DW58)-FIND("|",DW58)-1))-VALUE(MID(DW58,FIND("-",DW58)+1,10)))))*$D$50),$D$9*(1-(IF($N58="X",ABS($O58-VALUE(MID(DW58,FIND("|",DW58)+1,FIND("-",DW58)-FIND("|",DW58)-1))),ABS($Q58-ABS(VALUE(MID(DW58,FIND("|",DW58)+1,FIND("-",DW58)-FIND("|",DW58)-1))-VALUE(MID(DW58,FIND("-",DW58)+1,10)))))*$D$50)))))*$I58,0)),0)</f>
        <v>0</v>
      </c>
      <c r="DY58" s="337"/>
      <c r="DZ58" s="362"/>
      <c r="EA58" s="355" t="n">
        <f aca="false">IFERROR(IF($M58=DZ58,($D$8+$D$9+$D$10)*$I58,IF($N58=LEFT(DZ58,1),($D$8+MAX(0,IF($D$50=1,$D$9*(1-(ABS($Q58-ABS(VALUE(MID(DZ58,FIND("|",DZ58)+1,FIND("-",DZ58)-FIND("|",DZ58)-1))-VALUE(MID(DZ58,FIND("-",DZ58)+1,10)))))*$D$50),$D$9*(1-(IF($N58="X",ABS($O58-VALUE(MID(DZ58,FIND("|",DZ58)+1,FIND("-",DZ58)-FIND("|",DZ58)-1))),ABS($Q58-ABS(VALUE(MID(DZ58,FIND("|",DZ58)+1,FIND("-",DZ58)-FIND("|",DZ58)-1))-VALUE(MID(DZ58,FIND("-",DZ58)+1,10)))))*$D$50)))))*$I58,0)),0)</f>
        <v>0</v>
      </c>
      <c r="EB58" s="337"/>
      <c r="EC58" s="362"/>
      <c r="ED58" s="355" t="n">
        <f aca="false">IFERROR(IF($M58=EC58,($D$8+$D$9+$D$10)*$I58,IF($N58=LEFT(EC58,1),($D$8+MAX(0,IF($D$50=1,$D$9*(1-(ABS($Q58-ABS(VALUE(MID(EC58,FIND("|",EC58)+1,FIND("-",EC58)-FIND("|",EC58)-1))-VALUE(MID(EC58,FIND("-",EC58)+1,10)))))*$D$50),$D$9*(1-(IF($N58="X",ABS($O58-VALUE(MID(EC58,FIND("|",EC58)+1,FIND("-",EC58)-FIND("|",EC58)-1))),ABS($Q58-ABS(VALUE(MID(EC58,FIND("|",EC58)+1,FIND("-",EC58)-FIND("|",EC58)-1))-VALUE(MID(EC58,FIND("-",EC58)+1,10)))))*$D$50)))))*$I58,0)),0)</f>
        <v>0</v>
      </c>
      <c r="EE58" s="337"/>
      <c r="EF58" s="362"/>
      <c r="EG58" s="355" t="n">
        <f aca="false">IFERROR(IF($M58=EF58,($D$8+$D$9+$D$10)*$I58,IF($N58=LEFT(EF58,1),($D$8+MAX(0,IF($D$50=1,$D$9*(1-(ABS($Q58-ABS(VALUE(MID(EF58,FIND("|",EF58)+1,FIND("-",EF58)-FIND("|",EF58)-1))-VALUE(MID(EF58,FIND("-",EF58)+1,10)))))*$D$50),$D$9*(1-(IF($N58="X",ABS($O58-VALUE(MID(EF58,FIND("|",EF58)+1,FIND("-",EF58)-FIND("|",EF58)-1))),ABS($Q58-ABS(VALUE(MID(EF58,FIND("|",EF58)+1,FIND("-",EF58)-FIND("|",EF58)-1))-VALUE(MID(EF58,FIND("-",EF58)+1,10)))))*$D$50)))))*$I58,0)),0)</f>
        <v>0</v>
      </c>
      <c r="EH58" s="337"/>
      <c r="EI58" s="337"/>
    </row>
    <row r="59" customFormat="false" ht="15" hidden="false" customHeight="false" outlineLevel="0" collapsed="false">
      <c r="A59" s="326"/>
      <c r="B59" s="326"/>
      <c r="C59" s="385" t="str">
        <f aca="false">"MAX. "&amp;UPPER(Idiomas!D262)</f>
        <v>MAX. CUARTOS DE FINAL</v>
      </c>
      <c r="D59" s="386" t="n">
        <f aca="false">SUM($D$24:$D$26)*SUM($I$220:$I$223)+$D$27*4</f>
        <v>92</v>
      </c>
      <c r="E59" s="333"/>
      <c r="F59" s="342" t="n">
        <f aca="false">SUM($D$8:$D$10)*I59</f>
        <v>17</v>
      </c>
      <c r="G59" s="342" t="n">
        <f aca="false">VLOOKUP(H59,Equipos!$Q$1:$R$25,2,0)</f>
        <v>15</v>
      </c>
      <c r="H59" s="350" t="n">
        <f aca="false">TRUNC(INDEX(WORLDCUP!$X$4:$X$147,MATCH(ADMIN!K59,WORLDCUP!$DT$4:$DT$147,0))+INDEX(Horarios!$R$3:$R$86,MATCH(Horarios!$C$3,Horarios!$P$3:$P$86,0))/24)</f>
        <v>46198</v>
      </c>
      <c r="I59" s="351" t="n">
        <v>1</v>
      </c>
      <c r="J59" s="352" t="s">
        <v>315</v>
      </c>
      <c r="K59" s="353" t="str">
        <f aca="false">CONCATENATE(WORLDCUP!AA25,"-",WORLDCUP!AF25)</f>
        <v>Marruecos-Haití</v>
      </c>
      <c r="L59" s="353"/>
      <c r="M59" s="358" t="str">
        <f aca="false">IF(OR(WORLDCUP!AC25="",WORLDCUP!AD25=""),"-",N59&amp;"|"&amp;O59&amp;"-"&amp;P59)</f>
        <v>-</v>
      </c>
      <c r="N59" s="331" t="str">
        <f aca="false">IF(OR(WORLDCUP!AC25="",WORLDCUP!AD25=""),"",IF(WORLDCUP!AC25&gt;WORLDCUP!AD25,"1",IF(WORLDCUP!AC25&lt;WORLDCUP!AD25,"2","X")))</f>
        <v/>
      </c>
      <c r="O59" s="331" t="n">
        <f aca="false">WORLDCUP!AC25</f>
        <v>0</v>
      </c>
      <c r="P59" s="331" t="n">
        <f aca="false">WORLDCUP!AD25</f>
        <v>0</v>
      </c>
      <c r="Q59" s="331" t="n">
        <f aca="false">ABS(O59-P59)</f>
        <v>0</v>
      </c>
      <c r="R59" s="326"/>
      <c r="S59" s="362" t="s">
        <v>272</v>
      </c>
      <c r="T59" s="355" t="n">
        <f aca="false">IFERROR(IF($M59=S59,($D$8+$D$9+$D$10)*$I59,IF($N59=LEFT(S59,1),($D$8+MAX(0,IF($D$50=1,$D$9*(1-(ABS($Q59-ABS(VALUE(MID(S59,FIND("|",S59)+1,FIND("-",S59)-FIND("|",S59)-1))-VALUE(MID(S59,FIND("-",S59)+1,10)))))*$D$50),$D$9*(1-(IF($N59="X",ABS($O59-VALUE(MID(S59,FIND("|",S59)+1,FIND("-",S59)-FIND("|",S59)-1))),ABS($Q59-ABS(VALUE(MID(S59,FIND("|",S59)+1,FIND("-",S59)-FIND("|",S59)-1))-VALUE(MID(S59,FIND("-",S59)+1,10)))))*$D$50)))))*$I59,0)),0)</f>
        <v>0</v>
      </c>
      <c r="U59" s="337"/>
      <c r="V59" s="362" t="s">
        <v>266</v>
      </c>
      <c r="W59" s="355" t="n">
        <f aca="false">IFERROR(IF($M59=V59,($D$8+$D$9+$D$10)*$I59,IF($N59=LEFT(V59,1),($D$8+MAX(0,IF($D$50=1,$D$9*(1-(ABS($Q59-ABS(VALUE(MID(V59,FIND("|",V59)+1,FIND("-",V59)-FIND("|",V59)-1))-VALUE(MID(V59,FIND("-",V59)+1,10)))))*$D$50),$D$9*(1-(IF($N59="X",ABS($O59-VALUE(MID(V59,FIND("|",V59)+1,FIND("-",V59)-FIND("|",V59)-1))),ABS($Q59-ABS(VALUE(MID(V59,FIND("|",V59)+1,FIND("-",V59)-FIND("|",V59)-1))-VALUE(MID(V59,FIND("-",V59)+1,10)))))*$D$50)))))*$I59,0)),0)</f>
        <v>0</v>
      </c>
      <c r="X59" s="337"/>
      <c r="Y59" s="362" t="s">
        <v>272</v>
      </c>
      <c r="Z59" s="355" t="n">
        <f aca="false">IFERROR(IF($M59=Y59,($D$8+$D$9+$D$10)*$I59,IF($N59=LEFT(Y59,1),($D$8+MAX(0,IF($D$50=1,$D$9*(1-(ABS($Q59-ABS(VALUE(MID(Y59,FIND("|",Y59)+1,FIND("-",Y59)-FIND("|",Y59)-1))-VALUE(MID(Y59,FIND("-",Y59)+1,10)))))*$D$50),$D$9*(1-(IF($N59="X",ABS($O59-VALUE(MID(Y59,FIND("|",Y59)+1,FIND("-",Y59)-FIND("|",Y59)-1))),ABS($Q59-ABS(VALUE(MID(Y59,FIND("|",Y59)+1,FIND("-",Y59)-FIND("|",Y59)-1))-VALUE(MID(Y59,FIND("-",Y59)+1,10)))))*$D$50)))))*$I59,0)),0)</f>
        <v>0</v>
      </c>
      <c r="AA59" s="337"/>
      <c r="AB59" s="362" t="s">
        <v>266</v>
      </c>
      <c r="AC59" s="355" t="n">
        <f aca="false">IFERROR(IF($M59=AB59,($D$8+$D$9+$D$10)*$I59,IF($N59=LEFT(AB59,1),($D$8+MAX(0,IF($D$50=1,$D$9*(1-(ABS($Q59-ABS(VALUE(MID(AB59,FIND("|",AB59)+1,FIND("-",AB59)-FIND("|",AB59)-1))-VALUE(MID(AB59,FIND("-",AB59)+1,10)))))*$D$50),$D$9*(1-(IF($N59="X",ABS($O59-VALUE(MID(AB59,FIND("|",AB59)+1,FIND("-",AB59)-FIND("|",AB59)-1))),ABS($Q59-ABS(VALUE(MID(AB59,FIND("|",AB59)+1,FIND("-",AB59)-FIND("|",AB59)-1))-VALUE(MID(AB59,FIND("-",AB59)+1,10)))))*$D$50)))))*$I59,0)),0)</f>
        <v>0</v>
      </c>
      <c r="AD59" s="337"/>
      <c r="AE59" s="362" t="s">
        <v>283</v>
      </c>
      <c r="AF59" s="355" t="n">
        <f aca="false">IFERROR(IF($M59=AE59,($D$8+$D$9+$D$10)*$I59,IF($N59=LEFT(AE59,1),($D$8+MAX(0,IF($D$50=1,$D$9*(1-(ABS($Q59-ABS(VALUE(MID(AE59,FIND("|",AE59)+1,FIND("-",AE59)-FIND("|",AE59)-1))-VALUE(MID(AE59,FIND("-",AE59)+1,10)))))*$D$50),$D$9*(1-(IF($N59="X",ABS($O59-VALUE(MID(AE59,FIND("|",AE59)+1,FIND("-",AE59)-FIND("|",AE59)-1))),ABS($Q59-ABS(VALUE(MID(AE59,FIND("|",AE59)+1,FIND("-",AE59)-FIND("|",AE59)-1))-VALUE(MID(AE59,FIND("-",AE59)+1,10)))))*$D$50)))))*$I59,0)),0)</f>
        <v>0</v>
      </c>
      <c r="AG59" s="337"/>
      <c r="AH59" s="362" t="s">
        <v>272</v>
      </c>
      <c r="AI59" s="355" t="n">
        <f aca="false">IFERROR(IF($M59=AH59,($D$8+$D$9+$D$10)*$I59,IF($N59=LEFT(AH59,1),($D$8+MAX(0,IF($D$50=1,$D$9*(1-(ABS($Q59-ABS(VALUE(MID(AH59,FIND("|",AH59)+1,FIND("-",AH59)-FIND("|",AH59)-1))-VALUE(MID(AH59,FIND("-",AH59)+1,10)))))*$D$50),$D$9*(1-(IF($N59="X",ABS($O59-VALUE(MID(AH59,FIND("|",AH59)+1,FIND("-",AH59)-FIND("|",AH59)-1))),ABS($Q59-ABS(VALUE(MID(AH59,FIND("|",AH59)+1,FIND("-",AH59)-FIND("|",AH59)-1))-VALUE(MID(AH59,FIND("-",AH59)+1,10)))))*$D$50)))))*$I59,0)),0)</f>
        <v>0</v>
      </c>
      <c r="AJ59" s="337"/>
      <c r="AK59" s="362" t="s">
        <v>272</v>
      </c>
      <c r="AL59" s="355" t="n">
        <f aca="false">IFERROR(IF($M59=AK59,($D$8+$D$9+$D$10)*$I59,IF($N59=LEFT(AK59,1),($D$8+MAX(0,IF($D$50=1,$D$9*(1-(ABS($Q59-ABS(VALUE(MID(AK59,FIND("|",AK59)+1,FIND("-",AK59)-FIND("|",AK59)-1))-VALUE(MID(AK59,FIND("-",AK59)+1,10)))))*$D$50),$D$9*(1-(IF($N59="X",ABS($O59-VALUE(MID(AK59,FIND("|",AK59)+1,FIND("-",AK59)-FIND("|",AK59)-1))),ABS($Q59-ABS(VALUE(MID(AK59,FIND("|",AK59)+1,FIND("-",AK59)-FIND("|",AK59)-1))-VALUE(MID(AK59,FIND("-",AK59)+1,10)))))*$D$50)))))*$I59,0)),0)</f>
        <v>0</v>
      </c>
      <c r="AM59" s="337"/>
      <c r="AN59" s="362" t="s">
        <v>272</v>
      </c>
      <c r="AO59" s="355" t="n">
        <f aca="false">IFERROR(IF($M59=AN59,($D$8+$D$9+$D$10)*$I59,IF($N59=LEFT(AN59,1),($D$8+MAX(0,IF($D$50=1,$D$9*(1-(ABS($Q59-ABS(VALUE(MID(AN59,FIND("|",AN59)+1,FIND("-",AN59)-FIND("|",AN59)-1))-VALUE(MID(AN59,FIND("-",AN59)+1,10)))))*$D$50),$D$9*(1-(IF($N59="X",ABS($O59-VALUE(MID(AN59,FIND("|",AN59)+1,FIND("-",AN59)-FIND("|",AN59)-1))),ABS($Q59-ABS(VALUE(MID(AN59,FIND("|",AN59)+1,FIND("-",AN59)-FIND("|",AN59)-1))-VALUE(MID(AN59,FIND("-",AN59)+1,10)))))*$D$50)))))*$I59,0)),0)</f>
        <v>0</v>
      </c>
      <c r="AP59" s="337"/>
      <c r="AQ59" s="362" t="s">
        <v>283</v>
      </c>
      <c r="AR59" s="355" t="n">
        <f aca="false">IFERROR(IF($M59=AQ59,($D$8+$D$9+$D$10)*$I59,IF($N59=LEFT(AQ59,1),($D$8+MAX(0,IF($D$50=1,$D$9*(1-(ABS($Q59-ABS(VALUE(MID(AQ59,FIND("|",AQ59)+1,FIND("-",AQ59)-FIND("|",AQ59)-1))-VALUE(MID(AQ59,FIND("-",AQ59)+1,10)))))*$D$50),$D$9*(1-(IF($N59="X",ABS($O59-VALUE(MID(AQ59,FIND("|",AQ59)+1,FIND("-",AQ59)-FIND("|",AQ59)-1))),ABS($Q59-ABS(VALUE(MID(AQ59,FIND("|",AQ59)+1,FIND("-",AQ59)-FIND("|",AQ59)-1))-VALUE(MID(AQ59,FIND("-",AQ59)+1,10)))))*$D$50)))))*$I59,0)),0)</f>
        <v>0</v>
      </c>
      <c r="AS59" s="337"/>
      <c r="AT59" s="362" t="s">
        <v>283</v>
      </c>
      <c r="AU59" s="355" t="n">
        <f aca="false">IFERROR(IF($M59=AT59,($D$8+$D$9+$D$10)*$I59,IF($N59=LEFT(AT59,1),($D$8+MAX(0,IF($D$50=1,$D$9*(1-(ABS($Q59-ABS(VALUE(MID(AT59,FIND("|",AT59)+1,FIND("-",AT59)-FIND("|",AT59)-1))-VALUE(MID(AT59,FIND("-",AT59)+1,10)))))*$D$50),$D$9*(1-(IF($N59="X",ABS($O59-VALUE(MID(AT59,FIND("|",AT59)+1,FIND("-",AT59)-FIND("|",AT59)-1))),ABS($Q59-ABS(VALUE(MID(AT59,FIND("|",AT59)+1,FIND("-",AT59)-FIND("|",AT59)-1))-VALUE(MID(AT59,FIND("-",AT59)+1,10)))))*$D$50)))))*$I59,0)),0)</f>
        <v>0</v>
      </c>
      <c r="AV59" s="337"/>
      <c r="AW59" s="362" t="s">
        <v>272</v>
      </c>
      <c r="AX59" s="355" t="n">
        <f aca="false">IFERROR(IF($M59=AW59,($D$8+$D$9+$D$10)*$I59,IF($N59=LEFT(AW59,1),($D$8+MAX(0,IF($D$50=1,$D$9*(1-(ABS($Q59-ABS(VALUE(MID(AW59,FIND("|",AW59)+1,FIND("-",AW59)-FIND("|",AW59)-1))-VALUE(MID(AW59,FIND("-",AW59)+1,10)))))*$D$50),$D$9*(1-(IF($N59="X",ABS($O59-VALUE(MID(AW59,FIND("|",AW59)+1,FIND("-",AW59)-FIND("|",AW59)-1))),ABS($Q59-ABS(VALUE(MID(AW59,FIND("|",AW59)+1,FIND("-",AW59)-FIND("|",AW59)-1))-VALUE(MID(AW59,FIND("-",AW59)+1,10)))))*$D$50)))))*$I59,0)),0)</f>
        <v>0</v>
      </c>
      <c r="AY59" s="337"/>
      <c r="AZ59" s="362" t="s">
        <v>266</v>
      </c>
      <c r="BA59" s="355" t="n">
        <f aca="false">IFERROR(IF($M59=AZ59,($D$8+$D$9+$D$10)*$I59,IF($N59=LEFT(AZ59,1),($D$8+MAX(0,IF($D$50=1,$D$9*(1-(ABS($Q59-ABS(VALUE(MID(AZ59,FIND("|",AZ59)+1,FIND("-",AZ59)-FIND("|",AZ59)-1))-VALUE(MID(AZ59,FIND("-",AZ59)+1,10)))))*$D$50),$D$9*(1-(IF($N59="X",ABS($O59-VALUE(MID(AZ59,FIND("|",AZ59)+1,FIND("-",AZ59)-FIND("|",AZ59)-1))),ABS($Q59-ABS(VALUE(MID(AZ59,FIND("|",AZ59)+1,FIND("-",AZ59)-FIND("|",AZ59)-1))-VALUE(MID(AZ59,FIND("-",AZ59)+1,10)))))*$D$50)))))*$I59,0)),0)</f>
        <v>0</v>
      </c>
      <c r="BB59" s="337"/>
      <c r="BC59" s="362" t="s">
        <v>284</v>
      </c>
      <c r="BD59" s="355" t="n">
        <f aca="false">IFERROR(IF($M59=BC59,($D$8+$D$9+$D$10)*$I59,IF($N59=LEFT(BC59,1),($D$8+MAX(0,IF($D$50=1,$D$9*(1-(ABS($Q59-ABS(VALUE(MID(BC59,FIND("|",BC59)+1,FIND("-",BC59)-FIND("|",BC59)-1))-VALUE(MID(BC59,FIND("-",BC59)+1,10)))))*$D$50),$D$9*(1-(IF($N59="X",ABS($O59-VALUE(MID(BC59,FIND("|",BC59)+1,FIND("-",BC59)-FIND("|",BC59)-1))),ABS($Q59-ABS(VALUE(MID(BC59,FIND("|",BC59)+1,FIND("-",BC59)-FIND("|",BC59)-1))-VALUE(MID(BC59,FIND("-",BC59)+1,10)))))*$D$50)))))*$I59,0)),0)</f>
        <v>0</v>
      </c>
      <c r="BE59" s="337"/>
      <c r="BF59" s="362" t="s">
        <v>265</v>
      </c>
      <c r="BG59" s="355" t="n">
        <f aca="false">IFERROR(IF($M59=BF59,($D$8+$D$9+$D$10)*$I59,IF($N59=LEFT(BF59,1),($D$8+MAX(0,IF($D$50=1,$D$9*(1-(ABS($Q59-ABS(VALUE(MID(BF59,FIND("|",BF59)+1,FIND("-",BF59)-FIND("|",BF59)-1))-VALUE(MID(BF59,FIND("-",BF59)+1,10)))))*$D$50),$D$9*(1-(IF($N59="X",ABS($O59-VALUE(MID(BF59,FIND("|",BF59)+1,FIND("-",BF59)-FIND("|",BF59)-1))),ABS($Q59-ABS(VALUE(MID(BF59,FIND("|",BF59)+1,FIND("-",BF59)-FIND("|",BF59)-1))-VALUE(MID(BF59,FIND("-",BF59)+1,10)))))*$D$50)))))*$I59,0)),0)</f>
        <v>0</v>
      </c>
      <c r="BH59" s="337"/>
      <c r="BI59" s="362" t="s">
        <v>265</v>
      </c>
      <c r="BJ59" s="355" t="n">
        <f aca="false">IFERROR(IF($M59=BI59,($D$8+$D$9+$D$10)*$I59,IF($N59=LEFT(BI59,1),($D$8+MAX(0,IF($D$50=1,$D$9*(1-(ABS($Q59-ABS(VALUE(MID(BI59,FIND("|",BI59)+1,FIND("-",BI59)-FIND("|",BI59)-1))-VALUE(MID(BI59,FIND("-",BI59)+1,10)))))*$D$50),$D$9*(1-(IF($N59="X",ABS($O59-VALUE(MID(BI59,FIND("|",BI59)+1,FIND("-",BI59)-FIND("|",BI59)-1))),ABS($Q59-ABS(VALUE(MID(BI59,FIND("|",BI59)+1,FIND("-",BI59)-FIND("|",BI59)-1))-VALUE(MID(BI59,FIND("-",BI59)+1,10)))))*$D$50)))))*$I59,0)),0)</f>
        <v>0</v>
      </c>
      <c r="BK59" s="337"/>
      <c r="BL59" s="362" t="s">
        <v>288</v>
      </c>
      <c r="BM59" s="355" t="n">
        <f aca="false">IFERROR(IF($M59=BL59,($D$8+$D$9+$D$10)*$I59,IF($N59=LEFT(BL59,1),($D$8+MAX(0,IF($D$50=1,$D$9*(1-(ABS($Q59-ABS(VALUE(MID(BL59,FIND("|",BL59)+1,FIND("-",BL59)-FIND("|",BL59)-1))-VALUE(MID(BL59,FIND("-",BL59)+1,10)))))*$D$50),$D$9*(1-(IF($N59="X",ABS($O59-VALUE(MID(BL59,FIND("|",BL59)+1,FIND("-",BL59)-FIND("|",BL59)-1))),ABS($Q59-ABS(VALUE(MID(BL59,FIND("|",BL59)+1,FIND("-",BL59)-FIND("|",BL59)-1))-VALUE(MID(BL59,FIND("-",BL59)+1,10)))))*$D$50)))))*$I59,0)),0)</f>
        <v>0</v>
      </c>
      <c r="BN59" s="337"/>
      <c r="BO59" s="362" t="s">
        <v>316</v>
      </c>
      <c r="BP59" s="355" t="n">
        <f aca="false">IFERROR(IF($M59=BO59,($D$8+$D$9+$D$10)*$I59,IF($N59=LEFT(BO59,1),($D$8+MAX(0,IF($D$50=1,$D$9*(1-(ABS($Q59-ABS(VALUE(MID(BO59,FIND("|",BO59)+1,FIND("-",BO59)-FIND("|",BO59)-1))-VALUE(MID(BO59,FIND("-",BO59)+1,10)))))*$D$50),$D$9*(1-(IF($N59="X",ABS($O59-VALUE(MID(BO59,FIND("|",BO59)+1,FIND("-",BO59)-FIND("|",BO59)-1))),ABS($Q59-ABS(VALUE(MID(BO59,FIND("|",BO59)+1,FIND("-",BO59)-FIND("|",BO59)-1))-VALUE(MID(BO59,FIND("-",BO59)+1,10)))))*$D$50)))))*$I59,0)),0)</f>
        <v>0</v>
      </c>
      <c r="BQ59" s="337"/>
      <c r="BR59" s="362" t="s">
        <v>266</v>
      </c>
      <c r="BS59" s="355" t="n">
        <f aca="false">IFERROR(IF($M59=BR59,($D$8+$D$9+$D$10)*$I59,IF($N59=LEFT(BR59,1),($D$8+MAX(0,IF($D$50=1,$D$9*(1-(ABS($Q59-ABS(VALUE(MID(BR59,FIND("|",BR59)+1,FIND("-",BR59)-FIND("|",BR59)-1))-VALUE(MID(BR59,FIND("-",BR59)+1,10)))))*$D$50),$D$9*(1-(IF($N59="X",ABS($O59-VALUE(MID(BR59,FIND("|",BR59)+1,FIND("-",BR59)-FIND("|",BR59)-1))),ABS($Q59-ABS(VALUE(MID(BR59,FIND("|",BR59)+1,FIND("-",BR59)-FIND("|",BR59)-1))-VALUE(MID(BR59,FIND("-",BR59)+1,10)))))*$D$50)))))*$I59,0)),0)</f>
        <v>0</v>
      </c>
      <c r="BT59" s="337"/>
      <c r="BU59" s="362"/>
      <c r="BV59" s="355" t="n">
        <f aca="false">IFERROR(IF($M59=BU59,($D$8+$D$9+$D$10)*$I59,IF($N59=LEFT(BU59,1),($D$8+MAX(0,IF($D$50=1,$D$9*(1-(ABS($Q59-ABS(VALUE(MID(BU59,FIND("|",BU59)+1,FIND("-",BU59)-FIND("|",BU59)-1))-VALUE(MID(BU59,FIND("-",BU59)+1,10)))))*$D$50),$D$9*(1-(IF($N59="X",ABS($O59-VALUE(MID(BU59,FIND("|",BU59)+1,FIND("-",BU59)-FIND("|",BU59)-1))),ABS($Q59-ABS(VALUE(MID(BU59,FIND("|",BU59)+1,FIND("-",BU59)-FIND("|",BU59)-1))-VALUE(MID(BU59,FIND("-",BU59)+1,10)))))*$D$50)))))*$I59,0)),0)</f>
        <v>0</v>
      </c>
      <c r="BW59" s="337"/>
      <c r="BX59" s="362"/>
      <c r="BY59" s="355" t="n">
        <f aca="false">IFERROR(IF($M59=BX59,($D$8+$D$9+$D$10)*$I59,IF($N59=LEFT(BX59,1),($D$8+MAX(0,IF($D$50=1,$D$9*(1-(ABS($Q59-ABS(VALUE(MID(BX59,FIND("|",BX59)+1,FIND("-",BX59)-FIND("|",BX59)-1))-VALUE(MID(BX59,FIND("-",BX59)+1,10)))))*$D$50),$D$9*(1-(IF($N59="X",ABS($O59-VALUE(MID(BX59,FIND("|",BX59)+1,FIND("-",BX59)-FIND("|",BX59)-1))),ABS($Q59-ABS(VALUE(MID(BX59,FIND("|",BX59)+1,FIND("-",BX59)-FIND("|",BX59)-1))-VALUE(MID(BX59,FIND("-",BX59)+1,10)))))*$D$50)))))*$I59,0)),0)</f>
        <v>0</v>
      </c>
      <c r="BZ59" s="337"/>
      <c r="CA59" s="362"/>
      <c r="CB59" s="355" t="n">
        <f aca="false">IFERROR(IF($M59=CA59,($D$8+$D$9+$D$10)*$I59,IF($N59=LEFT(CA59,1),($D$8+MAX(0,IF($D$50=1,$D$9*(1-(ABS($Q59-ABS(VALUE(MID(CA59,FIND("|",CA59)+1,FIND("-",CA59)-FIND("|",CA59)-1))-VALUE(MID(CA59,FIND("-",CA59)+1,10)))))*$D$50),$D$9*(1-(IF($N59="X",ABS($O59-VALUE(MID(CA59,FIND("|",CA59)+1,FIND("-",CA59)-FIND("|",CA59)-1))),ABS($Q59-ABS(VALUE(MID(CA59,FIND("|",CA59)+1,FIND("-",CA59)-FIND("|",CA59)-1))-VALUE(MID(CA59,FIND("-",CA59)+1,10)))))*$D$50)))))*$I59,0)),0)</f>
        <v>0</v>
      </c>
      <c r="CC59" s="337"/>
      <c r="CD59" s="362"/>
      <c r="CE59" s="355" t="n">
        <f aca="false">IFERROR(IF($M59=CD59,($D$8+$D$9+$D$10)*$I59,IF($N59=LEFT(CD59,1),($D$8+MAX(0,IF($D$50=1,$D$9*(1-(ABS($Q59-ABS(VALUE(MID(CD59,FIND("|",CD59)+1,FIND("-",CD59)-FIND("|",CD59)-1))-VALUE(MID(CD59,FIND("-",CD59)+1,10)))))*$D$50),$D$9*(1-(IF($N59="X",ABS($O59-VALUE(MID(CD59,FIND("|",CD59)+1,FIND("-",CD59)-FIND("|",CD59)-1))),ABS($Q59-ABS(VALUE(MID(CD59,FIND("|",CD59)+1,FIND("-",CD59)-FIND("|",CD59)-1))-VALUE(MID(CD59,FIND("-",CD59)+1,10)))))*$D$50)))))*$I59,0)),0)</f>
        <v>0</v>
      </c>
      <c r="CF59" s="337"/>
      <c r="CG59" s="362"/>
      <c r="CH59" s="355" t="n">
        <f aca="false">IFERROR(IF($M59=CG59,($D$8+$D$9+$D$10)*$I59,IF($N59=LEFT(CG59,1),($D$8+MAX(0,IF($D$50=1,$D$9*(1-(ABS($Q59-ABS(VALUE(MID(CG59,FIND("|",CG59)+1,FIND("-",CG59)-FIND("|",CG59)-1))-VALUE(MID(CG59,FIND("-",CG59)+1,10)))))*$D$50),$D$9*(1-(IF($N59="X",ABS($O59-VALUE(MID(CG59,FIND("|",CG59)+1,FIND("-",CG59)-FIND("|",CG59)-1))),ABS($Q59-ABS(VALUE(MID(CG59,FIND("|",CG59)+1,FIND("-",CG59)-FIND("|",CG59)-1))-VALUE(MID(CG59,FIND("-",CG59)+1,10)))))*$D$50)))))*$I59,0)),0)</f>
        <v>0</v>
      </c>
      <c r="CI59" s="337"/>
      <c r="CJ59" s="362"/>
      <c r="CK59" s="355" t="n">
        <f aca="false">IFERROR(IF($M59=CJ59,($D$8+$D$9+$D$10)*$I59,IF($N59=LEFT(CJ59,1),($D$8+MAX(0,IF($D$50=1,$D$9*(1-(ABS($Q59-ABS(VALUE(MID(CJ59,FIND("|",CJ59)+1,FIND("-",CJ59)-FIND("|",CJ59)-1))-VALUE(MID(CJ59,FIND("-",CJ59)+1,10)))))*$D$50),$D$9*(1-(IF($N59="X",ABS($O59-VALUE(MID(CJ59,FIND("|",CJ59)+1,FIND("-",CJ59)-FIND("|",CJ59)-1))),ABS($Q59-ABS(VALUE(MID(CJ59,FIND("|",CJ59)+1,FIND("-",CJ59)-FIND("|",CJ59)-1))-VALUE(MID(CJ59,FIND("-",CJ59)+1,10)))))*$D$50)))))*$I59,0)),0)</f>
        <v>0</v>
      </c>
      <c r="CL59" s="337"/>
      <c r="CM59" s="362"/>
      <c r="CN59" s="355" t="n">
        <f aca="false">IFERROR(IF($M59=CM59,($D$8+$D$9+$D$10)*$I59,IF($N59=LEFT(CM59,1),($D$8+MAX(0,IF($D$50=1,$D$9*(1-(ABS($Q59-ABS(VALUE(MID(CM59,FIND("|",CM59)+1,FIND("-",CM59)-FIND("|",CM59)-1))-VALUE(MID(CM59,FIND("-",CM59)+1,10)))))*$D$50),$D$9*(1-(IF($N59="X",ABS($O59-VALUE(MID(CM59,FIND("|",CM59)+1,FIND("-",CM59)-FIND("|",CM59)-1))),ABS($Q59-ABS(VALUE(MID(CM59,FIND("|",CM59)+1,FIND("-",CM59)-FIND("|",CM59)-1))-VALUE(MID(CM59,FIND("-",CM59)+1,10)))))*$D$50)))))*$I59,0)),0)</f>
        <v>0</v>
      </c>
      <c r="CO59" s="337"/>
      <c r="CP59" s="362"/>
      <c r="CQ59" s="355" t="n">
        <f aca="false">IFERROR(IF($M59=CP59,($D$8+$D$9+$D$10)*$I59,IF($N59=LEFT(CP59,1),($D$8+MAX(0,IF($D$50=1,$D$9*(1-(ABS($Q59-ABS(VALUE(MID(CP59,FIND("|",CP59)+1,FIND("-",CP59)-FIND("|",CP59)-1))-VALUE(MID(CP59,FIND("-",CP59)+1,10)))))*$D$50),$D$9*(1-(IF($N59="X",ABS($O59-VALUE(MID(CP59,FIND("|",CP59)+1,FIND("-",CP59)-FIND("|",CP59)-1))),ABS($Q59-ABS(VALUE(MID(CP59,FIND("|",CP59)+1,FIND("-",CP59)-FIND("|",CP59)-1))-VALUE(MID(CP59,FIND("-",CP59)+1,10)))))*$D$50)))))*$I59,0)),0)</f>
        <v>0</v>
      </c>
      <c r="CR59" s="337"/>
      <c r="CS59" s="362"/>
      <c r="CT59" s="355" t="n">
        <f aca="false">IFERROR(IF($M59=CS59,($D$8+$D$9+$D$10)*$I59,IF($N59=LEFT(CS59,1),($D$8+MAX(0,IF($D$50=1,$D$9*(1-(ABS($Q59-ABS(VALUE(MID(CS59,FIND("|",CS59)+1,FIND("-",CS59)-FIND("|",CS59)-1))-VALUE(MID(CS59,FIND("-",CS59)+1,10)))))*$D$50),$D$9*(1-(IF($N59="X",ABS($O59-VALUE(MID(CS59,FIND("|",CS59)+1,FIND("-",CS59)-FIND("|",CS59)-1))),ABS($Q59-ABS(VALUE(MID(CS59,FIND("|",CS59)+1,FIND("-",CS59)-FIND("|",CS59)-1))-VALUE(MID(CS59,FIND("-",CS59)+1,10)))))*$D$50)))))*$I59,0)),0)</f>
        <v>0</v>
      </c>
      <c r="CU59" s="337"/>
      <c r="CV59" s="362"/>
      <c r="CW59" s="355" t="n">
        <f aca="false">IFERROR(IF($M59=CV59,($D$8+$D$9+$D$10)*$I59,IF($N59=LEFT(CV59,1),($D$8+MAX(0,IF($D$50=1,$D$9*(1-(ABS($Q59-ABS(VALUE(MID(CV59,FIND("|",CV59)+1,FIND("-",CV59)-FIND("|",CV59)-1))-VALUE(MID(CV59,FIND("-",CV59)+1,10)))))*$D$50),$D$9*(1-(IF($N59="X",ABS($O59-VALUE(MID(CV59,FIND("|",CV59)+1,FIND("-",CV59)-FIND("|",CV59)-1))),ABS($Q59-ABS(VALUE(MID(CV59,FIND("|",CV59)+1,FIND("-",CV59)-FIND("|",CV59)-1))-VALUE(MID(CV59,FIND("-",CV59)+1,10)))))*$D$50)))))*$I59,0)),0)</f>
        <v>0</v>
      </c>
      <c r="CX59" s="337"/>
      <c r="CY59" s="362"/>
      <c r="CZ59" s="355" t="n">
        <f aca="false">IFERROR(IF($M59=CY59,($D$8+$D$9+$D$10)*$I59,IF($N59=LEFT(CY59,1),($D$8+MAX(0,IF($D$50=1,$D$9*(1-(ABS($Q59-ABS(VALUE(MID(CY59,FIND("|",CY59)+1,FIND("-",CY59)-FIND("|",CY59)-1))-VALUE(MID(CY59,FIND("-",CY59)+1,10)))))*$D$50),$D$9*(1-(IF($N59="X",ABS($O59-VALUE(MID(CY59,FIND("|",CY59)+1,FIND("-",CY59)-FIND("|",CY59)-1))),ABS($Q59-ABS(VALUE(MID(CY59,FIND("|",CY59)+1,FIND("-",CY59)-FIND("|",CY59)-1))-VALUE(MID(CY59,FIND("-",CY59)+1,10)))))*$D$50)))))*$I59,0)),0)</f>
        <v>0</v>
      </c>
      <c r="DA59" s="337"/>
      <c r="DB59" s="362"/>
      <c r="DC59" s="355" t="n">
        <f aca="false">IFERROR(IF($M59=DB59,($D$8+$D$9+$D$10)*$I59,IF($N59=LEFT(DB59,1),($D$8+MAX(0,IF($D$50=1,$D$9*(1-(ABS($Q59-ABS(VALUE(MID(DB59,FIND("|",DB59)+1,FIND("-",DB59)-FIND("|",DB59)-1))-VALUE(MID(DB59,FIND("-",DB59)+1,10)))))*$D$50),$D$9*(1-(IF($N59="X",ABS($O59-VALUE(MID(DB59,FIND("|",DB59)+1,FIND("-",DB59)-FIND("|",DB59)-1))),ABS($Q59-ABS(VALUE(MID(DB59,FIND("|",DB59)+1,FIND("-",DB59)-FIND("|",DB59)-1))-VALUE(MID(DB59,FIND("-",DB59)+1,10)))))*$D$50)))))*$I59,0)),0)</f>
        <v>0</v>
      </c>
      <c r="DD59" s="337"/>
      <c r="DE59" s="362"/>
      <c r="DF59" s="355" t="n">
        <f aca="false">IFERROR(IF($M59=DE59,($D$8+$D$9+$D$10)*$I59,IF($N59=LEFT(DE59,1),($D$8+MAX(0,IF($D$50=1,$D$9*(1-(ABS($Q59-ABS(VALUE(MID(DE59,FIND("|",DE59)+1,FIND("-",DE59)-FIND("|",DE59)-1))-VALUE(MID(DE59,FIND("-",DE59)+1,10)))))*$D$50),$D$9*(1-(IF($N59="X",ABS($O59-VALUE(MID(DE59,FIND("|",DE59)+1,FIND("-",DE59)-FIND("|",DE59)-1))),ABS($Q59-ABS(VALUE(MID(DE59,FIND("|",DE59)+1,FIND("-",DE59)-FIND("|",DE59)-1))-VALUE(MID(DE59,FIND("-",DE59)+1,10)))))*$D$50)))))*$I59,0)),0)</f>
        <v>0</v>
      </c>
      <c r="DG59" s="337"/>
      <c r="DH59" s="362"/>
      <c r="DI59" s="355" t="n">
        <f aca="false">IFERROR(IF($M59=DH59,($D$8+$D$9+$D$10)*$I59,IF($N59=LEFT(DH59,1),($D$8+MAX(0,IF($D$50=1,$D$9*(1-(ABS($Q59-ABS(VALUE(MID(DH59,FIND("|",DH59)+1,FIND("-",DH59)-FIND("|",DH59)-1))-VALUE(MID(DH59,FIND("-",DH59)+1,10)))))*$D$50),$D$9*(1-(IF($N59="X",ABS($O59-VALUE(MID(DH59,FIND("|",DH59)+1,FIND("-",DH59)-FIND("|",DH59)-1))),ABS($Q59-ABS(VALUE(MID(DH59,FIND("|",DH59)+1,FIND("-",DH59)-FIND("|",DH59)-1))-VALUE(MID(DH59,FIND("-",DH59)+1,10)))))*$D$50)))))*$I59,0)),0)</f>
        <v>0</v>
      </c>
      <c r="DJ59" s="337"/>
      <c r="DK59" s="362"/>
      <c r="DL59" s="355" t="n">
        <f aca="false">IFERROR(IF($M59=DK59,($D$8+$D$9+$D$10)*$I59,IF($N59=LEFT(DK59,1),($D$8+MAX(0,IF($D$50=1,$D$9*(1-(ABS($Q59-ABS(VALUE(MID(DK59,FIND("|",DK59)+1,FIND("-",DK59)-FIND("|",DK59)-1))-VALUE(MID(DK59,FIND("-",DK59)+1,10)))))*$D$50),$D$9*(1-(IF($N59="X",ABS($O59-VALUE(MID(DK59,FIND("|",DK59)+1,FIND("-",DK59)-FIND("|",DK59)-1))),ABS($Q59-ABS(VALUE(MID(DK59,FIND("|",DK59)+1,FIND("-",DK59)-FIND("|",DK59)-1))-VALUE(MID(DK59,FIND("-",DK59)+1,10)))))*$D$50)))))*$I59,0)),0)</f>
        <v>0</v>
      </c>
      <c r="DM59" s="337"/>
      <c r="DN59" s="362"/>
      <c r="DO59" s="355" t="n">
        <f aca="false">IFERROR(IF($M59=DN59,($D$8+$D$9+$D$10)*$I59,IF($N59=LEFT(DN59,1),($D$8+MAX(0,IF($D$50=1,$D$9*(1-(ABS($Q59-ABS(VALUE(MID(DN59,FIND("|",DN59)+1,FIND("-",DN59)-FIND("|",DN59)-1))-VALUE(MID(DN59,FIND("-",DN59)+1,10)))))*$D$50),$D$9*(1-(IF($N59="X",ABS($O59-VALUE(MID(DN59,FIND("|",DN59)+1,FIND("-",DN59)-FIND("|",DN59)-1))),ABS($Q59-ABS(VALUE(MID(DN59,FIND("|",DN59)+1,FIND("-",DN59)-FIND("|",DN59)-1))-VALUE(MID(DN59,FIND("-",DN59)+1,10)))))*$D$50)))))*$I59,0)),0)</f>
        <v>0</v>
      </c>
      <c r="DP59" s="337"/>
      <c r="DQ59" s="362"/>
      <c r="DR59" s="355" t="n">
        <f aca="false">IFERROR(IF($M59=DQ59,($D$8+$D$9+$D$10)*$I59,IF($N59=LEFT(DQ59,1),($D$8+MAX(0,IF($D$50=1,$D$9*(1-(ABS($Q59-ABS(VALUE(MID(DQ59,FIND("|",DQ59)+1,FIND("-",DQ59)-FIND("|",DQ59)-1))-VALUE(MID(DQ59,FIND("-",DQ59)+1,10)))))*$D$50),$D$9*(1-(IF($N59="X",ABS($O59-VALUE(MID(DQ59,FIND("|",DQ59)+1,FIND("-",DQ59)-FIND("|",DQ59)-1))),ABS($Q59-ABS(VALUE(MID(DQ59,FIND("|",DQ59)+1,FIND("-",DQ59)-FIND("|",DQ59)-1))-VALUE(MID(DQ59,FIND("-",DQ59)+1,10)))))*$D$50)))))*$I59,0)),0)</f>
        <v>0</v>
      </c>
      <c r="DS59" s="337"/>
      <c r="DT59" s="362"/>
      <c r="DU59" s="355" t="n">
        <f aca="false">IFERROR(IF($M59=DT59,($D$8+$D$9+$D$10)*$I59,IF($N59=LEFT(DT59,1),($D$8+MAX(0,IF($D$50=1,$D$9*(1-(ABS($Q59-ABS(VALUE(MID(DT59,FIND("|",DT59)+1,FIND("-",DT59)-FIND("|",DT59)-1))-VALUE(MID(DT59,FIND("-",DT59)+1,10)))))*$D$50),$D$9*(1-(IF($N59="X",ABS($O59-VALUE(MID(DT59,FIND("|",DT59)+1,FIND("-",DT59)-FIND("|",DT59)-1))),ABS($Q59-ABS(VALUE(MID(DT59,FIND("|",DT59)+1,FIND("-",DT59)-FIND("|",DT59)-1))-VALUE(MID(DT59,FIND("-",DT59)+1,10)))))*$D$50)))))*$I59,0)),0)</f>
        <v>0</v>
      </c>
      <c r="DV59" s="337"/>
      <c r="DW59" s="362"/>
      <c r="DX59" s="355" t="n">
        <f aca="false">IFERROR(IF($M59=DW59,($D$8+$D$9+$D$10)*$I59,IF($N59=LEFT(DW59,1),($D$8+MAX(0,IF($D$50=1,$D$9*(1-(ABS($Q59-ABS(VALUE(MID(DW59,FIND("|",DW59)+1,FIND("-",DW59)-FIND("|",DW59)-1))-VALUE(MID(DW59,FIND("-",DW59)+1,10)))))*$D$50),$D$9*(1-(IF($N59="X",ABS($O59-VALUE(MID(DW59,FIND("|",DW59)+1,FIND("-",DW59)-FIND("|",DW59)-1))),ABS($Q59-ABS(VALUE(MID(DW59,FIND("|",DW59)+1,FIND("-",DW59)-FIND("|",DW59)-1))-VALUE(MID(DW59,FIND("-",DW59)+1,10)))))*$D$50)))))*$I59,0)),0)</f>
        <v>0</v>
      </c>
      <c r="DY59" s="337"/>
      <c r="DZ59" s="362"/>
      <c r="EA59" s="355" t="n">
        <f aca="false">IFERROR(IF($M59=DZ59,($D$8+$D$9+$D$10)*$I59,IF($N59=LEFT(DZ59,1),($D$8+MAX(0,IF($D$50=1,$D$9*(1-(ABS($Q59-ABS(VALUE(MID(DZ59,FIND("|",DZ59)+1,FIND("-",DZ59)-FIND("|",DZ59)-1))-VALUE(MID(DZ59,FIND("-",DZ59)+1,10)))))*$D$50),$D$9*(1-(IF($N59="X",ABS($O59-VALUE(MID(DZ59,FIND("|",DZ59)+1,FIND("-",DZ59)-FIND("|",DZ59)-1))),ABS($Q59-ABS(VALUE(MID(DZ59,FIND("|",DZ59)+1,FIND("-",DZ59)-FIND("|",DZ59)-1))-VALUE(MID(DZ59,FIND("-",DZ59)+1,10)))))*$D$50)))))*$I59,0)),0)</f>
        <v>0</v>
      </c>
      <c r="EB59" s="337"/>
      <c r="EC59" s="362"/>
      <c r="ED59" s="355" t="n">
        <f aca="false">IFERROR(IF($M59=EC59,($D$8+$D$9+$D$10)*$I59,IF($N59=LEFT(EC59,1),($D$8+MAX(0,IF($D$50=1,$D$9*(1-(ABS($Q59-ABS(VALUE(MID(EC59,FIND("|",EC59)+1,FIND("-",EC59)-FIND("|",EC59)-1))-VALUE(MID(EC59,FIND("-",EC59)+1,10)))))*$D$50),$D$9*(1-(IF($N59="X",ABS($O59-VALUE(MID(EC59,FIND("|",EC59)+1,FIND("-",EC59)-FIND("|",EC59)-1))),ABS($Q59-ABS(VALUE(MID(EC59,FIND("|",EC59)+1,FIND("-",EC59)-FIND("|",EC59)-1))-VALUE(MID(EC59,FIND("-",EC59)+1,10)))))*$D$50)))))*$I59,0)),0)</f>
        <v>0</v>
      </c>
      <c r="EE59" s="337"/>
      <c r="EF59" s="362"/>
      <c r="EG59" s="355" t="n">
        <f aca="false">IFERROR(IF($M59=EF59,($D$8+$D$9+$D$10)*$I59,IF($N59=LEFT(EF59,1),($D$8+MAX(0,IF($D$50=1,$D$9*(1-(ABS($Q59-ABS(VALUE(MID(EF59,FIND("|",EF59)+1,FIND("-",EF59)-FIND("|",EF59)-1))-VALUE(MID(EF59,FIND("-",EF59)+1,10)))))*$D$50),$D$9*(1-(IF($N59="X",ABS($O59-VALUE(MID(EF59,FIND("|",EF59)+1,FIND("-",EF59)-FIND("|",EF59)-1))),ABS($Q59-ABS(VALUE(MID(EF59,FIND("|",EF59)+1,FIND("-",EF59)-FIND("|",EF59)-1))-VALUE(MID(EF59,FIND("-",EF59)+1,10)))))*$D$50)))))*$I59,0)),0)</f>
        <v>0</v>
      </c>
      <c r="EH59" s="337"/>
      <c r="EI59" s="337"/>
    </row>
    <row r="60" customFormat="false" ht="15" hidden="false" customHeight="false" outlineLevel="0" collapsed="false">
      <c r="A60" s="326"/>
      <c r="B60" s="326"/>
      <c r="C60" s="387" t="str">
        <f aca="false">"MAX. "&amp;UPPER(Idiomas!D263)</f>
        <v>MAX. SEMIFINALES</v>
      </c>
      <c r="D60" s="388" t="n">
        <f aca="false">SUM($D$28:$D$30)*SUM($I$232:$I$233)+$D$31*2+$D$32*2</f>
        <v>64</v>
      </c>
      <c r="E60" s="333"/>
      <c r="F60" s="342" t="n">
        <f aca="false">SUM($D$8:$D$10)*I60</f>
        <v>17</v>
      </c>
      <c r="G60" s="342" t="n">
        <f aca="false">VLOOKUP(H60,Equipos!$Q$1:$R$25,2,0)</f>
        <v>16</v>
      </c>
      <c r="H60" s="350" t="n">
        <f aca="false">TRUNC(INDEX(WORLDCUP!$X$4:$X$147,MATCH(ADMIN!K60,WORLDCUP!$DT$4:$DT$147,0))+INDEX(Horarios!$R$3:$R$86,MATCH(Horarios!$C$3,Horarios!$P$3:$P$86,0))/24)</f>
        <v>46199</v>
      </c>
      <c r="I60" s="351" t="n">
        <v>1</v>
      </c>
      <c r="J60" s="361" t="s">
        <v>317</v>
      </c>
      <c r="K60" s="366" t="str">
        <f aca="false">CONCATENATE(WORLDCUP!AA32,"-",WORLDCUP!AF32)</f>
        <v>Turquía-Estados Unidos</v>
      </c>
      <c r="L60" s="353"/>
      <c r="M60" s="358" t="str">
        <f aca="false">IF(OR(WORLDCUP!AC32="",WORLDCUP!AD32=""),"-",N60&amp;"|"&amp;O60&amp;"-"&amp;P60)</f>
        <v>-</v>
      </c>
      <c r="N60" s="331" t="str">
        <f aca="false">IF(OR(WORLDCUP!AC32="",WORLDCUP!AD32=""),"",IF(WORLDCUP!AC32&gt;WORLDCUP!AD32,"1",IF(WORLDCUP!AC32&lt;WORLDCUP!AD32,"2","X")))</f>
        <v/>
      </c>
      <c r="O60" s="331" t="n">
        <f aca="false">WORLDCUP!AC32</f>
        <v>0</v>
      </c>
      <c r="P60" s="331" t="n">
        <f aca="false">WORLDCUP!AD32</f>
        <v>0</v>
      </c>
      <c r="Q60" s="331" t="n">
        <f aca="false">ABS(O60-P60)</f>
        <v>0</v>
      </c>
      <c r="R60" s="326"/>
      <c r="S60" s="369" t="s">
        <v>288</v>
      </c>
      <c r="T60" s="370" t="n">
        <f aca="false">IFERROR(IF($M60=S60,($D$8+$D$9+$D$10)*$I60,IF($N60=LEFT(S60,1),($D$8+MAX(0,IF($D$50=1,$D$9*(1-(ABS($Q60-ABS(VALUE(MID(S60,FIND("|",S60)+1,FIND("-",S60)-FIND("|",S60)-1))-VALUE(MID(S60,FIND("-",S60)+1,10)))))*$D$50),$D$9*(1-(IF($N60="X",ABS($O60-VALUE(MID(S60,FIND("|",S60)+1,FIND("-",S60)-FIND("|",S60)-1))),ABS($Q60-ABS(VALUE(MID(S60,FIND("|",S60)+1,FIND("-",S60)-FIND("|",S60)-1))-VALUE(MID(S60,FIND("-",S60)+1,10)))))*$D$50)))))*$I60,0)),0)</f>
        <v>0</v>
      </c>
      <c r="U60" s="337"/>
      <c r="V60" s="369" t="s">
        <v>268</v>
      </c>
      <c r="W60" s="370" t="n">
        <f aca="false">IFERROR(IF($M60=V60,($D$8+$D$9+$D$10)*$I60,IF($N60=LEFT(V60,1),($D$8+MAX(0,IF($D$50=1,$D$9*(1-(ABS($Q60-ABS(VALUE(MID(V60,FIND("|",V60)+1,FIND("-",V60)-FIND("|",V60)-1))-VALUE(MID(V60,FIND("-",V60)+1,10)))))*$D$50),$D$9*(1-(IF($N60="X",ABS($O60-VALUE(MID(V60,FIND("|",V60)+1,FIND("-",V60)-FIND("|",V60)-1))),ABS($Q60-ABS(VALUE(MID(V60,FIND("|",V60)+1,FIND("-",V60)-FIND("|",V60)-1))-VALUE(MID(V60,FIND("-",V60)+1,10)))))*$D$50)))))*$I60,0)),0)</f>
        <v>0</v>
      </c>
      <c r="X60" s="337"/>
      <c r="Y60" s="369" t="s">
        <v>269</v>
      </c>
      <c r="Z60" s="370" t="n">
        <f aca="false">IFERROR(IF($M60=Y60,($D$8+$D$9+$D$10)*$I60,IF($N60=LEFT(Y60,1),($D$8+MAX(0,IF($D$50=1,$D$9*(1-(ABS($Q60-ABS(VALUE(MID(Y60,FIND("|",Y60)+1,FIND("-",Y60)-FIND("|",Y60)-1))-VALUE(MID(Y60,FIND("-",Y60)+1,10)))))*$D$50),$D$9*(1-(IF($N60="X",ABS($O60-VALUE(MID(Y60,FIND("|",Y60)+1,FIND("-",Y60)-FIND("|",Y60)-1))),ABS($Q60-ABS(VALUE(MID(Y60,FIND("|",Y60)+1,FIND("-",Y60)-FIND("|",Y60)-1))-VALUE(MID(Y60,FIND("-",Y60)+1,10)))))*$D$50)))))*$I60,0)),0)</f>
        <v>0</v>
      </c>
      <c r="AA60" s="337"/>
      <c r="AB60" s="362" t="s">
        <v>268</v>
      </c>
      <c r="AC60" s="370" t="n">
        <f aca="false">IFERROR(IF($M60=AB60,($D$8+$D$9+$D$10)*$I60,IF($N60=LEFT(AB60,1),($D$8+MAX(0,IF($D$50=1,$D$9*(1-(ABS($Q60-ABS(VALUE(MID(AB60,FIND("|",AB60)+1,FIND("-",AB60)-FIND("|",AB60)-1))-VALUE(MID(AB60,FIND("-",AB60)+1,10)))))*$D$50),$D$9*(1-(IF($N60="X",ABS($O60-VALUE(MID(AB60,FIND("|",AB60)+1,FIND("-",AB60)-FIND("|",AB60)-1))),ABS($Q60-ABS(VALUE(MID(AB60,FIND("|",AB60)+1,FIND("-",AB60)-FIND("|",AB60)-1))-VALUE(MID(AB60,FIND("-",AB60)+1,10)))))*$D$50)))))*$I60,0)),0)</f>
        <v>0</v>
      </c>
      <c r="AD60" s="337"/>
      <c r="AE60" s="369" t="s">
        <v>264</v>
      </c>
      <c r="AF60" s="370" t="n">
        <f aca="false">IFERROR(IF($M60=AE60,($D$8+$D$9+$D$10)*$I60,IF($N60=LEFT(AE60,1),($D$8+MAX(0,IF($D$50=1,$D$9*(1-(ABS($Q60-ABS(VALUE(MID(AE60,FIND("|",AE60)+1,FIND("-",AE60)-FIND("|",AE60)-1))-VALUE(MID(AE60,FIND("-",AE60)+1,10)))))*$D$50),$D$9*(1-(IF($N60="X",ABS($O60-VALUE(MID(AE60,FIND("|",AE60)+1,FIND("-",AE60)-FIND("|",AE60)-1))),ABS($Q60-ABS(VALUE(MID(AE60,FIND("|",AE60)+1,FIND("-",AE60)-FIND("|",AE60)-1))-VALUE(MID(AE60,FIND("-",AE60)+1,10)))))*$D$50)))))*$I60,0)),0)</f>
        <v>0</v>
      </c>
      <c r="AG60" s="337"/>
      <c r="AH60" s="369" t="s">
        <v>267</v>
      </c>
      <c r="AI60" s="370" t="n">
        <f aca="false">IFERROR(IF($M60=AH60,($D$8+$D$9+$D$10)*$I60,IF($N60=LEFT(AH60,1),($D$8+MAX(0,IF($D$50=1,$D$9*(1-(ABS($Q60-ABS(VALUE(MID(AH60,FIND("|",AH60)+1,FIND("-",AH60)-FIND("|",AH60)-1))-VALUE(MID(AH60,FIND("-",AH60)+1,10)))))*$D$50),$D$9*(1-(IF($N60="X",ABS($O60-VALUE(MID(AH60,FIND("|",AH60)+1,FIND("-",AH60)-FIND("|",AH60)-1))),ABS($Q60-ABS(VALUE(MID(AH60,FIND("|",AH60)+1,FIND("-",AH60)-FIND("|",AH60)-1))-VALUE(MID(AH60,FIND("-",AH60)+1,10)))))*$D$50)))))*$I60,0)),0)</f>
        <v>0</v>
      </c>
      <c r="AJ60" s="337"/>
      <c r="AK60" s="369" t="s">
        <v>267</v>
      </c>
      <c r="AL60" s="370" t="n">
        <f aca="false">IFERROR(IF($M60=AK60,($D$8+$D$9+$D$10)*$I60,IF($N60=LEFT(AK60,1),($D$8+MAX(0,IF($D$50=1,$D$9*(1-(ABS($Q60-ABS(VALUE(MID(AK60,FIND("|",AK60)+1,FIND("-",AK60)-FIND("|",AK60)-1))-VALUE(MID(AK60,FIND("-",AK60)+1,10)))))*$D$50),$D$9*(1-(IF($N60="X",ABS($O60-VALUE(MID(AK60,FIND("|",AK60)+1,FIND("-",AK60)-FIND("|",AK60)-1))),ABS($Q60-ABS(VALUE(MID(AK60,FIND("|",AK60)+1,FIND("-",AK60)-FIND("|",AK60)-1))-VALUE(MID(AK60,FIND("-",AK60)+1,10)))))*$D$50)))))*$I60,0)),0)</f>
        <v>0</v>
      </c>
      <c r="AM60" s="337"/>
      <c r="AN60" s="369" t="s">
        <v>267</v>
      </c>
      <c r="AO60" s="370" t="n">
        <f aca="false">IFERROR(IF($M60=AN60,($D$8+$D$9+$D$10)*$I60,IF($N60=LEFT(AN60,1),($D$8+MAX(0,IF($D$50=1,$D$9*(1-(ABS($Q60-ABS(VALUE(MID(AN60,FIND("|",AN60)+1,FIND("-",AN60)-FIND("|",AN60)-1))-VALUE(MID(AN60,FIND("-",AN60)+1,10)))))*$D$50),$D$9*(1-(IF($N60="X",ABS($O60-VALUE(MID(AN60,FIND("|",AN60)+1,FIND("-",AN60)-FIND("|",AN60)-1))),ABS($Q60-ABS(VALUE(MID(AN60,FIND("|",AN60)+1,FIND("-",AN60)-FIND("|",AN60)-1))-VALUE(MID(AN60,FIND("-",AN60)+1,10)))))*$D$50)))))*$I60,0)),0)</f>
        <v>0</v>
      </c>
      <c r="AP60" s="337"/>
      <c r="AQ60" s="369" t="s">
        <v>267</v>
      </c>
      <c r="AR60" s="370" t="n">
        <f aca="false">IFERROR(IF($M60=AQ60,($D$8+$D$9+$D$10)*$I60,IF($N60=LEFT(AQ60,1),($D$8+MAX(0,IF($D$50=1,$D$9*(1-(ABS($Q60-ABS(VALUE(MID(AQ60,FIND("|",AQ60)+1,FIND("-",AQ60)-FIND("|",AQ60)-1))-VALUE(MID(AQ60,FIND("-",AQ60)+1,10)))))*$D$50),$D$9*(1-(IF($N60="X",ABS($O60-VALUE(MID(AQ60,FIND("|",AQ60)+1,FIND("-",AQ60)-FIND("|",AQ60)-1))),ABS($Q60-ABS(VALUE(MID(AQ60,FIND("|",AQ60)+1,FIND("-",AQ60)-FIND("|",AQ60)-1))-VALUE(MID(AQ60,FIND("-",AQ60)+1,10)))))*$D$50)))))*$I60,0)),0)</f>
        <v>0</v>
      </c>
      <c r="AS60" s="337"/>
      <c r="AT60" s="369" t="s">
        <v>272</v>
      </c>
      <c r="AU60" s="370" t="n">
        <f aca="false">IFERROR(IF($M60=AT60,($D$8+$D$9+$D$10)*$I60,IF($N60=LEFT(AT60,1),($D$8+MAX(0,IF($D$50=1,$D$9*(1-(ABS($Q60-ABS(VALUE(MID(AT60,FIND("|",AT60)+1,FIND("-",AT60)-FIND("|",AT60)-1))-VALUE(MID(AT60,FIND("-",AT60)+1,10)))))*$D$50),$D$9*(1-(IF($N60="X",ABS($O60-VALUE(MID(AT60,FIND("|",AT60)+1,FIND("-",AT60)-FIND("|",AT60)-1))),ABS($Q60-ABS(VALUE(MID(AT60,FIND("|",AT60)+1,FIND("-",AT60)-FIND("|",AT60)-1))-VALUE(MID(AT60,FIND("-",AT60)+1,10)))))*$D$50)))))*$I60,0)),0)</f>
        <v>0</v>
      </c>
      <c r="AV60" s="337"/>
      <c r="AW60" s="369" t="s">
        <v>267</v>
      </c>
      <c r="AX60" s="370" t="n">
        <f aca="false">IFERROR(IF($M60=AW60,($D$8+$D$9+$D$10)*$I60,IF($N60=LEFT(AW60,1),($D$8+MAX(0,IF($D$50=1,$D$9*(1-(ABS($Q60-ABS(VALUE(MID(AW60,FIND("|",AW60)+1,FIND("-",AW60)-FIND("|",AW60)-1))-VALUE(MID(AW60,FIND("-",AW60)+1,10)))))*$D$50),$D$9*(1-(IF($N60="X",ABS($O60-VALUE(MID(AW60,FIND("|",AW60)+1,FIND("-",AW60)-FIND("|",AW60)-1))),ABS($Q60-ABS(VALUE(MID(AW60,FIND("|",AW60)+1,FIND("-",AW60)-FIND("|",AW60)-1))-VALUE(MID(AW60,FIND("-",AW60)+1,10)))))*$D$50)))))*$I60,0)),0)</f>
        <v>0</v>
      </c>
      <c r="AY60" s="337"/>
      <c r="AZ60" s="369" t="s">
        <v>264</v>
      </c>
      <c r="BA60" s="370" t="n">
        <f aca="false">IFERROR(IF($M60=AZ60,($D$8+$D$9+$D$10)*$I60,IF($N60=LEFT(AZ60,1),($D$8+MAX(0,IF($D$50=1,$D$9*(1-(ABS($Q60-ABS(VALUE(MID(AZ60,FIND("|",AZ60)+1,FIND("-",AZ60)-FIND("|",AZ60)-1))-VALUE(MID(AZ60,FIND("-",AZ60)+1,10)))))*$D$50),$D$9*(1-(IF($N60="X",ABS($O60-VALUE(MID(AZ60,FIND("|",AZ60)+1,FIND("-",AZ60)-FIND("|",AZ60)-1))),ABS($Q60-ABS(VALUE(MID(AZ60,FIND("|",AZ60)+1,FIND("-",AZ60)-FIND("|",AZ60)-1))-VALUE(MID(AZ60,FIND("-",AZ60)+1,10)))))*$D$50)))))*$I60,0)),0)</f>
        <v>0</v>
      </c>
      <c r="BB60" s="337"/>
      <c r="BC60" s="369" t="s">
        <v>267</v>
      </c>
      <c r="BD60" s="370" t="n">
        <f aca="false">IFERROR(IF($M60=BC60,($D$8+$D$9+$D$10)*$I60,IF($N60=LEFT(BC60,1),($D$8+MAX(0,IF($D$50=1,$D$9*(1-(ABS($Q60-ABS(VALUE(MID(BC60,FIND("|",BC60)+1,FIND("-",BC60)-FIND("|",BC60)-1))-VALUE(MID(BC60,FIND("-",BC60)+1,10)))))*$D$50),$D$9*(1-(IF($N60="X",ABS($O60-VALUE(MID(BC60,FIND("|",BC60)+1,FIND("-",BC60)-FIND("|",BC60)-1))),ABS($Q60-ABS(VALUE(MID(BC60,FIND("|",BC60)+1,FIND("-",BC60)-FIND("|",BC60)-1))-VALUE(MID(BC60,FIND("-",BC60)+1,10)))))*$D$50)))))*$I60,0)),0)</f>
        <v>0</v>
      </c>
      <c r="BE60" s="337"/>
      <c r="BF60" s="369" t="s">
        <v>265</v>
      </c>
      <c r="BG60" s="370" t="n">
        <f aca="false">IFERROR(IF($M60=BF60,($D$8+$D$9+$D$10)*$I60,IF($N60=LEFT(BF60,1),($D$8+MAX(0,IF($D$50=1,$D$9*(1-(ABS($Q60-ABS(VALUE(MID(BF60,FIND("|",BF60)+1,FIND("-",BF60)-FIND("|",BF60)-1))-VALUE(MID(BF60,FIND("-",BF60)+1,10)))))*$D$50),$D$9*(1-(IF($N60="X",ABS($O60-VALUE(MID(BF60,FIND("|",BF60)+1,FIND("-",BF60)-FIND("|",BF60)-1))),ABS($Q60-ABS(VALUE(MID(BF60,FIND("|",BF60)+1,FIND("-",BF60)-FIND("|",BF60)-1))-VALUE(MID(BF60,FIND("-",BF60)+1,10)))))*$D$50)))))*$I60,0)),0)</f>
        <v>0</v>
      </c>
      <c r="BH60" s="337"/>
      <c r="BI60" s="369" t="s">
        <v>267</v>
      </c>
      <c r="BJ60" s="370" t="n">
        <f aca="false">IFERROR(IF($M60=BI60,($D$8+$D$9+$D$10)*$I60,IF($N60=LEFT(BI60,1),($D$8+MAX(0,IF($D$50=1,$D$9*(1-(ABS($Q60-ABS(VALUE(MID(BI60,FIND("|",BI60)+1,FIND("-",BI60)-FIND("|",BI60)-1))-VALUE(MID(BI60,FIND("-",BI60)+1,10)))))*$D$50),$D$9*(1-(IF($N60="X",ABS($O60-VALUE(MID(BI60,FIND("|",BI60)+1,FIND("-",BI60)-FIND("|",BI60)-1))),ABS($Q60-ABS(VALUE(MID(BI60,FIND("|",BI60)+1,FIND("-",BI60)-FIND("|",BI60)-1))-VALUE(MID(BI60,FIND("-",BI60)+1,10)))))*$D$50)))))*$I60,0)),0)</f>
        <v>0</v>
      </c>
      <c r="BK60" s="337"/>
      <c r="BL60" s="369" t="s">
        <v>274</v>
      </c>
      <c r="BM60" s="370" t="n">
        <f aca="false">IFERROR(IF($M60=BL60,($D$8+$D$9+$D$10)*$I60,IF($N60=LEFT(BL60,1),($D$8+MAX(0,IF($D$50=1,$D$9*(1-(ABS($Q60-ABS(VALUE(MID(BL60,FIND("|",BL60)+1,FIND("-",BL60)-FIND("|",BL60)-1))-VALUE(MID(BL60,FIND("-",BL60)+1,10)))))*$D$50),$D$9*(1-(IF($N60="X",ABS($O60-VALUE(MID(BL60,FIND("|",BL60)+1,FIND("-",BL60)-FIND("|",BL60)-1))),ABS($Q60-ABS(VALUE(MID(BL60,FIND("|",BL60)+1,FIND("-",BL60)-FIND("|",BL60)-1))-VALUE(MID(BL60,FIND("-",BL60)+1,10)))))*$D$50)))))*$I60,0)),0)</f>
        <v>0</v>
      </c>
      <c r="BN60" s="337"/>
      <c r="BO60" s="369" t="s">
        <v>318</v>
      </c>
      <c r="BP60" s="370" t="n">
        <f aca="false">IFERROR(IF($M60=BO60,($D$8+$D$9+$D$10)*$I60,IF($N60=LEFT(BO60,1),($D$8+MAX(0,IF($D$50=1,$D$9*(1-(ABS($Q60-ABS(VALUE(MID(BO60,FIND("|",BO60)+1,FIND("-",BO60)-FIND("|",BO60)-1))-VALUE(MID(BO60,FIND("-",BO60)+1,10)))))*$D$50),$D$9*(1-(IF($N60="X",ABS($O60-VALUE(MID(BO60,FIND("|",BO60)+1,FIND("-",BO60)-FIND("|",BO60)-1))),ABS($Q60-ABS(VALUE(MID(BO60,FIND("|",BO60)+1,FIND("-",BO60)-FIND("|",BO60)-1))-VALUE(MID(BO60,FIND("-",BO60)+1,10)))))*$D$50)))))*$I60,0)),0)</f>
        <v>0</v>
      </c>
      <c r="BQ60" s="337"/>
      <c r="BR60" s="369" t="s">
        <v>268</v>
      </c>
      <c r="BS60" s="370" t="n">
        <f aca="false">IFERROR(IF($M60=BR60,($D$8+$D$9+$D$10)*$I60,IF($N60=LEFT(BR60,1),($D$8+MAX(0,IF($D$50=1,$D$9*(1-(ABS($Q60-ABS(VALUE(MID(BR60,FIND("|",BR60)+1,FIND("-",BR60)-FIND("|",BR60)-1))-VALUE(MID(BR60,FIND("-",BR60)+1,10)))))*$D$50),$D$9*(1-(IF($N60="X",ABS($O60-VALUE(MID(BR60,FIND("|",BR60)+1,FIND("-",BR60)-FIND("|",BR60)-1))),ABS($Q60-ABS(VALUE(MID(BR60,FIND("|",BR60)+1,FIND("-",BR60)-FIND("|",BR60)-1))-VALUE(MID(BR60,FIND("-",BR60)+1,10)))))*$D$50)))))*$I60,0)),0)</f>
        <v>0</v>
      </c>
      <c r="BT60" s="337"/>
      <c r="BU60" s="369"/>
      <c r="BV60" s="370" t="n">
        <f aca="false">IFERROR(IF($M60=BU60,($D$8+$D$9+$D$10)*$I60,IF($N60=LEFT(BU60,1),($D$8+MAX(0,IF($D$50=1,$D$9*(1-(ABS($Q60-ABS(VALUE(MID(BU60,FIND("|",BU60)+1,FIND("-",BU60)-FIND("|",BU60)-1))-VALUE(MID(BU60,FIND("-",BU60)+1,10)))))*$D$50),$D$9*(1-(IF($N60="X",ABS($O60-VALUE(MID(BU60,FIND("|",BU60)+1,FIND("-",BU60)-FIND("|",BU60)-1))),ABS($Q60-ABS(VALUE(MID(BU60,FIND("|",BU60)+1,FIND("-",BU60)-FIND("|",BU60)-1))-VALUE(MID(BU60,FIND("-",BU60)+1,10)))))*$D$50)))))*$I60,0)),0)</f>
        <v>0</v>
      </c>
      <c r="BW60" s="337"/>
      <c r="BX60" s="369"/>
      <c r="BY60" s="370" t="n">
        <f aca="false">IFERROR(IF($M60=BX60,($D$8+$D$9+$D$10)*$I60,IF($N60=LEFT(BX60,1),($D$8+MAX(0,IF($D$50=1,$D$9*(1-(ABS($Q60-ABS(VALUE(MID(BX60,FIND("|",BX60)+1,FIND("-",BX60)-FIND("|",BX60)-1))-VALUE(MID(BX60,FIND("-",BX60)+1,10)))))*$D$50),$D$9*(1-(IF($N60="X",ABS($O60-VALUE(MID(BX60,FIND("|",BX60)+1,FIND("-",BX60)-FIND("|",BX60)-1))),ABS($Q60-ABS(VALUE(MID(BX60,FIND("|",BX60)+1,FIND("-",BX60)-FIND("|",BX60)-1))-VALUE(MID(BX60,FIND("-",BX60)+1,10)))))*$D$50)))))*$I60,0)),0)</f>
        <v>0</v>
      </c>
      <c r="BZ60" s="337"/>
      <c r="CA60" s="369"/>
      <c r="CB60" s="370" t="n">
        <f aca="false">IFERROR(IF($M60=CA60,($D$8+$D$9+$D$10)*$I60,IF($N60=LEFT(CA60,1),($D$8+MAX(0,IF($D$50=1,$D$9*(1-(ABS($Q60-ABS(VALUE(MID(CA60,FIND("|",CA60)+1,FIND("-",CA60)-FIND("|",CA60)-1))-VALUE(MID(CA60,FIND("-",CA60)+1,10)))))*$D$50),$D$9*(1-(IF($N60="X",ABS($O60-VALUE(MID(CA60,FIND("|",CA60)+1,FIND("-",CA60)-FIND("|",CA60)-1))),ABS($Q60-ABS(VALUE(MID(CA60,FIND("|",CA60)+1,FIND("-",CA60)-FIND("|",CA60)-1))-VALUE(MID(CA60,FIND("-",CA60)+1,10)))))*$D$50)))))*$I60,0)),0)</f>
        <v>0</v>
      </c>
      <c r="CC60" s="337"/>
      <c r="CD60" s="369"/>
      <c r="CE60" s="370" t="n">
        <f aca="false">IFERROR(IF($M60=CD60,($D$8+$D$9+$D$10)*$I60,IF($N60=LEFT(CD60,1),($D$8+MAX(0,IF($D$50=1,$D$9*(1-(ABS($Q60-ABS(VALUE(MID(CD60,FIND("|",CD60)+1,FIND("-",CD60)-FIND("|",CD60)-1))-VALUE(MID(CD60,FIND("-",CD60)+1,10)))))*$D$50),$D$9*(1-(IF($N60="X",ABS($O60-VALUE(MID(CD60,FIND("|",CD60)+1,FIND("-",CD60)-FIND("|",CD60)-1))),ABS($Q60-ABS(VALUE(MID(CD60,FIND("|",CD60)+1,FIND("-",CD60)-FIND("|",CD60)-1))-VALUE(MID(CD60,FIND("-",CD60)+1,10)))))*$D$50)))))*$I60,0)),0)</f>
        <v>0</v>
      </c>
      <c r="CF60" s="337"/>
      <c r="CG60" s="369"/>
      <c r="CH60" s="370" t="n">
        <f aca="false">IFERROR(IF($M60=CG60,($D$8+$D$9+$D$10)*$I60,IF($N60=LEFT(CG60,1),($D$8+MAX(0,IF($D$50=1,$D$9*(1-(ABS($Q60-ABS(VALUE(MID(CG60,FIND("|",CG60)+1,FIND("-",CG60)-FIND("|",CG60)-1))-VALUE(MID(CG60,FIND("-",CG60)+1,10)))))*$D$50),$D$9*(1-(IF($N60="X",ABS($O60-VALUE(MID(CG60,FIND("|",CG60)+1,FIND("-",CG60)-FIND("|",CG60)-1))),ABS($Q60-ABS(VALUE(MID(CG60,FIND("|",CG60)+1,FIND("-",CG60)-FIND("|",CG60)-1))-VALUE(MID(CG60,FIND("-",CG60)+1,10)))))*$D$50)))))*$I60,0)),0)</f>
        <v>0</v>
      </c>
      <c r="CI60" s="337"/>
      <c r="CJ60" s="369"/>
      <c r="CK60" s="370" t="n">
        <f aca="false">IFERROR(IF($M60=CJ60,($D$8+$D$9+$D$10)*$I60,IF($N60=LEFT(CJ60,1),($D$8+MAX(0,IF($D$50=1,$D$9*(1-(ABS($Q60-ABS(VALUE(MID(CJ60,FIND("|",CJ60)+1,FIND("-",CJ60)-FIND("|",CJ60)-1))-VALUE(MID(CJ60,FIND("-",CJ60)+1,10)))))*$D$50),$D$9*(1-(IF($N60="X",ABS($O60-VALUE(MID(CJ60,FIND("|",CJ60)+1,FIND("-",CJ60)-FIND("|",CJ60)-1))),ABS($Q60-ABS(VALUE(MID(CJ60,FIND("|",CJ60)+1,FIND("-",CJ60)-FIND("|",CJ60)-1))-VALUE(MID(CJ60,FIND("-",CJ60)+1,10)))))*$D$50)))))*$I60,0)),0)</f>
        <v>0</v>
      </c>
      <c r="CL60" s="337"/>
      <c r="CM60" s="369"/>
      <c r="CN60" s="370" t="n">
        <f aca="false">IFERROR(IF($M60=CM60,($D$8+$D$9+$D$10)*$I60,IF($N60=LEFT(CM60,1),($D$8+MAX(0,IF($D$50=1,$D$9*(1-(ABS($Q60-ABS(VALUE(MID(CM60,FIND("|",CM60)+1,FIND("-",CM60)-FIND("|",CM60)-1))-VALUE(MID(CM60,FIND("-",CM60)+1,10)))))*$D$50),$D$9*(1-(IF($N60="X",ABS($O60-VALUE(MID(CM60,FIND("|",CM60)+1,FIND("-",CM60)-FIND("|",CM60)-1))),ABS($Q60-ABS(VALUE(MID(CM60,FIND("|",CM60)+1,FIND("-",CM60)-FIND("|",CM60)-1))-VALUE(MID(CM60,FIND("-",CM60)+1,10)))))*$D$50)))))*$I60,0)),0)</f>
        <v>0</v>
      </c>
      <c r="CO60" s="337"/>
      <c r="CP60" s="369"/>
      <c r="CQ60" s="370" t="n">
        <f aca="false">IFERROR(IF($M60=CP60,($D$8+$D$9+$D$10)*$I60,IF($N60=LEFT(CP60,1),($D$8+MAX(0,IF($D$50=1,$D$9*(1-(ABS($Q60-ABS(VALUE(MID(CP60,FIND("|",CP60)+1,FIND("-",CP60)-FIND("|",CP60)-1))-VALUE(MID(CP60,FIND("-",CP60)+1,10)))))*$D$50),$D$9*(1-(IF($N60="X",ABS($O60-VALUE(MID(CP60,FIND("|",CP60)+1,FIND("-",CP60)-FIND("|",CP60)-1))),ABS($Q60-ABS(VALUE(MID(CP60,FIND("|",CP60)+1,FIND("-",CP60)-FIND("|",CP60)-1))-VALUE(MID(CP60,FIND("-",CP60)+1,10)))))*$D$50)))))*$I60,0)),0)</f>
        <v>0</v>
      </c>
      <c r="CR60" s="337"/>
      <c r="CS60" s="369"/>
      <c r="CT60" s="370" t="n">
        <f aca="false">IFERROR(IF($M60=CS60,($D$8+$D$9+$D$10)*$I60,IF($N60=LEFT(CS60,1),($D$8+MAX(0,IF($D$50=1,$D$9*(1-(ABS($Q60-ABS(VALUE(MID(CS60,FIND("|",CS60)+1,FIND("-",CS60)-FIND("|",CS60)-1))-VALUE(MID(CS60,FIND("-",CS60)+1,10)))))*$D$50),$D$9*(1-(IF($N60="X",ABS($O60-VALUE(MID(CS60,FIND("|",CS60)+1,FIND("-",CS60)-FIND("|",CS60)-1))),ABS($Q60-ABS(VALUE(MID(CS60,FIND("|",CS60)+1,FIND("-",CS60)-FIND("|",CS60)-1))-VALUE(MID(CS60,FIND("-",CS60)+1,10)))))*$D$50)))))*$I60,0)),0)</f>
        <v>0</v>
      </c>
      <c r="CU60" s="337"/>
      <c r="CV60" s="369"/>
      <c r="CW60" s="370" t="n">
        <f aca="false">IFERROR(IF($M60=CV60,($D$8+$D$9+$D$10)*$I60,IF($N60=LEFT(CV60,1),($D$8+MAX(0,IF($D$50=1,$D$9*(1-(ABS($Q60-ABS(VALUE(MID(CV60,FIND("|",CV60)+1,FIND("-",CV60)-FIND("|",CV60)-1))-VALUE(MID(CV60,FIND("-",CV60)+1,10)))))*$D$50),$D$9*(1-(IF($N60="X",ABS($O60-VALUE(MID(CV60,FIND("|",CV60)+1,FIND("-",CV60)-FIND("|",CV60)-1))),ABS($Q60-ABS(VALUE(MID(CV60,FIND("|",CV60)+1,FIND("-",CV60)-FIND("|",CV60)-1))-VALUE(MID(CV60,FIND("-",CV60)+1,10)))))*$D$50)))))*$I60,0)),0)</f>
        <v>0</v>
      </c>
      <c r="CX60" s="337"/>
      <c r="CY60" s="369"/>
      <c r="CZ60" s="370" t="n">
        <f aca="false">IFERROR(IF($M60=CY60,($D$8+$D$9+$D$10)*$I60,IF($N60=LEFT(CY60,1),($D$8+MAX(0,IF($D$50=1,$D$9*(1-(ABS($Q60-ABS(VALUE(MID(CY60,FIND("|",CY60)+1,FIND("-",CY60)-FIND("|",CY60)-1))-VALUE(MID(CY60,FIND("-",CY60)+1,10)))))*$D$50),$D$9*(1-(IF($N60="X",ABS($O60-VALUE(MID(CY60,FIND("|",CY60)+1,FIND("-",CY60)-FIND("|",CY60)-1))),ABS($Q60-ABS(VALUE(MID(CY60,FIND("|",CY60)+1,FIND("-",CY60)-FIND("|",CY60)-1))-VALUE(MID(CY60,FIND("-",CY60)+1,10)))))*$D$50)))))*$I60,0)),0)</f>
        <v>0</v>
      </c>
      <c r="DA60" s="337"/>
      <c r="DB60" s="369"/>
      <c r="DC60" s="370" t="n">
        <f aca="false">IFERROR(IF($M60=DB60,($D$8+$D$9+$D$10)*$I60,IF($N60=LEFT(DB60,1),($D$8+MAX(0,IF($D$50=1,$D$9*(1-(ABS($Q60-ABS(VALUE(MID(DB60,FIND("|",DB60)+1,FIND("-",DB60)-FIND("|",DB60)-1))-VALUE(MID(DB60,FIND("-",DB60)+1,10)))))*$D$50),$D$9*(1-(IF($N60="X",ABS($O60-VALUE(MID(DB60,FIND("|",DB60)+1,FIND("-",DB60)-FIND("|",DB60)-1))),ABS($Q60-ABS(VALUE(MID(DB60,FIND("|",DB60)+1,FIND("-",DB60)-FIND("|",DB60)-1))-VALUE(MID(DB60,FIND("-",DB60)+1,10)))))*$D$50)))))*$I60,0)),0)</f>
        <v>0</v>
      </c>
      <c r="DD60" s="337"/>
      <c r="DE60" s="369"/>
      <c r="DF60" s="370" t="n">
        <f aca="false">IFERROR(IF($M60=DE60,($D$8+$D$9+$D$10)*$I60,IF($N60=LEFT(DE60,1),($D$8+MAX(0,IF($D$50=1,$D$9*(1-(ABS($Q60-ABS(VALUE(MID(DE60,FIND("|",DE60)+1,FIND("-",DE60)-FIND("|",DE60)-1))-VALUE(MID(DE60,FIND("-",DE60)+1,10)))))*$D$50),$D$9*(1-(IF($N60="X",ABS($O60-VALUE(MID(DE60,FIND("|",DE60)+1,FIND("-",DE60)-FIND("|",DE60)-1))),ABS($Q60-ABS(VALUE(MID(DE60,FIND("|",DE60)+1,FIND("-",DE60)-FIND("|",DE60)-1))-VALUE(MID(DE60,FIND("-",DE60)+1,10)))))*$D$50)))))*$I60,0)),0)</f>
        <v>0</v>
      </c>
      <c r="DG60" s="337"/>
      <c r="DH60" s="369"/>
      <c r="DI60" s="370" t="n">
        <f aca="false">IFERROR(IF($M60=DH60,($D$8+$D$9+$D$10)*$I60,IF($N60=LEFT(DH60,1),($D$8+MAX(0,IF($D$50=1,$D$9*(1-(ABS($Q60-ABS(VALUE(MID(DH60,FIND("|",DH60)+1,FIND("-",DH60)-FIND("|",DH60)-1))-VALUE(MID(DH60,FIND("-",DH60)+1,10)))))*$D$50),$D$9*(1-(IF($N60="X",ABS($O60-VALUE(MID(DH60,FIND("|",DH60)+1,FIND("-",DH60)-FIND("|",DH60)-1))),ABS($Q60-ABS(VALUE(MID(DH60,FIND("|",DH60)+1,FIND("-",DH60)-FIND("|",DH60)-1))-VALUE(MID(DH60,FIND("-",DH60)+1,10)))))*$D$50)))))*$I60,0)),0)</f>
        <v>0</v>
      </c>
      <c r="DJ60" s="337"/>
      <c r="DK60" s="369"/>
      <c r="DL60" s="370" t="n">
        <f aca="false">IFERROR(IF($M60=DK60,($D$8+$D$9+$D$10)*$I60,IF($N60=LEFT(DK60,1),($D$8+MAX(0,IF($D$50=1,$D$9*(1-(ABS($Q60-ABS(VALUE(MID(DK60,FIND("|",DK60)+1,FIND("-",DK60)-FIND("|",DK60)-1))-VALUE(MID(DK60,FIND("-",DK60)+1,10)))))*$D$50),$D$9*(1-(IF($N60="X",ABS($O60-VALUE(MID(DK60,FIND("|",DK60)+1,FIND("-",DK60)-FIND("|",DK60)-1))),ABS($Q60-ABS(VALUE(MID(DK60,FIND("|",DK60)+1,FIND("-",DK60)-FIND("|",DK60)-1))-VALUE(MID(DK60,FIND("-",DK60)+1,10)))))*$D$50)))))*$I60,0)),0)</f>
        <v>0</v>
      </c>
      <c r="DM60" s="337"/>
      <c r="DN60" s="369"/>
      <c r="DO60" s="370" t="n">
        <f aca="false">IFERROR(IF($M60=DN60,($D$8+$D$9+$D$10)*$I60,IF($N60=LEFT(DN60,1),($D$8+MAX(0,IF($D$50=1,$D$9*(1-(ABS($Q60-ABS(VALUE(MID(DN60,FIND("|",DN60)+1,FIND("-",DN60)-FIND("|",DN60)-1))-VALUE(MID(DN60,FIND("-",DN60)+1,10)))))*$D$50),$D$9*(1-(IF($N60="X",ABS($O60-VALUE(MID(DN60,FIND("|",DN60)+1,FIND("-",DN60)-FIND("|",DN60)-1))),ABS($Q60-ABS(VALUE(MID(DN60,FIND("|",DN60)+1,FIND("-",DN60)-FIND("|",DN60)-1))-VALUE(MID(DN60,FIND("-",DN60)+1,10)))))*$D$50)))))*$I60,0)),0)</f>
        <v>0</v>
      </c>
      <c r="DP60" s="337"/>
      <c r="DQ60" s="369"/>
      <c r="DR60" s="370" t="n">
        <f aca="false">IFERROR(IF($M60=DQ60,($D$8+$D$9+$D$10)*$I60,IF($N60=LEFT(DQ60,1),($D$8+MAX(0,IF($D$50=1,$D$9*(1-(ABS($Q60-ABS(VALUE(MID(DQ60,FIND("|",DQ60)+1,FIND("-",DQ60)-FIND("|",DQ60)-1))-VALUE(MID(DQ60,FIND("-",DQ60)+1,10)))))*$D$50),$D$9*(1-(IF($N60="X",ABS($O60-VALUE(MID(DQ60,FIND("|",DQ60)+1,FIND("-",DQ60)-FIND("|",DQ60)-1))),ABS($Q60-ABS(VALUE(MID(DQ60,FIND("|",DQ60)+1,FIND("-",DQ60)-FIND("|",DQ60)-1))-VALUE(MID(DQ60,FIND("-",DQ60)+1,10)))))*$D$50)))))*$I60,0)),0)</f>
        <v>0</v>
      </c>
      <c r="DS60" s="337"/>
      <c r="DT60" s="369"/>
      <c r="DU60" s="370" t="n">
        <f aca="false">IFERROR(IF($M60=DT60,($D$8+$D$9+$D$10)*$I60,IF($N60=LEFT(DT60,1),($D$8+MAX(0,IF($D$50=1,$D$9*(1-(ABS($Q60-ABS(VALUE(MID(DT60,FIND("|",DT60)+1,FIND("-",DT60)-FIND("|",DT60)-1))-VALUE(MID(DT60,FIND("-",DT60)+1,10)))))*$D$50),$D$9*(1-(IF($N60="X",ABS($O60-VALUE(MID(DT60,FIND("|",DT60)+1,FIND("-",DT60)-FIND("|",DT60)-1))),ABS($Q60-ABS(VALUE(MID(DT60,FIND("|",DT60)+1,FIND("-",DT60)-FIND("|",DT60)-1))-VALUE(MID(DT60,FIND("-",DT60)+1,10)))))*$D$50)))))*$I60,0)),0)</f>
        <v>0</v>
      </c>
      <c r="DV60" s="337"/>
      <c r="DW60" s="369"/>
      <c r="DX60" s="370" t="n">
        <f aca="false">IFERROR(IF($M60=DW60,($D$8+$D$9+$D$10)*$I60,IF($N60=LEFT(DW60,1),($D$8+MAX(0,IF($D$50=1,$D$9*(1-(ABS($Q60-ABS(VALUE(MID(DW60,FIND("|",DW60)+1,FIND("-",DW60)-FIND("|",DW60)-1))-VALUE(MID(DW60,FIND("-",DW60)+1,10)))))*$D$50),$D$9*(1-(IF($N60="X",ABS($O60-VALUE(MID(DW60,FIND("|",DW60)+1,FIND("-",DW60)-FIND("|",DW60)-1))),ABS($Q60-ABS(VALUE(MID(DW60,FIND("|",DW60)+1,FIND("-",DW60)-FIND("|",DW60)-1))-VALUE(MID(DW60,FIND("-",DW60)+1,10)))))*$D$50)))))*$I60,0)),0)</f>
        <v>0</v>
      </c>
      <c r="DY60" s="337"/>
      <c r="DZ60" s="369"/>
      <c r="EA60" s="370" t="n">
        <f aca="false">IFERROR(IF($M60=DZ60,($D$8+$D$9+$D$10)*$I60,IF($N60=LEFT(DZ60,1),($D$8+MAX(0,IF($D$50=1,$D$9*(1-(ABS($Q60-ABS(VALUE(MID(DZ60,FIND("|",DZ60)+1,FIND("-",DZ60)-FIND("|",DZ60)-1))-VALUE(MID(DZ60,FIND("-",DZ60)+1,10)))))*$D$50),$D$9*(1-(IF($N60="X",ABS($O60-VALUE(MID(DZ60,FIND("|",DZ60)+1,FIND("-",DZ60)-FIND("|",DZ60)-1))),ABS($Q60-ABS(VALUE(MID(DZ60,FIND("|",DZ60)+1,FIND("-",DZ60)-FIND("|",DZ60)-1))-VALUE(MID(DZ60,FIND("-",DZ60)+1,10)))))*$D$50)))))*$I60,0)),0)</f>
        <v>0</v>
      </c>
      <c r="EB60" s="337"/>
      <c r="EC60" s="369"/>
      <c r="ED60" s="370" t="n">
        <f aca="false">IFERROR(IF($M60=EC60,($D$8+$D$9+$D$10)*$I60,IF($N60=LEFT(EC60,1),($D$8+MAX(0,IF($D$50=1,$D$9*(1-(ABS($Q60-ABS(VALUE(MID(EC60,FIND("|",EC60)+1,FIND("-",EC60)-FIND("|",EC60)-1))-VALUE(MID(EC60,FIND("-",EC60)+1,10)))))*$D$50),$D$9*(1-(IF($N60="X",ABS($O60-VALUE(MID(EC60,FIND("|",EC60)+1,FIND("-",EC60)-FIND("|",EC60)-1))),ABS($Q60-ABS(VALUE(MID(EC60,FIND("|",EC60)+1,FIND("-",EC60)-FIND("|",EC60)-1))-VALUE(MID(EC60,FIND("-",EC60)+1,10)))))*$D$50)))))*$I60,0)),0)</f>
        <v>0</v>
      </c>
      <c r="EE60" s="337"/>
      <c r="EF60" s="369"/>
      <c r="EG60" s="370" t="n">
        <f aca="false">IFERROR(IF($M60=EF60,($D$8+$D$9+$D$10)*$I60,IF($N60=LEFT(EF60,1),($D$8+MAX(0,IF($D$50=1,$D$9*(1-(ABS($Q60-ABS(VALUE(MID(EF60,FIND("|",EF60)+1,FIND("-",EF60)-FIND("|",EF60)-1))-VALUE(MID(EF60,FIND("-",EF60)+1,10)))))*$D$50),$D$9*(1-(IF($N60="X",ABS($O60-VALUE(MID(EF60,FIND("|",EF60)+1,FIND("-",EF60)-FIND("|",EF60)-1))),ABS($Q60-ABS(VALUE(MID(EF60,FIND("|",EF60)+1,FIND("-",EF60)-FIND("|",EF60)-1))-VALUE(MID(EF60,FIND("-",EF60)+1,10)))))*$D$50)))))*$I60,0)),0)</f>
        <v>0</v>
      </c>
      <c r="EH60" s="337"/>
      <c r="EI60" s="337"/>
    </row>
    <row r="61" customFormat="false" ht="15" hidden="false" customHeight="false" outlineLevel="0" collapsed="false">
      <c r="A61" s="326"/>
      <c r="B61" s="326"/>
      <c r="C61" s="385" t="str">
        <f aca="false">"MAX. "&amp;UPPER(Idiomas!D264)</f>
        <v>MAX. 3-4 &amp; FINAL</v>
      </c>
      <c r="D61" s="386" t="n">
        <f aca="false">SUM($D$33:$D$35)*$I$244+SUM($D$36:$D$38)*$I$247</f>
        <v>34</v>
      </c>
      <c r="E61" s="333"/>
      <c r="F61" s="342" t="n">
        <f aca="false">SUM($D$8:$D$10)*I61</f>
        <v>17</v>
      </c>
      <c r="G61" s="342" t="n">
        <f aca="false">VLOOKUP(H61,Equipos!$Q$1:$R$25,2,0)</f>
        <v>16</v>
      </c>
      <c r="H61" s="350" t="n">
        <f aca="false">TRUNC(INDEX(WORLDCUP!$X$4:$X$147,MATCH(ADMIN!K61,WORLDCUP!$DT$4:$DT$147,0))+INDEX(Horarios!$R$3:$R$86,MATCH(Horarios!$C$3,Horarios!$P$3:$P$86,0))/24)</f>
        <v>46199</v>
      </c>
      <c r="I61" s="351" t="n">
        <v>1</v>
      </c>
      <c r="J61" s="361" t="s">
        <v>317</v>
      </c>
      <c r="K61" s="353" t="str">
        <f aca="false">CONCATENATE(WORLDCUP!AA33,"-",WORLDCUP!AF33)</f>
        <v>Paraguay-Australia</v>
      </c>
      <c r="L61" s="353"/>
      <c r="M61" s="358" t="str">
        <f aca="false">IF(OR(WORLDCUP!AC33="",WORLDCUP!AD33=""),"-",N61&amp;"|"&amp;O61&amp;"-"&amp;P61)</f>
        <v>-</v>
      </c>
      <c r="N61" s="331" t="str">
        <f aca="false">IF(OR(WORLDCUP!AC33="",WORLDCUP!AD33=""),"",IF(WORLDCUP!AC33&gt;WORLDCUP!AD33,"1",IF(WORLDCUP!AC33&lt;WORLDCUP!AD33,"2","X")))</f>
        <v/>
      </c>
      <c r="O61" s="331" t="n">
        <f aca="false">WORLDCUP!AC33</f>
        <v>0</v>
      </c>
      <c r="P61" s="331" t="n">
        <f aca="false">WORLDCUP!AD33</f>
        <v>0</v>
      </c>
      <c r="Q61" s="331" t="n">
        <f aca="false">ABS(O61-P61)</f>
        <v>0</v>
      </c>
      <c r="R61" s="326"/>
      <c r="S61" s="362" t="s">
        <v>265</v>
      </c>
      <c r="T61" s="355" t="n">
        <f aca="false">IFERROR(IF($M61=S61,($D$8+$D$9+$D$10)*$I61,IF($N61=LEFT(S61,1),($D$8+MAX(0,IF($D$50=1,$D$9*(1-(ABS($Q61-ABS(VALUE(MID(S61,FIND("|",S61)+1,FIND("-",S61)-FIND("|",S61)-1))-VALUE(MID(S61,FIND("-",S61)+1,10)))))*$D$50),$D$9*(1-(IF($N61="X",ABS($O61-VALUE(MID(S61,FIND("|",S61)+1,FIND("-",S61)-FIND("|",S61)-1))),ABS($Q61-ABS(VALUE(MID(S61,FIND("|",S61)+1,FIND("-",S61)-FIND("|",S61)-1))-VALUE(MID(S61,FIND("-",S61)+1,10)))))*$D$50)))))*$I61,0)),0)</f>
        <v>0</v>
      </c>
      <c r="U61" s="337"/>
      <c r="V61" s="362" t="s">
        <v>267</v>
      </c>
      <c r="W61" s="355" t="n">
        <f aca="false">IFERROR(IF($M61=V61,($D$8+$D$9+$D$10)*$I61,IF($N61=LEFT(V61,1),($D$8+MAX(0,IF($D$50=1,$D$9*(1-(ABS($Q61-ABS(VALUE(MID(V61,FIND("|",V61)+1,FIND("-",V61)-FIND("|",V61)-1))-VALUE(MID(V61,FIND("-",V61)+1,10)))))*$D$50),$D$9*(1-(IF($N61="X",ABS($O61-VALUE(MID(V61,FIND("|",V61)+1,FIND("-",V61)-FIND("|",V61)-1))),ABS($Q61-ABS(VALUE(MID(V61,FIND("|",V61)+1,FIND("-",V61)-FIND("|",V61)-1))-VALUE(MID(V61,FIND("-",V61)+1,10)))))*$D$50)))))*$I61,0)),0)</f>
        <v>0</v>
      </c>
      <c r="X61" s="337"/>
      <c r="Y61" s="362" t="s">
        <v>265</v>
      </c>
      <c r="Z61" s="355" t="n">
        <f aca="false">IFERROR(IF($M61=Y61,($D$8+$D$9+$D$10)*$I61,IF($N61=LEFT(Y61,1),($D$8+MAX(0,IF($D$50=1,$D$9*(1-(ABS($Q61-ABS(VALUE(MID(Y61,FIND("|",Y61)+1,FIND("-",Y61)-FIND("|",Y61)-1))-VALUE(MID(Y61,FIND("-",Y61)+1,10)))))*$D$50),$D$9*(1-(IF($N61="X",ABS($O61-VALUE(MID(Y61,FIND("|",Y61)+1,FIND("-",Y61)-FIND("|",Y61)-1))),ABS($Q61-ABS(VALUE(MID(Y61,FIND("|",Y61)+1,FIND("-",Y61)-FIND("|",Y61)-1))-VALUE(MID(Y61,FIND("-",Y61)+1,10)))))*$D$50)))))*$I61,0)),0)</f>
        <v>0</v>
      </c>
      <c r="AA61" s="337"/>
      <c r="AB61" s="362" t="s">
        <v>267</v>
      </c>
      <c r="AC61" s="355" t="n">
        <f aca="false">IFERROR(IF($M61=AB61,($D$8+$D$9+$D$10)*$I61,IF($N61=LEFT(AB61,1),($D$8+MAX(0,IF($D$50=1,$D$9*(1-(ABS($Q61-ABS(VALUE(MID(AB61,FIND("|",AB61)+1,FIND("-",AB61)-FIND("|",AB61)-1))-VALUE(MID(AB61,FIND("-",AB61)+1,10)))))*$D$50),$D$9*(1-(IF($N61="X",ABS($O61-VALUE(MID(AB61,FIND("|",AB61)+1,FIND("-",AB61)-FIND("|",AB61)-1))),ABS($Q61-ABS(VALUE(MID(AB61,FIND("|",AB61)+1,FIND("-",AB61)-FIND("|",AB61)-1))-VALUE(MID(AB61,FIND("-",AB61)+1,10)))))*$D$50)))))*$I61,0)),0)</f>
        <v>0</v>
      </c>
      <c r="AD61" s="337"/>
      <c r="AE61" s="362" t="s">
        <v>266</v>
      </c>
      <c r="AF61" s="355" t="n">
        <f aca="false">IFERROR(IF($M61=AE61,($D$8+$D$9+$D$10)*$I61,IF($N61=LEFT(AE61,1),($D$8+MAX(0,IF($D$50=1,$D$9*(1-(ABS($Q61-ABS(VALUE(MID(AE61,FIND("|",AE61)+1,FIND("-",AE61)-FIND("|",AE61)-1))-VALUE(MID(AE61,FIND("-",AE61)+1,10)))))*$D$50),$D$9*(1-(IF($N61="X",ABS($O61-VALUE(MID(AE61,FIND("|",AE61)+1,FIND("-",AE61)-FIND("|",AE61)-1))),ABS($Q61-ABS(VALUE(MID(AE61,FIND("|",AE61)+1,FIND("-",AE61)-FIND("|",AE61)-1))-VALUE(MID(AE61,FIND("-",AE61)+1,10)))))*$D$50)))))*$I61,0)),0)</f>
        <v>0</v>
      </c>
      <c r="AG61" s="337"/>
      <c r="AH61" s="362" t="s">
        <v>267</v>
      </c>
      <c r="AI61" s="355" t="n">
        <f aca="false">IFERROR(IF($M61=AH61,($D$8+$D$9+$D$10)*$I61,IF($N61=LEFT(AH61,1),($D$8+MAX(0,IF($D$50=1,$D$9*(1-(ABS($Q61-ABS(VALUE(MID(AH61,FIND("|",AH61)+1,FIND("-",AH61)-FIND("|",AH61)-1))-VALUE(MID(AH61,FIND("-",AH61)+1,10)))))*$D$50),$D$9*(1-(IF($N61="X",ABS($O61-VALUE(MID(AH61,FIND("|",AH61)+1,FIND("-",AH61)-FIND("|",AH61)-1))),ABS($Q61-ABS(VALUE(MID(AH61,FIND("|",AH61)+1,FIND("-",AH61)-FIND("|",AH61)-1))-VALUE(MID(AH61,FIND("-",AH61)+1,10)))))*$D$50)))))*$I61,0)),0)</f>
        <v>0</v>
      </c>
      <c r="AJ61" s="337"/>
      <c r="AK61" s="362" t="s">
        <v>264</v>
      </c>
      <c r="AL61" s="355" t="n">
        <f aca="false">IFERROR(IF($M61=AK61,($D$8+$D$9+$D$10)*$I61,IF($N61=LEFT(AK61,1),($D$8+MAX(0,IF($D$50=1,$D$9*(1-(ABS($Q61-ABS(VALUE(MID(AK61,FIND("|",AK61)+1,FIND("-",AK61)-FIND("|",AK61)-1))-VALUE(MID(AK61,FIND("-",AK61)+1,10)))))*$D$50),$D$9*(1-(IF($N61="X",ABS($O61-VALUE(MID(AK61,FIND("|",AK61)+1,FIND("-",AK61)-FIND("|",AK61)-1))),ABS($Q61-ABS(VALUE(MID(AK61,FIND("|",AK61)+1,FIND("-",AK61)-FIND("|",AK61)-1))-VALUE(MID(AK61,FIND("-",AK61)+1,10)))))*$D$50)))))*$I61,0)),0)</f>
        <v>0</v>
      </c>
      <c r="AM61" s="337"/>
      <c r="AN61" s="362" t="s">
        <v>265</v>
      </c>
      <c r="AO61" s="355" t="n">
        <f aca="false">IFERROR(IF($M61=AN61,($D$8+$D$9+$D$10)*$I61,IF($N61=LEFT(AN61,1),($D$8+MAX(0,IF($D$50=1,$D$9*(1-(ABS($Q61-ABS(VALUE(MID(AN61,FIND("|",AN61)+1,FIND("-",AN61)-FIND("|",AN61)-1))-VALUE(MID(AN61,FIND("-",AN61)+1,10)))))*$D$50),$D$9*(1-(IF($N61="X",ABS($O61-VALUE(MID(AN61,FIND("|",AN61)+1,FIND("-",AN61)-FIND("|",AN61)-1))),ABS($Q61-ABS(VALUE(MID(AN61,FIND("|",AN61)+1,FIND("-",AN61)-FIND("|",AN61)-1))-VALUE(MID(AN61,FIND("-",AN61)+1,10)))))*$D$50)))))*$I61,0)),0)</f>
        <v>0</v>
      </c>
      <c r="AP61" s="337"/>
      <c r="AQ61" s="362" t="s">
        <v>266</v>
      </c>
      <c r="AR61" s="355" t="n">
        <f aca="false">IFERROR(IF($M61=AQ61,($D$8+$D$9+$D$10)*$I61,IF($N61=LEFT(AQ61,1),($D$8+MAX(0,IF($D$50=1,$D$9*(1-(ABS($Q61-ABS(VALUE(MID(AQ61,FIND("|",AQ61)+1,FIND("-",AQ61)-FIND("|",AQ61)-1))-VALUE(MID(AQ61,FIND("-",AQ61)+1,10)))))*$D$50),$D$9*(1-(IF($N61="X",ABS($O61-VALUE(MID(AQ61,FIND("|",AQ61)+1,FIND("-",AQ61)-FIND("|",AQ61)-1))),ABS($Q61-ABS(VALUE(MID(AQ61,FIND("|",AQ61)+1,FIND("-",AQ61)-FIND("|",AQ61)-1))-VALUE(MID(AQ61,FIND("-",AQ61)+1,10)))))*$D$50)))))*$I61,0)),0)</f>
        <v>0</v>
      </c>
      <c r="AS61" s="337"/>
      <c r="AT61" s="362" t="s">
        <v>265</v>
      </c>
      <c r="AU61" s="355" t="n">
        <f aca="false">IFERROR(IF($M61=AT61,($D$8+$D$9+$D$10)*$I61,IF($N61=LEFT(AT61,1),($D$8+MAX(0,IF($D$50=1,$D$9*(1-(ABS($Q61-ABS(VALUE(MID(AT61,FIND("|",AT61)+1,FIND("-",AT61)-FIND("|",AT61)-1))-VALUE(MID(AT61,FIND("-",AT61)+1,10)))))*$D$50),$D$9*(1-(IF($N61="X",ABS($O61-VALUE(MID(AT61,FIND("|",AT61)+1,FIND("-",AT61)-FIND("|",AT61)-1))),ABS($Q61-ABS(VALUE(MID(AT61,FIND("|",AT61)+1,FIND("-",AT61)-FIND("|",AT61)-1))-VALUE(MID(AT61,FIND("-",AT61)+1,10)))))*$D$50)))))*$I61,0)),0)</f>
        <v>0</v>
      </c>
      <c r="AV61" s="337"/>
      <c r="AW61" s="362" t="s">
        <v>265</v>
      </c>
      <c r="AX61" s="355" t="n">
        <f aca="false">IFERROR(IF($M61=AW61,($D$8+$D$9+$D$10)*$I61,IF($N61=LEFT(AW61,1),($D$8+MAX(0,IF($D$50=1,$D$9*(1-(ABS($Q61-ABS(VALUE(MID(AW61,FIND("|",AW61)+1,FIND("-",AW61)-FIND("|",AW61)-1))-VALUE(MID(AW61,FIND("-",AW61)+1,10)))))*$D$50),$D$9*(1-(IF($N61="X",ABS($O61-VALUE(MID(AW61,FIND("|",AW61)+1,FIND("-",AW61)-FIND("|",AW61)-1))),ABS($Q61-ABS(VALUE(MID(AW61,FIND("|",AW61)+1,FIND("-",AW61)-FIND("|",AW61)-1))-VALUE(MID(AW61,FIND("-",AW61)+1,10)))))*$D$50)))))*$I61,0)),0)</f>
        <v>0</v>
      </c>
      <c r="AY61" s="337"/>
      <c r="AZ61" s="362" t="s">
        <v>265</v>
      </c>
      <c r="BA61" s="355" t="n">
        <f aca="false">IFERROR(IF($M61=AZ61,($D$8+$D$9+$D$10)*$I61,IF($N61=LEFT(AZ61,1),($D$8+MAX(0,IF($D$50=1,$D$9*(1-(ABS($Q61-ABS(VALUE(MID(AZ61,FIND("|",AZ61)+1,FIND("-",AZ61)-FIND("|",AZ61)-1))-VALUE(MID(AZ61,FIND("-",AZ61)+1,10)))))*$D$50),$D$9*(1-(IF($N61="X",ABS($O61-VALUE(MID(AZ61,FIND("|",AZ61)+1,FIND("-",AZ61)-FIND("|",AZ61)-1))),ABS($Q61-ABS(VALUE(MID(AZ61,FIND("|",AZ61)+1,FIND("-",AZ61)-FIND("|",AZ61)-1))-VALUE(MID(AZ61,FIND("-",AZ61)+1,10)))))*$D$50)))))*$I61,0)),0)</f>
        <v>0</v>
      </c>
      <c r="BB61" s="337"/>
      <c r="BC61" s="362" t="s">
        <v>274</v>
      </c>
      <c r="BD61" s="355" t="n">
        <f aca="false">IFERROR(IF($M61=BC61,($D$8+$D$9+$D$10)*$I61,IF($N61=LEFT(BC61,1),($D$8+MAX(0,IF($D$50=1,$D$9*(1-(ABS($Q61-ABS(VALUE(MID(BC61,FIND("|",BC61)+1,FIND("-",BC61)-FIND("|",BC61)-1))-VALUE(MID(BC61,FIND("-",BC61)+1,10)))))*$D$50),$D$9*(1-(IF($N61="X",ABS($O61-VALUE(MID(BC61,FIND("|",BC61)+1,FIND("-",BC61)-FIND("|",BC61)-1))),ABS($Q61-ABS(VALUE(MID(BC61,FIND("|",BC61)+1,FIND("-",BC61)-FIND("|",BC61)-1))-VALUE(MID(BC61,FIND("-",BC61)+1,10)))))*$D$50)))))*$I61,0)),0)</f>
        <v>0</v>
      </c>
      <c r="BE61" s="337"/>
      <c r="BF61" s="362" t="s">
        <v>265</v>
      </c>
      <c r="BG61" s="355" t="n">
        <f aca="false">IFERROR(IF($M61=BF61,($D$8+$D$9+$D$10)*$I61,IF($N61=LEFT(BF61,1),($D$8+MAX(0,IF($D$50=1,$D$9*(1-(ABS($Q61-ABS(VALUE(MID(BF61,FIND("|",BF61)+1,FIND("-",BF61)-FIND("|",BF61)-1))-VALUE(MID(BF61,FIND("-",BF61)+1,10)))))*$D$50),$D$9*(1-(IF($N61="X",ABS($O61-VALUE(MID(BF61,FIND("|",BF61)+1,FIND("-",BF61)-FIND("|",BF61)-1))),ABS($Q61-ABS(VALUE(MID(BF61,FIND("|",BF61)+1,FIND("-",BF61)-FIND("|",BF61)-1))-VALUE(MID(BF61,FIND("-",BF61)+1,10)))))*$D$50)))))*$I61,0)),0)</f>
        <v>0</v>
      </c>
      <c r="BH61" s="337"/>
      <c r="BI61" s="362" t="s">
        <v>265</v>
      </c>
      <c r="BJ61" s="355" t="n">
        <f aca="false">IFERROR(IF($M61=BI61,($D$8+$D$9+$D$10)*$I61,IF($N61=LEFT(BI61,1),($D$8+MAX(0,IF($D$50=1,$D$9*(1-(ABS($Q61-ABS(VALUE(MID(BI61,FIND("|",BI61)+1,FIND("-",BI61)-FIND("|",BI61)-1))-VALUE(MID(BI61,FIND("-",BI61)+1,10)))))*$D$50),$D$9*(1-(IF($N61="X",ABS($O61-VALUE(MID(BI61,FIND("|",BI61)+1,FIND("-",BI61)-FIND("|",BI61)-1))),ABS($Q61-ABS(VALUE(MID(BI61,FIND("|",BI61)+1,FIND("-",BI61)-FIND("|",BI61)-1))-VALUE(MID(BI61,FIND("-",BI61)+1,10)))))*$D$50)))))*$I61,0)),0)</f>
        <v>0</v>
      </c>
      <c r="BK61" s="337"/>
      <c r="BL61" s="362" t="s">
        <v>288</v>
      </c>
      <c r="BM61" s="355" t="n">
        <f aca="false">IFERROR(IF($M61=BL61,($D$8+$D$9+$D$10)*$I61,IF($N61=LEFT(BL61,1),($D$8+MAX(0,IF($D$50=1,$D$9*(1-(ABS($Q61-ABS(VALUE(MID(BL61,FIND("|",BL61)+1,FIND("-",BL61)-FIND("|",BL61)-1))-VALUE(MID(BL61,FIND("-",BL61)+1,10)))))*$D$50),$D$9*(1-(IF($N61="X",ABS($O61-VALUE(MID(BL61,FIND("|",BL61)+1,FIND("-",BL61)-FIND("|",BL61)-1))),ABS($Q61-ABS(VALUE(MID(BL61,FIND("|",BL61)+1,FIND("-",BL61)-FIND("|",BL61)-1))-VALUE(MID(BL61,FIND("-",BL61)+1,10)))))*$D$50)))))*$I61,0)),0)</f>
        <v>0</v>
      </c>
      <c r="BN61" s="337"/>
      <c r="BO61" s="362" t="s">
        <v>267</v>
      </c>
      <c r="BP61" s="355" t="n">
        <f aca="false">IFERROR(IF($M61=BO61,($D$8+$D$9+$D$10)*$I61,IF($N61=LEFT(BO61,1),($D$8+MAX(0,IF($D$50=1,$D$9*(1-(ABS($Q61-ABS(VALUE(MID(BO61,FIND("|",BO61)+1,FIND("-",BO61)-FIND("|",BO61)-1))-VALUE(MID(BO61,FIND("-",BO61)+1,10)))))*$D$50),$D$9*(1-(IF($N61="X",ABS($O61-VALUE(MID(BO61,FIND("|",BO61)+1,FIND("-",BO61)-FIND("|",BO61)-1))),ABS($Q61-ABS(VALUE(MID(BO61,FIND("|",BO61)+1,FIND("-",BO61)-FIND("|",BO61)-1))-VALUE(MID(BO61,FIND("-",BO61)+1,10)))))*$D$50)))))*$I61,0)),0)</f>
        <v>0</v>
      </c>
      <c r="BQ61" s="337"/>
      <c r="BR61" s="362" t="s">
        <v>265</v>
      </c>
      <c r="BS61" s="355" t="n">
        <f aca="false">IFERROR(IF($M61=BR61,($D$8+$D$9+$D$10)*$I61,IF($N61=LEFT(BR61,1),($D$8+MAX(0,IF($D$50=1,$D$9*(1-(ABS($Q61-ABS(VALUE(MID(BR61,FIND("|",BR61)+1,FIND("-",BR61)-FIND("|",BR61)-1))-VALUE(MID(BR61,FIND("-",BR61)+1,10)))))*$D$50),$D$9*(1-(IF($N61="X",ABS($O61-VALUE(MID(BR61,FIND("|",BR61)+1,FIND("-",BR61)-FIND("|",BR61)-1))),ABS($Q61-ABS(VALUE(MID(BR61,FIND("|",BR61)+1,FIND("-",BR61)-FIND("|",BR61)-1))-VALUE(MID(BR61,FIND("-",BR61)+1,10)))))*$D$50)))))*$I61,0)),0)</f>
        <v>0</v>
      </c>
      <c r="BT61" s="337"/>
      <c r="BU61" s="362"/>
      <c r="BV61" s="355" t="n">
        <f aca="false">IFERROR(IF($M61=BU61,($D$8+$D$9+$D$10)*$I61,IF($N61=LEFT(BU61,1),($D$8+MAX(0,IF($D$50=1,$D$9*(1-(ABS($Q61-ABS(VALUE(MID(BU61,FIND("|",BU61)+1,FIND("-",BU61)-FIND("|",BU61)-1))-VALUE(MID(BU61,FIND("-",BU61)+1,10)))))*$D$50),$D$9*(1-(IF($N61="X",ABS($O61-VALUE(MID(BU61,FIND("|",BU61)+1,FIND("-",BU61)-FIND("|",BU61)-1))),ABS($Q61-ABS(VALUE(MID(BU61,FIND("|",BU61)+1,FIND("-",BU61)-FIND("|",BU61)-1))-VALUE(MID(BU61,FIND("-",BU61)+1,10)))))*$D$50)))))*$I61,0)),0)</f>
        <v>0</v>
      </c>
      <c r="BW61" s="337"/>
      <c r="BX61" s="362"/>
      <c r="BY61" s="355" t="n">
        <f aca="false">IFERROR(IF($M61=BX61,($D$8+$D$9+$D$10)*$I61,IF($N61=LEFT(BX61,1),($D$8+MAX(0,IF($D$50=1,$D$9*(1-(ABS($Q61-ABS(VALUE(MID(BX61,FIND("|",BX61)+1,FIND("-",BX61)-FIND("|",BX61)-1))-VALUE(MID(BX61,FIND("-",BX61)+1,10)))))*$D$50),$D$9*(1-(IF($N61="X",ABS($O61-VALUE(MID(BX61,FIND("|",BX61)+1,FIND("-",BX61)-FIND("|",BX61)-1))),ABS($Q61-ABS(VALUE(MID(BX61,FIND("|",BX61)+1,FIND("-",BX61)-FIND("|",BX61)-1))-VALUE(MID(BX61,FIND("-",BX61)+1,10)))))*$D$50)))))*$I61,0)),0)</f>
        <v>0</v>
      </c>
      <c r="BZ61" s="337"/>
      <c r="CA61" s="362"/>
      <c r="CB61" s="355" t="n">
        <f aca="false">IFERROR(IF($M61=CA61,($D$8+$D$9+$D$10)*$I61,IF($N61=LEFT(CA61,1),($D$8+MAX(0,IF($D$50=1,$D$9*(1-(ABS($Q61-ABS(VALUE(MID(CA61,FIND("|",CA61)+1,FIND("-",CA61)-FIND("|",CA61)-1))-VALUE(MID(CA61,FIND("-",CA61)+1,10)))))*$D$50),$D$9*(1-(IF($N61="X",ABS($O61-VALUE(MID(CA61,FIND("|",CA61)+1,FIND("-",CA61)-FIND("|",CA61)-1))),ABS($Q61-ABS(VALUE(MID(CA61,FIND("|",CA61)+1,FIND("-",CA61)-FIND("|",CA61)-1))-VALUE(MID(CA61,FIND("-",CA61)+1,10)))))*$D$50)))))*$I61,0)),0)</f>
        <v>0</v>
      </c>
      <c r="CC61" s="337"/>
      <c r="CD61" s="362"/>
      <c r="CE61" s="355" t="n">
        <f aca="false">IFERROR(IF($M61=CD61,($D$8+$D$9+$D$10)*$I61,IF($N61=LEFT(CD61,1),($D$8+MAX(0,IF($D$50=1,$D$9*(1-(ABS($Q61-ABS(VALUE(MID(CD61,FIND("|",CD61)+1,FIND("-",CD61)-FIND("|",CD61)-1))-VALUE(MID(CD61,FIND("-",CD61)+1,10)))))*$D$50),$D$9*(1-(IF($N61="X",ABS($O61-VALUE(MID(CD61,FIND("|",CD61)+1,FIND("-",CD61)-FIND("|",CD61)-1))),ABS($Q61-ABS(VALUE(MID(CD61,FIND("|",CD61)+1,FIND("-",CD61)-FIND("|",CD61)-1))-VALUE(MID(CD61,FIND("-",CD61)+1,10)))))*$D$50)))))*$I61,0)),0)</f>
        <v>0</v>
      </c>
      <c r="CF61" s="337"/>
      <c r="CG61" s="362"/>
      <c r="CH61" s="355" t="n">
        <f aca="false">IFERROR(IF($M61=CG61,($D$8+$D$9+$D$10)*$I61,IF($N61=LEFT(CG61,1),($D$8+MAX(0,IF($D$50=1,$D$9*(1-(ABS($Q61-ABS(VALUE(MID(CG61,FIND("|",CG61)+1,FIND("-",CG61)-FIND("|",CG61)-1))-VALUE(MID(CG61,FIND("-",CG61)+1,10)))))*$D$50),$D$9*(1-(IF($N61="X",ABS($O61-VALUE(MID(CG61,FIND("|",CG61)+1,FIND("-",CG61)-FIND("|",CG61)-1))),ABS($Q61-ABS(VALUE(MID(CG61,FIND("|",CG61)+1,FIND("-",CG61)-FIND("|",CG61)-1))-VALUE(MID(CG61,FIND("-",CG61)+1,10)))))*$D$50)))))*$I61,0)),0)</f>
        <v>0</v>
      </c>
      <c r="CI61" s="337"/>
      <c r="CJ61" s="362"/>
      <c r="CK61" s="355" t="n">
        <f aca="false">IFERROR(IF($M61=CJ61,($D$8+$D$9+$D$10)*$I61,IF($N61=LEFT(CJ61,1),($D$8+MAX(0,IF($D$50=1,$D$9*(1-(ABS($Q61-ABS(VALUE(MID(CJ61,FIND("|",CJ61)+1,FIND("-",CJ61)-FIND("|",CJ61)-1))-VALUE(MID(CJ61,FIND("-",CJ61)+1,10)))))*$D$50),$D$9*(1-(IF($N61="X",ABS($O61-VALUE(MID(CJ61,FIND("|",CJ61)+1,FIND("-",CJ61)-FIND("|",CJ61)-1))),ABS($Q61-ABS(VALUE(MID(CJ61,FIND("|",CJ61)+1,FIND("-",CJ61)-FIND("|",CJ61)-1))-VALUE(MID(CJ61,FIND("-",CJ61)+1,10)))))*$D$50)))))*$I61,0)),0)</f>
        <v>0</v>
      </c>
      <c r="CL61" s="337"/>
      <c r="CM61" s="362"/>
      <c r="CN61" s="355" t="n">
        <f aca="false">IFERROR(IF($M61=CM61,($D$8+$D$9+$D$10)*$I61,IF($N61=LEFT(CM61,1),($D$8+MAX(0,IF($D$50=1,$D$9*(1-(ABS($Q61-ABS(VALUE(MID(CM61,FIND("|",CM61)+1,FIND("-",CM61)-FIND("|",CM61)-1))-VALUE(MID(CM61,FIND("-",CM61)+1,10)))))*$D$50),$D$9*(1-(IF($N61="X",ABS($O61-VALUE(MID(CM61,FIND("|",CM61)+1,FIND("-",CM61)-FIND("|",CM61)-1))),ABS($Q61-ABS(VALUE(MID(CM61,FIND("|",CM61)+1,FIND("-",CM61)-FIND("|",CM61)-1))-VALUE(MID(CM61,FIND("-",CM61)+1,10)))))*$D$50)))))*$I61,0)),0)</f>
        <v>0</v>
      </c>
      <c r="CO61" s="337"/>
      <c r="CP61" s="362"/>
      <c r="CQ61" s="355" t="n">
        <f aca="false">IFERROR(IF($M61=CP61,($D$8+$D$9+$D$10)*$I61,IF($N61=LEFT(CP61,1),($D$8+MAX(0,IF($D$50=1,$D$9*(1-(ABS($Q61-ABS(VALUE(MID(CP61,FIND("|",CP61)+1,FIND("-",CP61)-FIND("|",CP61)-1))-VALUE(MID(CP61,FIND("-",CP61)+1,10)))))*$D$50),$D$9*(1-(IF($N61="X",ABS($O61-VALUE(MID(CP61,FIND("|",CP61)+1,FIND("-",CP61)-FIND("|",CP61)-1))),ABS($Q61-ABS(VALUE(MID(CP61,FIND("|",CP61)+1,FIND("-",CP61)-FIND("|",CP61)-1))-VALUE(MID(CP61,FIND("-",CP61)+1,10)))))*$D$50)))))*$I61,0)),0)</f>
        <v>0</v>
      </c>
      <c r="CR61" s="337"/>
      <c r="CS61" s="362"/>
      <c r="CT61" s="355" t="n">
        <f aca="false">IFERROR(IF($M61=CS61,($D$8+$D$9+$D$10)*$I61,IF($N61=LEFT(CS61,1),($D$8+MAX(0,IF($D$50=1,$D$9*(1-(ABS($Q61-ABS(VALUE(MID(CS61,FIND("|",CS61)+1,FIND("-",CS61)-FIND("|",CS61)-1))-VALUE(MID(CS61,FIND("-",CS61)+1,10)))))*$D$50),$D$9*(1-(IF($N61="X",ABS($O61-VALUE(MID(CS61,FIND("|",CS61)+1,FIND("-",CS61)-FIND("|",CS61)-1))),ABS($Q61-ABS(VALUE(MID(CS61,FIND("|",CS61)+1,FIND("-",CS61)-FIND("|",CS61)-1))-VALUE(MID(CS61,FIND("-",CS61)+1,10)))))*$D$50)))))*$I61,0)),0)</f>
        <v>0</v>
      </c>
      <c r="CU61" s="337"/>
      <c r="CV61" s="362"/>
      <c r="CW61" s="355" t="n">
        <f aca="false">IFERROR(IF($M61=CV61,($D$8+$D$9+$D$10)*$I61,IF($N61=LEFT(CV61,1),($D$8+MAX(0,IF($D$50=1,$D$9*(1-(ABS($Q61-ABS(VALUE(MID(CV61,FIND("|",CV61)+1,FIND("-",CV61)-FIND("|",CV61)-1))-VALUE(MID(CV61,FIND("-",CV61)+1,10)))))*$D$50),$D$9*(1-(IF($N61="X",ABS($O61-VALUE(MID(CV61,FIND("|",CV61)+1,FIND("-",CV61)-FIND("|",CV61)-1))),ABS($Q61-ABS(VALUE(MID(CV61,FIND("|",CV61)+1,FIND("-",CV61)-FIND("|",CV61)-1))-VALUE(MID(CV61,FIND("-",CV61)+1,10)))))*$D$50)))))*$I61,0)),0)</f>
        <v>0</v>
      </c>
      <c r="CX61" s="337"/>
      <c r="CY61" s="362"/>
      <c r="CZ61" s="355" t="n">
        <f aca="false">IFERROR(IF($M61=CY61,($D$8+$D$9+$D$10)*$I61,IF($N61=LEFT(CY61,1),($D$8+MAX(0,IF($D$50=1,$D$9*(1-(ABS($Q61-ABS(VALUE(MID(CY61,FIND("|",CY61)+1,FIND("-",CY61)-FIND("|",CY61)-1))-VALUE(MID(CY61,FIND("-",CY61)+1,10)))))*$D$50),$D$9*(1-(IF($N61="X",ABS($O61-VALUE(MID(CY61,FIND("|",CY61)+1,FIND("-",CY61)-FIND("|",CY61)-1))),ABS($Q61-ABS(VALUE(MID(CY61,FIND("|",CY61)+1,FIND("-",CY61)-FIND("|",CY61)-1))-VALUE(MID(CY61,FIND("-",CY61)+1,10)))))*$D$50)))))*$I61,0)),0)</f>
        <v>0</v>
      </c>
      <c r="DA61" s="337"/>
      <c r="DB61" s="362"/>
      <c r="DC61" s="355" t="n">
        <f aca="false">IFERROR(IF($M61=DB61,($D$8+$D$9+$D$10)*$I61,IF($N61=LEFT(DB61,1),($D$8+MAX(0,IF($D$50=1,$D$9*(1-(ABS($Q61-ABS(VALUE(MID(DB61,FIND("|",DB61)+1,FIND("-",DB61)-FIND("|",DB61)-1))-VALUE(MID(DB61,FIND("-",DB61)+1,10)))))*$D$50),$D$9*(1-(IF($N61="X",ABS($O61-VALUE(MID(DB61,FIND("|",DB61)+1,FIND("-",DB61)-FIND("|",DB61)-1))),ABS($Q61-ABS(VALUE(MID(DB61,FIND("|",DB61)+1,FIND("-",DB61)-FIND("|",DB61)-1))-VALUE(MID(DB61,FIND("-",DB61)+1,10)))))*$D$50)))))*$I61,0)),0)</f>
        <v>0</v>
      </c>
      <c r="DD61" s="337"/>
      <c r="DE61" s="362"/>
      <c r="DF61" s="355" t="n">
        <f aca="false">IFERROR(IF($M61=DE61,($D$8+$D$9+$D$10)*$I61,IF($N61=LEFT(DE61,1),($D$8+MAX(0,IF($D$50=1,$D$9*(1-(ABS($Q61-ABS(VALUE(MID(DE61,FIND("|",DE61)+1,FIND("-",DE61)-FIND("|",DE61)-1))-VALUE(MID(DE61,FIND("-",DE61)+1,10)))))*$D$50),$D$9*(1-(IF($N61="X",ABS($O61-VALUE(MID(DE61,FIND("|",DE61)+1,FIND("-",DE61)-FIND("|",DE61)-1))),ABS($Q61-ABS(VALUE(MID(DE61,FIND("|",DE61)+1,FIND("-",DE61)-FIND("|",DE61)-1))-VALUE(MID(DE61,FIND("-",DE61)+1,10)))))*$D$50)))))*$I61,0)),0)</f>
        <v>0</v>
      </c>
      <c r="DG61" s="337"/>
      <c r="DH61" s="362"/>
      <c r="DI61" s="355" t="n">
        <f aca="false">IFERROR(IF($M61=DH61,($D$8+$D$9+$D$10)*$I61,IF($N61=LEFT(DH61,1),($D$8+MAX(0,IF($D$50=1,$D$9*(1-(ABS($Q61-ABS(VALUE(MID(DH61,FIND("|",DH61)+1,FIND("-",DH61)-FIND("|",DH61)-1))-VALUE(MID(DH61,FIND("-",DH61)+1,10)))))*$D$50),$D$9*(1-(IF($N61="X",ABS($O61-VALUE(MID(DH61,FIND("|",DH61)+1,FIND("-",DH61)-FIND("|",DH61)-1))),ABS($Q61-ABS(VALUE(MID(DH61,FIND("|",DH61)+1,FIND("-",DH61)-FIND("|",DH61)-1))-VALUE(MID(DH61,FIND("-",DH61)+1,10)))))*$D$50)))))*$I61,0)),0)</f>
        <v>0</v>
      </c>
      <c r="DJ61" s="337"/>
      <c r="DK61" s="362"/>
      <c r="DL61" s="355" t="n">
        <f aca="false">IFERROR(IF($M61=DK61,($D$8+$D$9+$D$10)*$I61,IF($N61=LEFT(DK61,1),($D$8+MAX(0,IF($D$50=1,$D$9*(1-(ABS($Q61-ABS(VALUE(MID(DK61,FIND("|",DK61)+1,FIND("-",DK61)-FIND("|",DK61)-1))-VALUE(MID(DK61,FIND("-",DK61)+1,10)))))*$D$50),$D$9*(1-(IF($N61="X",ABS($O61-VALUE(MID(DK61,FIND("|",DK61)+1,FIND("-",DK61)-FIND("|",DK61)-1))),ABS($Q61-ABS(VALUE(MID(DK61,FIND("|",DK61)+1,FIND("-",DK61)-FIND("|",DK61)-1))-VALUE(MID(DK61,FIND("-",DK61)+1,10)))))*$D$50)))))*$I61,0)),0)</f>
        <v>0</v>
      </c>
      <c r="DM61" s="337"/>
      <c r="DN61" s="362"/>
      <c r="DO61" s="355" t="n">
        <f aca="false">IFERROR(IF($M61=DN61,($D$8+$D$9+$D$10)*$I61,IF($N61=LEFT(DN61,1),($D$8+MAX(0,IF($D$50=1,$D$9*(1-(ABS($Q61-ABS(VALUE(MID(DN61,FIND("|",DN61)+1,FIND("-",DN61)-FIND("|",DN61)-1))-VALUE(MID(DN61,FIND("-",DN61)+1,10)))))*$D$50),$D$9*(1-(IF($N61="X",ABS($O61-VALUE(MID(DN61,FIND("|",DN61)+1,FIND("-",DN61)-FIND("|",DN61)-1))),ABS($Q61-ABS(VALUE(MID(DN61,FIND("|",DN61)+1,FIND("-",DN61)-FIND("|",DN61)-1))-VALUE(MID(DN61,FIND("-",DN61)+1,10)))))*$D$50)))))*$I61,0)),0)</f>
        <v>0</v>
      </c>
      <c r="DP61" s="337"/>
      <c r="DQ61" s="362"/>
      <c r="DR61" s="355" t="n">
        <f aca="false">IFERROR(IF($M61=DQ61,($D$8+$D$9+$D$10)*$I61,IF($N61=LEFT(DQ61,1),($D$8+MAX(0,IF($D$50=1,$D$9*(1-(ABS($Q61-ABS(VALUE(MID(DQ61,FIND("|",DQ61)+1,FIND("-",DQ61)-FIND("|",DQ61)-1))-VALUE(MID(DQ61,FIND("-",DQ61)+1,10)))))*$D$50),$D$9*(1-(IF($N61="X",ABS($O61-VALUE(MID(DQ61,FIND("|",DQ61)+1,FIND("-",DQ61)-FIND("|",DQ61)-1))),ABS($Q61-ABS(VALUE(MID(DQ61,FIND("|",DQ61)+1,FIND("-",DQ61)-FIND("|",DQ61)-1))-VALUE(MID(DQ61,FIND("-",DQ61)+1,10)))))*$D$50)))))*$I61,0)),0)</f>
        <v>0</v>
      </c>
      <c r="DS61" s="337"/>
      <c r="DT61" s="362"/>
      <c r="DU61" s="355" t="n">
        <f aca="false">IFERROR(IF($M61=DT61,($D$8+$D$9+$D$10)*$I61,IF($N61=LEFT(DT61,1),($D$8+MAX(0,IF($D$50=1,$D$9*(1-(ABS($Q61-ABS(VALUE(MID(DT61,FIND("|",DT61)+1,FIND("-",DT61)-FIND("|",DT61)-1))-VALUE(MID(DT61,FIND("-",DT61)+1,10)))))*$D$50),$D$9*(1-(IF($N61="X",ABS($O61-VALUE(MID(DT61,FIND("|",DT61)+1,FIND("-",DT61)-FIND("|",DT61)-1))),ABS($Q61-ABS(VALUE(MID(DT61,FIND("|",DT61)+1,FIND("-",DT61)-FIND("|",DT61)-1))-VALUE(MID(DT61,FIND("-",DT61)+1,10)))))*$D$50)))))*$I61,0)),0)</f>
        <v>0</v>
      </c>
      <c r="DV61" s="337"/>
      <c r="DW61" s="362"/>
      <c r="DX61" s="355" t="n">
        <f aca="false">IFERROR(IF($M61=DW61,($D$8+$D$9+$D$10)*$I61,IF($N61=LEFT(DW61,1),($D$8+MAX(0,IF($D$50=1,$D$9*(1-(ABS($Q61-ABS(VALUE(MID(DW61,FIND("|",DW61)+1,FIND("-",DW61)-FIND("|",DW61)-1))-VALUE(MID(DW61,FIND("-",DW61)+1,10)))))*$D$50),$D$9*(1-(IF($N61="X",ABS($O61-VALUE(MID(DW61,FIND("|",DW61)+1,FIND("-",DW61)-FIND("|",DW61)-1))),ABS($Q61-ABS(VALUE(MID(DW61,FIND("|",DW61)+1,FIND("-",DW61)-FIND("|",DW61)-1))-VALUE(MID(DW61,FIND("-",DW61)+1,10)))))*$D$50)))))*$I61,0)),0)</f>
        <v>0</v>
      </c>
      <c r="DY61" s="337"/>
      <c r="DZ61" s="362"/>
      <c r="EA61" s="355" t="n">
        <f aca="false">IFERROR(IF($M61=DZ61,($D$8+$D$9+$D$10)*$I61,IF($N61=LEFT(DZ61,1),($D$8+MAX(0,IF($D$50=1,$D$9*(1-(ABS($Q61-ABS(VALUE(MID(DZ61,FIND("|",DZ61)+1,FIND("-",DZ61)-FIND("|",DZ61)-1))-VALUE(MID(DZ61,FIND("-",DZ61)+1,10)))))*$D$50),$D$9*(1-(IF($N61="X",ABS($O61-VALUE(MID(DZ61,FIND("|",DZ61)+1,FIND("-",DZ61)-FIND("|",DZ61)-1))),ABS($Q61-ABS(VALUE(MID(DZ61,FIND("|",DZ61)+1,FIND("-",DZ61)-FIND("|",DZ61)-1))-VALUE(MID(DZ61,FIND("-",DZ61)+1,10)))))*$D$50)))))*$I61,0)),0)</f>
        <v>0</v>
      </c>
      <c r="EB61" s="337"/>
      <c r="EC61" s="362"/>
      <c r="ED61" s="355" t="n">
        <f aca="false">IFERROR(IF($M61=EC61,($D$8+$D$9+$D$10)*$I61,IF($N61=LEFT(EC61,1),($D$8+MAX(0,IF($D$50=1,$D$9*(1-(ABS($Q61-ABS(VALUE(MID(EC61,FIND("|",EC61)+1,FIND("-",EC61)-FIND("|",EC61)-1))-VALUE(MID(EC61,FIND("-",EC61)+1,10)))))*$D$50),$D$9*(1-(IF($N61="X",ABS($O61-VALUE(MID(EC61,FIND("|",EC61)+1,FIND("-",EC61)-FIND("|",EC61)-1))),ABS($Q61-ABS(VALUE(MID(EC61,FIND("|",EC61)+1,FIND("-",EC61)-FIND("|",EC61)-1))-VALUE(MID(EC61,FIND("-",EC61)+1,10)))))*$D$50)))))*$I61,0)),0)</f>
        <v>0</v>
      </c>
      <c r="EE61" s="337"/>
      <c r="EF61" s="362"/>
      <c r="EG61" s="355" t="n">
        <f aca="false">IFERROR(IF($M61=EF61,($D$8+$D$9+$D$10)*$I61,IF($N61=LEFT(EF61,1),($D$8+MAX(0,IF($D$50=1,$D$9*(1-(ABS($Q61-ABS(VALUE(MID(EF61,FIND("|",EF61)+1,FIND("-",EF61)-FIND("|",EF61)-1))-VALUE(MID(EF61,FIND("-",EF61)+1,10)))))*$D$50),$D$9*(1-(IF($N61="X",ABS($O61-VALUE(MID(EF61,FIND("|",EF61)+1,FIND("-",EF61)-FIND("|",EF61)-1))),ABS($Q61-ABS(VALUE(MID(EF61,FIND("|",EF61)+1,FIND("-",EF61)-FIND("|",EF61)-1))-VALUE(MID(EF61,FIND("-",EF61)+1,10)))))*$D$50)))))*$I61,0)),0)</f>
        <v>0</v>
      </c>
      <c r="EH61" s="337"/>
      <c r="EI61" s="337"/>
    </row>
    <row r="62" customFormat="false" ht="15" hidden="false" customHeight="false" outlineLevel="0" collapsed="false">
      <c r="A62" s="326"/>
      <c r="B62" s="326"/>
      <c r="C62" s="389" t="str">
        <f aca="false">"MAX. "&amp;$K$249</f>
        <v>MAX. CUADRO DE HONOR</v>
      </c>
      <c r="D62" s="390" t="n">
        <f aca="false">SUM($D$39:$D$47)</f>
        <v>180</v>
      </c>
      <c r="E62" s="333"/>
      <c r="F62" s="342" t="n">
        <f aca="false">SUM($D$8:$D$10)*I62</f>
        <v>17</v>
      </c>
      <c r="G62" s="342" t="n">
        <f aca="false">VLOOKUP(H62,Equipos!$Q$1:$R$25,2,0)</f>
        <v>16</v>
      </c>
      <c r="H62" s="350" t="n">
        <f aca="false">TRUNC(INDEX(WORLDCUP!$X$4:$X$147,MATCH(ADMIN!K62,WORLDCUP!$DT$4:$DT$147,0))+INDEX(Horarios!$R$3:$R$86,MATCH(Horarios!$C$3,Horarios!$P$3:$P$86,0))/24)</f>
        <v>46199</v>
      </c>
      <c r="I62" s="351" t="n">
        <v>1</v>
      </c>
      <c r="J62" s="352" t="s">
        <v>319</v>
      </c>
      <c r="K62" s="366" t="str">
        <f aca="false">CONCATENATE(WORLDCUP!AA40,"-",WORLDCUP!AF40)</f>
        <v>Curazao-Costa de Marfil</v>
      </c>
      <c r="L62" s="353"/>
      <c r="M62" s="358" t="str">
        <f aca="false">IF(OR(WORLDCUP!AC40="",WORLDCUP!AD40=""),"-",N62&amp;"|"&amp;O62&amp;"-"&amp;P62)</f>
        <v>-</v>
      </c>
      <c r="N62" s="331" t="str">
        <f aca="false">IF(OR(WORLDCUP!AC40="",WORLDCUP!AD40=""),"",IF(WORLDCUP!AC40&gt;WORLDCUP!AD40,"1",IF(WORLDCUP!AC40&lt;WORLDCUP!AD40,"2","X")))</f>
        <v/>
      </c>
      <c r="O62" s="331" t="n">
        <f aca="false">WORLDCUP!AC40</f>
        <v>0</v>
      </c>
      <c r="P62" s="331" t="n">
        <f aca="false">WORLDCUP!AD40</f>
        <v>0</v>
      </c>
      <c r="Q62" s="331" t="n">
        <f aca="false">ABS(O62-P62)</f>
        <v>0</v>
      </c>
      <c r="R62" s="326"/>
      <c r="S62" s="362" t="s">
        <v>277</v>
      </c>
      <c r="T62" s="355" t="n">
        <f aca="false">IFERROR(IF($M62=S62,($D$8+$D$9+$D$10)*$I62,IF($N62=LEFT(S62,1),($D$8+MAX(0,IF($D$50=1,$D$9*(1-(ABS($Q62-ABS(VALUE(MID(S62,FIND("|",S62)+1,FIND("-",S62)-FIND("|",S62)-1))-VALUE(MID(S62,FIND("-",S62)+1,10)))))*$D$50),$D$9*(1-(IF($N62="X",ABS($O62-VALUE(MID(S62,FIND("|",S62)+1,FIND("-",S62)-FIND("|",S62)-1))),ABS($Q62-ABS(VALUE(MID(S62,FIND("|",S62)+1,FIND("-",S62)-FIND("|",S62)-1))-VALUE(MID(S62,FIND("-",S62)+1,10)))))*$D$50)))))*$I62,0)),0)</f>
        <v>0</v>
      </c>
      <c r="U62" s="337"/>
      <c r="V62" s="362" t="s">
        <v>274</v>
      </c>
      <c r="W62" s="355" t="n">
        <f aca="false">IFERROR(IF($M62=V62,($D$8+$D$9+$D$10)*$I62,IF($N62=LEFT(V62,1),($D$8+MAX(0,IF($D$50=1,$D$9*(1-(ABS($Q62-ABS(VALUE(MID(V62,FIND("|",V62)+1,FIND("-",V62)-FIND("|",V62)-1))-VALUE(MID(V62,FIND("-",V62)+1,10)))))*$D$50),$D$9*(1-(IF($N62="X",ABS($O62-VALUE(MID(V62,FIND("|",V62)+1,FIND("-",V62)-FIND("|",V62)-1))),ABS($Q62-ABS(VALUE(MID(V62,FIND("|",V62)+1,FIND("-",V62)-FIND("|",V62)-1))-VALUE(MID(V62,FIND("-",V62)+1,10)))))*$D$50)))))*$I62,0)),0)</f>
        <v>0</v>
      </c>
      <c r="X62" s="337"/>
      <c r="Y62" s="362" t="s">
        <v>274</v>
      </c>
      <c r="Z62" s="355" t="n">
        <f aca="false">IFERROR(IF($M62=Y62,($D$8+$D$9+$D$10)*$I62,IF($N62=LEFT(Y62,1),($D$8+MAX(0,IF($D$50=1,$D$9*(1-(ABS($Q62-ABS(VALUE(MID(Y62,FIND("|",Y62)+1,FIND("-",Y62)-FIND("|",Y62)-1))-VALUE(MID(Y62,FIND("-",Y62)+1,10)))))*$D$50),$D$9*(1-(IF($N62="X",ABS($O62-VALUE(MID(Y62,FIND("|",Y62)+1,FIND("-",Y62)-FIND("|",Y62)-1))),ABS($Q62-ABS(VALUE(MID(Y62,FIND("|",Y62)+1,FIND("-",Y62)-FIND("|",Y62)-1))-VALUE(MID(Y62,FIND("-",Y62)+1,10)))))*$D$50)))))*$I62,0)),0)</f>
        <v>0</v>
      </c>
      <c r="AA62" s="337"/>
      <c r="AB62" s="362" t="s">
        <v>271</v>
      </c>
      <c r="AC62" s="355" t="n">
        <f aca="false">IFERROR(IF($M62=AB62,($D$8+$D$9+$D$10)*$I62,IF($N62=LEFT(AB62,1),($D$8+MAX(0,IF($D$50=1,$D$9*(1-(ABS($Q62-ABS(VALUE(MID(AB62,FIND("|",AB62)+1,FIND("-",AB62)-FIND("|",AB62)-1))-VALUE(MID(AB62,FIND("-",AB62)+1,10)))))*$D$50),$D$9*(1-(IF($N62="X",ABS($O62-VALUE(MID(AB62,FIND("|",AB62)+1,FIND("-",AB62)-FIND("|",AB62)-1))),ABS($Q62-ABS(VALUE(MID(AB62,FIND("|",AB62)+1,FIND("-",AB62)-FIND("|",AB62)-1))-VALUE(MID(AB62,FIND("-",AB62)+1,10)))))*$D$50)))))*$I62,0)),0)</f>
        <v>0</v>
      </c>
      <c r="AD62" s="337"/>
      <c r="AE62" s="362" t="s">
        <v>274</v>
      </c>
      <c r="AF62" s="355" t="n">
        <f aca="false">IFERROR(IF($M62=AE62,($D$8+$D$9+$D$10)*$I62,IF($N62=LEFT(AE62,1),($D$8+MAX(0,IF($D$50=1,$D$9*(1-(ABS($Q62-ABS(VALUE(MID(AE62,FIND("|",AE62)+1,FIND("-",AE62)-FIND("|",AE62)-1))-VALUE(MID(AE62,FIND("-",AE62)+1,10)))))*$D$50),$D$9*(1-(IF($N62="X",ABS($O62-VALUE(MID(AE62,FIND("|",AE62)+1,FIND("-",AE62)-FIND("|",AE62)-1))),ABS($Q62-ABS(VALUE(MID(AE62,FIND("|",AE62)+1,FIND("-",AE62)-FIND("|",AE62)-1))-VALUE(MID(AE62,FIND("-",AE62)+1,10)))))*$D$50)))))*$I62,0)),0)</f>
        <v>0</v>
      </c>
      <c r="AG62" s="337"/>
      <c r="AH62" s="362" t="s">
        <v>274</v>
      </c>
      <c r="AI62" s="355" t="n">
        <f aca="false">IFERROR(IF($M62=AH62,($D$8+$D$9+$D$10)*$I62,IF($N62=LEFT(AH62,1),($D$8+MAX(0,IF($D$50=1,$D$9*(1-(ABS($Q62-ABS(VALUE(MID(AH62,FIND("|",AH62)+1,FIND("-",AH62)-FIND("|",AH62)-1))-VALUE(MID(AH62,FIND("-",AH62)+1,10)))))*$D$50),$D$9*(1-(IF($N62="X",ABS($O62-VALUE(MID(AH62,FIND("|",AH62)+1,FIND("-",AH62)-FIND("|",AH62)-1))),ABS($Q62-ABS(VALUE(MID(AH62,FIND("|",AH62)+1,FIND("-",AH62)-FIND("|",AH62)-1))-VALUE(MID(AH62,FIND("-",AH62)+1,10)))))*$D$50)))))*$I62,0)),0)</f>
        <v>0</v>
      </c>
      <c r="AJ62" s="337"/>
      <c r="AK62" s="362" t="s">
        <v>273</v>
      </c>
      <c r="AL62" s="355" t="n">
        <f aca="false">IFERROR(IF($M62=AK62,($D$8+$D$9+$D$10)*$I62,IF($N62=LEFT(AK62,1),($D$8+MAX(0,IF($D$50=1,$D$9*(1-(ABS($Q62-ABS(VALUE(MID(AK62,FIND("|",AK62)+1,FIND("-",AK62)-FIND("|",AK62)-1))-VALUE(MID(AK62,FIND("-",AK62)+1,10)))))*$D$50),$D$9*(1-(IF($N62="X",ABS($O62-VALUE(MID(AK62,FIND("|",AK62)+1,FIND("-",AK62)-FIND("|",AK62)-1))),ABS($Q62-ABS(VALUE(MID(AK62,FIND("|",AK62)+1,FIND("-",AK62)-FIND("|",AK62)-1))-VALUE(MID(AK62,FIND("-",AK62)+1,10)))))*$D$50)))))*$I62,0)),0)</f>
        <v>0</v>
      </c>
      <c r="AM62" s="337"/>
      <c r="AN62" s="362" t="s">
        <v>277</v>
      </c>
      <c r="AO62" s="355" t="n">
        <f aca="false">IFERROR(IF($M62=AN62,($D$8+$D$9+$D$10)*$I62,IF($N62=LEFT(AN62,1),($D$8+MAX(0,IF($D$50=1,$D$9*(1-(ABS($Q62-ABS(VALUE(MID(AN62,FIND("|",AN62)+1,FIND("-",AN62)-FIND("|",AN62)-1))-VALUE(MID(AN62,FIND("-",AN62)+1,10)))))*$D$50),$D$9*(1-(IF($N62="X",ABS($O62-VALUE(MID(AN62,FIND("|",AN62)+1,FIND("-",AN62)-FIND("|",AN62)-1))),ABS($Q62-ABS(VALUE(MID(AN62,FIND("|",AN62)+1,FIND("-",AN62)-FIND("|",AN62)-1))-VALUE(MID(AN62,FIND("-",AN62)+1,10)))))*$D$50)))))*$I62,0)),0)</f>
        <v>0</v>
      </c>
      <c r="AP62" s="337"/>
      <c r="AQ62" s="362" t="s">
        <v>274</v>
      </c>
      <c r="AR62" s="355" t="n">
        <f aca="false">IFERROR(IF($M62=AQ62,($D$8+$D$9+$D$10)*$I62,IF($N62=LEFT(AQ62,1),($D$8+MAX(0,IF($D$50=1,$D$9*(1-(ABS($Q62-ABS(VALUE(MID(AQ62,FIND("|",AQ62)+1,FIND("-",AQ62)-FIND("|",AQ62)-1))-VALUE(MID(AQ62,FIND("-",AQ62)+1,10)))))*$D$50),$D$9*(1-(IF($N62="X",ABS($O62-VALUE(MID(AQ62,FIND("|",AQ62)+1,FIND("-",AQ62)-FIND("|",AQ62)-1))),ABS($Q62-ABS(VALUE(MID(AQ62,FIND("|",AQ62)+1,FIND("-",AQ62)-FIND("|",AQ62)-1))-VALUE(MID(AQ62,FIND("-",AQ62)+1,10)))))*$D$50)))))*$I62,0)),0)</f>
        <v>0</v>
      </c>
      <c r="AS62" s="337"/>
      <c r="AT62" s="362" t="s">
        <v>277</v>
      </c>
      <c r="AU62" s="355" t="n">
        <f aca="false">IFERROR(IF($M62=AT62,($D$8+$D$9+$D$10)*$I62,IF($N62=LEFT(AT62,1),($D$8+MAX(0,IF($D$50=1,$D$9*(1-(ABS($Q62-ABS(VALUE(MID(AT62,FIND("|",AT62)+1,FIND("-",AT62)-FIND("|",AT62)-1))-VALUE(MID(AT62,FIND("-",AT62)+1,10)))))*$D$50),$D$9*(1-(IF($N62="X",ABS($O62-VALUE(MID(AT62,FIND("|",AT62)+1,FIND("-",AT62)-FIND("|",AT62)-1))),ABS($Q62-ABS(VALUE(MID(AT62,FIND("|",AT62)+1,FIND("-",AT62)-FIND("|",AT62)-1))-VALUE(MID(AT62,FIND("-",AT62)+1,10)))))*$D$50)))))*$I62,0)),0)</f>
        <v>0</v>
      </c>
      <c r="AV62" s="337"/>
      <c r="AW62" s="362" t="s">
        <v>268</v>
      </c>
      <c r="AX62" s="355" t="n">
        <f aca="false">IFERROR(IF($M62=AW62,($D$8+$D$9+$D$10)*$I62,IF($N62=LEFT(AW62,1),($D$8+MAX(0,IF($D$50=1,$D$9*(1-(ABS($Q62-ABS(VALUE(MID(AW62,FIND("|",AW62)+1,FIND("-",AW62)-FIND("|",AW62)-1))-VALUE(MID(AW62,FIND("-",AW62)+1,10)))))*$D$50),$D$9*(1-(IF($N62="X",ABS($O62-VALUE(MID(AW62,FIND("|",AW62)+1,FIND("-",AW62)-FIND("|",AW62)-1))),ABS($Q62-ABS(VALUE(MID(AW62,FIND("|",AW62)+1,FIND("-",AW62)-FIND("|",AW62)-1))-VALUE(MID(AW62,FIND("-",AW62)+1,10)))))*$D$50)))))*$I62,0)),0)</f>
        <v>0</v>
      </c>
      <c r="AY62" s="337"/>
      <c r="AZ62" s="362" t="s">
        <v>268</v>
      </c>
      <c r="BA62" s="355" t="n">
        <f aca="false">IFERROR(IF($M62=AZ62,($D$8+$D$9+$D$10)*$I62,IF($N62=LEFT(AZ62,1),($D$8+MAX(0,IF($D$50=1,$D$9*(1-(ABS($Q62-ABS(VALUE(MID(AZ62,FIND("|",AZ62)+1,FIND("-",AZ62)-FIND("|",AZ62)-1))-VALUE(MID(AZ62,FIND("-",AZ62)+1,10)))))*$D$50),$D$9*(1-(IF($N62="X",ABS($O62-VALUE(MID(AZ62,FIND("|",AZ62)+1,FIND("-",AZ62)-FIND("|",AZ62)-1))),ABS($Q62-ABS(VALUE(MID(AZ62,FIND("|",AZ62)+1,FIND("-",AZ62)-FIND("|",AZ62)-1))-VALUE(MID(AZ62,FIND("-",AZ62)+1,10)))))*$D$50)))))*$I62,0)),0)</f>
        <v>0</v>
      </c>
      <c r="BB62" s="337"/>
      <c r="BC62" s="362" t="s">
        <v>320</v>
      </c>
      <c r="BD62" s="355" t="n">
        <f aca="false">IFERROR(IF($M62=BC62,($D$8+$D$9+$D$10)*$I62,IF($N62=LEFT(BC62,1),($D$8+MAX(0,IF($D$50=1,$D$9*(1-(ABS($Q62-ABS(VALUE(MID(BC62,FIND("|",BC62)+1,FIND("-",BC62)-FIND("|",BC62)-1))-VALUE(MID(BC62,FIND("-",BC62)+1,10)))))*$D$50),$D$9*(1-(IF($N62="X",ABS($O62-VALUE(MID(BC62,FIND("|",BC62)+1,FIND("-",BC62)-FIND("|",BC62)-1))),ABS($Q62-ABS(VALUE(MID(BC62,FIND("|",BC62)+1,FIND("-",BC62)-FIND("|",BC62)-1))-VALUE(MID(BC62,FIND("-",BC62)+1,10)))))*$D$50)))))*$I62,0)),0)</f>
        <v>0</v>
      </c>
      <c r="BE62" s="337"/>
      <c r="BF62" s="362" t="s">
        <v>275</v>
      </c>
      <c r="BG62" s="355" t="n">
        <f aca="false">IFERROR(IF($M62=BF62,($D$8+$D$9+$D$10)*$I62,IF($N62=LEFT(BF62,1),($D$8+MAX(0,IF($D$50=1,$D$9*(1-(ABS($Q62-ABS(VALUE(MID(BF62,FIND("|",BF62)+1,FIND("-",BF62)-FIND("|",BF62)-1))-VALUE(MID(BF62,FIND("-",BF62)+1,10)))))*$D$50),$D$9*(1-(IF($N62="X",ABS($O62-VALUE(MID(BF62,FIND("|",BF62)+1,FIND("-",BF62)-FIND("|",BF62)-1))),ABS($Q62-ABS(VALUE(MID(BF62,FIND("|",BF62)+1,FIND("-",BF62)-FIND("|",BF62)-1))-VALUE(MID(BF62,FIND("-",BF62)+1,10)))))*$D$50)))))*$I62,0)),0)</f>
        <v>0</v>
      </c>
      <c r="BH62" s="337"/>
      <c r="BI62" s="362" t="s">
        <v>271</v>
      </c>
      <c r="BJ62" s="355" t="n">
        <f aca="false">IFERROR(IF($M62=BI62,($D$8+$D$9+$D$10)*$I62,IF($N62=LEFT(BI62,1),($D$8+MAX(0,IF($D$50=1,$D$9*(1-(ABS($Q62-ABS(VALUE(MID(BI62,FIND("|",BI62)+1,FIND("-",BI62)-FIND("|",BI62)-1))-VALUE(MID(BI62,FIND("-",BI62)+1,10)))))*$D$50),$D$9*(1-(IF($N62="X",ABS($O62-VALUE(MID(BI62,FIND("|",BI62)+1,FIND("-",BI62)-FIND("|",BI62)-1))),ABS($Q62-ABS(VALUE(MID(BI62,FIND("|",BI62)+1,FIND("-",BI62)-FIND("|",BI62)-1))-VALUE(MID(BI62,FIND("-",BI62)+1,10)))))*$D$50)))))*$I62,0)),0)</f>
        <v>0</v>
      </c>
      <c r="BK62" s="337"/>
      <c r="BL62" s="362" t="s">
        <v>267</v>
      </c>
      <c r="BM62" s="355" t="n">
        <f aca="false">IFERROR(IF($M62=BL62,($D$8+$D$9+$D$10)*$I62,IF($N62=LEFT(BL62,1),($D$8+MAX(0,IF($D$50=1,$D$9*(1-(ABS($Q62-ABS(VALUE(MID(BL62,FIND("|",BL62)+1,FIND("-",BL62)-FIND("|",BL62)-1))-VALUE(MID(BL62,FIND("-",BL62)+1,10)))))*$D$50),$D$9*(1-(IF($N62="X",ABS($O62-VALUE(MID(BL62,FIND("|",BL62)+1,FIND("-",BL62)-FIND("|",BL62)-1))),ABS($Q62-ABS(VALUE(MID(BL62,FIND("|",BL62)+1,FIND("-",BL62)-FIND("|",BL62)-1))-VALUE(MID(BL62,FIND("-",BL62)+1,10)))))*$D$50)))))*$I62,0)),0)</f>
        <v>0</v>
      </c>
      <c r="BN62" s="337"/>
      <c r="BO62" s="362" t="s">
        <v>277</v>
      </c>
      <c r="BP62" s="355" t="n">
        <f aca="false">IFERROR(IF($M62=BO62,($D$8+$D$9+$D$10)*$I62,IF($N62=LEFT(BO62,1),($D$8+MAX(0,IF($D$50=1,$D$9*(1-(ABS($Q62-ABS(VALUE(MID(BO62,FIND("|",BO62)+1,FIND("-",BO62)-FIND("|",BO62)-1))-VALUE(MID(BO62,FIND("-",BO62)+1,10)))))*$D$50),$D$9*(1-(IF($N62="X",ABS($O62-VALUE(MID(BO62,FIND("|",BO62)+1,FIND("-",BO62)-FIND("|",BO62)-1))),ABS($Q62-ABS(VALUE(MID(BO62,FIND("|",BO62)+1,FIND("-",BO62)-FIND("|",BO62)-1))-VALUE(MID(BO62,FIND("-",BO62)+1,10)))))*$D$50)))))*$I62,0)),0)</f>
        <v>0</v>
      </c>
      <c r="BQ62" s="337"/>
      <c r="BR62" s="362" t="s">
        <v>274</v>
      </c>
      <c r="BS62" s="355" t="n">
        <f aca="false">IFERROR(IF($M62=BR62,($D$8+$D$9+$D$10)*$I62,IF($N62=LEFT(BR62,1),($D$8+MAX(0,IF($D$50=1,$D$9*(1-(ABS($Q62-ABS(VALUE(MID(BR62,FIND("|",BR62)+1,FIND("-",BR62)-FIND("|",BR62)-1))-VALUE(MID(BR62,FIND("-",BR62)+1,10)))))*$D$50),$D$9*(1-(IF($N62="X",ABS($O62-VALUE(MID(BR62,FIND("|",BR62)+1,FIND("-",BR62)-FIND("|",BR62)-1))),ABS($Q62-ABS(VALUE(MID(BR62,FIND("|",BR62)+1,FIND("-",BR62)-FIND("|",BR62)-1))-VALUE(MID(BR62,FIND("-",BR62)+1,10)))))*$D$50)))))*$I62,0)),0)</f>
        <v>0</v>
      </c>
      <c r="BT62" s="337"/>
      <c r="BU62" s="362"/>
      <c r="BV62" s="355" t="n">
        <f aca="false">IFERROR(IF($M62=BU62,($D$8+$D$9+$D$10)*$I62,IF($N62=LEFT(BU62,1),($D$8+MAX(0,IF($D$50=1,$D$9*(1-(ABS($Q62-ABS(VALUE(MID(BU62,FIND("|",BU62)+1,FIND("-",BU62)-FIND("|",BU62)-1))-VALUE(MID(BU62,FIND("-",BU62)+1,10)))))*$D$50),$D$9*(1-(IF($N62="X",ABS($O62-VALUE(MID(BU62,FIND("|",BU62)+1,FIND("-",BU62)-FIND("|",BU62)-1))),ABS($Q62-ABS(VALUE(MID(BU62,FIND("|",BU62)+1,FIND("-",BU62)-FIND("|",BU62)-1))-VALUE(MID(BU62,FIND("-",BU62)+1,10)))))*$D$50)))))*$I62,0)),0)</f>
        <v>0</v>
      </c>
      <c r="BW62" s="337"/>
      <c r="BX62" s="362"/>
      <c r="BY62" s="355" t="n">
        <f aca="false">IFERROR(IF($M62=BX62,($D$8+$D$9+$D$10)*$I62,IF($N62=LEFT(BX62,1),($D$8+MAX(0,IF($D$50=1,$D$9*(1-(ABS($Q62-ABS(VALUE(MID(BX62,FIND("|",BX62)+1,FIND("-",BX62)-FIND("|",BX62)-1))-VALUE(MID(BX62,FIND("-",BX62)+1,10)))))*$D$50),$D$9*(1-(IF($N62="X",ABS($O62-VALUE(MID(BX62,FIND("|",BX62)+1,FIND("-",BX62)-FIND("|",BX62)-1))),ABS($Q62-ABS(VALUE(MID(BX62,FIND("|",BX62)+1,FIND("-",BX62)-FIND("|",BX62)-1))-VALUE(MID(BX62,FIND("-",BX62)+1,10)))))*$D$50)))))*$I62,0)),0)</f>
        <v>0</v>
      </c>
      <c r="BZ62" s="337"/>
      <c r="CA62" s="362"/>
      <c r="CB62" s="355" t="n">
        <f aca="false">IFERROR(IF($M62=CA62,($D$8+$D$9+$D$10)*$I62,IF($N62=LEFT(CA62,1),($D$8+MAX(0,IF($D$50=1,$D$9*(1-(ABS($Q62-ABS(VALUE(MID(CA62,FIND("|",CA62)+1,FIND("-",CA62)-FIND("|",CA62)-1))-VALUE(MID(CA62,FIND("-",CA62)+1,10)))))*$D$50),$D$9*(1-(IF($N62="X",ABS($O62-VALUE(MID(CA62,FIND("|",CA62)+1,FIND("-",CA62)-FIND("|",CA62)-1))),ABS($Q62-ABS(VALUE(MID(CA62,FIND("|",CA62)+1,FIND("-",CA62)-FIND("|",CA62)-1))-VALUE(MID(CA62,FIND("-",CA62)+1,10)))))*$D$50)))))*$I62,0)),0)</f>
        <v>0</v>
      </c>
      <c r="CC62" s="337"/>
      <c r="CD62" s="362"/>
      <c r="CE62" s="355" t="n">
        <f aca="false">IFERROR(IF($M62=CD62,($D$8+$D$9+$D$10)*$I62,IF($N62=LEFT(CD62,1),($D$8+MAX(0,IF($D$50=1,$D$9*(1-(ABS($Q62-ABS(VALUE(MID(CD62,FIND("|",CD62)+1,FIND("-",CD62)-FIND("|",CD62)-1))-VALUE(MID(CD62,FIND("-",CD62)+1,10)))))*$D$50),$D$9*(1-(IF($N62="X",ABS($O62-VALUE(MID(CD62,FIND("|",CD62)+1,FIND("-",CD62)-FIND("|",CD62)-1))),ABS($Q62-ABS(VALUE(MID(CD62,FIND("|",CD62)+1,FIND("-",CD62)-FIND("|",CD62)-1))-VALUE(MID(CD62,FIND("-",CD62)+1,10)))))*$D$50)))))*$I62,0)),0)</f>
        <v>0</v>
      </c>
      <c r="CF62" s="337"/>
      <c r="CG62" s="362"/>
      <c r="CH62" s="355" t="n">
        <f aca="false">IFERROR(IF($M62=CG62,($D$8+$D$9+$D$10)*$I62,IF($N62=LEFT(CG62,1),($D$8+MAX(0,IF($D$50=1,$D$9*(1-(ABS($Q62-ABS(VALUE(MID(CG62,FIND("|",CG62)+1,FIND("-",CG62)-FIND("|",CG62)-1))-VALUE(MID(CG62,FIND("-",CG62)+1,10)))))*$D$50),$D$9*(1-(IF($N62="X",ABS($O62-VALUE(MID(CG62,FIND("|",CG62)+1,FIND("-",CG62)-FIND("|",CG62)-1))),ABS($Q62-ABS(VALUE(MID(CG62,FIND("|",CG62)+1,FIND("-",CG62)-FIND("|",CG62)-1))-VALUE(MID(CG62,FIND("-",CG62)+1,10)))))*$D$50)))))*$I62,0)),0)</f>
        <v>0</v>
      </c>
      <c r="CI62" s="337"/>
      <c r="CJ62" s="362"/>
      <c r="CK62" s="355" t="n">
        <f aca="false">IFERROR(IF($M62=CJ62,($D$8+$D$9+$D$10)*$I62,IF($N62=LEFT(CJ62,1),($D$8+MAX(0,IF($D$50=1,$D$9*(1-(ABS($Q62-ABS(VALUE(MID(CJ62,FIND("|",CJ62)+1,FIND("-",CJ62)-FIND("|",CJ62)-1))-VALUE(MID(CJ62,FIND("-",CJ62)+1,10)))))*$D$50),$D$9*(1-(IF($N62="X",ABS($O62-VALUE(MID(CJ62,FIND("|",CJ62)+1,FIND("-",CJ62)-FIND("|",CJ62)-1))),ABS($Q62-ABS(VALUE(MID(CJ62,FIND("|",CJ62)+1,FIND("-",CJ62)-FIND("|",CJ62)-1))-VALUE(MID(CJ62,FIND("-",CJ62)+1,10)))))*$D$50)))))*$I62,0)),0)</f>
        <v>0</v>
      </c>
      <c r="CL62" s="337"/>
      <c r="CM62" s="362"/>
      <c r="CN62" s="355" t="n">
        <f aca="false">IFERROR(IF($M62=CM62,($D$8+$D$9+$D$10)*$I62,IF($N62=LEFT(CM62,1),($D$8+MAX(0,IF($D$50=1,$D$9*(1-(ABS($Q62-ABS(VALUE(MID(CM62,FIND("|",CM62)+1,FIND("-",CM62)-FIND("|",CM62)-1))-VALUE(MID(CM62,FIND("-",CM62)+1,10)))))*$D$50),$D$9*(1-(IF($N62="X",ABS($O62-VALUE(MID(CM62,FIND("|",CM62)+1,FIND("-",CM62)-FIND("|",CM62)-1))),ABS($Q62-ABS(VALUE(MID(CM62,FIND("|",CM62)+1,FIND("-",CM62)-FIND("|",CM62)-1))-VALUE(MID(CM62,FIND("-",CM62)+1,10)))))*$D$50)))))*$I62,0)),0)</f>
        <v>0</v>
      </c>
      <c r="CO62" s="337"/>
      <c r="CP62" s="362"/>
      <c r="CQ62" s="355" t="n">
        <f aca="false">IFERROR(IF($M62=CP62,($D$8+$D$9+$D$10)*$I62,IF($N62=LEFT(CP62,1),($D$8+MAX(0,IF($D$50=1,$D$9*(1-(ABS($Q62-ABS(VALUE(MID(CP62,FIND("|",CP62)+1,FIND("-",CP62)-FIND("|",CP62)-1))-VALUE(MID(CP62,FIND("-",CP62)+1,10)))))*$D$50),$D$9*(1-(IF($N62="X",ABS($O62-VALUE(MID(CP62,FIND("|",CP62)+1,FIND("-",CP62)-FIND("|",CP62)-1))),ABS($Q62-ABS(VALUE(MID(CP62,FIND("|",CP62)+1,FIND("-",CP62)-FIND("|",CP62)-1))-VALUE(MID(CP62,FIND("-",CP62)+1,10)))))*$D$50)))))*$I62,0)),0)</f>
        <v>0</v>
      </c>
      <c r="CR62" s="337"/>
      <c r="CS62" s="362"/>
      <c r="CT62" s="355" t="n">
        <f aca="false">IFERROR(IF($M62=CS62,($D$8+$D$9+$D$10)*$I62,IF($N62=LEFT(CS62,1),($D$8+MAX(0,IF($D$50=1,$D$9*(1-(ABS($Q62-ABS(VALUE(MID(CS62,FIND("|",CS62)+1,FIND("-",CS62)-FIND("|",CS62)-1))-VALUE(MID(CS62,FIND("-",CS62)+1,10)))))*$D$50),$D$9*(1-(IF($N62="X",ABS($O62-VALUE(MID(CS62,FIND("|",CS62)+1,FIND("-",CS62)-FIND("|",CS62)-1))),ABS($Q62-ABS(VALUE(MID(CS62,FIND("|",CS62)+1,FIND("-",CS62)-FIND("|",CS62)-1))-VALUE(MID(CS62,FIND("-",CS62)+1,10)))))*$D$50)))))*$I62,0)),0)</f>
        <v>0</v>
      </c>
      <c r="CU62" s="337"/>
      <c r="CV62" s="362"/>
      <c r="CW62" s="355" t="n">
        <f aca="false">IFERROR(IF($M62=CV62,($D$8+$D$9+$D$10)*$I62,IF($N62=LEFT(CV62,1),($D$8+MAX(0,IF($D$50=1,$D$9*(1-(ABS($Q62-ABS(VALUE(MID(CV62,FIND("|",CV62)+1,FIND("-",CV62)-FIND("|",CV62)-1))-VALUE(MID(CV62,FIND("-",CV62)+1,10)))))*$D$50),$D$9*(1-(IF($N62="X",ABS($O62-VALUE(MID(CV62,FIND("|",CV62)+1,FIND("-",CV62)-FIND("|",CV62)-1))),ABS($Q62-ABS(VALUE(MID(CV62,FIND("|",CV62)+1,FIND("-",CV62)-FIND("|",CV62)-1))-VALUE(MID(CV62,FIND("-",CV62)+1,10)))))*$D$50)))))*$I62,0)),0)</f>
        <v>0</v>
      </c>
      <c r="CX62" s="337"/>
      <c r="CY62" s="362"/>
      <c r="CZ62" s="355" t="n">
        <f aca="false">IFERROR(IF($M62=CY62,($D$8+$D$9+$D$10)*$I62,IF($N62=LEFT(CY62,1),($D$8+MAX(0,IF($D$50=1,$D$9*(1-(ABS($Q62-ABS(VALUE(MID(CY62,FIND("|",CY62)+1,FIND("-",CY62)-FIND("|",CY62)-1))-VALUE(MID(CY62,FIND("-",CY62)+1,10)))))*$D$50),$D$9*(1-(IF($N62="X",ABS($O62-VALUE(MID(CY62,FIND("|",CY62)+1,FIND("-",CY62)-FIND("|",CY62)-1))),ABS($Q62-ABS(VALUE(MID(CY62,FIND("|",CY62)+1,FIND("-",CY62)-FIND("|",CY62)-1))-VALUE(MID(CY62,FIND("-",CY62)+1,10)))))*$D$50)))))*$I62,0)),0)</f>
        <v>0</v>
      </c>
      <c r="DA62" s="337"/>
      <c r="DB62" s="362"/>
      <c r="DC62" s="355" t="n">
        <f aca="false">IFERROR(IF($M62=DB62,($D$8+$D$9+$D$10)*$I62,IF($N62=LEFT(DB62,1),($D$8+MAX(0,IF($D$50=1,$D$9*(1-(ABS($Q62-ABS(VALUE(MID(DB62,FIND("|",DB62)+1,FIND("-",DB62)-FIND("|",DB62)-1))-VALUE(MID(DB62,FIND("-",DB62)+1,10)))))*$D$50),$D$9*(1-(IF($N62="X",ABS($O62-VALUE(MID(DB62,FIND("|",DB62)+1,FIND("-",DB62)-FIND("|",DB62)-1))),ABS($Q62-ABS(VALUE(MID(DB62,FIND("|",DB62)+1,FIND("-",DB62)-FIND("|",DB62)-1))-VALUE(MID(DB62,FIND("-",DB62)+1,10)))))*$D$50)))))*$I62,0)),0)</f>
        <v>0</v>
      </c>
      <c r="DD62" s="337"/>
      <c r="DE62" s="362"/>
      <c r="DF62" s="355" t="n">
        <f aca="false">IFERROR(IF($M62=DE62,($D$8+$D$9+$D$10)*$I62,IF($N62=LEFT(DE62,1),($D$8+MAX(0,IF($D$50=1,$D$9*(1-(ABS($Q62-ABS(VALUE(MID(DE62,FIND("|",DE62)+1,FIND("-",DE62)-FIND("|",DE62)-1))-VALUE(MID(DE62,FIND("-",DE62)+1,10)))))*$D$50),$D$9*(1-(IF($N62="X",ABS($O62-VALUE(MID(DE62,FIND("|",DE62)+1,FIND("-",DE62)-FIND("|",DE62)-1))),ABS($Q62-ABS(VALUE(MID(DE62,FIND("|",DE62)+1,FIND("-",DE62)-FIND("|",DE62)-1))-VALUE(MID(DE62,FIND("-",DE62)+1,10)))))*$D$50)))))*$I62,0)),0)</f>
        <v>0</v>
      </c>
      <c r="DG62" s="337"/>
      <c r="DH62" s="362"/>
      <c r="DI62" s="355" t="n">
        <f aca="false">IFERROR(IF($M62=DH62,($D$8+$D$9+$D$10)*$I62,IF($N62=LEFT(DH62,1),($D$8+MAX(0,IF($D$50=1,$D$9*(1-(ABS($Q62-ABS(VALUE(MID(DH62,FIND("|",DH62)+1,FIND("-",DH62)-FIND("|",DH62)-1))-VALUE(MID(DH62,FIND("-",DH62)+1,10)))))*$D$50),$D$9*(1-(IF($N62="X",ABS($O62-VALUE(MID(DH62,FIND("|",DH62)+1,FIND("-",DH62)-FIND("|",DH62)-1))),ABS($Q62-ABS(VALUE(MID(DH62,FIND("|",DH62)+1,FIND("-",DH62)-FIND("|",DH62)-1))-VALUE(MID(DH62,FIND("-",DH62)+1,10)))))*$D$50)))))*$I62,0)),0)</f>
        <v>0</v>
      </c>
      <c r="DJ62" s="337"/>
      <c r="DK62" s="362"/>
      <c r="DL62" s="355" t="n">
        <f aca="false">IFERROR(IF($M62=DK62,($D$8+$D$9+$D$10)*$I62,IF($N62=LEFT(DK62,1),($D$8+MAX(0,IF($D$50=1,$D$9*(1-(ABS($Q62-ABS(VALUE(MID(DK62,FIND("|",DK62)+1,FIND("-",DK62)-FIND("|",DK62)-1))-VALUE(MID(DK62,FIND("-",DK62)+1,10)))))*$D$50),$D$9*(1-(IF($N62="X",ABS($O62-VALUE(MID(DK62,FIND("|",DK62)+1,FIND("-",DK62)-FIND("|",DK62)-1))),ABS($Q62-ABS(VALUE(MID(DK62,FIND("|",DK62)+1,FIND("-",DK62)-FIND("|",DK62)-1))-VALUE(MID(DK62,FIND("-",DK62)+1,10)))))*$D$50)))))*$I62,0)),0)</f>
        <v>0</v>
      </c>
      <c r="DM62" s="337"/>
      <c r="DN62" s="362"/>
      <c r="DO62" s="355" t="n">
        <f aca="false">IFERROR(IF($M62=DN62,($D$8+$D$9+$D$10)*$I62,IF($N62=LEFT(DN62,1),($D$8+MAX(0,IF($D$50=1,$D$9*(1-(ABS($Q62-ABS(VALUE(MID(DN62,FIND("|",DN62)+1,FIND("-",DN62)-FIND("|",DN62)-1))-VALUE(MID(DN62,FIND("-",DN62)+1,10)))))*$D$50),$D$9*(1-(IF($N62="X",ABS($O62-VALUE(MID(DN62,FIND("|",DN62)+1,FIND("-",DN62)-FIND("|",DN62)-1))),ABS($Q62-ABS(VALUE(MID(DN62,FIND("|",DN62)+1,FIND("-",DN62)-FIND("|",DN62)-1))-VALUE(MID(DN62,FIND("-",DN62)+1,10)))))*$D$50)))))*$I62,0)),0)</f>
        <v>0</v>
      </c>
      <c r="DP62" s="337"/>
      <c r="DQ62" s="362"/>
      <c r="DR62" s="355" t="n">
        <f aca="false">IFERROR(IF($M62=DQ62,($D$8+$D$9+$D$10)*$I62,IF($N62=LEFT(DQ62,1),($D$8+MAX(0,IF($D$50=1,$D$9*(1-(ABS($Q62-ABS(VALUE(MID(DQ62,FIND("|",DQ62)+1,FIND("-",DQ62)-FIND("|",DQ62)-1))-VALUE(MID(DQ62,FIND("-",DQ62)+1,10)))))*$D$50),$D$9*(1-(IF($N62="X",ABS($O62-VALUE(MID(DQ62,FIND("|",DQ62)+1,FIND("-",DQ62)-FIND("|",DQ62)-1))),ABS($Q62-ABS(VALUE(MID(DQ62,FIND("|",DQ62)+1,FIND("-",DQ62)-FIND("|",DQ62)-1))-VALUE(MID(DQ62,FIND("-",DQ62)+1,10)))))*$D$50)))))*$I62,0)),0)</f>
        <v>0</v>
      </c>
      <c r="DS62" s="337"/>
      <c r="DT62" s="362"/>
      <c r="DU62" s="355" t="n">
        <f aca="false">IFERROR(IF($M62=DT62,($D$8+$D$9+$D$10)*$I62,IF($N62=LEFT(DT62,1),($D$8+MAX(0,IF($D$50=1,$D$9*(1-(ABS($Q62-ABS(VALUE(MID(DT62,FIND("|",DT62)+1,FIND("-",DT62)-FIND("|",DT62)-1))-VALUE(MID(DT62,FIND("-",DT62)+1,10)))))*$D$50),$D$9*(1-(IF($N62="X",ABS($O62-VALUE(MID(DT62,FIND("|",DT62)+1,FIND("-",DT62)-FIND("|",DT62)-1))),ABS($Q62-ABS(VALUE(MID(DT62,FIND("|",DT62)+1,FIND("-",DT62)-FIND("|",DT62)-1))-VALUE(MID(DT62,FIND("-",DT62)+1,10)))))*$D$50)))))*$I62,0)),0)</f>
        <v>0</v>
      </c>
      <c r="DV62" s="337"/>
      <c r="DW62" s="362"/>
      <c r="DX62" s="355" t="n">
        <f aca="false">IFERROR(IF($M62=DW62,($D$8+$D$9+$D$10)*$I62,IF($N62=LEFT(DW62,1),($D$8+MAX(0,IF($D$50=1,$D$9*(1-(ABS($Q62-ABS(VALUE(MID(DW62,FIND("|",DW62)+1,FIND("-",DW62)-FIND("|",DW62)-1))-VALUE(MID(DW62,FIND("-",DW62)+1,10)))))*$D$50),$D$9*(1-(IF($N62="X",ABS($O62-VALUE(MID(DW62,FIND("|",DW62)+1,FIND("-",DW62)-FIND("|",DW62)-1))),ABS($Q62-ABS(VALUE(MID(DW62,FIND("|",DW62)+1,FIND("-",DW62)-FIND("|",DW62)-1))-VALUE(MID(DW62,FIND("-",DW62)+1,10)))))*$D$50)))))*$I62,0)),0)</f>
        <v>0</v>
      </c>
      <c r="DY62" s="337"/>
      <c r="DZ62" s="362"/>
      <c r="EA62" s="355" t="n">
        <f aca="false">IFERROR(IF($M62=DZ62,($D$8+$D$9+$D$10)*$I62,IF($N62=LEFT(DZ62,1),($D$8+MAX(0,IF($D$50=1,$D$9*(1-(ABS($Q62-ABS(VALUE(MID(DZ62,FIND("|",DZ62)+1,FIND("-",DZ62)-FIND("|",DZ62)-1))-VALUE(MID(DZ62,FIND("-",DZ62)+1,10)))))*$D$50),$D$9*(1-(IF($N62="X",ABS($O62-VALUE(MID(DZ62,FIND("|",DZ62)+1,FIND("-",DZ62)-FIND("|",DZ62)-1))),ABS($Q62-ABS(VALUE(MID(DZ62,FIND("|",DZ62)+1,FIND("-",DZ62)-FIND("|",DZ62)-1))-VALUE(MID(DZ62,FIND("-",DZ62)+1,10)))))*$D$50)))))*$I62,0)),0)</f>
        <v>0</v>
      </c>
      <c r="EB62" s="337"/>
      <c r="EC62" s="362"/>
      <c r="ED62" s="355" t="n">
        <f aca="false">IFERROR(IF($M62=EC62,($D$8+$D$9+$D$10)*$I62,IF($N62=LEFT(EC62,1),($D$8+MAX(0,IF($D$50=1,$D$9*(1-(ABS($Q62-ABS(VALUE(MID(EC62,FIND("|",EC62)+1,FIND("-",EC62)-FIND("|",EC62)-1))-VALUE(MID(EC62,FIND("-",EC62)+1,10)))))*$D$50),$D$9*(1-(IF($N62="X",ABS($O62-VALUE(MID(EC62,FIND("|",EC62)+1,FIND("-",EC62)-FIND("|",EC62)-1))),ABS($Q62-ABS(VALUE(MID(EC62,FIND("|",EC62)+1,FIND("-",EC62)-FIND("|",EC62)-1))-VALUE(MID(EC62,FIND("-",EC62)+1,10)))))*$D$50)))))*$I62,0)),0)</f>
        <v>0</v>
      </c>
      <c r="EE62" s="337"/>
      <c r="EF62" s="362"/>
      <c r="EG62" s="355" t="n">
        <f aca="false">IFERROR(IF($M62=EF62,($D$8+$D$9+$D$10)*$I62,IF($N62=LEFT(EF62,1),($D$8+MAX(0,IF($D$50=1,$D$9*(1-(ABS($Q62-ABS(VALUE(MID(EF62,FIND("|",EF62)+1,FIND("-",EF62)-FIND("|",EF62)-1))-VALUE(MID(EF62,FIND("-",EF62)+1,10)))))*$D$50),$D$9*(1-(IF($N62="X",ABS($O62-VALUE(MID(EF62,FIND("|",EF62)+1,FIND("-",EF62)-FIND("|",EF62)-1))),ABS($Q62-ABS(VALUE(MID(EF62,FIND("|",EF62)+1,FIND("-",EF62)-FIND("|",EF62)-1))-VALUE(MID(EF62,FIND("-",EF62)+1,10)))))*$D$50)))))*$I62,0)),0)</f>
        <v>0</v>
      </c>
      <c r="EH62" s="337"/>
      <c r="EI62" s="337"/>
    </row>
    <row r="63" customFormat="false" ht="15" hidden="false" customHeight="false" outlineLevel="0" collapsed="false">
      <c r="A63" s="326"/>
      <c r="B63" s="326"/>
      <c r="C63" s="326"/>
      <c r="D63" s="326"/>
      <c r="E63" s="333"/>
      <c r="F63" s="342" t="n">
        <f aca="false">SUM($D$8:$D$10)*I63</f>
        <v>17</v>
      </c>
      <c r="G63" s="342" t="n">
        <f aca="false">VLOOKUP(H63,Equipos!$Q$1:$R$25,2,0)</f>
        <v>16</v>
      </c>
      <c r="H63" s="350" t="n">
        <f aca="false">TRUNC(INDEX(WORLDCUP!$X$4:$X$147,MATCH(ADMIN!K63,WORLDCUP!$DT$4:$DT$147,0))+INDEX(Horarios!$R$3:$R$86,MATCH(Horarios!$C$3,Horarios!$P$3:$P$86,0))/24)</f>
        <v>46199</v>
      </c>
      <c r="I63" s="351" t="n">
        <v>1</v>
      </c>
      <c r="J63" s="352" t="s">
        <v>319</v>
      </c>
      <c r="K63" s="353" t="str">
        <f aca="false">CONCATENATE(WORLDCUP!AA41,"-",WORLDCUP!AF41)</f>
        <v>Ecuador-Alemania</v>
      </c>
      <c r="L63" s="353"/>
      <c r="M63" s="358" t="str">
        <f aca="false">IF(OR(WORLDCUP!AC41="",WORLDCUP!AD41=""),"-",N63&amp;"|"&amp;O63&amp;"-"&amp;P63)</f>
        <v>-</v>
      </c>
      <c r="N63" s="331" t="str">
        <f aca="false">IF(OR(WORLDCUP!AC41="",WORLDCUP!AD41=""),"",IF(WORLDCUP!AC41&gt;WORLDCUP!AD41,"1",IF(WORLDCUP!AC41&lt;WORLDCUP!AD41,"2","X")))</f>
        <v/>
      </c>
      <c r="O63" s="331" t="n">
        <f aca="false">WORLDCUP!AC41</f>
        <v>0</v>
      </c>
      <c r="P63" s="331" t="n">
        <f aca="false">WORLDCUP!AD41</f>
        <v>0</v>
      </c>
      <c r="Q63" s="331" t="n">
        <f aca="false">ABS(O63-P63)</f>
        <v>0</v>
      </c>
      <c r="R63" s="326"/>
      <c r="S63" s="362" t="s">
        <v>268</v>
      </c>
      <c r="T63" s="355" t="n">
        <f aca="false">IFERROR(IF($M63=S63,($D$8+$D$9+$D$10)*$I63,IF($N63=LEFT(S63,1),($D$8+MAX(0,IF($D$50=1,$D$9*(1-(ABS($Q63-ABS(VALUE(MID(S63,FIND("|",S63)+1,FIND("-",S63)-FIND("|",S63)-1))-VALUE(MID(S63,FIND("-",S63)+1,10)))))*$D$50),$D$9*(1-(IF($N63="X",ABS($O63-VALUE(MID(S63,FIND("|",S63)+1,FIND("-",S63)-FIND("|",S63)-1))),ABS($Q63-ABS(VALUE(MID(S63,FIND("|",S63)+1,FIND("-",S63)-FIND("|",S63)-1))-VALUE(MID(S63,FIND("-",S63)+1,10)))))*$D$50)))))*$I63,0)),0)</f>
        <v>0</v>
      </c>
      <c r="U63" s="337"/>
      <c r="V63" s="362" t="s">
        <v>268</v>
      </c>
      <c r="W63" s="355" t="n">
        <f aca="false">IFERROR(IF($M63=V63,($D$8+$D$9+$D$10)*$I63,IF($N63=LEFT(V63,1),($D$8+MAX(0,IF($D$50=1,$D$9*(1-(ABS($Q63-ABS(VALUE(MID(V63,FIND("|",V63)+1,FIND("-",V63)-FIND("|",V63)-1))-VALUE(MID(V63,FIND("-",V63)+1,10)))))*$D$50),$D$9*(1-(IF($N63="X",ABS($O63-VALUE(MID(V63,FIND("|",V63)+1,FIND("-",V63)-FIND("|",V63)-1))),ABS($Q63-ABS(VALUE(MID(V63,FIND("|",V63)+1,FIND("-",V63)-FIND("|",V63)-1))-VALUE(MID(V63,FIND("-",V63)+1,10)))))*$D$50)))))*$I63,0)),0)</f>
        <v>0</v>
      </c>
      <c r="X63" s="337"/>
      <c r="Y63" s="362" t="s">
        <v>277</v>
      </c>
      <c r="Z63" s="355" t="n">
        <f aca="false">IFERROR(IF($M63=Y63,($D$8+$D$9+$D$10)*$I63,IF($N63=LEFT(Y63,1),($D$8+MAX(0,IF($D$50=1,$D$9*(1-(ABS($Q63-ABS(VALUE(MID(Y63,FIND("|",Y63)+1,FIND("-",Y63)-FIND("|",Y63)-1))-VALUE(MID(Y63,FIND("-",Y63)+1,10)))))*$D$50),$D$9*(1-(IF($N63="X",ABS($O63-VALUE(MID(Y63,FIND("|",Y63)+1,FIND("-",Y63)-FIND("|",Y63)-1))),ABS($Q63-ABS(VALUE(MID(Y63,FIND("|",Y63)+1,FIND("-",Y63)-FIND("|",Y63)-1))-VALUE(MID(Y63,FIND("-",Y63)+1,10)))))*$D$50)))))*$I63,0)),0)</f>
        <v>0</v>
      </c>
      <c r="AA63" s="337"/>
      <c r="AB63" s="362" t="s">
        <v>267</v>
      </c>
      <c r="AC63" s="355" t="n">
        <f aca="false">IFERROR(IF($M63=AB63,($D$8+$D$9+$D$10)*$I63,IF($N63=LEFT(AB63,1),($D$8+MAX(0,IF($D$50=1,$D$9*(1-(ABS($Q63-ABS(VALUE(MID(AB63,FIND("|",AB63)+1,FIND("-",AB63)-FIND("|",AB63)-1))-VALUE(MID(AB63,FIND("-",AB63)+1,10)))))*$D$50),$D$9*(1-(IF($N63="X",ABS($O63-VALUE(MID(AB63,FIND("|",AB63)+1,FIND("-",AB63)-FIND("|",AB63)-1))),ABS($Q63-ABS(VALUE(MID(AB63,FIND("|",AB63)+1,FIND("-",AB63)-FIND("|",AB63)-1))-VALUE(MID(AB63,FIND("-",AB63)+1,10)))))*$D$50)))))*$I63,0)),0)</f>
        <v>0</v>
      </c>
      <c r="AD63" s="337"/>
      <c r="AE63" s="362" t="s">
        <v>268</v>
      </c>
      <c r="AF63" s="355" t="n">
        <f aca="false">IFERROR(IF($M63=AE63,($D$8+$D$9+$D$10)*$I63,IF($N63=LEFT(AE63,1),($D$8+MAX(0,IF($D$50=1,$D$9*(1-(ABS($Q63-ABS(VALUE(MID(AE63,FIND("|",AE63)+1,FIND("-",AE63)-FIND("|",AE63)-1))-VALUE(MID(AE63,FIND("-",AE63)+1,10)))))*$D$50),$D$9*(1-(IF($N63="X",ABS($O63-VALUE(MID(AE63,FIND("|",AE63)+1,FIND("-",AE63)-FIND("|",AE63)-1))),ABS($Q63-ABS(VALUE(MID(AE63,FIND("|",AE63)+1,FIND("-",AE63)-FIND("|",AE63)-1))-VALUE(MID(AE63,FIND("-",AE63)+1,10)))))*$D$50)))))*$I63,0)),0)</f>
        <v>0</v>
      </c>
      <c r="AG63" s="337"/>
      <c r="AH63" s="362" t="s">
        <v>274</v>
      </c>
      <c r="AI63" s="355" t="n">
        <f aca="false">IFERROR(IF($M63=AH63,($D$8+$D$9+$D$10)*$I63,IF($N63=LEFT(AH63,1),($D$8+MAX(0,IF($D$50=1,$D$9*(1-(ABS($Q63-ABS(VALUE(MID(AH63,FIND("|",AH63)+1,FIND("-",AH63)-FIND("|",AH63)-1))-VALUE(MID(AH63,FIND("-",AH63)+1,10)))))*$D$50),$D$9*(1-(IF($N63="X",ABS($O63-VALUE(MID(AH63,FIND("|",AH63)+1,FIND("-",AH63)-FIND("|",AH63)-1))),ABS($Q63-ABS(VALUE(MID(AH63,FIND("|",AH63)+1,FIND("-",AH63)-FIND("|",AH63)-1))-VALUE(MID(AH63,FIND("-",AH63)+1,10)))))*$D$50)))))*$I63,0)),0)</f>
        <v>0</v>
      </c>
      <c r="AJ63" s="337"/>
      <c r="AK63" s="362" t="s">
        <v>268</v>
      </c>
      <c r="AL63" s="355" t="n">
        <f aca="false">IFERROR(IF($M63=AK63,($D$8+$D$9+$D$10)*$I63,IF($N63=LEFT(AK63,1),($D$8+MAX(0,IF($D$50=1,$D$9*(1-(ABS($Q63-ABS(VALUE(MID(AK63,FIND("|",AK63)+1,FIND("-",AK63)-FIND("|",AK63)-1))-VALUE(MID(AK63,FIND("-",AK63)+1,10)))))*$D$50),$D$9*(1-(IF($N63="X",ABS($O63-VALUE(MID(AK63,FIND("|",AK63)+1,FIND("-",AK63)-FIND("|",AK63)-1))),ABS($Q63-ABS(VALUE(MID(AK63,FIND("|",AK63)+1,FIND("-",AK63)-FIND("|",AK63)-1))-VALUE(MID(AK63,FIND("-",AK63)+1,10)))))*$D$50)))))*$I63,0)),0)</f>
        <v>0</v>
      </c>
      <c r="AM63" s="337"/>
      <c r="AN63" s="362" t="s">
        <v>268</v>
      </c>
      <c r="AO63" s="355" t="n">
        <f aca="false">IFERROR(IF($M63=AN63,($D$8+$D$9+$D$10)*$I63,IF($N63=LEFT(AN63,1),($D$8+MAX(0,IF($D$50=1,$D$9*(1-(ABS($Q63-ABS(VALUE(MID(AN63,FIND("|",AN63)+1,FIND("-",AN63)-FIND("|",AN63)-1))-VALUE(MID(AN63,FIND("-",AN63)+1,10)))))*$D$50),$D$9*(1-(IF($N63="X",ABS($O63-VALUE(MID(AN63,FIND("|",AN63)+1,FIND("-",AN63)-FIND("|",AN63)-1))),ABS($Q63-ABS(VALUE(MID(AN63,FIND("|",AN63)+1,FIND("-",AN63)-FIND("|",AN63)-1))-VALUE(MID(AN63,FIND("-",AN63)+1,10)))))*$D$50)))))*$I63,0)),0)</f>
        <v>0</v>
      </c>
      <c r="AP63" s="337"/>
      <c r="AQ63" s="362" t="s">
        <v>269</v>
      </c>
      <c r="AR63" s="355" t="n">
        <f aca="false">IFERROR(IF($M63=AQ63,($D$8+$D$9+$D$10)*$I63,IF($N63=LEFT(AQ63,1),($D$8+MAX(0,IF($D$50=1,$D$9*(1-(ABS($Q63-ABS(VALUE(MID(AQ63,FIND("|",AQ63)+1,FIND("-",AQ63)-FIND("|",AQ63)-1))-VALUE(MID(AQ63,FIND("-",AQ63)+1,10)))))*$D$50),$D$9*(1-(IF($N63="X",ABS($O63-VALUE(MID(AQ63,FIND("|",AQ63)+1,FIND("-",AQ63)-FIND("|",AQ63)-1))),ABS($Q63-ABS(VALUE(MID(AQ63,FIND("|",AQ63)+1,FIND("-",AQ63)-FIND("|",AQ63)-1))-VALUE(MID(AQ63,FIND("-",AQ63)+1,10)))))*$D$50)))))*$I63,0)),0)</f>
        <v>0</v>
      </c>
      <c r="AS63" s="337"/>
      <c r="AT63" s="362" t="s">
        <v>267</v>
      </c>
      <c r="AU63" s="355" t="n">
        <f aca="false">IFERROR(IF($M63=AT63,($D$8+$D$9+$D$10)*$I63,IF($N63=LEFT(AT63,1),($D$8+MAX(0,IF($D$50=1,$D$9*(1-(ABS($Q63-ABS(VALUE(MID(AT63,FIND("|",AT63)+1,FIND("-",AT63)-FIND("|",AT63)-1))-VALUE(MID(AT63,FIND("-",AT63)+1,10)))))*$D$50),$D$9*(1-(IF($N63="X",ABS($O63-VALUE(MID(AT63,FIND("|",AT63)+1,FIND("-",AT63)-FIND("|",AT63)-1))),ABS($Q63-ABS(VALUE(MID(AT63,FIND("|",AT63)+1,FIND("-",AT63)-FIND("|",AT63)-1))-VALUE(MID(AT63,FIND("-",AT63)+1,10)))))*$D$50)))))*$I63,0)),0)</f>
        <v>0</v>
      </c>
      <c r="AV63" s="337"/>
      <c r="AW63" s="362" t="s">
        <v>268</v>
      </c>
      <c r="AX63" s="355" t="n">
        <f aca="false">IFERROR(IF($M63=AW63,($D$8+$D$9+$D$10)*$I63,IF($N63=LEFT(AW63,1),($D$8+MAX(0,IF($D$50=1,$D$9*(1-(ABS($Q63-ABS(VALUE(MID(AW63,FIND("|",AW63)+1,FIND("-",AW63)-FIND("|",AW63)-1))-VALUE(MID(AW63,FIND("-",AW63)+1,10)))))*$D$50),$D$9*(1-(IF($N63="X",ABS($O63-VALUE(MID(AW63,FIND("|",AW63)+1,FIND("-",AW63)-FIND("|",AW63)-1))),ABS($Q63-ABS(VALUE(MID(AW63,FIND("|",AW63)+1,FIND("-",AW63)-FIND("|",AW63)-1))-VALUE(MID(AW63,FIND("-",AW63)+1,10)))))*$D$50)))))*$I63,0)),0)</f>
        <v>0</v>
      </c>
      <c r="AY63" s="337"/>
      <c r="AZ63" s="362" t="s">
        <v>277</v>
      </c>
      <c r="BA63" s="355" t="n">
        <f aca="false">IFERROR(IF($M63=AZ63,($D$8+$D$9+$D$10)*$I63,IF($N63=LEFT(AZ63,1),($D$8+MAX(0,IF($D$50=1,$D$9*(1-(ABS($Q63-ABS(VALUE(MID(AZ63,FIND("|",AZ63)+1,FIND("-",AZ63)-FIND("|",AZ63)-1))-VALUE(MID(AZ63,FIND("-",AZ63)+1,10)))))*$D$50),$D$9*(1-(IF($N63="X",ABS($O63-VALUE(MID(AZ63,FIND("|",AZ63)+1,FIND("-",AZ63)-FIND("|",AZ63)-1))),ABS($Q63-ABS(VALUE(MID(AZ63,FIND("|",AZ63)+1,FIND("-",AZ63)-FIND("|",AZ63)-1))-VALUE(MID(AZ63,FIND("-",AZ63)+1,10)))))*$D$50)))))*$I63,0)),0)</f>
        <v>0</v>
      </c>
      <c r="BB63" s="337"/>
      <c r="BC63" s="362" t="s">
        <v>273</v>
      </c>
      <c r="BD63" s="355" t="n">
        <f aca="false">IFERROR(IF($M63=BC63,($D$8+$D$9+$D$10)*$I63,IF($N63=LEFT(BC63,1),($D$8+MAX(0,IF($D$50=1,$D$9*(1-(ABS($Q63-ABS(VALUE(MID(BC63,FIND("|",BC63)+1,FIND("-",BC63)-FIND("|",BC63)-1))-VALUE(MID(BC63,FIND("-",BC63)+1,10)))))*$D$50),$D$9*(1-(IF($N63="X",ABS($O63-VALUE(MID(BC63,FIND("|",BC63)+1,FIND("-",BC63)-FIND("|",BC63)-1))),ABS($Q63-ABS(VALUE(MID(BC63,FIND("|",BC63)+1,FIND("-",BC63)-FIND("|",BC63)-1))-VALUE(MID(BC63,FIND("-",BC63)+1,10)))))*$D$50)))))*$I63,0)),0)</f>
        <v>0</v>
      </c>
      <c r="BE63" s="337"/>
      <c r="BF63" s="362" t="s">
        <v>273</v>
      </c>
      <c r="BG63" s="355" t="n">
        <f aca="false">IFERROR(IF($M63=BF63,($D$8+$D$9+$D$10)*$I63,IF($N63=LEFT(BF63,1),($D$8+MAX(0,IF($D$50=1,$D$9*(1-(ABS($Q63-ABS(VALUE(MID(BF63,FIND("|",BF63)+1,FIND("-",BF63)-FIND("|",BF63)-1))-VALUE(MID(BF63,FIND("-",BF63)+1,10)))))*$D$50),$D$9*(1-(IF($N63="X",ABS($O63-VALUE(MID(BF63,FIND("|",BF63)+1,FIND("-",BF63)-FIND("|",BF63)-1))),ABS($Q63-ABS(VALUE(MID(BF63,FIND("|",BF63)+1,FIND("-",BF63)-FIND("|",BF63)-1))-VALUE(MID(BF63,FIND("-",BF63)+1,10)))))*$D$50)))))*$I63,0)),0)</f>
        <v>0</v>
      </c>
      <c r="BH63" s="337"/>
      <c r="BI63" s="362" t="s">
        <v>268</v>
      </c>
      <c r="BJ63" s="355" t="n">
        <f aca="false">IFERROR(IF($M63=BI63,($D$8+$D$9+$D$10)*$I63,IF($N63=LEFT(BI63,1),($D$8+MAX(0,IF($D$50=1,$D$9*(1-(ABS($Q63-ABS(VALUE(MID(BI63,FIND("|",BI63)+1,FIND("-",BI63)-FIND("|",BI63)-1))-VALUE(MID(BI63,FIND("-",BI63)+1,10)))))*$D$50),$D$9*(1-(IF($N63="X",ABS($O63-VALUE(MID(BI63,FIND("|",BI63)+1,FIND("-",BI63)-FIND("|",BI63)-1))),ABS($Q63-ABS(VALUE(MID(BI63,FIND("|",BI63)+1,FIND("-",BI63)-FIND("|",BI63)-1))-VALUE(MID(BI63,FIND("-",BI63)+1,10)))))*$D$50)))))*$I63,0)),0)</f>
        <v>0</v>
      </c>
      <c r="BK63" s="337"/>
      <c r="BL63" s="362" t="s">
        <v>318</v>
      </c>
      <c r="BM63" s="355" t="n">
        <f aca="false">IFERROR(IF($M63=BL63,($D$8+$D$9+$D$10)*$I63,IF($N63=LEFT(BL63,1),($D$8+MAX(0,IF($D$50=1,$D$9*(1-(ABS($Q63-ABS(VALUE(MID(BL63,FIND("|",BL63)+1,FIND("-",BL63)-FIND("|",BL63)-1))-VALUE(MID(BL63,FIND("-",BL63)+1,10)))))*$D$50),$D$9*(1-(IF($N63="X",ABS($O63-VALUE(MID(BL63,FIND("|",BL63)+1,FIND("-",BL63)-FIND("|",BL63)-1))),ABS($Q63-ABS(VALUE(MID(BL63,FIND("|",BL63)+1,FIND("-",BL63)-FIND("|",BL63)-1))-VALUE(MID(BL63,FIND("-",BL63)+1,10)))))*$D$50)))))*$I63,0)),0)</f>
        <v>0</v>
      </c>
      <c r="BN63" s="337"/>
      <c r="BO63" s="362" t="s">
        <v>267</v>
      </c>
      <c r="BP63" s="355" t="n">
        <f aca="false">IFERROR(IF($M63=BO63,($D$8+$D$9+$D$10)*$I63,IF($N63=LEFT(BO63,1),($D$8+MAX(0,IF($D$50=1,$D$9*(1-(ABS($Q63-ABS(VALUE(MID(BO63,FIND("|",BO63)+1,FIND("-",BO63)-FIND("|",BO63)-1))-VALUE(MID(BO63,FIND("-",BO63)+1,10)))))*$D$50),$D$9*(1-(IF($N63="X",ABS($O63-VALUE(MID(BO63,FIND("|",BO63)+1,FIND("-",BO63)-FIND("|",BO63)-1))),ABS($Q63-ABS(VALUE(MID(BO63,FIND("|",BO63)+1,FIND("-",BO63)-FIND("|",BO63)-1))-VALUE(MID(BO63,FIND("-",BO63)+1,10)))))*$D$50)))))*$I63,0)),0)</f>
        <v>0</v>
      </c>
      <c r="BQ63" s="337"/>
      <c r="BR63" s="362" t="s">
        <v>274</v>
      </c>
      <c r="BS63" s="355" t="n">
        <f aca="false">IFERROR(IF($M63=BR63,($D$8+$D$9+$D$10)*$I63,IF($N63=LEFT(BR63,1),($D$8+MAX(0,IF($D$50=1,$D$9*(1-(ABS($Q63-ABS(VALUE(MID(BR63,FIND("|",BR63)+1,FIND("-",BR63)-FIND("|",BR63)-1))-VALUE(MID(BR63,FIND("-",BR63)+1,10)))))*$D$50),$D$9*(1-(IF($N63="X",ABS($O63-VALUE(MID(BR63,FIND("|",BR63)+1,FIND("-",BR63)-FIND("|",BR63)-1))),ABS($Q63-ABS(VALUE(MID(BR63,FIND("|",BR63)+1,FIND("-",BR63)-FIND("|",BR63)-1))-VALUE(MID(BR63,FIND("-",BR63)+1,10)))))*$D$50)))))*$I63,0)),0)</f>
        <v>0</v>
      </c>
      <c r="BT63" s="337"/>
      <c r="BU63" s="362"/>
      <c r="BV63" s="355" t="n">
        <f aca="false">IFERROR(IF($M63=BU63,($D$8+$D$9+$D$10)*$I63,IF($N63=LEFT(BU63,1),($D$8+MAX(0,IF($D$50=1,$D$9*(1-(ABS($Q63-ABS(VALUE(MID(BU63,FIND("|",BU63)+1,FIND("-",BU63)-FIND("|",BU63)-1))-VALUE(MID(BU63,FIND("-",BU63)+1,10)))))*$D$50),$D$9*(1-(IF($N63="X",ABS($O63-VALUE(MID(BU63,FIND("|",BU63)+1,FIND("-",BU63)-FIND("|",BU63)-1))),ABS($Q63-ABS(VALUE(MID(BU63,FIND("|",BU63)+1,FIND("-",BU63)-FIND("|",BU63)-1))-VALUE(MID(BU63,FIND("-",BU63)+1,10)))))*$D$50)))))*$I63,0)),0)</f>
        <v>0</v>
      </c>
      <c r="BW63" s="337"/>
      <c r="BX63" s="362"/>
      <c r="BY63" s="355" t="n">
        <f aca="false">IFERROR(IF($M63=BX63,($D$8+$D$9+$D$10)*$I63,IF($N63=LEFT(BX63,1),($D$8+MAX(0,IF($D$50=1,$D$9*(1-(ABS($Q63-ABS(VALUE(MID(BX63,FIND("|",BX63)+1,FIND("-",BX63)-FIND("|",BX63)-1))-VALUE(MID(BX63,FIND("-",BX63)+1,10)))))*$D$50),$D$9*(1-(IF($N63="X",ABS($O63-VALUE(MID(BX63,FIND("|",BX63)+1,FIND("-",BX63)-FIND("|",BX63)-1))),ABS($Q63-ABS(VALUE(MID(BX63,FIND("|",BX63)+1,FIND("-",BX63)-FIND("|",BX63)-1))-VALUE(MID(BX63,FIND("-",BX63)+1,10)))))*$D$50)))))*$I63,0)),0)</f>
        <v>0</v>
      </c>
      <c r="BZ63" s="337"/>
      <c r="CA63" s="362"/>
      <c r="CB63" s="355" t="n">
        <f aca="false">IFERROR(IF($M63=CA63,($D$8+$D$9+$D$10)*$I63,IF($N63=LEFT(CA63,1),($D$8+MAX(0,IF($D$50=1,$D$9*(1-(ABS($Q63-ABS(VALUE(MID(CA63,FIND("|",CA63)+1,FIND("-",CA63)-FIND("|",CA63)-1))-VALUE(MID(CA63,FIND("-",CA63)+1,10)))))*$D$50),$D$9*(1-(IF($N63="X",ABS($O63-VALUE(MID(CA63,FIND("|",CA63)+1,FIND("-",CA63)-FIND("|",CA63)-1))),ABS($Q63-ABS(VALUE(MID(CA63,FIND("|",CA63)+1,FIND("-",CA63)-FIND("|",CA63)-1))-VALUE(MID(CA63,FIND("-",CA63)+1,10)))))*$D$50)))))*$I63,0)),0)</f>
        <v>0</v>
      </c>
      <c r="CC63" s="337"/>
      <c r="CD63" s="362"/>
      <c r="CE63" s="355" t="n">
        <f aca="false">IFERROR(IF($M63=CD63,($D$8+$D$9+$D$10)*$I63,IF($N63=LEFT(CD63,1),($D$8+MAX(0,IF($D$50=1,$D$9*(1-(ABS($Q63-ABS(VALUE(MID(CD63,FIND("|",CD63)+1,FIND("-",CD63)-FIND("|",CD63)-1))-VALUE(MID(CD63,FIND("-",CD63)+1,10)))))*$D$50),$D$9*(1-(IF($N63="X",ABS($O63-VALUE(MID(CD63,FIND("|",CD63)+1,FIND("-",CD63)-FIND("|",CD63)-1))),ABS($Q63-ABS(VALUE(MID(CD63,FIND("|",CD63)+1,FIND("-",CD63)-FIND("|",CD63)-1))-VALUE(MID(CD63,FIND("-",CD63)+1,10)))))*$D$50)))))*$I63,0)),0)</f>
        <v>0</v>
      </c>
      <c r="CF63" s="337"/>
      <c r="CG63" s="362"/>
      <c r="CH63" s="355" t="n">
        <f aca="false">IFERROR(IF($M63=CG63,($D$8+$D$9+$D$10)*$I63,IF($N63=LEFT(CG63,1),($D$8+MAX(0,IF($D$50=1,$D$9*(1-(ABS($Q63-ABS(VALUE(MID(CG63,FIND("|",CG63)+1,FIND("-",CG63)-FIND("|",CG63)-1))-VALUE(MID(CG63,FIND("-",CG63)+1,10)))))*$D$50),$D$9*(1-(IF($N63="X",ABS($O63-VALUE(MID(CG63,FIND("|",CG63)+1,FIND("-",CG63)-FIND("|",CG63)-1))),ABS($Q63-ABS(VALUE(MID(CG63,FIND("|",CG63)+1,FIND("-",CG63)-FIND("|",CG63)-1))-VALUE(MID(CG63,FIND("-",CG63)+1,10)))))*$D$50)))))*$I63,0)),0)</f>
        <v>0</v>
      </c>
      <c r="CI63" s="337"/>
      <c r="CJ63" s="362"/>
      <c r="CK63" s="355" t="n">
        <f aca="false">IFERROR(IF($M63=CJ63,($D$8+$D$9+$D$10)*$I63,IF($N63=LEFT(CJ63,1),($D$8+MAX(0,IF($D$50=1,$D$9*(1-(ABS($Q63-ABS(VALUE(MID(CJ63,FIND("|",CJ63)+1,FIND("-",CJ63)-FIND("|",CJ63)-1))-VALUE(MID(CJ63,FIND("-",CJ63)+1,10)))))*$D$50),$D$9*(1-(IF($N63="X",ABS($O63-VALUE(MID(CJ63,FIND("|",CJ63)+1,FIND("-",CJ63)-FIND("|",CJ63)-1))),ABS($Q63-ABS(VALUE(MID(CJ63,FIND("|",CJ63)+1,FIND("-",CJ63)-FIND("|",CJ63)-1))-VALUE(MID(CJ63,FIND("-",CJ63)+1,10)))))*$D$50)))))*$I63,0)),0)</f>
        <v>0</v>
      </c>
      <c r="CL63" s="337"/>
      <c r="CM63" s="362"/>
      <c r="CN63" s="355" t="n">
        <f aca="false">IFERROR(IF($M63=CM63,($D$8+$D$9+$D$10)*$I63,IF($N63=LEFT(CM63,1),($D$8+MAX(0,IF($D$50=1,$D$9*(1-(ABS($Q63-ABS(VALUE(MID(CM63,FIND("|",CM63)+1,FIND("-",CM63)-FIND("|",CM63)-1))-VALUE(MID(CM63,FIND("-",CM63)+1,10)))))*$D$50),$D$9*(1-(IF($N63="X",ABS($O63-VALUE(MID(CM63,FIND("|",CM63)+1,FIND("-",CM63)-FIND("|",CM63)-1))),ABS($Q63-ABS(VALUE(MID(CM63,FIND("|",CM63)+1,FIND("-",CM63)-FIND("|",CM63)-1))-VALUE(MID(CM63,FIND("-",CM63)+1,10)))))*$D$50)))))*$I63,0)),0)</f>
        <v>0</v>
      </c>
      <c r="CO63" s="337"/>
      <c r="CP63" s="362"/>
      <c r="CQ63" s="355" t="n">
        <f aca="false">IFERROR(IF($M63=CP63,($D$8+$D$9+$D$10)*$I63,IF($N63=LEFT(CP63,1),($D$8+MAX(0,IF($D$50=1,$D$9*(1-(ABS($Q63-ABS(VALUE(MID(CP63,FIND("|",CP63)+1,FIND("-",CP63)-FIND("|",CP63)-1))-VALUE(MID(CP63,FIND("-",CP63)+1,10)))))*$D$50),$D$9*(1-(IF($N63="X",ABS($O63-VALUE(MID(CP63,FIND("|",CP63)+1,FIND("-",CP63)-FIND("|",CP63)-1))),ABS($Q63-ABS(VALUE(MID(CP63,FIND("|",CP63)+1,FIND("-",CP63)-FIND("|",CP63)-1))-VALUE(MID(CP63,FIND("-",CP63)+1,10)))))*$D$50)))))*$I63,0)),0)</f>
        <v>0</v>
      </c>
      <c r="CR63" s="337"/>
      <c r="CS63" s="362"/>
      <c r="CT63" s="355" t="n">
        <f aca="false">IFERROR(IF($M63=CS63,($D$8+$D$9+$D$10)*$I63,IF($N63=LEFT(CS63,1),($D$8+MAX(0,IF($D$50=1,$D$9*(1-(ABS($Q63-ABS(VALUE(MID(CS63,FIND("|",CS63)+1,FIND("-",CS63)-FIND("|",CS63)-1))-VALUE(MID(CS63,FIND("-",CS63)+1,10)))))*$D$50),$D$9*(1-(IF($N63="X",ABS($O63-VALUE(MID(CS63,FIND("|",CS63)+1,FIND("-",CS63)-FIND("|",CS63)-1))),ABS($Q63-ABS(VALUE(MID(CS63,FIND("|",CS63)+1,FIND("-",CS63)-FIND("|",CS63)-1))-VALUE(MID(CS63,FIND("-",CS63)+1,10)))))*$D$50)))))*$I63,0)),0)</f>
        <v>0</v>
      </c>
      <c r="CU63" s="337"/>
      <c r="CV63" s="362"/>
      <c r="CW63" s="355" t="n">
        <f aca="false">IFERROR(IF($M63=CV63,($D$8+$D$9+$D$10)*$I63,IF($N63=LEFT(CV63,1),($D$8+MAX(0,IF($D$50=1,$D$9*(1-(ABS($Q63-ABS(VALUE(MID(CV63,FIND("|",CV63)+1,FIND("-",CV63)-FIND("|",CV63)-1))-VALUE(MID(CV63,FIND("-",CV63)+1,10)))))*$D$50),$D$9*(1-(IF($N63="X",ABS($O63-VALUE(MID(CV63,FIND("|",CV63)+1,FIND("-",CV63)-FIND("|",CV63)-1))),ABS($Q63-ABS(VALUE(MID(CV63,FIND("|",CV63)+1,FIND("-",CV63)-FIND("|",CV63)-1))-VALUE(MID(CV63,FIND("-",CV63)+1,10)))))*$D$50)))))*$I63,0)),0)</f>
        <v>0</v>
      </c>
      <c r="CX63" s="337"/>
      <c r="CY63" s="362"/>
      <c r="CZ63" s="355" t="n">
        <f aca="false">IFERROR(IF($M63=CY63,($D$8+$D$9+$D$10)*$I63,IF($N63=LEFT(CY63,1),($D$8+MAX(0,IF($D$50=1,$D$9*(1-(ABS($Q63-ABS(VALUE(MID(CY63,FIND("|",CY63)+1,FIND("-",CY63)-FIND("|",CY63)-1))-VALUE(MID(CY63,FIND("-",CY63)+1,10)))))*$D$50),$D$9*(1-(IF($N63="X",ABS($O63-VALUE(MID(CY63,FIND("|",CY63)+1,FIND("-",CY63)-FIND("|",CY63)-1))),ABS($Q63-ABS(VALUE(MID(CY63,FIND("|",CY63)+1,FIND("-",CY63)-FIND("|",CY63)-1))-VALUE(MID(CY63,FIND("-",CY63)+1,10)))))*$D$50)))))*$I63,0)),0)</f>
        <v>0</v>
      </c>
      <c r="DA63" s="337"/>
      <c r="DB63" s="362"/>
      <c r="DC63" s="355" t="n">
        <f aca="false">IFERROR(IF($M63=DB63,($D$8+$D$9+$D$10)*$I63,IF($N63=LEFT(DB63,1),($D$8+MAX(0,IF($D$50=1,$D$9*(1-(ABS($Q63-ABS(VALUE(MID(DB63,FIND("|",DB63)+1,FIND("-",DB63)-FIND("|",DB63)-1))-VALUE(MID(DB63,FIND("-",DB63)+1,10)))))*$D$50),$D$9*(1-(IF($N63="X",ABS($O63-VALUE(MID(DB63,FIND("|",DB63)+1,FIND("-",DB63)-FIND("|",DB63)-1))),ABS($Q63-ABS(VALUE(MID(DB63,FIND("|",DB63)+1,FIND("-",DB63)-FIND("|",DB63)-1))-VALUE(MID(DB63,FIND("-",DB63)+1,10)))))*$D$50)))))*$I63,0)),0)</f>
        <v>0</v>
      </c>
      <c r="DD63" s="337"/>
      <c r="DE63" s="362"/>
      <c r="DF63" s="355" t="n">
        <f aca="false">IFERROR(IF($M63=DE63,($D$8+$D$9+$D$10)*$I63,IF($N63=LEFT(DE63,1),($D$8+MAX(0,IF($D$50=1,$D$9*(1-(ABS($Q63-ABS(VALUE(MID(DE63,FIND("|",DE63)+1,FIND("-",DE63)-FIND("|",DE63)-1))-VALUE(MID(DE63,FIND("-",DE63)+1,10)))))*$D$50),$D$9*(1-(IF($N63="X",ABS($O63-VALUE(MID(DE63,FIND("|",DE63)+1,FIND("-",DE63)-FIND("|",DE63)-1))),ABS($Q63-ABS(VALUE(MID(DE63,FIND("|",DE63)+1,FIND("-",DE63)-FIND("|",DE63)-1))-VALUE(MID(DE63,FIND("-",DE63)+1,10)))))*$D$50)))))*$I63,0)),0)</f>
        <v>0</v>
      </c>
      <c r="DG63" s="337"/>
      <c r="DH63" s="362"/>
      <c r="DI63" s="355" t="n">
        <f aca="false">IFERROR(IF($M63=DH63,($D$8+$D$9+$D$10)*$I63,IF($N63=LEFT(DH63,1),($D$8+MAX(0,IF($D$50=1,$D$9*(1-(ABS($Q63-ABS(VALUE(MID(DH63,FIND("|",DH63)+1,FIND("-",DH63)-FIND("|",DH63)-1))-VALUE(MID(DH63,FIND("-",DH63)+1,10)))))*$D$50),$D$9*(1-(IF($N63="X",ABS($O63-VALUE(MID(DH63,FIND("|",DH63)+1,FIND("-",DH63)-FIND("|",DH63)-1))),ABS($Q63-ABS(VALUE(MID(DH63,FIND("|",DH63)+1,FIND("-",DH63)-FIND("|",DH63)-1))-VALUE(MID(DH63,FIND("-",DH63)+1,10)))))*$D$50)))))*$I63,0)),0)</f>
        <v>0</v>
      </c>
      <c r="DJ63" s="337"/>
      <c r="DK63" s="362"/>
      <c r="DL63" s="355" t="n">
        <f aca="false">IFERROR(IF($M63=DK63,($D$8+$D$9+$D$10)*$I63,IF($N63=LEFT(DK63,1),($D$8+MAX(0,IF($D$50=1,$D$9*(1-(ABS($Q63-ABS(VALUE(MID(DK63,FIND("|",DK63)+1,FIND("-",DK63)-FIND("|",DK63)-1))-VALUE(MID(DK63,FIND("-",DK63)+1,10)))))*$D$50),$D$9*(1-(IF($N63="X",ABS($O63-VALUE(MID(DK63,FIND("|",DK63)+1,FIND("-",DK63)-FIND("|",DK63)-1))),ABS($Q63-ABS(VALUE(MID(DK63,FIND("|",DK63)+1,FIND("-",DK63)-FIND("|",DK63)-1))-VALUE(MID(DK63,FIND("-",DK63)+1,10)))))*$D$50)))))*$I63,0)),0)</f>
        <v>0</v>
      </c>
      <c r="DM63" s="337"/>
      <c r="DN63" s="362"/>
      <c r="DO63" s="355" t="n">
        <f aca="false">IFERROR(IF($M63=DN63,($D$8+$D$9+$D$10)*$I63,IF($N63=LEFT(DN63,1),($D$8+MAX(0,IF($D$50=1,$D$9*(1-(ABS($Q63-ABS(VALUE(MID(DN63,FIND("|",DN63)+1,FIND("-",DN63)-FIND("|",DN63)-1))-VALUE(MID(DN63,FIND("-",DN63)+1,10)))))*$D$50),$D$9*(1-(IF($N63="X",ABS($O63-VALUE(MID(DN63,FIND("|",DN63)+1,FIND("-",DN63)-FIND("|",DN63)-1))),ABS($Q63-ABS(VALUE(MID(DN63,FIND("|",DN63)+1,FIND("-",DN63)-FIND("|",DN63)-1))-VALUE(MID(DN63,FIND("-",DN63)+1,10)))))*$D$50)))))*$I63,0)),0)</f>
        <v>0</v>
      </c>
      <c r="DP63" s="337"/>
      <c r="DQ63" s="362"/>
      <c r="DR63" s="355" t="n">
        <f aca="false">IFERROR(IF($M63=DQ63,($D$8+$D$9+$D$10)*$I63,IF($N63=LEFT(DQ63,1),($D$8+MAX(0,IF($D$50=1,$D$9*(1-(ABS($Q63-ABS(VALUE(MID(DQ63,FIND("|",DQ63)+1,FIND("-",DQ63)-FIND("|",DQ63)-1))-VALUE(MID(DQ63,FIND("-",DQ63)+1,10)))))*$D$50),$D$9*(1-(IF($N63="X",ABS($O63-VALUE(MID(DQ63,FIND("|",DQ63)+1,FIND("-",DQ63)-FIND("|",DQ63)-1))),ABS($Q63-ABS(VALUE(MID(DQ63,FIND("|",DQ63)+1,FIND("-",DQ63)-FIND("|",DQ63)-1))-VALUE(MID(DQ63,FIND("-",DQ63)+1,10)))))*$D$50)))))*$I63,0)),0)</f>
        <v>0</v>
      </c>
      <c r="DS63" s="337"/>
      <c r="DT63" s="362"/>
      <c r="DU63" s="355" t="n">
        <f aca="false">IFERROR(IF($M63=DT63,($D$8+$D$9+$D$10)*$I63,IF($N63=LEFT(DT63,1),($D$8+MAX(0,IF($D$50=1,$D$9*(1-(ABS($Q63-ABS(VALUE(MID(DT63,FIND("|",DT63)+1,FIND("-",DT63)-FIND("|",DT63)-1))-VALUE(MID(DT63,FIND("-",DT63)+1,10)))))*$D$50),$D$9*(1-(IF($N63="X",ABS($O63-VALUE(MID(DT63,FIND("|",DT63)+1,FIND("-",DT63)-FIND("|",DT63)-1))),ABS($Q63-ABS(VALUE(MID(DT63,FIND("|",DT63)+1,FIND("-",DT63)-FIND("|",DT63)-1))-VALUE(MID(DT63,FIND("-",DT63)+1,10)))))*$D$50)))))*$I63,0)),0)</f>
        <v>0</v>
      </c>
      <c r="DV63" s="337"/>
      <c r="DW63" s="362"/>
      <c r="DX63" s="355" t="n">
        <f aca="false">IFERROR(IF($M63=DW63,($D$8+$D$9+$D$10)*$I63,IF($N63=LEFT(DW63,1),($D$8+MAX(0,IF($D$50=1,$D$9*(1-(ABS($Q63-ABS(VALUE(MID(DW63,FIND("|",DW63)+1,FIND("-",DW63)-FIND("|",DW63)-1))-VALUE(MID(DW63,FIND("-",DW63)+1,10)))))*$D$50),$D$9*(1-(IF($N63="X",ABS($O63-VALUE(MID(DW63,FIND("|",DW63)+1,FIND("-",DW63)-FIND("|",DW63)-1))),ABS($Q63-ABS(VALUE(MID(DW63,FIND("|",DW63)+1,FIND("-",DW63)-FIND("|",DW63)-1))-VALUE(MID(DW63,FIND("-",DW63)+1,10)))))*$D$50)))))*$I63,0)),0)</f>
        <v>0</v>
      </c>
      <c r="DY63" s="337"/>
      <c r="DZ63" s="362"/>
      <c r="EA63" s="355" t="n">
        <f aca="false">IFERROR(IF($M63=DZ63,($D$8+$D$9+$D$10)*$I63,IF($N63=LEFT(DZ63,1),($D$8+MAX(0,IF($D$50=1,$D$9*(1-(ABS($Q63-ABS(VALUE(MID(DZ63,FIND("|",DZ63)+1,FIND("-",DZ63)-FIND("|",DZ63)-1))-VALUE(MID(DZ63,FIND("-",DZ63)+1,10)))))*$D$50),$D$9*(1-(IF($N63="X",ABS($O63-VALUE(MID(DZ63,FIND("|",DZ63)+1,FIND("-",DZ63)-FIND("|",DZ63)-1))),ABS($Q63-ABS(VALUE(MID(DZ63,FIND("|",DZ63)+1,FIND("-",DZ63)-FIND("|",DZ63)-1))-VALUE(MID(DZ63,FIND("-",DZ63)+1,10)))))*$D$50)))))*$I63,0)),0)</f>
        <v>0</v>
      </c>
      <c r="EB63" s="337"/>
      <c r="EC63" s="362"/>
      <c r="ED63" s="355" t="n">
        <f aca="false">IFERROR(IF($M63=EC63,($D$8+$D$9+$D$10)*$I63,IF($N63=LEFT(EC63,1),($D$8+MAX(0,IF($D$50=1,$D$9*(1-(ABS($Q63-ABS(VALUE(MID(EC63,FIND("|",EC63)+1,FIND("-",EC63)-FIND("|",EC63)-1))-VALUE(MID(EC63,FIND("-",EC63)+1,10)))))*$D$50),$D$9*(1-(IF($N63="X",ABS($O63-VALUE(MID(EC63,FIND("|",EC63)+1,FIND("-",EC63)-FIND("|",EC63)-1))),ABS($Q63-ABS(VALUE(MID(EC63,FIND("|",EC63)+1,FIND("-",EC63)-FIND("|",EC63)-1))-VALUE(MID(EC63,FIND("-",EC63)+1,10)))))*$D$50)))))*$I63,0)),0)</f>
        <v>0</v>
      </c>
      <c r="EE63" s="337"/>
      <c r="EF63" s="362"/>
      <c r="EG63" s="355" t="n">
        <f aca="false">IFERROR(IF($M63=EF63,($D$8+$D$9+$D$10)*$I63,IF($N63=LEFT(EF63,1),($D$8+MAX(0,IF($D$50=1,$D$9*(1-(ABS($Q63-ABS(VALUE(MID(EF63,FIND("|",EF63)+1,FIND("-",EF63)-FIND("|",EF63)-1))-VALUE(MID(EF63,FIND("-",EF63)+1,10)))))*$D$50),$D$9*(1-(IF($N63="X",ABS($O63-VALUE(MID(EF63,FIND("|",EF63)+1,FIND("-",EF63)-FIND("|",EF63)-1))),ABS($Q63-ABS(VALUE(MID(EF63,FIND("|",EF63)+1,FIND("-",EF63)-FIND("|",EF63)-1))-VALUE(MID(EF63,FIND("-",EF63)+1,10)))))*$D$50)))))*$I63,0)),0)</f>
        <v>0</v>
      </c>
      <c r="EH63" s="337"/>
      <c r="EI63" s="337"/>
    </row>
    <row r="64" customFormat="false" ht="15" hidden="false" customHeight="false" outlineLevel="0" collapsed="false">
      <c r="A64" s="326"/>
      <c r="B64" s="326"/>
      <c r="C64" s="383" t="str">
        <f aca="false">"MAX. "&amp;K5</f>
        <v>MAX. FASE DE GRUPOS</v>
      </c>
      <c r="D64" s="384" t="n">
        <f aca="false">D56</f>
        <v>1560</v>
      </c>
      <c r="E64" s="333"/>
      <c r="F64" s="342" t="n">
        <f aca="false">SUM($D$8:$D$10)*I64</f>
        <v>17</v>
      </c>
      <c r="G64" s="342" t="n">
        <f aca="false">VLOOKUP(H64,Equipos!$Q$1:$R$25,2,0)</f>
        <v>16</v>
      </c>
      <c r="H64" s="350" t="n">
        <f aca="false">TRUNC(INDEX(WORLDCUP!$X$4:$X$147,MATCH(ADMIN!K64,WORLDCUP!$DT$4:$DT$147,0))+INDEX(Horarios!$R$3:$R$86,MATCH(Horarios!$C$3,Horarios!$P$3:$P$86,0))/24)</f>
        <v>46199</v>
      </c>
      <c r="I64" s="351" t="n">
        <v>1</v>
      </c>
      <c r="J64" s="361" t="s">
        <v>321</v>
      </c>
      <c r="K64" s="366" t="str">
        <f aca="false">CONCATENATE(WORLDCUP!AA48,"-",WORLDCUP!AF48)</f>
        <v>Japón-Suecia</v>
      </c>
      <c r="L64" s="353"/>
      <c r="M64" s="358" t="str">
        <f aca="false">IF(OR(WORLDCUP!AC48="",WORLDCUP!AD48=""),"-",N64&amp;"|"&amp;O64&amp;"-"&amp;P64)</f>
        <v>-</v>
      </c>
      <c r="N64" s="331" t="str">
        <f aca="false">IF(OR(WORLDCUP!AC48="",WORLDCUP!AD48=""),"",IF(WORLDCUP!AC48&gt;WORLDCUP!AD48,"1",IF(WORLDCUP!AC48&lt;WORLDCUP!AD48,"2","X")))</f>
        <v/>
      </c>
      <c r="O64" s="331" t="n">
        <f aca="false">WORLDCUP!AC48</f>
        <v>0</v>
      </c>
      <c r="P64" s="331" t="n">
        <f aca="false">WORLDCUP!AD48</f>
        <v>0</v>
      </c>
      <c r="Q64" s="331" t="n">
        <f aca="false">ABS(O64-P64)</f>
        <v>0</v>
      </c>
      <c r="R64" s="326"/>
      <c r="S64" s="362" t="s">
        <v>269</v>
      </c>
      <c r="T64" s="355" t="n">
        <f aca="false">IFERROR(IF($M64=S64,($D$8+$D$9+$D$10)*$I64,IF($N64=LEFT(S64,1),($D$8+MAX(0,IF($D$50=1,$D$9*(1-(ABS($Q64-ABS(VALUE(MID(S64,FIND("|",S64)+1,FIND("-",S64)-FIND("|",S64)-1))-VALUE(MID(S64,FIND("-",S64)+1,10)))))*$D$50),$D$9*(1-(IF($N64="X",ABS($O64-VALUE(MID(S64,FIND("|",S64)+1,FIND("-",S64)-FIND("|",S64)-1))),ABS($Q64-ABS(VALUE(MID(S64,FIND("|",S64)+1,FIND("-",S64)-FIND("|",S64)-1))-VALUE(MID(S64,FIND("-",S64)+1,10)))))*$D$50)))))*$I64,0)),0)</f>
        <v>0</v>
      </c>
      <c r="U64" s="337"/>
      <c r="V64" s="362" t="s">
        <v>265</v>
      </c>
      <c r="W64" s="355" t="n">
        <f aca="false">IFERROR(IF($M64=V64,($D$8+$D$9+$D$10)*$I64,IF($N64=LEFT(V64,1),($D$8+MAX(0,IF($D$50=1,$D$9*(1-(ABS($Q64-ABS(VALUE(MID(V64,FIND("|",V64)+1,FIND("-",V64)-FIND("|",V64)-1))-VALUE(MID(V64,FIND("-",V64)+1,10)))))*$D$50),$D$9*(1-(IF($N64="X",ABS($O64-VALUE(MID(V64,FIND("|",V64)+1,FIND("-",V64)-FIND("|",V64)-1))),ABS($Q64-ABS(VALUE(MID(V64,FIND("|",V64)+1,FIND("-",V64)-FIND("|",V64)-1))-VALUE(MID(V64,FIND("-",V64)+1,10)))))*$D$50)))))*$I64,0)),0)</f>
        <v>0</v>
      </c>
      <c r="X64" s="337"/>
      <c r="Y64" s="362" t="s">
        <v>267</v>
      </c>
      <c r="Z64" s="355" t="n">
        <f aca="false">IFERROR(IF($M64=Y64,($D$8+$D$9+$D$10)*$I64,IF($N64=LEFT(Y64,1),($D$8+MAX(0,IF($D$50=1,$D$9*(1-(ABS($Q64-ABS(VALUE(MID(Y64,FIND("|",Y64)+1,FIND("-",Y64)-FIND("|",Y64)-1))-VALUE(MID(Y64,FIND("-",Y64)+1,10)))))*$D$50),$D$9*(1-(IF($N64="X",ABS($O64-VALUE(MID(Y64,FIND("|",Y64)+1,FIND("-",Y64)-FIND("|",Y64)-1))),ABS($Q64-ABS(VALUE(MID(Y64,FIND("|",Y64)+1,FIND("-",Y64)-FIND("|",Y64)-1))-VALUE(MID(Y64,FIND("-",Y64)+1,10)))))*$D$50)))))*$I64,0)),0)</f>
        <v>0</v>
      </c>
      <c r="AA64" s="337"/>
      <c r="AB64" s="362" t="s">
        <v>267</v>
      </c>
      <c r="AC64" s="355" t="n">
        <f aca="false">IFERROR(IF($M64=AB64,($D$8+$D$9+$D$10)*$I64,IF($N64=LEFT(AB64,1),($D$8+MAX(0,IF($D$50=1,$D$9*(1-(ABS($Q64-ABS(VALUE(MID(AB64,FIND("|",AB64)+1,FIND("-",AB64)-FIND("|",AB64)-1))-VALUE(MID(AB64,FIND("-",AB64)+1,10)))))*$D$50),$D$9*(1-(IF($N64="X",ABS($O64-VALUE(MID(AB64,FIND("|",AB64)+1,FIND("-",AB64)-FIND("|",AB64)-1))),ABS($Q64-ABS(VALUE(MID(AB64,FIND("|",AB64)+1,FIND("-",AB64)-FIND("|",AB64)-1))-VALUE(MID(AB64,FIND("-",AB64)+1,10)))))*$D$50)))))*$I64,0)),0)</f>
        <v>0</v>
      </c>
      <c r="AD64" s="337"/>
      <c r="AE64" s="362" t="s">
        <v>267</v>
      </c>
      <c r="AF64" s="355" t="n">
        <f aca="false">IFERROR(IF($M64=AE64,($D$8+$D$9+$D$10)*$I64,IF($N64=LEFT(AE64,1),($D$8+MAX(0,IF($D$50=1,$D$9*(1-(ABS($Q64-ABS(VALUE(MID(AE64,FIND("|",AE64)+1,FIND("-",AE64)-FIND("|",AE64)-1))-VALUE(MID(AE64,FIND("-",AE64)+1,10)))))*$D$50),$D$9*(1-(IF($N64="X",ABS($O64-VALUE(MID(AE64,FIND("|",AE64)+1,FIND("-",AE64)-FIND("|",AE64)-1))),ABS($Q64-ABS(VALUE(MID(AE64,FIND("|",AE64)+1,FIND("-",AE64)-FIND("|",AE64)-1))-VALUE(MID(AE64,FIND("-",AE64)+1,10)))))*$D$50)))))*$I64,0)),0)</f>
        <v>0</v>
      </c>
      <c r="AG64" s="337"/>
      <c r="AH64" s="362" t="s">
        <v>264</v>
      </c>
      <c r="AI64" s="355" t="n">
        <f aca="false">IFERROR(IF($M64=AH64,($D$8+$D$9+$D$10)*$I64,IF($N64=LEFT(AH64,1),($D$8+MAX(0,IF($D$50=1,$D$9*(1-(ABS($Q64-ABS(VALUE(MID(AH64,FIND("|",AH64)+1,FIND("-",AH64)-FIND("|",AH64)-1))-VALUE(MID(AH64,FIND("-",AH64)+1,10)))))*$D$50),$D$9*(1-(IF($N64="X",ABS($O64-VALUE(MID(AH64,FIND("|",AH64)+1,FIND("-",AH64)-FIND("|",AH64)-1))),ABS($Q64-ABS(VALUE(MID(AH64,FIND("|",AH64)+1,FIND("-",AH64)-FIND("|",AH64)-1))-VALUE(MID(AH64,FIND("-",AH64)+1,10)))))*$D$50)))))*$I64,0)),0)</f>
        <v>0</v>
      </c>
      <c r="AJ64" s="337"/>
      <c r="AK64" s="362" t="s">
        <v>267</v>
      </c>
      <c r="AL64" s="355" t="n">
        <f aca="false">IFERROR(IF($M64=AK64,($D$8+$D$9+$D$10)*$I64,IF($N64=LEFT(AK64,1),($D$8+MAX(0,IF($D$50=1,$D$9*(1-(ABS($Q64-ABS(VALUE(MID(AK64,FIND("|",AK64)+1,FIND("-",AK64)-FIND("|",AK64)-1))-VALUE(MID(AK64,FIND("-",AK64)+1,10)))))*$D$50),$D$9*(1-(IF($N64="X",ABS($O64-VALUE(MID(AK64,FIND("|",AK64)+1,FIND("-",AK64)-FIND("|",AK64)-1))),ABS($Q64-ABS(VALUE(MID(AK64,FIND("|",AK64)+1,FIND("-",AK64)-FIND("|",AK64)-1))-VALUE(MID(AK64,FIND("-",AK64)+1,10)))))*$D$50)))))*$I64,0)),0)</f>
        <v>0</v>
      </c>
      <c r="AM64" s="337"/>
      <c r="AN64" s="362" t="s">
        <v>267</v>
      </c>
      <c r="AO64" s="355" t="n">
        <f aca="false">IFERROR(IF($M64=AN64,($D$8+$D$9+$D$10)*$I64,IF($N64=LEFT(AN64,1),($D$8+MAX(0,IF($D$50=1,$D$9*(1-(ABS($Q64-ABS(VALUE(MID(AN64,FIND("|",AN64)+1,FIND("-",AN64)-FIND("|",AN64)-1))-VALUE(MID(AN64,FIND("-",AN64)+1,10)))))*$D$50),$D$9*(1-(IF($N64="X",ABS($O64-VALUE(MID(AN64,FIND("|",AN64)+1,FIND("-",AN64)-FIND("|",AN64)-1))),ABS($Q64-ABS(VALUE(MID(AN64,FIND("|",AN64)+1,FIND("-",AN64)-FIND("|",AN64)-1))-VALUE(MID(AN64,FIND("-",AN64)+1,10)))))*$D$50)))))*$I64,0)),0)</f>
        <v>0</v>
      </c>
      <c r="AP64" s="337"/>
      <c r="AQ64" s="362" t="s">
        <v>288</v>
      </c>
      <c r="AR64" s="355" t="n">
        <f aca="false">IFERROR(IF($M64=AQ64,($D$8+$D$9+$D$10)*$I64,IF($N64=LEFT(AQ64,1),($D$8+MAX(0,IF($D$50=1,$D$9*(1-(ABS($Q64-ABS(VALUE(MID(AQ64,FIND("|",AQ64)+1,FIND("-",AQ64)-FIND("|",AQ64)-1))-VALUE(MID(AQ64,FIND("-",AQ64)+1,10)))))*$D$50),$D$9*(1-(IF($N64="X",ABS($O64-VALUE(MID(AQ64,FIND("|",AQ64)+1,FIND("-",AQ64)-FIND("|",AQ64)-1))),ABS($Q64-ABS(VALUE(MID(AQ64,FIND("|",AQ64)+1,FIND("-",AQ64)-FIND("|",AQ64)-1))-VALUE(MID(AQ64,FIND("-",AQ64)+1,10)))))*$D$50)))))*$I64,0)),0)</f>
        <v>0</v>
      </c>
      <c r="AS64" s="337"/>
      <c r="AT64" s="362" t="s">
        <v>264</v>
      </c>
      <c r="AU64" s="355" t="n">
        <f aca="false">IFERROR(IF($M64=AT64,($D$8+$D$9+$D$10)*$I64,IF($N64=LEFT(AT64,1),($D$8+MAX(0,IF($D$50=1,$D$9*(1-(ABS($Q64-ABS(VALUE(MID(AT64,FIND("|",AT64)+1,FIND("-",AT64)-FIND("|",AT64)-1))-VALUE(MID(AT64,FIND("-",AT64)+1,10)))))*$D$50),$D$9*(1-(IF($N64="X",ABS($O64-VALUE(MID(AT64,FIND("|",AT64)+1,FIND("-",AT64)-FIND("|",AT64)-1))),ABS($Q64-ABS(VALUE(MID(AT64,FIND("|",AT64)+1,FIND("-",AT64)-FIND("|",AT64)-1))-VALUE(MID(AT64,FIND("-",AT64)+1,10)))))*$D$50)))))*$I64,0)),0)</f>
        <v>0</v>
      </c>
      <c r="AV64" s="337"/>
      <c r="AW64" s="362" t="s">
        <v>268</v>
      </c>
      <c r="AX64" s="355" t="n">
        <f aca="false">IFERROR(IF($M64=AW64,($D$8+$D$9+$D$10)*$I64,IF($N64=LEFT(AW64,1),($D$8+MAX(0,IF($D$50=1,$D$9*(1-(ABS($Q64-ABS(VALUE(MID(AW64,FIND("|",AW64)+1,FIND("-",AW64)-FIND("|",AW64)-1))-VALUE(MID(AW64,FIND("-",AW64)+1,10)))))*$D$50),$D$9*(1-(IF($N64="X",ABS($O64-VALUE(MID(AW64,FIND("|",AW64)+1,FIND("-",AW64)-FIND("|",AW64)-1))),ABS($Q64-ABS(VALUE(MID(AW64,FIND("|",AW64)+1,FIND("-",AW64)-FIND("|",AW64)-1))-VALUE(MID(AW64,FIND("-",AW64)+1,10)))))*$D$50)))))*$I64,0)),0)</f>
        <v>0</v>
      </c>
      <c r="AY64" s="337"/>
      <c r="AZ64" s="362" t="s">
        <v>268</v>
      </c>
      <c r="BA64" s="355" t="n">
        <f aca="false">IFERROR(IF($M64=AZ64,($D$8+$D$9+$D$10)*$I64,IF($N64=LEFT(AZ64,1),($D$8+MAX(0,IF($D$50=1,$D$9*(1-(ABS($Q64-ABS(VALUE(MID(AZ64,FIND("|",AZ64)+1,FIND("-",AZ64)-FIND("|",AZ64)-1))-VALUE(MID(AZ64,FIND("-",AZ64)+1,10)))))*$D$50),$D$9*(1-(IF($N64="X",ABS($O64-VALUE(MID(AZ64,FIND("|",AZ64)+1,FIND("-",AZ64)-FIND("|",AZ64)-1))),ABS($Q64-ABS(VALUE(MID(AZ64,FIND("|",AZ64)+1,FIND("-",AZ64)-FIND("|",AZ64)-1))-VALUE(MID(AZ64,FIND("-",AZ64)+1,10)))))*$D$50)))))*$I64,0)),0)</f>
        <v>0</v>
      </c>
      <c r="BB64" s="337"/>
      <c r="BC64" s="362" t="s">
        <v>274</v>
      </c>
      <c r="BD64" s="355" t="n">
        <f aca="false">IFERROR(IF($M64=BC64,($D$8+$D$9+$D$10)*$I64,IF($N64=LEFT(BC64,1),($D$8+MAX(0,IF($D$50=1,$D$9*(1-(ABS($Q64-ABS(VALUE(MID(BC64,FIND("|",BC64)+1,FIND("-",BC64)-FIND("|",BC64)-1))-VALUE(MID(BC64,FIND("-",BC64)+1,10)))))*$D$50),$D$9*(1-(IF($N64="X",ABS($O64-VALUE(MID(BC64,FIND("|",BC64)+1,FIND("-",BC64)-FIND("|",BC64)-1))),ABS($Q64-ABS(VALUE(MID(BC64,FIND("|",BC64)+1,FIND("-",BC64)-FIND("|",BC64)-1))-VALUE(MID(BC64,FIND("-",BC64)+1,10)))))*$D$50)))))*$I64,0)),0)</f>
        <v>0</v>
      </c>
      <c r="BE64" s="337"/>
      <c r="BF64" s="362" t="s">
        <v>268</v>
      </c>
      <c r="BG64" s="355" t="n">
        <f aca="false">IFERROR(IF($M64=BF64,($D$8+$D$9+$D$10)*$I64,IF($N64=LEFT(BF64,1),($D$8+MAX(0,IF($D$50=1,$D$9*(1-(ABS($Q64-ABS(VALUE(MID(BF64,FIND("|",BF64)+1,FIND("-",BF64)-FIND("|",BF64)-1))-VALUE(MID(BF64,FIND("-",BF64)+1,10)))))*$D$50),$D$9*(1-(IF($N64="X",ABS($O64-VALUE(MID(BF64,FIND("|",BF64)+1,FIND("-",BF64)-FIND("|",BF64)-1))),ABS($Q64-ABS(VALUE(MID(BF64,FIND("|",BF64)+1,FIND("-",BF64)-FIND("|",BF64)-1))-VALUE(MID(BF64,FIND("-",BF64)+1,10)))))*$D$50)))))*$I64,0)),0)</f>
        <v>0</v>
      </c>
      <c r="BH64" s="337"/>
      <c r="BI64" s="362" t="s">
        <v>271</v>
      </c>
      <c r="BJ64" s="355" t="n">
        <f aca="false">IFERROR(IF($M64=BI64,($D$8+$D$9+$D$10)*$I64,IF($N64=LEFT(BI64,1),($D$8+MAX(0,IF($D$50=1,$D$9*(1-(ABS($Q64-ABS(VALUE(MID(BI64,FIND("|",BI64)+1,FIND("-",BI64)-FIND("|",BI64)-1))-VALUE(MID(BI64,FIND("-",BI64)+1,10)))))*$D$50),$D$9*(1-(IF($N64="X",ABS($O64-VALUE(MID(BI64,FIND("|",BI64)+1,FIND("-",BI64)-FIND("|",BI64)-1))),ABS($Q64-ABS(VALUE(MID(BI64,FIND("|",BI64)+1,FIND("-",BI64)-FIND("|",BI64)-1))-VALUE(MID(BI64,FIND("-",BI64)+1,10)))))*$D$50)))))*$I64,0)),0)</f>
        <v>0</v>
      </c>
      <c r="BK64" s="337"/>
      <c r="BL64" s="362" t="s">
        <v>267</v>
      </c>
      <c r="BM64" s="355" t="n">
        <f aca="false">IFERROR(IF($M64=BL64,($D$8+$D$9+$D$10)*$I64,IF($N64=LEFT(BL64,1),($D$8+MAX(0,IF($D$50=1,$D$9*(1-(ABS($Q64-ABS(VALUE(MID(BL64,FIND("|",BL64)+1,FIND("-",BL64)-FIND("|",BL64)-1))-VALUE(MID(BL64,FIND("-",BL64)+1,10)))))*$D$50),$D$9*(1-(IF($N64="X",ABS($O64-VALUE(MID(BL64,FIND("|",BL64)+1,FIND("-",BL64)-FIND("|",BL64)-1))),ABS($Q64-ABS(VALUE(MID(BL64,FIND("|",BL64)+1,FIND("-",BL64)-FIND("|",BL64)-1))-VALUE(MID(BL64,FIND("-",BL64)+1,10)))))*$D$50)))))*$I64,0)),0)</f>
        <v>0</v>
      </c>
      <c r="BN64" s="337"/>
      <c r="BO64" s="362" t="s">
        <v>264</v>
      </c>
      <c r="BP64" s="355" t="n">
        <f aca="false">IFERROR(IF($M64=BO64,($D$8+$D$9+$D$10)*$I64,IF($N64=LEFT(BO64,1),($D$8+MAX(0,IF($D$50=1,$D$9*(1-(ABS($Q64-ABS(VALUE(MID(BO64,FIND("|",BO64)+1,FIND("-",BO64)-FIND("|",BO64)-1))-VALUE(MID(BO64,FIND("-",BO64)+1,10)))))*$D$50),$D$9*(1-(IF($N64="X",ABS($O64-VALUE(MID(BO64,FIND("|",BO64)+1,FIND("-",BO64)-FIND("|",BO64)-1))),ABS($Q64-ABS(VALUE(MID(BO64,FIND("|",BO64)+1,FIND("-",BO64)-FIND("|",BO64)-1))-VALUE(MID(BO64,FIND("-",BO64)+1,10)))))*$D$50)))))*$I64,0)),0)</f>
        <v>0</v>
      </c>
      <c r="BQ64" s="337"/>
      <c r="BR64" s="362" t="s">
        <v>265</v>
      </c>
      <c r="BS64" s="355" t="n">
        <f aca="false">IFERROR(IF($M64=BR64,($D$8+$D$9+$D$10)*$I64,IF($N64=LEFT(BR64,1),($D$8+MAX(0,IF($D$50=1,$D$9*(1-(ABS($Q64-ABS(VALUE(MID(BR64,FIND("|",BR64)+1,FIND("-",BR64)-FIND("|",BR64)-1))-VALUE(MID(BR64,FIND("-",BR64)+1,10)))))*$D$50),$D$9*(1-(IF($N64="X",ABS($O64-VALUE(MID(BR64,FIND("|",BR64)+1,FIND("-",BR64)-FIND("|",BR64)-1))),ABS($Q64-ABS(VALUE(MID(BR64,FIND("|",BR64)+1,FIND("-",BR64)-FIND("|",BR64)-1))-VALUE(MID(BR64,FIND("-",BR64)+1,10)))))*$D$50)))))*$I64,0)),0)</f>
        <v>0</v>
      </c>
      <c r="BT64" s="337"/>
      <c r="BU64" s="362"/>
      <c r="BV64" s="355" t="n">
        <f aca="false">IFERROR(IF($M64=BU64,($D$8+$D$9+$D$10)*$I64,IF($N64=LEFT(BU64,1),($D$8+MAX(0,IF($D$50=1,$D$9*(1-(ABS($Q64-ABS(VALUE(MID(BU64,FIND("|",BU64)+1,FIND("-",BU64)-FIND("|",BU64)-1))-VALUE(MID(BU64,FIND("-",BU64)+1,10)))))*$D$50),$D$9*(1-(IF($N64="X",ABS($O64-VALUE(MID(BU64,FIND("|",BU64)+1,FIND("-",BU64)-FIND("|",BU64)-1))),ABS($Q64-ABS(VALUE(MID(BU64,FIND("|",BU64)+1,FIND("-",BU64)-FIND("|",BU64)-1))-VALUE(MID(BU64,FIND("-",BU64)+1,10)))))*$D$50)))))*$I64,0)),0)</f>
        <v>0</v>
      </c>
      <c r="BW64" s="337"/>
      <c r="BX64" s="362"/>
      <c r="BY64" s="355" t="n">
        <f aca="false">IFERROR(IF($M64=BX64,($D$8+$D$9+$D$10)*$I64,IF($N64=LEFT(BX64,1),($D$8+MAX(0,IF($D$50=1,$D$9*(1-(ABS($Q64-ABS(VALUE(MID(BX64,FIND("|",BX64)+1,FIND("-",BX64)-FIND("|",BX64)-1))-VALUE(MID(BX64,FIND("-",BX64)+1,10)))))*$D$50),$D$9*(1-(IF($N64="X",ABS($O64-VALUE(MID(BX64,FIND("|",BX64)+1,FIND("-",BX64)-FIND("|",BX64)-1))),ABS($Q64-ABS(VALUE(MID(BX64,FIND("|",BX64)+1,FIND("-",BX64)-FIND("|",BX64)-1))-VALUE(MID(BX64,FIND("-",BX64)+1,10)))))*$D$50)))))*$I64,0)),0)</f>
        <v>0</v>
      </c>
      <c r="BZ64" s="337"/>
      <c r="CA64" s="362"/>
      <c r="CB64" s="355" t="n">
        <f aca="false">IFERROR(IF($M64=CA64,($D$8+$D$9+$D$10)*$I64,IF($N64=LEFT(CA64,1),($D$8+MAX(0,IF($D$50=1,$D$9*(1-(ABS($Q64-ABS(VALUE(MID(CA64,FIND("|",CA64)+1,FIND("-",CA64)-FIND("|",CA64)-1))-VALUE(MID(CA64,FIND("-",CA64)+1,10)))))*$D$50),$D$9*(1-(IF($N64="X",ABS($O64-VALUE(MID(CA64,FIND("|",CA64)+1,FIND("-",CA64)-FIND("|",CA64)-1))),ABS($Q64-ABS(VALUE(MID(CA64,FIND("|",CA64)+1,FIND("-",CA64)-FIND("|",CA64)-1))-VALUE(MID(CA64,FIND("-",CA64)+1,10)))))*$D$50)))))*$I64,0)),0)</f>
        <v>0</v>
      </c>
      <c r="CC64" s="337"/>
      <c r="CD64" s="362"/>
      <c r="CE64" s="355" t="n">
        <f aca="false">IFERROR(IF($M64=CD64,($D$8+$D$9+$D$10)*$I64,IF($N64=LEFT(CD64,1),($D$8+MAX(0,IF($D$50=1,$D$9*(1-(ABS($Q64-ABS(VALUE(MID(CD64,FIND("|",CD64)+1,FIND("-",CD64)-FIND("|",CD64)-1))-VALUE(MID(CD64,FIND("-",CD64)+1,10)))))*$D$50),$D$9*(1-(IF($N64="X",ABS($O64-VALUE(MID(CD64,FIND("|",CD64)+1,FIND("-",CD64)-FIND("|",CD64)-1))),ABS($Q64-ABS(VALUE(MID(CD64,FIND("|",CD64)+1,FIND("-",CD64)-FIND("|",CD64)-1))-VALUE(MID(CD64,FIND("-",CD64)+1,10)))))*$D$50)))))*$I64,0)),0)</f>
        <v>0</v>
      </c>
      <c r="CF64" s="337"/>
      <c r="CG64" s="362"/>
      <c r="CH64" s="355" t="n">
        <f aca="false">IFERROR(IF($M64=CG64,($D$8+$D$9+$D$10)*$I64,IF($N64=LEFT(CG64,1),($D$8+MAX(0,IF($D$50=1,$D$9*(1-(ABS($Q64-ABS(VALUE(MID(CG64,FIND("|",CG64)+1,FIND("-",CG64)-FIND("|",CG64)-1))-VALUE(MID(CG64,FIND("-",CG64)+1,10)))))*$D$50),$D$9*(1-(IF($N64="X",ABS($O64-VALUE(MID(CG64,FIND("|",CG64)+1,FIND("-",CG64)-FIND("|",CG64)-1))),ABS($Q64-ABS(VALUE(MID(CG64,FIND("|",CG64)+1,FIND("-",CG64)-FIND("|",CG64)-1))-VALUE(MID(CG64,FIND("-",CG64)+1,10)))))*$D$50)))))*$I64,0)),0)</f>
        <v>0</v>
      </c>
      <c r="CI64" s="337"/>
      <c r="CJ64" s="362"/>
      <c r="CK64" s="355" t="n">
        <f aca="false">IFERROR(IF($M64=CJ64,($D$8+$D$9+$D$10)*$I64,IF($N64=LEFT(CJ64,1),($D$8+MAX(0,IF($D$50=1,$D$9*(1-(ABS($Q64-ABS(VALUE(MID(CJ64,FIND("|",CJ64)+1,FIND("-",CJ64)-FIND("|",CJ64)-1))-VALUE(MID(CJ64,FIND("-",CJ64)+1,10)))))*$D$50),$D$9*(1-(IF($N64="X",ABS($O64-VALUE(MID(CJ64,FIND("|",CJ64)+1,FIND("-",CJ64)-FIND("|",CJ64)-1))),ABS($Q64-ABS(VALUE(MID(CJ64,FIND("|",CJ64)+1,FIND("-",CJ64)-FIND("|",CJ64)-1))-VALUE(MID(CJ64,FIND("-",CJ64)+1,10)))))*$D$50)))))*$I64,0)),0)</f>
        <v>0</v>
      </c>
      <c r="CL64" s="337"/>
      <c r="CM64" s="362"/>
      <c r="CN64" s="355" t="n">
        <f aca="false">IFERROR(IF($M64=CM64,($D$8+$D$9+$D$10)*$I64,IF($N64=LEFT(CM64,1),($D$8+MAX(0,IF($D$50=1,$D$9*(1-(ABS($Q64-ABS(VALUE(MID(CM64,FIND("|",CM64)+1,FIND("-",CM64)-FIND("|",CM64)-1))-VALUE(MID(CM64,FIND("-",CM64)+1,10)))))*$D$50),$D$9*(1-(IF($N64="X",ABS($O64-VALUE(MID(CM64,FIND("|",CM64)+1,FIND("-",CM64)-FIND("|",CM64)-1))),ABS($Q64-ABS(VALUE(MID(CM64,FIND("|",CM64)+1,FIND("-",CM64)-FIND("|",CM64)-1))-VALUE(MID(CM64,FIND("-",CM64)+1,10)))))*$D$50)))))*$I64,0)),0)</f>
        <v>0</v>
      </c>
      <c r="CO64" s="337"/>
      <c r="CP64" s="362"/>
      <c r="CQ64" s="355" t="n">
        <f aca="false">IFERROR(IF($M64=CP64,($D$8+$D$9+$D$10)*$I64,IF($N64=LEFT(CP64,1),($D$8+MAX(0,IF($D$50=1,$D$9*(1-(ABS($Q64-ABS(VALUE(MID(CP64,FIND("|",CP64)+1,FIND("-",CP64)-FIND("|",CP64)-1))-VALUE(MID(CP64,FIND("-",CP64)+1,10)))))*$D$50),$D$9*(1-(IF($N64="X",ABS($O64-VALUE(MID(CP64,FIND("|",CP64)+1,FIND("-",CP64)-FIND("|",CP64)-1))),ABS($Q64-ABS(VALUE(MID(CP64,FIND("|",CP64)+1,FIND("-",CP64)-FIND("|",CP64)-1))-VALUE(MID(CP64,FIND("-",CP64)+1,10)))))*$D$50)))))*$I64,0)),0)</f>
        <v>0</v>
      </c>
      <c r="CR64" s="337"/>
      <c r="CS64" s="362"/>
      <c r="CT64" s="355" t="n">
        <f aca="false">IFERROR(IF($M64=CS64,($D$8+$D$9+$D$10)*$I64,IF($N64=LEFT(CS64,1),($D$8+MAX(0,IF($D$50=1,$D$9*(1-(ABS($Q64-ABS(VALUE(MID(CS64,FIND("|",CS64)+1,FIND("-",CS64)-FIND("|",CS64)-1))-VALUE(MID(CS64,FIND("-",CS64)+1,10)))))*$D$50),$D$9*(1-(IF($N64="X",ABS($O64-VALUE(MID(CS64,FIND("|",CS64)+1,FIND("-",CS64)-FIND("|",CS64)-1))),ABS($Q64-ABS(VALUE(MID(CS64,FIND("|",CS64)+1,FIND("-",CS64)-FIND("|",CS64)-1))-VALUE(MID(CS64,FIND("-",CS64)+1,10)))))*$D$50)))))*$I64,0)),0)</f>
        <v>0</v>
      </c>
      <c r="CU64" s="337"/>
      <c r="CV64" s="362"/>
      <c r="CW64" s="355" t="n">
        <f aca="false">IFERROR(IF($M64=CV64,($D$8+$D$9+$D$10)*$I64,IF($N64=LEFT(CV64,1),($D$8+MAX(0,IF($D$50=1,$D$9*(1-(ABS($Q64-ABS(VALUE(MID(CV64,FIND("|",CV64)+1,FIND("-",CV64)-FIND("|",CV64)-1))-VALUE(MID(CV64,FIND("-",CV64)+1,10)))))*$D$50),$D$9*(1-(IF($N64="X",ABS($O64-VALUE(MID(CV64,FIND("|",CV64)+1,FIND("-",CV64)-FIND("|",CV64)-1))),ABS($Q64-ABS(VALUE(MID(CV64,FIND("|",CV64)+1,FIND("-",CV64)-FIND("|",CV64)-1))-VALUE(MID(CV64,FIND("-",CV64)+1,10)))))*$D$50)))))*$I64,0)),0)</f>
        <v>0</v>
      </c>
      <c r="CX64" s="337"/>
      <c r="CY64" s="362"/>
      <c r="CZ64" s="355" t="n">
        <f aca="false">IFERROR(IF($M64=CY64,($D$8+$D$9+$D$10)*$I64,IF($N64=LEFT(CY64,1),($D$8+MAX(0,IF($D$50=1,$D$9*(1-(ABS($Q64-ABS(VALUE(MID(CY64,FIND("|",CY64)+1,FIND("-",CY64)-FIND("|",CY64)-1))-VALUE(MID(CY64,FIND("-",CY64)+1,10)))))*$D$50),$D$9*(1-(IF($N64="X",ABS($O64-VALUE(MID(CY64,FIND("|",CY64)+1,FIND("-",CY64)-FIND("|",CY64)-1))),ABS($Q64-ABS(VALUE(MID(CY64,FIND("|",CY64)+1,FIND("-",CY64)-FIND("|",CY64)-1))-VALUE(MID(CY64,FIND("-",CY64)+1,10)))))*$D$50)))))*$I64,0)),0)</f>
        <v>0</v>
      </c>
      <c r="DA64" s="337"/>
      <c r="DB64" s="362"/>
      <c r="DC64" s="355" t="n">
        <f aca="false">IFERROR(IF($M64=DB64,($D$8+$D$9+$D$10)*$I64,IF($N64=LEFT(DB64,1),($D$8+MAX(0,IF($D$50=1,$D$9*(1-(ABS($Q64-ABS(VALUE(MID(DB64,FIND("|",DB64)+1,FIND("-",DB64)-FIND("|",DB64)-1))-VALUE(MID(DB64,FIND("-",DB64)+1,10)))))*$D$50),$D$9*(1-(IF($N64="X",ABS($O64-VALUE(MID(DB64,FIND("|",DB64)+1,FIND("-",DB64)-FIND("|",DB64)-1))),ABS($Q64-ABS(VALUE(MID(DB64,FIND("|",DB64)+1,FIND("-",DB64)-FIND("|",DB64)-1))-VALUE(MID(DB64,FIND("-",DB64)+1,10)))))*$D$50)))))*$I64,0)),0)</f>
        <v>0</v>
      </c>
      <c r="DD64" s="337"/>
      <c r="DE64" s="362"/>
      <c r="DF64" s="355" t="n">
        <f aca="false">IFERROR(IF($M64=DE64,($D$8+$D$9+$D$10)*$I64,IF($N64=LEFT(DE64,1),($D$8+MAX(0,IF($D$50=1,$D$9*(1-(ABS($Q64-ABS(VALUE(MID(DE64,FIND("|",DE64)+1,FIND("-",DE64)-FIND("|",DE64)-1))-VALUE(MID(DE64,FIND("-",DE64)+1,10)))))*$D$50),$D$9*(1-(IF($N64="X",ABS($O64-VALUE(MID(DE64,FIND("|",DE64)+1,FIND("-",DE64)-FIND("|",DE64)-1))),ABS($Q64-ABS(VALUE(MID(DE64,FIND("|",DE64)+1,FIND("-",DE64)-FIND("|",DE64)-1))-VALUE(MID(DE64,FIND("-",DE64)+1,10)))))*$D$50)))))*$I64,0)),0)</f>
        <v>0</v>
      </c>
      <c r="DG64" s="337"/>
      <c r="DH64" s="362"/>
      <c r="DI64" s="355" t="n">
        <f aca="false">IFERROR(IF($M64=DH64,($D$8+$D$9+$D$10)*$I64,IF($N64=LEFT(DH64,1),($D$8+MAX(0,IF($D$50=1,$D$9*(1-(ABS($Q64-ABS(VALUE(MID(DH64,FIND("|",DH64)+1,FIND("-",DH64)-FIND("|",DH64)-1))-VALUE(MID(DH64,FIND("-",DH64)+1,10)))))*$D$50),$D$9*(1-(IF($N64="X",ABS($O64-VALUE(MID(DH64,FIND("|",DH64)+1,FIND("-",DH64)-FIND("|",DH64)-1))),ABS($Q64-ABS(VALUE(MID(DH64,FIND("|",DH64)+1,FIND("-",DH64)-FIND("|",DH64)-1))-VALUE(MID(DH64,FIND("-",DH64)+1,10)))))*$D$50)))))*$I64,0)),0)</f>
        <v>0</v>
      </c>
      <c r="DJ64" s="337"/>
      <c r="DK64" s="362"/>
      <c r="DL64" s="355" t="n">
        <f aca="false">IFERROR(IF($M64=DK64,($D$8+$D$9+$D$10)*$I64,IF($N64=LEFT(DK64,1),($D$8+MAX(0,IF($D$50=1,$D$9*(1-(ABS($Q64-ABS(VALUE(MID(DK64,FIND("|",DK64)+1,FIND("-",DK64)-FIND("|",DK64)-1))-VALUE(MID(DK64,FIND("-",DK64)+1,10)))))*$D$50),$D$9*(1-(IF($N64="X",ABS($O64-VALUE(MID(DK64,FIND("|",DK64)+1,FIND("-",DK64)-FIND("|",DK64)-1))),ABS($Q64-ABS(VALUE(MID(DK64,FIND("|",DK64)+1,FIND("-",DK64)-FIND("|",DK64)-1))-VALUE(MID(DK64,FIND("-",DK64)+1,10)))))*$D$50)))))*$I64,0)),0)</f>
        <v>0</v>
      </c>
      <c r="DM64" s="337"/>
      <c r="DN64" s="362"/>
      <c r="DO64" s="355" t="n">
        <f aca="false">IFERROR(IF($M64=DN64,($D$8+$D$9+$D$10)*$I64,IF($N64=LEFT(DN64,1),($D$8+MAX(0,IF($D$50=1,$D$9*(1-(ABS($Q64-ABS(VALUE(MID(DN64,FIND("|",DN64)+1,FIND("-",DN64)-FIND("|",DN64)-1))-VALUE(MID(DN64,FIND("-",DN64)+1,10)))))*$D$50),$D$9*(1-(IF($N64="X",ABS($O64-VALUE(MID(DN64,FIND("|",DN64)+1,FIND("-",DN64)-FIND("|",DN64)-1))),ABS($Q64-ABS(VALUE(MID(DN64,FIND("|",DN64)+1,FIND("-",DN64)-FIND("|",DN64)-1))-VALUE(MID(DN64,FIND("-",DN64)+1,10)))))*$D$50)))))*$I64,0)),0)</f>
        <v>0</v>
      </c>
      <c r="DP64" s="337"/>
      <c r="DQ64" s="362"/>
      <c r="DR64" s="355" t="n">
        <f aca="false">IFERROR(IF($M64=DQ64,($D$8+$D$9+$D$10)*$I64,IF($N64=LEFT(DQ64,1),($D$8+MAX(0,IF($D$50=1,$D$9*(1-(ABS($Q64-ABS(VALUE(MID(DQ64,FIND("|",DQ64)+1,FIND("-",DQ64)-FIND("|",DQ64)-1))-VALUE(MID(DQ64,FIND("-",DQ64)+1,10)))))*$D$50),$D$9*(1-(IF($N64="X",ABS($O64-VALUE(MID(DQ64,FIND("|",DQ64)+1,FIND("-",DQ64)-FIND("|",DQ64)-1))),ABS($Q64-ABS(VALUE(MID(DQ64,FIND("|",DQ64)+1,FIND("-",DQ64)-FIND("|",DQ64)-1))-VALUE(MID(DQ64,FIND("-",DQ64)+1,10)))))*$D$50)))))*$I64,0)),0)</f>
        <v>0</v>
      </c>
      <c r="DS64" s="337"/>
      <c r="DT64" s="362"/>
      <c r="DU64" s="355" t="n">
        <f aca="false">IFERROR(IF($M64=DT64,($D$8+$D$9+$D$10)*$I64,IF($N64=LEFT(DT64,1),($D$8+MAX(0,IF($D$50=1,$D$9*(1-(ABS($Q64-ABS(VALUE(MID(DT64,FIND("|",DT64)+1,FIND("-",DT64)-FIND("|",DT64)-1))-VALUE(MID(DT64,FIND("-",DT64)+1,10)))))*$D$50),$D$9*(1-(IF($N64="X",ABS($O64-VALUE(MID(DT64,FIND("|",DT64)+1,FIND("-",DT64)-FIND("|",DT64)-1))),ABS($Q64-ABS(VALUE(MID(DT64,FIND("|",DT64)+1,FIND("-",DT64)-FIND("|",DT64)-1))-VALUE(MID(DT64,FIND("-",DT64)+1,10)))))*$D$50)))))*$I64,0)),0)</f>
        <v>0</v>
      </c>
      <c r="DV64" s="337"/>
      <c r="DW64" s="362"/>
      <c r="DX64" s="355" t="n">
        <f aca="false">IFERROR(IF($M64=DW64,($D$8+$D$9+$D$10)*$I64,IF($N64=LEFT(DW64,1),($D$8+MAX(0,IF($D$50=1,$D$9*(1-(ABS($Q64-ABS(VALUE(MID(DW64,FIND("|",DW64)+1,FIND("-",DW64)-FIND("|",DW64)-1))-VALUE(MID(DW64,FIND("-",DW64)+1,10)))))*$D$50),$D$9*(1-(IF($N64="X",ABS($O64-VALUE(MID(DW64,FIND("|",DW64)+1,FIND("-",DW64)-FIND("|",DW64)-1))),ABS($Q64-ABS(VALUE(MID(DW64,FIND("|",DW64)+1,FIND("-",DW64)-FIND("|",DW64)-1))-VALUE(MID(DW64,FIND("-",DW64)+1,10)))))*$D$50)))))*$I64,0)),0)</f>
        <v>0</v>
      </c>
      <c r="DY64" s="337"/>
      <c r="DZ64" s="362"/>
      <c r="EA64" s="355" t="n">
        <f aca="false">IFERROR(IF($M64=DZ64,($D$8+$D$9+$D$10)*$I64,IF($N64=LEFT(DZ64,1),($D$8+MAX(0,IF($D$50=1,$D$9*(1-(ABS($Q64-ABS(VALUE(MID(DZ64,FIND("|",DZ64)+1,FIND("-",DZ64)-FIND("|",DZ64)-1))-VALUE(MID(DZ64,FIND("-",DZ64)+1,10)))))*$D$50),$D$9*(1-(IF($N64="X",ABS($O64-VALUE(MID(DZ64,FIND("|",DZ64)+1,FIND("-",DZ64)-FIND("|",DZ64)-1))),ABS($Q64-ABS(VALUE(MID(DZ64,FIND("|",DZ64)+1,FIND("-",DZ64)-FIND("|",DZ64)-1))-VALUE(MID(DZ64,FIND("-",DZ64)+1,10)))))*$D$50)))))*$I64,0)),0)</f>
        <v>0</v>
      </c>
      <c r="EB64" s="337"/>
      <c r="EC64" s="362"/>
      <c r="ED64" s="355" t="n">
        <f aca="false">IFERROR(IF($M64=EC64,($D$8+$D$9+$D$10)*$I64,IF($N64=LEFT(EC64,1),($D$8+MAX(0,IF($D$50=1,$D$9*(1-(ABS($Q64-ABS(VALUE(MID(EC64,FIND("|",EC64)+1,FIND("-",EC64)-FIND("|",EC64)-1))-VALUE(MID(EC64,FIND("-",EC64)+1,10)))))*$D$50),$D$9*(1-(IF($N64="X",ABS($O64-VALUE(MID(EC64,FIND("|",EC64)+1,FIND("-",EC64)-FIND("|",EC64)-1))),ABS($Q64-ABS(VALUE(MID(EC64,FIND("|",EC64)+1,FIND("-",EC64)-FIND("|",EC64)-1))-VALUE(MID(EC64,FIND("-",EC64)+1,10)))))*$D$50)))))*$I64,0)),0)</f>
        <v>0</v>
      </c>
      <c r="EE64" s="337"/>
      <c r="EF64" s="362"/>
      <c r="EG64" s="355" t="n">
        <f aca="false">IFERROR(IF($M64=EF64,($D$8+$D$9+$D$10)*$I64,IF($N64=LEFT(EF64,1),($D$8+MAX(0,IF($D$50=1,$D$9*(1-(ABS($Q64-ABS(VALUE(MID(EF64,FIND("|",EF64)+1,FIND("-",EF64)-FIND("|",EF64)-1))-VALUE(MID(EF64,FIND("-",EF64)+1,10)))))*$D$50),$D$9*(1-(IF($N64="X",ABS($O64-VALUE(MID(EF64,FIND("|",EF64)+1,FIND("-",EF64)-FIND("|",EF64)-1))),ABS($Q64-ABS(VALUE(MID(EF64,FIND("|",EF64)+1,FIND("-",EF64)-FIND("|",EF64)-1))-VALUE(MID(EF64,FIND("-",EF64)+1,10)))))*$D$50)))))*$I64,0)),0)</f>
        <v>0</v>
      </c>
      <c r="EH64" s="337"/>
      <c r="EI64" s="337"/>
    </row>
    <row r="65" customFormat="false" ht="15" hidden="false" customHeight="false" outlineLevel="0" collapsed="false">
      <c r="A65" s="326"/>
      <c r="B65" s="326"/>
      <c r="C65" s="391" t="s">
        <v>322</v>
      </c>
      <c r="D65" s="392" t="n">
        <f aca="false">SUM($D$57:$D$62)</f>
        <v>882</v>
      </c>
      <c r="E65" s="333"/>
      <c r="F65" s="342" t="n">
        <f aca="false">SUM($D$8:$D$10)*I65</f>
        <v>17</v>
      </c>
      <c r="G65" s="342" t="n">
        <f aca="false">VLOOKUP(H65,Equipos!$Q$1:$R$25,2,0)</f>
        <v>16</v>
      </c>
      <c r="H65" s="350" t="n">
        <f aca="false">TRUNC(INDEX(WORLDCUP!$X$4:$X$147,MATCH(ADMIN!K65,WORLDCUP!$DT$4:$DT$147,0))+INDEX(Horarios!$R$3:$R$86,MATCH(Horarios!$C$3,Horarios!$P$3:$P$86,0))/24)</f>
        <v>46199</v>
      </c>
      <c r="I65" s="351" t="n">
        <v>1</v>
      </c>
      <c r="J65" s="361" t="s">
        <v>321</v>
      </c>
      <c r="K65" s="366" t="str">
        <f aca="false">CONCATENATE(WORLDCUP!AA49,"-",WORLDCUP!AF49)</f>
        <v>Túnez-Países Bajos</v>
      </c>
      <c r="L65" s="353"/>
      <c r="M65" s="358" t="str">
        <f aca="false">IF(OR(WORLDCUP!AC49="",WORLDCUP!AD49=""),"-",N65&amp;"|"&amp;O65&amp;"-"&amp;P65)</f>
        <v>-</v>
      </c>
      <c r="N65" s="331" t="str">
        <f aca="false">IF(OR(WORLDCUP!AC49="",WORLDCUP!AD49=""),"",IF(WORLDCUP!AC49&gt;WORLDCUP!AD49,"1",IF(WORLDCUP!AC49&lt;WORLDCUP!AD49,"2","X")))</f>
        <v/>
      </c>
      <c r="O65" s="331" t="n">
        <f aca="false">WORLDCUP!AC49</f>
        <v>0</v>
      </c>
      <c r="P65" s="331" t="n">
        <f aca="false">WORLDCUP!AD49</f>
        <v>0</v>
      </c>
      <c r="Q65" s="331" t="n">
        <f aca="false">ABS(O65-P65)</f>
        <v>0</v>
      </c>
      <c r="R65" s="326"/>
      <c r="S65" s="362" t="s">
        <v>277</v>
      </c>
      <c r="T65" s="355" t="n">
        <f aca="false">IFERROR(IF($M65=S65,($D$8+$D$9+$D$10)*$I65,IF($N65=LEFT(S65,1),($D$8+MAX(0,IF($D$50=1,$D$9*(1-(ABS($Q65-ABS(VALUE(MID(S65,FIND("|",S65)+1,FIND("-",S65)-FIND("|",S65)-1))-VALUE(MID(S65,FIND("-",S65)+1,10)))))*$D$50),$D$9*(1-(IF($N65="X",ABS($O65-VALUE(MID(S65,FIND("|",S65)+1,FIND("-",S65)-FIND("|",S65)-1))),ABS($Q65-ABS(VALUE(MID(S65,FIND("|",S65)+1,FIND("-",S65)-FIND("|",S65)-1))-VALUE(MID(S65,FIND("-",S65)+1,10)))))*$D$50)))))*$I65,0)),0)</f>
        <v>0</v>
      </c>
      <c r="U65" s="337"/>
      <c r="V65" s="362" t="s">
        <v>274</v>
      </c>
      <c r="W65" s="355" t="n">
        <f aca="false">IFERROR(IF($M65=V65,($D$8+$D$9+$D$10)*$I65,IF($N65=LEFT(V65,1),($D$8+MAX(0,IF($D$50=1,$D$9*(1-(ABS($Q65-ABS(VALUE(MID(V65,FIND("|",V65)+1,FIND("-",V65)-FIND("|",V65)-1))-VALUE(MID(V65,FIND("-",V65)+1,10)))))*$D$50),$D$9*(1-(IF($N65="X",ABS($O65-VALUE(MID(V65,FIND("|",V65)+1,FIND("-",V65)-FIND("|",V65)-1))),ABS($Q65-ABS(VALUE(MID(V65,FIND("|",V65)+1,FIND("-",V65)-FIND("|",V65)-1))-VALUE(MID(V65,FIND("-",V65)+1,10)))))*$D$50)))))*$I65,0)),0)</f>
        <v>0</v>
      </c>
      <c r="X65" s="337"/>
      <c r="Y65" s="362" t="s">
        <v>274</v>
      </c>
      <c r="Z65" s="355" t="n">
        <f aca="false">IFERROR(IF($M65=Y65,($D$8+$D$9+$D$10)*$I65,IF($N65=LEFT(Y65,1),($D$8+MAX(0,IF($D$50=1,$D$9*(1-(ABS($Q65-ABS(VALUE(MID(Y65,FIND("|",Y65)+1,FIND("-",Y65)-FIND("|",Y65)-1))-VALUE(MID(Y65,FIND("-",Y65)+1,10)))))*$D$50),$D$9*(1-(IF($N65="X",ABS($O65-VALUE(MID(Y65,FIND("|",Y65)+1,FIND("-",Y65)-FIND("|",Y65)-1))),ABS($Q65-ABS(VALUE(MID(Y65,FIND("|",Y65)+1,FIND("-",Y65)-FIND("|",Y65)-1))-VALUE(MID(Y65,FIND("-",Y65)+1,10)))))*$D$50)))))*$I65,0)),0)</f>
        <v>0</v>
      </c>
      <c r="AA65" s="337"/>
      <c r="AB65" s="362" t="s">
        <v>268</v>
      </c>
      <c r="AC65" s="355" t="n">
        <f aca="false">IFERROR(IF($M65=AB65,($D$8+$D$9+$D$10)*$I65,IF($N65=LEFT(AB65,1),($D$8+MAX(0,IF($D$50=1,$D$9*(1-(ABS($Q65-ABS(VALUE(MID(AB65,FIND("|",AB65)+1,FIND("-",AB65)-FIND("|",AB65)-1))-VALUE(MID(AB65,FIND("-",AB65)+1,10)))))*$D$50),$D$9*(1-(IF($N65="X",ABS($O65-VALUE(MID(AB65,FIND("|",AB65)+1,FIND("-",AB65)-FIND("|",AB65)-1))),ABS($Q65-ABS(VALUE(MID(AB65,FIND("|",AB65)+1,FIND("-",AB65)-FIND("|",AB65)-1))-VALUE(MID(AB65,FIND("-",AB65)+1,10)))))*$D$50)))))*$I65,0)),0)</f>
        <v>0</v>
      </c>
      <c r="AD65" s="337"/>
      <c r="AE65" s="362" t="s">
        <v>271</v>
      </c>
      <c r="AF65" s="355" t="n">
        <f aca="false">IFERROR(IF($M65=AE65,($D$8+$D$9+$D$10)*$I65,IF($N65=LEFT(AE65,1),($D$8+MAX(0,IF($D$50=1,$D$9*(1-(ABS($Q65-ABS(VALUE(MID(AE65,FIND("|",AE65)+1,FIND("-",AE65)-FIND("|",AE65)-1))-VALUE(MID(AE65,FIND("-",AE65)+1,10)))))*$D$50),$D$9*(1-(IF($N65="X",ABS($O65-VALUE(MID(AE65,FIND("|",AE65)+1,FIND("-",AE65)-FIND("|",AE65)-1))),ABS($Q65-ABS(VALUE(MID(AE65,FIND("|",AE65)+1,FIND("-",AE65)-FIND("|",AE65)-1))-VALUE(MID(AE65,FIND("-",AE65)+1,10)))))*$D$50)))))*$I65,0)),0)</f>
        <v>0</v>
      </c>
      <c r="AG65" s="337"/>
      <c r="AH65" s="362" t="s">
        <v>274</v>
      </c>
      <c r="AI65" s="355" t="n">
        <f aca="false">IFERROR(IF($M65=AH65,($D$8+$D$9+$D$10)*$I65,IF($N65=LEFT(AH65,1),($D$8+MAX(0,IF($D$50=1,$D$9*(1-(ABS($Q65-ABS(VALUE(MID(AH65,FIND("|",AH65)+1,FIND("-",AH65)-FIND("|",AH65)-1))-VALUE(MID(AH65,FIND("-",AH65)+1,10)))))*$D$50),$D$9*(1-(IF($N65="X",ABS($O65-VALUE(MID(AH65,FIND("|",AH65)+1,FIND("-",AH65)-FIND("|",AH65)-1))),ABS($Q65-ABS(VALUE(MID(AH65,FIND("|",AH65)+1,FIND("-",AH65)-FIND("|",AH65)-1))-VALUE(MID(AH65,FIND("-",AH65)+1,10)))))*$D$50)))))*$I65,0)),0)</f>
        <v>0</v>
      </c>
      <c r="AJ65" s="337"/>
      <c r="AK65" s="362" t="s">
        <v>277</v>
      </c>
      <c r="AL65" s="355" t="n">
        <f aca="false">IFERROR(IF($M65=AK65,($D$8+$D$9+$D$10)*$I65,IF($N65=LEFT(AK65,1),($D$8+MAX(0,IF($D$50=1,$D$9*(1-(ABS($Q65-ABS(VALUE(MID(AK65,FIND("|",AK65)+1,FIND("-",AK65)-FIND("|",AK65)-1))-VALUE(MID(AK65,FIND("-",AK65)+1,10)))))*$D$50),$D$9*(1-(IF($N65="X",ABS($O65-VALUE(MID(AK65,FIND("|",AK65)+1,FIND("-",AK65)-FIND("|",AK65)-1))),ABS($Q65-ABS(VALUE(MID(AK65,FIND("|",AK65)+1,FIND("-",AK65)-FIND("|",AK65)-1))-VALUE(MID(AK65,FIND("-",AK65)+1,10)))))*$D$50)))))*$I65,0)),0)</f>
        <v>0</v>
      </c>
      <c r="AM65" s="337"/>
      <c r="AN65" s="362" t="s">
        <v>277</v>
      </c>
      <c r="AO65" s="355" t="n">
        <f aca="false">IFERROR(IF($M65=AN65,($D$8+$D$9+$D$10)*$I65,IF($N65=LEFT(AN65,1),($D$8+MAX(0,IF($D$50=1,$D$9*(1-(ABS($Q65-ABS(VALUE(MID(AN65,FIND("|",AN65)+1,FIND("-",AN65)-FIND("|",AN65)-1))-VALUE(MID(AN65,FIND("-",AN65)+1,10)))))*$D$50),$D$9*(1-(IF($N65="X",ABS($O65-VALUE(MID(AN65,FIND("|",AN65)+1,FIND("-",AN65)-FIND("|",AN65)-1))),ABS($Q65-ABS(VALUE(MID(AN65,FIND("|",AN65)+1,FIND("-",AN65)-FIND("|",AN65)-1))-VALUE(MID(AN65,FIND("-",AN65)+1,10)))))*$D$50)))))*$I65,0)),0)</f>
        <v>0</v>
      </c>
      <c r="AP65" s="337"/>
      <c r="AQ65" s="362" t="s">
        <v>277</v>
      </c>
      <c r="AR65" s="355" t="n">
        <f aca="false">IFERROR(IF($M65=AQ65,($D$8+$D$9+$D$10)*$I65,IF($N65=LEFT(AQ65,1),($D$8+MAX(0,IF($D$50=1,$D$9*(1-(ABS($Q65-ABS(VALUE(MID(AQ65,FIND("|",AQ65)+1,FIND("-",AQ65)-FIND("|",AQ65)-1))-VALUE(MID(AQ65,FIND("-",AQ65)+1,10)))))*$D$50),$D$9*(1-(IF($N65="X",ABS($O65-VALUE(MID(AQ65,FIND("|",AQ65)+1,FIND("-",AQ65)-FIND("|",AQ65)-1))),ABS($Q65-ABS(VALUE(MID(AQ65,FIND("|",AQ65)+1,FIND("-",AQ65)-FIND("|",AQ65)-1))-VALUE(MID(AQ65,FIND("-",AQ65)+1,10)))))*$D$50)))))*$I65,0)),0)</f>
        <v>0</v>
      </c>
      <c r="AS65" s="337"/>
      <c r="AT65" s="362" t="s">
        <v>273</v>
      </c>
      <c r="AU65" s="355" t="n">
        <f aca="false">IFERROR(IF($M65=AT65,($D$8+$D$9+$D$10)*$I65,IF($N65=LEFT(AT65,1),($D$8+MAX(0,IF($D$50=1,$D$9*(1-(ABS($Q65-ABS(VALUE(MID(AT65,FIND("|",AT65)+1,FIND("-",AT65)-FIND("|",AT65)-1))-VALUE(MID(AT65,FIND("-",AT65)+1,10)))))*$D$50),$D$9*(1-(IF($N65="X",ABS($O65-VALUE(MID(AT65,FIND("|",AT65)+1,FIND("-",AT65)-FIND("|",AT65)-1))),ABS($Q65-ABS(VALUE(MID(AT65,FIND("|",AT65)+1,FIND("-",AT65)-FIND("|",AT65)-1))-VALUE(MID(AT65,FIND("-",AT65)+1,10)))))*$D$50)))))*$I65,0)),0)</f>
        <v>0</v>
      </c>
      <c r="AV65" s="337"/>
      <c r="AW65" s="362" t="s">
        <v>274</v>
      </c>
      <c r="AX65" s="355" t="n">
        <f aca="false">IFERROR(IF($M65=AW65,($D$8+$D$9+$D$10)*$I65,IF($N65=LEFT(AW65,1),($D$8+MAX(0,IF($D$50=1,$D$9*(1-(ABS($Q65-ABS(VALUE(MID(AW65,FIND("|",AW65)+1,FIND("-",AW65)-FIND("|",AW65)-1))-VALUE(MID(AW65,FIND("-",AW65)+1,10)))))*$D$50),$D$9*(1-(IF($N65="X",ABS($O65-VALUE(MID(AW65,FIND("|",AW65)+1,FIND("-",AW65)-FIND("|",AW65)-1))),ABS($Q65-ABS(VALUE(MID(AW65,FIND("|",AW65)+1,FIND("-",AW65)-FIND("|",AW65)-1))-VALUE(MID(AW65,FIND("-",AW65)+1,10)))))*$D$50)))))*$I65,0)),0)</f>
        <v>0</v>
      </c>
      <c r="AY65" s="337"/>
      <c r="AZ65" s="362" t="s">
        <v>273</v>
      </c>
      <c r="BA65" s="355" t="n">
        <f aca="false">IFERROR(IF($M65=AZ65,($D$8+$D$9+$D$10)*$I65,IF($N65=LEFT(AZ65,1),($D$8+MAX(0,IF($D$50=1,$D$9*(1-(ABS($Q65-ABS(VALUE(MID(AZ65,FIND("|",AZ65)+1,FIND("-",AZ65)-FIND("|",AZ65)-1))-VALUE(MID(AZ65,FIND("-",AZ65)+1,10)))))*$D$50),$D$9*(1-(IF($N65="X",ABS($O65-VALUE(MID(AZ65,FIND("|",AZ65)+1,FIND("-",AZ65)-FIND("|",AZ65)-1))),ABS($Q65-ABS(VALUE(MID(AZ65,FIND("|",AZ65)+1,FIND("-",AZ65)-FIND("|",AZ65)-1))-VALUE(MID(AZ65,FIND("-",AZ65)+1,10)))))*$D$50)))))*$I65,0)),0)</f>
        <v>0</v>
      </c>
      <c r="BB65" s="337"/>
      <c r="BC65" s="362" t="s">
        <v>281</v>
      </c>
      <c r="BD65" s="355" t="n">
        <f aca="false">IFERROR(IF($M65=BC65,($D$8+$D$9+$D$10)*$I65,IF($N65=LEFT(BC65,1),($D$8+MAX(0,IF($D$50=1,$D$9*(1-(ABS($Q65-ABS(VALUE(MID(BC65,FIND("|",BC65)+1,FIND("-",BC65)-FIND("|",BC65)-1))-VALUE(MID(BC65,FIND("-",BC65)+1,10)))))*$D$50),$D$9*(1-(IF($N65="X",ABS($O65-VALUE(MID(BC65,FIND("|",BC65)+1,FIND("-",BC65)-FIND("|",BC65)-1))),ABS($Q65-ABS(VALUE(MID(BC65,FIND("|",BC65)+1,FIND("-",BC65)-FIND("|",BC65)-1))-VALUE(MID(BC65,FIND("-",BC65)+1,10)))))*$D$50)))))*$I65,0)),0)</f>
        <v>0</v>
      </c>
      <c r="BE65" s="337"/>
      <c r="BF65" s="362" t="s">
        <v>273</v>
      </c>
      <c r="BG65" s="355" t="n">
        <f aca="false">IFERROR(IF($M65=BF65,($D$8+$D$9+$D$10)*$I65,IF($N65=LEFT(BF65,1),($D$8+MAX(0,IF($D$50=1,$D$9*(1-(ABS($Q65-ABS(VALUE(MID(BF65,FIND("|",BF65)+1,FIND("-",BF65)-FIND("|",BF65)-1))-VALUE(MID(BF65,FIND("-",BF65)+1,10)))))*$D$50),$D$9*(1-(IF($N65="X",ABS($O65-VALUE(MID(BF65,FIND("|",BF65)+1,FIND("-",BF65)-FIND("|",BF65)-1))),ABS($Q65-ABS(VALUE(MID(BF65,FIND("|",BF65)+1,FIND("-",BF65)-FIND("|",BF65)-1))-VALUE(MID(BF65,FIND("-",BF65)+1,10)))))*$D$50)))))*$I65,0)),0)</f>
        <v>0</v>
      </c>
      <c r="BH65" s="337"/>
      <c r="BI65" s="362" t="s">
        <v>274</v>
      </c>
      <c r="BJ65" s="355" t="n">
        <f aca="false">IFERROR(IF($M65=BI65,($D$8+$D$9+$D$10)*$I65,IF($N65=LEFT(BI65,1),($D$8+MAX(0,IF($D$50=1,$D$9*(1-(ABS($Q65-ABS(VALUE(MID(BI65,FIND("|",BI65)+1,FIND("-",BI65)-FIND("|",BI65)-1))-VALUE(MID(BI65,FIND("-",BI65)+1,10)))))*$D$50),$D$9*(1-(IF($N65="X",ABS($O65-VALUE(MID(BI65,FIND("|",BI65)+1,FIND("-",BI65)-FIND("|",BI65)-1))),ABS($Q65-ABS(VALUE(MID(BI65,FIND("|",BI65)+1,FIND("-",BI65)-FIND("|",BI65)-1))-VALUE(MID(BI65,FIND("-",BI65)+1,10)))))*$D$50)))))*$I65,0)),0)</f>
        <v>0</v>
      </c>
      <c r="BK65" s="337"/>
      <c r="BL65" s="362" t="s">
        <v>273</v>
      </c>
      <c r="BM65" s="355" t="n">
        <f aca="false">IFERROR(IF($M65=BL65,($D$8+$D$9+$D$10)*$I65,IF($N65=LEFT(BL65,1),($D$8+MAX(0,IF($D$50=1,$D$9*(1-(ABS($Q65-ABS(VALUE(MID(BL65,FIND("|",BL65)+1,FIND("-",BL65)-FIND("|",BL65)-1))-VALUE(MID(BL65,FIND("-",BL65)+1,10)))))*$D$50),$D$9*(1-(IF($N65="X",ABS($O65-VALUE(MID(BL65,FIND("|",BL65)+1,FIND("-",BL65)-FIND("|",BL65)-1))),ABS($Q65-ABS(VALUE(MID(BL65,FIND("|",BL65)+1,FIND("-",BL65)-FIND("|",BL65)-1))-VALUE(MID(BL65,FIND("-",BL65)+1,10)))))*$D$50)))))*$I65,0)),0)</f>
        <v>0</v>
      </c>
      <c r="BN65" s="337"/>
      <c r="BO65" s="362" t="s">
        <v>277</v>
      </c>
      <c r="BP65" s="355" t="n">
        <f aca="false">IFERROR(IF($M65=BO65,($D$8+$D$9+$D$10)*$I65,IF($N65=LEFT(BO65,1),($D$8+MAX(0,IF($D$50=1,$D$9*(1-(ABS($Q65-ABS(VALUE(MID(BO65,FIND("|",BO65)+1,FIND("-",BO65)-FIND("|",BO65)-1))-VALUE(MID(BO65,FIND("-",BO65)+1,10)))))*$D$50),$D$9*(1-(IF($N65="X",ABS($O65-VALUE(MID(BO65,FIND("|",BO65)+1,FIND("-",BO65)-FIND("|",BO65)-1))),ABS($Q65-ABS(VALUE(MID(BO65,FIND("|",BO65)+1,FIND("-",BO65)-FIND("|",BO65)-1))-VALUE(MID(BO65,FIND("-",BO65)+1,10)))))*$D$50)))))*$I65,0)),0)</f>
        <v>0</v>
      </c>
      <c r="BQ65" s="337"/>
      <c r="BR65" s="362" t="s">
        <v>274</v>
      </c>
      <c r="BS65" s="355" t="n">
        <f aca="false">IFERROR(IF($M65=BR65,($D$8+$D$9+$D$10)*$I65,IF($N65=LEFT(BR65,1),($D$8+MAX(0,IF($D$50=1,$D$9*(1-(ABS($Q65-ABS(VALUE(MID(BR65,FIND("|",BR65)+1,FIND("-",BR65)-FIND("|",BR65)-1))-VALUE(MID(BR65,FIND("-",BR65)+1,10)))))*$D$50),$D$9*(1-(IF($N65="X",ABS($O65-VALUE(MID(BR65,FIND("|",BR65)+1,FIND("-",BR65)-FIND("|",BR65)-1))),ABS($Q65-ABS(VALUE(MID(BR65,FIND("|",BR65)+1,FIND("-",BR65)-FIND("|",BR65)-1))-VALUE(MID(BR65,FIND("-",BR65)+1,10)))))*$D$50)))))*$I65,0)),0)</f>
        <v>0</v>
      </c>
      <c r="BT65" s="337"/>
      <c r="BU65" s="362"/>
      <c r="BV65" s="355" t="n">
        <f aca="false">IFERROR(IF($M65=BU65,($D$8+$D$9+$D$10)*$I65,IF($N65=LEFT(BU65,1),($D$8+MAX(0,IF($D$50=1,$D$9*(1-(ABS($Q65-ABS(VALUE(MID(BU65,FIND("|",BU65)+1,FIND("-",BU65)-FIND("|",BU65)-1))-VALUE(MID(BU65,FIND("-",BU65)+1,10)))))*$D$50),$D$9*(1-(IF($N65="X",ABS($O65-VALUE(MID(BU65,FIND("|",BU65)+1,FIND("-",BU65)-FIND("|",BU65)-1))),ABS($Q65-ABS(VALUE(MID(BU65,FIND("|",BU65)+1,FIND("-",BU65)-FIND("|",BU65)-1))-VALUE(MID(BU65,FIND("-",BU65)+1,10)))))*$D$50)))))*$I65,0)),0)</f>
        <v>0</v>
      </c>
      <c r="BW65" s="337"/>
      <c r="BX65" s="362"/>
      <c r="BY65" s="355" t="n">
        <f aca="false">IFERROR(IF($M65=BX65,($D$8+$D$9+$D$10)*$I65,IF($N65=LEFT(BX65,1),($D$8+MAX(0,IF($D$50=1,$D$9*(1-(ABS($Q65-ABS(VALUE(MID(BX65,FIND("|",BX65)+1,FIND("-",BX65)-FIND("|",BX65)-1))-VALUE(MID(BX65,FIND("-",BX65)+1,10)))))*$D$50),$D$9*(1-(IF($N65="X",ABS($O65-VALUE(MID(BX65,FIND("|",BX65)+1,FIND("-",BX65)-FIND("|",BX65)-1))),ABS($Q65-ABS(VALUE(MID(BX65,FIND("|",BX65)+1,FIND("-",BX65)-FIND("|",BX65)-1))-VALUE(MID(BX65,FIND("-",BX65)+1,10)))))*$D$50)))))*$I65,0)),0)</f>
        <v>0</v>
      </c>
      <c r="BZ65" s="337"/>
      <c r="CA65" s="362"/>
      <c r="CB65" s="355" t="n">
        <f aca="false">IFERROR(IF($M65=CA65,($D$8+$D$9+$D$10)*$I65,IF($N65=LEFT(CA65,1),($D$8+MAX(0,IF($D$50=1,$D$9*(1-(ABS($Q65-ABS(VALUE(MID(CA65,FIND("|",CA65)+1,FIND("-",CA65)-FIND("|",CA65)-1))-VALUE(MID(CA65,FIND("-",CA65)+1,10)))))*$D$50),$D$9*(1-(IF($N65="X",ABS($O65-VALUE(MID(CA65,FIND("|",CA65)+1,FIND("-",CA65)-FIND("|",CA65)-1))),ABS($Q65-ABS(VALUE(MID(CA65,FIND("|",CA65)+1,FIND("-",CA65)-FIND("|",CA65)-1))-VALUE(MID(CA65,FIND("-",CA65)+1,10)))))*$D$50)))))*$I65,0)),0)</f>
        <v>0</v>
      </c>
      <c r="CC65" s="337"/>
      <c r="CD65" s="362"/>
      <c r="CE65" s="355" t="n">
        <f aca="false">IFERROR(IF($M65=CD65,($D$8+$D$9+$D$10)*$I65,IF($N65=LEFT(CD65,1),($D$8+MAX(0,IF($D$50=1,$D$9*(1-(ABS($Q65-ABS(VALUE(MID(CD65,FIND("|",CD65)+1,FIND("-",CD65)-FIND("|",CD65)-1))-VALUE(MID(CD65,FIND("-",CD65)+1,10)))))*$D$50),$D$9*(1-(IF($N65="X",ABS($O65-VALUE(MID(CD65,FIND("|",CD65)+1,FIND("-",CD65)-FIND("|",CD65)-1))),ABS($Q65-ABS(VALUE(MID(CD65,FIND("|",CD65)+1,FIND("-",CD65)-FIND("|",CD65)-1))-VALUE(MID(CD65,FIND("-",CD65)+1,10)))))*$D$50)))))*$I65,0)),0)</f>
        <v>0</v>
      </c>
      <c r="CF65" s="337"/>
      <c r="CG65" s="362"/>
      <c r="CH65" s="355" t="n">
        <f aca="false">IFERROR(IF($M65=CG65,($D$8+$D$9+$D$10)*$I65,IF($N65=LEFT(CG65,1),($D$8+MAX(0,IF($D$50=1,$D$9*(1-(ABS($Q65-ABS(VALUE(MID(CG65,FIND("|",CG65)+1,FIND("-",CG65)-FIND("|",CG65)-1))-VALUE(MID(CG65,FIND("-",CG65)+1,10)))))*$D$50),$D$9*(1-(IF($N65="X",ABS($O65-VALUE(MID(CG65,FIND("|",CG65)+1,FIND("-",CG65)-FIND("|",CG65)-1))),ABS($Q65-ABS(VALUE(MID(CG65,FIND("|",CG65)+1,FIND("-",CG65)-FIND("|",CG65)-1))-VALUE(MID(CG65,FIND("-",CG65)+1,10)))))*$D$50)))))*$I65,0)),0)</f>
        <v>0</v>
      </c>
      <c r="CI65" s="337"/>
      <c r="CJ65" s="362"/>
      <c r="CK65" s="355" t="n">
        <f aca="false">IFERROR(IF($M65=CJ65,($D$8+$D$9+$D$10)*$I65,IF($N65=LEFT(CJ65,1),($D$8+MAX(0,IF($D$50=1,$D$9*(1-(ABS($Q65-ABS(VALUE(MID(CJ65,FIND("|",CJ65)+1,FIND("-",CJ65)-FIND("|",CJ65)-1))-VALUE(MID(CJ65,FIND("-",CJ65)+1,10)))))*$D$50),$D$9*(1-(IF($N65="X",ABS($O65-VALUE(MID(CJ65,FIND("|",CJ65)+1,FIND("-",CJ65)-FIND("|",CJ65)-1))),ABS($Q65-ABS(VALUE(MID(CJ65,FIND("|",CJ65)+1,FIND("-",CJ65)-FIND("|",CJ65)-1))-VALUE(MID(CJ65,FIND("-",CJ65)+1,10)))))*$D$50)))))*$I65,0)),0)</f>
        <v>0</v>
      </c>
      <c r="CL65" s="337"/>
      <c r="CM65" s="362"/>
      <c r="CN65" s="355" t="n">
        <f aca="false">IFERROR(IF($M65=CM65,($D$8+$D$9+$D$10)*$I65,IF($N65=LEFT(CM65,1),($D$8+MAX(0,IF($D$50=1,$D$9*(1-(ABS($Q65-ABS(VALUE(MID(CM65,FIND("|",CM65)+1,FIND("-",CM65)-FIND("|",CM65)-1))-VALUE(MID(CM65,FIND("-",CM65)+1,10)))))*$D$50),$D$9*(1-(IF($N65="X",ABS($O65-VALUE(MID(CM65,FIND("|",CM65)+1,FIND("-",CM65)-FIND("|",CM65)-1))),ABS($Q65-ABS(VALUE(MID(CM65,FIND("|",CM65)+1,FIND("-",CM65)-FIND("|",CM65)-1))-VALUE(MID(CM65,FIND("-",CM65)+1,10)))))*$D$50)))))*$I65,0)),0)</f>
        <v>0</v>
      </c>
      <c r="CO65" s="337"/>
      <c r="CP65" s="362"/>
      <c r="CQ65" s="355" t="n">
        <f aca="false">IFERROR(IF($M65=CP65,($D$8+$D$9+$D$10)*$I65,IF($N65=LEFT(CP65,1),($D$8+MAX(0,IF($D$50=1,$D$9*(1-(ABS($Q65-ABS(VALUE(MID(CP65,FIND("|",CP65)+1,FIND("-",CP65)-FIND("|",CP65)-1))-VALUE(MID(CP65,FIND("-",CP65)+1,10)))))*$D$50),$D$9*(1-(IF($N65="X",ABS($O65-VALUE(MID(CP65,FIND("|",CP65)+1,FIND("-",CP65)-FIND("|",CP65)-1))),ABS($Q65-ABS(VALUE(MID(CP65,FIND("|",CP65)+1,FIND("-",CP65)-FIND("|",CP65)-1))-VALUE(MID(CP65,FIND("-",CP65)+1,10)))))*$D$50)))))*$I65,0)),0)</f>
        <v>0</v>
      </c>
      <c r="CR65" s="337"/>
      <c r="CS65" s="362"/>
      <c r="CT65" s="355" t="n">
        <f aca="false">IFERROR(IF($M65=CS65,($D$8+$D$9+$D$10)*$I65,IF($N65=LEFT(CS65,1),($D$8+MAX(0,IF($D$50=1,$D$9*(1-(ABS($Q65-ABS(VALUE(MID(CS65,FIND("|",CS65)+1,FIND("-",CS65)-FIND("|",CS65)-1))-VALUE(MID(CS65,FIND("-",CS65)+1,10)))))*$D$50),$D$9*(1-(IF($N65="X",ABS($O65-VALUE(MID(CS65,FIND("|",CS65)+1,FIND("-",CS65)-FIND("|",CS65)-1))),ABS($Q65-ABS(VALUE(MID(CS65,FIND("|",CS65)+1,FIND("-",CS65)-FIND("|",CS65)-1))-VALUE(MID(CS65,FIND("-",CS65)+1,10)))))*$D$50)))))*$I65,0)),0)</f>
        <v>0</v>
      </c>
      <c r="CU65" s="337"/>
      <c r="CV65" s="362"/>
      <c r="CW65" s="355" t="n">
        <f aca="false">IFERROR(IF($M65=CV65,($D$8+$D$9+$D$10)*$I65,IF($N65=LEFT(CV65,1),($D$8+MAX(0,IF($D$50=1,$D$9*(1-(ABS($Q65-ABS(VALUE(MID(CV65,FIND("|",CV65)+1,FIND("-",CV65)-FIND("|",CV65)-1))-VALUE(MID(CV65,FIND("-",CV65)+1,10)))))*$D$50),$D$9*(1-(IF($N65="X",ABS($O65-VALUE(MID(CV65,FIND("|",CV65)+1,FIND("-",CV65)-FIND("|",CV65)-1))),ABS($Q65-ABS(VALUE(MID(CV65,FIND("|",CV65)+1,FIND("-",CV65)-FIND("|",CV65)-1))-VALUE(MID(CV65,FIND("-",CV65)+1,10)))))*$D$50)))))*$I65,0)),0)</f>
        <v>0</v>
      </c>
      <c r="CX65" s="337"/>
      <c r="CY65" s="362"/>
      <c r="CZ65" s="355" t="n">
        <f aca="false">IFERROR(IF($M65=CY65,($D$8+$D$9+$D$10)*$I65,IF($N65=LEFT(CY65,1),($D$8+MAX(0,IF($D$50=1,$D$9*(1-(ABS($Q65-ABS(VALUE(MID(CY65,FIND("|",CY65)+1,FIND("-",CY65)-FIND("|",CY65)-1))-VALUE(MID(CY65,FIND("-",CY65)+1,10)))))*$D$50),$D$9*(1-(IF($N65="X",ABS($O65-VALUE(MID(CY65,FIND("|",CY65)+1,FIND("-",CY65)-FIND("|",CY65)-1))),ABS($Q65-ABS(VALUE(MID(CY65,FIND("|",CY65)+1,FIND("-",CY65)-FIND("|",CY65)-1))-VALUE(MID(CY65,FIND("-",CY65)+1,10)))))*$D$50)))))*$I65,0)),0)</f>
        <v>0</v>
      </c>
      <c r="DA65" s="337"/>
      <c r="DB65" s="362"/>
      <c r="DC65" s="355" t="n">
        <f aca="false">IFERROR(IF($M65=DB65,($D$8+$D$9+$D$10)*$I65,IF($N65=LEFT(DB65,1),($D$8+MAX(0,IF($D$50=1,$D$9*(1-(ABS($Q65-ABS(VALUE(MID(DB65,FIND("|",DB65)+1,FIND("-",DB65)-FIND("|",DB65)-1))-VALUE(MID(DB65,FIND("-",DB65)+1,10)))))*$D$50),$D$9*(1-(IF($N65="X",ABS($O65-VALUE(MID(DB65,FIND("|",DB65)+1,FIND("-",DB65)-FIND("|",DB65)-1))),ABS($Q65-ABS(VALUE(MID(DB65,FIND("|",DB65)+1,FIND("-",DB65)-FIND("|",DB65)-1))-VALUE(MID(DB65,FIND("-",DB65)+1,10)))))*$D$50)))))*$I65,0)),0)</f>
        <v>0</v>
      </c>
      <c r="DD65" s="337"/>
      <c r="DE65" s="362"/>
      <c r="DF65" s="355" t="n">
        <f aca="false">IFERROR(IF($M65=DE65,($D$8+$D$9+$D$10)*$I65,IF($N65=LEFT(DE65,1),($D$8+MAX(0,IF($D$50=1,$D$9*(1-(ABS($Q65-ABS(VALUE(MID(DE65,FIND("|",DE65)+1,FIND("-",DE65)-FIND("|",DE65)-1))-VALUE(MID(DE65,FIND("-",DE65)+1,10)))))*$D$50),$D$9*(1-(IF($N65="X",ABS($O65-VALUE(MID(DE65,FIND("|",DE65)+1,FIND("-",DE65)-FIND("|",DE65)-1))),ABS($Q65-ABS(VALUE(MID(DE65,FIND("|",DE65)+1,FIND("-",DE65)-FIND("|",DE65)-1))-VALUE(MID(DE65,FIND("-",DE65)+1,10)))))*$D$50)))))*$I65,0)),0)</f>
        <v>0</v>
      </c>
      <c r="DG65" s="337"/>
      <c r="DH65" s="362"/>
      <c r="DI65" s="355" t="n">
        <f aca="false">IFERROR(IF($M65=DH65,($D$8+$D$9+$D$10)*$I65,IF($N65=LEFT(DH65,1),($D$8+MAX(0,IF($D$50=1,$D$9*(1-(ABS($Q65-ABS(VALUE(MID(DH65,FIND("|",DH65)+1,FIND("-",DH65)-FIND("|",DH65)-1))-VALUE(MID(DH65,FIND("-",DH65)+1,10)))))*$D$50),$D$9*(1-(IF($N65="X",ABS($O65-VALUE(MID(DH65,FIND("|",DH65)+1,FIND("-",DH65)-FIND("|",DH65)-1))),ABS($Q65-ABS(VALUE(MID(DH65,FIND("|",DH65)+1,FIND("-",DH65)-FIND("|",DH65)-1))-VALUE(MID(DH65,FIND("-",DH65)+1,10)))))*$D$50)))))*$I65,0)),0)</f>
        <v>0</v>
      </c>
      <c r="DJ65" s="337"/>
      <c r="DK65" s="362"/>
      <c r="DL65" s="355" t="n">
        <f aca="false">IFERROR(IF($M65=DK65,($D$8+$D$9+$D$10)*$I65,IF($N65=LEFT(DK65,1),($D$8+MAX(0,IF($D$50=1,$D$9*(1-(ABS($Q65-ABS(VALUE(MID(DK65,FIND("|",DK65)+1,FIND("-",DK65)-FIND("|",DK65)-1))-VALUE(MID(DK65,FIND("-",DK65)+1,10)))))*$D$50),$D$9*(1-(IF($N65="X",ABS($O65-VALUE(MID(DK65,FIND("|",DK65)+1,FIND("-",DK65)-FIND("|",DK65)-1))),ABS($Q65-ABS(VALUE(MID(DK65,FIND("|",DK65)+1,FIND("-",DK65)-FIND("|",DK65)-1))-VALUE(MID(DK65,FIND("-",DK65)+1,10)))))*$D$50)))))*$I65,0)),0)</f>
        <v>0</v>
      </c>
      <c r="DM65" s="337"/>
      <c r="DN65" s="362"/>
      <c r="DO65" s="355" t="n">
        <f aca="false">IFERROR(IF($M65=DN65,($D$8+$D$9+$D$10)*$I65,IF($N65=LEFT(DN65,1),($D$8+MAX(0,IF($D$50=1,$D$9*(1-(ABS($Q65-ABS(VALUE(MID(DN65,FIND("|",DN65)+1,FIND("-",DN65)-FIND("|",DN65)-1))-VALUE(MID(DN65,FIND("-",DN65)+1,10)))))*$D$50),$D$9*(1-(IF($N65="X",ABS($O65-VALUE(MID(DN65,FIND("|",DN65)+1,FIND("-",DN65)-FIND("|",DN65)-1))),ABS($Q65-ABS(VALUE(MID(DN65,FIND("|",DN65)+1,FIND("-",DN65)-FIND("|",DN65)-1))-VALUE(MID(DN65,FIND("-",DN65)+1,10)))))*$D$50)))))*$I65,0)),0)</f>
        <v>0</v>
      </c>
      <c r="DP65" s="337"/>
      <c r="DQ65" s="362"/>
      <c r="DR65" s="355" t="n">
        <f aca="false">IFERROR(IF($M65=DQ65,($D$8+$D$9+$D$10)*$I65,IF($N65=LEFT(DQ65,1),($D$8+MAX(0,IF($D$50=1,$D$9*(1-(ABS($Q65-ABS(VALUE(MID(DQ65,FIND("|",DQ65)+1,FIND("-",DQ65)-FIND("|",DQ65)-1))-VALUE(MID(DQ65,FIND("-",DQ65)+1,10)))))*$D$50),$D$9*(1-(IF($N65="X",ABS($O65-VALUE(MID(DQ65,FIND("|",DQ65)+1,FIND("-",DQ65)-FIND("|",DQ65)-1))),ABS($Q65-ABS(VALUE(MID(DQ65,FIND("|",DQ65)+1,FIND("-",DQ65)-FIND("|",DQ65)-1))-VALUE(MID(DQ65,FIND("-",DQ65)+1,10)))))*$D$50)))))*$I65,0)),0)</f>
        <v>0</v>
      </c>
      <c r="DS65" s="337"/>
      <c r="DT65" s="362"/>
      <c r="DU65" s="355" t="n">
        <f aca="false">IFERROR(IF($M65=DT65,($D$8+$D$9+$D$10)*$I65,IF($N65=LEFT(DT65,1),($D$8+MAX(0,IF($D$50=1,$D$9*(1-(ABS($Q65-ABS(VALUE(MID(DT65,FIND("|",DT65)+1,FIND("-",DT65)-FIND("|",DT65)-1))-VALUE(MID(DT65,FIND("-",DT65)+1,10)))))*$D$50),$D$9*(1-(IF($N65="X",ABS($O65-VALUE(MID(DT65,FIND("|",DT65)+1,FIND("-",DT65)-FIND("|",DT65)-1))),ABS($Q65-ABS(VALUE(MID(DT65,FIND("|",DT65)+1,FIND("-",DT65)-FIND("|",DT65)-1))-VALUE(MID(DT65,FIND("-",DT65)+1,10)))))*$D$50)))))*$I65,0)),0)</f>
        <v>0</v>
      </c>
      <c r="DV65" s="337"/>
      <c r="DW65" s="362"/>
      <c r="DX65" s="355" t="n">
        <f aca="false">IFERROR(IF($M65=DW65,($D$8+$D$9+$D$10)*$I65,IF($N65=LEFT(DW65,1),($D$8+MAX(0,IF($D$50=1,$D$9*(1-(ABS($Q65-ABS(VALUE(MID(DW65,FIND("|",DW65)+1,FIND("-",DW65)-FIND("|",DW65)-1))-VALUE(MID(DW65,FIND("-",DW65)+1,10)))))*$D$50),$D$9*(1-(IF($N65="X",ABS($O65-VALUE(MID(DW65,FIND("|",DW65)+1,FIND("-",DW65)-FIND("|",DW65)-1))),ABS($Q65-ABS(VALUE(MID(DW65,FIND("|",DW65)+1,FIND("-",DW65)-FIND("|",DW65)-1))-VALUE(MID(DW65,FIND("-",DW65)+1,10)))))*$D$50)))))*$I65,0)),0)</f>
        <v>0</v>
      </c>
      <c r="DY65" s="337"/>
      <c r="DZ65" s="362"/>
      <c r="EA65" s="355" t="n">
        <f aca="false">IFERROR(IF($M65=DZ65,($D$8+$D$9+$D$10)*$I65,IF($N65=LEFT(DZ65,1),($D$8+MAX(0,IF($D$50=1,$D$9*(1-(ABS($Q65-ABS(VALUE(MID(DZ65,FIND("|",DZ65)+1,FIND("-",DZ65)-FIND("|",DZ65)-1))-VALUE(MID(DZ65,FIND("-",DZ65)+1,10)))))*$D$50),$D$9*(1-(IF($N65="X",ABS($O65-VALUE(MID(DZ65,FIND("|",DZ65)+1,FIND("-",DZ65)-FIND("|",DZ65)-1))),ABS($Q65-ABS(VALUE(MID(DZ65,FIND("|",DZ65)+1,FIND("-",DZ65)-FIND("|",DZ65)-1))-VALUE(MID(DZ65,FIND("-",DZ65)+1,10)))))*$D$50)))))*$I65,0)),0)</f>
        <v>0</v>
      </c>
      <c r="EB65" s="337"/>
      <c r="EC65" s="362"/>
      <c r="ED65" s="355" t="n">
        <f aca="false">IFERROR(IF($M65=EC65,($D$8+$D$9+$D$10)*$I65,IF($N65=LEFT(EC65,1),($D$8+MAX(0,IF($D$50=1,$D$9*(1-(ABS($Q65-ABS(VALUE(MID(EC65,FIND("|",EC65)+1,FIND("-",EC65)-FIND("|",EC65)-1))-VALUE(MID(EC65,FIND("-",EC65)+1,10)))))*$D$50),$D$9*(1-(IF($N65="X",ABS($O65-VALUE(MID(EC65,FIND("|",EC65)+1,FIND("-",EC65)-FIND("|",EC65)-1))),ABS($Q65-ABS(VALUE(MID(EC65,FIND("|",EC65)+1,FIND("-",EC65)-FIND("|",EC65)-1))-VALUE(MID(EC65,FIND("-",EC65)+1,10)))))*$D$50)))))*$I65,0)),0)</f>
        <v>0</v>
      </c>
      <c r="EE65" s="337"/>
      <c r="EF65" s="362"/>
      <c r="EG65" s="355" t="n">
        <f aca="false">IFERROR(IF($M65=EF65,($D$8+$D$9+$D$10)*$I65,IF($N65=LEFT(EF65,1),($D$8+MAX(0,IF($D$50=1,$D$9*(1-(ABS($Q65-ABS(VALUE(MID(EF65,FIND("|",EF65)+1,FIND("-",EF65)-FIND("|",EF65)-1))-VALUE(MID(EF65,FIND("-",EF65)+1,10)))))*$D$50),$D$9*(1-(IF($N65="X",ABS($O65-VALUE(MID(EF65,FIND("|",EF65)+1,FIND("-",EF65)-FIND("|",EF65)-1))),ABS($Q65-ABS(VALUE(MID(EF65,FIND("|",EF65)+1,FIND("-",EF65)-FIND("|",EF65)-1))-VALUE(MID(EF65,FIND("-",EF65)+1,10)))))*$D$50)))))*$I65,0)),0)</f>
        <v>0</v>
      </c>
      <c r="EH65" s="337"/>
      <c r="EI65" s="337"/>
    </row>
    <row r="66" customFormat="false" ht="15" hidden="false" customHeight="false" outlineLevel="0" collapsed="false">
      <c r="A66" s="326"/>
      <c r="B66" s="326"/>
      <c r="C66" s="247"/>
      <c r="D66" s="247"/>
      <c r="E66" s="326"/>
      <c r="F66" s="393" t="n">
        <f aca="false">SUM($D$8:$D$10)*I66</f>
        <v>17</v>
      </c>
      <c r="G66" s="393" t="n">
        <f aca="false">VLOOKUP(H66,Equipos!$Q$1:$R$25,2,0)</f>
        <v>17</v>
      </c>
      <c r="H66" s="394" t="n">
        <f aca="false">TRUNC(INDEX(WORLDCUP!$X$4:$X$147,MATCH(ADMIN!K66,WORLDCUP!$DT$4:$DT$147,0))+INDEX(Horarios!$R$3:$R$86,MATCH(Horarios!$C$3,Horarios!$P$3:$P$86,0))/24)</f>
        <v>46200</v>
      </c>
      <c r="I66" s="351" t="n">
        <v>1</v>
      </c>
      <c r="J66" s="352" t="s">
        <v>323</v>
      </c>
      <c r="K66" s="353" t="str">
        <f aca="false">CONCATENATE(WORLDCUP!AA56,"-",WORLDCUP!AF56)</f>
        <v>Egipto-Irán</v>
      </c>
      <c r="L66" s="353"/>
      <c r="M66" s="358" t="str">
        <f aca="false">IF(OR(WORLDCUP!AC56="",WORLDCUP!AD56=""),"-",N66&amp;"|"&amp;O66&amp;"-"&amp;P66)</f>
        <v>-</v>
      </c>
      <c r="N66" s="331" t="str">
        <f aca="false">IF(OR(WORLDCUP!AC56="",WORLDCUP!AD56=""),"",IF(WORLDCUP!AC56&gt;WORLDCUP!AD56,"1",IF(WORLDCUP!AC56&lt;WORLDCUP!AD56,"2","X")))</f>
        <v/>
      </c>
      <c r="O66" s="331" t="n">
        <f aca="false">WORLDCUP!AC56</f>
        <v>0</v>
      </c>
      <c r="P66" s="331" t="n">
        <f aca="false">WORLDCUP!AD56</f>
        <v>0</v>
      </c>
      <c r="Q66" s="331" t="n">
        <f aca="false">ABS(O66-P66)</f>
        <v>0</v>
      </c>
      <c r="R66" s="326"/>
      <c r="S66" s="362" t="s">
        <v>266</v>
      </c>
      <c r="T66" s="355" t="n">
        <f aca="false">IFERROR(IF($M66=S66,($D$8+$D$9+$D$10)*$I66,IF($N66=LEFT(S66,1),($D$8+MAX(0,IF($D$50=1,$D$9*(1-(ABS($Q66-ABS(VALUE(MID(S66,FIND("|",S66)+1,FIND("-",S66)-FIND("|",S66)-1))-VALUE(MID(S66,FIND("-",S66)+1,10)))))*$D$50),$D$9*(1-(IF($N66="X",ABS($O66-VALUE(MID(S66,FIND("|",S66)+1,FIND("-",S66)-FIND("|",S66)-1))),ABS($Q66-ABS(VALUE(MID(S66,FIND("|",S66)+1,FIND("-",S66)-FIND("|",S66)-1))-VALUE(MID(S66,FIND("-",S66)+1,10)))))*$D$50)))))*$I66,0)),0)</f>
        <v>0</v>
      </c>
      <c r="U66" s="337"/>
      <c r="V66" s="362" t="s">
        <v>267</v>
      </c>
      <c r="W66" s="355" t="n">
        <f aca="false">IFERROR(IF($M66=V66,($D$8+$D$9+$D$10)*$I66,IF($N66=LEFT(V66,1),($D$8+MAX(0,IF($D$50=1,$D$9*(1-(ABS($Q66-ABS(VALUE(MID(V66,FIND("|",V66)+1,FIND("-",V66)-FIND("|",V66)-1))-VALUE(MID(V66,FIND("-",V66)+1,10)))))*$D$50),$D$9*(1-(IF($N66="X",ABS($O66-VALUE(MID(V66,FIND("|",V66)+1,FIND("-",V66)-FIND("|",V66)-1))),ABS($Q66-ABS(VALUE(MID(V66,FIND("|",V66)+1,FIND("-",V66)-FIND("|",V66)-1))-VALUE(MID(V66,FIND("-",V66)+1,10)))))*$D$50)))))*$I66,0)),0)</f>
        <v>0</v>
      </c>
      <c r="X66" s="337"/>
      <c r="Y66" s="362" t="s">
        <v>265</v>
      </c>
      <c r="Z66" s="355" t="n">
        <f aca="false">IFERROR(IF($M66=Y66,($D$8+$D$9+$D$10)*$I66,IF($N66=LEFT(Y66,1),($D$8+MAX(0,IF($D$50=1,$D$9*(1-(ABS($Q66-ABS(VALUE(MID(Y66,FIND("|",Y66)+1,FIND("-",Y66)-FIND("|",Y66)-1))-VALUE(MID(Y66,FIND("-",Y66)+1,10)))))*$D$50),$D$9*(1-(IF($N66="X",ABS($O66-VALUE(MID(Y66,FIND("|",Y66)+1,FIND("-",Y66)-FIND("|",Y66)-1))),ABS($Q66-ABS(VALUE(MID(Y66,FIND("|",Y66)+1,FIND("-",Y66)-FIND("|",Y66)-1))-VALUE(MID(Y66,FIND("-",Y66)+1,10)))))*$D$50)))))*$I66,0)),0)</f>
        <v>0</v>
      </c>
      <c r="AA66" s="337"/>
      <c r="AB66" s="362" t="s">
        <v>271</v>
      </c>
      <c r="AC66" s="355" t="n">
        <f aca="false">IFERROR(IF($M66=AB66,($D$8+$D$9+$D$10)*$I66,IF($N66=LEFT(AB66,1),($D$8+MAX(0,IF($D$50=1,$D$9*(1-(ABS($Q66-ABS(VALUE(MID(AB66,FIND("|",AB66)+1,FIND("-",AB66)-FIND("|",AB66)-1))-VALUE(MID(AB66,FIND("-",AB66)+1,10)))))*$D$50),$D$9*(1-(IF($N66="X",ABS($O66-VALUE(MID(AB66,FIND("|",AB66)+1,FIND("-",AB66)-FIND("|",AB66)-1))),ABS($Q66-ABS(VALUE(MID(AB66,FIND("|",AB66)+1,FIND("-",AB66)-FIND("|",AB66)-1))-VALUE(MID(AB66,FIND("-",AB66)+1,10)))))*$D$50)))))*$I66,0)),0)</f>
        <v>0</v>
      </c>
      <c r="AD66" s="337"/>
      <c r="AE66" s="362" t="s">
        <v>264</v>
      </c>
      <c r="AF66" s="355" t="n">
        <f aca="false">IFERROR(IF($M66=AE66,($D$8+$D$9+$D$10)*$I66,IF($N66=LEFT(AE66,1),($D$8+MAX(0,IF($D$50=1,$D$9*(1-(ABS($Q66-ABS(VALUE(MID(AE66,FIND("|",AE66)+1,FIND("-",AE66)-FIND("|",AE66)-1))-VALUE(MID(AE66,FIND("-",AE66)+1,10)))))*$D$50),$D$9*(1-(IF($N66="X",ABS($O66-VALUE(MID(AE66,FIND("|",AE66)+1,FIND("-",AE66)-FIND("|",AE66)-1))),ABS($Q66-ABS(VALUE(MID(AE66,FIND("|",AE66)+1,FIND("-",AE66)-FIND("|",AE66)-1))-VALUE(MID(AE66,FIND("-",AE66)+1,10)))))*$D$50)))))*$I66,0)),0)</f>
        <v>0</v>
      </c>
      <c r="AG66" s="337"/>
      <c r="AH66" s="362" t="s">
        <v>264</v>
      </c>
      <c r="AI66" s="355" t="n">
        <f aca="false">IFERROR(IF($M66=AH66,($D$8+$D$9+$D$10)*$I66,IF($N66=LEFT(AH66,1),($D$8+MAX(0,IF($D$50=1,$D$9*(1-(ABS($Q66-ABS(VALUE(MID(AH66,FIND("|",AH66)+1,FIND("-",AH66)-FIND("|",AH66)-1))-VALUE(MID(AH66,FIND("-",AH66)+1,10)))))*$D$50),$D$9*(1-(IF($N66="X",ABS($O66-VALUE(MID(AH66,FIND("|",AH66)+1,FIND("-",AH66)-FIND("|",AH66)-1))),ABS($Q66-ABS(VALUE(MID(AH66,FIND("|",AH66)+1,FIND("-",AH66)-FIND("|",AH66)-1))-VALUE(MID(AH66,FIND("-",AH66)+1,10)))))*$D$50)))))*$I66,0)),0)</f>
        <v>0</v>
      </c>
      <c r="AJ66" s="337"/>
      <c r="AK66" s="362" t="s">
        <v>267</v>
      </c>
      <c r="AL66" s="355" t="n">
        <f aca="false">IFERROR(IF($M66=AK66,($D$8+$D$9+$D$10)*$I66,IF($N66=LEFT(AK66,1),($D$8+MAX(0,IF($D$50=1,$D$9*(1-(ABS($Q66-ABS(VALUE(MID(AK66,FIND("|",AK66)+1,FIND("-",AK66)-FIND("|",AK66)-1))-VALUE(MID(AK66,FIND("-",AK66)+1,10)))))*$D$50),$D$9*(1-(IF($N66="X",ABS($O66-VALUE(MID(AK66,FIND("|",AK66)+1,FIND("-",AK66)-FIND("|",AK66)-1))),ABS($Q66-ABS(VALUE(MID(AK66,FIND("|",AK66)+1,FIND("-",AK66)-FIND("|",AK66)-1))-VALUE(MID(AK66,FIND("-",AK66)+1,10)))))*$D$50)))))*$I66,0)),0)</f>
        <v>0</v>
      </c>
      <c r="AM66" s="337"/>
      <c r="AN66" s="362" t="s">
        <v>265</v>
      </c>
      <c r="AO66" s="355" t="n">
        <f aca="false">IFERROR(IF($M66=AN66,($D$8+$D$9+$D$10)*$I66,IF($N66=LEFT(AN66,1),($D$8+MAX(0,IF($D$50=1,$D$9*(1-(ABS($Q66-ABS(VALUE(MID(AN66,FIND("|",AN66)+1,FIND("-",AN66)-FIND("|",AN66)-1))-VALUE(MID(AN66,FIND("-",AN66)+1,10)))))*$D$50),$D$9*(1-(IF($N66="X",ABS($O66-VALUE(MID(AN66,FIND("|",AN66)+1,FIND("-",AN66)-FIND("|",AN66)-1))),ABS($Q66-ABS(VALUE(MID(AN66,FIND("|",AN66)+1,FIND("-",AN66)-FIND("|",AN66)-1))-VALUE(MID(AN66,FIND("-",AN66)+1,10)))))*$D$50)))))*$I66,0)),0)</f>
        <v>0</v>
      </c>
      <c r="AP66" s="337"/>
      <c r="AQ66" s="362" t="s">
        <v>288</v>
      </c>
      <c r="AR66" s="355" t="n">
        <f aca="false">IFERROR(IF($M66=AQ66,($D$8+$D$9+$D$10)*$I66,IF($N66=LEFT(AQ66,1),($D$8+MAX(0,IF($D$50=1,$D$9*(1-(ABS($Q66-ABS(VALUE(MID(AQ66,FIND("|",AQ66)+1,FIND("-",AQ66)-FIND("|",AQ66)-1))-VALUE(MID(AQ66,FIND("-",AQ66)+1,10)))))*$D$50),$D$9*(1-(IF($N66="X",ABS($O66-VALUE(MID(AQ66,FIND("|",AQ66)+1,FIND("-",AQ66)-FIND("|",AQ66)-1))),ABS($Q66-ABS(VALUE(MID(AQ66,FIND("|",AQ66)+1,FIND("-",AQ66)-FIND("|",AQ66)-1))-VALUE(MID(AQ66,FIND("-",AQ66)+1,10)))))*$D$50)))))*$I66,0)),0)</f>
        <v>0</v>
      </c>
      <c r="AS66" s="337"/>
      <c r="AT66" s="362" t="s">
        <v>266</v>
      </c>
      <c r="AU66" s="355" t="n">
        <f aca="false">IFERROR(IF($M66=AT66,($D$8+$D$9+$D$10)*$I66,IF($N66=LEFT(AT66,1),($D$8+MAX(0,IF($D$50=1,$D$9*(1-(ABS($Q66-ABS(VALUE(MID(AT66,FIND("|",AT66)+1,FIND("-",AT66)-FIND("|",AT66)-1))-VALUE(MID(AT66,FIND("-",AT66)+1,10)))))*$D$50),$D$9*(1-(IF($N66="X",ABS($O66-VALUE(MID(AT66,FIND("|",AT66)+1,FIND("-",AT66)-FIND("|",AT66)-1))),ABS($Q66-ABS(VALUE(MID(AT66,FIND("|",AT66)+1,FIND("-",AT66)-FIND("|",AT66)-1))-VALUE(MID(AT66,FIND("-",AT66)+1,10)))))*$D$50)))))*$I66,0)),0)</f>
        <v>0</v>
      </c>
      <c r="AV66" s="337"/>
      <c r="AW66" s="362" t="s">
        <v>265</v>
      </c>
      <c r="AX66" s="355" t="n">
        <f aca="false">IFERROR(IF($M66=AW66,($D$8+$D$9+$D$10)*$I66,IF($N66=LEFT(AW66,1),($D$8+MAX(0,IF($D$50=1,$D$9*(1-(ABS($Q66-ABS(VALUE(MID(AW66,FIND("|",AW66)+1,FIND("-",AW66)-FIND("|",AW66)-1))-VALUE(MID(AW66,FIND("-",AW66)+1,10)))))*$D$50),$D$9*(1-(IF($N66="X",ABS($O66-VALUE(MID(AW66,FIND("|",AW66)+1,FIND("-",AW66)-FIND("|",AW66)-1))),ABS($Q66-ABS(VALUE(MID(AW66,FIND("|",AW66)+1,FIND("-",AW66)-FIND("|",AW66)-1))-VALUE(MID(AW66,FIND("-",AW66)+1,10)))))*$D$50)))))*$I66,0)),0)</f>
        <v>0</v>
      </c>
      <c r="AY66" s="337"/>
      <c r="AZ66" s="362" t="s">
        <v>267</v>
      </c>
      <c r="BA66" s="355" t="n">
        <f aca="false">IFERROR(IF($M66=AZ66,($D$8+$D$9+$D$10)*$I66,IF($N66=LEFT(AZ66,1),($D$8+MAX(0,IF($D$50=1,$D$9*(1-(ABS($Q66-ABS(VALUE(MID(AZ66,FIND("|",AZ66)+1,FIND("-",AZ66)-FIND("|",AZ66)-1))-VALUE(MID(AZ66,FIND("-",AZ66)+1,10)))))*$D$50),$D$9*(1-(IF($N66="X",ABS($O66-VALUE(MID(AZ66,FIND("|",AZ66)+1,FIND("-",AZ66)-FIND("|",AZ66)-1))),ABS($Q66-ABS(VALUE(MID(AZ66,FIND("|",AZ66)+1,FIND("-",AZ66)-FIND("|",AZ66)-1))-VALUE(MID(AZ66,FIND("-",AZ66)+1,10)))))*$D$50)))))*$I66,0)),0)</f>
        <v>0</v>
      </c>
      <c r="BB66" s="337"/>
      <c r="BC66" s="362" t="s">
        <v>269</v>
      </c>
      <c r="BD66" s="355" t="n">
        <f aca="false">IFERROR(IF($M66=BC66,($D$8+$D$9+$D$10)*$I66,IF($N66=LEFT(BC66,1),($D$8+MAX(0,IF($D$50=1,$D$9*(1-(ABS($Q66-ABS(VALUE(MID(BC66,FIND("|",BC66)+1,FIND("-",BC66)-FIND("|",BC66)-1))-VALUE(MID(BC66,FIND("-",BC66)+1,10)))))*$D$50),$D$9*(1-(IF($N66="X",ABS($O66-VALUE(MID(BC66,FIND("|",BC66)+1,FIND("-",BC66)-FIND("|",BC66)-1))),ABS($Q66-ABS(VALUE(MID(BC66,FIND("|",BC66)+1,FIND("-",BC66)-FIND("|",BC66)-1))-VALUE(MID(BC66,FIND("-",BC66)+1,10)))))*$D$50)))))*$I66,0)),0)</f>
        <v>0</v>
      </c>
      <c r="BE66" s="337"/>
      <c r="BF66" s="362" t="s">
        <v>265</v>
      </c>
      <c r="BG66" s="355" t="n">
        <f aca="false">IFERROR(IF($M66=BF66,($D$8+$D$9+$D$10)*$I66,IF($N66=LEFT(BF66,1),($D$8+MAX(0,IF($D$50=1,$D$9*(1-(ABS($Q66-ABS(VALUE(MID(BF66,FIND("|",BF66)+1,FIND("-",BF66)-FIND("|",BF66)-1))-VALUE(MID(BF66,FIND("-",BF66)+1,10)))))*$D$50),$D$9*(1-(IF($N66="X",ABS($O66-VALUE(MID(BF66,FIND("|",BF66)+1,FIND("-",BF66)-FIND("|",BF66)-1))),ABS($Q66-ABS(VALUE(MID(BF66,FIND("|",BF66)+1,FIND("-",BF66)-FIND("|",BF66)-1))-VALUE(MID(BF66,FIND("-",BF66)+1,10)))))*$D$50)))))*$I66,0)),0)</f>
        <v>0</v>
      </c>
      <c r="BH66" s="337"/>
      <c r="BI66" s="362" t="s">
        <v>265</v>
      </c>
      <c r="BJ66" s="355" t="n">
        <f aca="false">IFERROR(IF($M66=BI66,($D$8+$D$9+$D$10)*$I66,IF($N66=LEFT(BI66,1),($D$8+MAX(0,IF($D$50=1,$D$9*(1-(ABS($Q66-ABS(VALUE(MID(BI66,FIND("|",BI66)+1,FIND("-",BI66)-FIND("|",BI66)-1))-VALUE(MID(BI66,FIND("-",BI66)+1,10)))))*$D$50),$D$9*(1-(IF($N66="X",ABS($O66-VALUE(MID(BI66,FIND("|",BI66)+1,FIND("-",BI66)-FIND("|",BI66)-1))),ABS($Q66-ABS(VALUE(MID(BI66,FIND("|",BI66)+1,FIND("-",BI66)-FIND("|",BI66)-1))-VALUE(MID(BI66,FIND("-",BI66)+1,10)))))*$D$50)))))*$I66,0)),0)</f>
        <v>0</v>
      </c>
      <c r="BK66" s="337"/>
      <c r="BL66" s="362" t="s">
        <v>271</v>
      </c>
      <c r="BM66" s="355" t="n">
        <f aca="false">IFERROR(IF($M66=BL66,($D$8+$D$9+$D$10)*$I66,IF($N66=LEFT(BL66,1),($D$8+MAX(0,IF($D$50=1,$D$9*(1-(ABS($Q66-ABS(VALUE(MID(BL66,FIND("|",BL66)+1,FIND("-",BL66)-FIND("|",BL66)-1))-VALUE(MID(BL66,FIND("-",BL66)+1,10)))))*$D$50),$D$9*(1-(IF($N66="X",ABS($O66-VALUE(MID(BL66,FIND("|",BL66)+1,FIND("-",BL66)-FIND("|",BL66)-1))),ABS($Q66-ABS(VALUE(MID(BL66,FIND("|",BL66)+1,FIND("-",BL66)-FIND("|",BL66)-1))-VALUE(MID(BL66,FIND("-",BL66)+1,10)))))*$D$50)))))*$I66,0)),0)</f>
        <v>0</v>
      </c>
      <c r="BN66" s="337"/>
      <c r="BO66" s="362" t="s">
        <v>264</v>
      </c>
      <c r="BP66" s="355" t="n">
        <f aca="false">IFERROR(IF($M66=BO66,($D$8+$D$9+$D$10)*$I66,IF($N66=LEFT(BO66,1),($D$8+MAX(0,IF($D$50=1,$D$9*(1-(ABS($Q66-ABS(VALUE(MID(BO66,FIND("|",BO66)+1,FIND("-",BO66)-FIND("|",BO66)-1))-VALUE(MID(BO66,FIND("-",BO66)+1,10)))))*$D$50),$D$9*(1-(IF($N66="X",ABS($O66-VALUE(MID(BO66,FIND("|",BO66)+1,FIND("-",BO66)-FIND("|",BO66)-1))),ABS($Q66-ABS(VALUE(MID(BO66,FIND("|",BO66)+1,FIND("-",BO66)-FIND("|",BO66)-1))-VALUE(MID(BO66,FIND("-",BO66)+1,10)))))*$D$50)))))*$I66,0)),0)</f>
        <v>0</v>
      </c>
      <c r="BQ66" s="337"/>
      <c r="BR66" s="362" t="s">
        <v>271</v>
      </c>
      <c r="BS66" s="355" t="n">
        <f aca="false">IFERROR(IF($M66=BR66,($D$8+$D$9+$D$10)*$I66,IF($N66=LEFT(BR66,1),($D$8+MAX(0,IF($D$50=1,$D$9*(1-(ABS($Q66-ABS(VALUE(MID(BR66,FIND("|",BR66)+1,FIND("-",BR66)-FIND("|",BR66)-1))-VALUE(MID(BR66,FIND("-",BR66)+1,10)))))*$D$50),$D$9*(1-(IF($N66="X",ABS($O66-VALUE(MID(BR66,FIND("|",BR66)+1,FIND("-",BR66)-FIND("|",BR66)-1))),ABS($Q66-ABS(VALUE(MID(BR66,FIND("|",BR66)+1,FIND("-",BR66)-FIND("|",BR66)-1))-VALUE(MID(BR66,FIND("-",BR66)+1,10)))))*$D$50)))))*$I66,0)),0)</f>
        <v>0</v>
      </c>
      <c r="BT66" s="337"/>
      <c r="BU66" s="362"/>
      <c r="BV66" s="355" t="n">
        <f aca="false">IFERROR(IF($M66=BU66,($D$8+$D$9+$D$10)*$I66,IF($N66=LEFT(BU66,1),($D$8+MAX(0,IF($D$50=1,$D$9*(1-(ABS($Q66-ABS(VALUE(MID(BU66,FIND("|",BU66)+1,FIND("-",BU66)-FIND("|",BU66)-1))-VALUE(MID(BU66,FIND("-",BU66)+1,10)))))*$D$50),$D$9*(1-(IF($N66="X",ABS($O66-VALUE(MID(BU66,FIND("|",BU66)+1,FIND("-",BU66)-FIND("|",BU66)-1))),ABS($Q66-ABS(VALUE(MID(BU66,FIND("|",BU66)+1,FIND("-",BU66)-FIND("|",BU66)-1))-VALUE(MID(BU66,FIND("-",BU66)+1,10)))))*$D$50)))))*$I66,0)),0)</f>
        <v>0</v>
      </c>
      <c r="BW66" s="337"/>
      <c r="BX66" s="362"/>
      <c r="BY66" s="355" t="n">
        <f aca="false">IFERROR(IF($M66=BX66,($D$8+$D$9+$D$10)*$I66,IF($N66=LEFT(BX66,1),($D$8+MAX(0,IF($D$50=1,$D$9*(1-(ABS($Q66-ABS(VALUE(MID(BX66,FIND("|",BX66)+1,FIND("-",BX66)-FIND("|",BX66)-1))-VALUE(MID(BX66,FIND("-",BX66)+1,10)))))*$D$50),$D$9*(1-(IF($N66="X",ABS($O66-VALUE(MID(BX66,FIND("|",BX66)+1,FIND("-",BX66)-FIND("|",BX66)-1))),ABS($Q66-ABS(VALUE(MID(BX66,FIND("|",BX66)+1,FIND("-",BX66)-FIND("|",BX66)-1))-VALUE(MID(BX66,FIND("-",BX66)+1,10)))))*$D$50)))))*$I66,0)),0)</f>
        <v>0</v>
      </c>
      <c r="BZ66" s="337"/>
      <c r="CA66" s="362"/>
      <c r="CB66" s="355" t="n">
        <f aca="false">IFERROR(IF($M66=CA66,($D$8+$D$9+$D$10)*$I66,IF($N66=LEFT(CA66,1),($D$8+MAX(0,IF($D$50=1,$D$9*(1-(ABS($Q66-ABS(VALUE(MID(CA66,FIND("|",CA66)+1,FIND("-",CA66)-FIND("|",CA66)-1))-VALUE(MID(CA66,FIND("-",CA66)+1,10)))))*$D$50),$D$9*(1-(IF($N66="X",ABS($O66-VALUE(MID(CA66,FIND("|",CA66)+1,FIND("-",CA66)-FIND("|",CA66)-1))),ABS($Q66-ABS(VALUE(MID(CA66,FIND("|",CA66)+1,FIND("-",CA66)-FIND("|",CA66)-1))-VALUE(MID(CA66,FIND("-",CA66)+1,10)))))*$D$50)))))*$I66,0)),0)</f>
        <v>0</v>
      </c>
      <c r="CC66" s="337"/>
      <c r="CD66" s="362"/>
      <c r="CE66" s="355" t="n">
        <f aca="false">IFERROR(IF($M66=CD66,($D$8+$D$9+$D$10)*$I66,IF($N66=LEFT(CD66,1),($D$8+MAX(0,IF($D$50=1,$D$9*(1-(ABS($Q66-ABS(VALUE(MID(CD66,FIND("|",CD66)+1,FIND("-",CD66)-FIND("|",CD66)-1))-VALUE(MID(CD66,FIND("-",CD66)+1,10)))))*$D$50),$D$9*(1-(IF($N66="X",ABS($O66-VALUE(MID(CD66,FIND("|",CD66)+1,FIND("-",CD66)-FIND("|",CD66)-1))),ABS($Q66-ABS(VALUE(MID(CD66,FIND("|",CD66)+1,FIND("-",CD66)-FIND("|",CD66)-1))-VALUE(MID(CD66,FIND("-",CD66)+1,10)))))*$D$50)))))*$I66,0)),0)</f>
        <v>0</v>
      </c>
      <c r="CF66" s="337"/>
      <c r="CG66" s="362"/>
      <c r="CH66" s="355" t="n">
        <f aca="false">IFERROR(IF($M66=CG66,($D$8+$D$9+$D$10)*$I66,IF($N66=LEFT(CG66,1),($D$8+MAX(0,IF($D$50=1,$D$9*(1-(ABS($Q66-ABS(VALUE(MID(CG66,FIND("|",CG66)+1,FIND("-",CG66)-FIND("|",CG66)-1))-VALUE(MID(CG66,FIND("-",CG66)+1,10)))))*$D$50),$D$9*(1-(IF($N66="X",ABS($O66-VALUE(MID(CG66,FIND("|",CG66)+1,FIND("-",CG66)-FIND("|",CG66)-1))),ABS($Q66-ABS(VALUE(MID(CG66,FIND("|",CG66)+1,FIND("-",CG66)-FIND("|",CG66)-1))-VALUE(MID(CG66,FIND("-",CG66)+1,10)))))*$D$50)))))*$I66,0)),0)</f>
        <v>0</v>
      </c>
      <c r="CI66" s="337"/>
      <c r="CJ66" s="362"/>
      <c r="CK66" s="355" t="n">
        <f aca="false">IFERROR(IF($M66=CJ66,($D$8+$D$9+$D$10)*$I66,IF($N66=LEFT(CJ66,1),($D$8+MAX(0,IF($D$50=1,$D$9*(1-(ABS($Q66-ABS(VALUE(MID(CJ66,FIND("|",CJ66)+1,FIND("-",CJ66)-FIND("|",CJ66)-1))-VALUE(MID(CJ66,FIND("-",CJ66)+1,10)))))*$D$50),$D$9*(1-(IF($N66="X",ABS($O66-VALUE(MID(CJ66,FIND("|",CJ66)+1,FIND("-",CJ66)-FIND("|",CJ66)-1))),ABS($Q66-ABS(VALUE(MID(CJ66,FIND("|",CJ66)+1,FIND("-",CJ66)-FIND("|",CJ66)-1))-VALUE(MID(CJ66,FIND("-",CJ66)+1,10)))))*$D$50)))))*$I66,0)),0)</f>
        <v>0</v>
      </c>
      <c r="CL66" s="337"/>
      <c r="CM66" s="362"/>
      <c r="CN66" s="355" t="n">
        <f aca="false">IFERROR(IF($M66=CM66,($D$8+$D$9+$D$10)*$I66,IF($N66=LEFT(CM66,1),($D$8+MAX(0,IF($D$50=1,$D$9*(1-(ABS($Q66-ABS(VALUE(MID(CM66,FIND("|",CM66)+1,FIND("-",CM66)-FIND("|",CM66)-1))-VALUE(MID(CM66,FIND("-",CM66)+1,10)))))*$D$50),$D$9*(1-(IF($N66="X",ABS($O66-VALUE(MID(CM66,FIND("|",CM66)+1,FIND("-",CM66)-FIND("|",CM66)-1))),ABS($Q66-ABS(VALUE(MID(CM66,FIND("|",CM66)+1,FIND("-",CM66)-FIND("|",CM66)-1))-VALUE(MID(CM66,FIND("-",CM66)+1,10)))))*$D$50)))))*$I66,0)),0)</f>
        <v>0</v>
      </c>
      <c r="CO66" s="337"/>
      <c r="CP66" s="362"/>
      <c r="CQ66" s="355" t="n">
        <f aca="false">IFERROR(IF($M66=CP66,($D$8+$D$9+$D$10)*$I66,IF($N66=LEFT(CP66,1),($D$8+MAX(0,IF($D$50=1,$D$9*(1-(ABS($Q66-ABS(VALUE(MID(CP66,FIND("|",CP66)+1,FIND("-",CP66)-FIND("|",CP66)-1))-VALUE(MID(CP66,FIND("-",CP66)+1,10)))))*$D$50),$D$9*(1-(IF($N66="X",ABS($O66-VALUE(MID(CP66,FIND("|",CP66)+1,FIND("-",CP66)-FIND("|",CP66)-1))),ABS($Q66-ABS(VALUE(MID(CP66,FIND("|",CP66)+1,FIND("-",CP66)-FIND("|",CP66)-1))-VALUE(MID(CP66,FIND("-",CP66)+1,10)))))*$D$50)))))*$I66,0)),0)</f>
        <v>0</v>
      </c>
      <c r="CR66" s="337"/>
      <c r="CS66" s="362"/>
      <c r="CT66" s="355" t="n">
        <f aca="false">IFERROR(IF($M66=CS66,($D$8+$D$9+$D$10)*$I66,IF($N66=LEFT(CS66,1),($D$8+MAX(0,IF($D$50=1,$D$9*(1-(ABS($Q66-ABS(VALUE(MID(CS66,FIND("|",CS66)+1,FIND("-",CS66)-FIND("|",CS66)-1))-VALUE(MID(CS66,FIND("-",CS66)+1,10)))))*$D$50),$D$9*(1-(IF($N66="X",ABS($O66-VALUE(MID(CS66,FIND("|",CS66)+1,FIND("-",CS66)-FIND("|",CS66)-1))),ABS($Q66-ABS(VALUE(MID(CS66,FIND("|",CS66)+1,FIND("-",CS66)-FIND("|",CS66)-1))-VALUE(MID(CS66,FIND("-",CS66)+1,10)))))*$D$50)))))*$I66,0)),0)</f>
        <v>0</v>
      </c>
      <c r="CU66" s="337"/>
      <c r="CV66" s="362"/>
      <c r="CW66" s="355" t="n">
        <f aca="false">IFERROR(IF($M66=CV66,($D$8+$D$9+$D$10)*$I66,IF($N66=LEFT(CV66,1),($D$8+MAX(0,IF($D$50=1,$D$9*(1-(ABS($Q66-ABS(VALUE(MID(CV66,FIND("|",CV66)+1,FIND("-",CV66)-FIND("|",CV66)-1))-VALUE(MID(CV66,FIND("-",CV66)+1,10)))))*$D$50),$D$9*(1-(IF($N66="X",ABS($O66-VALUE(MID(CV66,FIND("|",CV66)+1,FIND("-",CV66)-FIND("|",CV66)-1))),ABS($Q66-ABS(VALUE(MID(CV66,FIND("|",CV66)+1,FIND("-",CV66)-FIND("|",CV66)-1))-VALUE(MID(CV66,FIND("-",CV66)+1,10)))))*$D$50)))))*$I66,0)),0)</f>
        <v>0</v>
      </c>
      <c r="CX66" s="337"/>
      <c r="CY66" s="362"/>
      <c r="CZ66" s="355" t="n">
        <f aca="false">IFERROR(IF($M66=CY66,($D$8+$D$9+$D$10)*$I66,IF($N66=LEFT(CY66,1),($D$8+MAX(0,IF($D$50=1,$D$9*(1-(ABS($Q66-ABS(VALUE(MID(CY66,FIND("|",CY66)+1,FIND("-",CY66)-FIND("|",CY66)-1))-VALUE(MID(CY66,FIND("-",CY66)+1,10)))))*$D$50),$D$9*(1-(IF($N66="X",ABS($O66-VALUE(MID(CY66,FIND("|",CY66)+1,FIND("-",CY66)-FIND("|",CY66)-1))),ABS($Q66-ABS(VALUE(MID(CY66,FIND("|",CY66)+1,FIND("-",CY66)-FIND("|",CY66)-1))-VALUE(MID(CY66,FIND("-",CY66)+1,10)))))*$D$50)))))*$I66,0)),0)</f>
        <v>0</v>
      </c>
      <c r="DA66" s="337"/>
      <c r="DB66" s="362"/>
      <c r="DC66" s="355" t="n">
        <f aca="false">IFERROR(IF($M66=DB66,($D$8+$D$9+$D$10)*$I66,IF($N66=LEFT(DB66,1),($D$8+MAX(0,IF($D$50=1,$D$9*(1-(ABS($Q66-ABS(VALUE(MID(DB66,FIND("|",DB66)+1,FIND("-",DB66)-FIND("|",DB66)-1))-VALUE(MID(DB66,FIND("-",DB66)+1,10)))))*$D$50),$D$9*(1-(IF($N66="X",ABS($O66-VALUE(MID(DB66,FIND("|",DB66)+1,FIND("-",DB66)-FIND("|",DB66)-1))),ABS($Q66-ABS(VALUE(MID(DB66,FIND("|",DB66)+1,FIND("-",DB66)-FIND("|",DB66)-1))-VALUE(MID(DB66,FIND("-",DB66)+1,10)))))*$D$50)))))*$I66,0)),0)</f>
        <v>0</v>
      </c>
      <c r="DD66" s="337"/>
      <c r="DE66" s="362"/>
      <c r="DF66" s="355" t="n">
        <f aca="false">IFERROR(IF($M66=DE66,($D$8+$D$9+$D$10)*$I66,IF($N66=LEFT(DE66,1),($D$8+MAX(0,IF($D$50=1,$D$9*(1-(ABS($Q66-ABS(VALUE(MID(DE66,FIND("|",DE66)+1,FIND("-",DE66)-FIND("|",DE66)-1))-VALUE(MID(DE66,FIND("-",DE66)+1,10)))))*$D$50),$D$9*(1-(IF($N66="X",ABS($O66-VALUE(MID(DE66,FIND("|",DE66)+1,FIND("-",DE66)-FIND("|",DE66)-1))),ABS($Q66-ABS(VALUE(MID(DE66,FIND("|",DE66)+1,FIND("-",DE66)-FIND("|",DE66)-1))-VALUE(MID(DE66,FIND("-",DE66)+1,10)))))*$D$50)))))*$I66,0)),0)</f>
        <v>0</v>
      </c>
      <c r="DG66" s="337"/>
      <c r="DH66" s="362"/>
      <c r="DI66" s="355" t="n">
        <f aca="false">IFERROR(IF($M66=DH66,($D$8+$D$9+$D$10)*$I66,IF($N66=LEFT(DH66,1),($D$8+MAX(0,IF($D$50=1,$D$9*(1-(ABS($Q66-ABS(VALUE(MID(DH66,FIND("|",DH66)+1,FIND("-",DH66)-FIND("|",DH66)-1))-VALUE(MID(DH66,FIND("-",DH66)+1,10)))))*$D$50),$D$9*(1-(IF($N66="X",ABS($O66-VALUE(MID(DH66,FIND("|",DH66)+1,FIND("-",DH66)-FIND("|",DH66)-1))),ABS($Q66-ABS(VALUE(MID(DH66,FIND("|",DH66)+1,FIND("-",DH66)-FIND("|",DH66)-1))-VALUE(MID(DH66,FIND("-",DH66)+1,10)))))*$D$50)))))*$I66,0)),0)</f>
        <v>0</v>
      </c>
      <c r="DJ66" s="337"/>
      <c r="DK66" s="362"/>
      <c r="DL66" s="355" t="n">
        <f aca="false">IFERROR(IF($M66=DK66,($D$8+$D$9+$D$10)*$I66,IF($N66=LEFT(DK66,1),($D$8+MAX(0,IF($D$50=1,$D$9*(1-(ABS($Q66-ABS(VALUE(MID(DK66,FIND("|",DK66)+1,FIND("-",DK66)-FIND("|",DK66)-1))-VALUE(MID(DK66,FIND("-",DK66)+1,10)))))*$D$50),$D$9*(1-(IF($N66="X",ABS($O66-VALUE(MID(DK66,FIND("|",DK66)+1,FIND("-",DK66)-FIND("|",DK66)-1))),ABS($Q66-ABS(VALUE(MID(DK66,FIND("|",DK66)+1,FIND("-",DK66)-FIND("|",DK66)-1))-VALUE(MID(DK66,FIND("-",DK66)+1,10)))))*$D$50)))))*$I66,0)),0)</f>
        <v>0</v>
      </c>
      <c r="DM66" s="337"/>
      <c r="DN66" s="362"/>
      <c r="DO66" s="355" t="n">
        <f aca="false">IFERROR(IF($M66=DN66,($D$8+$D$9+$D$10)*$I66,IF($N66=LEFT(DN66,1),($D$8+MAX(0,IF($D$50=1,$D$9*(1-(ABS($Q66-ABS(VALUE(MID(DN66,FIND("|",DN66)+1,FIND("-",DN66)-FIND("|",DN66)-1))-VALUE(MID(DN66,FIND("-",DN66)+1,10)))))*$D$50),$D$9*(1-(IF($N66="X",ABS($O66-VALUE(MID(DN66,FIND("|",DN66)+1,FIND("-",DN66)-FIND("|",DN66)-1))),ABS($Q66-ABS(VALUE(MID(DN66,FIND("|",DN66)+1,FIND("-",DN66)-FIND("|",DN66)-1))-VALUE(MID(DN66,FIND("-",DN66)+1,10)))))*$D$50)))))*$I66,0)),0)</f>
        <v>0</v>
      </c>
      <c r="DP66" s="337"/>
      <c r="DQ66" s="362"/>
      <c r="DR66" s="355" t="n">
        <f aca="false">IFERROR(IF($M66=DQ66,($D$8+$D$9+$D$10)*$I66,IF($N66=LEFT(DQ66,1),($D$8+MAX(0,IF($D$50=1,$D$9*(1-(ABS($Q66-ABS(VALUE(MID(DQ66,FIND("|",DQ66)+1,FIND("-",DQ66)-FIND("|",DQ66)-1))-VALUE(MID(DQ66,FIND("-",DQ66)+1,10)))))*$D$50),$D$9*(1-(IF($N66="X",ABS($O66-VALUE(MID(DQ66,FIND("|",DQ66)+1,FIND("-",DQ66)-FIND("|",DQ66)-1))),ABS($Q66-ABS(VALUE(MID(DQ66,FIND("|",DQ66)+1,FIND("-",DQ66)-FIND("|",DQ66)-1))-VALUE(MID(DQ66,FIND("-",DQ66)+1,10)))))*$D$50)))))*$I66,0)),0)</f>
        <v>0</v>
      </c>
      <c r="DS66" s="337"/>
      <c r="DT66" s="362"/>
      <c r="DU66" s="355" t="n">
        <f aca="false">IFERROR(IF($M66=DT66,($D$8+$D$9+$D$10)*$I66,IF($N66=LEFT(DT66,1),($D$8+MAX(0,IF($D$50=1,$D$9*(1-(ABS($Q66-ABS(VALUE(MID(DT66,FIND("|",DT66)+1,FIND("-",DT66)-FIND("|",DT66)-1))-VALUE(MID(DT66,FIND("-",DT66)+1,10)))))*$D$50),$D$9*(1-(IF($N66="X",ABS($O66-VALUE(MID(DT66,FIND("|",DT66)+1,FIND("-",DT66)-FIND("|",DT66)-1))),ABS($Q66-ABS(VALUE(MID(DT66,FIND("|",DT66)+1,FIND("-",DT66)-FIND("|",DT66)-1))-VALUE(MID(DT66,FIND("-",DT66)+1,10)))))*$D$50)))))*$I66,0)),0)</f>
        <v>0</v>
      </c>
      <c r="DV66" s="337"/>
      <c r="DW66" s="362"/>
      <c r="DX66" s="355" t="n">
        <f aca="false">IFERROR(IF($M66=DW66,($D$8+$D$9+$D$10)*$I66,IF($N66=LEFT(DW66,1),($D$8+MAX(0,IF($D$50=1,$D$9*(1-(ABS($Q66-ABS(VALUE(MID(DW66,FIND("|",DW66)+1,FIND("-",DW66)-FIND("|",DW66)-1))-VALUE(MID(DW66,FIND("-",DW66)+1,10)))))*$D$50),$D$9*(1-(IF($N66="X",ABS($O66-VALUE(MID(DW66,FIND("|",DW66)+1,FIND("-",DW66)-FIND("|",DW66)-1))),ABS($Q66-ABS(VALUE(MID(DW66,FIND("|",DW66)+1,FIND("-",DW66)-FIND("|",DW66)-1))-VALUE(MID(DW66,FIND("-",DW66)+1,10)))))*$D$50)))))*$I66,0)),0)</f>
        <v>0</v>
      </c>
      <c r="DY66" s="337"/>
      <c r="DZ66" s="362"/>
      <c r="EA66" s="355" t="n">
        <f aca="false">IFERROR(IF($M66=DZ66,($D$8+$D$9+$D$10)*$I66,IF($N66=LEFT(DZ66,1),($D$8+MAX(0,IF($D$50=1,$D$9*(1-(ABS($Q66-ABS(VALUE(MID(DZ66,FIND("|",DZ66)+1,FIND("-",DZ66)-FIND("|",DZ66)-1))-VALUE(MID(DZ66,FIND("-",DZ66)+1,10)))))*$D$50),$D$9*(1-(IF($N66="X",ABS($O66-VALUE(MID(DZ66,FIND("|",DZ66)+1,FIND("-",DZ66)-FIND("|",DZ66)-1))),ABS($Q66-ABS(VALUE(MID(DZ66,FIND("|",DZ66)+1,FIND("-",DZ66)-FIND("|",DZ66)-1))-VALUE(MID(DZ66,FIND("-",DZ66)+1,10)))))*$D$50)))))*$I66,0)),0)</f>
        <v>0</v>
      </c>
      <c r="EB66" s="337"/>
      <c r="EC66" s="362"/>
      <c r="ED66" s="355" t="n">
        <f aca="false">IFERROR(IF($M66=EC66,($D$8+$D$9+$D$10)*$I66,IF($N66=LEFT(EC66,1),($D$8+MAX(0,IF($D$50=1,$D$9*(1-(ABS($Q66-ABS(VALUE(MID(EC66,FIND("|",EC66)+1,FIND("-",EC66)-FIND("|",EC66)-1))-VALUE(MID(EC66,FIND("-",EC66)+1,10)))))*$D$50),$D$9*(1-(IF($N66="X",ABS($O66-VALUE(MID(EC66,FIND("|",EC66)+1,FIND("-",EC66)-FIND("|",EC66)-1))),ABS($Q66-ABS(VALUE(MID(EC66,FIND("|",EC66)+1,FIND("-",EC66)-FIND("|",EC66)-1))-VALUE(MID(EC66,FIND("-",EC66)+1,10)))))*$D$50)))))*$I66,0)),0)</f>
        <v>0</v>
      </c>
      <c r="EE66" s="337"/>
      <c r="EF66" s="362"/>
      <c r="EG66" s="355" t="n">
        <f aca="false">IFERROR(IF($M66=EF66,($D$8+$D$9+$D$10)*$I66,IF($N66=LEFT(EF66,1),($D$8+MAX(0,IF($D$50=1,$D$9*(1-(ABS($Q66-ABS(VALUE(MID(EF66,FIND("|",EF66)+1,FIND("-",EF66)-FIND("|",EF66)-1))-VALUE(MID(EF66,FIND("-",EF66)+1,10)))))*$D$50),$D$9*(1-(IF($N66="X",ABS($O66-VALUE(MID(EF66,FIND("|",EF66)+1,FIND("-",EF66)-FIND("|",EF66)-1))),ABS($Q66-ABS(VALUE(MID(EF66,FIND("|",EF66)+1,FIND("-",EF66)-FIND("|",EF66)-1))-VALUE(MID(EF66,FIND("-",EF66)+1,10)))))*$D$50)))))*$I66,0)),0)</f>
        <v>0</v>
      </c>
      <c r="EH66" s="337"/>
      <c r="EI66" s="337"/>
    </row>
    <row r="67" customFormat="false" ht="15" hidden="false" customHeight="false" outlineLevel="0" collapsed="false">
      <c r="A67" s="326"/>
      <c r="B67" s="326"/>
      <c r="C67" s="247"/>
      <c r="D67" s="247"/>
      <c r="E67" s="326"/>
      <c r="F67" s="393" t="n">
        <f aca="false">SUM($D$8:$D$10)*I67</f>
        <v>17</v>
      </c>
      <c r="G67" s="393" t="n">
        <f aca="false">VLOOKUP(H67,Equipos!$Q$1:$R$25,2,0)</f>
        <v>17</v>
      </c>
      <c r="H67" s="394" t="n">
        <f aca="false">TRUNC(INDEX(WORLDCUP!$X$4:$X$147,MATCH(ADMIN!K67,WORLDCUP!$DT$4:$DT$147,0))+INDEX(Horarios!$R$3:$R$86,MATCH(Horarios!$C$3,Horarios!$P$3:$P$86,0))/24)</f>
        <v>46200</v>
      </c>
      <c r="I67" s="351" t="n">
        <v>1</v>
      </c>
      <c r="J67" s="352" t="s">
        <v>323</v>
      </c>
      <c r="K67" s="353" t="str">
        <f aca="false">CONCATENATE(WORLDCUP!AA57,"-",WORLDCUP!AF57)</f>
        <v>Nueva Zelanda-Bélgica</v>
      </c>
      <c r="L67" s="353"/>
      <c r="M67" s="358" t="str">
        <f aca="false">IF(OR(WORLDCUP!AC57="",WORLDCUP!AD57=""),"-",N67&amp;"|"&amp;O67&amp;"-"&amp;P67)</f>
        <v>-</v>
      </c>
      <c r="N67" s="331" t="str">
        <f aca="false">IF(OR(WORLDCUP!AC57="",WORLDCUP!AD57=""),"",IF(WORLDCUP!AC57&gt;WORLDCUP!AD57,"1",IF(WORLDCUP!AC57&lt;WORLDCUP!AD57,"2","X")))</f>
        <v/>
      </c>
      <c r="O67" s="331" t="n">
        <f aca="false">WORLDCUP!AC57</f>
        <v>0</v>
      </c>
      <c r="P67" s="331" t="n">
        <f aca="false">WORLDCUP!AD57</f>
        <v>0</v>
      </c>
      <c r="Q67" s="331" t="n">
        <f aca="false">ABS(O67-P67)</f>
        <v>0</v>
      </c>
      <c r="R67" s="326"/>
      <c r="S67" s="362" t="s">
        <v>273</v>
      </c>
      <c r="T67" s="355" t="n">
        <f aca="false">IFERROR(IF($M67=S67,($D$8+$D$9+$D$10)*$I67,IF($N67=LEFT(S67,1),($D$8+MAX(0,IF($D$50=1,$D$9*(1-(ABS($Q67-ABS(VALUE(MID(S67,FIND("|",S67)+1,FIND("-",S67)-FIND("|",S67)-1))-VALUE(MID(S67,FIND("-",S67)+1,10)))))*$D$50),$D$9*(1-(IF($N67="X",ABS($O67-VALUE(MID(S67,FIND("|",S67)+1,FIND("-",S67)-FIND("|",S67)-1))),ABS($Q67-ABS(VALUE(MID(S67,FIND("|",S67)+1,FIND("-",S67)-FIND("|",S67)-1))-VALUE(MID(S67,FIND("-",S67)+1,10)))))*$D$50)))))*$I67,0)),0)</f>
        <v>0</v>
      </c>
      <c r="U67" s="337"/>
      <c r="V67" s="362" t="s">
        <v>274</v>
      </c>
      <c r="W67" s="355" t="n">
        <f aca="false">IFERROR(IF($M67=V67,($D$8+$D$9+$D$10)*$I67,IF($N67=LEFT(V67,1),($D$8+MAX(0,IF($D$50=1,$D$9*(1-(ABS($Q67-ABS(VALUE(MID(V67,FIND("|",V67)+1,FIND("-",V67)-FIND("|",V67)-1))-VALUE(MID(V67,FIND("-",V67)+1,10)))))*$D$50),$D$9*(1-(IF($N67="X",ABS($O67-VALUE(MID(V67,FIND("|",V67)+1,FIND("-",V67)-FIND("|",V67)-1))),ABS($Q67-ABS(VALUE(MID(V67,FIND("|",V67)+1,FIND("-",V67)-FIND("|",V67)-1))-VALUE(MID(V67,FIND("-",V67)+1,10)))))*$D$50)))))*$I67,0)),0)</f>
        <v>0</v>
      </c>
      <c r="X67" s="337"/>
      <c r="Y67" s="362" t="s">
        <v>273</v>
      </c>
      <c r="Z67" s="355" t="n">
        <f aca="false">IFERROR(IF($M67=Y67,($D$8+$D$9+$D$10)*$I67,IF($N67=LEFT(Y67,1),($D$8+MAX(0,IF($D$50=1,$D$9*(1-(ABS($Q67-ABS(VALUE(MID(Y67,FIND("|",Y67)+1,FIND("-",Y67)-FIND("|",Y67)-1))-VALUE(MID(Y67,FIND("-",Y67)+1,10)))))*$D$50),$D$9*(1-(IF($N67="X",ABS($O67-VALUE(MID(Y67,FIND("|",Y67)+1,FIND("-",Y67)-FIND("|",Y67)-1))),ABS($Q67-ABS(VALUE(MID(Y67,FIND("|",Y67)+1,FIND("-",Y67)-FIND("|",Y67)-1))-VALUE(MID(Y67,FIND("-",Y67)+1,10)))))*$D$50)))))*$I67,0)),0)</f>
        <v>0</v>
      </c>
      <c r="AA67" s="337"/>
      <c r="AB67" s="362" t="s">
        <v>268</v>
      </c>
      <c r="AC67" s="355" t="n">
        <f aca="false">IFERROR(IF($M67=AB67,($D$8+$D$9+$D$10)*$I67,IF($N67=LEFT(AB67,1),($D$8+MAX(0,IF($D$50=1,$D$9*(1-(ABS($Q67-ABS(VALUE(MID(AB67,FIND("|",AB67)+1,FIND("-",AB67)-FIND("|",AB67)-1))-VALUE(MID(AB67,FIND("-",AB67)+1,10)))))*$D$50),$D$9*(1-(IF($N67="X",ABS($O67-VALUE(MID(AB67,FIND("|",AB67)+1,FIND("-",AB67)-FIND("|",AB67)-1))),ABS($Q67-ABS(VALUE(MID(AB67,FIND("|",AB67)+1,FIND("-",AB67)-FIND("|",AB67)-1))-VALUE(MID(AB67,FIND("-",AB67)+1,10)))))*$D$50)))))*$I67,0)),0)</f>
        <v>0</v>
      </c>
      <c r="AD67" s="337"/>
      <c r="AE67" s="362" t="s">
        <v>273</v>
      </c>
      <c r="AF67" s="355" t="n">
        <f aca="false">IFERROR(IF($M67=AE67,($D$8+$D$9+$D$10)*$I67,IF($N67=LEFT(AE67,1),($D$8+MAX(0,IF($D$50=1,$D$9*(1-(ABS($Q67-ABS(VALUE(MID(AE67,FIND("|",AE67)+1,FIND("-",AE67)-FIND("|",AE67)-1))-VALUE(MID(AE67,FIND("-",AE67)+1,10)))))*$D$50),$D$9*(1-(IF($N67="X",ABS($O67-VALUE(MID(AE67,FIND("|",AE67)+1,FIND("-",AE67)-FIND("|",AE67)-1))),ABS($Q67-ABS(VALUE(MID(AE67,FIND("|",AE67)+1,FIND("-",AE67)-FIND("|",AE67)-1))-VALUE(MID(AE67,FIND("-",AE67)+1,10)))))*$D$50)))))*$I67,0)),0)</f>
        <v>0</v>
      </c>
      <c r="AG67" s="337"/>
      <c r="AH67" s="362" t="s">
        <v>274</v>
      </c>
      <c r="AI67" s="355" t="n">
        <f aca="false">IFERROR(IF($M67=AH67,($D$8+$D$9+$D$10)*$I67,IF($N67=LEFT(AH67,1),($D$8+MAX(0,IF($D$50=1,$D$9*(1-(ABS($Q67-ABS(VALUE(MID(AH67,FIND("|",AH67)+1,FIND("-",AH67)-FIND("|",AH67)-1))-VALUE(MID(AH67,FIND("-",AH67)+1,10)))))*$D$50),$D$9*(1-(IF($N67="X",ABS($O67-VALUE(MID(AH67,FIND("|",AH67)+1,FIND("-",AH67)-FIND("|",AH67)-1))),ABS($Q67-ABS(VALUE(MID(AH67,FIND("|",AH67)+1,FIND("-",AH67)-FIND("|",AH67)-1))-VALUE(MID(AH67,FIND("-",AH67)+1,10)))))*$D$50)))))*$I67,0)),0)</f>
        <v>0</v>
      </c>
      <c r="AJ67" s="337"/>
      <c r="AK67" s="362" t="s">
        <v>273</v>
      </c>
      <c r="AL67" s="355" t="n">
        <f aca="false">IFERROR(IF($M67=AK67,($D$8+$D$9+$D$10)*$I67,IF($N67=LEFT(AK67,1),($D$8+MAX(0,IF($D$50=1,$D$9*(1-(ABS($Q67-ABS(VALUE(MID(AK67,FIND("|",AK67)+1,FIND("-",AK67)-FIND("|",AK67)-1))-VALUE(MID(AK67,FIND("-",AK67)+1,10)))))*$D$50),$D$9*(1-(IF($N67="X",ABS($O67-VALUE(MID(AK67,FIND("|",AK67)+1,FIND("-",AK67)-FIND("|",AK67)-1))),ABS($Q67-ABS(VALUE(MID(AK67,FIND("|",AK67)+1,FIND("-",AK67)-FIND("|",AK67)-1))-VALUE(MID(AK67,FIND("-",AK67)+1,10)))))*$D$50)))))*$I67,0)),0)</f>
        <v>0</v>
      </c>
      <c r="AM67" s="337"/>
      <c r="AN67" s="362" t="s">
        <v>277</v>
      </c>
      <c r="AO67" s="355" t="n">
        <f aca="false">IFERROR(IF($M67=AN67,($D$8+$D$9+$D$10)*$I67,IF($N67=LEFT(AN67,1),($D$8+MAX(0,IF($D$50=1,$D$9*(1-(ABS($Q67-ABS(VALUE(MID(AN67,FIND("|",AN67)+1,FIND("-",AN67)-FIND("|",AN67)-1))-VALUE(MID(AN67,FIND("-",AN67)+1,10)))))*$D$50),$D$9*(1-(IF($N67="X",ABS($O67-VALUE(MID(AN67,FIND("|",AN67)+1,FIND("-",AN67)-FIND("|",AN67)-1))),ABS($Q67-ABS(VALUE(MID(AN67,FIND("|",AN67)+1,FIND("-",AN67)-FIND("|",AN67)-1))-VALUE(MID(AN67,FIND("-",AN67)+1,10)))))*$D$50)))))*$I67,0)),0)</f>
        <v>0</v>
      </c>
      <c r="AP67" s="337"/>
      <c r="AQ67" s="362" t="s">
        <v>281</v>
      </c>
      <c r="AR67" s="355" t="n">
        <f aca="false">IFERROR(IF($M67=AQ67,($D$8+$D$9+$D$10)*$I67,IF($N67=LEFT(AQ67,1),($D$8+MAX(0,IF($D$50=1,$D$9*(1-(ABS($Q67-ABS(VALUE(MID(AQ67,FIND("|",AQ67)+1,FIND("-",AQ67)-FIND("|",AQ67)-1))-VALUE(MID(AQ67,FIND("-",AQ67)+1,10)))))*$D$50),$D$9*(1-(IF($N67="X",ABS($O67-VALUE(MID(AQ67,FIND("|",AQ67)+1,FIND("-",AQ67)-FIND("|",AQ67)-1))),ABS($Q67-ABS(VALUE(MID(AQ67,FIND("|",AQ67)+1,FIND("-",AQ67)-FIND("|",AQ67)-1))-VALUE(MID(AQ67,FIND("-",AQ67)+1,10)))))*$D$50)))))*$I67,0)),0)</f>
        <v>0</v>
      </c>
      <c r="AS67" s="337"/>
      <c r="AT67" s="362" t="s">
        <v>274</v>
      </c>
      <c r="AU67" s="355" t="n">
        <f aca="false">IFERROR(IF($M67=AT67,($D$8+$D$9+$D$10)*$I67,IF($N67=LEFT(AT67,1),($D$8+MAX(0,IF($D$50=1,$D$9*(1-(ABS($Q67-ABS(VALUE(MID(AT67,FIND("|",AT67)+1,FIND("-",AT67)-FIND("|",AT67)-1))-VALUE(MID(AT67,FIND("-",AT67)+1,10)))))*$D$50),$D$9*(1-(IF($N67="X",ABS($O67-VALUE(MID(AT67,FIND("|",AT67)+1,FIND("-",AT67)-FIND("|",AT67)-1))),ABS($Q67-ABS(VALUE(MID(AT67,FIND("|",AT67)+1,FIND("-",AT67)-FIND("|",AT67)-1))-VALUE(MID(AT67,FIND("-",AT67)+1,10)))))*$D$50)))))*$I67,0)),0)</f>
        <v>0</v>
      </c>
      <c r="AV67" s="337"/>
      <c r="AW67" s="362" t="s">
        <v>274</v>
      </c>
      <c r="AX67" s="355" t="n">
        <f aca="false">IFERROR(IF($M67=AW67,($D$8+$D$9+$D$10)*$I67,IF($N67=LEFT(AW67,1),($D$8+MAX(0,IF($D$50=1,$D$9*(1-(ABS($Q67-ABS(VALUE(MID(AW67,FIND("|",AW67)+1,FIND("-",AW67)-FIND("|",AW67)-1))-VALUE(MID(AW67,FIND("-",AW67)+1,10)))))*$D$50),$D$9*(1-(IF($N67="X",ABS($O67-VALUE(MID(AW67,FIND("|",AW67)+1,FIND("-",AW67)-FIND("|",AW67)-1))),ABS($Q67-ABS(VALUE(MID(AW67,FIND("|",AW67)+1,FIND("-",AW67)-FIND("|",AW67)-1))-VALUE(MID(AW67,FIND("-",AW67)+1,10)))))*$D$50)))))*$I67,0)),0)</f>
        <v>0</v>
      </c>
      <c r="AY67" s="337"/>
      <c r="AZ67" s="362" t="s">
        <v>273</v>
      </c>
      <c r="BA67" s="355" t="n">
        <f aca="false">IFERROR(IF($M67=AZ67,($D$8+$D$9+$D$10)*$I67,IF($N67=LEFT(AZ67,1),($D$8+MAX(0,IF($D$50=1,$D$9*(1-(ABS($Q67-ABS(VALUE(MID(AZ67,FIND("|",AZ67)+1,FIND("-",AZ67)-FIND("|",AZ67)-1))-VALUE(MID(AZ67,FIND("-",AZ67)+1,10)))))*$D$50),$D$9*(1-(IF($N67="X",ABS($O67-VALUE(MID(AZ67,FIND("|",AZ67)+1,FIND("-",AZ67)-FIND("|",AZ67)-1))),ABS($Q67-ABS(VALUE(MID(AZ67,FIND("|",AZ67)+1,FIND("-",AZ67)-FIND("|",AZ67)-1))-VALUE(MID(AZ67,FIND("-",AZ67)+1,10)))))*$D$50)))))*$I67,0)),0)</f>
        <v>0</v>
      </c>
      <c r="BB67" s="337"/>
      <c r="BC67" s="362" t="s">
        <v>268</v>
      </c>
      <c r="BD67" s="355" t="n">
        <f aca="false">IFERROR(IF($M67=BC67,($D$8+$D$9+$D$10)*$I67,IF($N67=LEFT(BC67,1),($D$8+MAX(0,IF($D$50=1,$D$9*(1-(ABS($Q67-ABS(VALUE(MID(BC67,FIND("|",BC67)+1,FIND("-",BC67)-FIND("|",BC67)-1))-VALUE(MID(BC67,FIND("-",BC67)+1,10)))))*$D$50),$D$9*(1-(IF($N67="X",ABS($O67-VALUE(MID(BC67,FIND("|",BC67)+1,FIND("-",BC67)-FIND("|",BC67)-1))),ABS($Q67-ABS(VALUE(MID(BC67,FIND("|",BC67)+1,FIND("-",BC67)-FIND("|",BC67)-1))-VALUE(MID(BC67,FIND("-",BC67)+1,10)))))*$D$50)))))*$I67,0)),0)</f>
        <v>0</v>
      </c>
      <c r="BE67" s="337"/>
      <c r="BF67" s="362" t="s">
        <v>266</v>
      </c>
      <c r="BG67" s="355" t="n">
        <f aca="false">IFERROR(IF($M67=BF67,($D$8+$D$9+$D$10)*$I67,IF($N67=LEFT(BF67,1),($D$8+MAX(0,IF($D$50=1,$D$9*(1-(ABS($Q67-ABS(VALUE(MID(BF67,FIND("|",BF67)+1,FIND("-",BF67)-FIND("|",BF67)-1))-VALUE(MID(BF67,FIND("-",BF67)+1,10)))))*$D$50),$D$9*(1-(IF($N67="X",ABS($O67-VALUE(MID(BF67,FIND("|",BF67)+1,FIND("-",BF67)-FIND("|",BF67)-1))),ABS($Q67-ABS(VALUE(MID(BF67,FIND("|",BF67)+1,FIND("-",BF67)-FIND("|",BF67)-1))-VALUE(MID(BF67,FIND("-",BF67)+1,10)))))*$D$50)))))*$I67,0)),0)</f>
        <v>0</v>
      </c>
      <c r="BH67" s="337"/>
      <c r="BI67" s="362" t="s">
        <v>271</v>
      </c>
      <c r="BJ67" s="355" t="n">
        <f aca="false">IFERROR(IF($M67=BI67,($D$8+$D$9+$D$10)*$I67,IF($N67=LEFT(BI67,1),($D$8+MAX(0,IF($D$50=1,$D$9*(1-(ABS($Q67-ABS(VALUE(MID(BI67,FIND("|",BI67)+1,FIND("-",BI67)-FIND("|",BI67)-1))-VALUE(MID(BI67,FIND("-",BI67)+1,10)))))*$D$50),$D$9*(1-(IF($N67="X",ABS($O67-VALUE(MID(BI67,FIND("|",BI67)+1,FIND("-",BI67)-FIND("|",BI67)-1))),ABS($Q67-ABS(VALUE(MID(BI67,FIND("|",BI67)+1,FIND("-",BI67)-FIND("|",BI67)-1))-VALUE(MID(BI67,FIND("-",BI67)+1,10)))))*$D$50)))))*$I67,0)),0)</f>
        <v>0</v>
      </c>
      <c r="BK67" s="337"/>
      <c r="BL67" s="362" t="s">
        <v>268</v>
      </c>
      <c r="BM67" s="355" t="n">
        <f aca="false">IFERROR(IF($M67=BL67,($D$8+$D$9+$D$10)*$I67,IF($N67=LEFT(BL67,1),($D$8+MAX(0,IF($D$50=1,$D$9*(1-(ABS($Q67-ABS(VALUE(MID(BL67,FIND("|",BL67)+1,FIND("-",BL67)-FIND("|",BL67)-1))-VALUE(MID(BL67,FIND("-",BL67)+1,10)))))*$D$50),$D$9*(1-(IF($N67="X",ABS($O67-VALUE(MID(BL67,FIND("|",BL67)+1,FIND("-",BL67)-FIND("|",BL67)-1))),ABS($Q67-ABS(VALUE(MID(BL67,FIND("|",BL67)+1,FIND("-",BL67)-FIND("|",BL67)-1))-VALUE(MID(BL67,FIND("-",BL67)+1,10)))))*$D$50)))))*$I67,0)),0)</f>
        <v>0</v>
      </c>
      <c r="BN67" s="337"/>
      <c r="BO67" s="362" t="s">
        <v>318</v>
      </c>
      <c r="BP67" s="355" t="n">
        <f aca="false">IFERROR(IF($M67=BO67,($D$8+$D$9+$D$10)*$I67,IF($N67=LEFT(BO67,1),($D$8+MAX(0,IF($D$50=1,$D$9*(1-(ABS($Q67-ABS(VALUE(MID(BO67,FIND("|",BO67)+1,FIND("-",BO67)-FIND("|",BO67)-1))-VALUE(MID(BO67,FIND("-",BO67)+1,10)))))*$D$50),$D$9*(1-(IF($N67="X",ABS($O67-VALUE(MID(BO67,FIND("|",BO67)+1,FIND("-",BO67)-FIND("|",BO67)-1))),ABS($Q67-ABS(VALUE(MID(BO67,FIND("|",BO67)+1,FIND("-",BO67)-FIND("|",BO67)-1))-VALUE(MID(BO67,FIND("-",BO67)+1,10)))))*$D$50)))))*$I67,0)),0)</f>
        <v>0</v>
      </c>
      <c r="BQ67" s="337"/>
      <c r="BR67" s="362" t="s">
        <v>273</v>
      </c>
      <c r="BS67" s="355" t="n">
        <f aca="false">IFERROR(IF($M67=BR67,($D$8+$D$9+$D$10)*$I67,IF($N67=LEFT(BR67,1),($D$8+MAX(0,IF($D$50=1,$D$9*(1-(ABS($Q67-ABS(VALUE(MID(BR67,FIND("|",BR67)+1,FIND("-",BR67)-FIND("|",BR67)-1))-VALUE(MID(BR67,FIND("-",BR67)+1,10)))))*$D$50),$D$9*(1-(IF($N67="X",ABS($O67-VALUE(MID(BR67,FIND("|",BR67)+1,FIND("-",BR67)-FIND("|",BR67)-1))),ABS($Q67-ABS(VALUE(MID(BR67,FIND("|",BR67)+1,FIND("-",BR67)-FIND("|",BR67)-1))-VALUE(MID(BR67,FIND("-",BR67)+1,10)))))*$D$50)))))*$I67,0)),0)</f>
        <v>0</v>
      </c>
      <c r="BT67" s="337"/>
      <c r="BU67" s="362"/>
      <c r="BV67" s="355" t="n">
        <f aca="false">IFERROR(IF($M67=BU67,($D$8+$D$9+$D$10)*$I67,IF($N67=LEFT(BU67,1),($D$8+MAX(0,IF($D$50=1,$D$9*(1-(ABS($Q67-ABS(VALUE(MID(BU67,FIND("|",BU67)+1,FIND("-",BU67)-FIND("|",BU67)-1))-VALUE(MID(BU67,FIND("-",BU67)+1,10)))))*$D$50),$D$9*(1-(IF($N67="X",ABS($O67-VALUE(MID(BU67,FIND("|",BU67)+1,FIND("-",BU67)-FIND("|",BU67)-1))),ABS($Q67-ABS(VALUE(MID(BU67,FIND("|",BU67)+1,FIND("-",BU67)-FIND("|",BU67)-1))-VALUE(MID(BU67,FIND("-",BU67)+1,10)))))*$D$50)))))*$I67,0)),0)</f>
        <v>0</v>
      </c>
      <c r="BW67" s="337"/>
      <c r="BX67" s="362"/>
      <c r="BY67" s="355" t="n">
        <f aca="false">IFERROR(IF($M67=BX67,($D$8+$D$9+$D$10)*$I67,IF($N67=LEFT(BX67,1),($D$8+MAX(0,IF($D$50=1,$D$9*(1-(ABS($Q67-ABS(VALUE(MID(BX67,FIND("|",BX67)+1,FIND("-",BX67)-FIND("|",BX67)-1))-VALUE(MID(BX67,FIND("-",BX67)+1,10)))))*$D$50),$D$9*(1-(IF($N67="X",ABS($O67-VALUE(MID(BX67,FIND("|",BX67)+1,FIND("-",BX67)-FIND("|",BX67)-1))),ABS($Q67-ABS(VALUE(MID(BX67,FIND("|",BX67)+1,FIND("-",BX67)-FIND("|",BX67)-1))-VALUE(MID(BX67,FIND("-",BX67)+1,10)))))*$D$50)))))*$I67,0)),0)</f>
        <v>0</v>
      </c>
      <c r="BZ67" s="337"/>
      <c r="CA67" s="362"/>
      <c r="CB67" s="355" t="n">
        <f aca="false">IFERROR(IF($M67=CA67,($D$8+$D$9+$D$10)*$I67,IF($N67=LEFT(CA67,1),($D$8+MAX(0,IF($D$50=1,$D$9*(1-(ABS($Q67-ABS(VALUE(MID(CA67,FIND("|",CA67)+1,FIND("-",CA67)-FIND("|",CA67)-1))-VALUE(MID(CA67,FIND("-",CA67)+1,10)))))*$D$50),$D$9*(1-(IF($N67="X",ABS($O67-VALUE(MID(CA67,FIND("|",CA67)+1,FIND("-",CA67)-FIND("|",CA67)-1))),ABS($Q67-ABS(VALUE(MID(CA67,FIND("|",CA67)+1,FIND("-",CA67)-FIND("|",CA67)-1))-VALUE(MID(CA67,FIND("-",CA67)+1,10)))))*$D$50)))))*$I67,0)),0)</f>
        <v>0</v>
      </c>
      <c r="CC67" s="337"/>
      <c r="CD67" s="362"/>
      <c r="CE67" s="355" t="n">
        <f aca="false">IFERROR(IF($M67=CD67,($D$8+$D$9+$D$10)*$I67,IF($N67=LEFT(CD67,1),($D$8+MAX(0,IF($D$50=1,$D$9*(1-(ABS($Q67-ABS(VALUE(MID(CD67,FIND("|",CD67)+1,FIND("-",CD67)-FIND("|",CD67)-1))-VALUE(MID(CD67,FIND("-",CD67)+1,10)))))*$D$50),$D$9*(1-(IF($N67="X",ABS($O67-VALUE(MID(CD67,FIND("|",CD67)+1,FIND("-",CD67)-FIND("|",CD67)-1))),ABS($Q67-ABS(VALUE(MID(CD67,FIND("|",CD67)+1,FIND("-",CD67)-FIND("|",CD67)-1))-VALUE(MID(CD67,FIND("-",CD67)+1,10)))))*$D$50)))))*$I67,0)),0)</f>
        <v>0</v>
      </c>
      <c r="CF67" s="337"/>
      <c r="CG67" s="362"/>
      <c r="CH67" s="355" t="n">
        <f aca="false">IFERROR(IF($M67=CG67,($D$8+$D$9+$D$10)*$I67,IF($N67=LEFT(CG67,1),($D$8+MAX(0,IF($D$50=1,$D$9*(1-(ABS($Q67-ABS(VALUE(MID(CG67,FIND("|",CG67)+1,FIND("-",CG67)-FIND("|",CG67)-1))-VALUE(MID(CG67,FIND("-",CG67)+1,10)))))*$D$50),$D$9*(1-(IF($N67="X",ABS($O67-VALUE(MID(CG67,FIND("|",CG67)+1,FIND("-",CG67)-FIND("|",CG67)-1))),ABS($Q67-ABS(VALUE(MID(CG67,FIND("|",CG67)+1,FIND("-",CG67)-FIND("|",CG67)-1))-VALUE(MID(CG67,FIND("-",CG67)+1,10)))))*$D$50)))))*$I67,0)),0)</f>
        <v>0</v>
      </c>
      <c r="CI67" s="337"/>
      <c r="CJ67" s="362"/>
      <c r="CK67" s="355" t="n">
        <f aca="false">IFERROR(IF($M67=CJ67,($D$8+$D$9+$D$10)*$I67,IF($N67=LEFT(CJ67,1),($D$8+MAX(0,IF($D$50=1,$D$9*(1-(ABS($Q67-ABS(VALUE(MID(CJ67,FIND("|",CJ67)+1,FIND("-",CJ67)-FIND("|",CJ67)-1))-VALUE(MID(CJ67,FIND("-",CJ67)+1,10)))))*$D$50),$D$9*(1-(IF($N67="X",ABS($O67-VALUE(MID(CJ67,FIND("|",CJ67)+1,FIND("-",CJ67)-FIND("|",CJ67)-1))),ABS($Q67-ABS(VALUE(MID(CJ67,FIND("|",CJ67)+1,FIND("-",CJ67)-FIND("|",CJ67)-1))-VALUE(MID(CJ67,FIND("-",CJ67)+1,10)))))*$D$50)))))*$I67,0)),0)</f>
        <v>0</v>
      </c>
      <c r="CL67" s="337"/>
      <c r="CM67" s="362"/>
      <c r="CN67" s="355" t="n">
        <f aca="false">IFERROR(IF($M67=CM67,($D$8+$D$9+$D$10)*$I67,IF($N67=LEFT(CM67,1),($D$8+MAX(0,IF($D$50=1,$D$9*(1-(ABS($Q67-ABS(VALUE(MID(CM67,FIND("|",CM67)+1,FIND("-",CM67)-FIND("|",CM67)-1))-VALUE(MID(CM67,FIND("-",CM67)+1,10)))))*$D$50),$D$9*(1-(IF($N67="X",ABS($O67-VALUE(MID(CM67,FIND("|",CM67)+1,FIND("-",CM67)-FIND("|",CM67)-1))),ABS($Q67-ABS(VALUE(MID(CM67,FIND("|",CM67)+1,FIND("-",CM67)-FIND("|",CM67)-1))-VALUE(MID(CM67,FIND("-",CM67)+1,10)))))*$D$50)))))*$I67,0)),0)</f>
        <v>0</v>
      </c>
      <c r="CO67" s="337"/>
      <c r="CP67" s="362"/>
      <c r="CQ67" s="355" t="n">
        <f aca="false">IFERROR(IF($M67=CP67,($D$8+$D$9+$D$10)*$I67,IF($N67=LEFT(CP67,1),($D$8+MAX(0,IF($D$50=1,$D$9*(1-(ABS($Q67-ABS(VALUE(MID(CP67,FIND("|",CP67)+1,FIND("-",CP67)-FIND("|",CP67)-1))-VALUE(MID(CP67,FIND("-",CP67)+1,10)))))*$D$50),$D$9*(1-(IF($N67="X",ABS($O67-VALUE(MID(CP67,FIND("|",CP67)+1,FIND("-",CP67)-FIND("|",CP67)-1))),ABS($Q67-ABS(VALUE(MID(CP67,FIND("|",CP67)+1,FIND("-",CP67)-FIND("|",CP67)-1))-VALUE(MID(CP67,FIND("-",CP67)+1,10)))))*$D$50)))))*$I67,0)),0)</f>
        <v>0</v>
      </c>
      <c r="CR67" s="337"/>
      <c r="CS67" s="362"/>
      <c r="CT67" s="355" t="n">
        <f aca="false">IFERROR(IF($M67=CS67,($D$8+$D$9+$D$10)*$I67,IF($N67=LEFT(CS67,1),($D$8+MAX(0,IF($D$50=1,$D$9*(1-(ABS($Q67-ABS(VALUE(MID(CS67,FIND("|",CS67)+1,FIND("-",CS67)-FIND("|",CS67)-1))-VALUE(MID(CS67,FIND("-",CS67)+1,10)))))*$D$50),$D$9*(1-(IF($N67="X",ABS($O67-VALUE(MID(CS67,FIND("|",CS67)+1,FIND("-",CS67)-FIND("|",CS67)-1))),ABS($Q67-ABS(VALUE(MID(CS67,FIND("|",CS67)+1,FIND("-",CS67)-FIND("|",CS67)-1))-VALUE(MID(CS67,FIND("-",CS67)+1,10)))))*$D$50)))))*$I67,0)),0)</f>
        <v>0</v>
      </c>
      <c r="CU67" s="337"/>
      <c r="CV67" s="362"/>
      <c r="CW67" s="355" t="n">
        <f aca="false">IFERROR(IF($M67=CV67,($D$8+$D$9+$D$10)*$I67,IF($N67=LEFT(CV67,1),($D$8+MAX(0,IF($D$50=1,$D$9*(1-(ABS($Q67-ABS(VALUE(MID(CV67,FIND("|",CV67)+1,FIND("-",CV67)-FIND("|",CV67)-1))-VALUE(MID(CV67,FIND("-",CV67)+1,10)))))*$D$50),$D$9*(1-(IF($N67="X",ABS($O67-VALUE(MID(CV67,FIND("|",CV67)+1,FIND("-",CV67)-FIND("|",CV67)-1))),ABS($Q67-ABS(VALUE(MID(CV67,FIND("|",CV67)+1,FIND("-",CV67)-FIND("|",CV67)-1))-VALUE(MID(CV67,FIND("-",CV67)+1,10)))))*$D$50)))))*$I67,0)),0)</f>
        <v>0</v>
      </c>
      <c r="CX67" s="337"/>
      <c r="CY67" s="362"/>
      <c r="CZ67" s="355" t="n">
        <f aca="false">IFERROR(IF($M67=CY67,($D$8+$D$9+$D$10)*$I67,IF($N67=LEFT(CY67,1),($D$8+MAX(0,IF($D$50=1,$D$9*(1-(ABS($Q67-ABS(VALUE(MID(CY67,FIND("|",CY67)+1,FIND("-",CY67)-FIND("|",CY67)-1))-VALUE(MID(CY67,FIND("-",CY67)+1,10)))))*$D$50),$D$9*(1-(IF($N67="X",ABS($O67-VALUE(MID(CY67,FIND("|",CY67)+1,FIND("-",CY67)-FIND("|",CY67)-1))),ABS($Q67-ABS(VALUE(MID(CY67,FIND("|",CY67)+1,FIND("-",CY67)-FIND("|",CY67)-1))-VALUE(MID(CY67,FIND("-",CY67)+1,10)))))*$D$50)))))*$I67,0)),0)</f>
        <v>0</v>
      </c>
      <c r="DA67" s="337"/>
      <c r="DB67" s="362"/>
      <c r="DC67" s="355" t="n">
        <f aca="false">IFERROR(IF($M67=DB67,($D$8+$D$9+$D$10)*$I67,IF($N67=LEFT(DB67,1),($D$8+MAX(0,IF($D$50=1,$D$9*(1-(ABS($Q67-ABS(VALUE(MID(DB67,FIND("|",DB67)+1,FIND("-",DB67)-FIND("|",DB67)-1))-VALUE(MID(DB67,FIND("-",DB67)+1,10)))))*$D$50),$D$9*(1-(IF($N67="X",ABS($O67-VALUE(MID(DB67,FIND("|",DB67)+1,FIND("-",DB67)-FIND("|",DB67)-1))),ABS($Q67-ABS(VALUE(MID(DB67,FIND("|",DB67)+1,FIND("-",DB67)-FIND("|",DB67)-1))-VALUE(MID(DB67,FIND("-",DB67)+1,10)))))*$D$50)))))*$I67,0)),0)</f>
        <v>0</v>
      </c>
      <c r="DD67" s="337"/>
      <c r="DE67" s="362"/>
      <c r="DF67" s="355" t="n">
        <f aca="false">IFERROR(IF($M67=DE67,($D$8+$D$9+$D$10)*$I67,IF($N67=LEFT(DE67,1),($D$8+MAX(0,IF($D$50=1,$D$9*(1-(ABS($Q67-ABS(VALUE(MID(DE67,FIND("|",DE67)+1,FIND("-",DE67)-FIND("|",DE67)-1))-VALUE(MID(DE67,FIND("-",DE67)+1,10)))))*$D$50),$D$9*(1-(IF($N67="X",ABS($O67-VALUE(MID(DE67,FIND("|",DE67)+1,FIND("-",DE67)-FIND("|",DE67)-1))),ABS($Q67-ABS(VALUE(MID(DE67,FIND("|",DE67)+1,FIND("-",DE67)-FIND("|",DE67)-1))-VALUE(MID(DE67,FIND("-",DE67)+1,10)))))*$D$50)))))*$I67,0)),0)</f>
        <v>0</v>
      </c>
      <c r="DG67" s="337"/>
      <c r="DH67" s="362"/>
      <c r="DI67" s="355" t="n">
        <f aca="false">IFERROR(IF($M67=DH67,($D$8+$D$9+$D$10)*$I67,IF($N67=LEFT(DH67,1),($D$8+MAX(0,IF($D$50=1,$D$9*(1-(ABS($Q67-ABS(VALUE(MID(DH67,FIND("|",DH67)+1,FIND("-",DH67)-FIND("|",DH67)-1))-VALUE(MID(DH67,FIND("-",DH67)+1,10)))))*$D$50),$D$9*(1-(IF($N67="X",ABS($O67-VALUE(MID(DH67,FIND("|",DH67)+1,FIND("-",DH67)-FIND("|",DH67)-1))),ABS($Q67-ABS(VALUE(MID(DH67,FIND("|",DH67)+1,FIND("-",DH67)-FIND("|",DH67)-1))-VALUE(MID(DH67,FIND("-",DH67)+1,10)))))*$D$50)))))*$I67,0)),0)</f>
        <v>0</v>
      </c>
      <c r="DJ67" s="337"/>
      <c r="DK67" s="362"/>
      <c r="DL67" s="355" t="n">
        <f aca="false">IFERROR(IF($M67=DK67,($D$8+$D$9+$D$10)*$I67,IF($N67=LEFT(DK67,1),($D$8+MAX(0,IF($D$50=1,$D$9*(1-(ABS($Q67-ABS(VALUE(MID(DK67,FIND("|",DK67)+1,FIND("-",DK67)-FIND("|",DK67)-1))-VALUE(MID(DK67,FIND("-",DK67)+1,10)))))*$D$50),$D$9*(1-(IF($N67="X",ABS($O67-VALUE(MID(DK67,FIND("|",DK67)+1,FIND("-",DK67)-FIND("|",DK67)-1))),ABS($Q67-ABS(VALUE(MID(DK67,FIND("|",DK67)+1,FIND("-",DK67)-FIND("|",DK67)-1))-VALUE(MID(DK67,FIND("-",DK67)+1,10)))))*$D$50)))))*$I67,0)),0)</f>
        <v>0</v>
      </c>
      <c r="DM67" s="337"/>
      <c r="DN67" s="362"/>
      <c r="DO67" s="355" t="n">
        <f aca="false">IFERROR(IF($M67=DN67,($D$8+$D$9+$D$10)*$I67,IF($N67=LEFT(DN67,1),($D$8+MAX(0,IF($D$50=1,$D$9*(1-(ABS($Q67-ABS(VALUE(MID(DN67,FIND("|",DN67)+1,FIND("-",DN67)-FIND("|",DN67)-1))-VALUE(MID(DN67,FIND("-",DN67)+1,10)))))*$D$50),$D$9*(1-(IF($N67="X",ABS($O67-VALUE(MID(DN67,FIND("|",DN67)+1,FIND("-",DN67)-FIND("|",DN67)-1))),ABS($Q67-ABS(VALUE(MID(DN67,FIND("|",DN67)+1,FIND("-",DN67)-FIND("|",DN67)-1))-VALUE(MID(DN67,FIND("-",DN67)+1,10)))))*$D$50)))))*$I67,0)),0)</f>
        <v>0</v>
      </c>
      <c r="DP67" s="337"/>
      <c r="DQ67" s="362"/>
      <c r="DR67" s="355" t="n">
        <f aca="false">IFERROR(IF($M67=DQ67,($D$8+$D$9+$D$10)*$I67,IF($N67=LEFT(DQ67,1),($D$8+MAX(0,IF($D$50=1,$D$9*(1-(ABS($Q67-ABS(VALUE(MID(DQ67,FIND("|",DQ67)+1,FIND("-",DQ67)-FIND("|",DQ67)-1))-VALUE(MID(DQ67,FIND("-",DQ67)+1,10)))))*$D$50),$D$9*(1-(IF($N67="X",ABS($O67-VALUE(MID(DQ67,FIND("|",DQ67)+1,FIND("-",DQ67)-FIND("|",DQ67)-1))),ABS($Q67-ABS(VALUE(MID(DQ67,FIND("|",DQ67)+1,FIND("-",DQ67)-FIND("|",DQ67)-1))-VALUE(MID(DQ67,FIND("-",DQ67)+1,10)))))*$D$50)))))*$I67,0)),0)</f>
        <v>0</v>
      </c>
      <c r="DS67" s="337"/>
      <c r="DT67" s="362"/>
      <c r="DU67" s="355" t="n">
        <f aca="false">IFERROR(IF($M67=DT67,($D$8+$D$9+$D$10)*$I67,IF($N67=LEFT(DT67,1),($D$8+MAX(0,IF($D$50=1,$D$9*(1-(ABS($Q67-ABS(VALUE(MID(DT67,FIND("|",DT67)+1,FIND("-",DT67)-FIND("|",DT67)-1))-VALUE(MID(DT67,FIND("-",DT67)+1,10)))))*$D$50),$D$9*(1-(IF($N67="X",ABS($O67-VALUE(MID(DT67,FIND("|",DT67)+1,FIND("-",DT67)-FIND("|",DT67)-1))),ABS($Q67-ABS(VALUE(MID(DT67,FIND("|",DT67)+1,FIND("-",DT67)-FIND("|",DT67)-1))-VALUE(MID(DT67,FIND("-",DT67)+1,10)))))*$D$50)))))*$I67,0)),0)</f>
        <v>0</v>
      </c>
      <c r="DV67" s="337"/>
      <c r="DW67" s="362"/>
      <c r="DX67" s="355" t="n">
        <f aca="false">IFERROR(IF($M67=DW67,($D$8+$D$9+$D$10)*$I67,IF($N67=LEFT(DW67,1),($D$8+MAX(0,IF($D$50=1,$D$9*(1-(ABS($Q67-ABS(VALUE(MID(DW67,FIND("|",DW67)+1,FIND("-",DW67)-FIND("|",DW67)-1))-VALUE(MID(DW67,FIND("-",DW67)+1,10)))))*$D$50),$D$9*(1-(IF($N67="X",ABS($O67-VALUE(MID(DW67,FIND("|",DW67)+1,FIND("-",DW67)-FIND("|",DW67)-1))),ABS($Q67-ABS(VALUE(MID(DW67,FIND("|",DW67)+1,FIND("-",DW67)-FIND("|",DW67)-1))-VALUE(MID(DW67,FIND("-",DW67)+1,10)))))*$D$50)))))*$I67,0)),0)</f>
        <v>0</v>
      </c>
      <c r="DY67" s="337"/>
      <c r="DZ67" s="362"/>
      <c r="EA67" s="355" t="n">
        <f aca="false">IFERROR(IF($M67=DZ67,($D$8+$D$9+$D$10)*$I67,IF($N67=LEFT(DZ67,1),($D$8+MAX(0,IF($D$50=1,$D$9*(1-(ABS($Q67-ABS(VALUE(MID(DZ67,FIND("|",DZ67)+1,FIND("-",DZ67)-FIND("|",DZ67)-1))-VALUE(MID(DZ67,FIND("-",DZ67)+1,10)))))*$D$50),$D$9*(1-(IF($N67="X",ABS($O67-VALUE(MID(DZ67,FIND("|",DZ67)+1,FIND("-",DZ67)-FIND("|",DZ67)-1))),ABS($Q67-ABS(VALUE(MID(DZ67,FIND("|",DZ67)+1,FIND("-",DZ67)-FIND("|",DZ67)-1))-VALUE(MID(DZ67,FIND("-",DZ67)+1,10)))))*$D$50)))))*$I67,0)),0)</f>
        <v>0</v>
      </c>
      <c r="EB67" s="337"/>
      <c r="EC67" s="362"/>
      <c r="ED67" s="355" t="n">
        <f aca="false">IFERROR(IF($M67=EC67,($D$8+$D$9+$D$10)*$I67,IF($N67=LEFT(EC67,1),($D$8+MAX(0,IF($D$50=1,$D$9*(1-(ABS($Q67-ABS(VALUE(MID(EC67,FIND("|",EC67)+1,FIND("-",EC67)-FIND("|",EC67)-1))-VALUE(MID(EC67,FIND("-",EC67)+1,10)))))*$D$50),$D$9*(1-(IF($N67="X",ABS($O67-VALUE(MID(EC67,FIND("|",EC67)+1,FIND("-",EC67)-FIND("|",EC67)-1))),ABS($Q67-ABS(VALUE(MID(EC67,FIND("|",EC67)+1,FIND("-",EC67)-FIND("|",EC67)-1))-VALUE(MID(EC67,FIND("-",EC67)+1,10)))))*$D$50)))))*$I67,0)),0)</f>
        <v>0</v>
      </c>
      <c r="EE67" s="337"/>
      <c r="EF67" s="362"/>
      <c r="EG67" s="355" t="n">
        <f aca="false">IFERROR(IF($M67=EF67,($D$8+$D$9+$D$10)*$I67,IF($N67=LEFT(EF67,1),($D$8+MAX(0,IF($D$50=1,$D$9*(1-(ABS($Q67-ABS(VALUE(MID(EF67,FIND("|",EF67)+1,FIND("-",EF67)-FIND("|",EF67)-1))-VALUE(MID(EF67,FIND("-",EF67)+1,10)))))*$D$50),$D$9*(1-(IF($N67="X",ABS($O67-VALUE(MID(EF67,FIND("|",EF67)+1,FIND("-",EF67)-FIND("|",EF67)-1))),ABS($Q67-ABS(VALUE(MID(EF67,FIND("|",EF67)+1,FIND("-",EF67)-FIND("|",EF67)-1))-VALUE(MID(EF67,FIND("-",EF67)+1,10)))))*$D$50)))))*$I67,0)),0)</f>
        <v>0</v>
      </c>
      <c r="EH67" s="337"/>
      <c r="EI67" s="337"/>
    </row>
    <row r="68" customFormat="false" ht="15" hidden="false" customHeight="false" outlineLevel="0" collapsed="false">
      <c r="A68" s="326"/>
      <c r="B68" s="326"/>
      <c r="C68" s="247"/>
      <c r="D68" s="247"/>
      <c r="E68" s="326"/>
      <c r="F68" s="393" t="n">
        <f aca="false">SUM($D$8:$D$10)*I68</f>
        <v>17</v>
      </c>
      <c r="G68" s="393" t="n">
        <f aca="false">VLOOKUP(H68,Equipos!$Q$1:$R$25,2,0)</f>
        <v>17</v>
      </c>
      <c r="H68" s="394" t="n">
        <f aca="false">TRUNC(INDEX(WORLDCUP!$X$4:$X$147,MATCH(ADMIN!K68,WORLDCUP!$DT$4:$DT$147,0))+INDEX(Horarios!$R$3:$R$86,MATCH(Horarios!$C$3,Horarios!$P$3:$P$86,0))/24)</f>
        <v>46200</v>
      </c>
      <c r="I68" s="351" t="n">
        <v>1</v>
      </c>
      <c r="J68" s="361" t="s">
        <v>324</v>
      </c>
      <c r="K68" s="366" t="str">
        <f aca="false">CONCATENATE(WORLDCUP!AA64,"-",WORLDCUP!AF64)</f>
        <v>Cabo Verde-Arabia Saudita</v>
      </c>
      <c r="L68" s="353"/>
      <c r="M68" s="358" t="str">
        <f aca="false">IF(OR(WORLDCUP!AC64="",WORLDCUP!AD64=""),"-",N68&amp;"|"&amp;O68&amp;"-"&amp;P68)</f>
        <v>-</v>
      </c>
      <c r="N68" s="331" t="str">
        <f aca="false">IF(OR(WORLDCUP!AC64="",WORLDCUP!AD64=""),"",IF(WORLDCUP!AC64&gt;WORLDCUP!AD64,"1",IF(WORLDCUP!AC64&lt;WORLDCUP!AD64,"2","X")))</f>
        <v/>
      </c>
      <c r="O68" s="331" t="n">
        <f aca="false">WORLDCUP!AC64</f>
        <v>0</v>
      </c>
      <c r="P68" s="331" t="n">
        <f aca="false">WORLDCUP!AD64</f>
        <v>0</v>
      </c>
      <c r="Q68" s="331" t="n">
        <f aca="false">ABS(O68-P68)</f>
        <v>0</v>
      </c>
      <c r="R68" s="326"/>
      <c r="S68" s="362" t="s">
        <v>277</v>
      </c>
      <c r="T68" s="355" t="n">
        <f aca="false">IFERROR(IF($M68=S68,($D$8+$D$9+$D$10)*$I68,IF($N68=LEFT(S68,1),($D$8+MAX(0,IF($D$50=1,$D$9*(1-(ABS($Q68-ABS(VALUE(MID(S68,FIND("|",S68)+1,FIND("-",S68)-FIND("|",S68)-1))-VALUE(MID(S68,FIND("-",S68)+1,10)))))*$D$50),$D$9*(1-(IF($N68="X",ABS($O68-VALUE(MID(S68,FIND("|",S68)+1,FIND("-",S68)-FIND("|",S68)-1))),ABS($Q68-ABS(VALUE(MID(S68,FIND("|",S68)+1,FIND("-",S68)-FIND("|",S68)-1))-VALUE(MID(S68,FIND("-",S68)+1,10)))))*$D$50)))))*$I68,0)),0)</f>
        <v>0</v>
      </c>
      <c r="U68" s="337"/>
      <c r="V68" s="362" t="s">
        <v>267</v>
      </c>
      <c r="W68" s="355" t="n">
        <f aca="false">IFERROR(IF($M68=V68,($D$8+$D$9+$D$10)*$I68,IF($N68=LEFT(V68,1),($D$8+MAX(0,IF($D$50=1,$D$9*(1-(ABS($Q68-ABS(VALUE(MID(V68,FIND("|",V68)+1,FIND("-",V68)-FIND("|",V68)-1))-VALUE(MID(V68,FIND("-",V68)+1,10)))))*$D$50),$D$9*(1-(IF($N68="X",ABS($O68-VALUE(MID(V68,FIND("|",V68)+1,FIND("-",V68)-FIND("|",V68)-1))),ABS($Q68-ABS(VALUE(MID(V68,FIND("|",V68)+1,FIND("-",V68)-FIND("|",V68)-1))-VALUE(MID(V68,FIND("-",V68)+1,10)))))*$D$50)))))*$I68,0)),0)</f>
        <v>0</v>
      </c>
      <c r="X68" s="337"/>
      <c r="Y68" s="362" t="s">
        <v>267</v>
      </c>
      <c r="Z68" s="355" t="n">
        <f aca="false">IFERROR(IF($M68=Y68,($D$8+$D$9+$D$10)*$I68,IF($N68=LEFT(Y68,1),($D$8+MAX(0,IF($D$50=1,$D$9*(1-(ABS($Q68-ABS(VALUE(MID(Y68,FIND("|",Y68)+1,FIND("-",Y68)-FIND("|",Y68)-1))-VALUE(MID(Y68,FIND("-",Y68)+1,10)))))*$D$50),$D$9*(1-(IF($N68="X",ABS($O68-VALUE(MID(Y68,FIND("|",Y68)+1,FIND("-",Y68)-FIND("|",Y68)-1))),ABS($Q68-ABS(VALUE(MID(Y68,FIND("|",Y68)+1,FIND("-",Y68)-FIND("|",Y68)-1))-VALUE(MID(Y68,FIND("-",Y68)+1,10)))))*$D$50)))))*$I68,0)),0)</f>
        <v>0</v>
      </c>
      <c r="AA68" s="337"/>
      <c r="AB68" s="362" t="s">
        <v>275</v>
      </c>
      <c r="AC68" s="355" t="n">
        <f aca="false">IFERROR(IF($M68=AB68,($D$8+$D$9+$D$10)*$I68,IF($N68=LEFT(AB68,1),($D$8+MAX(0,IF($D$50=1,$D$9*(1-(ABS($Q68-ABS(VALUE(MID(AB68,FIND("|",AB68)+1,FIND("-",AB68)-FIND("|",AB68)-1))-VALUE(MID(AB68,FIND("-",AB68)+1,10)))))*$D$50),$D$9*(1-(IF($N68="X",ABS($O68-VALUE(MID(AB68,FIND("|",AB68)+1,FIND("-",AB68)-FIND("|",AB68)-1))),ABS($Q68-ABS(VALUE(MID(AB68,FIND("|",AB68)+1,FIND("-",AB68)-FIND("|",AB68)-1))-VALUE(MID(AB68,FIND("-",AB68)+1,10)))))*$D$50)))))*$I68,0)),0)</f>
        <v>0</v>
      </c>
      <c r="AD68" s="337"/>
      <c r="AE68" s="362" t="s">
        <v>271</v>
      </c>
      <c r="AF68" s="355" t="n">
        <f aca="false">IFERROR(IF($M68=AE68,($D$8+$D$9+$D$10)*$I68,IF($N68=LEFT(AE68,1),($D$8+MAX(0,IF($D$50=1,$D$9*(1-(ABS($Q68-ABS(VALUE(MID(AE68,FIND("|",AE68)+1,FIND("-",AE68)-FIND("|",AE68)-1))-VALUE(MID(AE68,FIND("-",AE68)+1,10)))))*$D$50),$D$9*(1-(IF($N68="X",ABS($O68-VALUE(MID(AE68,FIND("|",AE68)+1,FIND("-",AE68)-FIND("|",AE68)-1))),ABS($Q68-ABS(VALUE(MID(AE68,FIND("|",AE68)+1,FIND("-",AE68)-FIND("|",AE68)-1))-VALUE(MID(AE68,FIND("-",AE68)+1,10)))))*$D$50)))))*$I68,0)),0)</f>
        <v>0</v>
      </c>
      <c r="AG68" s="337"/>
      <c r="AH68" s="362" t="s">
        <v>271</v>
      </c>
      <c r="AI68" s="355" t="n">
        <f aca="false">IFERROR(IF($M68=AH68,($D$8+$D$9+$D$10)*$I68,IF($N68=LEFT(AH68,1),($D$8+MAX(0,IF($D$50=1,$D$9*(1-(ABS($Q68-ABS(VALUE(MID(AH68,FIND("|",AH68)+1,FIND("-",AH68)-FIND("|",AH68)-1))-VALUE(MID(AH68,FIND("-",AH68)+1,10)))))*$D$50),$D$9*(1-(IF($N68="X",ABS($O68-VALUE(MID(AH68,FIND("|",AH68)+1,FIND("-",AH68)-FIND("|",AH68)-1))),ABS($Q68-ABS(VALUE(MID(AH68,FIND("|",AH68)+1,FIND("-",AH68)-FIND("|",AH68)-1))-VALUE(MID(AH68,FIND("-",AH68)+1,10)))))*$D$50)))))*$I68,0)),0)</f>
        <v>0</v>
      </c>
      <c r="AJ68" s="337"/>
      <c r="AK68" s="362" t="s">
        <v>267</v>
      </c>
      <c r="AL68" s="355" t="n">
        <f aca="false">IFERROR(IF($M68=AK68,($D$8+$D$9+$D$10)*$I68,IF($N68=LEFT(AK68,1),($D$8+MAX(0,IF($D$50=1,$D$9*(1-(ABS($Q68-ABS(VALUE(MID(AK68,FIND("|",AK68)+1,FIND("-",AK68)-FIND("|",AK68)-1))-VALUE(MID(AK68,FIND("-",AK68)+1,10)))))*$D$50),$D$9*(1-(IF($N68="X",ABS($O68-VALUE(MID(AK68,FIND("|",AK68)+1,FIND("-",AK68)-FIND("|",AK68)-1))),ABS($Q68-ABS(VALUE(MID(AK68,FIND("|",AK68)+1,FIND("-",AK68)-FIND("|",AK68)-1))-VALUE(MID(AK68,FIND("-",AK68)+1,10)))))*$D$50)))))*$I68,0)),0)</f>
        <v>0</v>
      </c>
      <c r="AM68" s="337"/>
      <c r="AN68" s="362" t="s">
        <v>271</v>
      </c>
      <c r="AO68" s="355" t="n">
        <f aca="false">IFERROR(IF($M68=AN68,($D$8+$D$9+$D$10)*$I68,IF($N68=LEFT(AN68,1),($D$8+MAX(0,IF($D$50=1,$D$9*(1-(ABS($Q68-ABS(VALUE(MID(AN68,FIND("|",AN68)+1,FIND("-",AN68)-FIND("|",AN68)-1))-VALUE(MID(AN68,FIND("-",AN68)+1,10)))))*$D$50),$D$9*(1-(IF($N68="X",ABS($O68-VALUE(MID(AN68,FIND("|",AN68)+1,FIND("-",AN68)-FIND("|",AN68)-1))),ABS($Q68-ABS(VALUE(MID(AN68,FIND("|",AN68)+1,FIND("-",AN68)-FIND("|",AN68)-1))-VALUE(MID(AN68,FIND("-",AN68)+1,10)))))*$D$50)))))*$I68,0)),0)</f>
        <v>0</v>
      </c>
      <c r="AP68" s="337"/>
      <c r="AQ68" s="362" t="s">
        <v>277</v>
      </c>
      <c r="AR68" s="355" t="n">
        <f aca="false">IFERROR(IF($M68=AQ68,($D$8+$D$9+$D$10)*$I68,IF($N68=LEFT(AQ68,1),($D$8+MAX(0,IF($D$50=1,$D$9*(1-(ABS($Q68-ABS(VALUE(MID(AQ68,FIND("|",AQ68)+1,FIND("-",AQ68)-FIND("|",AQ68)-1))-VALUE(MID(AQ68,FIND("-",AQ68)+1,10)))))*$D$50),$D$9*(1-(IF($N68="X",ABS($O68-VALUE(MID(AQ68,FIND("|",AQ68)+1,FIND("-",AQ68)-FIND("|",AQ68)-1))),ABS($Q68-ABS(VALUE(MID(AQ68,FIND("|",AQ68)+1,FIND("-",AQ68)-FIND("|",AQ68)-1))-VALUE(MID(AQ68,FIND("-",AQ68)+1,10)))))*$D$50)))))*$I68,0)),0)</f>
        <v>0</v>
      </c>
      <c r="AS68" s="337"/>
      <c r="AT68" s="362" t="s">
        <v>268</v>
      </c>
      <c r="AU68" s="355" t="n">
        <f aca="false">IFERROR(IF($M68=AT68,($D$8+$D$9+$D$10)*$I68,IF($N68=LEFT(AT68,1),($D$8+MAX(0,IF($D$50=1,$D$9*(1-(ABS($Q68-ABS(VALUE(MID(AT68,FIND("|",AT68)+1,FIND("-",AT68)-FIND("|",AT68)-1))-VALUE(MID(AT68,FIND("-",AT68)+1,10)))))*$D$50),$D$9*(1-(IF($N68="X",ABS($O68-VALUE(MID(AT68,FIND("|",AT68)+1,FIND("-",AT68)-FIND("|",AT68)-1))),ABS($Q68-ABS(VALUE(MID(AT68,FIND("|",AT68)+1,FIND("-",AT68)-FIND("|",AT68)-1))-VALUE(MID(AT68,FIND("-",AT68)+1,10)))))*$D$50)))))*$I68,0)),0)</f>
        <v>0</v>
      </c>
      <c r="AV68" s="337"/>
      <c r="AW68" s="362" t="s">
        <v>267</v>
      </c>
      <c r="AX68" s="355" t="n">
        <f aca="false">IFERROR(IF($M68=AW68,($D$8+$D$9+$D$10)*$I68,IF($N68=LEFT(AW68,1),($D$8+MAX(0,IF($D$50=1,$D$9*(1-(ABS($Q68-ABS(VALUE(MID(AW68,FIND("|",AW68)+1,FIND("-",AW68)-FIND("|",AW68)-1))-VALUE(MID(AW68,FIND("-",AW68)+1,10)))))*$D$50),$D$9*(1-(IF($N68="X",ABS($O68-VALUE(MID(AW68,FIND("|",AW68)+1,FIND("-",AW68)-FIND("|",AW68)-1))),ABS($Q68-ABS(VALUE(MID(AW68,FIND("|",AW68)+1,FIND("-",AW68)-FIND("|",AW68)-1))-VALUE(MID(AW68,FIND("-",AW68)+1,10)))))*$D$50)))))*$I68,0)),0)</f>
        <v>0</v>
      </c>
      <c r="AY68" s="337"/>
      <c r="AZ68" s="362" t="s">
        <v>267</v>
      </c>
      <c r="BA68" s="355" t="n">
        <f aca="false">IFERROR(IF($M68=AZ68,($D$8+$D$9+$D$10)*$I68,IF($N68=LEFT(AZ68,1),($D$8+MAX(0,IF($D$50=1,$D$9*(1-(ABS($Q68-ABS(VALUE(MID(AZ68,FIND("|",AZ68)+1,FIND("-",AZ68)-FIND("|",AZ68)-1))-VALUE(MID(AZ68,FIND("-",AZ68)+1,10)))))*$D$50),$D$9*(1-(IF($N68="X",ABS($O68-VALUE(MID(AZ68,FIND("|",AZ68)+1,FIND("-",AZ68)-FIND("|",AZ68)-1))),ABS($Q68-ABS(VALUE(MID(AZ68,FIND("|",AZ68)+1,FIND("-",AZ68)-FIND("|",AZ68)-1))-VALUE(MID(AZ68,FIND("-",AZ68)+1,10)))))*$D$50)))))*$I68,0)),0)</f>
        <v>0</v>
      </c>
      <c r="BB68" s="337"/>
      <c r="BC68" s="362" t="s">
        <v>277</v>
      </c>
      <c r="BD68" s="355" t="n">
        <f aca="false">IFERROR(IF($M68=BC68,($D$8+$D$9+$D$10)*$I68,IF($N68=LEFT(BC68,1),($D$8+MAX(0,IF($D$50=1,$D$9*(1-(ABS($Q68-ABS(VALUE(MID(BC68,FIND("|",BC68)+1,FIND("-",BC68)-FIND("|",BC68)-1))-VALUE(MID(BC68,FIND("-",BC68)+1,10)))))*$D$50),$D$9*(1-(IF($N68="X",ABS($O68-VALUE(MID(BC68,FIND("|",BC68)+1,FIND("-",BC68)-FIND("|",BC68)-1))),ABS($Q68-ABS(VALUE(MID(BC68,FIND("|",BC68)+1,FIND("-",BC68)-FIND("|",BC68)-1))-VALUE(MID(BC68,FIND("-",BC68)+1,10)))))*$D$50)))))*$I68,0)),0)</f>
        <v>0</v>
      </c>
      <c r="BE68" s="337"/>
      <c r="BF68" s="362" t="s">
        <v>275</v>
      </c>
      <c r="BG68" s="355" t="n">
        <f aca="false">IFERROR(IF($M68=BF68,($D$8+$D$9+$D$10)*$I68,IF($N68=LEFT(BF68,1),($D$8+MAX(0,IF($D$50=1,$D$9*(1-(ABS($Q68-ABS(VALUE(MID(BF68,FIND("|",BF68)+1,FIND("-",BF68)-FIND("|",BF68)-1))-VALUE(MID(BF68,FIND("-",BF68)+1,10)))))*$D$50),$D$9*(1-(IF($N68="X",ABS($O68-VALUE(MID(BF68,FIND("|",BF68)+1,FIND("-",BF68)-FIND("|",BF68)-1))),ABS($Q68-ABS(VALUE(MID(BF68,FIND("|",BF68)+1,FIND("-",BF68)-FIND("|",BF68)-1))-VALUE(MID(BF68,FIND("-",BF68)+1,10)))))*$D$50)))))*$I68,0)),0)</f>
        <v>0</v>
      </c>
      <c r="BH68" s="337"/>
      <c r="BI68" s="362" t="s">
        <v>265</v>
      </c>
      <c r="BJ68" s="355" t="n">
        <f aca="false">IFERROR(IF($M68=BI68,($D$8+$D$9+$D$10)*$I68,IF($N68=LEFT(BI68,1),($D$8+MAX(0,IF($D$50=1,$D$9*(1-(ABS($Q68-ABS(VALUE(MID(BI68,FIND("|",BI68)+1,FIND("-",BI68)-FIND("|",BI68)-1))-VALUE(MID(BI68,FIND("-",BI68)+1,10)))))*$D$50),$D$9*(1-(IF($N68="X",ABS($O68-VALUE(MID(BI68,FIND("|",BI68)+1,FIND("-",BI68)-FIND("|",BI68)-1))),ABS($Q68-ABS(VALUE(MID(BI68,FIND("|",BI68)+1,FIND("-",BI68)-FIND("|",BI68)-1))-VALUE(MID(BI68,FIND("-",BI68)+1,10)))))*$D$50)))))*$I68,0)),0)</f>
        <v>0</v>
      </c>
      <c r="BK68" s="337"/>
      <c r="BL68" s="362" t="s">
        <v>274</v>
      </c>
      <c r="BM68" s="355" t="n">
        <f aca="false">IFERROR(IF($M68=BL68,($D$8+$D$9+$D$10)*$I68,IF($N68=LEFT(BL68,1),($D$8+MAX(0,IF($D$50=1,$D$9*(1-(ABS($Q68-ABS(VALUE(MID(BL68,FIND("|",BL68)+1,FIND("-",BL68)-FIND("|",BL68)-1))-VALUE(MID(BL68,FIND("-",BL68)+1,10)))))*$D$50),$D$9*(1-(IF($N68="X",ABS($O68-VALUE(MID(BL68,FIND("|",BL68)+1,FIND("-",BL68)-FIND("|",BL68)-1))),ABS($Q68-ABS(VALUE(MID(BL68,FIND("|",BL68)+1,FIND("-",BL68)-FIND("|",BL68)-1))-VALUE(MID(BL68,FIND("-",BL68)+1,10)))))*$D$50)))))*$I68,0)),0)</f>
        <v>0</v>
      </c>
      <c r="BN68" s="337"/>
      <c r="BO68" s="362" t="s">
        <v>277</v>
      </c>
      <c r="BP68" s="355" t="n">
        <f aca="false">IFERROR(IF($M68=BO68,($D$8+$D$9+$D$10)*$I68,IF($N68=LEFT(BO68,1),($D$8+MAX(0,IF($D$50=1,$D$9*(1-(ABS($Q68-ABS(VALUE(MID(BO68,FIND("|",BO68)+1,FIND("-",BO68)-FIND("|",BO68)-1))-VALUE(MID(BO68,FIND("-",BO68)+1,10)))))*$D$50),$D$9*(1-(IF($N68="X",ABS($O68-VALUE(MID(BO68,FIND("|",BO68)+1,FIND("-",BO68)-FIND("|",BO68)-1))),ABS($Q68-ABS(VALUE(MID(BO68,FIND("|",BO68)+1,FIND("-",BO68)-FIND("|",BO68)-1))-VALUE(MID(BO68,FIND("-",BO68)+1,10)))))*$D$50)))))*$I68,0)),0)</f>
        <v>0</v>
      </c>
      <c r="BQ68" s="337"/>
      <c r="BR68" s="362" t="s">
        <v>271</v>
      </c>
      <c r="BS68" s="355" t="n">
        <f aca="false">IFERROR(IF($M68=BR68,($D$8+$D$9+$D$10)*$I68,IF($N68=LEFT(BR68,1),($D$8+MAX(0,IF($D$50=1,$D$9*(1-(ABS($Q68-ABS(VALUE(MID(BR68,FIND("|",BR68)+1,FIND("-",BR68)-FIND("|",BR68)-1))-VALUE(MID(BR68,FIND("-",BR68)+1,10)))))*$D$50),$D$9*(1-(IF($N68="X",ABS($O68-VALUE(MID(BR68,FIND("|",BR68)+1,FIND("-",BR68)-FIND("|",BR68)-1))),ABS($Q68-ABS(VALUE(MID(BR68,FIND("|",BR68)+1,FIND("-",BR68)-FIND("|",BR68)-1))-VALUE(MID(BR68,FIND("-",BR68)+1,10)))))*$D$50)))))*$I68,0)),0)</f>
        <v>0</v>
      </c>
      <c r="BT68" s="337"/>
      <c r="BU68" s="362"/>
      <c r="BV68" s="355" t="n">
        <f aca="false">IFERROR(IF($M68=BU68,($D$8+$D$9+$D$10)*$I68,IF($N68=LEFT(BU68,1),($D$8+MAX(0,IF($D$50=1,$D$9*(1-(ABS($Q68-ABS(VALUE(MID(BU68,FIND("|",BU68)+1,FIND("-",BU68)-FIND("|",BU68)-1))-VALUE(MID(BU68,FIND("-",BU68)+1,10)))))*$D$50),$D$9*(1-(IF($N68="X",ABS($O68-VALUE(MID(BU68,FIND("|",BU68)+1,FIND("-",BU68)-FIND("|",BU68)-1))),ABS($Q68-ABS(VALUE(MID(BU68,FIND("|",BU68)+1,FIND("-",BU68)-FIND("|",BU68)-1))-VALUE(MID(BU68,FIND("-",BU68)+1,10)))))*$D$50)))))*$I68,0)),0)</f>
        <v>0</v>
      </c>
      <c r="BW68" s="337"/>
      <c r="BX68" s="362"/>
      <c r="BY68" s="355" t="n">
        <f aca="false">IFERROR(IF($M68=BX68,($D$8+$D$9+$D$10)*$I68,IF($N68=LEFT(BX68,1),($D$8+MAX(0,IF($D$50=1,$D$9*(1-(ABS($Q68-ABS(VALUE(MID(BX68,FIND("|",BX68)+1,FIND("-",BX68)-FIND("|",BX68)-1))-VALUE(MID(BX68,FIND("-",BX68)+1,10)))))*$D$50),$D$9*(1-(IF($N68="X",ABS($O68-VALUE(MID(BX68,FIND("|",BX68)+1,FIND("-",BX68)-FIND("|",BX68)-1))),ABS($Q68-ABS(VALUE(MID(BX68,FIND("|",BX68)+1,FIND("-",BX68)-FIND("|",BX68)-1))-VALUE(MID(BX68,FIND("-",BX68)+1,10)))))*$D$50)))))*$I68,0)),0)</f>
        <v>0</v>
      </c>
      <c r="BZ68" s="337"/>
      <c r="CA68" s="362"/>
      <c r="CB68" s="355" t="n">
        <f aca="false">IFERROR(IF($M68=CA68,($D$8+$D$9+$D$10)*$I68,IF($N68=LEFT(CA68,1),($D$8+MAX(0,IF($D$50=1,$D$9*(1-(ABS($Q68-ABS(VALUE(MID(CA68,FIND("|",CA68)+1,FIND("-",CA68)-FIND("|",CA68)-1))-VALUE(MID(CA68,FIND("-",CA68)+1,10)))))*$D$50),$D$9*(1-(IF($N68="X",ABS($O68-VALUE(MID(CA68,FIND("|",CA68)+1,FIND("-",CA68)-FIND("|",CA68)-1))),ABS($Q68-ABS(VALUE(MID(CA68,FIND("|",CA68)+1,FIND("-",CA68)-FIND("|",CA68)-1))-VALUE(MID(CA68,FIND("-",CA68)+1,10)))))*$D$50)))))*$I68,0)),0)</f>
        <v>0</v>
      </c>
      <c r="CC68" s="337"/>
      <c r="CD68" s="362"/>
      <c r="CE68" s="355" t="n">
        <f aca="false">IFERROR(IF($M68=CD68,($D$8+$D$9+$D$10)*$I68,IF($N68=LEFT(CD68,1),($D$8+MAX(0,IF($D$50=1,$D$9*(1-(ABS($Q68-ABS(VALUE(MID(CD68,FIND("|",CD68)+1,FIND("-",CD68)-FIND("|",CD68)-1))-VALUE(MID(CD68,FIND("-",CD68)+1,10)))))*$D$50),$D$9*(1-(IF($N68="X",ABS($O68-VALUE(MID(CD68,FIND("|",CD68)+1,FIND("-",CD68)-FIND("|",CD68)-1))),ABS($Q68-ABS(VALUE(MID(CD68,FIND("|",CD68)+1,FIND("-",CD68)-FIND("|",CD68)-1))-VALUE(MID(CD68,FIND("-",CD68)+1,10)))))*$D$50)))))*$I68,0)),0)</f>
        <v>0</v>
      </c>
      <c r="CF68" s="337"/>
      <c r="CG68" s="362"/>
      <c r="CH68" s="355" t="n">
        <f aca="false">IFERROR(IF($M68=CG68,($D$8+$D$9+$D$10)*$I68,IF($N68=LEFT(CG68,1),($D$8+MAX(0,IF($D$50=1,$D$9*(1-(ABS($Q68-ABS(VALUE(MID(CG68,FIND("|",CG68)+1,FIND("-",CG68)-FIND("|",CG68)-1))-VALUE(MID(CG68,FIND("-",CG68)+1,10)))))*$D$50),$D$9*(1-(IF($N68="X",ABS($O68-VALUE(MID(CG68,FIND("|",CG68)+1,FIND("-",CG68)-FIND("|",CG68)-1))),ABS($Q68-ABS(VALUE(MID(CG68,FIND("|",CG68)+1,FIND("-",CG68)-FIND("|",CG68)-1))-VALUE(MID(CG68,FIND("-",CG68)+1,10)))))*$D$50)))))*$I68,0)),0)</f>
        <v>0</v>
      </c>
      <c r="CI68" s="337"/>
      <c r="CJ68" s="362"/>
      <c r="CK68" s="355" t="n">
        <f aca="false">IFERROR(IF($M68=CJ68,($D$8+$D$9+$D$10)*$I68,IF($N68=LEFT(CJ68,1),($D$8+MAX(0,IF($D$50=1,$D$9*(1-(ABS($Q68-ABS(VALUE(MID(CJ68,FIND("|",CJ68)+1,FIND("-",CJ68)-FIND("|",CJ68)-1))-VALUE(MID(CJ68,FIND("-",CJ68)+1,10)))))*$D$50),$D$9*(1-(IF($N68="X",ABS($O68-VALUE(MID(CJ68,FIND("|",CJ68)+1,FIND("-",CJ68)-FIND("|",CJ68)-1))),ABS($Q68-ABS(VALUE(MID(CJ68,FIND("|",CJ68)+1,FIND("-",CJ68)-FIND("|",CJ68)-1))-VALUE(MID(CJ68,FIND("-",CJ68)+1,10)))))*$D$50)))))*$I68,0)),0)</f>
        <v>0</v>
      </c>
      <c r="CL68" s="337"/>
      <c r="CM68" s="362"/>
      <c r="CN68" s="355" t="n">
        <f aca="false">IFERROR(IF($M68=CM68,($D$8+$D$9+$D$10)*$I68,IF($N68=LEFT(CM68,1),($D$8+MAX(0,IF($D$50=1,$D$9*(1-(ABS($Q68-ABS(VALUE(MID(CM68,FIND("|",CM68)+1,FIND("-",CM68)-FIND("|",CM68)-1))-VALUE(MID(CM68,FIND("-",CM68)+1,10)))))*$D$50),$D$9*(1-(IF($N68="X",ABS($O68-VALUE(MID(CM68,FIND("|",CM68)+1,FIND("-",CM68)-FIND("|",CM68)-1))),ABS($Q68-ABS(VALUE(MID(CM68,FIND("|",CM68)+1,FIND("-",CM68)-FIND("|",CM68)-1))-VALUE(MID(CM68,FIND("-",CM68)+1,10)))))*$D$50)))))*$I68,0)),0)</f>
        <v>0</v>
      </c>
      <c r="CO68" s="337"/>
      <c r="CP68" s="362"/>
      <c r="CQ68" s="355" t="n">
        <f aca="false">IFERROR(IF($M68=CP68,($D$8+$D$9+$D$10)*$I68,IF($N68=LEFT(CP68,1),($D$8+MAX(0,IF($D$50=1,$D$9*(1-(ABS($Q68-ABS(VALUE(MID(CP68,FIND("|",CP68)+1,FIND("-",CP68)-FIND("|",CP68)-1))-VALUE(MID(CP68,FIND("-",CP68)+1,10)))))*$D$50),$D$9*(1-(IF($N68="X",ABS($O68-VALUE(MID(CP68,FIND("|",CP68)+1,FIND("-",CP68)-FIND("|",CP68)-1))),ABS($Q68-ABS(VALUE(MID(CP68,FIND("|",CP68)+1,FIND("-",CP68)-FIND("|",CP68)-1))-VALUE(MID(CP68,FIND("-",CP68)+1,10)))))*$D$50)))))*$I68,0)),0)</f>
        <v>0</v>
      </c>
      <c r="CR68" s="337"/>
      <c r="CS68" s="362"/>
      <c r="CT68" s="355" t="n">
        <f aca="false">IFERROR(IF($M68=CS68,($D$8+$D$9+$D$10)*$I68,IF($N68=LEFT(CS68,1),($D$8+MAX(0,IF($D$50=1,$D$9*(1-(ABS($Q68-ABS(VALUE(MID(CS68,FIND("|",CS68)+1,FIND("-",CS68)-FIND("|",CS68)-1))-VALUE(MID(CS68,FIND("-",CS68)+1,10)))))*$D$50),$D$9*(1-(IF($N68="X",ABS($O68-VALUE(MID(CS68,FIND("|",CS68)+1,FIND("-",CS68)-FIND("|",CS68)-1))),ABS($Q68-ABS(VALUE(MID(CS68,FIND("|",CS68)+1,FIND("-",CS68)-FIND("|",CS68)-1))-VALUE(MID(CS68,FIND("-",CS68)+1,10)))))*$D$50)))))*$I68,0)),0)</f>
        <v>0</v>
      </c>
      <c r="CU68" s="337"/>
      <c r="CV68" s="362"/>
      <c r="CW68" s="355" t="n">
        <f aca="false">IFERROR(IF($M68=CV68,($D$8+$D$9+$D$10)*$I68,IF($N68=LEFT(CV68,1),($D$8+MAX(0,IF($D$50=1,$D$9*(1-(ABS($Q68-ABS(VALUE(MID(CV68,FIND("|",CV68)+1,FIND("-",CV68)-FIND("|",CV68)-1))-VALUE(MID(CV68,FIND("-",CV68)+1,10)))))*$D$50),$D$9*(1-(IF($N68="X",ABS($O68-VALUE(MID(CV68,FIND("|",CV68)+1,FIND("-",CV68)-FIND("|",CV68)-1))),ABS($Q68-ABS(VALUE(MID(CV68,FIND("|",CV68)+1,FIND("-",CV68)-FIND("|",CV68)-1))-VALUE(MID(CV68,FIND("-",CV68)+1,10)))))*$D$50)))))*$I68,0)),0)</f>
        <v>0</v>
      </c>
      <c r="CX68" s="337"/>
      <c r="CY68" s="362"/>
      <c r="CZ68" s="355" t="n">
        <f aca="false">IFERROR(IF($M68=CY68,($D$8+$D$9+$D$10)*$I68,IF($N68=LEFT(CY68,1),($D$8+MAX(0,IF($D$50=1,$D$9*(1-(ABS($Q68-ABS(VALUE(MID(CY68,FIND("|",CY68)+1,FIND("-",CY68)-FIND("|",CY68)-1))-VALUE(MID(CY68,FIND("-",CY68)+1,10)))))*$D$50),$D$9*(1-(IF($N68="X",ABS($O68-VALUE(MID(CY68,FIND("|",CY68)+1,FIND("-",CY68)-FIND("|",CY68)-1))),ABS($Q68-ABS(VALUE(MID(CY68,FIND("|",CY68)+1,FIND("-",CY68)-FIND("|",CY68)-1))-VALUE(MID(CY68,FIND("-",CY68)+1,10)))))*$D$50)))))*$I68,0)),0)</f>
        <v>0</v>
      </c>
      <c r="DA68" s="337"/>
      <c r="DB68" s="362"/>
      <c r="DC68" s="355" t="n">
        <f aca="false">IFERROR(IF($M68=DB68,($D$8+$D$9+$D$10)*$I68,IF($N68=LEFT(DB68,1),($D$8+MAX(0,IF($D$50=1,$D$9*(1-(ABS($Q68-ABS(VALUE(MID(DB68,FIND("|",DB68)+1,FIND("-",DB68)-FIND("|",DB68)-1))-VALUE(MID(DB68,FIND("-",DB68)+1,10)))))*$D$50),$D$9*(1-(IF($N68="X",ABS($O68-VALUE(MID(DB68,FIND("|",DB68)+1,FIND("-",DB68)-FIND("|",DB68)-1))),ABS($Q68-ABS(VALUE(MID(DB68,FIND("|",DB68)+1,FIND("-",DB68)-FIND("|",DB68)-1))-VALUE(MID(DB68,FIND("-",DB68)+1,10)))))*$D$50)))))*$I68,0)),0)</f>
        <v>0</v>
      </c>
      <c r="DD68" s="337"/>
      <c r="DE68" s="362"/>
      <c r="DF68" s="355" t="n">
        <f aca="false">IFERROR(IF($M68=DE68,($D$8+$D$9+$D$10)*$I68,IF($N68=LEFT(DE68,1),($D$8+MAX(0,IF($D$50=1,$D$9*(1-(ABS($Q68-ABS(VALUE(MID(DE68,FIND("|",DE68)+1,FIND("-",DE68)-FIND("|",DE68)-1))-VALUE(MID(DE68,FIND("-",DE68)+1,10)))))*$D$50),$D$9*(1-(IF($N68="X",ABS($O68-VALUE(MID(DE68,FIND("|",DE68)+1,FIND("-",DE68)-FIND("|",DE68)-1))),ABS($Q68-ABS(VALUE(MID(DE68,FIND("|",DE68)+1,FIND("-",DE68)-FIND("|",DE68)-1))-VALUE(MID(DE68,FIND("-",DE68)+1,10)))))*$D$50)))))*$I68,0)),0)</f>
        <v>0</v>
      </c>
      <c r="DG68" s="337"/>
      <c r="DH68" s="362"/>
      <c r="DI68" s="355" t="n">
        <f aca="false">IFERROR(IF($M68=DH68,($D$8+$D$9+$D$10)*$I68,IF($N68=LEFT(DH68,1),($D$8+MAX(0,IF($D$50=1,$D$9*(1-(ABS($Q68-ABS(VALUE(MID(DH68,FIND("|",DH68)+1,FIND("-",DH68)-FIND("|",DH68)-1))-VALUE(MID(DH68,FIND("-",DH68)+1,10)))))*$D$50),$D$9*(1-(IF($N68="X",ABS($O68-VALUE(MID(DH68,FIND("|",DH68)+1,FIND("-",DH68)-FIND("|",DH68)-1))),ABS($Q68-ABS(VALUE(MID(DH68,FIND("|",DH68)+1,FIND("-",DH68)-FIND("|",DH68)-1))-VALUE(MID(DH68,FIND("-",DH68)+1,10)))))*$D$50)))))*$I68,0)),0)</f>
        <v>0</v>
      </c>
      <c r="DJ68" s="337"/>
      <c r="DK68" s="362"/>
      <c r="DL68" s="355" t="n">
        <f aca="false">IFERROR(IF($M68=DK68,($D$8+$D$9+$D$10)*$I68,IF($N68=LEFT(DK68,1),($D$8+MAX(0,IF($D$50=1,$D$9*(1-(ABS($Q68-ABS(VALUE(MID(DK68,FIND("|",DK68)+1,FIND("-",DK68)-FIND("|",DK68)-1))-VALUE(MID(DK68,FIND("-",DK68)+1,10)))))*$D$50),$D$9*(1-(IF($N68="X",ABS($O68-VALUE(MID(DK68,FIND("|",DK68)+1,FIND("-",DK68)-FIND("|",DK68)-1))),ABS($Q68-ABS(VALUE(MID(DK68,FIND("|",DK68)+1,FIND("-",DK68)-FIND("|",DK68)-1))-VALUE(MID(DK68,FIND("-",DK68)+1,10)))))*$D$50)))))*$I68,0)),0)</f>
        <v>0</v>
      </c>
      <c r="DM68" s="337"/>
      <c r="DN68" s="362"/>
      <c r="DO68" s="355" t="n">
        <f aca="false">IFERROR(IF($M68=DN68,($D$8+$D$9+$D$10)*$I68,IF($N68=LEFT(DN68,1),($D$8+MAX(0,IF($D$50=1,$D$9*(1-(ABS($Q68-ABS(VALUE(MID(DN68,FIND("|",DN68)+1,FIND("-",DN68)-FIND("|",DN68)-1))-VALUE(MID(DN68,FIND("-",DN68)+1,10)))))*$D$50),$D$9*(1-(IF($N68="X",ABS($O68-VALUE(MID(DN68,FIND("|",DN68)+1,FIND("-",DN68)-FIND("|",DN68)-1))),ABS($Q68-ABS(VALUE(MID(DN68,FIND("|",DN68)+1,FIND("-",DN68)-FIND("|",DN68)-1))-VALUE(MID(DN68,FIND("-",DN68)+1,10)))))*$D$50)))))*$I68,0)),0)</f>
        <v>0</v>
      </c>
      <c r="DP68" s="337"/>
      <c r="DQ68" s="362"/>
      <c r="DR68" s="355" t="n">
        <f aca="false">IFERROR(IF($M68=DQ68,($D$8+$D$9+$D$10)*$I68,IF($N68=LEFT(DQ68,1),($D$8+MAX(0,IF($D$50=1,$D$9*(1-(ABS($Q68-ABS(VALUE(MID(DQ68,FIND("|",DQ68)+1,FIND("-",DQ68)-FIND("|",DQ68)-1))-VALUE(MID(DQ68,FIND("-",DQ68)+1,10)))))*$D$50),$D$9*(1-(IF($N68="X",ABS($O68-VALUE(MID(DQ68,FIND("|",DQ68)+1,FIND("-",DQ68)-FIND("|",DQ68)-1))),ABS($Q68-ABS(VALUE(MID(DQ68,FIND("|",DQ68)+1,FIND("-",DQ68)-FIND("|",DQ68)-1))-VALUE(MID(DQ68,FIND("-",DQ68)+1,10)))))*$D$50)))))*$I68,0)),0)</f>
        <v>0</v>
      </c>
      <c r="DS68" s="337"/>
      <c r="DT68" s="362"/>
      <c r="DU68" s="355" t="n">
        <f aca="false">IFERROR(IF($M68=DT68,($D$8+$D$9+$D$10)*$I68,IF($N68=LEFT(DT68,1),($D$8+MAX(0,IF($D$50=1,$D$9*(1-(ABS($Q68-ABS(VALUE(MID(DT68,FIND("|",DT68)+1,FIND("-",DT68)-FIND("|",DT68)-1))-VALUE(MID(DT68,FIND("-",DT68)+1,10)))))*$D$50),$D$9*(1-(IF($N68="X",ABS($O68-VALUE(MID(DT68,FIND("|",DT68)+1,FIND("-",DT68)-FIND("|",DT68)-1))),ABS($Q68-ABS(VALUE(MID(DT68,FIND("|",DT68)+1,FIND("-",DT68)-FIND("|",DT68)-1))-VALUE(MID(DT68,FIND("-",DT68)+1,10)))))*$D$50)))))*$I68,0)),0)</f>
        <v>0</v>
      </c>
      <c r="DV68" s="337"/>
      <c r="DW68" s="362"/>
      <c r="DX68" s="355" t="n">
        <f aca="false">IFERROR(IF($M68=DW68,($D$8+$D$9+$D$10)*$I68,IF($N68=LEFT(DW68,1),($D$8+MAX(0,IF($D$50=1,$D$9*(1-(ABS($Q68-ABS(VALUE(MID(DW68,FIND("|",DW68)+1,FIND("-",DW68)-FIND("|",DW68)-1))-VALUE(MID(DW68,FIND("-",DW68)+1,10)))))*$D$50),$D$9*(1-(IF($N68="X",ABS($O68-VALUE(MID(DW68,FIND("|",DW68)+1,FIND("-",DW68)-FIND("|",DW68)-1))),ABS($Q68-ABS(VALUE(MID(DW68,FIND("|",DW68)+1,FIND("-",DW68)-FIND("|",DW68)-1))-VALUE(MID(DW68,FIND("-",DW68)+1,10)))))*$D$50)))))*$I68,0)),0)</f>
        <v>0</v>
      </c>
      <c r="DY68" s="337"/>
      <c r="DZ68" s="362"/>
      <c r="EA68" s="355" t="n">
        <f aca="false">IFERROR(IF($M68=DZ68,($D$8+$D$9+$D$10)*$I68,IF($N68=LEFT(DZ68,1),($D$8+MAX(0,IF($D$50=1,$D$9*(1-(ABS($Q68-ABS(VALUE(MID(DZ68,FIND("|",DZ68)+1,FIND("-",DZ68)-FIND("|",DZ68)-1))-VALUE(MID(DZ68,FIND("-",DZ68)+1,10)))))*$D$50),$D$9*(1-(IF($N68="X",ABS($O68-VALUE(MID(DZ68,FIND("|",DZ68)+1,FIND("-",DZ68)-FIND("|",DZ68)-1))),ABS($Q68-ABS(VALUE(MID(DZ68,FIND("|",DZ68)+1,FIND("-",DZ68)-FIND("|",DZ68)-1))-VALUE(MID(DZ68,FIND("-",DZ68)+1,10)))))*$D$50)))))*$I68,0)),0)</f>
        <v>0</v>
      </c>
      <c r="EB68" s="337"/>
      <c r="EC68" s="362"/>
      <c r="ED68" s="355" t="n">
        <f aca="false">IFERROR(IF($M68=EC68,($D$8+$D$9+$D$10)*$I68,IF($N68=LEFT(EC68,1),($D$8+MAX(0,IF($D$50=1,$D$9*(1-(ABS($Q68-ABS(VALUE(MID(EC68,FIND("|",EC68)+1,FIND("-",EC68)-FIND("|",EC68)-1))-VALUE(MID(EC68,FIND("-",EC68)+1,10)))))*$D$50),$D$9*(1-(IF($N68="X",ABS($O68-VALUE(MID(EC68,FIND("|",EC68)+1,FIND("-",EC68)-FIND("|",EC68)-1))),ABS($Q68-ABS(VALUE(MID(EC68,FIND("|",EC68)+1,FIND("-",EC68)-FIND("|",EC68)-1))-VALUE(MID(EC68,FIND("-",EC68)+1,10)))))*$D$50)))))*$I68,0)),0)</f>
        <v>0</v>
      </c>
      <c r="EE68" s="337"/>
      <c r="EF68" s="362"/>
      <c r="EG68" s="355" t="n">
        <f aca="false">IFERROR(IF($M68=EF68,($D$8+$D$9+$D$10)*$I68,IF($N68=LEFT(EF68,1),($D$8+MAX(0,IF($D$50=1,$D$9*(1-(ABS($Q68-ABS(VALUE(MID(EF68,FIND("|",EF68)+1,FIND("-",EF68)-FIND("|",EF68)-1))-VALUE(MID(EF68,FIND("-",EF68)+1,10)))))*$D$50),$D$9*(1-(IF($N68="X",ABS($O68-VALUE(MID(EF68,FIND("|",EF68)+1,FIND("-",EF68)-FIND("|",EF68)-1))),ABS($Q68-ABS(VALUE(MID(EF68,FIND("|",EF68)+1,FIND("-",EF68)-FIND("|",EF68)-1))-VALUE(MID(EF68,FIND("-",EF68)+1,10)))))*$D$50)))))*$I68,0)),0)</f>
        <v>0</v>
      </c>
      <c r="EH68" s="337"/>
      <c r="EI68" s="337"/>
    </row>
    <row r="69" customFormat="false" ht="15" hidden="false" customHeight="false" outlineLevel="0" collapsed="false">
      <c r="A69" s="326"/>
      <c r="B69" s="326"/>
      <c r="C69" s="247"/>
      <c r="D69" s="247"/>
      <c r="E69" s="326"/>
      <c r="F69" s="393" t="n">
        <f aca="false">SUM($D$8:$D$10)*I69</f>
        <v>17</v>
      </c>
      <c r="G69" s="393" t="n">
        <f aca="false">VLOOKUP(H69,Equipos!$Q$1:$R$25,2,0)</f>
        <v>17</v>
      </c>
      <c r="H69" s="394" t="n">
        <f aca="false">TRUNC(INDEX(WORLDCUP!$X$4:$X$147,MATCH(ADMIN!K69,WORLDCUP!$DT$4:$DT$147,0))+INDEX(Horarios!$R$3:$R$86,MATCH(Horarios!$C$3,Horarios!$P$3:$P$86,0))/24)</f>
        <v>46200</v>
      </c>
      <c r="I69" s="351" t="n">
        <v>1</v>
      </c>
      <c r="J69" s="361" t="s">
        <v>324</v>
      </c>
      <c r="K69" s="353" t="str">
        <f aca="false">CONCATENATE(WORLDCUP!AA65,"-",WORLDCUP!AF65)</f>
        <v>Uruguay-España</v>
      </c>
      <c r="L69" s="353"/>
      <c r="M69" s="353" t="str">
        <f aca="false">IF(OR(WORLDCUP!AC65="",WORLDCUP!AD65=""),"-",N69&amp;"|"&amp;O69&amp;"-"&amp;P69)</f>
        <v>-</v>
      </c>
      <c r="N69" s="331" t="str">
        <f aca="false">IF(OR(WORLDCUP!AC65="",WORLDCUP!AD65=""),"",IF(WORLDCUP!AC65&gt;WORLDCUP!AD65,"1",IF(WORLDCUP!AC65&lt;WORLDCUP!AD65,"2","X")))</f>
        <v/>
      </c>
      <c r="O69" s="331" t="n">
        <f aca="false">WORLDCUP!AC65</f>
        <v>0</v>
      </c>
      <c r="P69" s="331" t="n">
        <f aca="false">WORLDCUP!AD65</f>
        <v>0</v>
      </c>
      <c r="Q69" s="331" t="n">
        <f aca="false">ABS(O69-P69)</f>
        <v>0</v>
      </c>
      <c r="R69" s="326"/>
      <c r="S69" s="362" t="s">
        <v>267</v>
      </c>
      <c r="T69" s="355" t="n">
        <f aca="false">IFERROR(IF($M69=S69,($D$8+$D$9+$D$10)*$I69,IF($N69=LEFT(S69,1),($D$8+MAX(0,IF($D$50=1,$D$9*(1-(ABS($Q69-ABS(VALUE(MID(S69,FIND("|",S69)+1,FIND("-",S69)-FIND("|",S69)-1))-VALUE(MID(S69,FIND("-",S69)+1,10)))))*$D$50),$D$9*(1-(IF($N69="X",ABS($O69-VALUE(MID(S69,FIND("|",S69)+1,FIND("-",S69)-FIND("|",S69)-1))),ABS($Q69-ABS(VALUE(MID(S69,FIND("|",S69)+1,FIND("-",S69)-FIND("|",S69)-1))-VALUE(MID(S69,FIND("-",S69)+1,10)))))*$D$50)))))*$I69,0)),0)</f>
        <v>0</v>
      </c>
      <c r="U69" s="337"/>
      <c r="V69" s="362" t="s">
        <v>269</v>
      </c>
      <c r="W69" s="355" t="n">
        <f aca="false">IFERROR(IF($M69=V69,($D$8+$D$9+$D$10)*$I69,IF($N69=LEFT(V69,1),($D$8+MAX(0,IF($D$50=1,$D$9*(1-(ABS($Q69-ABS(VALUE(MID(V69,FIND("|",V69)+1,FIND("-",V69)-FIND("|",V69)-1))-VALUE(MID(V69,FIND("-",V69)+1,10)))))*$D$50),$D$9*(1-(IF($N69="X",ABS($O69-VALUE(MID(V69,FIND("|",V69)+1,FIND("-",V69)-FIND("|",V69)-1))),ABS($Q69-ABS(VALUE(MID(V69,FIND("|",V69)+1,FIND("-",V69)-FIND("|",V69)-1))-VALUE(MID(V69,FIND("-",V69)+1,10)))))*$D$50)))))*$I69,0)),0)</f>
        <v>0</v>
      </c>
      <c r="X69" s="337"/>
      <c r="Y69" s="362" t="s">
        <v>271</v>
      </c>
      <c r="Z69" s="355" t="n">
        <f aca="false">IFERROR(IF($M69=Y69,($D$8+$D$9+$D$10)*$I69,IF($N69=LEFT(Y69,1),($D$8+MAX(0,IF($D$50=1,$D$9*(1-(ABS($Q69-ABS(VALUE(MID(Y69,FIND("|",Y69)+1,FIND("-",Y69)-FIND("|",Y69)-1))-VALUE(MID(Y69,FIND("-",Y69)+1,10)))))*$D$50),$D$9*(1-(IF($N69="X",ABS($O69-VALUE(MID(Y69,FIND("|",Y69)+1,FIND("-",Y69)-FIND("|",Y69)-1))),ABS($Q69-ABS(VALUE(MID(Y69,FIND("|",Y69)+1,FIND("-",Y69)-FIND("|",Y69)-1))-VALUE(MID(Y69,FIND("-",Y69)+1,10)))))*$D$50)))))*$I69,0)),0)</f>
        <v>0</v>
      </c>
      <c r="AA69" s="337"/>
      <c r="AB69" s="362" t="s">
        <v>267</v>
      </c>
      <c r="AC69" s="355" t="n">
        <f aca="false">IFERROR(IF($M69=AB69,($D$8+$D$9+$D$10)*$I69,IF($N69=LEFT(AB69,1),($D$8+MAX(0,IF($D$50=1,$D$9*(1-(ABS($Q69-ABS(VALUE(MID(AB69,FIND("|",AB69)+1,FIND("-",AB69)-FIND("|",AB69)-1))-VALUE(MID(AB69,FIND("-",AB69)+1,10)))))*$D$50),$D$9*(1-(IF($N69="X",ABS($O69-VALUE(MID(AB69,FIND("|",AB69)+1,FIND("-",AB69)-FIND("|",AB69)-1))),ABS($Q69-ABS(VALUE(MID(AB69,FIND("|",AB69)+1,FIND("-",AB69)-FIND("|",AB69)-1))-VALUE(MID(AB69,FIND("-",AB69)+1,10)))))*$D$50)))))*$I69,0)),0)</f>
        <v>0</v>
      </c>
      <c r="AD69" s="337"/>
      <c r="AE69" s="362" t="s">
        <v>274</v>
      </c>
      <c r="AF69" s="355" t="n">
        <f aca="false">IFERROR(IF($M69=AE69,($D$8+$D$9+$D$10)*$I69,IF($N69=LEFT(AE69,1),($D$8+MAX(0,IF($D$50=1,$D$9*(1-(ABS($Q69-ABS(VALUE(MID(AE69,FIND("|",AE69)+1,FIND("-",AE69)-FIND("|",AE69)-1))-VALUE(MID(AE69,FIND("-",AE69)+1,10)))))*$D$50),$D$9*(1-(IF($N69="X",ABS($O69-VALUE(MID(AE69,FIND("|",AE69)+1,FIND("-",AE69)-FIND("|",AE69)-1))),ABS($Q69-ABS(VALUE(MID(AE69,FIND("|",AE69)+1,FIND("-",AE69)-FIND("|",AE69)-1))-VALUE(MID(AE69,FIND("-",AE69)+1,10)))))*$D$50)))))*$I69,0)),0)</f>
        <v>0</v>
      </c>
      <c r="AG69" s="337"/>
      <c r="AH69" s="362" t="s">
        <v>268</v>
      </c>
      <c r="AI69" s="355" t="n">
        <f aca="false">IFERROR(IF($M69=AH69,($D$8+$D$9+$D$10)*$I69,IF($N69=LEFT(AH69,1),($D$8+MAX(0,IF($D$50=1,$D$9*(1-(ABS($Q69-ABS(VALUE(MID(AH69,FIND("|",AH69)+1,FIND("-",AH69)-FIND("|",AH69)-1))-VALUE(MID(AH69,FIND("-",AH69)+1,10)))))*$D$50),$D$9*(1-(IF($N69="X",ABS($O69-VALUE(MID(AH69,FIND("|",AH69)+1,FIND("-",AH69)-FIND("|",AH69)-1))),ABS($Q69-ABS(VALUE(MID(AH69,FIND("|",AH69)+1,FIND("-",AH69)-FIND("|",AH69)-1))-VALUE(MID(AH69,FIND("-",AH69)+1,10)))))*$D$50)))))*$I69,0)),0)</f>
        <v>0</v>
      </c>
      <c r="AJ69" s="337"/>
      <c r="AK69" s="362" t="s">
        <v>267</v>
      </c>
      <c r="AL69" s="355" t="n">
        <f aca="false">IFERROR(IF($M69=AK69,($D$8+$D$9+$D$10)*$I69,IF($N69=LEFT(AK69,1),($D$8+MAX(0,IF($D$50=1,$D$9*(1-(ABS($Q69-ABS(VALUE(MID(AK69,FIND("|",AK69)+1,FIND("-",AK69)-FIND("|",AK69)-1))-VALUE(MID(AK69,FIND("-",AK69)+1,10)))))*$D$50),$D$9*(1-(IF($N69="X",ABS($O69-VALUE(MID(AK69,FIND("|",AK69)+1,FIND("-",AK69)-FIND("|",AK69)-1))),ABS($Q69-ABS(VALUE(MID(AK69,FIND("|",AK69)+1,FIND("-",AK69)-FIND("|",AK69)-1))-VALUE(MID(AK69,FIND("-",AK69)+1,10)))))*$D$50)))))*$I69,0)),0)</f>
        <v>0</v>
      </c>
      <c r="AM69" s="337"/>
      <c r="AN69" s="362" t="s">
        <v>267</v>
      </c>
      <c r="AO69" s="355" t="n">
        <f aca="false">IFERROR(IF($M69=AN69,($D$8+$D$9+$D$10)*$I69,IF($N69=LEFT(AN69,1),($D$8+MAX(0,IF($D$50=1,$D$9*(1-(ABS($Q69-ABS(VALUE(MID(AN69,FIND("|",AN69)+1,FIND("-",AN69)-FIND("|",AN69)-1))-VALUE(MID(AN69,FIND("-",AN69)+1,10)))))*$D$50),$D$9*(1-(IF($N69="X",ABS($O69-VALUE(MID(AN69,FIND("|",AN69)+1,FIND("-",AN69)-FIND("|",AN69)-1))),ABS($Q69-ABS(VALUE(MID(AN69,FIND("|",AN69)+1,FIND("-",AN69)-FIND("|",AN69)-1))-VALUE(MID(AN69,FIND("-",AN69)+1,10)))))*$D$50)))))*$I69,0)),0)</f>
        <v>0</v>
      </c>
      <c r="AP69" s="337"/>
      <c r="AQ69" s="362" t="s">
        <v>267</v>
      </c>
      <c r="AR69" s="355" t="n">
        <f aca="false">IFERROR(IF($M69=AQ69,($D$8+$D$9+$D$10)*$I69,IF($N69=LEFT(AQ69,1),($D$8+MAX(0,IF($D$50=1,$D$9*(1-(ABS($Q69-ABS(VALUE(MID(AQ69,FIND("|",AQ69)+1,FIND("-",AQ69)-FIND("|",AQ69)-1))-VALUE(MID(AQ69,FIND("-",AQ69)+1,10)))))*$D$50),$D$9*(1-(IF($N69="X",ABS($O69-VALUE(MID(AQ69,FIND("|",AQ69)+1,FIND("-",AQ69)-FIND("|",AQ69)-1))),ABS($Q69-ABS(VALUE(MID(AQ69,FIND("|",AQ69)+1,FIND("-",AQ69)-FIND("|",AQ69)-1))-VALUE(MID(AQ69,FIND("-",AQ69)+1,10)))))*$D$50)))))*$I69,0)),0)</f>
        <v>0</v>
      </c>
      <c r="AS69" s="337"/>
      <c r="AT69" s="362" t="s">
        <v>269</v>
      </c>
      <c r="AU69" s="355" t="n">
        <f aca="false">IFERROR(IF($M69=AT69,($D$8+$D$9+$D$10)*$I69,IF($N69=LEFT(AT69,1),($D$8+MAX(0,IF($D$50=1,$D$9*(1-(ABS($Q69-ABS(VALUE(MID(AT69,FIND("|",AT69)+1,FIND("-",AT69)-FIND("|",AT69)-1))-VALUE(MID(AT69,FIND("-",AT69)+1,10)))))*$D$50),$D$9*(1-(IF($N69="X",ABS($O69-VALUE(MID(AT69,FIND("|",AT69)+1,FIND("-",AT69)-FIND("|",AT69)-1))),ABS($Q69-ABS(VALUE(MID(AT69,FIND("|",AT69)+1,FIND("-",AT69)-FIND("|",AT69)-1))-VALUE(MID(AT69,FIND("-",AT69)+1,10)))))*$D$50)))))*$I69,0)),0)</f>
        <v>0</v>
      </c>
      <c r="AV69" s="337"/>
      <c r="AW69" s="362" t="s">
        <v>268</v>
      </c>
      <c r="AX69" s="355" t="n">
        <f aca="false">IFERROR(IF($M69=AW69,($D$8+$D$9+$D$10)*$I69,IF($N69=LEFT(AW69,1),($D$8+MAX(0,IF($D$50=1,$D$9*(1-(ABS($Q69-ABS(VALUE(MID(AW69,FIND("|",AW69)+1,FIND("-",AW69)-FIND("|",AW69)-1))-VALUE(MID(AW69,FIND("-",AW69)+1,10)))))*$D$50),$D$9*(1-(IF($N69="X",ABS($O69-VALUE(MID(AW69,FIND("|",AW69)+1,FIND("-",AW69)-FIND("|",AW69)-1))),ABS($Q69-ABS(VALUE(MID(AW69,FIND("|",AW69)+1,FIND("-",AW69)-FIND("|",AW69)-1))-VALUE(MID(AW69,FIND("-",AW69)+1,10)))))*$D$50)))))*$I69,0)),0)</f>
        <v>0</v>
      </c>
      <c r="AY69" s="337"/>
      <c r="AZ69" s="362" t="s">
        <v>268</v>
      </c>
      <c r="BA69" s="355" t="n">
        <f aca="false">IFERROR(IF($M69=AZ69,($D$8+$D$9+$D$10)*$I69,IF($N69=LEFT(AZ69,1),($D$8+MAX(0,IF($D$50=1,$D$9*(1-(ABS($Q69-ABS(VALUE(MID(AZ69,FIND("|",AZ69)+1,FIND("-",AZ69)-FIND("|",AZ69)-1))-VALUE(MID(AZ69,FIND("-",AZ69)+1,10)))))*$D$50),$D$9*(1-(IF($N69="X",ABS($O69-VALUE(MID(AZ69,FIND("|",AZ69)+1,FIND("-",AZ69)-FIND("|",AZ69)-1))),ABS($Q69-ABS(VALUE(MID(AZ69,FIND("|",AZ69)+1,FIND("-",AZ69)-FIND("|",AZ69)-1))-VALUE(MID(AZ69,FIND("-",AZ69)+1,10)))))*$D$50)))))*$I69,0)),0)</f>
        <v>0</v>
      </c>
      <c r="BB69" s="337"/>
      <c r="BC69" s="362" t="s">
        <v>277</v>
      </c>
      <c r="BD69" s="355" t="n">
        <f aca="false">IFERROR(IF($M69=BC69,($D$8+$D$9+$D$10)*$I69,IF($N69=LEFT(BC69,1),($D$8+MAX(0,IF($D$50=1,$D$9*(1-(ABS($Q69-ABS(VALUE(MID(BC69,FIND("|",BC69)+1,FIND("-",BC69)-FIND("|",BC69)-1))-VALUE(MID(BC69,FIND("-",BC69)+1,10)))))*$D$50),$D$9*(1-(IF($N69="X",ABS($O69-VALUE(MID(BC69,FIND("|",BC69)+1,FIND("-",BC69)-FIND("|",BC69)-1))),ABS($Q69-ABS(VALUE(MID(BC69,FIND("|",BC69)+1,FIND("-",BC69)-FIND("|",BC69)-1))-VALUE(MID(BC69,FIND("-",BC69)+1,10)))))*$D$50)))))*$I69,0)),0)</f>
        <v>0</v>
      </c>
      <c r="BE69" s="337"/>
      <c r="BF69" s="362" t="s">
        <v>271</v>
      </c>
      <c r="BG69" s="355" t="n">
        <f aca="false">IFERROR(IF($M69=BF69,($D$8+$D$9+$D$10)*$I69,IF($N69=LEFT(BF69,1),($D$8+MAX(0,IF($D$50=1,$D$9*(1-(ABS($Q69-ABS(VALUE(MID(BF69,FIND("|",BF69)+1,FIND("-",BF69)-FIND("|",BF69)-1))-VALUE(MID(BF69,FIND("-",BF69)+1,10)))))*$D$50),$D$9*(1-(IF($N69="X",ABS($O69-VALUE(MID(BF69,FIND("|",BF69)+1,FIND("-",BF69)-FIND("|",BF69)-1))),ABS($Q69-ABS(VALUE(MID(BF69,FIND("|",BF69)+1,FIND("-",BF69)-FIND("|",BF69)-1))-VALUE(MID(BF69,FIND("-",BF69)+1,10)))))*$D$50)))))*$I69,0)),0)</f>
        <v>0</v>
      </c>
      <c r="BH69" s="337"/>
      <c r="BI69" s="362" t="s">
        <v>271</v>
      </c>
      <c r="BJ69" s="355" t="n">
        <f aca="false">IFERROR(IF($M69=BI69,($D$8+$D$9+$D$10)*$I69,IF($N69=LEFT(BI69,1),($D$8+MAX(0,IF($D$50=1,$D$9*(1-(ABS($Q69-ABS(VALUE(MID(BI69,FIND("|",BI69)+1,FIND("-",BI69)-FIND("|",BI69)-1))-VALUE(MID(BI69,FIND("-",BI69)+1,10)))))*$D$50),$D$9*(1-(IF($N69="X",ABS($O69-VALUE(MID(BI69,FIND("|",BI69)+1,FIND("-",BI69)-FIND("|",BI69)-1))),ABS($Q69-ABS(VALUE(MID(BI69,FIND("|",BI69)+1,FIND("-",BI69)-FIND("|",BI69)-1))-VALUE(MID(BI69,FIND("-",BI69)+1,10)))))*$D$50)))))*$I69,0)),0)</f>
        <v>0</v>
      </c>
      <c r="BK69" s="337"/>
      <c r="BL69" s="362" t="s">
        <v>325</v>
      </c>
      <c r="BM69" s="355" t="n">
        <f aca="false">IFERROR(IF($M69=BL69,($D$8+$D$9+$D$10)*$I69,IF($N69=LEFT(BL69,1),($D$8+MAX(0,IF($D$50=1,$D$9*(1-(ABS($Q69-ABS(VALUE(MID(BL69,FIND("|",BL69)+1,FIND("-",BL69)-FIND("|",BL69)-1))-VALUE(MID(BL69,FIND("-",BL69)+1,10)))))*$D$50),$D$9*(1-(IF($N69="X",ABS($O69-VALUE(MID(BL69,FIND("|",BL69)+1,FIND("-",BL69)-FIND("|",BL69)-1))),ABS($Q69-ABS(VALUE(MID(BL69,FIND("|",BL69)+1,FIND("-",BL69)-FIND("|",BL69)-1))-VALUE(MID(BL69,FIND("-",BL69)+1,10)))))*$D$50)))))*$I69,0)),0)</f>
        <v>0</v>
      </c>
      <c r="BN69" s="337"/>
      <c r="BO69" s="362" t="s">
        <v>267</v>
      </c>
      <c r="BP69" s="355" t="n">
        <f aca="false">IFERROR(IF($M69=BO69,($D$8+$D$9+$D$10)*$I69,IF($N69=LEFT(BO69,1),($D$8+MAX(0,IF($D$50=1,$D$9*(1-(ABS($Q69-ABS(VALUE(MID(BO69,FIND("|",BO69)+1,FIND("-",BO69)-FIND("|",BO69)-1))-VALUE(MID(BO69,FIND("-",BO69)+1,10)))))*$D$50),$D$9*(1-(IF($N69="X",ABS($O69-VALUE(MID(BO69,FIND("|",BO69)+1,FIND("-",BO69)-FIND("|",BO69)-1))),ABS($Q69-ABS(VALUE(MID(BO69,FIND("|",BO69)+1,FIND("-",BO69)-FIND("|",BO69)-1))-VALUE(MID(BO69,FIND("-",BO69)+1,10)))))*$D$50)))))*$I69,0)),0)</f>
        <v>0</v>
      </c>
      <c r="BQ69" s="337"/>
      <c r="BR69" s="362" t="s">
        <v>268</v>
      </c>
      <c r="BS69" s="355" t="n">
        <f aca="false">IFERROR(IF($M69=BR69,($D$8+$D$9+$D$10)*$I69,IF($N69=LEFT(BR69,1),($D$8+MAX(0,IF($D$50=1,$D$9*(1-(ABS($Q69-ABS(VALUE(MID(BR69,FIND("|",BR69)+1,FIND("-",BR69)-FIND("|",BR69)-1))-VALUE(MID(BR69,FIND("-",BR69)+1,10)))))*$D$50),$D$9*(1-(IF($N69="X",ABS($O69-VALUE(MID(BR69,FIND("|",BR69)+1,FIND("-",BR69)-FIND("|",BR69)-1))),ABS($Q69-ABS(VALUE(MID(BR69,FIND("|",BR69)+1,FIND("-",BR69)-FIND("|",BR69)-1))-VALUE(MID(BR69,FIND("-",BR69)+1,10)))))*$D$50)))))*$I69,0)),0)</f>
        <v>0</v>
      </c>
      <c r="BT69" s="337"/>
      <c r="BU69" s="362"/>
      <c r="BV69" s="355" t="n">
        <f aca="false">IFERROR(IF($M69=BU69,($D$8+$D$9+$D$10)*$I69,IF($N69=LEFT(BU69,1),($D$8+MAX(0,IF($D$50=1,$D$9*(1-(ABS($Q69-ABS(VALUE(MID(BU69,FIND("|",BU69)+1,FIND("-",BU69)-FIND("|",BU69)-1))-VALUE(MID(BU69,FIND("-",BU69)+1,10)))))*$D$50),$D$9*(1-(IF($N69="X",ABS($O69-VALUE(MID(BU69,FIND("|",BU69)+1,FIND("-",BU69)-FIND("|",BU69)-1))),ABS($Q69-ABS(VALUE(MID(BU69,FIND("|",BU69)+1,FIND("-",BU69)-FIND("|",BU69)-1))-VALUE(MID(BU69,FIND("-",BU69)+1,10)))))*$D$50)))))*$I69,0)),0)</f>
        <v>0</v>
      </c>
      <c r="BW69" s="337"/>
      <c r="BX69" s="362"/>
      <c r="BY69" s="355" t="n">
        <f aca="false">IFERROR(IF($M69=BX69,($D$8+$D$9+$D$10)*$I69,IF($N69=LEFT(BX69,1),($D$8+MAX(0,IF($D$50=1,$D$9*(1-(ABS($Q69-ABS(VALUE(MID(BX69,FIND("|",BX69)+1,FIND("-",BX69)-FIND("|",BX69)-1))-VALUE(MID(BX69,FIND("-",BX69)+1,10)))))*$D$50),$D$9*(1-(IF($N69="X",ABS($O69-VALUE(MID(BX69,FIND("|",BX69)+1,FIND("-",BX69)-FIND("|",BX69)-1))),ABS($Q69-ABS(VALUE(MID(BX69,FIND("|",BX69)+1,FIND("-",BX69)-FIND("|",BX69)-1))-VALUE(MID(BX69,FIND("-",BX69)+1,10)))))*$D$50)))))*$I69,0)),0)</f>
        <v>0</v>
      </c>
      <c r="BZ69" s="337"/>
      <c r="CA69" s="362"/>
      <c r="CB69" s="355" t="n">
        <f aca="false">IFERROR(IF($M69=CA69,($D$8+$D$9+$D$10)*$I69,IF($N69=LEFT(CA69,1),($D$8+MAX(0,IF($D$50=1,$D$9*(1-(ABS($Q69-ABS(VALUE(MID(CA69,FIND("|",CA69)+1,FIND("-",CA69)-FIND("|",CA69)-1))-VALUE(MID(CA69,FIND("-",CA69)+1,10)))))*$D$50),$D$9*(1-(IF($N69="X",ABS($O69-VALUE(MID(CA69,FIND("|",CA69)+1,FIND("-",CA69)-FIND("|",CA69)-1))),ABS($Q69-ABS(VALUE(MID(CA69,FIND("|",CA69)+1,FIND("-",CA69)-FIND("|",CA69)-1))-VALUE(MID(CA69,FIND("-",CA69)+1,10)))))*$D$50)))))*$I69,0)),0)</f>
        <v>0</v>
      </c>
      <c r="CC69" s="337"/>
      <c r="CD69" s="362"/>
      <c r="CE69" s="355" t="n">
        <f aca="false">IFERROR(IF($M69=CD69,($D$8+$D$9+$D$10)*$I69,IF($N69=LEFT(CD69,1),($D$8+MAX(0,IF($D$50=1,$D$9*(1-(ABS($Q69-ABS(VALUE(MID(CD69,FIND("|",CD69)+1,FIND("-",CD69)-FIND("|",CD69)-1))-VALUE(MID(CD69,FIND("-",CD69)+1,10)))))*$D$50),$D$9*(1-(IF($N69="X",ABS($O69-VALUE(MID(CD69,FIND("|",CD69)+1,FIND("-",CD69)-FIND("|",CD69)-1))),ABS($Q69-ABS(VALUE(MID(CD69,FIND("|",CD69)+1,FIND("-",CD69)-FIND("|",CD69)-1))-VALUE(MID(CD69,FIND("-",CD69)+1,10)))))*$D$50)))))*$I69,0)),0)</f>
        <v>0</v>
      </c>
      <c r="CF69" s="337"/>
      <c r="CG69" s="362"/>
      <c r="CH69" s="355" t="n">
        <f aca="false">IFERROR(IF($M69=CG69,($D$8+$D$9+$D$10)*$I69,IF($N69=LEFT(CG69,1),($D$8+MAX(0,IF($D$50=1,$D$9*(1-(ABS($Q69-ABS(VALUE(MID(CG69,FIND("|",CG69)+1,FIND("-",CG69)-FIND("|",CG69)-1))-VALUE(MID(CG69,FIND("-",CG69)+1,10)))))*$D$50),$D$9*(1-(IF($N69="X",ABS($O69-VALUE(MID(CG69,FIND("|",CG69)+1,FIND("-",CG69)-FIND("|",CG69)-1))),ABS($Q69-ABS(VALUE(MID(CG69,FIND("|",CG69)+1,FIND("-",CG69)-FIND("|",CG69)-1))-VALUE(MID(CG69,FIND("-",CG69)+1,10)))))*$D$50)))))*$I69,0)),0)</f>
        <v>0</v>
      </c>
      <c r="CI69" s="337"/>
      <c r="CJ69" s="362"/>
      <c r="CK69" s="355" t="n">
        <f aca="false">IFERROR(IF($M69=CJ69,($D$8+$D$9+$D$10)*$I69,IF($N69=LEFT(CJ69,1),($D$8+MAX(0,IF($D$50=1,$D$9*(1-(ABS($Q69-ABS(VALUE(MID(CJ69,FIND("|",CJ69)+1,FIND("-",CJ69)-FIND("|",CJ69)-1))-VALUE(MID(CJ69,FIND("-",CJ69)+1,10)))))*$D$50),$D$9*(1-(IF($N69="X",ABS($O69-VALUE(MID(CJ69,FIND("|",CJ69)+1,FIND("-",CJ69)-FIND("|",CJ69)-1))),ABS($Q69-ABS(VALUE(MID(CJ69,FIND("|",CJ69)+1,FIND("-",CJ69)-FIND("|",CJ69)-1))-VALUE(MID(CJ69,FIND("-",CJ69)+1,10)))))*$D$50)))))*$I69,0)),0)</f>
        <v>0</v>
      </c>
      <c r="CL69" s="337"/>
      <c r="CM69" s="362"/>
      <c r="CN69" s="355" t="n">
        <f aca="false">IFERROR(IF($M69=CM69,($D$8+$D$9+$D$10)*$I69,IF($N69=LEFT(CM69,1),($D$8+MAX(0,IF($D$50=1,$D$9*(1-(ABS($Q69-ABS(VALUE(MID(CM69,FIND("|",CM69)+1,FIND("-",CM69)-FIND("|",CM69)-1))-VALUE(MID(CM69,FIND("-",CM69)+1,10)))))*$D$50),$D$9*(1-(IF($N69="X",ABS($O69-VALUE(MID(CM69,FIND("|",CM69)+1,FIND("-",CM69)-FIND("|",CM69)-1))),ABS($Q69-ABS(VALUE(MID(CM69,FIND("|",CM69)+1,FIND("-",CM69)-FIND("|",CM69)-1))-VALUE(MID(CM69,FIND("-",CM69)+1,10)))))*$D$50)))))*$I69,0)),0)</f>
        <v>0</v>
      </c>
      <c r="CO69" s="337"/>
      <c r="CP69" s="362"/>
      <c r="CQ69" s="355" t="n">
        <f aca="false">IFERROR(IF($M69=CP69,($D$8+$D$9+$D$10)*$I69,IF($N69=LEFT(CP69,1),($D$8+MAX(0,IF($D$50=1,$D$9*(1-(ABS($Q69-ABS(VALUE(MID(CP69,FIND("|",CP69)+1,FIND("-",CP69)-FIND("|",CP69)-1))-VALUE(MID(CP69,FIND("-",CP69)+1,10)))))*$D$50),$D$9*(1-(IF($N69="X",ABS($O69-VALUE(MID(CP69,FIND("|",CP69)+1,FIND("-",CP69)-FIND("|",CP69)-1))),ABS($Q69-ABS(VALUE(MID(CP69,FIND("|",CP69)+1,FIND("-",CP69)-FIND("|",CP69)-1))-VALUE(MID(CP69,FIND("-",CP69)+1,10)))))*$D$50)))))*$I69,0)),0)</f>
        <v>0</v>
      </c>
      <c r="CR69" s="337"/>
      <c r="CS69" s="362"/>
      <c r="CT69" s="355" t="n">
        <f aca="false">IFERROR(IF($M69=CS69,($D$8+$D$9+$D$10)*$I69,IF($N69=LEFT(CS69,1),($D$8+MAX(0,IF($D$50=1,$D$9*(1-(ABS($Q69-ABS(VALUE(MID(CS69,FIND("|",CS69)+1,FIND("-",CS69)-FIND("|",CS69)-1))-VALUE(MID(CS69,FIND("-",CS69)+1,10)))))*$D$50),$D$9*(1-(IF($N69="X",ABS($O69-VALUE(MID(CS69,FIND("|",CS69)+1,FIND("-",CS69)-FIND("|",CS69)-1))),ABS($Q69-ABS(VALUE(MID(CS69,FIND("|",CS69)+1,FIND("-",CS69)-FIND("|",CS69)-1))-VALUE(MID(CS69,FIND("-",CS69)+1,10)))))*$D$50)))))*$I69,0)),0)</f>
        <v>0</v>
      </c>
      <c r="CU69" s="337"/>
      <c r="CV69" s="362"/>
      <c r="CW69" s="355" t="n">
        <f aca="false">IFERROR(IF($M69=CV69,($D$8+$D$9+$D$10)*$I69,IF($N69=LEFT(CV69,1),($D$8+MAX(0,IF($D$50=1,$D$9*(1-(ABS($Q69-ABS(VALUE(MID(CV69,FIND("|",CV69)+1,FIND("-",CV69)-FIND("|",CV69)-1))-VALUE(MID(CV69,FIND("-",CV69)+1,10)))))*$D$50),$D$9*(1-(IF($N69="X",ABS($O69-VALUE(MID(CV69,FIND("|",CV69)+1,FIND("-",CV69)-FIND("|",CV69)-1))),ABS($Q69-ABS(VALUE(MID(CV69,FIND("|",CV69)+1,FIND("-",CV69)-FIND("|",CV69)-1))-VALUE(MID(CV69,FIND("-",CV69)+1,10)))))*$D$50)))))*$I69,0)),0)</f>
        <v>0</v>
      </c>
      <c r="CX69" s="337"/>
      <c r="CY69" s="362"/>
      <c r="CZ69" s="355" t="n">
        <f aca="false">IFERROR(IF($M69=CY69,($D$8+$D$9+$D$10)*$I69,IF($N69=LEFT(CY69,1),($D$8+MAX(0,IF($D$50=1,$D$9*(1-(ABS($Q69-ABS(VALUE(MID(CY69,FIND("|",CY69)+1,FIND("-",CY69)-FIND("|",CY69)-1))-VALUE(MID(CY69,FIND("-",CY69)+1,10)))))*$D$50),$D$9*(1-(IF($N69="X",ABS($O69-VALUE(MID(CY69,FIND("|",CY69)+1,FIND("-",CY69)-FIND("|",CY69)-1))),ABS($Q69-ABS(VALUE(MID(CY69,FIND("|",CY69)+1,FIND("-",CY69)-FIND("|",CY69)-1))-VALUE(MID(CY69,FIND("-",CY69)+1,10)))))*$D$50)))))*$I69,0)),0)</f>
        <v>0</v>
      </c>
      <c r="DA69" s="337"/>
      <c r="DB69" s="362"/>
      <c r="DC69" s="355" t="n">
        <f aca="false">IFERROR(IF($M69=DB69,($D$8+$D$9+$D$10)*$I69,IF($N69=LEFT(DB69,1),($D$8+MAX(0,IF($D$50=1,$D$9*(1-(ABS($Q69-ABS(VALUE(MID(DB69,FIND("|",DB69)+1,FIND("-",DB69)-FIND("|",DB69)-1))-VALUE(MID(DB69,FIND("-",DB69)+1,10)))))*$D$50),$D$9*(1-(IF($N69="X",ABS($O69-VALUE(MID(DB69,FIND("|",DB69)+1,FIND("-",DB69)-FIND("|",DB69)-1))),ABS($Q69-ABS(VALUE(MID(DB69,FIND("|",DB69)+1,FIND("-",DB69)-FIND("|",DB69)-1))-VALUE(MID(DB69,FIND("-",DB69)+1,10)))))*$D$50)))))*$I69,0)),0)</f>
        <v>0</v>
      </c>
      <c r="DD69" s="337"/>
      <c r="DE69" s="362"/>
      <c r="DF69" s="355" t="n">
        <f aca="false">IFERROR(IF($M69=DE69,($D$8+$D$9+$D$10)*$I69,IF($N69=LEFT(DE69,1),($D$8+MAX(0,IF($D$50=1,$D$9*(1-(ABS($Q69-ABS(VALUE(MID(DE69,FIND("|",DE69)+1,FIND("-",DE69)-FIND("|",DE69)-1))-VALUE(MID(DE69,FIND("-",DE69)+1,10)))))*$D$50),$D$9*(1-(IF($N69="X",ABS($O69-VALUE(MID(DE69,FIND("|",DE69)+1,FIND("-",DE69)-FIND("|",DE69)-1))),ABS($Q69-ABS(VALUE(MID(DE69,FIND("|",DE69)+1,FIND("-",DE69)-FIND("|",DE69)-1))-VALUE(MID(DE69,FIND("-",DE69)+1,10)))))*$D$50)))))*$I69,0)),0)</f>
        <v>0</v>
      </c>
      <c r="DG69" s="337"/>
      <c r="DH69" s="362"/>
      <c r="DI69" s="355" t="n">
        <f aca="false">IFERROR(IF($M69=DH69,($D$8+$D$9+$D$10)*$I69,IF($N69=LEFT(DH69,1),($D$8+MAX(0,IF($D$50=1,$D$9*(1-(ABS($Q69-ABS(VALUE(MID(DH69,FIND("|",DH69)+1,FIND("-",DH69)-FIND("|",DH69)-1))-VALUE(MID(DH69,FIND("-",DH69)+1,10)))))*$D$50),$D$9*(1-(IF($N69="X",ABS($O69-VALUE(MID(DH69,FIND("|",DH69)+1,FIND("-",DH69)-FIND("|",DH69)-1))),ABS($Q69-ABS(VALUE(MID(DH69,FIND("|",DH69)+1,FIND("-",DH69)-FIND("|",DH69)-1))-VALUE(MID(DH69,FIND("-",DH69)+1,10)))))*$D$50)))))*$I69,0)),0)</f>
        <v>0</v>
      </c>
      <c r="DJ69" s="337"/>
      <c r="DK69" s="362"/>
      <c r="DL69" s="355" t="n">
        <f aca="false">IFERROR(IF($M69=DK69,($D$8+$D$9+$D$10)*$I69,IF($N69=LEFT(DK69,1),($D$8+MAX(0,IF($D$50=1,$D$9*(1-(ABS($Q69-ABS(VALUE(MID(DK69,FIND("|",DK69)+1,FIND("-",DK69)-FIND("|",DK69)-1))-VALUE(MID(DK69,FIND("-",DK69)+1,10)))))*$D$50),$D$9*(1-(IF($N69="X",ABS($O69-VALUE(MID(DK69,FIND("|",DK69)+1,FIND("-",DK69)-FIND("|",DK69)-1))),ABS($Q69-ABS(VALUE(MID(DK69,FIND("|",DK69)+1,FIND("-",DK69)-FIND("|",DK69)-1))-VALUE(MID(DK69,FIND("-",DK69)+1,10)))))*$D$50)))))*$I69,0)),0)</f>
        <v>0</v>
      </c>
      <c r="DM69" s="337"/>
      <c r="DN69" s="362"/>
      <c r="DO69" s="355" t="n">
        <f aca="false">IFERROR(IF($M69=DN69,($D$8+$D$9+$D$10)*$I69,IF($N69=LEFT(DN69,1),($D$8+MAX(0,IF($D$50=1,$D$9*(1-(ABS($Q69-ABS(VALUE(MID(DN69,FIND("|",DN69)+1,FIND("-",DN69)-FIND("|",DN69)-1))-VALUE(MID(DN69,FIND("-",DN69)+1,10)))))*$D$50),$D$9*(1-(IF($N69="X",ABS($O69-VALUE(MID(DN69,FIND("|",DN69)+1,FIND("-",DN69)-FIND("|",DN69)-1))),ABS($Q69-ABS(VALUE(MID(DN69,FIND("|",DN69)+1,FIND("-",DN69)-FIND("|",DN69)-1))-VALUE(MID(DN69,FIND("-",DN69)+1,10)))))*$D$50)))))*$I69,0)),0)</f>
        <v>0</v>
      </c>
      <c r="DP69" s="337"/>
      <c r="DQ69" s="362"/>
      <c r="DR69" s="355" t="n">
        <f aca="false">IFERROR(IF($M69=DQ69,($D$8+$D$9+$D$10)*$I69,IF($N69=LEFT(DQ69,1),($D$8+MAX(0,IF($D$50=1,$D$9*(1-(ABS($Q69-ABS(VALUE(MID(DQ69,FIND("|",DQ69)+1,FIND("-",DQ69)-FIND("|",DQ69)-1))-VALUE(MID(DQ69,FIND("-",DQ69)+1,10)))))*$D$50),$D$9*(1-(IF($N69="X",ABS($O69-VALUE(MID(DQ69,FIND("|",DQ69)+1,FIND("-",DQ69)-FIND("|",DQ69)-1))),ABS($Q69-ABS(VALUE(MID(DQ69,FIND("|",DQ69)+1,FIND("-",DQ69)-FIND("|",DQ69)-1))-VALUE(MID(DQ69,FIND("-",DQ69)+1,10)))))*$D$50)))))*$I69,0)),0)</f>
        <v>0</v>
      </c>
      <c r="DS69" s="337"/>
      <c r="DT69" s="362"/>
      <c r="DU69" s="355" t="n">
        <f aca="false">IFERROR(IF($M69=DT69,($D$8+$D$9+$D$10)*$I69,IF($N69=LEFT(DT69,1),($D$8+MAX(0,IF($D$50=1,$D$9*(1-(ABS($Q69-ABS(VALUE(MID(DT69,FIND("|",DT69)+1,FIND("-",DT69)-FIND("|",DT69)-1))-VALUE(MID(DT69,FIND("-",DT69)+1,10)))))*$D$50),$D$9*(1-(IF($N69="X",ABS($O69-VALUE(MID(DT69,FIND("|",DT69)+1,FIND("-",DT69)-FIND("|",DT69)-1))),ABS($Q69-ABS(VALUE(MID(DT69,FIND("|",DT69)+1,FIND("-",DT69)-FIND("|",DT69)-1))-VALUE(MID(DT69,FIND("-",DT69)+1,10)))))*$D$50)))))*$I69,0)),0)</f>
        <v>0</v>
      </c>
      <c r="DV69" s="337"/>
      <c r="DW69" s="362"/>
      <c r="DX69" s="355" t="n">
        <f aca="false">IFERROR(IF($M69=DW69,($D$8+$D$9+$D$10)*$I69,IF($N69=LEFT(DW69,1),($D$8+MAX(0,IF($D$50=1,$D$9*(1-(ABS($Q69-ABS(VALUE(MID(DW69,FIND("|",DW69)+1,FIND("-",DW69)-FIND("|",DW69)-1))-VALUE(MID(DW69,FIND("-",DW69)+1,10)))))*$D$50),$D$9*(1-(IF($N69="X",ABS($O69-VALUE(MID(DW69,FIND("|",DW69)+1,FIND("-",DW69)-FIND("|",DW69)-1))),ABS($Q69-ABS(VALUE(MID(DW69,FIND("|",DW69)+1,FIND("-",DW69)-FIND("|",DW69)-1))-VALUE(MID(DW69,FIND("-",DW69)+1,10)))))*$D$50)))))*$I69,0)),0)</f>
        <v>0</v>
      </c>
      <c r="DY69" s="337"/>
      <c r="DZ69" s="362"/>
      <c r="EA69" s="355" t="n">
        <f aca="false">IFERROR(IF($M69=DZ69,($D$8+$D$9+$D$10)*$I69,IF($N69=LEFT(DZ69,1),($D$8+MAX(0,IF($D$50=1,$D$9*(1-(ABS($Q69-ABS(VALUE(MID(DZ69,FIND("|",DZ69)+1,FIND("-",DZ69)-FIND("|",DZ69)-1))-VALUE(MID(DZ69,FIND("-",DZ69)+1,10)))))*$D$50),$D$9*(1-(IF($N69="X",ABS($O69-VALUE(MID(DZ69,FIND("|",DZ69)+1,FIND("-",DZ69)-FIND("|",DZ69)-1))),ABS($Q69-ABS(VALUE(MID(DZ69,FIND("|",DZ69)+1,FIND("-",DZ69)-FIND("|",DZ69)-1))-VALUE(MID(DZ69,FIND("-",DZ69)+1,10)))))*$D$50)))))*$I69,0)),0)</f>
        <v>0</v>
      </c>
      <c r="EB69" s="337"/>
      <c r="EC69" s="362"/>
      <c r="ED69" s="355" t="n">
        <f aca="false">IFERROR(IF($M69=EC69,($D$8+$D$9+$D$10)*$I69,IF($N69=LEFT(EC69,1),($D$8+MAX(0,IF($D$50=1,$D$9*(1-(ABS($Q69-ABS(VALUE(MID(EC69,FIND("|",EC69)+1,FIND("-",EC69)-FIND("|",EC69)-1))-VALUE(MID(EC69,FIND("-",EC69)+1,10)))))*$D$50),$D$9*(1-(IF($N69="X",ABS($O69-VALUE(MID(EC69,FIND("|",EC69)+1,FIND("-",EC69)-FIND("|",EC69)-1))),ABS($Q69-ABS(VALUE(MID(EC69,FIND("|",EC69)+1,FIND("-",EC69)-FIND("|",EC69)-1))-VALUE(MID(EC69,FIND("-",EC69)+1,10)))))*$D$50)))))*$I69,0)),0)</f>
        <v>0</v>
      </c>
      <c r="EE69" s="337"/>
      <c r="EF69" s="362"/>
      <c r="EG69" s="355" t="n">
        <f aca="false">IFERROR(IF($M69=EF69,($D$8+$D$9+$D$10)*$I69,IF($N69=LEFT(EF69,1),($D$8+MAX(0,IF($D$50=1,$D$9*(1-(ABS($Q69-ABS(VALUE(MID(EF69,FIND("|",EF69)+1,FIND("-",EF69)-FIND("|",EF69)-1))-VALUE(MID(EF69,FIND("-",EF69)+1,10)))))*$D$50),$D$9*(1-(IF($N69="X",ABS($O69-VALUE(MID(EF69,FIND("|",EF69)+1,FIND("-",EF69)-FIND("|",EF69)-1))),ABS($Q69-ABS(VALUE(MID(EF69,FIND("|",EF69)+1,FIND("-",EF69)-FIND("|",EF69)-1))-VALUE(MID(EF69,FIND("-",EF69)+1,10)))))*$D$50)))))*$I69,0)),0)</f>
        <v>0</v>
      </c>
      <c r="EH69" s="337"/>
      <c r="EI69" s="337"/>
    </row>
    <row r="70" customFormat="false" ht="15" hidden="false" customHeight="false" outlineLevel="0" collapsed="false">
      <c r="A70" s="326"/>
      <c r="B70" s="326"/>
      <c r="C70" s="247"/>
      <c r="D70" s="247"/>
      <c r="E70" s="326"/>
      <c r="F70" s="393" t="n">
        <f aca="false">SUM($D$8:$D$10)*I70</f>
        <v>17</v>
      </c>
      <c r="G70" s="393" t="n">
        <f aca="false">VLOOKUP(H70,Equipos!$Q$1:$R$25,2,0)</f>
        <v>16</v>
      </c>
      <c r="H70" s="394" t="n">
        <f aca="false">TRUNC(INDEX(WORLDCUP!$X$4:$X$147,MATCH(ADMIN!K70,WORLDCUP!$DT$4:$DT$147,0))+INDEX(Horarios!$R$3:$R$86,MATCH(Horarios!$C$3,Horarios!$P$3:$P$86,0))/24)</f>
        <v>46199</v>
      </c>
      <c r="I70" s="351" t="n">
        <v>1</v>
      </c>
      <c r="J70" s="352" t="s">
        <v>326</v>
      </c>
      <c r="K70" s="353" t="str">
        <f aca="false">CONCATENATE(WORLDCUP!AA72,"-",WORLDCUP!AF72)</f>
        <v>Noruega-Francia</v>
      </c>
      <c r="L70" s="353"/>
      <c r="M70" s="358" t="str">
        <f aca="false">IF(OR(WORLDCUP!AC72="",WORLDCUP!AD72=""),"-",N70&amp;"|"&amp;O70&amp;"-"&amp;P70)</f>
        <v>-</v>
      </c>
      <c r="N70" s="331" t="str">
        <f aca="false">IF(OR(WORLDCUP!AC72="",WORLDCUP!AD72=""),"",IF(WORLDCUP!AC72&gt;WORLDCUP!AD72,"1",IF(WORLDCUP!AC72&lt;WORLDCUP!AD72,"2","X")))</f>
        <v/>
      </c>
      <c r="O70" s="331" t="n">
        <f aca="false">WORLDCUP!AC72</f>
        <v>0</v>
      </c>
      <c r="P70" s="331" t="n">
        <f aca="false">WORLDCUP!AD72</f>
        <v>0</v>
      </c>
      <c r="Q70" s="331" t="n">
        <f aca="false">ABS(O70-P70)</f>
        <v>0</v>
      </c>
      <c r="R70" s="326"/>
      <c r="S70" s="362" t="s">
        <v>268</v>
      </c>
      <c r="T70" s="355" t="n">
        <f aca="false">IFERROR(IF($M70=S70,($D$8+$D$9+$D$10)*$I70,IF($N70=LEFT(S70,1),($D$8+MAX(0,IF($D$50=1,$D$9*(1-(ABS($Q70-ABS(VALUE(MID(S70,FIND("|",S70)+1,FIND("-",S70)-FIND("|",S70)-1))-VALUE(MID(S70,FIND("-",S70)+1,10)))))*$D$50),$D$9*(1-(IF($N70="X",ABS($O70-VALUE(MID(S70,FIND("|",S70)+1,FIND("-",S70)-FIND("|",S70)-1))),ABS($Q70-ABS(VALUE(MID(S70,FIND("|",S70)+1,FIND("-",S70)-FIND("|",S70)-1))-VALUE(MID(S70,FIND("-",S70)+1,10)))))*$D$50)))))*$I70,0)),0)</f>
        <v>0</v>
      </c>
      <c r="U70" s="337"/>
      <c r="V70" s="362" t="s">
        <v>277</v>
      </c>
      <c r="W70" s="355" t="n">
        <f aca="false">IFERROR(IF($M70=V70,($D$8+$D$9+$D$10)*$I70,IF($N70=LEFT(V70,1),($D$8+MAX(0,IF($D$50=1,$D$9*(1-(ABS($Q70-ABS(VALUE(MID(V70,FIND("|",V70)+1,FIND("-",V70)-FIND("|",V70)-1))-VALUE(MID(V70,FIND("-",V70)+1,10)))))*$D$50),$D$9*(1-(IF($N70="X",ABS($O70-VALUE(MID(V70,FIND("|",V70)+1,FIND("-",V70)-FIND("|",V70)-1))),ABS($Q70-ABS(VALUE(MID(V70,FIND("|",V70)+1,FIND("-",V70)-FIND("|",V70)-1))-VALUE(MID(V70,FIND("-",V70)+1,10)))))*$D$50)))))*$I70,0)),0)</f>
        <v>0</v>
      </c>
      <c r="X70" s="337"/>
      <c r="Y70" s="362" t="s">
        <v>268</v>
      </c>
      <c r="Z70" s="355" t="n">
        <f aca="false">IFERROR(IF($M70=Y70,($D$8+$D$9+$D$10)*$I70,IF($N70=LEFT(Y70,1),($D$8+MAX(0,IF($D$50=1,$D$9*(1-(ABS($Q70-ABS(VALUE(MID(Y70,FIND("|",Y70)+1,FIND("-",Y70)-FIND("|",Y70)-1))-VALUE(MID(Y70,FIND("-",Y70)+1,10)))))*$D$50),$D$9*(1-(IF($N70="X",ABS($O70-VALUE(MID(Y70,FIND("|",Y70)+1,FIND("-",Y70)-FIND("|",Y70)-1))),ABS($Q70-ABS(VALUE(MID(Y70,FIND("|",Y70)+1,FIND("-",Y70)-FIND("|",Y70)-1))-VALUE(MID(Y70,FIND("-",Y70)+1,10)))))*$D$50)))))*$I70,0)),0)</f>
        <v>0</v>
      </c>
      <c r="AA70" s="337"/>
      <c r="AB70" s="362" t="s">
        <v>268</v>
      </c>
      <c r="AC70" s="355" t="n">
        <f aca="false">IFERROR(IF($M70=AB70,($D$8+$D$9+$D$10)*$I70,IF($N70=LEFT(AB70,1),($D$8+MAX(0,IF($D$50=1,$D$9*(1-(ABS($Q70-ABS(VALUE(MID(AB70,FIND("|",AB70)+1,FIND("-",AB70)-FIND("|",AB70)-1))-VALUE(MID(AB70,FIND("-",AB70)+1,10)))))*$D$50),$D$9*(1-(IF($N70="X",ABS($O70-VALUE(MID(AB70,FIND("|",AB70)+1,FIND("-",AB70)-FIND("|",AB70)-1))),ABS($Q70-ABS(VALUE(MID(AB70,FIND("|",AB70)+1,FIND("-",AB70)-FIND("|",AB70)-1))-VALUE(MID(AB70,FIND("-",AB70)+1,10)))))*$D$50)))))*$I70,0)),0)</f>
        <v>0</v>
      </c>
      <c r="AD70" s="337"/>
      <c r="AE70" s="362" t="s">
        <v>267</v>
      </c>
      <c r="AF70" s="355" t="n">
        <f aca="false">IFERROR(IF($M70=AE70,($D$8+$D$9+$D$10)*$I70,IF($N70=LEFT(AE70,1),($D$8+MAX(0,IF($D$50=1,$D$9*(1-(ABS($Q70-ABS(VALUE(MID(AE70,FIND("|",AE70)+1,FIND("-",AE70)-FIND("|",AE70)-1))-VALUE(MID(AE70,FIND("-",AE70)+1,10)))))*$D$50),$D$9*(1-(IF($N70="X",ABS($O70-VALUE(MID(AE70,FIND("|",AE70)+1,FIND("-",AE70)-FIND("|",AE70)-1))),ABS($Q70-ABS(VALUE(MID(AE70,FIND("|",AE70)+1,FIND("-",AE70)-FIND("|",AE70)-1))-VALUE(MID(AE70,FIND("-",AE70)+1,10)))))*$D$50)))))*$I70,0)),0)</f>
        <v>0</v>
      </c>
      <c r="AG70" s="337"/>
      <c r="AH70" s="362" t="s">
        <v>268</v>
      </c>
      <c r="AI70" s="355" t="n">
        <f aca="false">IFERROR(IF($M70=AH70,($D$8+$D$9+$D$10)*$I70,IF($N70=LEFT(AH70,1),($D$8+MAX(0,IF($D$50=1,$D$9*(1-(ABS($Q70-ABS(VALUE(MID(AH70,FIND("|",AH70)+1,FIND("-",AH70)-FIND("|",AH70)-1))-VALUE(MID(AH70,FIND("-",AH70)+1,10)))))*$D$50),$D$9*(1-(IF($N70="X",ABS($O70-VALUE(MID(AH70,FIND("|",AH70)+1,FIND("-",AH70)-FIND("|",AH70)-1))),ABS($Q70-ABS(VALUE(MID(AH70,FIND("|",AH70)+1,FIND("-",AH70)-FIND("|",AH70)-1))-VALUE(MID(AH70,FIND("-",AH70)+1,10)))))*$D$50)))))*$I70,0)),0)</f>
        <v>0</v>
      </c>
      <c r="AJ70" s="337"/>
      <c r="AK70" s="362" t="s">
        <v>268</v>
      </c>
      <c r="AL70" s="355" t="n">
        <f aca="false">IFERROR(IF($M70=AK70,($D$8+$D$9+$D$10)*$I70,IF($N70=LEFT(AK70,1),($D$8+MAX(0,IF($D$50=1,$D$9*(1-(ABS($Q70-ABS(VALUE(MID(AK70,FIND("|",AK70)+1,FIND("-",AK70)-FIND("|",AK70)-1))-VALUE(MID(AK70,FIND("-",AK70)+1,10)))))*$D$50),$D$9*(1-(IF($N70="X",ABS($O70-VALUE(MID(AK70,FIND("|",AK70)+1,FIND("-",AK70)-FIND("|",AK70)-1))),ABS($Q70-ABS(VALUE(MID(AK70,FIND("|",AK70)+1,FIND("-",AK70)-FIND("|",AK70)-1))-VALUE(MID(AK70,FIND("-",AK70)+1,10)))))*$D$50)))))*$I70,0)),0)</f>
        <v>0</v>
      </c>
      <c r="AM70" s="337"/>
      <c r="AN70" s="362" t="s">
        <v>268</v>
      </c>
      <c r="AO70" s="355" t="n">
        <f aca="false">IFERROR(IF($M70=AN70,($D$8+$D$9+$D$10)*$I70,IF($N70=LEFT(AN70,1),($D$8+MAX(0,IF($D$50=1,$D$9*(1-(ABS($Q70-ABS(VALUE(MID(AN70,FIND("|",AN70)+1,FIND("-",AN70)-FIND("|",AN70)-1))-VALUE(MID(AN70,FIND("-",AN70)+1,10)))))*$D$50),$D$9*(1-(IF($N70="X",ABS($O70-VALUE(MID(AN70,FIND("|",AN70)+1,FIND("-",AN70)-FIND("|",AN70)-1))),ABS($Q70-ABS(VALUE(MID(AN70,FIND("|",AN70)+1,FIND("-",AN70)-FIND("|",AN70)-1))-VALUE(MID(AN70,FIND("-",AN70)+1,10)))))*$D$50)))))*$I70,0)),0)</f>
        <v>0</v>
      </c>
      <c r="AP70" s="337"/>
      <c r="AQ70" s="362" t="s">
        <v>277</v>
      </c>
      <c r="AR70" s="355" t="n">
        <f aca="false">IFERROR(IF($M70=AQ70,($D$8+$D$9+$D$10)*$I70,IF($N70=LEFT(AQ70,1),($D$8+MAX(0,IF($D$50=1,$D$9*(1-(ABS($Q70-ABS(VALUE(MID(AQ70,FIND("|",AQ70)+1,FIND("-",AQ70)-FIND("|",AQ70)-1))-VALUE(MID(AQ70,FIND("-",AQ70)+1,10)))))*$D$50),$D$9*(1-(IF($N70="X",ABS($O70-VALUE(MID(AQ70,FIND("|",AQ70)+1,FIND("-",AQ70)-FIND("|",AQ70)-1))),ABS($Q70-ABS(VALUE(MID(AQ70,FIND("|",AQ70)+1,FIND("-",AQ70)-FIND("|",AQ70)-1))-VALUE(MID(AQ70,FIND("-",AQ70)+1,10)))))*$D$50)))))*$I70,0)),0)</f>
        <v>0</v>
      </c>
      <c r="AS70" s="337"/>
      <c r="AT70" s="362" t="s">
        <v>267</v>
      </c>
      <c r="AU70" s="355" t="n">
        <f aca="false">IFERROR(IF($M70=AT70,($D$8+$D$9+$D$10)*$I70,IF($N70=LEFT(AT70,1),($D$8+MAX(0,IF($D$50=1,$D$9*(1-(ABS($Q70-ABS(VALUE(MID(AT70,FIND("|",AT70)+1,FIND("-",AT70)-FIND("|",AT70)-1))-VALUE(MID(AT70,FIND("-",AT70)+1,10)))))*$D$50),$D$9*(1-(IF($N70="X",ABS($O70-VALUE(MID(AT70,FIND("|",AT70)+1,FIND("-",AT70)-FIND("|",AT70)-1))),ABS($Q70-ABS(VALUE(MID(AT70,FIND("|",AT70)+1,FIND("-",AT70)-FIND("|",AT70)-1))-VALUE(MID(AT70,FIND("-",AT70)+1,10)))))*$D$50)))))*$I70,0)),0)</f>
        <v>0</v>
      </c>
      <c r="AV70" s="337"/>
      <c r="AW70" s="362" t="s">
        <v>268</v>
      </c>
      <c r="AX70" s="355" t="n">
        <f aca="false">IFERROR(IF($M70=AW70,($D$8+$D$9+$D$10)*$I70,IF($N70=LEFT(AW70,1),($D$8+MAX(0,IF($D$50=1,$D$9*(1-(ABS($Q70-ABS(VALUE(MID(AW70,FIND("|",AW70)+1,FIND("-",AW70)-FIND("|",AW70)-1))-VALUE(MID(AW70,FIND("-",AW70)+1,10)))))*$D$50),$D$9*(1-(IF($N70="X",ABS($O70-VALUE(MID(AW70,FIND("|",AW70)+1,FIND("-",AW70)-FIND("|",AW70)-1))),ABS($Q70-ABS(VALUE(MID(AW70,FIND("|",AW70)+1,FIND("-",AW70)-FIND("|",AW70)-1))-VALUE(MID(AW70,FIND("-",AW70)+1,10)))))*$D$50)))))*$I70,0)),0)</f>
        <v>0</v>
      </c>
      <c r="AY70" s="337"/>
      <c r="AZ70" s="362" t="s">
        <v>268</v>
      </c>
      <c r="BA70" s="355" t="n">
        <f aca="false">IFERROR(IF($M70=AZ70,($D$8+$D$9+$D$10)*$I70,IF($N70=LEFT(AZ70,1),($D$8+MAX(0,IF($D$50=1,$D$9*(1-(ABS($Q70-ABS(VALUE(MID(AZ70,FIND("|",AZ70)+1,FIND("-",AZ70)-FIND("|",AZ70)-1))-VALUE(MID(AZ70,FIND("-",AZ70)+1,10)))))*$D$50),$D$9*(1-(IF($N70="X",ABS($O70-VALUE(MID(AZ70,FIND("|",AZ70)+1,FIND("-",AZ70)-FIND("|",AZ70)-1))),ABS($Q70-ABS(VALUE(MID(AZ70,FIND("|",AZ70)+1,FIND("-",AZ70)-FIND("|",AZ70)-1))-VALUE(MID(AZ70,FIND("-",AZ70)+1,10)))))*$D$50)))))*$I70,0)),0)</f>
        <v>0</v>
      </c>
      <c r="BB70" s="337"/>
      <c r="BC70" s="362" t="s">
        <v>268</v>
      </c>
      <c r="BD70" s="355" t="n">
        <f aca="false">IFERROR(IF($M70=BC70,($D$8+$D$9+$D$10)*$I70,IF($N70=LEFT(BC70,1),($D$8+MAX(0,IF($D$50=1,$D$9*(1-(ABS($Q70-ABS(VALUE(MID(BC70,FIND("|",BC70)+1,FIND("-",BC70)-FIND("|",BC70)-1))-VALUE(MID(BC70,FIND("-",BC70)+1,10)))))*$D$50),$D$9*(1-(IF($N70="X",ABS($O70-VALUE(MID(BC70,FIND("|",BC70)+1,FIND("-",BC70)-FIND("|",BC70)-1))),ABS($Q70-ABS(VALUE(MID(BC70,FIND("|",BC70)+1,FIND("-",BC70)-FIND("|",BC70)-1))-VALUE(MID(BC70,FIND("-",BC70)+1,10)))))*$D$50)))))*$I70,0)),0)</f>
        <v>0</v>
      </c>
      <c r="BE70" s="337"/>
      <c r="BF70" s="362" t="s">
        <v>271</v>
      </c>
      <c r="BG70" s="355" t="n">
        <f aca="false">IFERROR(IF($M70=BF70,($D$8+$D$9+$D$10)*$I70,IF($N70=LEFT(BF70,1),($D$8+MAX(0,IF($D$50=1,$D$9*(1-(ABS($Q70-ABS(VALUE(MID(BF70,FIND("|",BF70)+1,FIND("-",BF70)-FIND("|",BF70)-1))-VALUE(MID(BF70,FIND("-",BF70)+1,10)))))*$D$50),$D$9*(1-(IF($N70="X",ABS($O70-VALUE(MID(BF70,FIND("|",BF70)+1,FIND("-",BF70)-FIND("|",BF70)-1))),ABS($Q70-ABS(VALUE(MID(BF70,FIND("|",BF70)+1,FIND("-",BF70)-FIND("|",BF70)-1))-VALUE(MID(BF70,FIND("-",BF70)+1,10)))))*$D$50)))))*$I70,0)),0)</f>
        <v>0</v>
      </c>
      <c r="BH70" s="337"/>
      <c r="BI70" s="362" t="s">
        <v>268</v>
      </c>
      <c r="BJ70" s="355" t="n">
        <f aca="false">IFERROR(IF($M70=BI70,($D$8+$D$9+$D$10)*$I70,IF($N70=LEFT(BI70,1),($D$8+MAX(0,IF($D$50=1,$D$9*(1-(ABS($Q70-ABS(VALUE(MID(BI70,FIND("|",BI70)+1,FIND("-",BI70)-FIND("|",BI70)-1))-VALUE(MID(BI70,FIND("-",BI70)+1,10)))))*$D$50),$D$9*(1-(IF($N70="X",ABS($O70-VALUE(MID(BI70,FIND("|",BI70)+1,FIND("-",BI70)-FIND("|",BI70)-1))),ABS($Q70-ABS(VALUE(MID(BI70,FIND("|",BI70)+1,FIND("-",BI70)-FIND("|",BI70)-1))-VALUE(MID(BI70,FIND("-",BI70)+1,10)))))*$D$50)))))*$I70,0)),0)</f>
        <v>0</v>
      </c>
      <c r="BK70" s="337"/>
      <c r="BL70" s="362" t="s">
        <v>268</v>
      </c>
      <c r="BM70" s="355" t="n">
        <f aca="false">IFERROR(IF($M70=BL70,($D$8+$D$9+$D$10)*$I70,IF($N70=LEFT(BL70,1),($D$8+MAX(0,IF($D$50=1,$D$9*(1-(ABS($Q70-ABS(VALUE(MID(BL70,FIND("|",BL70)+1,FIND("-",BL70)-FIND("|",BL70)-1))-VALUE(MID(BL70,FIND("-",BL70)+1,10)))))*$D$50),$D$9*(1-(IF($N70="X",ABS($O70-VALUE(MID(BL70,FIND("|",BL70)+1,FIND("-",BL70)-FIND("|",BL70)-1))),ABS($Q70-ABS(VALUE(MID(BL70,FIND("|",BL70)+1,FIND("-",BL70)-FIND("|",BL70)-1))-VALUE(MID(BL70,FIND("-",BL70)+1,10)))))*$D$50)))))*$I70,0)),0)</f>
        <v>0</v>
      </c>
      <c r="BN70" s="337"/>
      <c r="BO70" s="362" t="s">
        <v>268</v>
      </c>
      <c r="BP70" s="355" t="n">
        <f aca="false">IFERROR(IF($M70=BO70,($D$8+$D$9+$D$10)*$I70,IF($N70=LEFT(BO70,1),($D$8+MAX(0,IF($D$50=1,$D$9*(1-(ABS($Q70-ABS(VALUE(MID(BO70,FIND("|",BO70)+1,FIND("-",BO70)-FIND("|",BO70)-1))-VALUE(MID(BO70,FIND("-",BO70)+1,10)))))*$D$50),$D$9*(1-(IF($N70="X",ABS($O70-VALUE(MID(BO70,FIND("|",BO70)+1,FIND("-",BO70)-FIND("|",BO70)-1))),ABS($Q70-ABS(VALUE(MID(BO70,FIND("|",BO70)+1,FIND("-",BO70)-FIND("|",BO70)-1))-VALUE(MID(BO70,FIND("-",BO70)+1,10)))))*$D$50)))))*$I70,0)),0)</f>
        <v>0</v>
      </c>
      <c r="BQ70" s="337"/>
      <c r="BR70" s="362" t="s">
        <v>268</v>
      </c>
      <c r="BS70" s="355" t="n">
        <f aca="false">IFERROR(IF($M70=BR70,($D$8+$D$9+$D$10)*$I70,IF($N70=LEFT(BR70,1),($D$8+MAX(0,IF($D$50=1,$D$9*(1-(ABS($Q70-ABS(VALUE(MID(BR70,FIND("|",BR70)+1,FIND("-",BR70)-FIND("|",BR70)-1))-VALUE(MID(BR70,FIND("-",BR70)+1,10)))))*$D$50),$D$9*(1-(IF($N70="X",ABS($O70-VALUE(MID(BR70,FIND("|",BR70)+1,FIND("-",BR70)-FIND("|",BR70)-1))),ABS($Q70-ABS(VALUE(MID(BR70,FIND("|",BR70)+1,FIND("-",BR70)-FIND("|",BR70)-1))-VALUE(MID(BR70,FIND("-",BR70)+1,10)))))*$D$50)))))*$I70,0)),0)</f>
        <v>0</v>
      </c>
      <c r="BT70" s="337"/>
      <c r="BU70" s="362"/>
      <c r="BV70" s="355" t="n">
        <f aca="false">IFERROR(IF($M70=BU70,($D$8+$D$9+$D$10)*$I70,IF($N70=LEFT(BU70,1),($D$8+MAX(0,IF($D$50=1,$D$9*(1-(ABS($Q70-ABS(VALUE(MID(BU70,FIND("|",BU70)+1,FIND("-",BU70)-FIND("|",BU70)-1))-VALUE(MID(BU70,FIND("-",BU70)+1,10)))))*$D$50),$D$9*(1-(IF($N70="X",ABS($O70-VALUE(MID(BU70,FIND("|",BU70)+1,FIND("-",BU70)-FIND("|",BU70)-1))),ABS($Q70-ABS(VALUE(MID(BU70,FIND("|",BU70)+1,FIND("-",BU70)-FIND("|",BU70)-1))-VALUE(MID(BU70,FIND("-",BU70)+1,10)))))*$D$50)))))*$I70,0)),0)</f>
        <v>0</v>
      </c>
      <c r="BW70" s="337"/>
      <c r="BX70" s="362"/>
      <c r="BY70" s="355" t="n">
        <f aca="false">IFERROR(IF($M70=BX70,($D$8+$D$9+$D$10)*$I70,IF($N70=LEFT(BX70,1),($D$8+MAX(0,IF($D$50=1,$D$9*(1-(ABS($Q70-ABS(VALUE(MID(BX70,FIND("|",BX70)+1,FIND("-",BX70)-FIND("|",BX70)-1))-VALUE(MID(BX70,FIND("-",BX70)+1,10)))))*$D$50),$D$9*(1-(IF($N70="X",ABS($O70-VALUE(MID(BX70,FIND("|",BX70)+1,FIND("-",BX70)-FIND("|",BX70)-1))),ABS($Q70-ABS(VALUE(MID(BX70,FIND("|",BX70)+1,FIND("-",BX70)-FIND("|",BX70)-1))-VALUE(MID(BX70,FIND("-",BX70)+1,10)))))*$D$50)))))*$I70,0)),0)</f>
        <v>0</v>
      </c>
      <c r="BZ70" s="337"/>
      <c r="CA70" s="362"/>
      <c r="CB70" s="355" t="n">
        <f aca="false">IFERROR(IF($M70=CA70,($D$8+$D$9+$D$10)*$I70,IF($N70=LEFT(CA70,1),($D$8+MAX(0,IF($D$50=1,$D$9*(1-(ABS($Q70-ABS(VALUE(MID(CA70,FIND("|",CA70)+1,FIND("-",CA70)-FIND("|",CA70)-1))-VALUE(MID(CA70,FIND("-",CA70)+1,10)))))*$D$50),$D$9*(1-(IF($N70="X",ABS($O70-VALUE(MID(CA70,FIND("|",CA70)+1,FIND("-",CA70)-FIND("|",CA70)-1))),ABS($Q70-ABS(VALUE(MID(CA70,FIND("|",CA70)+1,FIND("-",CA70)-FIND("|",CA70)-1))-VALUE(MID(CA70,FIND("-",CA70)+1,10)))))*$D$50)))))*$I70,0)),0)</f>
        <v>0</v>
      </c>
      <c r="CC70" s="337"/>
      <c r="CD70" s="362"/>
      <c r="CE70" s="355" t="n">
        <f aca="false">IFERROR(IF($M70=CD70,($D$8+$D$9+$D$10)*$I70,IF($N70=LEFT(CD70,1),($D$8+MAX(0,IF($D$50=1,$D$9*(1-(ABS($Q70-ABS(VALUE(MID(CD70,FIND("|",CD70)+1,FIND("-",CD70)-FIND("|",CD70)-1))-VALUE(MID(CD70,FIND("-",CD70)+1,10)))))*$D$50),$D$9*(1-(IF($N70="X",ABS($O70-VALUE(MID(CD70,FIND("|",CD70)+1,FIND("-",CD70)-FIND("|",CD70)-1))),ABS($Q70-ABS(VALUE(MID(CD70,FIND("|",CD70)+1,FIND("-",CD70)-FIND("|",CD70)-1))-VALUE(MID(CD70,FIND("-",CD70)+1,10)))))*$D$50)))))*$I70,0)),0)</f>
        <v>0</v>
      </c>
      <c r="CF70" s="337"/>
      <c r="CG70" s="362"/>
      <c r="CH70" s="355" t="n">
        <f aca="false">IFERROR(IF($M70=CG70,($D$8+$D$9+$D$10)*$I70,IF($N70=LEFT(CG70,1),($D$8+MAX(0,IF($D$50=1,$D$9*(1-(ABS($Q70-ABS(VALUE(MID(CG70,FIND("|",CG70)+1,FIND("-",CG70)-FIND("|",CG70)-1))-VALUE(MID(CG70,FIND("-",CG70)+1,10)))))*$D$50),$D$9*(1-(IF($N70="X",ABS($O70-VALUE(MID(CG70,FIND("|",CG70)+1,FIND("-",CG70)-FIND("|",CG70)-1))),ABS($Q70-ABS(VALUE(MID(CG70,FIND("|",CG70)+1,FIND("-",CG70)-FIND("|",CG70)-1))-VALUE(MID(CG70,FIND("-",CG70)+1,10)))))*$D$50)))))*$I70,0)),0)</f>
        <v>0</v>
      </c>
      <c r="CI70" s="337"/>
      <c r="CJ70" s="362"/>
      <c r="CK70" s="355" t="n">
        <f aca="false">IFERROR(IF($M70=CJ70,($D$8+$D$9+$D$10)*$I70,IF($N70=LEFT(CJ70,1),($D$8+MAX(0,IF($D$50=1,$D$9*(1-(ABS($Q70-ABS(VALUE(MID(CJ70,FIND("|",CJ70)+1,FIND("-",CJ70)-FIND("|",CJ70)-1))-VALUE(MID(CJ70,FIND("-",CJ70)+1,10)))))*$D$50),$D$9*(1-(IF($N70="X",ABS($O70-VALUE(MID(CJ70,FIND("|",CJ70)+1,FIND("-",CJ70)-FIND("|",CJ70)-1))),ABS($Q70-ABS(VALUE(MID(CJ70,FIND("|",CJ70)+1,FIND("-",CJ70)-FIND("|",CJ70)-1))-VALUE(MID(CJ70,FIND("-",CJ70)+1,10)))))*$D$50)))))*$I70,0)),0)</f>
        <v>0</v>
      </c>
      <c r="CL70" s="337"/>
      <c r="CM70" s="362"/>
      <c r="CN70" s="355" t="n">
        <f aca="false">IFERROR(IF($M70=CM70,($D$8+$D$9+$D$10)*$I70,IF($N70=LEFT(CM70,1),($D$8+MAX(0,IF($D$50=1,$D$9*(1-(ABS($Q70-ABS(VALUE(MID(CM70,FIND("|",CM70)+1,FIND("-",CM70)-FIND("|",CM70)-1))-VALUE(MID(CM70,FIND("-",CM70)+1,10)))))*$D$50),$D$9*(1-(IF($N70="X",ABS($O70-VALUE(MID(CM70,FIND("|",CM70)+1,FIND("-",CM70)-FIND("|",CM70)-1))),ABS($Q70-ABS(VALUE(MID(CM70,FIND("|",CM70)+1,FIND("-",CM70)-FIND("|",CM70)-1))-VALUE(MID(CM70,FIND("-",CM70)+1,10)))))*$D$50)))))*$I70,0)),0)</f>
        <v>0</v>
      </c>
      <c r="CO70" s="337"/>
      <c r="CP70" s="362"/>
      <c r="CQ70" s="355" t="n">
        <f aca="false">IFERROR(IF($M70=CP70,($D$8+$D$9+$D$10)*$I70,IF($N70=LEFT(CP70,1),($D$8+MAX(0,IF($D$50=1,$D$9*(1-(ABS($Q70-ABS(VALUE(MID(CP70,FIND("|",CP70)+1,FIND("-",CP70)-FIND("|",CP70)-1))-VALUE(MID(CP70,FIND("-",CP70)+1,10)))))*$D$50),$D$9*(1-(IF($N70="X",ABS($O70-VALUE(MID(CP70,FIND("|",CP70)+1,FIND("-",CP70)-FIND("|",CP70)-1))),ABS($Q70-ABS(VALUE(MID(CP70,FIND("|",CP70)+1,FIND("-",CP70)-FIND("|",CP70)-1))-VALUE(MID(CP70,FIND("-",CP70)+1,10)))))*$D$50)))))*$I70,0)),0)</f>
        <v>0</v>
      </c>
      <c r="CR70" s="337"/>
      <c r="CS70" s="362"/>
      <c r="CT70" s="355" t="n">
        <f aca="false">IFERROR(IF($M70=CS70,($D$8+$D$9+$D$10)*$I70,IF($N70=LEFT(CS70,1),($D$8+MAX(0,IF($D$50=1,$D$9*(1-(ABS($Q70-ABS(VALUE(MID(CS70,FIND("|",CS70)+1,FIND("-",CS70)-FIND("|",CS70)-1))-VALUE(MID(CS70,FIND("-",CS70)+1,10)))))*$D$50),$D$9*(1-(IF($N70="X",ABS($O70-VALUE(MID(CS70,FIND("|",CS70)+1,FIND("-",CS70)-FIND("|",CS70)-1))),ABS($Q70-ABS(VALUE(MID(CS70,FIND("|",CS70)+1,FIND("-",CS70)-FIND("|",CS70)-1))-VALUE(MID(CS70,FIND("-",CS70)+1,10)))))*$D$50)))))*$I70,0)),0)</f>
        <v>0</v>
      </c>
      <c r="CU70" s="337"/>
      <c r="CV70" s="362"/>
      <c r="CW70" s="355" t="n">
        <f aca="false">IFERROR(IF($M70=CV70,($D$8+$D$9+$D$10)*$I70,IF($N70=LEFT(CV70,1),($D$8+MAX(0,IF($D$50=1,$D$9*(1-(ABS($Q70-ABS(VALUE(MID(CV70,FIND("|",CV70)+1,FIND("-",CV70)-FIND("|",CV70)-1))-VALUE(MID(CV70,FIND("-",CV70)+1,10)))))*$D$50),$D$9*(1-(IF($N70="X",ABS($O70-VALUE(MID(CV70,FIND("|",CV70)+1,FIND("-",CV70)-FIND("|",CV70)-1))),ABS($Q70-ABS(VALUE(MID(CV70,FIND("|",CV70)+1,FIND("-",CV70)-FIND("|",CV70)-1))-VALUE(MID(CV70,FIND("-",CV70)+1,10)))))*$D$50)))))*$I70,0)),0)</f>
        <v>0</v>
      </c>
      <c r="CX70" s="337"/>
      <c r="CY70" s="362"/>
      <c r="CZ70" s="355" t="n">
        <f aca="false">IFERROR(IF($M70=CY70,($D$8+$D$9+$D$10)*$I70,IF($N70=LEFT(CY70,1),($D$8+MAX(0,IF($D$50=1,$D$9*(1-(ABS($Q70-ABS(VALUE(MID(CY70,FIND("|",CY70)+1,FIND("-",CY70)-FIND("|",CY70)-1))-VALUE(MID(CY70,FIND("-",CY70)+1,10)))))*$D$50),$D$9*(1-(IF($N70="X",ABS($O70-VALUE(MID(CY70,FIND("|",CY70)+1,FIND("-",CY70)-FIND("|",CY70)-1))),ABS($Q70-ABS(VALUE(MID(CY70,FIND("|",CY70)+1,FIND("-",CY70)-FIND("|",CY70)-1))-VALUE(MID(CY70,FIND("-",CY70)+1,10)))))*$D$50)))))*$I70,0)),0)</f>
        <v>0</v>
      </c>
      <c r="DA70" s="337"/>
      <c r="DB70" s="362"/>
      <c r="DC70" s="355" t="n">
        <f aca="false">IFERROR(IF($M70=DB70,($D$8+$D$9+$D$10)*$I70,IF($N70=LEFT(DB70,1),($D$8+MAX(0,IF($D$50=1,$D$9*(1-(ABS($Q70-ABS(VALUE(MID(DB70,FIND("|",DB70)+1,FIND("-",DB70)-FIND("|",DB70)-1))-VALUE(MID(DB70,FIND("-",DB70)+1,10)))))*$D$50),$D$9*(1-(IF($N70="X",ABS($O70-VALUE(MID(DB70,FIND("|",DB70)+1,FIND("-",DB70)-FIND("|",DB70)-1))),ABS($Q70-ABS(VALUE(MID(DB70,FIND("|",DB70)+1,FIND("-",DB70)-FIND("|",DB70)-1))-VALUE(MID(DB70,FIND("-",DB70)+1,10)))))*$D$50)))))*$I70,0)),0)</f>
        <v>0</v>
      </c>
      <c r="DD70" s="337"/>
      <c r="DE70" s="362"/>
      <c r="DF70" s="355" t="n">
        <f aca="false">IFERROR(IF($M70=DE70,($D$8+$D$9+$D$10)*$I70,IF($N70=LEFT(DE70,1),($D$8+MAX(0,IF($D$50=1,$D$9*(1-(ABS($Q70-ABS(VALUE(MID(DE70,FIND("|",DE70)+1,FIND("-",DE70)-FIND("|",DE70)-1))-VALUE(MID(DE70,FIND("-",DE70)+1,10)))))*$D$50),$D$9*(1-(IF($N70="X",ABS($O70-VALUE(MID(DE70,FIND("|",DE70)+1,FIND("-",DE70)-FIND("|",DE70)-1))),ABS($Q70-ABS(VALUE(MID(DE70,FIND("|",DE70)+1,FIND("-",DE70)-FIND("|",DE70)-1))-VALUE(MID(DE70,FIND("-",DE70)+1,10)))))*$D$50)))))*$I70,0)),0)</f>
        <v>0</v>
      </c>
      <c r="DG70" s="337"/>
      <c r="DH70" s="362"/>
      <c r="DI70" s="355" t="n">
        <f aca="false">IFERROR(IF($M70=DH70,($D$8+$D$9+$D$10)*$I70,IF($N70=LEFT(DH70,1),($D$8+MAX(0,IF($D$50=1,$D$9*(1-(ABS($Q70-ABS(VALUE(MID(DH70,FIND("|",DH70)+1,FIND("-",DH70)-FIND("|",DH70)-1))-VALUE(MID(DH70,FIND("-",DH70)+1,10)))))*$D$50),$D$9*(1-(IF($N70="X",ABS($O70-VALUE(MID(DH70,FIND("|",DH70)+1,FIND("-",DH70)-FIND("|",DH70)-1))),ABS($Q70-ABS(VALUE(MID(DH70,FIND("|",DH70)+1,FIND("-",DH70)-FIND("|",DH70)-1))-VALUE(MID(DH70,FIND("-",DH70)+1,10)))))*$D$50)))))*$I70,0)),0)</f>
        <v>0</v>
      </c>
      <c r="DJ70" s="337"/>
      <c r="DK70" s="362"/>
      <c r="DL70" s="355" t="n">
        <f aca="false">IFERROR(IF($M70=DK70,($D$8+$D$9+$D$10)*$I70,IF($N70=LEFT(DK70,1),($D$8+MAX(0,IF($D$50=1,$D$9*(1-(ABS($Q70-ABS(VALUE(MID(DK70,FIND("|",DK70)+1,FIND("-",DK70)-FIND("|",DK70)-1))-VALUE(MID(DK70,FIND("-",DK70)+1,10)))))*$D$50),$D$9*(1-(IF($N70="X",ABS($O70-VALUE(MID(DK70,FIND("|",DK70)+1,FIND("-",DK70)-FIND("|",DK70)-1))),ABS($Q70-ABS(VALUE(MID(DK70,FIND("|",DK70)+1,FIND("-",DK70)-FIND("|",DK70)-1))-VALUE(MID(DK70,FIND("-",DK70)+1,10)))))*$D$50)))))*$I70,0)),0)</f>
        <v>0</v>
      </c>
      <c r="DM70" s="337"/>
      <c r="DN70" s="362"/>
      <c r="DO70" s="355" t="n">
        <f aca="false">IFERROR(IF($M70=DN70,($D$8+$D$9+$D$10)*$I70,IF($N70=LEFT(DN70,1),($D$8+MAX(0,IF($D$50=1,$D$9*(1-(ABS($Q70-ABS(VALUE(MID(DN70,FIND("|",DN70)+1,FIND("-",DN70)-FIND("|",DN70)-1))-VALUE(MID(DN70,FIND("-",DN70)+1,10)))))*$D$50),$D$9*(1-(IF($N70="X",ABS($O70-VALUE(MID(DN70,FIND("|",DN70)+1,FIND("-",DN70)-FIND("|",DN70)-1))),ABS($Q70-ABS(VALUE(MID(DN70,FIND("|",DN70)+1,FIND("-",DN70)-FIND("|",DN70)-1))-VALUE(MID(DN70,FIND("-",DN70)+1,10)))))*$D$50)))))*$I70,0)),0)</f>
        <v>0</v>
      </c>
      <c r="DP70" s="337"/>
      <c r="DQ70" s="362"/>
      <c r="DR70" s="355" t="n">
        <f aca="false">IFERROR(IF($M70=DQ70,($D$8+$D$9+$D$10)*$I70,IF($N70=LEFT(DQ70,1),($D$8+MAX(0,IF($D$50=1,$D$9*(1-(ABS($Q70-ABS(VALUE(MID(DQ70,FIND("|",DQ70)+1,FIND("-",DQ70)-FIND("|",DQ70)-1))-VALUE(MID(DQ70,FIND("-",DQ70)+1,10)))))*$D$50),$D$9*(1-(IF($N70="X",ABS($O70-VALUE(MID(DQ70,FIND("|",DQ70)+1,FIND("-",DQ70)-FIND("|",DQ70)-1))),ABS($Q70-ABS(VALUE(MID(DQ70,FIND("|",DQ70)+1,FIND("-",DQ70)-FIND("|",DQ70)-1))-VALUE(MID(DQ70,FIND("-",DQ70)+1,10)))))*$D$50)))))*$I70,0)),0)</f>
        <v>0</v>
      </c>
      <c r="DS70" s="337"/>
      <c r="DT70" s="362"/>
      <c r="DU70" s="355" t="n">
        <f aca="false">IFERROR(IF($M70=DT70,($D$8+$D$9+$D$10)*$I70,IF($N70=LEFT(DT70,1),($D$8+MAX(0,IF($D$50=1,$D$9*(1-(ABS($Q70-ABS(VALUE(MID(DT70,FIND("|",DT70)+1,FIND("-",DT70)-FIND("|",DT70)-1))-VALUE(MID(DT70,FIND("-",DT70)+1,10)))))*$D$50),$D$9*(1-(IF($N70="X",ABS($O70-VALUE(MID(DT70,FIND("|",DT70)+1,FIND("-",DT70)-FIND("|",DT70)-1))),ABS($Q70-ABS(VALUE(MID(DT70,FIND("|",DT70)+1,FIND("-",DT70)-FIND("|",DT70)-1))-VALUE(MID(DT70,FIND("-",DT70)+1,10)))))*$D$50)))))*$I70,0)),0)</f>
        <v>0</v>
      </c>
      <c r="DV70" s="337"/>
      <c r="DW70" s="362"/>
      <c r="DX70" s="355" t="n">
        <f aca="false">IFERROR(IF($M70=DW70,($D$8+$D$9+$D$10)*$I70,IF($N70=LEFT(DW70,1),($D$8+MAX(0,IF($D$50=1,$D$9*(1-(ABS($Q70-ABS(VALUE(MID(DW70,FIND("|",DW70)+1,FIND("-",DW70)-FIND("|",DW70)-1))-VALUE(MID(DW70,FIND("-",DW70)+1,10)))))*$D$50),$D$9*(1-(IF($N70="X",ABS($O70-VALUE(MID(DW70,FIND("|",DW70)+1,FIND("-",DW70)-FIND("|",DW70)-1))),ABS($Q70-ABS(VALUE(MID(DW70,FIND("|",DW70)+1,FIND("-",DW70)-FIND("|",DW70)-1))-VALUE(MID(DW70,FIND("-",DW70)+1,10)))))*$D$50)))))*$I70,0)),0)</f>
        <v>0</v>
      </c>
      <c r="DY70" s="337"/>
      <c r="DZ70" s="362"/>
      <c r="EA70" s="355" t="n">
        <f aca="false">IFERROR(IF($M70=DZ70,($D$8+$D$9+$D$10)*$I70,IF($N70=LEFT(DZ70,1),($D$8+MAX(0,IF($D$50=1,$D$9*(1-(ABS($Q70-ABS(VALUE(MID(DZ70,FIND("|",DZ70)+1,FIND("-",DZ70)-FIND("|",DZ70)-1))-VALUE(MID(DZ70,FIND("-",DZ70)+1,10)))))*$D$50),$D$9*(1-(IF($N70="X",ABS($O70-VALUE(MID(DZ70,FIND("|",DZ70)+1,FIND("-",DZ70)-FIND("|",DZ70)-1))),ABS($Q70-ABS(VALUE(MID(DZ70,FIND("|",DZ70)+1,FIND("-",DZ70)-FIND("|",DZ70)-1))-VALUE(MID(DZ70,FIND("-",DZ70)+1,10)))))*$D$50)))))*$I70,0)),0)</f>
        <v>0</v>
      </c>
      <c r="EB70" s="337"/>
      <c r="EC70" s="362"/>
      <c r="ED70" s="355" t="n">
        <f aca="false">IFERROR(IF($M70=EC70,($D$8+$D$9+$D$10)*$I70,IF($N70=LEFT(EC70,1),($D$8+MAX(0,IF($D$50=1,$D$9*(1-(ABS($Q70-ABS(VALUE(MID(EC70,FIND("|",EC70)+1,FIND("-",EC70)-FIND("|",EC70)-1))-VALUE(MID(EC70,FIND("-",EC70)+1,10)))))*$D$50),$D$9*(1-(IF($N70="X",ABS($O70-VALUE(MID(EC70,FIND("|",EC70)+1,FIND("-",EC70)-FIND("|",EC70)-1))),ABS($Q70-ABS(VALUE(MID(EC70,FIND("|",EC70)+1,FIND("-",EC70)-FIND("|",EC70)-1))-VALUE(MID(EC70,FIND("-",EC70)+1,10)))))*$D$50)))))*$I70,0)),0)</f>
        <v>0</v>
      </c>
      <c r="EE70" s="337"/>
      <c r="EF70" s="362"/>
      <c r="EG70" s="355" t="n">
        <f aca="false">IFERROR(IF($M70=EF70,($D$8+$D$9+$D$10)*$I70,IF($N70=LEFT(EF70,1),($D$8+MAX(0,IF($D$50=1,$D$9*(1-(ABS($Q70-ABS(VALUE(MID(EF70,FIND("|",EF70)+1,FIND("-",EF70)-FIND("|",EF70)-1))-VALUE(MID(EF70,FIND("-",EF70)+1,10)))))*$D$50),$D$9*(1-(IF($N70="X",ABS($O70-VALUE(MID(EF70,FIND("|",EF70)+1,FIND("-",EF70)-FIND("|",EF70)-1))),ABS($Q70-ABS(VALUE(MID(EF70,FIND("|",EF70)+1,FIND("-",EF70)-FIND("|",EF70)-1))-VALUE(MID(EF70,FIND("-",EF70)+1,10)))))*$D$50)))))*$I70,0)),0)</f>
        <v>0</v>
      </c>
      <c r="EH70" s="337"/>
      <c r="EI70" s="337"/>
    </row>
    <row r="71" customFormat="false" ht="15" hidden="false" customHeight="false" outlineLevel="0" collapsed="false">
      <c r="A71" s="326"/>
      <c r="B71" s="326"/>
      <c r="C71" s="331"/>
      <c r="D71" s="331"/>
      <c r="E71" s="326"/>
      <c r="F71" s="393" t="n">
        <f aca="false">SUM($D$8:$D$10)*I71</f>
        <v>17</v>
      </c>
      <c r="G71" s="393" t="n">
        <f aca="false">VLOOKUP(H71,Equipos!$Q$1:$R$25,2,0)</f>
        <v>16</v>
      </c>
      <c r="H71" s="394" t="n">
        <f aca="false">TRUNC(INDEX(WORLDCUP!$X$4:$X$147,MATCH(ADMIN!K71,WORLDCUP!$DT$4:$DT$147,0))+INDEX(Horarios!$R$3:$R$86,MATCH(Horarios!$C$3,Horarios!$P$3:$P$86,0))/24)</f>
        <v>46199</v>
      </c>
      <c r="I71" s="351" t="n">
        <v>1</v>
      </c>
      <c r="J71" s="352" t="s">
        <v>326</v>
      </c>
      <c r="K71" s="366" t="str">
        <f aca="false">CONCATENATE(WORLDCUP!AA73,"-",WORLDCUP!AF73)</f>
        <v>Senegal-Irak</v>
      </c>
      <c r="L71" s="353"/>
      <c r="M71" s="358" t="str">
        <f aca="false">IF(OR(WORLDCUP!AC73="",WORLDCUP!AD73=""),"-",N71&amp;"|"&amp;O71&amp;"-"&amp;P71)</f>
        <v>-</v>
      </c>
      <c r="N71" s="331" t="str">
        <f aca="false">IF(OR(WORLDCUP!AC73="",WORLDCUP!AD73=""),"",IF(WORLDCUP!AC73&gt;WORLDCUP!AD73,"1",IF(WORLDCUP!AC73&lt;WORLDCUP!AD73,"2","X")))</f>
        <v/>
      </c>
      <c r="O71" s="331" t="n">
        <f aca="false">WORLDCUP!AC73</f>
        <v>0</v>
      </c>
      <c r="P71" s="331" t="n">
        <f aca="false">WORLDCUP!AD73</f>
        <v>0</v>
      </c>
      <c r="Q71" s="331" t="n">
        <f aca="false">ABS(O71-P71)</f>
        <v>0</v>
      </c>
      <c r="R71" s="326"/>
      <c r="S71" s="362" t="s">
        <v>275</v>
      </c>
      <c r="T71" s="355" t="n">
        <f aca="false">IFERROR(IF($M71=S71,($D$8+$D$9+$D$10)*$I71,IF($N71=LEFT(S71,1),($D$8+MAX(0,IF($D$50=1,$D$9*(1-(ABS($Q71-ABS(VALUE(MID(S71,FIND("|",S71)+1,FIND("-",S71)-FIND("|",S71)-1))-VALUE(MID(S71,FIND("-",S71)+1,10)))))*$D$50),$D$9*(1-(IF($N71="X",ABS($O71-VALUE(MID(S71,FIND("|",S71)+1,FIND("-",S71)-FIND("|",S71)-1))),ABS($Q71-ABS(VALUE(MID(S71,FIND("|",S71)+1,FIND("-",S71)-FIND("|",S71)-1))-VALUE(MID(S71,FIND("-",S71)+1,10)))))*$D$50)))))*$I71,0)),0)</f>
        <v>0</v>
      </c>
      <c r="U71" s="337"/>
      <c r="V71" s="362" t="s">
        <v>265</v>
      </c>
      <c r="W71" s="355" t="n">
        <f aca="false">IFERROR(IF($M71=V71,($D$8+$D$9+$D$10)*$I71,IF($N71=LEFT(V71,1),($D$8+MAX(0,IF($D$50=1,$D$9*(1-(ABS($Q71-ABS(VALUE(MID(V71,FIND("|",V71)+1,FIND("-",V71)-FIND("|",V71)-1))-VALUE(MID(V71,FIND("-",V71)+1,10)))))*$D$50),$D$9*(1-(IF($N71="X",ABS($O71-VALUE(MID(V71,FIND("|",V71)+1,FIND("-",V71)-FIND("|",V71)-1))),ABS($Q71-ABS(VALUE(MID(V71,FIND("|",V71)+1,FIND("-",V71)-FIND("|",V71)-1))-VALUE(MID(V71,FIND("-",V71)+1,10)))))*$D$50)))))*$I71,0)),0)</f>
        <v>0</v>
      </c>
      <c r="X71" s="337"/>
      <c r="Y71" s="362" t="s">
        <v>266</v>
      </c>
      <c r="Z71" s="355" t="n">
        <f aca="false">IFERROR(IF($M71=Y71,($D$8+$D$9+$D$10)*$I71,IF($N71=LEFT(Y71,1),($D$8+MAX(0,IF($D$50=1,$D$9*(1-(ABS($Q71-ABS(VALUE(MID(Y71,FIND("|",Y71)+1,FIND("-",Y71)-FIND("|",Y71)-1))-VALUE(MID(Y71,FIND("-",Y71)+1,10)))))*$D$50),$D$9*(1-(IF($N71="X",ABS($O71-VALUE(MID(Y71,FIND("|",Y71)+1,FIND("-",Y71)-FIND("|",Y71)-1))),ABS($Q71-ABS(VALUE(MID(Y71,FIND("|",Y71)+1,FIND("-",Y71)-FIND("|",Y71)-1))-VALUE(MID(Y71,FIND("-",Y71)+1,10)))))*$D$50)))))*$I71,0)),0)</f>
        <v>0</v>
      </c>
      <c r="AA71" s="337"/>
      <c r="AB71" s="362" t="s">
        <v>265</v>
      </c>
      <c r="AC71" s="355" t="n">
        <f aca="false">IFERROR(IF($M71=AB71,($D$8+$D$9+$D$10)*$I71,IF($N71=LEFT(AB71,1),($D$8+MAX(0,IF($D$50=1,$D$9*(1-(ABS($Q71-ABS(VALUE(MID(AB71,FIND("|",AB71)+1,FIND("-",AB71)-FIND("|",AB71)-1))-VALUE(MID(AB71,FIND("-",AB71)+1,10)))))*$D$50),$D$9*(1-(IF($N71="X",ABS($O71-VALUE(MID(AB71,FIND("|",AB71)+1,FIND("-",AB71)-FIND("|",AB71)-1))),ABS($Q71-ABS(VALUE(MID(AB71,FIND("|",AB71)+1,FIND("-",AB71)-FIND("|",AB71)-1))-VALUE(MID(AB71,FIND("-",AB71)+1,10)))))*$D$50)))))*$I71,0)),0)</f>
        <v>0</v>
      </c>
      <c r="AD71" s="337"/>
      <c r="AE71" s="362" t="s">
        <v>272</v>
      </c>
      <c r="AF71" s="355" t="n">
        <f aca="false">IFERROR(IF($M71=AE71,($D$8+$D$9+$D$10)*$I71,IF($N71=LEFT(AE71,1),($D$8+MAX(0,IF($D$50=1,$D$9*(1-(ABS($Q71-ABS(VALUE(MID(AE71,FIND("|",AE71)+1,FIND("-",AE71)-FIND("|",AE71)-1))-VALUE(MID(AE71,FIND("-",AE71)+1,10)))))*$D$50),$D$9*(1-(IF($N71="X",ABS($O71-VALUE(MID(AE71,FIND("|",AE71)+1,FIND("-",AE71)-FIND("|",AE71)-1))),ABS($Q71-ABS(VALUE(MID(AE71,FIND("|",AE71)+1,FIND("-",AE71)-FIND("|",AE71)-1))-VALUE(MID(AE71,FIND("-",AE71)+1,10)))))*$D$50)))))*$I71,0)),0)</f>
        <v>0</v>
      </c>
      <c r="AG71" s="337"/>
      <c r="AH71" s="362" t="s">
        <v>266</v>
      </c>
      <c r="AI71" s="355" t="n">
        <f aca="false">IFERROR(IF($M71=AH71,($D$8+$D$9+$D$10)*$I71,IF($N71=LEFT(AH71,1),($D$8+MAX(0,IF($D$50=1,$D$9*(1-(ABS($Q71-ABS(VALUE(MID(AH71,FIND("|",AH71)+1,FIND("-",AH71)-FIND("|",AH71)-1))-VALUE(MID(AH71,FIND("-",AH71)+1,10)))))*$D$50),$D$9*(1-(IF($N71="X",ABS($O71-VALUE(MID(AH71,FIND("|",AH71)+1,FIND("-",AH71)-FIND("|",AH71)-1))),ABS($Q71-ABS(VALUE(MID(AH71,FIND("|",AH71)+1,FIND("-",AH71)-FIND("|",AH71)-1))-VALUE(MID(AH71,FIND("-",AH71)+1,10)))))*$D$50)))))*$I71,0)),0)</f>
        <v>0</v>
      </c>
      <c r="AJ71" s="337"/>
      <c r="AK71" s="362" t="s">
        <v>266</v>
      </c>
      <c r="AL71" s="355" t="n">
        <f aca="false">IFERROR(IF($M71=AK71,($D$8+$D$9+$D$10)*$I71,IF($N71=LEFT(AK71,1),($D$8+MAX(0,IF($D$50=1,$D$9*(1-(ABS($Q71-ABS(VALUE(MID(AK71,FIND("|",AK71)+1,FIND("-",AK71)-FIND("|",AK71)-1))-VALUE(MID(AK71,FIND("-",AK71)+1,10)))))*$D$50),$D$9*(1-(IF($N71="X",ABS($O71-VALUE(MID(AK71,FIND("|",AK71)+1,FIND("-",AK71)-FIND("|",AK71)-1))),ABS($Q71-ABS(VALUE(MID(AK71,FIND("|",AK71)+1,FIND("-",AK71)-FIND("|",AK71)-1))-VALUE(MID(AK71,FIND("-",AK71)+1,10)))))*$D$50)))))*$I71,0)),0)</f>
        <v>0</v>
      </c>
      <c r="AM71" s="337"/>
      <c r="AN71" s="362" t="s">
        <v>266</v>
      </c>
      <c r="AO71" s="355" t="n">
        <f aca="false">IFERROR(IF($M71=AN71,($D$8+$D$9+$D$10)*$I71,IF($N71=LEFT(AN71,1),($D$8+MAX(0,IF($D$50=1,$D$9*(1-(ABS($Q71-ABS(VALUE(MID(AN71,FIND("|",AN71)+1,FIND("-",AN71)-FIND("|",AN71)-1))-VALUE(MID(AN71,FIND("-",AN71)+1,10)))))*$D$50),$D$9*(1-(IF($N71="X",ABS($O71-VALUE(MID(AN71,FIND("|",AN71)+1,FIND("-",AN71)-FIND("|",AN71)-1))),ABS($Q71-ABS(VALUE(MID(AN71,FIND("|",AN71)+1,FIND("-",AN71)-FIND("|",AN71)-1))-VALUE(MID(AN71,FIND("-",AN71)+1,10)))))*$D$50)))))*$I71,0)),0)</f>
        <v>0</v>
      </c>
      <c r="AP71" s="337"/>
      <c r="AQ71" s="362" t="s">
        <v>265</v>
      </c>
      <c r="AR71" s="355" t="n">
        <f aca="false">IFERROR(IF($M71=AQ71,($D$8+$D$9+$D$10)*$I71,IF($N71=LEFT(AQ71,1),($D$8+MAX(0,IF($D$50=1,$D$9*(1-(ABS($Q71-ABS(VALUE(MID(AQ71,FIND("|",AQ71)+1,FIND("-",AQ71)-FIND("|",AQ71)-1))-VALUE(MID(AQ71,FIND("-",AQ71)+1,10)))))*$D$50),$D$9*(1-(IF($N71="X",ABS($O71-VALUE(MID(AQ71,FIND("|",AQ71)+1,FIND("-",AQ71)-FIND("|",AQ71)-1))),ABS($Q71-ABS(VALUE(MID(AQ71,FIND("|",AQ71)+1,FIND("-",AQ71)-FIND("|",AQ71)-1))-VALUE(MID(AQ71,FIND("-",AQ71)+1,10)))))*$D$50)))))*$I71,0)),0)</f>
        <v>0</v>
      </c>
      <c r="AS71" s="337"/>
      <c r="AT71" s="362" t="s">
        <v>272</v>
      </c>
      <c r="AU71" s="355" t="n">
        <f aca="false">IFERROR(IF($M71=AT71,($D$8+$D$9+$D$10)*$I71,IF($N71=LEFT(AT71,1),($D$8+MAX(0,IF($D$50=1,$D$9*(1-(ABS($Q71-ABS(VALUE(MID(AT71,FIND("|",AT71)+1,FIND("-",AT71)-FIND("|",AT71)-1))-VALUE(MID(AT71,FIND("-",AT71)+1,10)))))*$D$50),$D$9*(1-(IF($N71="X",ABS($O71-VALUE(MID(AT71,FIND("|",AT71)+1,FIND("-",AT71)-FIND("|",AT71)-1))),ABS($Q71-ABS(VALUE(MID(AT71,FIND("|",AT71)+1,FIND("-",AT71)-FIND("|",AT71)-1))-VALUE(MID(AT71,FIND("-",AT71)+1,10)))))*$D$50)))))*$I71,0)),0)</f>
        <v>0</v>
      </c>
      <c r="AV71" s="337"/>
      <c r="AW71" s="362" t="s">
        <v>266</v>
      </c>
      <c r="AX71" s="355" t="n">
        <f aca="false">IFERROR(IF($M71=AW71,($D$8+$D$9+$D$10)*$I71,IF($N71=LEFT(AW71,1),($D$8+MAX(0,IF($D$50=1,$D$9*(1-(ABS($Q71-ABS(VALUE(MID(AW71,FIND("|",AW71)+1,FIND("-",AW71)-FIND("|",AW71)-1))-VALUE(MID(AW71,FIND("-",AW71)+1,10)))))*$D$50),$D$9*(1-(IF($N71="X",ABS($O71-VALUE(MID(AW71,FIND("|",AW71)+1,FIND("-",AW71)-FIND("|",AW71)-1))),ABS($Q71-ABS(VALUE(MID(AW71,FIND("|",AW71)+1,FIND("-",AW71)-FIND("|",AW71)-1))-VALUE(MID(AW71,FIND("-",AW71)+1,10)))))*$D$50)))))*$I71,0)),0)</f>
        <v>0</v>
      </c>
      <c r="AY71" s="337"/>
      <c r="AZ71" s="362" t="s">
        <v>266</v>
      </c>
      <c r="BA71" s="355" t="n">
        <f aca="false">IFERROR(IF($M71=AZ71,($D$8+$D$9+$D$10)*$I71,IF($N71=LEFT(AZ71,1),($D$8+MAX(0,IF($D$50=1,$D$9*(1-(ABS($Q71-ABS(VALUE(MID(AZ71,FIND("|",AZ71)+1,FIND("-",AZ71)-FIND("|",AZ71)-1))-VALUE(MID(AZ71,FIND("-",AZ71)+1,10)))))*$D$50),$D$9*(1-(IF($N71="X",ABS($O71-VALUE(MID(AZ71,FIND("|",AZ71)+1,FIND("-",AZ71)-FIND("|",AZ71)-1))),ABS($Q71-ABS(VALUE(MID(AZ71,FIND("|",AZ71)+1,FIND("-",AZ71)-FIND("|",AZ71)-1))-VALUE(MID(AZ71,FIND("-",AZ71)+1,10)))))*$D$50)))))*$I71,0)),0)</f>
        <v>0</v>
      </c>
      <c r="BB71" s="337"/>
      <c r="BC71" s="362" t="s">
        <v>266</v>
      </c>
      <c r="BD71" s="355" t="n">
        <f aca="false">IFERROR(IF($M71=BC71,($D$8+$D$9+$D$10)*$I71,IF($N71=LEFT(BC71,1),($D$8+MAX(0,IF($D$50=1,$D$9*(1-(ABS($Q71-ABS(VALUE(MID(BC71,FIND("|",BC71)+1,FIND("-",BC71)-FIND("|",BC71)-1))-VALUE(MID(BC71,FIND("-",BC71)+1,10)))))*$D$50),$D$9*(1-(IF($N71="X",ABS($O71-VALUE(MID(BC71,FIND("|",BC71)+1,FIND("-",BC71)-FIND("|",BC71)-1))),ABS($Q71-ABS(VALUE(MID(BC71,FIND("|",BC71)+1,FIND("-",BC71)-FIND("|",BC71)-1))-VALUE(MID(BC71,FIND("-",BC71)+1,10)))))*$D$50)))))*$I71,0)),0)</f>
        <v>0</v>
      </c>
      <c r="BE71" s="337"/>
      <c r="BF71" s="362" t="s">
        <v>275</v>
      </c>
      <c r="BG71" s="355" t="n">
        <f aca="false">IFERROR(IF($M71=BF71,($D$8+$D$9+$D$10)*$I71,IF($N71=LEFT(BF71,1),($D$8+MAX(0,IF($D$50=1,$D$9*(1-(ABS($Q71-ABS(VALUE(MID(BF71,FIND("|",BF71)+1,FIND("-",BF71)-FIND("|",BF71)-1))-VALUE(MID(BF71,FIND("-",BF71)+1,10)))))*$D$50),$D$9*(1-(IF($N71="X",ABS($O71-VALUE(MID(BF71,FIND("|",BF71)+1,FIND("-",BF71)-FIND("|",BF71)-1))),ABS($Q71-ABS(VALUE(MID(BF71,FIND("|",BF71)+1,FIND("-",BF71)-FIND("|",BF71)-1))-VALUE(MID(BF71,FIND("-",BF71)+1,10)))))*$D$50)))))*$I71,0)),0)</f>
        <v>0</v>
      </c>
      <c r="BH71" s="337"/>
      <c r="BI71" s="362" t="s">
        <v>265</v>
      </c>
      <c r="BJ71" s="355" t="n">
        <f aca="false">IFERROR(IF($M71=BI71,($D$8+$D$9+$D$10)*$I71,IF($N71=LEFT(BI71,1),($D$8+MAX(0,IF($D$50=1,$D$9*(1-(ABS($Q71-ABS(VALUE(MID(BI71,FIND("|",BI71)+1,FIND("-",BI71)-FIND("|",BI71)-1))-VALUE(MID(BI71,FIND("-",BI71)+1,10)))))*$D$50),$D$9*(1-(IF($N71="X",ABS($O71-VALUE(MID(BI71,FIND("|",BI71)+1,FIND("-",BI71)-FIND("|",BI71)-1))),ABS($Q71-ABS(VALUE(MID(BI71,FIND("|",BI71)+1,FIND("-",BI71)-FIND("|",BI71)-1))-VALUE(MID(BI71,FIND("-",BI71)+1,10)))))*$D$50)))))*$I71,0)),0)</f>
        <v>0</v>
      </c>
      <c r="BK71" s="337"/>
      <c r="BL71" s="362" t="s">
        <v>265</v>
      </c>
      <c r="BM71" s="355" t="n">
        <f aca="false">IFERROR(IF($M71=BL71,($D$8+$D$9+$D$10)*$I71,IF($N71=LEFT(BL71,1),($D$8+MAX(0,IF($D$50=1,$D$9*(1-(ABS($Q71-ABS(VALUE(MID(BL71,FIND("|",BL71)+1,FIND("-",BL71)-FIND("|",BL71)-1))-VALUE(MID(BL71,FIND("-",BL71)+1,10)))))*$D$50),$D$9*(1-(IF($N71="X",ABS($O71-VALUE(MID(BL71,FIND("|",BL71)+1,FIND("-",BL71)-FIND("|",BL71)-1))),ABS($Q71-ABS(VALUE(MID(BL71,FIND("|",BL71)+1,FIND("-",BL71)-FIND("|",BL71)-1))-VALUE(MID(BL71,FIND("-",BL71)+1,10)))))*$D$50)))))*$I71,0)),0)</f>
        <v>0</v>
      </c>
      <c r="BN71" s="337"/>
      <c r="BO71" s="362" t="s">
        <v>288</v>
      </c>
      <c r="BP71" s="355" t="n">
        <f aca="false">IFERROR(IF($M71=BO71,($D$8+$D$9+$D$10)*$I71,IF($N71=LEFT(BO71,1),($D$8+MAX(0,IF($D$50=1,$D$9*(1-(ABS($Q71-ABS(VALUE(MID(BO71,FIND("|",BO71)+1,FIND("-",BO71)-FIND("|",BO71)-1))-VALUE(MID(BO71,FIND("-",BO71)+1,10)))))*$D$50),$D$9*(1-(IF($N71="X",ABS($O71-VALUE(MID(BO71,FIND("|",BO71)+1,FIND("-",BO71)-FIND("|",BO71)-1))),ABS($Q71-ABS(VALUE(MID(BO71,FIND("|",BO71)+1,FIND("-",BO71)-FIND("|",BO71)-1))-VALUE(MID(BO71,FIND("-",BO71)+1,10)))))*$D$50)))))*$I71,0)),0)</f>
        <v>0</v>
      </c>
      <c r="BQ71" s="337"/>
      <c r="BR71" s="362" t="s">
        <v>266</v>
      </c>
      <c r="BS71" s="355" t="n">
        <f aca="false">IFERROR(IF($M71=BR71,($D$8+$D$9+$D$10)*$I71,IF($N71=LEFT(BR71,1),($D$8+MAX(0,IF($D$50=1,$D$9*(1-(ABS($Q71-ABS(VALUE(MID(BR71,FIND("|",BR71)+1,FIND("-",BR71)-FIND("|",BR71)-1))-VALUE(MID(BR71,FIND("-",BR71)+1,10)))))*$D$50),$D$9*(1-(IF($N71="X",ABS($O71-VALUE(MID(BR71,FIND("|",BR71)+1,FIND("-",BR71)-FIND("|",BR71)-1))),ABS($Q71-ABS(VALUE(MID(BR71,FIND("|",BR71)+1,FIND("-",BR71)-FIND("|",BR71)-1))-VALUE(MID(BR71,FIND("-",BR71)+1,10)))))*$D$50)))))*$I71,0)),0)</f>
        <v>0</v>
      </c>
      <c r="BT71" s="337"/>
      <c r="BU71" s="362"/>
      <c r="BV71" s="355" t="n">
        <f aca="false">IFERROR(IF($M71=BU71,($D$8+$D$9+$D$10)*$I71,IF($N71=LEFT(BU71,1),($D$8+MAX(0,IF($D$50=1,$D$9*(1-(ABS($Q71-ABS(VALUE(MID(BU71,FIND("|",BU71)+1,FIND("-",BU71)-FIND("|",BU71)-1))-VALUE(MID(BU71,FIND("-",BU71)+1,10)))))*$D$50),$D$9*(1-(IF($N71="X",ABS($O71-VALUE(MID(BU71,FIND("|",BU71)+1,FIND("-",BU71)-FIND("|",BU71)-1))),ABS($Q71-ABS(VALUE(MID(BU71,FIND("|",BU71)+1,FIND("-",BU71)-FIND("|",BU71)-1))-VALUE(MID(BU71,FIND("-",BU71)+1,10)))))*$D$50)))))*$I71,0)),0)</f>
        <v>0</v>
      </c>
      <c r="BW71" s="337"/>
      <c r="BX71" s="362"/>
      <c r="BY71" s="355" t="n">
        <f aca="false">IFERROR(IF($M71=BX71,($D$8+$D$9+$D$10)*$I71,IF($N71=LEFT(BX71,1),($D$8+MAX(0,IF($D$50=1,$D$9*(1-(ABS($Q71-ABS(VALUE(MID(BX71,FIND("|",BX71)+1,FIND("-",BX71)-FIND("|",BX71)-1))-VALUE(MID(BX71,FIND("-",BX71)+1,10)))))*$D$50),$D$9*(1-(IF($N71="X",ABS($O71-VALUE(MID(BX71,FIND("|",BX71)+1,FIND("-",BX71)-FIND("|",BX71)-1))),ABS($Q71-ABS(VALUE(MID(BX71,FIND("|",BX71)+1,FIND("-",BX71)-FIND("|",BX71)-1))-VALUE(MID(BX71,FIND("-",BX71)+1,10)))))*$D$50)))))*$I71,0)),0)</f>
        <v>0</v>
      </c>
      <c r="BZ71" s="337"/>
      <c r="CA71" s="362"/>
      <c r="CB71" s="355" t="n">
        <f aca="false">IFERROR(IF($M71=CA71,($D$8+$D$9+$D$10)*$I71,IF($N71=LEFT(CA71,1),($D$8+MAX(0,IF($D$50=1,$D$9*(1-(ABS($Q71-ABS(VALUE(MID(CA71,FIND("|",CA71)+1,FIND("-",CA71)-FIND("|",CA71)-1))-VALUE(MID(CA71,FIND("-",CA71)+1,10)))))*$D$50),$D$9*(1-(IF($N71="X",ABS($O71-VALUE(MID(CA71,FIND("|",CA71)+1,FIND("-",CA71)-FIND("|",CA71)-1))),ABS($Q71-ABS(VALUE(MID(CA71,FIND("|",CA71)+1,FIND("-",CA71)-FIND("|",CA71)-1))-VALUE(MID(CA71,FIND("-",CA71)+1,10)))))*$D$50)))))*$I71,0)),0)</f>
        <v>0</v>
      </c>
      <c r="CC71" s="337"/>
      <c r="CD71" s="362"/>
      <c r="CE71" s="355" t="n">
        <f aca="false">IFERROR(IF($M71=CD71,($D$8+$D$9+$D$10)*$I71,IF($N71=LEFT(CD71,1),($D$8+MAX(0,IF($D$50=1,$D$9*(1-(ABS($Q71-ABS(VALUE(MID(CD71,FIND("|",CD71)+1,FIND("-",CD71)-FIND("|",CD71)-1))-VALUE(MID(CD71,FIND("-",CD71)+1,10)))))*$D$50),$D$9*(1-(IF($N71="X",ABS($O71-VALUE(MID(CD71,FIND("|",CD71)+1,FIND("-",CD71)-FIND("|",CD71)-1))),ABS($Q71-ABS(VALUE(MID(CD71,FIND("|",CD71)+1,FIND("-",CD71)-FIND("|",CD71)-1))-VALUE(MID(CD71,FIND("-",CD71)+1,10)))))*$D$50)))))*$I71,0)),0)</f>
        <v>0</v>
      </c>
      <c r="CF71" s="337"/>
      <c r="CG71" s="362"/>
      <c r="CH71" s="355" t="n">
        <f aca="false">IFERROR(IF($M71=CG71,($D$8+$D$9+$D$10)*$I71,IF($N71=LEFT(CG71,1),($D$8+MAX(0,IF($D$50=1,$D$9*(1-(ABS($Q71-ABS(VALUE(MID(CG71,FIND("|",CG71)+1,FIND("-",CG71)-FIND("|",CG71)-1))-VALUE(MID(CG71,FIND("-",CG71)+1,10)))))*$D$50),$D$9*(1-(IF($N71="X",ABS($O71-VALUE(MID(CG71,FIND("|",CG71)+1,FIND("-",CG71)-FIND("|",CG71)-1))),ABS($Q71-ABS(VALUE(MID(CG71,FIND("|",CG71)+1,FIND("-",CG71)-FIND("|",CG71)-1))-VALUE(MID(CG71,FIND("-",CG71)+1,10)))))*$D$50)))))*$I71,0)),0)</f>
        <v>0</v>
      </c>
      <c r="CI71" s="337"/>
      <c r="CJ71" s="362"/>
      <c r="CK71" s="355" t="n">
        <f aca="false">IFERROR(IF($M71=CJ71,($D$8+$D$9+$D$10)*$I71,IF($N71=LEFT(CJ71,1),($D$8+MAX(0,IF($D$50=1,$D$9*(1-(ABS($Q71-ABS(VALUE(MID(CJ71,FIND("|",CJ71)+1,FIND("-",CJ71)-FIND("|",CJ71)-1))-VALUE(MID(CJ71,FIND("-",CJ71)+1,10)))))*$D$50),$D$9*(1-(IF($N71="X",ABS($O71-VALUE(MID(CJ71,FIND("|",CJ71)+1,FIND("-",CJ71)-FIND("|",CJ71)-1))),ABS($Q71-ABS(VALUE(MID(CJ71,FIND("|",CJ71)+1,FIND("-",CJ71)-FIND("|",CJ71)-1))-VALUE(MID(CJ71,FIND("-",CJ71)+1,10)))))*$D$50)))))*$I71,0)),0)</f>
        <v>0</v>
      </c>
      <c r="CL71" s="337"/>
      <c r="CM71" s="362"/>
      <c r="CN71" s="355" t="n">
        <f aca="false">IFERROR(IF($M71=CM71,($D$8+$D$9+$D$10)*$I71,IF($N71=LEFT(CM71,1),($D$8+MAX(0,IF($D$50=1,$D$9*(1-(ABS($Q71-ABS(VALUE(MID(CM71,FIND("|",CM71)+1,FIND("-",CM71)-FIND("|",CM71)-1))-VALUE(MID(CM71,FIND("-",CM71)+1,10)))))*$D$50),$D$9*(1-(IF($N71="X",ABS($O71-VALUE(MID(CM71,FIND("|",CM71)+1,FIND("-",CM71)-FIND("|",CM71)-1))),ABS($Q71-ABS(VALUE(MID(CM71,FIND("|",CM71)+1,FIND("-",CM71)-FIND("|",CM71)-1))-VALUE(MID(CM71,FIND("-",CM71)+1,10)))))*$D$50)))))*$I71,0)),0)</f>
        <v>0</v>
      </c>
      <c r="CO71" s="337"/>
      <c r="CP71" s="362"/>
      <c r="CQ71" s="355" t="n">
        <f aca="false">IFERROR(IF($M71=CP71,($D$8+$D$9+$D$10)*$I71,IF($N71=LEFT(CP71,1),($D$8+MAX(0,IF($D$50=1,$D$9*(1-(ABS($Q71-ABS(VALUE(MID(CP71,FIND("|",CP71)+1,FIND("-",CP71)-FIND("|",CP71)-1))-VALUE(MID(CP71,FIND("-",CP71)+1,10)))))*$D$50),$D$9*(1-(IF($N71="X",ABS($O71-VALUE(MID(CP71,FIND("|",CP71)+1,FIND("-",CP71)-FIND("|",CP71)-1))),ABS($Q71-ABS(VALUE(MID(CP71,FIND("|",CP71)+1,FIND("-",CP71)-FIND("|",CP71)-1))-VALUE(MID(CP71,FIND("-",CP71)+1,10)))))*$D$50)))))*$I71,0)),0)</f>
        <v>0</v>
      </c>
      <c r="CR71" s="337"/>
      <c r="CS71" s="362"/>
      <c r="CT71" s="355" t="n">
        <f aca="false">IFERROR(IF($M71=CS71,($D$8+$D$9+$D$10)*$I71,IF($N71=LEFT(CS71,1),($D$8+MAX(0,IF($D$50=1,$D$9*(1-(ABS($Q71-ABS(VALUE(MID(CS71,FIND("|",CS71)+1,FIND("-",CS71)-FIND("|",CS71)-1))-VALUE(MID(CS71,FIND("-",CS71)+1,10)))))*$D$50),$D$9*(1-(IF($N71="X",ABS($O71-VALUE(MID(CS71,FIND("|",CS71)+1,FIND("-",CS71)-FIND("|",CS71)-1))),ABS($Q71-ABS(VALUE(MID(CS71,FIND("|",CS71)+1,FIND("-",CS71)-FIND("|",CS71)-1))-VALUE(MID(CS71,FIND("-",CS71)+1,10)))))*$D$50)))))*$I71,0)),0)</f>
        <v>0</v>
      </c>
      <c r="CU71" s="337"/>
      <c r="CV71" s="362"/>
      <c r="CW71" s="355" t="n">
        <f aca="false">IFERROR(IF($M71=CV71,($D$8+$D$9+$D$10)*$I71,IF($N71=LEFT(CV71,1),($D$8+MAX(0,IF($D$50=1,$D$9*(1-(ABS($Q71-ABS(VALUE(MID(CV71,FIND("|",CV71)+1,FIND("-",CV71)-FIND("|",CV71)-1))-VALUE(MID(CV71,FIND("-",CV71)+1,10)))))*$D$50),$D$9*(1-(IF($N71="X",ABS($O71-VALUE(MID(CV71,FIND("|",CV71)+1,FIND("-",CV71)-FIND("|",CV71)-1))),ABS($Q71-ABS(VALUE(MID(CV71,FIND("|",CV71)+1,FIND("-",CV71)-FIND("|",CV71)-1))-VALUE(MID(CV71,FIND("-",CV71)+1,10)))))*$D$50)))))*$I71,0)),0)</f>
        <v>0</v>
      </c>
      <c r="CX71" s="337"/>
      <c r="CY71" s="362"/>
      <c r="CZ71" s="355" t="n">
        <f aca="false">IFERROR(IF($M71=CY71,($D$8+$D$9+$D$10)*$I71,IF($N71=LEFT(CY71,1),($D$8+MAX(0,IF($D$50=1,$D$9*(1-(ABS($Q71-ABS(VALUE(MID(CY71,FIND("|",CY71)+1,FIND("-",CY71)-FIND("|",CY71)-1))-VALUE(MID(CY71,FIND("-",CY71)+1,10)))))*$D$50),$D$9*(1-(IF($N71="X",ABS($O71-VALUE(MID(CY71,FIND("|",CY71)+1,FIND("-",CY71)-FIND("|",CY71)-1))),ABS($Q71-ABS(VALUE(MID(CY71,FIND("|",CY71)+1,FIND("-",CY71)-FIND("|",CY71)-1))-VALUE(MID(CY71,FIND("-",CY71)+1,10)))))*$D$50)))))*$I71,0)),0)</f>
        <v>0</v>
      </c>
      <c r="DA71" s="337"/>
      <c r="DB71" s="362"/>
      <c r="DC71" s="355" t="n">
        <f aca="false">IFERROR(IF($M71=DB71,($D$8+$D$9+$D$10)*$I71,IF($N71=LEFT(DB71,1),($D$8+MAX(0,IF($D$50=1,$D$9*(1-(ABS($Q71-ABS(VALUE(MID(DB71,FIND("|",DB71)+1,FIND("-",DB71)-FIND("|",DB71)-1))-VALUE(MID(DB71,FIND("-",DB71)+1,10)))))*$D$50),$D$9*(1-(IF($N71="X",ABS($O71-VALUE(MID(DB71,FIND("|",DB71)+1,FIND("-",DB71)-FIND("|",DB71)-1))),ABS($Q71-ABS(VALUE(MID(DB71,FIND("|",DB71)+1,FIND("-",DB71)-FIND("|",DB71)-1))-VALUE(MID(DB71,FIND("-",DB71)+1,10)))))*$D$50)))))*$I71,0)),0)</f>
        <v>0</v>
      </c>
      <c r="DD71" s="337"/>
      <c r="DE71" s="362"/>
      <c r="DF71" s="355" t="n">
        <f aca="false">IFERROR(IF($M71=DE71,($D$8+$D$9+$D$10)*$I71,IF($N71=LEFT(DE71,1),($D$8+MAX(0,IF($D$50=1,$D$9*(1-(ABS($Q71-ABS(VALUE(MID(DE71,FIND("|",DE71)+1,FIND("-",DE71)-FIND("|",DE71)-1))-VALUE(MID(DE71,FIND("-",DE71)+1,10)))))*$D$50),$D$9*(1-(IF($N71="X",ABS($O71-VALUE(MID(DE71,FIND("|",DE71)+1,FIND("-",DE71)-FIND("|",DE71)-1))),ABS($Q71-ABS(VALUE(MID(DE71,FIND("|",DE71)+1,FIND("-",DE71)-FIND("|",DE71)-1))-VALUE(MID(DE71,FIND("-",DE71)+1,10)))))*$D$50)))))*$I71,0)),0)</f>
        <v>0</v>
      </c>
      <c r="DG71" s="337"/>
      <c r="DH71" s="362"/>
      <c r="DI71" s="355" t="n">
        <f aca="false">IFERROR(IF($M71=DH71,($D$8+$D$9+$D$10)*$I71,IF($N71=LEFT(DH71,1),($D$8+MAX(0,IF($D$50=1,$D$9*(1-(ABS($Q71-ABS(VALUE(MID(DH71,FIND("|",DH71)+1,FIND("-",DH71)-FIND("|",DH71)-1))-VALUE(MID(DH71,FIND("-",DH71)+1,10)))))*$D$50),$D$9*(1-(IF($N71="X",ABS($O71-VALUE(MID(DH71,FIND("|",DH71)+1,FIND("-",DH71)-FIND("|",DH71)-1))),ABS($Q71-ABS(VALUE(MID(DH71,FIND("|",DH71)+1,FIND("-",DH71)-FIND("|",DH71)-1))-VALUE(MID(DH71,FIND("-",DH71)+1,10)))))*$D$50)))))*$I71,0)),0)</f>
        <v>0</v>
      </c>
      <c r="DJ71" s="337"/>
      <c r="DK71" s="362"/>
      <c r="DL71" s="355" t="n">
        <f aca="false">IFERROR(IF($M71=DK71,($D$8+$D$9+$D$10)*$I71,IF($N71=LEFT(DK71,1),($D$8+MAX(0,IF($D$50=1,$D$9*(1-(ABS($Q71-ABS(VALUE(MID(DK71,FIND("|",DK71)+1,FIND("-",DK71)-FIND("|",DK71)-1))-VALUE(MID(DK71,FIND("-",DK71)+1,10)))))*$D$50),$D$9*(1-(IF($N71="X",ABS($O71-VALUE(MID(DK71,FIND("|",DK71)+1,FIND("-",DK71)-FIND("|",DK71)-1))),ABS($Q71-ABS(VALUE(MID(DK71,FIND("|",DK71)+1,FIND("-",DK71)-FIND("|",DK71)-1))-VALUE(MID(DK71,FIND("-",DK71)+1,10)))))*$D$50)))))*$I71,0)),0)</f>
        <v>0</v>
      </c>
      <c r="DM71" s="337"/>
      <c r="DN71" s="362"/>
      <c r="DO71" s="355" t="n">
        <f aca="false">IFERROR(IF($M71=DN71,($D$8+$D$9+$D$10)*$I71,IF($N71=LEFT(DN71,1),($D$8+MAX(0,IF($D$50=1,$D$9*(1-(ABS($Q71-ABS(VALUE(MID(DN71,FIND("|",DN71)+1,FIND("-",DN71)-FIND("|",DN71)-1))-VALUE(MID(DN71,FIND("-",DN71)+1,10)))))*$D$50),$D$9*(1-(IF($N71="X",ABS($O71-VALUE(MID(DN71,FIND("|",DN71)+1,FIND("-",DN71)-FIND("|",DN71)-1))),ABS($Q71-ABS(VALUE(MID(DN71,FIND("|",DN71)+1,FIND("-",DN71)-FIND("|",DN71)-1))-VALUE(MID(DN71,FIND("-",DN71)+1,10)))))*$D$50)))))*$I71,0)),0)</f>
        <v>0</v>
      </c>
      <c r="DP71" s="337"/>
      <c r="DQ71" s="362"/>
      <c r="DR71" s="355" t="n">
        <f aca="false">IFERROR(IF($M71=DQ71,($D$8+$D$9+$D$10)*$I71,IF($N71=LEFT(DQ71,1),($D$8+MAX(0,IF($D$50=1,$D$9*(1-(ABS($Q71-ABS(VALUE(MID(DQ71,FIND("|",DQ71)+1,FIND("-",DQ71)-FIND("|",DQ71)-1))-VALUE(MID(DQ71,FIND("-",DQ71)+1,10)))))*$D$50),$D$9*(1-(IF($N71="X",ABS($O71-VALUE(MID(DQ71,FIND("|",DQ71)+1,FIND("-",DQ71)-FIND("|",DQ71)-1))),ABS($Q71-ABS(VALUE(MID(DQ71,FIND("|",DQ71)+1,FIND("-",DQ71)-FIND("|",DQ71)-1))-VALUE(MID(DQ71,FIND("-",DQ71)+1,10)))))*$D$50)))))*$I71,0)),0)</f>
        <v>0</v>
      </c>
      <c r="DS71" s="337"/>
      <c r="DT71" s="362"/>
      <c r="DU71" s="355" t="n">
        <f aca="false">IFERROR(IF($M71=DT71,($D$8+$D$9+$D$10)*$I71,IF($N71=LEFT(DT71,1),($D$8+MAX(0,IF($D$50=1,$D$9*(1-(ABS($Q71-ABS(VALUE(MID(DT71,FIND("|",DT71)+1,FIND("-",DT71)-FIND("|",DT71)-1))-VALUE(MID(DT71,FIND("-",DT71)+1,10)))))*$D$50),$D$9*(1-(IF($N71="X",ABS($O71-VALUE(MID(DT71,FIND("|",DT71)+1,FIND("-",DT71)-FIND("|",DT71)-1))),ABS($Q71-ABS(VALUE(MID(DT71,FIND("|",DT71)+1,FIND("-",DT71)-FIND("|",DT71)-1))-VALUE(MID(DT71,FIND("-",DT71)+1,10)))))*$D$50)))))*$I71,0)),0)</f>
        <v>0</v>
      </c>
      <c r="DV71" s="337"/>
      <c r="DW71" s="362"/>
      <c r="DX71" s="355" t="n">
        <f aca="false">IFERROR(IF($M71=DW71,($D$8+$D$9+$D$10)*$I71,IF($N71=LEFT(DW71,1),($D$8+MAX(0,IF($D$50=1,$D$9*(1-(ABS($Q71-ABS(VALUE(MID(DW71,FIND("|",DW71)+1,FIND("-",DW71)-FIND("|",DW71)-1))-VALUE(MID(DW71,FIND("-",DW71)+1,10)))))*$D$50),$D$9*(1-(IF($N71="X",ABS($O71-VALUE(MID(DW71,FIND("|",DW71)+1,FIND("-",DW71)-FIND("|",DW71)-1))),ABS($Q71-ABS(VALUE(MID(DW71,FIND("|",DW71)+1,FIND("-",DW71)-FIND("|",DW71)-1))-VALUE(MID(DW71,FIND("-",DW71)+1,10)))))*$D$50)))))*$I71,0)),0)</f>
        <v>0</v>
      </c>
      <c r="DY71" s="337"/>
      <c r="DZ71" s="362"/>
      <c r="EA71" s="355" t="n">
        <f aca="false">IFERROR(IF($M71=DZ71,($D$8+$D$9+$D$10)*$I71,IF($N71=LEFT(DZ71,1),($D$8+MAX(0,IF($D$50=1,$D$9*(1-(ABS($Q71-ABS(VALUE(MID(DZ71,FIND("|",DZ71)+1,FIND("-",DZ71)-FIND("|",DZ71)-1))-VALUE(MID(DZ71,FIND("-",DZ71)+1,10)))))*$D$50),$D$9*(1-(IF($N71="X",ABS($O71-VALUE(MID(DZ71,FIND("|",DZ71)+1,FIND("-",DZ71)-FIND("|",DZ71)-1))),ABS($Q71-ABS(VALUE(MID(DZ71,FIND("|",DZ71)+1,FIND("-",DZ71)-FIND("|",DZ71)-1))-VALUE(MID(DZ71,FIND("-",DZ71)+1,10)))))*$D$50)))))*$I71,0)),0)</f>
        <v>0</v>
      </c>
      <c r="EB71" s="337"/>
      <c r="EC71" s="354"/>
      <c r="ED71" s="355" t="n">
        <f aca="false">IFERROR(IF($M71=EC71,($D$8+$D$9+$D$10)*$I71,IF($N71=LEFT(EC71,1),($D$8+MAX(0,IF($D$50=1,$D$9*(1-(ABS($Q71-ABS(VALUE(MID(EC71,FIND("|",EC71)+1,FIND("-",EC71)-FIND("|",EC71)-1))-VALUE(MID(EC71,FIND("-",EC71)+1,10)))))*$D$50),$D$9*(1-(IF($N71="X",ABS($O71-VALUE(MID(EC71,FIND("|",EC71)+1,FIND("-",EC71)-FIND("|",EC71)-1))),ABS($Q71-ABS(VALUE(MID(EC71,FIND("|",EC71)+1,FIND("-",EC71)-FIND("|",EC71)-1))-VALUE(MID(EC71,FIND("-",EC71)+1,10)))))*$D$50)))))*$I71,0)),0)</f>
        <v>0</v>
      </c>
      <c r="EE71" s="337"/>
      <c r="EF71" s="362"/>
      <c r="EG71" s="355" t="n">
        <f aca="false">IFERROR(IF($M71=EF71,($D$8+$D$9+$D$10)*$I71,IF($N71=LEFT(EF71,1),($D$8+MAX(0,IF($D$50=1,$D$9*(1-(ABS($Q71-ABS(VALUE(MID(EF71,FIND("|",EF71)+1,FIND("-",EF71)-FIND("|",EF71)-1))-VALUE(MID(EF71,FIND("-",EF71)+1,10)))))*$D$50),$D$9*(1-(IF($N71="X",ABS($O71-VALUE(MID(EF71,FIND("|",EF71)+1,FIND("-",EF71)-FIND("|",EF71)-1))),ABS($Q71-ABS(VALUE(MID(EF71,FIND("|",EF71)+1,FIND("-",EF71)-FIND("|",EF71)-1))-VALUE(MID(EF71,FIND("-",EF71)+1,10)))))*$D$50)))))*$I71,0)),0)</f>
        <v>0</v>
      </c>
      <c r="EH71" s="337"/>
      <c r="EI71" s="337"/>
    </row>
    <row r="72" customFormat="false" ht="15" hidden="false" customHeight="false" outlineLevel="0" collapsed="false">
      <c r="A72" s="326"/>
      <c r="B72" s="326"/>
      <c r="C72" s="331"/>
      <c r="D72" s="331"/>
      <c r="E72" s="326"/>
      <c r="F72" s="393" t="n">
        <f aca="false">SUM($D$8:$D$10)*I72</f>
        <v>17</v>
      </c>
      <c r="G72" s="393" t="n">
        <f aca="false">VLOOKUP(H72,Equipos!$Q$1:$R$25,2,0)</f>
        <v>18</v>
      </c>
      <c r="H72" s="394" t="n">
        <f aca="false">TRUNC(INDEX(WORLDCUP!$X$4:$X$147,MATCH(ADMIN!K72,WORLDCUP!$DT$4:$DT$147,0))+INDEX(Horarios!$R$3:$R$86,MATCH(Horarios!$C$3,Horarios!$P$3:$P$86,0))/24)</f>
        <v>46201</v>
      </c>
      <c r="I72" s="351" t="n">
        <v>1</v>
      </c>
      <c r="J72" s="361" t="s">
        <v>327</v>
      </c>
      <c r="K72" s="353" t="str">
        <f aca="false">CONCATENATE(WORLDCUP!AA80,"-",WORLDCUP!AF80)</f>
        <v>Argelia-Austria</v>
      </c>
      <c r="L72" s="353"/>
      <c r="M72" s="358" t="str">
        <f aca="false">IF(OR(WORLDCUP!AC80="",WORLDCUP!AD80=""),"-",N72&amp;"|"&amp;O72&amp;"-"&amp;P72)</f>
        <v>-</v>
      </c>
      <c r="N72" s="331" t="str">
        <f aca="false">IF(OR(WORLDCUP!AC80="",WORLDCUP!AD80=""),"",IF(WORLDCUP!AC80&gt;WORLDCUP!AD80,"1",IF(WORLDCUP!AC80&lt;WORLDCUP!AD80,"2","X")))</f>
        <v/>
      </c>
      <c r="O72" s="331" t="n">
        <f aca="false">WORLDCUP!AC80</f>
        <v>0</v>
      </c>
      <c r="P72" s="331" t="n">
        <f aca="false">WORLDCUP!AD80</f>
        <v>0</v>
      </c>
      <c r="Q72" s="331" t="n">
        <f aca="false">ABS(O72-P72)</f>
        <v>0</v>
      </c>
      <c r="R72" s="326"/>
      <c r="S72" s="362" t="s">
        <v>267</v>
      </c>
      <c r="T72" s="355" t="n">
        <f aca="false">IFERROR(IF($M72=S72,($D$8+$D$9+$D$10)*$I72,IF($N72=LEFT(S72,1),($D$8+MAX(0,IF($D$50=1,$D$9*(1-(ABS($Q72-ABS(VALUE(MID(S72,FIND("|",S72)+1,FIND("-",S72)-FIND("|",S72)-1))-VALUE(MID(S72,FIND("-",S72)+1,10)))))*$D$50),$D$9*(1-(IF($N72="X",ABS($O72-VALUE(MID(S72,FIND("|",S72)+1,FIND("-",S72)-FIND("|",S72)-1))),ABS($Q72-ABS(VALUE(MID(S72,FIND("|",S72)+1,FIND("-",S72)-FIND("|",S72)-1))-VALUE(MID(S72,FIND("-",S72)+1,10)))))*$D$50)))))*$I72,0)),0)</f>
        <v>0</v>
      </c>
      <c r="U72" s="337"/>
      <c r="V72" s="362" t="s">
        <v>267</v>
      </c>
      <c r="W72" s="355" t="n">
        <f aca="false">IFERROR(IF($M72=V72,($D$8+$D$9+$D$10)*$I72,IF($N72=LEFT(V72,1),($D$8+MAX(0,IF($D$50=1,$D$9*(1-(ABS($Q72-ABS(VALUE(MID(V72,FIND("|",V72)+1,FIND("-",V72)-FIND("|",V72)-1))-VALUE(MID(V72,FIND("-",V72)+1,10)))))*$D$50),$D$9*(1-(IF($N72="X",ABS($O72-VALUE(MID(V72,FIND("|",V72)+1,FIND("-",V72)-FIND("|",V72)-1))),ABS($Q72-ABS(VALUE(MID(V72,FIND("|",V72)+1,FIND("-",V72)-FIND("|",V72)-1))-VALUE(MID(V72,FIND("-",V72)+1,10)))))*$D$50)))))*$I72,0)),0)</f>
        <v>0</v>
      </c>
      <c r="X72" s="337"/>
      <c r="Y72" s="362" t="s">
        <v>267</v>
      </c>
      <c r="Z72" s="355" t="n">
        <f aca="false">IFERROR(IF($M72=Y72,($D$8+$D$9+$D$10)*$I72,IF($N72=LEFT(Y72,1),($D$8+MAX(0,IF($D$50=1,$D$9*(1-(ABS($Q72-ABS(VALUE(MID(Y72,FIND("|",Y72)+1,FIND("-",Y72)-FIND("|",Y72)-1))-VALUE(MID(Y72,FIND("-",Y72)+1,10)))))*$D$50),$D$9*(1-(IF($N72="X",ABS($O72-VALUE(MID(Y72,FIND("|",Y72)+1,FIND("-",Y72)-FIND("|",Y72)-1))),ABS($Q72-ABS(VALUE(MID(Y72,FIND("|",Y72)+1,FIND("-",Y72)-FIND("|",Y72)-1))-VALUE(MID(Y72,FIND("-",Y72)+1,10)))))*$D$50)))))*$I72,0)),0)</f>
        <v>0</v>
      </c>
      <c r="AA72" s="337"/>
      <c r="AB72" s="362" t="s">
        <v>274</v>
      </c>
      <c r="AC72" s="355" t="n">
        <f aca="false">IFERROR(IF($M72=AB72,($D$8+$D$9+$D$10)*$I72,IF($N72=LEFT(AB72,1),($D$8+MAX(0,IF($D$50=1,$D$9*(1-(ABS($Q72-ABS(VALUE(MID(AB72,FIND("|",AB72)+1,FIND("-",AB72)-FIND("|",AB72)-1))-VALUE(MID(AB72,FIND("-",AB72)+1,10)))))*$D$50),$D$9*(1-(IF($N72="X",ABS($O72-VALUE(MID(AB72,FIND("|",AB72)+1,FIND("-",AB72)-FIND("|",AB72)-1))),ABS($Q72-ABS(VALUE(MID(AB72,FIND("|",AB72)+1,FIND("-",AB72)-FIND("|",AB72)-1))-VALUE(MID(AB72,FIND("-",AB72)+1,10)))))*$D$50)))))*$I72,0)),0)</f>
        <v>0</v>
      </c>
      <c r="AD72" s="337"/>
      <c r="AE72" s="362" t="s">
        <v>264</v>
      </c>
      <c r="AF72" s="355" t="n">
        <f aca="false">IFERROR(IF($M72=AE72,($D$8+$D$9+$D$10)*$I72,IF($N72=LEFT(AE72,1),($D$8+MAX(0,IF($D$50=1,$D$9*(1-(ABS($Q72-ABS(VALUE(MID(AE72,FIND("|",AE72)+1,FIND("-",AE72)-FIND("|",AE72)-1))-VALUE(MID(AE72,FIND("-",AE72)+1,10)))))*$D$50),$D$9*(1-(IF($N72="X",ABS($O72-VALUE(MID(AE72,FIND("|",AE72)+1,FIND("-",AE72)-FIND("|",AE72)-1))),ABS($Q72-ABS(VALUE(MID(AE72,FIND("|",AE72)+1,FIND("-",AE72)-FIND("|",AE72)-1))-VALUE(MID(AE72,FIND("-",AE72)+1,10)))))*$D$50)))))*$I72,0)),0)</f>
        <v>0</v>
      </c>
      <c r="AG72" s="337"/>
      <c r="AH72" s="362" t="s">
        <v>268</v>
      </c>
      <c r="AI72" s="355" t="n">
        <f aca="false">IFERROR(IF($M72=AH72,($D$8+$D$9+$D$10)*$I72,IF($N72=LEFT(AH72,1),($D$8+MAX(0,IF($D$50=1,$D$9*(1-(ABS($Q72-ABS(VALUE(MID(AH72,FIND("|",AH72)+1,FIND("-",AH72)-FIND("|",AH72)-1))-VALUE(MID(AH72,FIND("-",AH72)+1,10)))))*$D$50),$D$9*(1-(IF($N72="X",ABS($O72-VALUE(MID(AH72,FIND("|",AH72)+1,FIND("-",AH72)-FIND("|",AH72)-1))),ABS($Q72-ABS(VALUE(MID(AH72,FIND("|",AH72)+1,FIND("-",AH72)-FIND("|",AH72)-1))-VALUE(MID(AH72,FIND("-",AH72)+1,10)))))*$D$50)))))*$I72,0)),0)</f>
        <v>0</v>
      </c>
      <c r="AJ72" s="337"/>
      <c r="AK72" s="362" t="s">
        <v>268</v>
      </c>
      <c r="AL72" s="355" t="n">
        <f aca="false">IFERROR(IF($M72=AK72,($D$8+$D$9+$D$10)*$I72,IF($N72=LEFT(AK72,1),($D$8+MAX(0,IF($D$50=1,$D$9*(1-(ABS($Q72-ABS(VALUE(MID(AK72,FIND("|",AK72)+1,FIND("-",AK72)-FIND("|",AK72)-1))-VALUE(MID(AK72,FIND("-",AK72)+1,10)))))*$D$50),$D$9*(1-(IF($N72="X",ABS($O72-VALUE(MID(AK72,FIND("|",AK72)+1,FIND("-",AK72)-FIND("|",AK72)-1))),ABS($Q72-ABS(VALUE(MID(AK72,FIND("|",AK72)+1,FIND("-",AK72)-FIND("|",AK72)-1))-VALUE(MID(AK72,FIND("-",AK72)+1,10)))))*$D$50)))))*$I72,0)),0)</f>
        <v>0</v>
      </c>
      <c r="AM72" s="337"/>
      <c r="AN72" s="362" t="s">
        <v>267</v>
      </c>
      <c r="AO72" s="355" t="n">
        <f aca="false">IFERROR(IF($M72=AN72,($D$8+$D$9+$D$10)*$I72,IF($N72=LEFT(AN72,1),($D$8+MAX(0,IF($D$50=1,$D$9*(1-(ABS($Q72-ABS(VALUE(MID(AN72,FIND("|",AN72)+1,FIND("-",AN72)-FIND("|",AN72)-1))-VALUE(MID(AN72,FIND("-",AN72)+1,10)))))*$D$50),$D$9*(1-(IF($N72="X",ABS($O72-VALUE(MID(AN72,FIND("|",AN72)+1,FIND("-",AN72)-FIND("|",AN72)-1))),ABS($Q72-ABS(VALUE(MID(AN72,FIND("|",AN72)+1,FIND("-",AN72)-FIND("|",AN72)-1))-VALUE(MID(AN72,FIND("-",AN72)+1,10)))))*$D$50)))))*$I72,0)),0)</f>
        <v>0</v>
      </c>
      <c r="AP72" s="337"/>
      <c r="AQ72" s="362" t="s">
        <v>274</v>
      </c>
      <c r="AR72" s="355" t="n">
        <f aca="false">IFERROR(IF($M72=AQ72,($D$8+$D$9+$D$10)*$I72,IF($N72=LEFT(AQ72,1),($D$8+MAX(0,IF($D$50=1,$D$9*(1-(ABS($Q72-ABS(VALUE(MID(AQ72,FIND("|",AQ72)+1,FIND("-",AQ72)-FIND("|",AQ72)-1))-VALUE(MID(AQ72,FIND("-",AQ72)+1,10)))))*$D$50),$D$9*(1-(IF($N72="X",ABS($O72-VALUE(MID(AQ72,FIND("|",AQ72)+1,FIND("-",AQ72)-FIND("|",AQ72)-1))),ABS($Q72-ABS(VALUE(MID(AQ72,FIND("|",AQ72)+1,FIND("-",AQ72)-FIND("|",AQ72)-1))-VALUE(MID(AQ72,FIND("-",AQ72)+1,10)))))*$D$50)))))*$I72,0)),0)</f>
        <v>0</v>
      </c>
      <c r="AS72" s="337"/>
      <c r="AT72" s="362" t="s">
        <v>271</v>
      </c>
      <c r="AU72" s="355" t="n">
        <f aca="false">IFERROR(IF($M72=AT72,($D$8+$D$9+$D$10)*$I72,IF($N72=LEFT(AT72,1),($D$8+MAX(0,IF($D$50=1,$D$9*(1-(ABS($Q72-ABS(VALUE(MID(AT72,FIND("|",AT72)+1,FIND("-",AT72)-FIND("|",AT72)-1))-VALUE(MID(AT72,FIND("-",AT72)+1,10)))))*$D$50),$D$9*(1-(IF($N72="X",ABS($O72-VALUE(MID(AT72,FIND("|",AT72)+1,FIND("-",AT72)-FIND("|",AT72)-1))),ABS($Q72-ABS(VALUE(MID(AT72,FIND("|",AT72)+1,FIND("-",AT72)-FIND("|",AT72)-1))-VALUE(MID(AT72,FIND("-",AT72)+1,10)))))*$D$50)))))*$I72,0)),0)</f>
        <v>0</v>
      </c>
      <c r="AV72" s="337"/>
      <c r="AW72" s="362" t="s">
        <v>267</v>
      </c>
      <c r="AX72" s="355" t="n">
        <f aca="false">IFERROR(IF($M72=AW72,($D$8+$D$9+$D$10)*$I72,IF($N72=LEFT(AW72,1),($D$8+MAX(0,IF($D$50=1,$D$9*(1-(ABS($Q72-ABS(VALUE(MID(AW72,FIND("|",AW72)+1,FIND("-",AW72)-FIND("|",AW72)-1))-VALUE(MID(AW72,FIND("-",AW72)+1,10)))))*$D$50),$D$9*(1-(IF($N72="X",ABS($O72-VALUE(MID(AW72,FIND("|",AW72)+1,FIND("-",AW72)-FIND("|",AW72)-1))),ABS($Q72-ABS(VALUE(MID(AW72,FIND("|",AW72)+1,FIND("-",AW72)-FIND("|",AW72)-1))-VALUE(MID(AW72,FIND("-",AW72)+1,10)))))*$D$50)))))*$I72,0)),0)</f>
        <v>0</v>
      </c>
      <c r="AY72" s="337"/>
      <c r="AZ72" s="362" t="s">
        <v>268</v>
      </c>
      <c r="BA72" s="355" t="n">
        <f aca="false">IFERROR(IF($M72=AZ72,($D$8+$D$9+$D$10)*$I72,IF($N72=LEFT(AZ72,1),($D$8+MAX(0,IF($D$50=1,$D$9*(1-(ABS($Q72-ABS(VALUE(MID(AZ72,FIND("|",AZ72)+1,FIND("-",AZ72)-FIND("|",AZ72)-1))-VALUE(MID(AZ72,FIND("-",AZ72)+1,10)))))*$D$50),$D$9*(1-(IF($N72="X",ABS($O72-VALUE(MID(AZ72,FIND("|",AZ72)+1,FIND("-",AZ72)-FIND("|",AZ72)-1))),ABS($Q72-ABS(VALUE(MID(AZ72,FIND("|",AZ72)+1,FIND("-",AZ72)-FIND("|",AZ72)-1))-VALUE(MID(AZ72,FIND("-",AZ72)+1,10)))))*$D$50)))))*$I72,0)),0)</f>
        <v>0</v>
      </c>
      <c r="BB72" s="337"/>
      <c r="BC72" s="362" t="s">
        <v>267</v>
      </c>
      <c r="BD72" s="355" t="n">
        <f aca="false">IFERROR(IF($M72=BC72,($D$8+$D$9+$D$10)*$I72,IF($N72=LEFT(BC72,1),($D$8+MAX(0,IF($D$50=1,$D$9*(1-(ABS($Q72-ABS(VALUE(MID(BC72,FIND("|",BC72)+1,FIND("-",BC72)-FIND("|",BC72)-1))-VALUE(MID(BC72,FIND("-",BC72)+1,10)))))*$D$50),$D$9*(1-(IF($N72="X",ABS($O72-VALUE(MID(BC72,FIND("|",BC72)+1,FIND("-",BC72)-FIND("|",BC72)-1))),ABS($Q72-ABS(VALUE(MID(BC72,FIND("|",BC72)+1,FIND("-",BC72)-FIND("|",BC72)-1))-VALUE(MID(BC72,FIND("-",BC72)+1,10)))))*$D$50)))))*$I72,0)),0)</f>
        <v>0</v>
      </c>
      <c r="BE72" s="337"/>
      <c r="BF72" s="362" t="s">
        <v>271</v>
      </c>
      <c r="BG72" s="355" t="n">
        <f aca="false">IFERROR(IF($M72=BF72,($D$8+$D$9+$D$10)*$I72,IF($N72=LEFT(BF72,1),($D$8+MAX(0,IF($D$50=1,$D$9*(1-(ABS($Q72-ABS(VALUE(MID(BF72,FIND("|",BF72)+1,FIND("-",BF72)-FIND("|",BF72)-1))-VALUE(MID(BF72,FIND("-",BF72)+1,10)))))*$D$50),$D$9*(1-(IF($N72="X",ABS($O72-VALUE(MID(BF72,FIND("|",BF72)+1,FIND("-",BF72)-FIND("|",BF72)-1))),ABS($Q72-ABS(VALUE(MID(BF72,FIND("|",BF72)+1,FIND("-",BF72)-FIND("|",BF72)-1))-VALUE(MID(BF72,FIND("-",BF72)+1,10)))))*$D$50)))))*$I72,0)),0)</f>
        <v>0</v>
      </c>
      <c r="BH72" s="337"/>
      <c r="BI72" s="362" t="s">
        <v>271</v>
      </c>
      <c r="BJ72" s="355" t="n">
        <f aca="false">IFERROR(IF($M72=BI72,($D$8+$D$9+$D$10)*$I72,IF($N72=LEFT(BI72,1),($D$8+MAX(0,IF($D$50=1,$D$9*(1-(ABS($Q72-ABS(VALUE(MID(BI72,FIND("|",BI72)+1,FIND("-",BI72)-FIND("|",BI72)-1))-VALUE(MID(BI72,FIND("-",BI72)+1,10)))))*$D$50),$D$9*(1-(IF($N72="X",ABS($O72-VALUE(MID(BI72,FIND("|",BI72)+1,FIND("-",BI72)-FIND("|",BI72)-1))),ABS($Q72-ABS(VALUE(MID(BI72,FIND("|",BI72)+1,FIND("-",BI72)-FIND("|",BI72)-1))-VALUE(MID(BI72,FIND("-",BI72)+1,10)))))*$D$50)))))*$I72,0)),0)</f>
        <v>0</v>
      </c>
      <c r="BK72" s="337"/>
      <c r="BL72" s="362" t="s">
        <v>267</v>
      </c>
      <c r="BM72" s="355" t="n">
        <f aca="false">IFERROR(IF($M72=BL72,($D$8+$D$9+$D$10)*$I72,IF($N72=LEFT(BL72,1),($D$8+MAX(0,IF($D$50=1,$D$9*(1-(ABS($Q72-ABS(VALUE(MID(BL72,FIND("|",BL72)+1,FIND("-",BL72)-FIND("|",BL72)-1))-VALUE(MID(BL72,FIND("-",BL72)+1,10)))))*$D$50),$D$9*(1-(IF($N72="X",ABS($O72-VALUE(MID(BL72,FIND("|",BL72)+1,FIND("-",BL72)-FIND("|",BL72)-1))),ABS($Q72-ABS(VALUE(MID(BL72,FIND("|",BL72)+1,FIND("-",BL72)-FIND("|",BL72)-1))-VALUE(MID(BL72,FIND("-",BL72)+1,10)))))*$D$50)))))*$I72,0)),0)</f>
        <v>0</v>
      </c>
      <c r="BN72" s="337"/>
      <c r="BO72" s="362" t="s">
        <v>269</v>
      </c>
      <c r="BP72" s="355" t="n">
        <f aca="false">IFERROR(IF($M72=BO72,($D$8+$D$9+$D$10)*$I72,IF($N72=LEFT(BO72,1),($D$8+MAX(0,IF($D$50=1,$D$9*(1-(ABS($Q72-ABS(VALUE(MID(BO72,FIND("|",BO72)+1,FIND("-",BO72)-FIND("|",BO72)-1))-VALUE(MID(BO72,FIND("-",BO72)+1,10)))))*$D$50),$D$9*(1-(IF($N72="X",ABS($O72-VALUE(MID(BO72,FIND("|",BO72)+1,FIND("-",BO72)-FIND("|",BO72)-1))),ABS($Q72-ABS(VALUE(MID(BO72,FIND("|",BO72)+1,FIND("-",BO72)-FIND("|",BO72)-1))-VALUE(MID(BO72,FIND("-",BO72)+1,10)))))*$D$50)))))*$I72,0)),0)</f>
        <v>0</v>
      </c>
      <c r="BQ72" s="337"/>
      <c r="BR72" s="362" t="s">
        <v>268</v>
      </c>
      <c r="BS72" s="355" t="n">
        <f aca="false">IFERROR(IF($M72=BR72,($D$8+$D$9+$D$10)*$I72,IF($N72=LEFT(BR72,1),($D$8+MAX(0,IF($D$50=1,$D$9*(1-(ABS($Q72-ABS(VALUE(MID(BR72,FIND("|",BR72)+1,FIND("-",BR72)-FIND("|",BR72)-1))-VALUE(MID(BR72,FIND("-",BR72)+1,10)))))*$D$50),$D$9*(1-(IF($N72="X",ABS($O72-VALUE(MID(BR72,FIND("|",BR72)+1,FIND("-",BR72)-FIND("|",BR72)-1))),ABS($Q72-ABS(VALUE(MID(BR72,FIND("|",BR72)+1,FIND("-",BR72)-FIND("|",BR72)-1))-VALUE(MID(BR72,FIND("-",BR72)+1,10)))))*$D$50)))))*$I72,0)),0)</f>
        <v>0</v>
      </c>
      <c r="BT72" s="337"/>
      <c r="BU72" s="362"/>
      <c r="BV72" s="355" t="n">
        <f aca="false">IFERROR(IF($M72=BU72,($D$8+$D$9+$D$10)*$I72,IF($N72=LEFT(BU72,1),($D$8+MAX(0,IF($D$50=1,$D$9*(1-(ABS($Q72-ABS(VALUE(MID(BU72,FIND("|",BU72)+1,FIND("-",BU72)-FIND("|",BU72)-1))-VALUE(MID(BU72,FIND("-",BU72)+1,10)))))*$D$50),$D$9*(1-(IF($N72="X",ABS($O72-VALUE(MID(BU72,FIND("|",BU72)+1,FIND("-",BU72)-FIND("|",BU72)-1))),ABS($Q72-ABS(VALUE(MID(BU72,FIND("|",BU72)+1,FIND("-",BU72)-FIND("|",BU72)-1))-VALUE(MID(BU72,FIND("-",BU72)+1,10)))))*$D$50)))))*$I72,0)),0)</f>
        <v>0</v>
      </c>
      <c r="BW72" s="337"/>
      <c r="BX72" s="362"/>
      <c r="BY72" s="355" t="n">
        <f aca="false">IFERROR(IF($M72=BX72,($D$8+$D$9+$D$10)*$I72,IF($N72=LEFT(BX72,1),($D$8+MAX(0,IF($D$50=1,$D$9*(1-(ABS($Q72-ABS(VALUE(MID(BX72,FIND("|",BX72)+1,FIND("-",BX72)-FIND("|",BX72)-1))-VALUE(MID(BX72,FIND("-",BX72)+1,10)))))*$D$50),$D$9*(1-(IF($N72="X",ABS($O72-VALUE(MID(BX72,FIND("|",BX72)+1,FIND("-",BX72)-FIND("|",BX72)-1))),ABS($Q72-ABS(VALUE(MID(BX72,FIND("|",BX72)+1,FIND("-",BX72)-FIND("|",BX72)-1))-VALUE(MID(BX72,FIND("-",BX72)+1,10)))))*$D$50)))))*$I72,0)),0)</f>
        <v>0</v>
      </c>
      <c r="BZ72" s="337"/>
      <c r="CA72" s="362"/>
      <c r="CB72" s="355" t="n">
        <f aca="false">IFERROR(IF($M72=CA72,($D$8+$D$9+$D$10)*$I72,IF($N72=LEFT(CA72,1),($D$8+MAX(0,IF($D$50=1,$D$9*(1-(ABS($Q72-ABS(VALUE(MID(CA72,FIND("|",CA72)+1,FIND("-",CA72)-FIND("|",CA72)-1))-VALUE(MID(CA72,FIND("-",CA72)+1,10)))))*$D$50),$D$9*(1-(IF($N72="X",ABS($O72-VALUE(MID(CA72,FIND("|",CA72)+1,FIND("-",CA72)-FIND("|",CA72)-1))),ABS($Q72-ABS(VALUE(MID(CA72,FIND("|",CA72)+1,FIND("-",CA72)-FIND("|",CA72)-1))-VALUE(MID(CA72,FIND("-",CA72)+1,10)))))*$D$50)))))*$I72,0)),0)</f>
        <v>0</v>
      </c>
      <c r="CC72" s="337"/>
      <c r="CD72" s="362"/>
      <c r="CE72" s="355" t="n">
        <f aca="false">IFERROR(IF($M72=CD72,($D$8+$D$9+$D$10)*$I72,IF($N72=LEFT(CD72,1),($D$8+MAX(0,IF($D$50=1,$D$9*(1-(ABS($Q72-ABS(VALUE(MID(CD72,FIND("|",CD72)+1,FIND("-",CD72)-FIND("|",CD72)-1))-VALUE(MID(CD72,FIND("-",CD72)+1,10)))))*$D$50),$D$9*(1-(IF($N72="X",ABS($O72-VALUE(MID(CD72,FIND("|",CD72)+1,FIND("-",CD72)-FIND("|",CD72)-1))),ABS($Q72-ABS(VALUE(MID(CD72,FIND("|",CD72)+1,FIND("-",CD72)-FIND("|",CD72)-1))-VALUE(MID(CD72,FIND("-",CD72)+1,10)))))*$D$50)))))*$I72,0)),0)</f>
        <v>0</v>
      </c>
      <c r="CF72" s="337"/>
      <c r="CG72" s="362"/>
      <c r="CH72" s="355" t="n">
        <f aca="false">IFERROR(IF($M72=CG72,($D$8+$D$9+$D$10)*$I72,IF($N72=LEFT(CG72,1),($D$8+MAX(0,IF($D$50=1,$D$9*(1-(ABS($Q72-ABS(VALUE(MID(CG72,FIND("|",CG72)+1,FIND("-",CG72)-FIND("|",CG72)-1))-VALUE(MID(CG72,FIND("-",CG72)+1,10)))))*$D$50),$D$9*(1-(IF($N72="X",ABS($O72-VALUE(MID(CG72,FIND("|",CG72)+1,FIND("-",CG72)-FIND("|",CG72)-1))),ABS($Q72-ABS(VALUE(MID(CG72,FIND("|",CG72)+1,FIND("-",CG72)-FIND("|",CG72)-1))-VALUE(MID(CG72,FIND("-",CG72)+1,10)))))*$D$50)))))*$I72,0)),0)</f>
        <v>0</v>
      </c>
      <c r="CI72" s="337"/>
      <c r="CJ72" s="362"/>
      <c r="CK72" s="355" t="n">
        <f aca="false">IFERROR(IF($M72=CJ72,($D$8+$D$9+$D$10)*$I72,IF($N72=LEFT(CJ72,1),($D$8+MAX(0,IF($D$50=1,$D$9*(1-(ABS($Q72-ABS(VALUE(MID(CJ72,FIND("|",CJ72)+1,FIND("-",CJ72)-FIND("|",CJ72)-1))-VALUE(MID(CJ72,FIND("-",CJ72)+1,10)))))*$D$50),$D$9*(1-(IF($N72="X",ABS($O72-VALUE(MID(CJ72,FIND("|",CJ72)+1,FIND("-",CJ72)-FIND("|",CJ72)-1))),ABS($Q72-ABS(VALUE(MID(CJ72,FIND("|",CJ72)+1,FIND("-",CJ72)-FIND("|",CJ72)-1))-VALUE(MID(CJ72,FIND("-",CJ72)+1,10)))))*$D$50)))))*$I72,0)),0)</f>
        <v>0</v>
      </c>
      <c r="CL72" s="337"/>
      <c r="CM72" s="362"/>
      <c r="CN72" s="355" t="n">
        <f aca="false">IFERROR(IF($M72=CM72,($D$8+$D$9+$D$10)*$I72,IF($N72=LEFT(CM72,1),($D$8+MAX(0,IF($D$50=1,$D$9*(1-(ABS($Q72-ABS(VALUE(MID(CM72,FIND("|",CM72)+1,FIND("-",CM72)-FIND("|",CM72)-1))-VALUE(MID(CM72,FIND("-",CM72)+1,10)))))*$D$50),$D$9*(1-(IF($N72="X",ABS($O72-VALUE(MID(CM72,FIND("|",CM72)+1,FIND("-",CM72)-FIND("|",CM72)-1))),ABS($Q72-ABS(VALUE(MID(CM72,FIND("|",CM72)+1,FIND("-",CM72)-FIND("|",CM72)-1))-VALUE(MID(CM72,FIND("-",CM72)+1,10)))))*$D$50)))))*$I72,0)),0)</f>
        <v>0</v>
      </c>
      <c r="CO72" s="337"/>
      <c r="CP72" s="362"/>
      <c r="CQ72" s="355" t="n">
        <f aca="false">IFERROR(IF($M72=CP72,($D$8+$D$9+$D$10)*$I72,IF($N72=LEFT(CP72,1),($D$8+MAX(0,IF($D$50=1,$D$9*(1-(ABS($Q72-ABS(VALUE(MID(CP72,FIND("|",CP72)+1,FIND("-",CP72)-FIND("|",CP72)-1))-VALUE(MID(CP72,FIND("-",CP72)+1,10)))))*$D$50),$D$9*(1-(IF($N72="X",ABS($O72-VALUE(MID(CP72,FIND("|",CP72)+1,FIND("-",CP72)-FIND("|",CP72)-1))),ABS($Q72-ABS(VALUE(MID(CP72,FIND("|",CP72)+1,FIND("-",CP72)-FIND("|",CP72)-1))-VALUE(MID(CP72,FIND("-",CP72)+1,10)))))*$D$50)))))*$I72,0)),0)</f>
        <v>0</v>
      </c>
      <c r="CR72" s="337"/>
      <c r="CS72" s="362"/>
      <c r="CT72" s="355" t="n">
        <f aca="false">IFERROR(IF($M72=CS72,($D$8+$D$9+$D$10)*$I72,IF($N72=LEFT(CS72,1),($D$8+MAX(0,IF($D$50=1,$D$9*(1-(ABS($Q72-ABS(VALUE(MID(CS72,FIND("|",CS72)+1,FIND("-",CS72)-FIND("|",CS72)-1))-VALUE(MID(CS72,FIND("-",CS72)+1,10)))))*$D$50),$D$9*(1-(IF($N72="X",ABS($O72-VALUE(MID(CS72,FIND("|",CS72)+1,FIND("-",CS72)-FIND("|",CS72)-1))),ABS($Q72-ABS(VALUE(MID(CS72,FIND("|",CS72)+1,FIND("-",CS72)-FIND("|",CS72)-1))-VALUE(MID(CS72,FIND("-",CS72)+1,10)))))*$D$50)))))*$I72,0)),0)</f>
        <v>0</v>
      </c>
      <c r="CU72" s="337"/>
      <c r="CV72" s="362"/>
      <c r="CW72" s="355" t="n">
        <f aca="false">IFERROR(IF($M72=CV72,($D$8+$D$9+$D$10)*$I72,IF($N72=LEFT(CV72,1),($D$8+MAX(0,IF($D$50=1,$D$9*(1-(ABS($Q72-ABS(VALUE(MID(CV72,FIND("|",CV72)+1,FIND("-",CV72)-FIND("|",CV72)-1))-VALUE(MID(CV72,FIND("-",CV72)+1,10)))))*$D$50),$D$9*(1-(IF($N72="X",ABS($O72-VALUE(MID(CV72,FIND("|",CV72)+1,FIND("-",CV72)-FIND("|",CV72)-1))),ABS($Q72-ABS(VALUE(MID(CV72,FIND("|",CV72)+1,FIND("-",CV72)-FIND("|",CV72)-1))-VALUE(MID(CV72,FIND("-",CV72)+1,10)))))*$D$50)))))*$I72,0)),0)</f>
        <v>0</v>
      </c>
      <c r="CX72" s="337"/>
      <c r="CY72" s="362"/>
      <c r="CZ72" s="355" t="n">
        <f aca="false">IFERROR(IF($M72=CY72,($D$8+$D$9+$D$10)*$I72,IF($N72=LEFT(CY72,1),($D$8+MAX(0,IF($D$50=1,$D$9*(1-(ABS($Q72-ABS(VALUE(MID(CY72,FIND("|",CY72)+1,FIND("-",CY72)-FIND("|",CY72)-1))-VALUE(MID(CY72,FIND("-",CY72)+1,10)))))*$D$50),$D$9*(1-(IF($N72="X",ABS($O72-VALUE(MID(CY72,FIND("|",CY72)+1,FIND("-",CY72)-FIND("|",CY72)-1))),ABS($Q72-ABS(VALUE(MID(CY72,FIND("|",CY72)+1,FIND("-",CY72)-FIND("|",CY72)-1))-VALUE(MID(CY72,FIND("-",CY72)+1,10)))))*$D$50)))))*$I72,0)),0)</f>
        <v>0</v>
      </c>
      <c r="DA72" s="337"/>
      <c r="DB72" s="362"/>
      <c r="DC72" s="355" t="n">
        <f aca="false">IFERROR(IF($M72=DB72,($D$8+$D$9+$D$10)*$I72,IF($N72=LEFT(DB72,1),($D$8+MAX(0,IF($D$50=1,$D$9*(1-(ABS($Q72-ABS(VALUE(MID(DB72,FIND("|",DB72)+1,FIND("-",DB72)-FIND("|",DB72)-1))-VALUE(MID(DB72,FIND("-",DB72)+1,10)))))*$D$50),$D$9*(1-(IF($N72="X",ABS($O72-VALUE(MID(DB72,FIND("|",DB72)+1,FIND("-",DB72)-FIND("|",DB72)-1))),ABS($Q72-ABS(VALUE(MID(DB72,FIND("|",DB72)+1,FIND("-",DB72)-FIND("|",DB72)-1))-VALUE(MID(DB72,FIND("-",DB72)+1,10)))))*$D$50)))))*$I72,0)),0)</f>
        <v>0</v>
      </c>
      <c r="DD72" s="337"/>
      <c r="DE72" s="362"/>
      <c r="DF72" s="355" t="n">
        <f aca="false">IFERROR(IF($M72=DE72,($D$8+$D$9+$D$10)*$I72,IF($N72=LEFT(DE72,1),($D$8+MAX(0,IF($D$50=1,$D$9*(1-(ABS($Q72-ABS(VALUE(MID(DE72,FIND("|",DE72)+1,FIND("-",DE72)-FIND("|",DE72)-1))-VALUE(MID(DE72,FIND("-",DE72)+1,10)))))*$D$50),$D$9*(1-(IF($N72="X",ABS($O72-VALUE(MID(DE72,FIND("|",DE72)+1,FIND("-",DE72)-FIND("|",DE72)-1))),ABS($Q72-ABS(VALUE(MID(DE72,FIND("|",DE72)+1,FIND("-",DE72)-FIND("|",DE72)-1))-VALUE(MID(DE72,FIND("-",DE72)+1,10)))))*$D$50)))))*$I72,0)),0)</f>
        <v>0</v>
      </c>
      <c r="DG72" s="337"/>
      <c r="DH72" s="362"/>
      <c r="DI72" s="355" t="n">
        <f aca="false">IFERROR(IF($M72=DH72,($D$8+$D$9+$D$10)*$I72,IF($N72=LEFT(DH72,1),($D$8+MAX(0,IF($D$50=1,$D$9*(1-(ABS($Q72-ABS(VALUE(MID(DH72,FIND("|",DH72)+1,FIND("-",DH72)-FIND("|",DH72)-1))-VALUE(MID(DH72,FIND("-",DH72)+1,10)))))*$D$50),$D$9*(1-(IF($N72="X",ABS($O72-VALUE(MID(DH72,FIND("|",DH72)+1,FIND("-",DH72)-FIND("|",DH72)-1))),ABS($Q72-ABS(VALUE(MID(DH72,FIND("|",DH72)+1,FIND("-",DH72)-FIND("|",DH72)-1))-VALUE(MID(DH72,FIND("-",DH72)+1,10)))))*$D$50)))))*$I72,0)),0)</f>
        <v>0</v>
      </c>
      <c r="DJ72" s="337"/>
      <c r="DK72" s="362"/>
      <c r="DL72" s="355" t="n">
        <f aca="false">IFERROR(IF($M72=DK72,($D$8+$D$9+$D$10)*$I72,IF($N72=LEFT(DK72,1),($D$8+MAX(0,IF($D$50=1,$D$9*(1-(ABS($Q72-ABS(VALUE(MID(DK72,FIND("|",DK72)+1,FIND("-",DK72)-FIND("|",DK72)-1))-VALUE(MID(DK72,FIND("-",DK72)+1,10)))))*$D$50),$D$9*(1-(IF($N72="X",ABS($O72-VALUE(MID(DK72,FIND("|",DK72)+1,FIND("-",DK72)-FIND("|",DK72)-1))),ABS($Q72-ABS(VALUE(MID(DK72,FIND("|",DK72)+1,FIND("-",DK72)-FIND("|",DK72)-1))-VALUE(MID(DK72,FIND("-",DK72)+1,10)))))*$D$50)))))*$I72,0)),0)</f>
        <v>0</v>
      </c>
      <c r="DM72" s="337"/>
      <c r="DN72" s="362"/>
      <c r="DO72" s="355" t="n">
        <f aca="false">IFERROR(IF($M72=DN72,($D$8+$D$9+$D$10)*$I72,IF($N72=LEFT(DN72,1),($D$8+MAX(0,IF($D$50=1,$D$9*(1-(ABS($Q72-ABS(VALUE(MID(DN72,FIND("|",DN72)+1,FIND("-",DN72)-FIND("|",DN72)-1))-VALUE(MID(DN72,FIND("-",DN72)+1,10)))))*$D$50),$D$9*(1-(IF($N72="X",ABS($O72-VALUE(MID(DN72,FIND("|",DN72)+1,FIND("-",DN72)-FIND("|",DN72)-1))),ABS($Q72-ABS(VALUE(MID(DN72,FIND("|",DN72)+1,FIND("-",DN72)-FIND("|",DN72)-1))-VALUE(MID(DN72,FIND("-",DN72)+1,10)))))*$D$50)))))*$I72,0)),0)</f>
        <v>0</v>
      </c>
      <c r="DP72" s="337"/>
      <c r="DQ72" s="362"/>
      <c r="DR72" s="355" t="n">
        <f aca="false">IFERROR(IF($M72=DQ72,($D$8+$D$9+$D$10)*$I72,IF($N72=LEFT(DQ72,1),($D$8+MAX(0,IF($D$50=1,$D$9*(1-(ABS($Q72-ABS(VALUE(MID(DQ72,FIND("|",DQ72)+1,FIND("-",DQ72)-FIND("|",DQ72)-1))-VALUE(MID(DQ72,FIND("-",DQ72)+1,10)))))*$D$50),$D$9*(1-(IF($N72="X",ABS($O72-VALUE(MID(DQ72,FIND("|",DQ72)+1,FIND("-",DQ72)-FIND("|",DQ72)-1))),ABS($Q72-ABS(VALUE(MID(DQ72,FIND("|",DQ72)+1,FIND("-",DQ72)-FIND("|",DQ72)-1))-VALUE(MID(DQ72,FIND("-",DQ72)+1,10)))))*$D$50)))))*$I72,0)),0)</f>
        <v>0</v>
      </c>
      <c r="DS72" s="337"/>
      <c r="DT72" s="362"/>
      <c r="DU72" s="355" t="n">
        <f aca="false">IFERROR(IF($M72=DT72,($D$8+$D$9+$D$10)*$I72,IF($N72=LEFT(DT72,1),($D$8+MAX(0,IF($D$50=1,$D$9*(1-(ABS($Q72-ABS(VALUE(MID(DT72,FIND("|",DT72)+1,FIND("-",DT72)-FIND("|",DT72)-1))-VALUE(MID(DT72,FIND("-",DT72)+1,10)))))*$D$50),$D$9*(1-(IF($N72="X",ABS($O72-VALUE(MID(DT72,FIND("|",DT72)+1,FIND("-",DT72)-FIND("|",DT72)-1))),ABS($Q72-ABS(VALUE(MID(DT72,FIND("|",DT72)+1,FIND("-",DT72)-FIND("|",DT72)-1))-VALUE(MID(DT72,FIND("-",DT72)+1,10)))))*$D$50)))))*$I72,0)),0)</f>
        <v>0</v>
      </c>
      <c r="DV72" s="337"/>
      <c r="DW72" s="362"/>
      <c r="DX72" s="355" t="n">
        <f aca="false">IFERROR(IF($M72=DW72,($D$8+$D$9+$D$10)*$I72,IF($N72=LEFT(DW72,1),($D$8+MAX(0,IF($D$50=1,$D$9*(1-(ABS($Q72-ABS(VALUE(MID(DW72,FIND("|",DW72)+1,FIND("-",DW72)-FIND("|",DW72)-1))-VALUE(MID(DW72,FIND("-",DW72)+1,10)))))*$D$50),$D$9*(1-(IF($N72="X",ABS($O72-VALUE(MID(DW72,FIND("|",DW72)+1,FIND("-",DW72)-FIND("|",DW72)-1))),ABS($Q72-ABS(VALUE(MID(DW72,FIND("|",DW72)+1,FIND("-",DW72)-FIND("|",DW72)-1))-VALUE(MID(DW72,FIND("-",DW72)+1,10)))))*$D$50)))))*$I72,0)),0)</f>
        <v>0</v>
      </c>
      <c r="DY72" s="337"/>
      <c r="DZ72" s="362"/>
      <c r="EA72" s="355" t="n">
        <f aca="false">IFERROR(IF($M72=DZ72,($D$8+$D$9+$D$10)*$I72,IF($N72=LEFT(DZ72,1),($D$8+MAX(0,IF($D$50=1,$D$9*(1-(ABS($Q72-ABS(VALUE(MID(DZ72,FIND("|",DZ72)+1,FIND("-",DZ72)-FIND("|",DZ72)-1))-VALUE(MID(DZ72,FIND("-",DZ72)+1,10)))))*$D$50),$D$9*(1-(IF($N72="X",ABS($O72-VALUE(MID(DZ72,FIND("|",DZ72)+1,FIND("-",DZ72)-FIND("|",DZ72)-1))),ABS($Q72-ABS(VALUE(MID(DZ72,FIND("|",DZ72)+1,FIND("-",DZ72)-FIND("|",DZ72)-1))-VALUE(MID(DZ72,FIND("-",DZ72)+1,10)))))*$D$50)))))*$I72,0)),0)</f>
        <v>0</v>
      </c>
      <c r="EB72" s="337"/>
      <c r="EC72" s="354"/>
      <c r="ED72" s="355" t="n">
        <f aca="false">IFERROR(IF($M72=EC72,($D$8+$D$9+$D$10)*$I72,IF($N72=LEFT(EC72,1),($D$8+MAX(0,IF($D$50=1,$D$9*(1-(ABS($Q72-ABS(VALUE(MID(EC72,FIND("|",EC72)+1,FIND("-",EC72)-FIND("|",EC72)-1))-VALUE(MID(EC72,FIND("-",EC72)+1,10)))))*$D$50),$D$9*(1-(IF($N72="X",ABS($O72-VALUE(MID(EC72,FIND("|",EC72)+1,FIND("-",EC72)-FIND("|",EC72)-1))),ABS($Q72-ABS(VALUE(MID(EC72,FIND("|",EC72)+1,FIND("-",EC72)-FIND("|",EC72)-1))-VALUE(MID(EC72,FIND("-",EC72)+1,10)))))*$D$50)))))*$I72,0)),0)</f>
        <v>0</v>
      </c>
      <c r="EE72" s="337"/>
      <c r="EF72" s="362"/>
      <c r="EG72" s="355" t="n">
        <f aca="false">IFERROR(IF($M72=EF72,($D$8+$D$9+$D$10)*$I72,IF($N72=LEFT(EF72,1),($D$8+MAX(0,IF($D$50=1,$D$9*(1-(ABS($Q72-ABS(VALUE(MID(EF72,FIND("|",EF72)+1,FIND("-",EF72)-FIND("|",EF72)-1))-VALUE(MID(EF72,FIND("-",EF72)+1,10)))))*$D$50),$D$9*(1-(IF($N72="X",ABS($O72-VALUE(MID(EF72,FIND("|",EF72)+1,FIND("-",EF72)-FIND("|",EF72)-1))),ABS($Q72-ABS(VALUE(MID(EF72,FIND("|",EF72)+1,FIND("-",EF72)-FIND("|",EF72)-1))-VALUE(MID(EF72,FIND("-",EF72)+1,10)))))*$D$50)))))*$I72,0)),0)</f>
        <v>0</v>
      </c>
      <c r="EH72" s="337"/>
      <c r="EI72" s="337"/>
    </row>
    <row r="73" customFormat="false" ht="15" hidden="false" customHeight="false" outlineLevel="0" collapsed="false">
      <c r="A73" s="326"/>
      <c r="B73" s="326"/>
      <c r="C73" s="326"/>
      <c r="D73" s="326"/>
      <c r="E73" s="326"/>
      <c r="F73" s="393" t="n">
        <f aca="false">SUM($D$8:$D$10)*I73</f>
        <v>17</v>
      </c>
      <c r="G73" s="393" t="n">
        <f aca="false">VLOOKUP(H73,Equipos!$Q$1:$R$25,2,0)</f>
        <v>18</v>
      </c>
      <c r="H73" s="394" t="n">
        <f aca="false">TRUNC(INDEX(WORLDCUP!$X$4:$X$147,MATCH(ADMIN!K73,WORLDCUP!$DT$4:$DT$147,0))+INDEX(Horarios!$R$3:$R$86,MATCH(Horarios!$C$3,Horarios!$P$3:$P$86,0))/24)</f>
        <v>46201</v>
      </c>
      <c r="I73" s="351" t="n">
        <v>1</v>
      </c>
      <c r="J73" s="361" t="s">
        <v>327</v>
      </c>
      <c r="K73" s="366" t="str">
        <f aca="false">CONCATENATE(WORLDCUP!AA81,"-",WORLDCUP!AF81)</f>
        <v>Jordania-Argentina</v>
      </c>
      <c r="L73" s="353"/>
      <c r="M73" s="358" t="str">
        <f aca="false">IF(OR(WORLDCUP!AC81="",WORLDCUP!AD81=""),"-",N73&amp;"|"&amp;O73&amp;"-"&amp;P73)</f>
        <v>-</v>
      </c>
      <c r="N73" s="331" t="str">
        <f aca="false">IF(OR(WORLDCUP!AC81="",WORLDCUP!AD81=""),"",IF(WORLDCUP!AC81&gt;WORLDCUP!AD81,"1",IF(WORLDCUP!AC81&lt;WORLDCUP!AD81,"2","X")))</f>
        <v/>
      </c>
      <c r="O73" s="331" t="n">
        <f aca="false">WORLDCUP!AC81</f>
        <v>0</v>
      </c>
      <c r="P73" s="331" t="n">
        <f aca="false">WORLDCUP!AD81</f>
        <v>0</v>
      </c>
      <c r="Q73" s="331" t="n">
        <f aca="false">ABS(O73-P73)</f>
        <v>0</v>
      </c>
      <c r="R73" s="326"/>
      <c r="S73" s="362" t="s">
        <v>268</v>
      </c>
      <c r="T73" s="355" t="n">
        <f aca="false">IFERROR(IF($M73=S73,($D$8+$D$9+$D$10)*$I73,IF($N73=LEFT(S73,1),($D$8+MAX(0,IF($D$50=1,$D$9*(1-(ABS($Q73-ABS(VALUE(MID(S73,FIND("|",S73)+1,FIND("-",S73)-FIND("|",S73)-1))-VALUE(MID(S73,FIND("-",S73)+1,10)))))*$D$50),$D$9*(1-(IF($N73="X",ABS($O73-VALUE(MID(S73,FIND("|",S73)+1,FIND("-",S73)-FIND("|",S73)-1))),ABS($Q73-ABS(VALUE(MID(S73,FIND("|",S73)+1,FIND("-",S73)-FIND("|",S73)-1))-VALUE(MID(S73,FIND("-",S73)+1,10)))))*$D$50)))))*$I73,0)),0)</f>
        <v>0</v>
      </c>
      <c r="U73" s="337"/>
      <c r="V73" s="362" t="s">
        <v>273</v>
      </c>
      <c r="W73" s="355" t="n">
        <f aca="false">IFERROR(IF($M73=V73,($D$8+$D$9+$D$10)*$I73,IF($N73=LEFT(V73,1),($D$8+MAX(0,IF($D$50=1,$D$9*(1-(ABS($Q73-ABS(VALUE(MID(V73,FIND("|",V73)+1,FIND("-",V73)-FIND("|",V73)-1))-VALUE(MID(V73,FIND("-",V73)+1,10)))))*$D$50),$D$9*(1-(IF($N73="X",ABS($O73-VALUE(MID(V73,FIND("|",V73)+1,FIND("-",V73)-FIND("|",V73)-1))),ABS($Q73-ABS(VALUE(MID(V73,FIND("|",V73)+1,FIND("-",V73)-FIND("|",V73)-1))-VALUE(MID(V73,FIND("-",V73)+1,10)))))*$D$50)))))*$I73,0)),0)</f>
        <v>0</v>
      </c>
      <c r="X73" s="337"/>
      <c r="Y73" s="362" t="s">
        <v>281</v>
      </c>
      <c r="Z73" s="355" t="n">
        <f aca="false">IFERROR(IF($M73=Y73,($D$8+$D$9+$D$10)*$I73,IF($N73=LEFT(Y73,1),($D$8+MAX(0,IF($D$50=1,$D$9*(1-(ABS($Q73-ABS(VALUE(MID(Y73,FIND("|",Y73)+1,FIND("-",Y73)-FIND("|",Y73)-1))-VALUE(MID(Y73,FIND("-",Y73)+1,10)))))*$D$50),$D$9*(1-(IF($N73="X",ABS($O73-VALUE(MID(Y73,FIND("|",Y73)+1,FIND("-",Y73)-FIND("|",Y73)-1))),ABS($Q73-ABS(VALUE(MID(Y73,FIND("|",Y73)+1,FIND("-",Y73)-FIND("|",Y73)-1))-VALUE(MID(Y73,FIND("-",Y73)+1,10)))))*$D$50)))))*$I73,0)),0)</f>
        <v>0</v>
      </c>
      <c r="AA73" s="337"/>
      <c r="AB73" s="362" t="s">
        <v>274</v>
      </c>
      <c r="AC73" s="355" t="n">
        <f aca="false">IFERROR(IF($M73=AB73,($D$8+$D$9+$D$10)*$I73,IF($N73=LEFT(AB73,1),($D$8+MAX(0,IF($D$50=1,$D$9*(1-(ABS($Q73-ABS(VALUE(MID(AB73,FIND("|",AB73)+1,FIND("-",AB73)-FIND("|",AB73)-1))-VALUE(MID(AB73,FIND("-",AB73)+1,10)))))*$D$50),$D$9*(1-(IF($N73="X",ABS($O73-VALUE(MID(AB73,FIND("|",AB73)+1,FIND("-",AB73)-FIND("|",AB73)-1))),ABS($Q73-ABS(VALUE(MID(AB73,FIND("|",AB73)+1,FIND("-",AB73)-FIND("|",AB73)-1))-VALUE(MID(AB73,FIND("-",AB73)+1,10)))))*$D$50)))))*$I73,0)),0)</f>
        <v>0</v>
      </c>
      <c r="AD73" s="337"/>
      <c r="AE73" s="362" t="s">
        <v>281</v>
      </c>
      <c r="AF73" s="355" t="n">
        <f aca="false">IFERROR(IF($M73=AE73,($D$8+$D$9+$D$10)*$I73,IF($N73=LEFT(AE73,1),($D$8+MAX(0,IF($D$50=1,$D$9*(1-(ABS($Q73-ABS(VALUE(MID(AE73,FIND("|",AE73)+1,FIND("-",AE73)-FIND("|",AE73)-1))-VALUE(MID(AE73,FIND("-",AE73)+1,10)))))*$D$50),$D$9*(1-(IF($N73="X",ABS($O73-VALUE(MID(AE73,FIND("|",AE73)+1,FIND("-",AE73)-FIND("|",AE73)-1))),ABS($Q73-ABS(VALUE(MID(AE73,FIND("|",AE73)+1,FIND("-",AE73)-FIND("|",AE73)-1))-VALUE(MID(AE73,FIND("-",AE73)+1,10)))))*$D$50)))))*$I73,0)),0)</f>
        <v>0</v>
      </c>
      <c r="AG73" s="337"/>
      <c r="AH73" s="362" t="s">
        <v>273</v>
      </c>
      <c r="AI73" s="355" t="n">
        <f aca="false">IFERROR(IF($M73=AH73,($D$8+$D$9+$D$10)*$I73,IF($N73=LEFT(AH73,1),($D$8+MAX(0,IF($D$50=1,$D$9*(1-(ABS($Q73-ABS(VALUE(MID(AH73,FIND("|",AH73)+1,FIND("-",AH73)-FIND("|",AH73)-1))-VALUE(MID(AH73,FIND("-",AH73)+1,10)))))*$D$50),$D$9*(1-(IF($N73="X",ABS($O73-VALUE(MID(AH73,FIND("|",AH73)+1,FIND("-",AH73)-FIND("|",AH73)-1))),ABS($Q73-ABS(VALUE(MID(AH73,FIND("|",AH73)+1,FIND("-",AH73)-FIND("|",AH73)-1))-VALUE(MID(AH73,FIND("-",AH73)+1,10)))))*$D$50)))))*$I73,0)),0)</f>
        <v>0</v>
      </c>
      <c r="AJ73" s="337"/>
      <c r="AK73" s="362" t="s">
        <v>273</v>
      </c>
      <c r="AL73" s="355" t="n">
        <f aca="false">IFERROR(IF($M73=AK73,($D$8+$D$9+$D$10)*$I73,IF($N73=LEFT(AK73,1),($D$8+MAX(0,IF($D$50=1,$D$9*(1-(ABS($Q73-ABS(VALUE(MID(AK73,FIND("|",AK73)+1,FIND("-",AK73)-FIND("|",AK73)-1))-VALUE(MID(AK73,FIND("-",AK73)+1,10)))))*$D$50),$D$9*(1-(IF($N73="X",ABS($O73-VALUE(MID(AK73,FIND("|",AK73)+1,FIND("-",AK73)-FIND("|",AK73)-1))),ABS($Q73-ABS(VALUE(MID(AK73,FIND("|",AK73)+1,FIND("-",AK73)-FIND("|",AK73)-1))-VALUE(MID(AK73,FIND("-",AK73)+1,10)))))*$D$50)))))*$I73,0)),0)</f>
        <v>0</v>
      </c>
      <c r="AM73" s="337"/>
      <c r="AN73" s="362" t="s">
        <v>273</v>
      </c>
      <c r="AO73" s="355" t="n">
        <f aca="false">IFERROR(IF($M73=AN73,($D$8+$D$9+$D$10)*$I73,IF($N73=LEFT(AN73,1),($D$8+MAX(0,IF($D$50=1,$D$9*(1-(ABS($Q73-ABS(VALUE(MID(AN73,FIND("|",AN73)+1,FIND("-",AN73)-FIND("|",AN73)-1))-VALUE(MID(AN73,FIND("-",AN73)+1,10)))))*$D$50),$D$9*(1-(IF($N73="X",ABS($O73-VALUE(MID(AN73,FIND("|",AN73)+1,FIND("-",AN73)-FIND("|",AN73)-1))),ABS($Q73-ABS(VALUE(MID(AN73,FIND("|",AN73)+1,FIND("-",AN73)-FIND("|",AN73)-1))-VALUE(MID(AN73,FIND("-",AN73)+1,10)))))*$D$50)))))*$I73,0)),0)</f>
        <v>0</v>
      </c>
      <c r="AP73" s="337"/>
      <c r="AQ73" s="362" t="s">
        <v>271</v>
      </c>
      <c r="AR73" s="355" t="n">
        <f aca="false">IFERROR(IF($M73=AQ73,($D$8+$D$9+$D$10)*$I73,IF($N73=LEFT(AQ73,1),($D$8+MAX(0,IF($D$50=1,$D$9*(1-(ABS($Q73-ABS(VALUE(MID(AQ73,FIND("|",AQ73)+1,FIND("-",AQ73)-FIND("|",AQ73)-1))-VALUE(MID(AQ73,FIND("-",AQ73)+1,10)))))*$D$50),$D$9*(1-(IF($N73="X",ABS($O73-VALUE(MID(AQ73,FIND("|",AQ73)+1,FIND("-",AQ73)-FIND("|",AQ73)-1))),ABS($Q73-ABS(VALUE(MID(AQ73,FIND("|",AQ73)+1,FIND("-",AQ73)-FIND("|",AQ73)-1))-VALUE(MID(AQ73,FIND("-",AQ73)+1,10)))))*$D$50)))))*$I73,0)),0)</f>
        <v>0</v>
      </c>
      <c r="AS73" s="337"/>
      <c r="AT73" s="362" t="s">
        <v>273</v>
      </c>
      <c r="AU73" s="355" t="n">
        <f aca="false">IFERROR(IF($M73=AT73,($D$8+$D$9+$D$10)*$I73,IF($N73=LEFT(AT73,1),($D$8+MAX(0,IF($D$50=1,$D$9*(1-(ABS($Q73-ABS(VALUE(MID(AT73,FIND("|",AT73)+1,FIND("-",AT73)-FIND("|",AT73)-1))-VALUE(MID(AT73,FIND("-",AT73)+1,10)))))*$D$50),$D$9*(1-(IF($N73="X",ABS($O73-VALUE(MID(AT73,FIND("|",AT73)+1,FIND("-",AT73)-FIND("|",AT73)-1))),ABS($Q73-ABS(VALUE(MID(AT73,FIND("|",AT73)+1,FIND("-",AT73)-FIND("|",AT73)-1))-VALUE(MID(AT73,FIND("-",AT73)+1,10)))))*$D$50)))))*$I73,0)),0)</f>
        <v>0</v>
      </c>
      <c r="AV73" s="337"/>
      <c r="AW73" s="362" t="s">
        <v>273</v>
      </c>
      <c r="AX73" s="355" t="n">
        <f aca="false">IFERROR(IF($M73=AW73,($D$8+$D$9+$D$10)*$I73,IF($N73=LEFT(AW73,1),($D$8+MAX(0,IF($D$50=1,$D$9*(1-(ABS($Q73-ABS(VALUE(MID(AW73,FIND("|",AW73)+1,FIND("-",AW73)-FIND("|",AW73)-1))-VALUE(MID(AW73,FIND("-",AW73)+1,10)))))*$D$50),$D$9*(1-(IF($N73="X",ABS($O73-VALUE(MID(AW73,FIND("|",AW73)+1,FIND("-",AW73)-FIND("|",AW73)-1))),ABS($Q73-ABS(VALUE(MID(AW73,FIND("|",AW73)+1,FIND("-",AW73)-FIND("|",AW73)-1))-VALUE(MID(AW73,FIND("-",AW73)+1,10)))))*$D$50)))))*$I73,0)),0)</f>
        <v>0</v>
      </c>
      <c r="AY73" s="337"/>
      <c r="AZ73" s="362" t="s">
        <v>277</v>
      </c>
      <c r="BA73" s="355" t="n">
        <f aca="false">IFERROR(IF($M73=AZ73,($D$8+$D$9+$D$10)*$I73,IF($N73=LEFT(AZ73,1),($D$8+MAX(0,IF($D$50=1,$D$9*(1-(ABS($Q73-ABS(VALUE(MID(AZ73,FIND("|",AZ73)+1,FIND("-",AZ73)-FIND("|",AZ73)-1))-VALUE(MID(AZ73,FIND("-",AZ73)+1,10)))))*$D$50),$D$9*(1-(IF($N73="X",ABS($O73-VALUE(MID(AZ73,FIND("|",AZ73)+1,FIND("-",AZ73)-FIND("|",AZ73)-1))),ABS($Q73-ABS(VALUE(MID(AZ73,FIND("|",AZ73)+1,FIND("-",AZ73)-FIND("|",AZ73)-1))-VALUE(MID(AZ73,FIND("-",AZ73)+1,10)))))*$D$50)))))*$I73,0)),0)</f>
        <v>0</v>
      </c>
      <c r="BB73" s="337"/>
      <c r="BC73" s="362" t="s">
        <v>273</v>
      </c>
      <c r="BD73" s="355" t="n">
        <f aca="false">IFERROR(IF($M73=BC73,($D$8+$D$9+$D$10)*$I73,IF($N73=LEFT(BC73,1),($D$8+MAX(0,IF($D$50=1,$D$9*(1-(ABS($Q73-ABS(VALUE(MID(BC73,FIND("|",BC73)+1,FIND("-",BC73)-FIND("|",BC73)-1))-VALUE(MID(BC73,FIND("-",BC73)+1,10)))))*$D$50),$D$9*(1-(IF($N73="X",ABS($O73-VALUE(MID(BC73,FIND("|",BC73)+1,FIND("-",BC73)-FIND("|",BC73)-1))),ABS($Q73-ABS(VALUE(MID(BC73,FIND("|",BC73)+1,FIND("-",BC73)-FIND("|",BC73)-1))-VALUE(MID(BC73,FIND("-",BC73)+1,10)))))*$D$50)))))*$I73,0)),0)</f>
        <v>0</v>
      </c>
      <c r="BE73" s="337"/>
      <c r="BF73" s="362" t="s">
        <v>328</v>
      </c>
      <c r="BG73" s="355" t="n">
        <f aca="false">IFERROR(IF($M73=BF73,($D$8+$D$9+$D$10)*$I73,IF($N73=LEFT(BF73,1),($D$8+MAX(0,IF($D$50=1,$D$9*(1-(ABS($Q73-ABS(VALUE(MID(BF73,FIND("|",BF73)+1,FIND("-",BF73)-FIND("|",BF73)-1))-VALUE(MID(BF73,FIND("-",BF73)+1,10)))))*$D$50),$D$9*(1-(IF($N73="X",ABS($O73-VALUE(MID(BF73,FIND("|",BF73)+1,FIND("-",BF73)-FIND("|",BF73)-1))),ABS($Q73-ABS(VALUE(MID(BF73,FIND("|",BF73)+1,FIND("-",BF73)-FIND("|",BF73)-1))-VALUE(MID(BF73,FIND("-",BF73)+1,10)))))*$D$50)))))*$I73,0)),0)</f>
        <v>0</v>
      </c>
      <c r="BH73" s="337"/>
      <c r="BI73" s="362" t="s">
        <v>271</v>
      </c>
      <c r="BJ73" s="355" t="n">
        <f aca="false">IFERROR(IF($M73=BI73,($D$8+$D$9+$D$10)*$I73,IF($N73=LEFT(BI73,1),($D$8+MAX(0,IF($D$50=1,$D$9*(1-(ABS($Q73-ABS(VALUE(MID(BI73,FIND("|",BI73)+1,FIND("-",BI73)-FIND("|",BI73)-1))-VALUE(MID(BI73,FIND("-",BI73)+1,10)))))*$D$50),$D$9*(1-(IF($N73="X",ABS($O73-VALUE(MID(BI73,FIND("|",BI73)+1,FIND("-",BI73)-FIND("|",BI73)-1))),ABS($Q73-ABS(VALUE(MID(BI73,FIND("|",BI73)+1,FIND("-",BI73)-FIND("|",BI73)-1))-VALUE(MID(BI73,FIND("-",BI73)+1,10)))))*$D$50)))))*$I73,0)),0)</f>
        <v>0</v>
      </c>
      <c r="BK73" s="337"/>
      <c r="BL73" s="362" t="s">
        <v>281</v>
      </c>
      <c r="BM73" s="355" t="n">
        <f aca="false">IFERROR(IF($M73=BL73,($D$8+$D$9+$D$10)*$I73,IF($N73=LEFT(BL73,1),($D$8+MAX(0,IF($D$50=1,$D$9*(1-(ABS($Q73-ABS(VALUE(MID(BL73,FIND("|",BL73)+1,FIND("-",BL73)-FIND("|",BL73)-1))-VALUE(MID(BL73,FIND("-",BL73)+1,10)))))*$D$50),$D$9*(1-(IF($N73="X",ABS($O73-VALUE(MID(BL73,FIND("|",BL73)+1,FIND("-",BL73)-FIND("|",BL73)-1))),ABS($Q73-ABS(VALUE(MID(BL73,FIND("|",BL73)+1,FIND("-",BL73)-FIND("|",BL73)-1))-VALUE(MID(BL73,FIND("-",BL73)+1,10)))))*$D$50)))))*$I73,0)),0)</f>
        <v>0</v>
      </c>
      <c r="BN73" s="337"/>
      <c r="BO73" s="362" t="s">
        <v>312</v>
      </c>
      <c r="BP73" s="355" t="n">
        <f aca="false">IFERROR(IF($M73=BO73,($D$8+$D$9+$D$10)*$I73,IF($N73=LEFT(BO73,1),($D$8+MAX(0,IF($D$50=1,$D$9*(1-(ABS($Q73-ABS(VALUE(MID(BO73,FIND("|",BO73)+1,FIND("-",BO73)-FIND("|",BO73)-1))-VALUE(MID(BO73,FIND("-",BO73)+1,10)))))*$D$50),$D$9*(1-(IF($N73="X",ABS($O73-VALUE(MID(BO73,FIND("|",BO73)+1,FIND("-",BO73)-FIND("|",BO73)-1))),ABS($Q73-ABS(VALUE(MID(BO73,FIND("|",BO73)+1,FIND("-",BO73)-FIND("|",BO73)-1))-VALUE(MID(BO73,FIND("-",BO73)+1,10)))))*$D$50)))))*$I73,0)),0)</f>
        <v>0</v>
      </c>
      <c r="BQ73" s="337"/>
      <c r="BR73" s="362" t="s">
        <v>273</v>
      </c>
      <c r="BS73" s="355" t="n">
        <f aca="false">IFERROR(IF($M73=BR73,($D$8+$D$9+$D$10)*$I73,IF($N73=LEFT(BR73,1),($D$8+MAX(0,IF($D$50=1,$D$9*(1-(ABS($Q73-ABS(VALUE(MID(BR73,FIND("|",BR73)+1,FIND("-",BR73)-FIND("|",BR73)-1))-VALUE(MID(BR73,FIND("-",BR73)+1,10)))))*$D$50),$D$9*(1-(IF($N73="X",ABS($O73-VALUE(MID(BR73,FIND("|",BR73)+1,FIND("-",BR73)-FIND("|",BR73)-1))),ABS($Q73-ABS(VALUE(MID(BR73,FIND("|",BR73)+1,FIND("-",BR73)-FIND("|",BR73)-1))-VALUE(MID(BR73,FIND("-",BR73)+1,10)))))*$D$50)))))*$I73,0)),0)</f>
        <v>0</v>
      </c>
      <c r="BT73" s="337"/>
      <c r="BU73" s="362"/>
      <c r="BV73" s="355" t="n">
        <f aca="false">IFERROR(IF($M73=BU73,($D$8+$D$9+$D$10)*$I73,IF($N73=LEFT(BU73,1),($D$8+MAX(0,IF($D$50=1,$D$9*(1-(ABS($Q73-ABS(VALUE(MID(BU73,FIND("|",BU73)+1,FIND("-",BU73)-FIND("|",BU73)-1))-VALUE(MID(BU73,FIND("-",BU73)+1,10)))))*$D$50),$D$9*(1-(IF($N73="X",ABS($O73-VALUE(MID(BU73,FIND("|",BU73)+1,FIND("-",BU73)-FIND("|",BU73)-1))),ABS($Q73-ABS(VALUE(MID(BU73,FIND("|",BU73)+1,FIND("-",BU73)-FIND("|",BU73)-1))-VALUE(MID(BU73,FIND("-",BU73)+1,10)))))*$D$50)))))*$I73,0)),0)</f>
        <v>0</v>
      </c>
      <c r="BW73" s="337"/>
      <c r="BX73" s="362"/>
      <c r="BY73" s="355" t="n">
        <f aca="false">IFERROR(IF($M73=BX73,($D$8+$D$9+$D$10)*$I73,IF($N73=LEFT(BX73,1),($D$8+MAX(0,IF($D$50=1,$D$9*(1-(ABS($Q73-ABS(VALUE(MID(BX73,FIND("|",BX73)+1,FIND("-",BX73)-FIND("|",BX73)-1))-VALUE(MID(BX73,FIND("-",BX73)+1,10)))))*$D$50),$D$9*(1-(IF($N73="X",ABS($O73-VALUE(MID(BX73,FIND("|",BX73)+1,FIND("-",BX73)-FIND("|",BX73)-1))),ABS($Q73-ABS(VALUE(MID(BX73,FIND("|",BX73)+1,FIND("-",BX73)-FIND("|",BX73)-1))-VALUE(MID(BX73,FIND("-",BX73)+1,10)))))*$D$50)))))*$I73,0)),0)</f>
        <v>0</v>
      </c>
      <c r="BZ73" s="337"/>
      <c r="CA73" s="362"/>
      <c r="CB73" s="355" t="n">
        <f aca="false">IFERROR(IF($M73=CA73,($D$8+$D$9+$D$10)*$I73,IF($N73=LEFT(CA73,1),($D$8+MAX(0,IF($D$50=1,$D$9*(1-(ABS($Q73-ABS(VALUE(MID(CA73,FIND("|",CA73)+1,FIND("-",CA73)-FIND("|",CA73)-1))-VALUE(MID(CA73,FIND("-",CA73)+1,10)))))*$D$50),$D$9*(1-(IF($N73="X",ABS($O73-VALUE(MID(CA73,FIND("|",CA73)+1,FIND("-",CA73)-FIND("|",CA73)-1))),ABS($Q73-ABS(VALUE(MID(CA73,FIND("|",CA73)+1,FIND("-",CA73)-FIND("|",CA73)-1))-VALUE(MID(CA73,FIND("-",CA73)+1,10)))))*$D$50)))))*$I73,0)),0)</f>
        <v>0</v>
      </c>
      <c r="CC73" s="337"/>
      <c r="CD73" s="362"/>
      <c r="CE73" s="355" t="n">
        <f aca="false">IFERROR(IF($M73=CD73,($D$8+$D$9+$D$10)*$I73,IF($N73=LEFT(CD73,1),($D$8+MAX(0,IF($D$50=1,$D$9*(1-(ABS($Q73-ABS(VALUE(MID(CD73,FIND("|",CD73)+1,FIND("-",CD73)-FIND("|",CD73)-1))-VALUE(MID(CD73,FIND("-",CD73)+1,10)))))*$D$50),$D$9*(1-(IF($N73="X",ABS($O73-VALUE(MID(CD73,FIND("|",CD73)+1,FIND("-",CD73)-FIND("|",CD73)-1))),ABS($Q73-ABS(VALUE(MID(CD73,FIND("|",CD73)+1,FIND("-",CD73)-FIND("|",CD73)-1))-VALUE(MID(CD73,FIND("-",CD73)+1,10)))))*$D$50)))))*$I73,0)),0)</f>
        <v>0</v>
      </c>
      <c r="CF73" s="337"/>
      <c r="CG73" s="362"/>
      <c r="CH73" s="355" t="n">
        <f aca="false">IFERROR(IF($M73=CG73,($D$8+$D$9+$D$10)*$I73,IF($N73=LEFT(CG73,1),($D$8+MAX(0,IF($D$50=1,$D$9*(1-(ABS($Q73-ABS(VALUE(MID(CG73,FIND("|",CG73)+1,FIND("-",CG73)-FIND("|",CG73)-1))-VALUE(MID(CG73,FIND("-",CG73)+1,10)))))*$D$50),$D$9*(1-(IF($N73="X",ABS($O73-VALUE(MID(CG73,FIND("|",CG73)+1,FIND("-",CG73)-FIND("|",CG73)-1))),ABS($Q73-ABS(VALUE(MID(CG73,FIND("|",CG73)+1,FIND("-",CG73)-FIND("|",CG73)-1))-VALUE(MID(CG73,FIND("-",CG73)+1,10)))))*$D$50)))))*$I73,0)),0)</f>
        <v>0</v>
      </c>
      <c r="CI73" s="337"/>
      <c r="CJ73" s="362"/>
      <c r="CK73" s="355" t="n">
        <f aca="false">IFERROR(IF($M73=CJ73,($D$8+$D$9+$D$10)*$I73,IF($N73=LEFT(CJ73,1),($D$8+MAX(0,IF($D$50=1,$D$9*(1-(ABS($Q73-ABS(VALUE(MID(CJ73,FIND("|",CJ73)+1,FIND("-",CJ73)-FIND("|",CJ73)-1))-VALUE(MID(CJ73,FIND("-",CJ73)+1,10)))))*$D$50),$D$9*(1-(IF($N73="X",ABS($O73-VALUE(MID(CJ73,FIND("|",CJ73)+1,FIND("-",CJ73)-FIND("|",CJ73)-1))),ABS($Q73-ABS(VALUE(MID(CJ73,FIND("|",CJ73)+1,FIND("-",CJ73)-FIND("|",CJ73)-1))-VALUE(MID(CJ73,FIND("-",CJ73)+1,10)))))*$D$50)))))*$I73,0)),0)</f>
        <v>0</v>
      </c>
      <c r="CL73" s="337"/>
      <c r="CM73" s="362"/>
      <c r="CN73" s="355" t="n">
        <f aca="false">IFERROR(IF($M73=CM73,($D$8+$D$9+$D$10)*$I73,IF($N73=LEFT(CM73,1),($D$8+MAX(0,IF($D$50=1,$D$9*(1-(ABS($Q73-ABS(VALUE(MID(CM73,FIND("|",CM73)+1,FIND("-",CM73)-FIND("|",CM73)-1))-VALUE(MID(CM73,FIND("-",CM73)+1,10)))))*$D$50),$D$9*(1-(IF($N73="X",ABS($O73-VALUE(MID(CM73,FIND("|",CM73)+1,FIND("-",CM73)-FIND("|",CM73)-1))),ABS($Q73-ABS(VALUE(MID(CM73,FIND("|",CM73)+1,FIND("-",CM73)-FIND("|",CM73)-1))-VALUE(MID(CM73,FIND("-",CM73)+1,10)))))*$D$50)))))*$I73,0)),0)</f>
        <v>0</v>
      </c>
      <c r="CO73" s="337"/>
      <c r="CP73" s="362"/>
      <c r="CQ73" s="355" t="n">
        <f aca="false">IFERROR(IF($M73=CP73,($D$8+$D$9+$D$10)*$I73,IF($N73=LEFT(CP73,1),($D$8+MAX(0,IF($D$50=1,$D$9*(1-(ABS($Q73-ABS(VALUE(MID(CP73,FIND("|",CP73)+1,FIND("-",CP73)-FIND("|",CP73)-1))-VALUE(MID(CP73,FIND("-",CP73)+1,10)))))*$D$50),$D$9*(1-(IF($N73="X",ABS($O73-VALUE(MID(CP73,FIND("|",CP73)+1,FIND("-",CP73)-FIND("|",CP73)-1))),ABS($Q73-ABS(VALUE(MID(CP73,FIND("|",CP73)+1,FIND("-",CP73)-FIND("|",CP73)-1))-VALUE(MID(CP73,FIND("-",CP73)+1,10)))))*$D$50)))))*$I73,0)),0)</f>
        <v>0</v>
      </c>
      <c r="CR73" s="337"/>
      <c r="CS73" s="362"/>
      <c r="CT73" s="355" t="n">
        <f aca="false">IFERROR(IF($M73=CS73,($D$8+$D$9+$D$10)*$I73,IF($N73=LEFT(CS73,1),($D$8+MAX(0,IF($D$50=1,$D$9*(1-(ABS($Q73-ABS(VALUE(MID(CS73,FIND("|",CS73)+1,FIND("-",CS73)-FIND("|",CS73)-1))-VALUE(MID(CS73,FIND("-",CS73)+1,10)))))*$D$50),$D$9*(1-(IF($N73="X",ABS($O73-VALUE(MID(CS73,FIND("|",CS73)+1,FIND("-",CS73)-FIND("|",CS73)-1))),ABS($Q73-ABS(VALUE(MID(CS73,FIND("|",CS73)+1,FIND("-",CS73)-FIND("|",CS73)-1))-VALUE(MID(CS73,FIND("-",CS73)+1,10)))))*$D$50)))))*$I73,0)),0)</f>
        <v>0</v>
      </c>
      <c r="CU73" s="337"/>
      <c r="CV73" s="362"/>
      <c r="CW73" s="355" t="n">
        <f aca="false">IFERROR(IF($M73=CV73,($D$8+$D$9+$D$10)*$I73,IF($N73=LEFT(CV73,1),($D$8+MAX(0,IF($D$50=1,$D$9*(1-(ABS($Q73-ABS(VALUE(MID(CV73,FIND("|",CV73)+1,FIND("-",CV73)-FIND("|",CV73)-1))-VALUE(MID(CV73,FIND("-",CV73)+1,10)))))*$D$50),$D$9*(1-(IF($N73="X",ABS($O73-VALUE(MID(CV73,FIND("|",CV73)+1,FIND("-",CV73)-FIND("|",CV73)-1))),ABS($Q73-ABS(VALUE(MID(CV73,FIND("|",CV73)+1,FIND("-",CV73)-FIND("|",CV73)-1))-VALUE(MID(CV73,FIND("-",CV73)+1,10)))))*$D$50)))))*$I73,0)),0)</f>
        <v>0</v>
      </c>
      <c r="CX73" s="337"/>
      <c r="CY73" s="362"/>
      <c r="CZ73" s="355" t="n">
        <f aca="false">IFERROR(IF($M73=CY73,($D$8+$D$9+$D$10)*$I73,IF($N73=LEFT(CY73,1),($D$8+MAX(0,IF($D$50=1,$D$9*(1-(ABS($Q73-ABS(VALUE(MID(CY73,FIND("|",CY73)+1,FIND("-",CY73)-FIND("|",CY73)-1))-VALUE(MID(CY73,FIND("-",CY73)+1,10)))))*$D$50),$D$9*(1-(IF($N73="X",ABS($O73-VALUE(MID(CY73,FIND("|",CY73)+1,FIND("-",CY73)-FIND("|",CY73)-1))),ABS($Q73-ABS(VALUE(MID(CY73,FIND("|",CY73)+1,FIND("-",CY73)-FIND("|",CY73)-1))-VALUE(MID(CY73,FIND("-",CY73)+1,10)))))*$D$50)))))*$I73,0)),0)</f>
        <v>0</v>
      </c>
      <c r="DA73" s="337"/>
      <c r="DB73" s="362"/>
      <c r="DC73" s="355" t="n">
        <f aca="false">IFERROR(IF($M73=DB73,($D$8+$D$9+$D$10)*$I73,IF($N73=LEFT(DB73,1),($D$8+MAX(0,IF($D$50=1,$D$9*(1-(ABS($Q73-ABS(VALUE(MID(DB73,FIND("|",DB73)+1,FIND("-",DB73)-FIND("|",DB73)-1))-VALUE(MID(DB73,FIND("-",DB73)+1,10)))))*$D$50),$D$9*(1-(IF($N73="X",ABS($O73-VALUE(MID(DB73,FIND("|",DB73)+1,FIND("-",DB73)-FIND("|",DB73)-1))),ABS($Q73-ABS(VALUE(MID(DB73,FIND("|",DB73)+1,FIND("-",DB73)-FIND("|",DB73)-1))-VALUE(MID(DB73,FIND("-",DB73)+1,10)))))*$D$50)))))*$I73,0)),0)</f>
        <v>0</v>
      </c>
      <c r="DD73" s="337"/>
      <c r="DE73" s="362"/>
      <c r="DF73" s="355" t="n">
        <f aca="false">IFERROR(IF($M73=DE73,($D$8+$D$9+$D$10)*$I73,IF($N73=LEFT(DE73,1),($D$8+MAX(0,IF($D$50=1,$D$9*(1-(ABS($Q73-ABS(VALUE(MID(DE73,FIND("|",DE73)+1,FIND("-",DE73)-FIND("|",DE73)-1))-VALUE(MID(DE73,FIND("-",DE73)+1,10)))))*$D$50),$D$9*(1-(IF($N73="X",ABS($O73-VALUE(MID(DE73,FIND("|",DE73)+1,FIND("-",DE73)-FIND("|",DE73)-1))),ABS($Q73-ABS(VALUE(MID(DE73,FIND("|",DE73)+1,FIND("-",DE73)-FIND("|",DE73)-1))-VALUE(MID(DE73,FIND("-",DE73)+1,10)))))*$D$50)))))*$I73,0)),0)</f>
        <v>0</v>
      </c>
      <c r="DG73" s="337"/>
      <c r="DH73" s="362"/>
      <c r="DI73" s="355" t="n">
        <f aca="false">IFERROR(IF($M73=DH73,($D$8+$D$9+$D$10)*$I73,IF($N73=LEFT(DH73,1),($D$8+MAX(0,IF($D$50=1,$D$9*(1-(ABS($Q73-ABS(VALUE(MID(DH73,FIND("|",DH73)+1,FIND("-",DH73)-FIND("|",DH73)-1))-VALUE(MID(DH73,FIND("-",DH73)+1,10)))))*$D$50),$D$9*(1-(IF($N73="X",ABS($O73-VALUE(MID(DH73,FIND("|",DH73)+1,FIND("-",DH73)-FIND("|",DH73)-1))),ABS($Q73-ABS(VALUE(MID(DH73,FIND("|",DH73)+1,FIND("-",DH73)-FIND("|",DH73)-1))-VALUE(MID(DH73,FIND("-",DH73)+1,10)))))*$D$50)))))*$I73,0)),0)</f>
        <v>0</v>
      </c>
      <c r="DJ73" s="337"/>
      <c r="DK73" s="362"/>
      <c r="DL73" s="355" t="n">
        <f aca="false">IFERROR(IF($M73=DK73,($D$8+$D$9+$D$10)*$I73,IF($N73=LEFT(DK73,1),($D$8+MAX(0,IF($D$50=1,$D$9*(1-(ABS($Q73-ABS(VALUE(MID(DK73,FIND("|",DK73)+1,FIND("-",DK73)-FIND("|",DK73)-1))-VALUE(MID(DK73,FIND("-",DK73)+1,10)))))*$D$50),$D$9*(1-(IF($N73="X",ABS($O73-VALUE(MID(DK73,FIND("|",DK73)+1,FIND("-",DK73)-FIND("|",DK73)-1))),ABS($Q73-ABS(VALUE(MID(DK73,FIND("|",DK73)+1,FIND("-",DK73)-FIND("|",DK73)-1))-VALUE(MID(DK73,FIND("-",DK73)+1,10)))))*$D$50)))))*$I73,0)),0)</f>
        <v>0</v>
      </c>
      <c r="DM73" s="337"/>
      <c r="DN73" s="362"/>
      <c r="DO73" s="355" t="n">
        <f aca="false">IFERROR(IF($M73=DN73,($D$8+$D$9+$D$10)*$I73,IF($N73=LEFT(DN73,1),($D$8+MAX(0,IF($D$50=1,$D$9*(1-(ABS($Q73-ABS(VALUE(MID(DN73,FIND("|",DN73)+1,FIND("-",DN73)-FIND("|",DN73)-1))-VALUE(MID(DN73,FIND("-",DN73)+1,10)))))*$D$50),$D$9*(1-(IF($N73="X",ABS($O73-VALUE(MID(DN73,FIND("|",DN73)+1,FIND("-",DN73)-FIND("|",DN73)-1))),ABS($Q73-ABS(VALUE(MID(DN73,FIND("|",DN73)+1,FIND("-",DN73)-FIND("|",DN73)-1))-VALUE(MID(DN73,FIND("-",DN73)+1,10)))))*$D$50)))))*$I73,0)),0)</f>
        <v>0</v>
      </c>
      <c r="DP73" s="337"/>
      <c r="DQ73" s="362"/>
      <c r="DR73" s="355" t="n">
        <f aca="false">IFERROR(IF($M73=DQ73,($D$8+$D$9+$D$10)*$I73,IF($N73=LEFT(DQ73,1),($D$8+MAX(0,IF($D$50=1,$D$9*(1-(ABS($Q73-ABS(VALUE(MID(DQ73,FIND("|",DQ73)+1,FIND("-",DQ73)-FIND("|",DQ73)-1))-VALUE(MID(DQ73,FIND("-",DQ73)+1,10)))))*$D$50),$D$9*(1-(IF($N73="X",ABS($O73-VALUE(MID(DQ73,FIND("|",DQ73)+1,FIND("-",DQ73)-FIND("|",DQ73)-1))),ABS($Q73-ABS(VALUE(MID(DQ73,FIND("|",DQ73)+1,FIND("-",DQ73)-FIND("|",DQ73)-1))-VALUE(MID(DQ73,FIND("-",DQ73)+1,10)))))*$D$50)))))*$I73,0)),0)</f>
        <v>0</v>
      </c>
      <c r="DS73" s="337"/>
      <c r="DT73" s="362"/>
      <c r="DU73" s="355" t="n">
        <f aca="false">IFERROR(IF($M73=DT73,($D$8+$D$9+$D$10)*$I73,IF($N73=LEFT(DT73,1),($D$8+MAX(0,IF($D$50=1,$D$9*(1-(ABS($Q73-ABS(VALUE(MID(DT73,FIND("|",DT73)+1,FIND("-",DT73)-FIND("|",DT73)-1))-VALUE(MID(DT73,FIND("-",DT73)+1,10)))))*$D$50),$D$9*(1-(IF($N73="X",ABS($O73-VALUE(MID(DT73,FIND("|",DT73)+1,FIND("-",DT73)-FIND("|",DT73)-1))),ABS($Q73-ABS(VALUE(MID(DT73,FIND("|",DT73)+1,FIND("-",DT73)-FIND("|",DT73)-1))-VALUE(MID(DT73,FIND("-",DT73)+1,10)))))*$D$50)))))*$I73,0)),0)</f>
        <v>0</v>
      </c>
      <c r="DV73" s="337"/>
      <c r="DW73" s="362"/>
      <c r="DX73" s="355" t="n">
        <f aca="false">IFERROR(IF($M73=DW73,($D$8+$D$9+$D$10)*$I73,IF($N73=LEFT(DW73,1),($D$8+MAX(0,IF($D$50=1,$D$9*(1-(ABS($Q73-ABS(VALUE(MID(DW73,FIND("|",DW73)+1,FIND("-",DW73)-FIND("|",DW73)-1))-VALUE(MID(DW73,FIND("-",DW73)+1,10)))))*$D$50),$D$9*(1-(IF($N73="X",ABS($O73-VALUE(MID(DW73,FIND("|",DW73)+1,FIND("-",DW73)-FIND("|",DW73)-1))),ABS($Q73-ABS(VALUE(MID(DW73,FIND("|",DW73)+1,FIND("-",DW73)-FIND("|",DW73)-1))-VALUE(MID(DW73,FIND("-",DW73)+1,10)))))*$D$50)))))*$I73,0)),0)</f>
        <v>0</v>
      </c>
      <c r="DY73" s="337"/>
      <c r="DZ73" s="362"/>
      <c r="EA73" s="355" t="n">
        <f aca="false">IFERROR(IF($M73=DZ73,($D$8+$D$9+$D$10)*$I73,IF($N73=LEFT(DZ73,1),($D$8+MAX(0,IF($D$50=1,$D$9*(1-(ABS($Q73-ABS(VALUE(MID(DZ73,FIND("|",DZ73)+1,FIND("-",DZ73)-FIND("|",DZ73)-1))-VALUE(MID(DZ73,FIND("-",DZ73)+1,10)))))*$D$50),$D$9*(1-(IF($N73="X",ABS($O73-VALUE(MID(DZ73,FIND("|",DZ73)+1,FIND("-",DZ73)-FIND("|",DZ73)-1))),ABS($Q73-ABS(VALUE(MID(DZ73,FIND("|",DZ73)+1,FIND("-",DZ73)-FIND("|",DZ73)-1))-VALUE(MID(DZ73,FIND("-",DZ73)+1,10)))))*$D$50)))))*$I73,0)),0)</f>
        <v>0</v>
      </c>
      <c r="EB73" s="337"/>
      <c r="EC73" s="362"/>
      <c r="ED73" s="355" t="n">
        <f aca="false">IFERROR(IF($M73=EC73,($D$8+$D$9+$D$10)*$I73,IF($N73=LEFT(EC73,1),($D$8+MAX(0,IF($D$50=1,$D$9*(1-(ABS($Q73-ABS(VALUE(MID(EC73,FIND("|",EC73)+1,FIND("-",EC73)-FIND("|",EC73)-1))-VALUE(MID(EC73,FIND("-",EC73)+1,10)))))*$D$50),$D$9*(1-(IF($N73="X",ABS($O73-VALUE(MID(EC73,FIND("|",EC73)+1,FIND("-",EC73)-FIND("|",EC73)-1))),ABS($Q73-ABS(VALUE(MID(EC73,FIND("|",EC73)+1,FIND("-",EC73)-FIND("|",EC73)-1))-VALUE(MID(EC73,FIND("-",EC73)+1,10)))))*$D$50)))))*$I73,0)),0)</f>
        <v>0</v>
      </c>
      <c r="EE73" s="337"/>
      <c r="EF73" s="362"/>
      <c r="EG73" s="355" t="n">
        <f aca="false">IFERROR(IF($M73=EF73,($D$8+$D$9+$D$10)*$I73,IF($N73=LEFT(EF73,1),($D$8+MAX(0,IF($D$50=1,$D$9*(1-(ABS($Q73-ABS(VALUE(MID(EF73,FIND("|",EF73)+1,FIND("-",EF73)-FIND("|",EF73)-1))-VALUE(MID(EF73,FIND("-",EF73)+1,10)))))*$D$50),$D$9*(1-(IF($N73="X",ABS($O73-VALUE(MID(EF73,FIND("|",EF73)+1,FIND("-",EF73)-FIND("|",EF73)-1))),ABS($Q73-ABS(VALUE(MID(EF73,FIND("|",EF73)+1,FIND("-",EF73)-FIND("|",EF73)-1))-VALUE(MID(EF73,FIND("-",EF73)+1,10)))))*$D$50)))))*$I73,0)),0)</f>
        <v>0</v>
      </c>
      <c r="EH73" s="337"/>
      <c r="EI73" s="337"/>
    </row>
    <row r="74" customFormat="false" ht="15" hidden="false" customHeight="false" outlineLevel="0" collapsed="false">
      <c r="A74" s="326"/>
      <c r="B74" s="326"/>
      <c r="C74" s="326"/>
      <c r="D74" s="326"/>
      <c r="E74" s="326"/>
      <c r="F74" s="393" t="n">
        <f aca="false">SUM($D$8:$D$10)*I74</f>
        <v>17</v>
      </c>
      <c r="G74" s="393" t="n">
        <f aca="false">VLOOKUP(H74,Equipos!$Q$1:$R$25,2,0)</f>
        <v>18</v>
      </c>
      <c r="H74" s="394" t="n">
        <f aca="false">TRUNC(INDEX(WORLDCUP!$X$4:$X$147,MATCH(ADMIN!K74,WORLDCUP!$DT$4:$DT$147,0))+INDEX(Horarios!$R$3:$R$86,MATCH(Horarios!$C$3,Horarios!$P$3:$P$86,0))/24)</f>
        <v>46201</v>
      </c>
      <c r="I74" s="351" t="n">
        <v>1</v>
      </c>
      <c r="J74" s="352" t="s">
        <v>329</v>
      </c>
      <c r="K74" s="353" t="str">
        <f aca="false">CONCATENATE(WORLDCUP!AA88,"-",WORLDCUP!AF88)</f>
        <v>Colombia-Portugal</v>
      </c>
      <c r="L74" s="353"/>
      <c r="M74" s="358" t="str">
        <f aca="false">IF(OR(WORLDCUP!AC88="",WORLDCUP!AD88=""),"-",N74&amp;"|"&amp;O74&amp;"-"&amp;P74)</f>
        <v>-</v>
      </c>
      <c r="N74" s="331" t="str">
        <f aca="false">IF(OR(WORLDCUP!AC88="",WORLDCUP!AD88=""),"",IF(WORLDCUP!AC88&gt;WORLDCUP!AD88,"1",IF(WORLDCUP!AC88&lt;WORLDCUP!AD88,"2","X")))</f>
        <v/>
      </c>
      <c r="O74" s="331" t="n">
        <f aca="false">WORLDCUP!AC88</f>
        <v>0</v>
      </c>
      <c r="P74" s="331" t="n">
        <f aca="false">WORLDCUP!AD88</f>
        <v>0</v>
      </c>
      <c r="Q74" s="331" t="n">
        <f aca="false">ABS(O74-P74)</f>
        <v>0</v>
      </c>
      <c r="R74" s="326"/>
      <c r="S74" s="362" t="s">
        <v>277</v>
      </c>
      <c r="T74" s="355" t="n">
        <f aca="false">IFERROR(IF($M74=S74,($D$8+$D$9+$D$10)*$I74,IF($N74=LEFT(S74,1),($D$8+MAX(0,IF($D$50=1,$D$9*(1-(ABS($Q74-ABS(VALUE(MID(S74,FIND("|",S74)+1,FIND("-",S74)-FIND("|",S74)-1))-VALUE(MID(S74,FIND("-",S74)+1,10)))))*$D$50),$D$9*(1-(IF($N74="X",ABS($O74-VALUE(MID(S74,FIND("|",S74)+1,FIND("-",S74)-FIND("|",S74)-1))),ABS($Q74-ABS(VALUE(MID(S74,FIND("|",S74)+1,FIND("-",S74)-FIND("|",S74)-1))-VALUE(MID(S74,FIND("-",S74)+1,10)))))*$D$50)))))*$I74,0)),0)</f>
        <v>0</v>
      </c>
      <c r="U74" s="337"/>
      <c r="V74" s="362" t="s">
        <v>267</v>
      </c>
      <c r="W74" s="355" t="n">
        <f aca="false">IFERROR(IF($M74=V74,($D$8+$D$9+$D$10)*$I74,IF($N74=LEFT(V74,1),($D$8+MAX(0,IF($D$50=1,$D$9*(1-(ABS($Q74-ABS(VALUE(MID(V74,FIND("|",V74)+1,FIND("-",V74)-FIND("|",V74)-1))-VALUE(MID(V74,FIND("-",V74)+1,10)))))*$D$50),$D$9*(1-(IF($N74="X",ABS($O74-VALUE(MID(V74,FIND("|",V74)+1,FIND("-",V74)-FIND("|",V74)-1))),ABS($Q74-ABS(VALUE(MID(V74,FIND("|",V74)+1,FIND("-",V74)-FIND("|",V74)-1))-VALUE(MID(V74,FIND("-",V74)+1,10)))))*$D$50)))))*$I74,0)),0)</f>
        <v>0</v>
      </c>
      <c r="X74" s="337"/>
      <c r="Y74" s="362" t="s">
        <v>267</v>
      </c>
      <c r="Z74" s="355" t="n">
        <f aca="false">IFERROR(IF($M74=Y74,($D$8+$D$9+$D$10)*$I74,IF($N74=LEFT(Y74,1),($D$8+MAX(0,IF($D$50=1,$D$9*(1-(ABS($Q74-ABS(VALUE(MID(Y74,FIND("|",Y74)+1,FIND("-",Y74)-FIND("|",Y74)-1))-VALUE(MID(Y74,FIND("-",Y74)+1,10)))))*$D$50),$D$9*(1-(IF($N74="X",ABS($O74-VALUE(MID(Y74,FIND("|",Y74)+1,FIND("-",Y74)-FIND("|",Y74)-1))),ABS($Q74-ABS(VALUE(MID(Y74,FIND("|",Y74)+1,FIND("-",Y74)-FIND("|",Y74)-1))-VALUE(MID(Y74,FIND("-",Y74)+1,10)))))*$D$50)))))*$I74,0)),0)</f>
        <v>0</v>
      </c>
      <c r="AA74" s="337"/>
      <c r="AB74" s="362" t="s">
        <v>318</v>
      </c>
      <c r="AC74" s="355" t="n">
        <f aca="false">IFERROR(IF($M74=AB74,($D$8+$D$9+$D$10)*$I74,IF($N74=LEFT(AB74,1),($D$8+MAX(0,IF($D$50=1,$D$9*(1-(ABS($Q74-ABS(VALUE(MID(AB74,FIND("|",AB74)+1,FIND("-",AB74)-FIND("|",AB74)-1))-VALUE(MID(AB74,FIND("-",AB74)+1,10)))))*$D$50),$D$9*(1-(IF($N74="X",ABS($O74-VALUE(MID(AB74,FIND("|",AB74)+1,FIND("-",AB74)-FIND("|",AB74)-1))),ABS($Q74-ABS(VALUE(MID(AB74,FIND("|",AB74)+1,FIND("-",AB74)-FIND("|",AB74)-1))-VALUE(MID(AB74,FIND("-",AB74)+1,10)))))*$D$50)))))*$I74,0)),0)</f>
        <v>0</v>
      </c>
      <c r="AD74" s="337"/>
      <c r="AE74" s="362" t="s">
        <v>277</v>
      </c>
      <c r="AF74" s="355" t="n">
        <f aca="false">IFERROR(IF($M74=AE74,($D$8+$D$9+$D$10)*$I74,IF($N74=LEFT(AE74,1),($D$8+MAX(0,IF($D$50=1,$D$9*(1-(ABS($Q74-ABS(VALUE(MID(AE74,FIND("|",AE74)+1,FIND("-",AE74)-FIND("|",AE74)-1))-VALUE(MID(AE74,FIND("-",AE74)+1,10)))))*$D$50),$D$9*(1-(IF($N74="X",ABS($O74-VALUE(MID(AE74,FIND("|",AE74)+1,FIND("-",AE74)-FIND("|",AE74)-1))),ABS($Q74-ABS(VALUE(MID(AE74,FIND("|",AE74)+1,FIND("-",AE74)-FIND("|",AE74)-1))-VALUE(MID(AE74,FIND("-",AE74)+1,10)))))*$D$50)))))*$I74,0)),0)</f>
        <v>0</v>
      </c>
      <c r="AG74" s="337"/>
      <c r="AH74" s="362" t="s">
        <v>268</v>
      </c>
      <c r="AI74" s="355" t="n">
        <f aca="false">IFERROR(IF($M74=AH74,($D$8+$D$9+$D$10)*$I74,IF($N74=LEFT(AH74,1),($D$8+MAX(0,IF($D$50=1,$D$9*(1-(ABS($Q74-ABS(VALUE(MID(AH74,FIND("|",AH74)+1,FIND("-",AH74)-FIND("|",AH74)-1))-VALUE(MID(AH74,FIND("-",AH74)+1,10)))))*$D$50),$D$9*(1-(IF($N74="X",ABS($O74-VALUE(MID(AH74,FIND("|",AH74)+1,FIND("-",AH74)-FIND("|",AH74)-1))),ABS($Q74-ABS(VALUE(MID(AH74,FIND("|",AH74)+1,FIND("-",AH74)-FIND("|",AH74)-1))-VALUE(MID(AH74,FIND("-",AH74)+1,10)))))*$D$50)))))*$I74,0)),0)</f>
        <v>0</v>
      </c>
      <c r="AJ74" s="337"/>
      <c r="AK74" s="362" t="s">
        <v>267</v>
      </c>
      <c r="AL74" s="355" t="n">
        <f aca="false">IFERROR(IF($M74=AK74,($D$8+$D$9+$D$10)*$I74,IF($N74=LEFT(AK74,1),($D$8+MAX(0,IF($D$50=1,$D$9*(1-(ABS($Q74-ABS(VALUE(MID(AK74,FIND("|",AK74)+1,FIND("-",AK74)-FIND("|",AK74)-1))-VALUE(MID(AK74,FIND("-",AK74)+1,10)))))*$D$50),$D$9*(1-(IF($N74="X",ABS($O74-VALUE(MID(AK74,FIND("|",AK74)+1,FIND("-",AK74)-FIND("|",AK74)-1))),ABS($Q74-ABS(VALUE(MID(AK74,FIND("|",AK74)+1,FIND("-",AK74)-FIND("|",AK74)-1))-VALUE(MID(AK74,FIND("-",AK74)+1,10)))))*$D$50)))))*$I74,0)),0)</f>
        <v>0</v>
      </c>
      <c r="AM74" s="337"/>
      <c r="AN74" s="362" t="s">
        <v>268</v>
      </c>
      <c r="AO74" s="355" t="n">
        <f aca="false">IFERROR(IF($M74=AN74,($D$8+$D$9+$D$10)*$I74,IF($N74=LEFT(AN74,1),($D$8+MAX(0,IF($D$50=1,$D$9*(1-(ABS($Q74-ABS(VALUE(MID(AN74,FIND("|",AN74)+1,FIND("-",AN74)-FIND("|",AN74)-1))-VALUE(MID(AN74,FIND("-",AN74)+1,10)))))*$D$50),$D$9*(1-(IF($N74="X",ABS($O74-VALUE(MID(AN74,FIND("|",AN74)+1,FIND("-",AN74)-FIND("|",AN74)-1))),ABS($Q74-ABS(VALUE(MID(AN74,FIND("|",AN74)+1,FIND("-",AN74)-FIND("|",AN74)-1))-VALUE(MID(AN74,FIND("-",AN74)+1,10)))))*$D$50)))))*$I74,0)),0)</f>
        <v>0</v>
      </c>
      <c r="AP74" s="337"/>
      <c r="AQ74" s="362" t="s">
        <v>271</v>
      </c>
      <c r="AR74" s="355" t="n">
        <f aca="false">IFERROR(IF($M74=AQ74,($D$8+$D$9+$D$10)*$I74,IF($N74=LEFT(AQ74,1),($D$8+MAX(0,IF($D$50=1,$D$9*(1-(ABS($Q74-ABS(VALUE(MID(AQ74,FIND("|",AQ74)+1,FIND("-",AQ74)-FIND("|",AQ74)-1))-VALUE(MID(AQ74,FIND("-",AQ74)+1,10)))))*$D$50),$D$9*(1-(IF($N74="X",ABS($O74-VALUE(MID(AQ74,FIND("|",AQ74)+1,FIND("-",AQ74)-FIND("|",AQ74)-1))),ABS($Q74-ABS(VALUE(MID(AQ74,FIND("|",AQ74)+1,FIND("-",AQ74)-FIND("|",AQ74)-1))-VALUE(MID(AQ74,FIND("-",AQ74)+1,10)))))*$D$50)))))*$I74,0)),0)</f>
        <v>0</v>
      </c>
      <c r="AS74" s="337"/>
      <c r="AT74" s="362" t="s">
        <v>268</v>
      </c>
      <c r="AU74" s="355" t="n">
        <f aca="false">IFERROR(IF($M74=AT74,($D$8+$D$9+$D$10)*$I74,IF($N74=LEFT(AT74,1),($D$8+MAX(0,IF($D$50=1,$D$9*(1-(ABS($Q74-ABS(VALUE(MID(AT74,FIND("|",AT74)+1,FIND("-",AT74)-FIND("|",AT74)-1))-VALUE(MID(AT74,FIND("-",AT74)+1,10)))))*$D$50),$D$9*(1-(IF($N74="X",ABS($O74-VALUE(MID(AT74,FIND("|",AT74)+1,FIND("-",AT74)-FIND("|",AT74)-1))),ABS($Q74-ABS(VALUE(MID(AT74,FIND("|",AT74)+1,FIND("-",AT74)-FIND("|",AT74)-1))-VALUE(MID(AT74,FIND("-",AT74)+1,10)))))*$D$50)))))*$I74,0)),0)</f>
        <v>0</v>
      </c>
      <c r="AV74" s="337"/>
      <c r="AW74" s="362" t="s">
        <v>267</v>
      </c>
      <c r="AX74" s="355" t="n">
        <f aca="false">IFERROR(IF($M74=AW74,($D$8+$D$9+$D$10)*$I74,IF($N74=LEFT(AW74,1),($D$8+MAX(0,IF($D$50=1,$D$9*(1-(ABS($Q74-ABS(VALUE(MID(AW74,FIND("|",AW74)+1,FIND("-",AW74)-FIND("|",AW74)-1))-VALUE(MID(AW74,FIND("-",AW74)+1,10)))))*$D$50),$D$9*(1-(IF($N74="X",ABS($O74-VALUE(MID(AW74,FIND("|",AW74)+1,FIND("-",AW74)-FIND("|",AW74)-1))),ABS($Q74-ABS(VALUE(MID(AW74,FIND("|",AW74)+1,FIND("-",AW74)-FIND("|",AW74)-1))-VALUE(MID(AW74,FIND("-",AW74)+1,10)))))*$D$50)))))*$I74,0)),0)</f>
        <v>0</v>
      </c>
      <c r="AY74" s="337"/>
      <c r="AZ74" s="362" t="s">
        <v>268</v>
      </c>
      <c r="BA74" s="355" t="n">
        <f aca="false">IFERROR(IF($M74=AZ74,($D$8+$D$9+$D$10)*$I74,IF($N74=LEFT(AZ74,1),($D$8+MAX(0,IF($D$50=1,$D$9*(1-(ABS($Q74-ABS(VALUE(MID(AZ74,FIND("|",AZ74)+1,FIND("-",AZ74)-FIND("|",AZ74)-1))-VALUE(MID(AZ74,FIND("-",AZ74)+1,10)))))*$D$50),$D$9*(1-(IF($N74="X",ABS($O74-VALUE(MID(AZ74,FIND("|",AZ74)+1,FIND("-",AZ74)-FIND("|",AZ74)-1))),ABS($Q74-ABS(VALUE(MID(AZ74,FIND("|",AZ74)+1,FIND("-",AZ74)-FIND("|",AZ74)-1))-VALUE(MID(AZ74,FIND("-",AZ74)+1,10)))))*$D$50)))))*$I74,0)),0)</f>
        <v>0</v>
      </c>
      <c r="BB74" s="337"/>
      <c r="BC74" s="362" t="s">
        <v>318</v>
      </c>
      <c r="BD74" s="355" t="n">
        <f aca="false">IFERROR(IF($M74=BC74,($D$8+$D$9+$D$10)*$I74,IF($N74=LEFT(BC74,1),($D$8+MAX(0,IF($D$50=1,$D$9*(1-(ABS($Q74-ABS(VALUE(MID(BC74,FIND("|",BC74)+1,FIND("-",BC74)-FIND("|",BC74)-1))-VALUE(MID(BC74,FIND("-",BC74)+1,10)))))*$D$50),$D$9*(1-(IF($N74="X",ABS($O74-VALUE(MID(BC74,FIND("|",BC74)+1,FIND("-",BC74)-FIND("|",BC74)-1))),ABS($Q74-ABS(VALUE(MID(BC74,FIND("|",BC74)+1,FIND("-",BC74)-FIND("|",BC74)-1))-VALUE(MID(BC74,FIND("-",BC74)+1,10)))))*$D$50)))))*$I74,0)),0)</f>
        <v>0</v>
      </c>
      <c r="BE74" s="337"/>
      <c r="BF74" s="362" t="s">
        <v>268</v>
      </c>
      <c r="BG74" s="355" t="n">
        <f aca="false">IFERROR(IF($M74=BF74,($D$8+$D$9+$D$10)*$I74,IF($N74=LEFT(BF74,1),($D$8+MAX(0,IF($D$50=1,$D$9*(1-(ABS($Q74-ABS(VALUE(MID(BF74,FIND("|",BF74)+1,FIND("-",BF74)-FIND("|",BF74)-1))-VALUE(MID(BF74,FIND("-",BF74)+1,10)))))*$D$50),$D$9*(1-(IF($N74="X",ABS($O74-VALUE(MID(BF74,FIND("|",BF74)+1,FIND("-",BF74)-FIND("|",BF74)-1))),ABS($Q74-ABS(VALUE(MID(BF74,FIND("|",BF74)+1,FIND("-",BF74)-FIND("|",BF74)-1))-VALUE(MID(BF74,FIND("-",BF74)+1,10)))))*$D$50)))))*$I74,0)),0)</f>
        <v>0</v>
      </c>
      <c r="BH74" s="337"/>
      <c r="BI74" s="362" t="s">
        <v>268</v>
      </c>
      <c r="BJ74" s="355" t="n">
        <f aca="false">IFERROR(IF($M74=BI74,($D$8+$D$9+$D$10)*$I74,IF($N74=LEFT(BI74,1),($D$8+MAX(0,IF($D$50=1,$D$9*(1-(ABS($Q74-ABS(VALUE(MID(BI74,FIND("|",BI74)+1,FIND("-",BI74)-FIND("|",BI74)-1))-VALUE(MID(BI74,FIND("-",BI74)+1,10)))))*$D$50),$D$9*(1-(IF($N74="X",ABS($O74-VALUE(MID(BI74,FIND("|",BI74)+1,FIND("-",BI74)-FIND("|",BI74)-1))),ABS($Q74-ABS(VALUE(MID(BI74,FIND("|",BI74)+1,FIND("-",BI74)-FIND("|",BI74)-1))-VALUE(MID(BI74,FIND("-",BI74)+1,10)))))*$D$50)))))*$I74,0)),0)</f>
        <v>0</v>
      </c>
      <c r="BK74" s="337"/>
      <c r="BL74" s="362" t="s">
        <v>268</v>
      </c>
      <c r="BM74" s="355" t="n">
        <f aca="false">IFERROR(IF($M74=BL74,($D$8+$D$9+$D$10)*$I74,IF($N74=LEFT(BL74,1),($D$8+MAX(0,IF($D$50=1,$D$9*(1-(ABS($Q74-ABS(VALUE(MID(BL74,FIND("|",BL74)+1,FIND("-",BL74)-FIND("|",BL74)-1))-VALUE(MID(BL74,FIND("-",BL74)+1,10)))))*$D$50),$D$9*(1-(IF($N74="X",ABS($O74-VALUE(MID(BL74,FIND("|",BL74)+1,FIND("-",BL74)-FIND("|",BL74)-1))),ABS($Q74-ABS(VALUE(MID(BL74,FIND("|",BL74)+1,FIND("-",BL74)-FIND("|",BL74)-1))-VALUE(MID(BL74,FIND("-",BL74)+1,10)))))*$D$50)))))*$I74,0)),0)</f>
        <v>0</v>
      </c>
      <c r="BN74" s="337"/>
      <c r="BO74" s="362" t="s">
        <v>268</v>
      </c>
      <c r="BP74" s="355" t="n">
        <f aca="false">IFERROR(IF($M74=BO74,($D$8+$D$9+$D$10)*$I74,IF($N74=LEFT(BO74,1),($D$8+MAX(0,IF($D$50=1,$D$9*(1-(ABS($Q74-ABS(VALUE(MID(BO74,FIND("|",BO74)+1,FIND("-",BO74)-FIND("|",BO74)-1))-VALUE(MID(BO74,FIND("-",BO74)+1,10)))))*$D$50),$D$9*(1-(IF($N74="X",ABS($O74-VALUE(MID(BO74,FIND("|",BO74)+1,FIND("-",BO74)-FIND("|",BO74)-1))),ABS($Q74-ABS(VALUE(MID(BO74,FIND("|",BO74)+1,FIND("-",BO74)-FIND("|",BO74)-1))-VALUE(MID(BO74,FIND("-",BO74)+1,10)))))*$D$50)))))*$I74,0)),0)</f>
        <v>0</v>
      </c>
      <c r="BQ74" s="337"/>
      <c r="BR74" s="362" t="s">
        <v>268</v>
      </c>
      <c r="BS74" s="355" t="n">
        <f aca="false">IFERROR(IF($M74=BR74,($D$8+$D$9+$D$10)*$I74,IF($N74=LEFT(BR74,1),($D$8+MAX(0,IF($D$50=1,$D$9*(1-(ABS($Q74-ABS(VALUE(MID(BR74,FIND("|",BR74)+1,FIND("-",BR74)-FIND("|",BR74)-1))-VALUE(MID(BR74,FIND("-",BR74)+1,10)))))*$D$50),$D$9*(1-(IF($N74="X",ABS($O74-VALUE(MID(BR74,FIND("|",BR74)+1,FIND("-",BR74)-FIND("|",BR74)-1))),ABS($Q74-ABS(VALUE(MID(BR74,FIND("|",BR74)+1,FIND("-",BR74)-FIND("|",BR74)-1))-VALUE(MID(BR74,FIND("-",BR74)+1,10)))))*$D$50)))))*$I74,0)),0)</f>
        <v>0</v>
      </c>
      <c r="BT74" s="337"/>
      <c r="BU74" s="362"/>
      <c r="BV74" s="355" t="n">
        <f aca="false">IFERROR(IF($M74=BU74,($D$8+$D$9+$D$10)*$I74,IF($N74=LEFT(BU74,1),($D$8+MAX(0,IF($D$50=1,$D$9*(1-(ABS($Q74-ABS(VALUE(MID(BU74,FIND("|",BU74)+1,FIND("-",BU74)-FIND("|",BU74)-1))-VALUE(MID(BU74,FIND("-",BU74)+1,10)))))*$D$50),$D$9*(1-(IF($N74="X",ABS($O74-VALUE(MID(BU74,FIND("|",BU74)+1,FIND("-",BU74)-FIND("|",BU74)-1))),ABS($Q74-ABS(VALUE(MID(BU74,FIND("|",BU74)+1,FIND("-",BU74)-FIND("|",BU74)-1))-VALUE(MID(BU74,FIND("-",BU74)+1,10)))))*$D$50)))))*$I74,0)),0)</f>
        <v>0</v>
      </c>
      <c r="BW74" s="337"/>
      <c r="BX74" s="362"/>
      <c r="BY74" s="355" t="n">
        <f aca="false">IFERROR(IF($M74=BX74,($D$8+$D$9+$D$10)*$I74,IF($N74=LEFT(BX74,1),($D$8+MAX(0,IF($D$50=1,$D$9*(1-(ABS($Q74-ABS(VALUE(MID(BX74,FIND("|",BX74)+1,FIND("-",BX74)-FIND("|",BX74)-1))-VALUE(MID(BX74,FIND("-",BX74)+1,10)))))*$D$50),$D$9*(1-(IF($N74="X",ABS($O74-VALUE(MID(BX74,FIND("|",BX74)+1,FIND("-",BX74)-FIND("|",BX74)-1))),ABS($Q74-ABS(VALUE(MID(BX74,FIND("|",BX74)+1,FIND("-",BX74)-FIND("|",BX74)-1))-VALUE(MID(BX74,FIND("-",BX74)+1,10)))))*$D$50)))))*$I74,0)),0)</f>
        <v>0</v>
      </c>
      <c r="BZ74" s="337"/>
      <c r="CA74" s="362"/>
      <c r="CB74" s="355" t="n">
        <f aca="false">IFERROR(IF($M74=CA74,($D$8+$D$9+$D$10)*$I74,IF($N74=LEFT(CA74,1),($D$8+MAX(0,IF($D$50=1,$D$9*(1-(ABS($Q74-ABS(VALUE(MID(CA74,FIND("|",CA74)+1,FIND("-",CA74)-FIND("|",CA74)-1))-VALUE(MID(CA74,FIND("-",CA74)+1,10)))))*$D$50),$D$9*(1-(IF($N74="X",ABS($O74-VALUE(MID(CA74,FIND("|",CA74)+1,FIND("-",CA74)-FIND("|",CA74)-1))),ABS($Q74-ABS(VALUE(MID(CA74,FIND("|",CA74)+1,FIND("-",CA74)-FIND("|",CA74)-1))-VALUE(MID(CA74,FIND("-",CA74)+1,10)))))*$D$50)))))*$I74,0)),0)</f>
        <v>0</v>
      </c>
      <c r="CC74" s="337"/>
      <c r="CD74" s="362"/>
      <c r="CE74" s="355" t="n">
        <f aca="false">IFERROR(IF($M74=CD74,($D$8+$D$9+$D$10)*$I74,IF($N74=LEFT(CD74,1),($D$8+MAX(0,IF($D$50=1,$D$9*(1-(ABS($Q74-ABS(VALUE(MID(CD74,FIND("|",CD74)+1,FIND("-",CD74)-FIND("|",CD74)-1))-VALUE(MID(CD74,FIND("-",CD74)+1,10)))))*$D$50),$D$9*(1-(IF($N74="X",ABS($O74-VALUE(MID(CD74,FIND("|",CD74)+1,FIND("-",CD74)-FIND("|",CD74)-1))),ABS($Q74-ABS(VALUE(MID(CD74,FIND("|",CD74)+1,FIND("-",CD74)-FIND("|",CD74)-1))-VALUE(MID(CD74,FIND("-",CD74)+1,10)))))*$D$50)))))*$I74,0)),0)</f>
        <v>0</v>
      </c>
      <c r="CF74" s="337"/>
      <c r="CG74" s="362"/>
      <c r="CH74" s="355" t="n">
        <f aca="false">IFERROR(IF($M74=CG74,($D$8+$D$9+$D$10)*$I74,IF($N74=LEFT(CG74,1),($D$8+MAX(0,IF($D$50=1,$D$9*(1-(ABS($Q74-ABS(VALUE(MID(CG74,FIND("|",CG74)+1,FIND("-",CG74)-FIND("|",CG74)-1))-VALUE(MID(CG74,FIND("-",CG74)+1,10)))))*$D$50),$D$9*(1-(IF($N74="X",ABS($O74-VALUE(MID(CG74,FIND("|",CG74)+1,FIND("-",CG74)-FIND("|",CG74)-1))),ABS($Q74-ABS(VALUE(MID(CG74,FIND("|",CG74)+1,FIND("-",CG74)-FIND("|",CG74)-1))-VALUE(MID(CG74,FIND("-",CG74)+1,10)))))*$D$50)))))*$I74,0)),0)</f>
        <v>0</v>
      </c>
      <c r="CI74" s="337"/>
      <c r="CJ74" s="362"/>
      <c r="CK74" s="355" t="n">
        <f aca="false">IFERROR(IF($M74=CJ74,($D$8+$D$9+$D$10)*$I74,IF($N74=LEFT(CJ74,1),($D$8+MAX(0,IF($D$50=1,$D$9*(1-(ABS($Q74-ABS(VALUE(MID(CJ74,FIND("|",CJ74)+1,FIND("-",CJ74)-FIND("|",CJ74)-1))-VALUE(MID(CJ74,FIND("-",CJ74)+1,10)))))*$D$50),$D$9*(1-(IF($N74="X",ABS($O74-VALUE(MID(CJ74,FIND("|",CJ74)+1,FIND("-",CJ74)-FIND("|",CJ74)-1))),ABS($Q74-ABS(VALUE(MID(CJ74,FIND("|",CJ74)+1,FIND("-",CJ74)-FIND("|",CJ74)-1))-VALUE(MID(CJ74,FIND("-",CJ74)+1,10)))))*$D$50)))))*$I74,0)),0)</f>
        <v>0</v>
      </c>
      <c r="CL74" s="337"/>
      <c r="CM74" s="362"/>
      <c r="CN74" s="355" t="n">
        <f aca="false">IFERROR(IF($M74=CM74,($D$8+$D$9+$D$10)*$I74,IF($N74=LEFT(CM74,1),($D$8+MAX(0,IF($D$50=1,$D$9*(1-(ABS($Q74-ABS(VALUE(MID(CM74,FIND("|",CM74)+1,FIND("-",CM74)-FIND("|",CM74)-1))-VALUE(MID(CM74,FIND("-",CM74)+1,10)))))*$D$50),$D$9*(1-(IF($N74="X",ABS($O74-VALUE(MID(CM74,FIND("|",CM74)+1,FIND("-",CM74)-FIND("|",CM74)-1))),ABS($Q74-ABS(VALUE(MID(CM74,FIND("|",CM74)+1,FIND("-",CM74)-FIND("|",CM74)-1))-VALUE(MID(CM74,FIND("-",CM74)+1,10)))))*$D$50)))))*$I74,0)),0)</f>
        <v>0</v>
      </c>
      <c r="CO74" s="337"/>
      <c r="CP74" s="362"/>
      <c r="CQ74" s="355" t="n">
        <f aca="false">IFERROR(IF($M74=CP74,($D$8+$D$9+$D$10)*$I74,IF($N74=LEFT(CP74,1),($D$8+MAX(0,IF($D$50=1,$D$9*(1-(ABS($Q74-ABS(VALUE(MID(CP74,FIND("|",CP74)+1,FIND("-",CP74)-FIND("|",CP74)-1))-VALUE(MID(CP74,FIND("-",CP74)+1,10)))))*$D$50),$D$9*(1-(IF($N74="X",ABS($O74-VALUE(MID(CP74,FIND("|",CP74)+1,FIND("-",CP74)-FIND("|",CP74)-1))),ABS($Q74-ABS(VALUE(MID(CP74,FIND("|",CP74)+1,FIND("-",CP74)-FIND("|",CP74)-1))-VALUE(MID(CP74,FIND("-",CP74)+1,10)))))*$D$50)))))*$I74,0)),0)</f>
        <v>0</v>
      </c>
      <c r="CR74" s="337"/>
      <c r="CS74" s="362"/>
      <c r="CT74" s="355" t="n">
        <f aca="false">IFERROR(IF($M74=CS74,($D$8+$D$9+$D$10)*$I74,IF($N74=LEFT(CS74,1),($D$8+MAX(0,IF($D$50=1,$D$9*(1-(ABS($Q74-ABS(VALUE(MID(CS74,FIND("|",CS74)+1,FIND("-",CS74)-FIND("|",CS74)-1))-VALUE(MID(CS74,FIND("-",CS74)+1,10)))))*$D$50),$D$9*(1-(IF($N74="X",ABS($O74-VALUE(MID(CS74,FIND("|",CS74)+1,FIND("-",CS74)-FIND("|",CS74)-1))),ABS($Q74-ABS(VALUE(MID(CS74,FIND("|",CS74)+1,FIND("-",CS74)-FIND("|",CS74)-1))-VALUE(MID(CS74,FIND("-",CS74)+1,10)))))*$D$50)))))*$I74,0)),0)</f>
        <v>0</v>
      </c>
      <c r="CU74" s="337"/>
      <c r="CV74" s="362"/>
      <c r="CW74" s="355" t="n">
        <f aca="false">IFERROR(IF($M74=CV74,($D$8+$D$9+$D$10)*$I74,IF($N74=LEFT(CV74,1),($D$8+MAX(0,IF($D$50=1,$D$9*(1-(ABS($Q74-ABS(VALUE(MID(CV74,FIND("|",CV74)+1,FIND("-",CV74)-FIND("|",CV74)-1))-VALUE(MID(CV74,FIND("-",CV74)+1,10)))))*$D$50),$D$9*(1-(IF($N74="X",ABS($O74-VALUE(MID(CV74,FIND("|",CV74)+1,FIND("-",CV74)-FIND("|",CV74)-1))),ABS($Q74-ABS(VALUE(MID(CV74,FIND("|",CV74)+1,FIND("-",CV74)-FIND("|",CV74)-1))-VALUE(MID(CV74,FIND("-",CV74)+1,10)))))*$D$50)))))*$I74,0)),0)</f>
        <v>0</v>
      </c>
      <c r="CX74" s="337"/>
      <c r="CY74" s="362"/>
      <c r="CZ74" s="355" t="n">
        <f aca="false">IFERROR(IF($M74=CY74,($D$8+$D$9+$D$10)*$I74,IF($N74=LEFT(CY74,1),($D$8+MAX(0,IF($D$50=1,$D$9*(1-(ABS($Q74-ABS(VALUE(MID(CY74,FIND("|",CY74)+1,FIND("-",CY74)-FIND("|",CY74)-1))-VALUE(MID(CY74,FIND("-",CY74)+1,10)))))*$D$50),$D$9*(1-(IF($N74="X",ABS($O74-VALUE(MID(CY74,FIND("|",CY74)+1,FIND("-",CY74)-FIND("|",CY74)-1))),ABS($Q74-ABS(VALUE(MID(CY74,FIND("|",CY74)+1,FIND("-",CY74)-FIND("|",CY74)-1))-VALUE(MID(CY74,FIND("-",CY74)+1,10)))))*$D$50)))))*$I74,0)),0)</f>
        <v>0</v>
      </c>
      <c r="DA74" s="337"/>
      <c r="DB74" s="362"/>
      <c r="DC74" s="355" t="n">
        <f aca="false">IFERROR(IF($M74=DB74,($D$8+$D$9+$D$10)*$I74,IF($N74=LEFT(DB74,1),($D$8+MAX(0,IF($D$50=1,$D$9*(1-(ABS($Q74-ABS(VALUE(MID(DB74,FIND("|",DB74)+1,FIND("-",DB74)-FIND("|",DB74)-1))-VALUE(MID(DB74,FIND("-",DB74)+1,10)))))*$D$50),$D$9*(1-(IF($N74="X",ABS($O74-VALUE(MID(DB74,FIND("|",DB74)+1,FIND("-",DB74)-FIND("|",DB74)-1))),ABS($Q74-ABS(VALUE(MID(DB74,FIND("|",DB74)+1,FIND("-",DB74)-FIND("|",DB74)-1))-VALUE(MID(DB74,FIND("-",DB74)+1,10)))))*$D$50)))))*$I74,0)),0)</f>
        <v>0</v>
      </c>
      <c r="DD74" s="337"/>
      <c r="DE74" s="362"/>
      <c r="DF74" s="355" t="n">
        <f aca="false">IFERROR(IF($M74=DE74,($D$8+$D$9+$D$10)*$I74,IF($N74=LEFT(DE74,1),($D$8+MAX(0,IF($D$50=1,$D$9*(1-(ABS($Q74-ABS(VALUE(MID(DE74,FIND("|",DE74)+1,FIND("-",DE74)-FIND("|",DE74)-1))-VALUE(MID(DE74,FIND("-",DE74)+1,10)))))*$D$50),$D$9*(1-(IF($N74="X",ABS($O74-VALUE(MID(DE74,FIND("|",DE74)+1,FIND("-",DE74)-FIND("|",DE74)-1))),ABS($Q74-ABS(VALUE(MID(DE74,FIND("|",DE74)+1,FIND("-",DE74)-FIND("|",DE74)-1))-VALUE(MID(DE74,FIND("-",DE74)+1,10)))))*$D$50)))))*$I74,0)),0)</f>
        <v>0</v>
      </c>
      <c r="DG74" s="337"/>
      <c r="DH74" s="362"/>
      <c r="DI74" s="355" t="n">
        <f aca="false">IFERROR(IF($M74=DH74,($D$8+$D$9+$D$10)*$I74,IF($N74=LEFT(DH74,1),($D$8+MAX(0,IF($D$50=1,$D$9*(1-(ABS($Q74-ABS(VALUE(MID(DH74,FIND("|",DH74)+1,FIND("-",DH74)-FIND("|",DH74)-1))-VALUE(MID(DH74,FIND("-",DH74)+1,10)))))*$D$50),$D$9*(1-(IF($N74="X",ABS($O74-VALUE(MID(DH74,FIND("|",DH74)+1,FIND("-",DH74)-FIND("|",DH74)-1))),ABS($Q74-ABS(VALUE(MID(DH74,FIND("|",DH74)+1,FIND("-",DH74)-FIND("|",DH74)-1))-VALUE(MID(DH74,FIND("-",DH74)+1,10)))))*$D$50)))))*$I74,0)),0)</f>
        <v>0</v>
      </c>
      <c r="DJ74" s="337"/>
      <c r="DK74" s="362"/>
      <c r="DL74" s="355" t="n">
        <f aca="false">IFERROR(IF($M74=DK74,($D$8+$D$9+$D$10)*$I74,IF($N74=LEFT(DK74,1),($D$8+MAX(0,IF($D$50=1,$D$9*(1-(ABS($Q74-ABS(VALUE(MID(DK74,FIND("|",DK74)+1,FIND("-",DK74)-FIND("|",DK74)-1))-VALUE(MID(DK74,FIND("-",DK74)+1,10)))))*$D$50),$D$9*(1-(IF($N74="X",ABS($O74-VALUE(MID(DK74,FIND("|",DK74)+1,FIND("-",DK74)-FIND("|",DK74)-1))),ABS($Q74-ABS(VALUE(MID(DK74,FIND("|",DK74)+1,FIND("-",DK74)-FIND("|",DK74)-1))-VALUE(MID(DK74,FIND("-",DK74)+1,10)))))*$D$50)))))*$I74,0)),0)</f>
        <v>0</v>
      </c>
      <c r="DM74" s="337"/>
      <c r="DN74" s="362"/>
      <c r="DO74" s="355" t="n">
        <f aca="false">IFERROR(IF($M74=DN74,($D$8+$D$9+$D$10)*$I74,IF($N74=LEFT(DN74,1),($D$8+MAX(0,IF($D$50=1,$D$9*(1-(ABS($Q74-ABS(VALUE(MID(DN74,FIND("|",DN74)+1,FIND("-",DN74)-FIND("|",DN74)-1))-VALUE(MID(DN74,FIND("-",DN74)+1,10)))))*$D$50),$D$9*(1-(IF($N74="X",ABS($O74-VALUE(MID(DN74,FIND("|",DN74)+1,FIND("-",DN74)-FIND("|",DN74)-1))),ABS($Q74-ABS(VALUE(MID(DN74,FIND("|",DN74)+1,FIND("-",DN74)-FIND("|",DN74)-1))-VALUE(MID(DN74,FIND("-",DN74)+1,10)))))*$D$50)))))*$I74,0)),0)</f>
        <v>0</v>
      </c>
      <c r="DP74" s="337"/>
      <c r="DQ74" s="362"/>
      <c r="DR74" s="355" t="n">
        <f aca="false">IFERROR(IF($M74=DQ74,($D$8+$D$9+$D$10)*$I74,IF($N74=LEFT(DQ74,1),($D$8+MAX(0,IF($D$50=1,$D$9*(1-(ABS($Q74-ABS(VALUE(MID(DQ74,FIND("|",DQ74)+1,FIND("-",DQ74)-FIND("|",DQ74)-1))-VALUE(MID(DQ74,FIND("-",DQ74)+1,10)))))*$D$50),$D$9*(1-(IF($N74="X",ABS($O74-VALUE(MID(DQ74,FIND("|",DQ74)+1,FIND("-",DQ74)-FIND("|",DQ74)-1))),ABS($Q74-ABS(VALUE(MID(DQ74,FIND("|",DQ74)+1,FIND("-",DQ74)-FIND("|",DQ74)-1))-VALUE(MID(DQ74,FIND("-",DQ74)+1,10)))))*$D$50)))))*$I74,0)),0)</f>
        <v>0</v>
      </c>
      <c r="DS74" s="337"/>
      <c r="DT74" s="362"/>
      <c r="DU74" s="355" t="n">
        <f aca="false">IFERROR(IF($M74=DT74,($D$8+$D$9+$D$10)*$I74,IF($N74=LEFT(DT74,1),($D$8+MAX(0,IF($D$50=1,$D$9*(1-(ABS($Q74-ABS(VALUE(MID(DT74,FIND("|",DT74)+1,FIND("-",DT74)-FIND("|",DT74)-1))-VALUE(MID(DT74,FIND("-",DT74)+1,10)))))*$D$50),$D$9*(1-(IF($N74="X",ABS($O74-VALUE(MID(DT74,FIND("|",DT74)+1,FIND("-",DT74)-FIND("|",DT74)-1))),ABS($Q74-ABS(VALUE(MID(DT74,FIND("|",DT74)+1,FIND("-",DT74)-FIND("|",DT74)-1))-VALUE(MID(DT74,FIND("-",DT74)+1,10)))))*$D$50)))))*$I74,0)),0)</f>
        <v>0</v>
      </c>
      <c r="DV74" s="337"/>
      <c r="DW74" s="362"/>
      <c r="DX74" s="355" t="n">
        <f aca="false">IFERROR(IF($M74=DW74,($D$8+$D$9+$D$10)*$I74,IF($N74=LEFT(DW74,1),($D$8+MAX(0,IF($D$50=1,$D$9*(1-(ABS($Q74-ABS(VALUE(MID(DW74,FIND("|",DW74)+1,FIND("-",DW74)-FIND("|",DW74)-1))-VALUE(MID(DW74,FIND("-",DW74)+1,10)))))*$D$50),$D$9*(1-(IF($N74="X",ABS($O74-VALUE(MID(DW74,FIND("|",DW74)+1,FIND("-",DW74)-FIND("|",DW74)-1))),ABS($Q74-ABS(VALUE(MID(DW74,FIND("|",DW74)+1,FIND("-",DW74)-FIND("|",DW74)-1))-VALUE(MID(DW74,FIND("-",DW74)+1,10)))))*$D$50)))))*$I74,0)),0)</f>
        <v>0</v>
      </c>
      <c r="DY74" s="337"/>
      <c r="DZ74" s="362"/>
      <c r="EA74" s="355" t="n">
        <f aca="false">IFERROR(IF($M74=DZ74,($D$8+$D$9+$D$10)*$I74,IF($N74=LEFT(DZ74,1),($D$8+MAX(0,IF($D$50=1,$D$9*(1-(ABS($Q74-ABS(VALUE(MID(DZ74,FIND("|",DZ74)+1,FIND("-",DZ74)-FIND("|",DZ74)-1))-VALUE(MID(DZ74,FIND("-",DZ74)+1,10)))))*$D$50),$D$9*(1-(IF($N74="X",ABS($O74-VALUE(MID(DZ74,FIND("|",DZ74)+1,FIND("-",DZ74)-FIND("|",DZ74)-1))),ABS($Q74-ABS(VALUE(MID(DZ74,FIND("|",DZ74)+1,FIND("-",DZ74)-FIND("|",DZ74)-1))-VALUE(MID(DZ74,FIND("-",DZ74)+1,10)))))*$D$50)))))*$I74,0)),0)</f>
        <v>0</v>
      </c>
      <c r="EB74" s="337"/>
      <c r="EC74" s="365"/>
      <c r="ED74" s="355" t="n">
        <f aca="false">IFERROR(IF($M74=EC74,($D$8+$D$9+$D$10)*$I74,IF($N74=LEFT(EC74,1),($D$8+MAX(0,IF($D$50=1,$D$9*(1-(ABS($Q74-ABS(VALUE(MID(EC74,FIND("|",EC74)+1,FIND("-",EC74)-FIND("|",EC74)-1))-VALUE(MID(EC74,FIND("-",EC74)+1,10)))))*$D$50),$D$9*(1-(IF($N74="X",ABS($O74-VALUE(MID(EC74,FIND("|",EC74)+1,FIND("-",EC74)-FIND("|",EC74)-1))),ABS($Q74-ABS(VALUE(MID(EC74,FIND("|",EC74)+1,FIND("-",EC74)-FIND("|",EC74)-1))-VALUE(MID(EC74,FIND("-",EC74)+1,10)))))*$D$50)))))*$I74,0)),0)</f>
        <v>0</v>
      </c>
      <c r="EE74" s="337"/>
      <c r="EF74" s="362"/>
      <c r="EG74" s="355" t="n">
        <f aca="false">IFERROR(IF($M74=EF74,($D$8+$D$9+$D$10)*$I74,IF($N74=LEFT(EF74,1),($D$8+MAX(0,IF($D$50=1,$D$9*(1-(ABS($Q74-ABS(VALUE(MID(EF74,FIND("|",EF74)+1,FIND("-",EF74)-FIND("|",EF74)-1))-VALUE(MID(EF74,FIND("-",EF74)+1,10)))))*$D$50),$D$9*(1-(IF($N74="X",ABS($O74-VALUE(MID(EF74,FIND("|",EF74)+1,FIND("-",EF74)-FIND("|",EF74)-1))),ABS($Q74-ABS(VALUE(MID(EF74,FIND("|",EF74)+1,FIND("-",EF74)-FIND("|",EF74)-1))-VALUE(MID(EF74,FIND("-",EF74)+1,10)))))*$D$50)))))*$I74,0)),0)</f>
        <v>0</v>
      </c>
      <c r="EH74" s="337"/>
      <c r="EI74" s="337"/>
    </row>
    <row r="75" customFormat="false" ht="15" hidden="false" customHeight="false" outlineLevel="0" collapsed="false">
      <c r="A75" s="326"/>
      <c r="B75" s="326"/>
      <c r="C75" s="326"/>
      <c r="D75" s="326"/>
      <c r="E75" s="326"/>
      <c r="F75" s="393" t="n">
        <f aca="false">SUM($D$8:$D$10)*I75</f>
        <v>17</v>
      </c>
      <c r="G75" s="393" t="n">
        <f aca="false">VLOOKUP(H75,Equipos!$Q$1:$R$25,2,0)</f>
        <v>18</v>
      </c>
      <c r="H75" s="394" t="n">
        <f aca="false">TRUNC(INDEX(WORLDCUP!$X$4:$X$147,MATCH(ADMIN!K75,WORLDCUP!$DT$4:$DT$147,0))+INDEX(Horarios!$R$3:$R$86,MATCH(Horarios!$C$3,Horarios!$P$3:$P$86,0))/24)</f>
        <v>46201</v>
      </c>
      <c r="I75" s="351" t="n">
        <v>1</v>
      </c>
      <c r="J75" s="352" t="s">
        <v>329</v>
      </c>
      <c r="K75" s="366" t="str">
        <f aca="false">CONCATENATE(WORLDCUP!AA89,"-",WORLDCUP!AF89)</f>
        <v>RD Congo-Uzbekistán</v>
      </c>
      <c r="L75" s="353"/>
      <c r="M75" s="358" t="str">
        <f aca="false">IF(OR(WORLDCUP!AC89="",WORLDCUP!AD89=""),"-",N75&amp;"|"&amp;O75&amp;"-"&amp;P75)</f>
        <v>-</v>
      </c>
      <c r="N75" s="331" t="str">
        <f aca="false">IF(OR(WORLDCUP!AC89="",WORLDCUP!AD89=""),"",IF(WORLDCUP!AC89&gt;WORLDCUP!AD89,"1",IF(WORLDCUP!AC89&lt;WORLDCUP!AD89,"2","X")))</f>
        <v/>
      </c>
      <c r="O75" s="331" t="n">
        <f aca="false">WORLDCUP!AC89</f>
        <v>0</v>
      </c>
      <c r="P75" s="331" t="n">
        <f aca="false">WORLDCUP!AD89</f>
        <v>0</v>
      </c>
      <c r="Q75" s="331" t="n">
        <f aca="false">ABS(O75-P75)</f>
        <v>0</v>
      </c>
      <c r="R75" s="326"/>
      <c r="S75" s="362" t="s">
        <v>265</v>
      </c>
      <c r="T75" s="355" t="n">
        <f aca="false">IFERROR(IF($M75=S75,($D$8+$D$9+$D$10)*$I75,IF($N75=LEFT(S75,1),($D$8+MAX(0,IF($D$50=1,$D$9*(1-(ABS($Q75-ABS(VALUE(MID(S75,FIND("|",S75)+1,FIND("-",S75)-FIND("|",S75)-1))-VALUE(MID(S75,FIND("-",S75)+1,10)))))*$D$50),$D$9*(1-(IF($N75="X",ABS($O75-VALUE(MID(S75,FIND("|",S75)+1,FIND("-",S75)-FIND("|",S75)-1))),ABS($Q75-ABS(VALUE(MID(S75,FIND("|",S75)+1,FIND("-",S75)-FIND("|",S75)-1))-VALUE(MID(S75,FIND("-",S75)+1,10)))))*$D$50)))))*$I75,0)),0)</f>
        <v>0</v>
      </c>
      <c r="U75" s="337"/>
      <c r="V75" s="362" t="s">
        <v>267</v>
      </c>
      <c r="W75" s="355" t="n">
        <f aca="false">IFERROR(IF($M75=V75,($D$8+$D$9+$D$10)*$I75,IF($N75=LEFT(V75,1),($D$8+MAX(0,IF($D$50=1,$D$9*(1-(ABS($Q75-ABS(VALUE(MID(V75,FIND("|",V75)+1,FIND("-",V75)-FIND("|",V75)-1))-VALUE(MID(V75,FIND("-",V75)+1,10)))))*$D$50),$D$9*(1-(IF($N75="X",ABS($O75-VALUE(MID(V75,FIND("|",V75)+1,FIND("-",V75)-FIND("|",V75)-1))),ABS($Q75-ABS(VALUE(MID(V75,FIND("|",V75)+1,FIND("-",V75)-FIND("|",V75)-1))-VALUE(MID(V75,FIND("-",V75)+1,10)))))*$D$50)))))*$I75,0)),0)</f>
        <v>0</v>
      </c>
      <c r="X75" s="337"/>
      <c r="Y75" s="362" t="s">
        <v>267</v>
      </c>
      <c r="Z75" s="355" t="n">
        <f aca="false">IFERROR(IF($M75=Y75,($D$8+$D$9+$D$10)*$I75,IF($N75=LEFT(Y75,1),($D$8+MAX(0,IF($D$50=1,$D$9*(1-(ABS($Q75-ABS(VALUE(MID(Y75,FIND("|",Y75)+1,FIND("-",Y75)-FIND("|",Y75)-1))-VALUE(MID(Y75,FIND("-",Y75)+1,10)))))*$D$50),$D$9*(1-(IF($N75="X",ABS($O75-VALUE(MID(Y75,FIND("|",Y75)+1,FIND("-",Y75)-FIND("|",Y75)-1))),ABS($Q75-ABS(VALUE(MID(Y75,FIND("|",Y75)+1,FIND("-",Y75)-FIND("|",Y75)-1))-VALUE(MID(Y75,FIND("-",Y75)+1,10)))))*$D$50)))))*$I75,0)),0)</f>
        <v>0</v>
      </c>
      <c r="AA75" s="337"/>
      <c r="AB75" s="362" t="s">
        <v>274</v>
      </c>
      <c r="AC75" s="355" t="n">
        <f aca="false">IFERROR(IF($M75=AB75,($D$8+$D$9+$D$10)*$I75,IF($N75=LEFT(AB75,1),($D$8+MAX(0,IF($D$50=1,$D$9*(1-(ABS($Q75-ABS(VALUE(MID(AB75,FIND("|",AB75)+1,FIND("-",AB75)-FIND("|",AB75)-1))-VALUE(MID(AB75,FIND("-",AB75)+1,10)))))*$D$50),$D$9*(1-(IF($N75="X",ABS($O75-VALUE(MID(AB75,FIND("|",AB75)+1,FIND("-",AB75)-FIND("|",AB75)-1))),ABS($Q75-ABS(VALUE(MID(AB75,FIND("|",AB75)+1,FIND("-",AB75)-FIND("|",AB75)-1))-VALUE(MID(AB75,FIND("-",AB75)+1,10)))))*$D$50)))))*$I75,0)),0)</f>
        <v>0</v>
      </c>
      <c r="AD75" s="337"/>
      <c r="AE75" s="362" t="s">
        <v>265</v>
      </c>
      <c r="AF75" s="355" t="n">
        <f aca="false">IFERROR(IF($M75=AE75,($D$8+$D$9+$D$10)*$I75,IF($N75=LEFT(AE75,1),($D$8+MAX(0,IF($D$50=1,$D$9*(1-(ABS($Q75-ABS(VALUE(MID(AE75,FIND("|",AE75)+1,FIND("-",AE75)-FIND("|",AE75)-1))-VALUE(MID(AE75,FIND("-",AE75)+1,10)))))*$D$50),$D$9*(1-(IF($N75="X",ABS($O75-VALUE(MID(AE75,FIND("|",AE75)+1,FIND("-",AE75)-FIND("|",AE75)-1))),ABS($Q75-ABS(VALUE(MID(AE75,FIND("|",AE75)+1,FIND("-",AE75)-FIND("|",AE75)-1))-VALUE(MID(AE75,FIND("-",AE75)+1,10)))))*$D$50)))))*$I75,0)),0)</f>
        <v>0</v>
      </c>
      <c r="AG75" s="337"/>
      <c r="AH75" s="362" t="s">
        <v>271</v>
      </c>
      <c r="AI75" s="355" t="n">
        <f aca="false">IFERROR(IF($M75=AH75,($D$8+$D$9+$D$10)*$I75,IF($N75=LEFT(AH75,1),($D$8+MAX(0,IF($D$50=1,$D$9*(1-(ABS($Q75-ABS(VALUE(MID(AH75,FIND("|",AH75)+1,FIND("-",AH75)-FIND("|",AH75)-1))-VALUE(MID(AH75,FIND("-",AH75)+1,10)))))*$D$50),$D$9*(1-(IF($N75="X",ABS($O75-VALUE(MID(AH75,FIND("|",AH75)+1,FIND("-",AH75)-FIND("|",AH75)-1))),ABS($Q75-ABS(VALUE(MID(AH75,FIND("|",AH75)+1,FIND("-",AH75)-FIND("|",AH75)-1))-VALUE(MID(AH75,FIND("-",AH75)+1,10)))))*$D$50)))))*$I75,0)),0)</f>
        <v>0</v>
      </c>
      <c r="AJ75" s="337"/>
      <c r="AK75" s="362" t="s">
        <v>267</v>
      </c>
      <c r="AL75" s="355" t="n">
        <f aca="false">IFERROR(IF($M75=AK75,($D$8+$D$9+$D$10)*$I75,IF($N75=LEFT(AK75,1),($D$8+MAX(0,IF($D$50=1,$D$9*(1-(ABS($Q75-ABS(VALUE(MID(AK75,FIND("|",AK75)+1,FIND("-",AK75)-FIND("|",AK75)-1))-VALUE(MID(AK75,FIND("-",AK75)+1,10)))))*$D$50),$D$9*(1-(IF($N75="X",ABS($O75-VALUE(MID(AK75,FIND("|",AK75)+1,FIND("-",AK75)-FIND("|",AK75)-1))),ABS($Q75-ABS(VALUE(MID(AK75,FIND("|",AK75)+1,FIND("-",AK75)-FIND("|",AK75)-1))-VALUE(MID(AK75,FIND("-",AK75)+1,10)))))*$D$50)))))*$I75,0)),0)</f>
        <v>0</v>
      </c>
      <c r="AM75" s="337"/>
      <c r="AN75" s="362" t="s">
        <v>265</v>
      </c>
      <c r="AO75" s="355" t="n">
        <f aca="false">IFERROR(IF($M75=AN75,($D$8+$D$9+$D$10)*$I75,IF($N75=LEFT(AN75,1),($D$8+MAX(0,IF($D$50=1,$D$9*(1-(ABS($Q75-ABS(VALUE(MID(AN75,FIND("|",AN75)+1,FIND("-",AN75)-FIND("|",AN75)-1))-VALUE(MID(AN75,FIND("-",AN75)+1,10)))))*$D$50),$D$9*(1-(IF($N75="X",ABS($O75-VALUE(MID(AN75,FIND("|",AN75)+1,FIND("-",AN75)-FIND("|",AN75)-1))),ABS($Q75-ABS(VALUE(MID(AN75,FIND("|",AN75)+1,FIND("-",AN75)-FIND("|",AN75)-1))-VALUE(MID(AN75,FIND("-",AN75)+1,10)))))*$D$50)))))*$I75,0)),0)</f>
        <v>0</v>
      </c>
      <c r="AP75" s="337"/>
      <c r="AQ75" s="362" t="s">
        <v>274</v>
      </c>
      <c r="AR75" s="355" t="n">
        <f aca="false">IFERROR(IF($M75=AQ75,($D$8+$D$9+$D$10)*$I75,IF($N75=LEFT(AQ75,1),($D$8+MAX(0,IF($D$50=1,$D$9*(1-(ABS($Q75-ABS(VALUE(MID(AQ75,FIND("|",AQ75)+1,FIND("-",AQ75)-FIND("|",AQ75)-1))-VALUE(MID(AQ75,FIND("-",AQ75)+1,10)))))*$D$50),$D$9*(1-(IF($N75="X",ABS($O75-VALUE(MID(AQ75,FIND("|",AQ75)+1,FIND("-",AQ75)-FIND("|",AQ75)-1))),ABS($Q75-ABS(VALUE(MID(AQ75,FIND("|",AQ75)+1,FIND("-",AQ75)-FIND("|",AQ75)-1))-VALUE(MID(AQ75,FIND("-",AQ75)+1,10)))))*$D$50)))))*$I75,0)),0)</f>
        <v>0</v>
      </c>
      <c r="AS75" s="337"/>
      <c r="AT75" s="362" t="s">
        <v>267</v>
      </c>
      <c r="AU75" s="355" t="n">
        <f aca="false">IFERROR(IF($M75=AT75,($D$8+$D$9+$D$10)*$I75,IF($N75=LEFT(AT75,1),($D$8+MAX(0,IF($D$50=1,$D$9*(1-(ABS($Q75-ABS(VALUE(MID(AT75,FIND("|",AT75)+1,FIND("-",AT75)-FIND("|",AT75)-1))-VALUE(MID(AT75,FIND("-",AT75)+1,10)))))*$D$50),$D$9*(1-(IF($N75="X",ABS($O75-VALUE(MID(AT75,FIND("|",AT75)+1,FIND("-",AT75)-FIND("|",AT75)-1))),ABS($Q75-ABS(VALUE(MID(AT75,FIND("|",AT75)+1,FIND("-",AT75)-FIND("|",AT75)-1))-VALUE(MID(AT75,FIND("-",AT75)+1,10)))))*$D$50)))))*$I75,0)),0)</f>
        <v>0</v>
      </c>
      <c r="AV75" s="337"/>
      <c r="AW75" s="362" t="s">
        <v>267</v>
      </c>
      <c r="AX75" s="355" t="n">
        <f aca="false">IFERROR(IF($M75=AW75,($D$8+$D$9+$D$10)*$I75,IF($N75=LEFT(AW75,1),($D$8+MAX(0,IF($D$50=1,$D$9*(1-(ABS($Q75-ABS(VALUE(MID(AW75,FIND("|",AW75)+1,FIND("-",AW75)-FIND("|",AW75)-1))-VALUE(MID(AW75,FIND("-",AW75)+1,10)))))*$D$50),$D$9*(1-(IF($N75="X",ABS($O75-VALUE(MID(AW75,FIND("|",AW75)+1,FIND("-",AW75)-FIND("|",AW75)-1))),ABS($Q75-ABS(VALUE(MID(AW75,FIND("|",AW75)+1,FIND("-",AW75)-FIND("|",AW75)-1))-VALUE(MID(AW75,FIND("-",AW75)+1,10)))))*$D$50)))))*$I75,0)),0)</f>
        <v>0</v>
      </c>
      <c r="AY75" s="337"/>
      <c r="AZ75" s="362" t="s">
        <v>268</v>
      </c>
      <c r="BA75" s="355" t="n">
        <f aca="false">IFERROR(IF($M75=AZ75,($D$8+$D$9+$D$10)*$I75,IF($N75=LEFT(AZ75,1),($D$8+MAX(0,IF($D$50=1,$D$9*(1-(ABS($Q75-ABS(VALUE(MID(AZ75,FIND("|",AZ75)+1,FIND("-",AZ75)-FIND("|",AZ75)-1))-VALUE(MID(AZ75,FIND("-",AZ75)+1,10)))))*$D$50),$D$9*(1-(IF($N75="X",ABS($O75-VALUE(MID(AZ75,FIND("|",AZ75)+1,FIND("-",AZ75)-FIND("|",AZ75)-1))),ABS($Q75-ABS(VALUE(MID(AZ75,FIND("|",AZ75)+1,FIND("-",AZ75)-FIND("|",AZ75)-1))-VALUE(MID(AZ75,FIND("-",AZ75)+1,10)))))*$D$50)))))*$I75,0)),0)</f>
        <v>0</v>
      </c>
      <c r="BB75" s="337"/>
      <c r="BC75" s="362" t="s">
        <v>264</v>
      </c>
      <c r="BD75" s="355" t="n">
        <f aca="false">IFERROR(IF($M75=BC75,($D$8+$D$9+$D$10)*$I75,IF($N75=LEFT(BC75,1),($D$8+MAX(0,IF($D$50=1,$D$9*(1-(ABS($Q75-ABS(VALUE(MID(BC75,FIND("|",BC75)+1,FIND("-",BC75)-FIND("|",BC75)-1))-VALUE(MID(BC75,FIND("-",BC75)+1,10)))))*$D$50),$D$9*(1-(IF($N75="X",ABS($O75-VALUE(MID(BC75,FIND("|",BC75)+1,FIND("-",BC75)-FIND("|",BC75)-1))),ABS($Q75-ABS(VALUE(MID(BC75,FIND("|",BC75)+1,FIND("-",BC75)-FIND("|",BC75)-1))-VALUE(MID(BC75,FIND("-",BC75)+1,10)))))*$D$50)))))*$I75,0)),0)</f>
        <v>0</v>
      </c>
      <c r="BE75" s="337"/>
      <c r="BF75" s="362" t="s">
        <v>275</v>
      </c>
      <c r="BG75" s="355" t="n">
        <f aca="false">IFERROR(IF($M75=BF75,($D$8+$D$9+$D$10)*$I75,IF($N75=LEFT(BF75,1),($D$8+MAX(0,IF($D$50=1,$D$9*(1-(ABS($Q75-ABS(VALUE(MID(BF75,FIND("|",BF75)+1,FIND("-",BF75)-FIND("|",BF75)-1))-VALUE(MID(BF75,FIND("-",BF75)+1,10)))))*$D$50),$D$9*(1-(IF($N75="X",ABS($O75-VALUE(MID(BF75,FIND("|",BF75)+1,FIND("-",BF75)-FIND("|",BF75)-1))),ABS($Q75-ABS(VALUE(MID(BF75,FIND("|",BF75)+1,FIND("-",BF75)-FIND("|",BF75)-1))-VALUE(MID(BF75,FIND("-",BF75)+1,10)))))*$D$50)))))*$I75,0)),0)</f>
        <v>0</v>
      </c>
      <c r="BH75" s="337"/>
      <c r="BI75" s="362" t="s">
        <v>267</v>
      </c>
      <c r="BJ75" s="355" t="n">
        <f aca="false">IFERROR(IF($M75=BI75,($D$8+$D$9+$D$10)*$I75,IF($N75=LEFT(BI75,1),($D$8+MAX(0,IF($D$50=1,$D$9*(1-(ABS($Q75-ABS(VALUE(MID(BI75,FIND("|",BI75)+1,FIND("-",BI75)-FIND("|",BI75)-1))-VALUE(MID(BI75,FIND("-",BI75)+1,10)))))*$D$50),$D$9*(1-(IF($N75="X",ABS($O75-VALUE(MID(BI75,FIND("|",BI75)+1,FIND("-",BI75)-FIND("|",BI75)-1))),ABS($Q75-ABS(VALUE(MID(BI75,FIND("|",BI75)+1,FIND("-",BI75)-FIND("|",BI75)-1))-VALUE(MID(BI75,FIND("-",BI75)+1,10)))))*$D$50)))))*$I75,0)),0)</f>
        <v>0</v>
      </c>
      <c r="BK75" s="337"/>
      <c r="BL75" s="362" t="s">
        <v>275</v>
      </c>
      <c r="BM75" s="355" t="n">
        <f aca="false">IFERROR(IF($M75=BL75,($D$8+$D$9+$D$10)*$I75,IF($N75=LEFT(BL75,1),($D$8+MAX(0,IF($D$50=1,$D$9*(1-(ABS($Q75-ABS(VALUE(MID(BL75,FIND("|",BL75)+1,FIND("-",BL75)-FIND("|",BL75)-1))-VALUE(MID(BL75,FIND("-",BL75)+1,10)))))*$D$50),$D$9*(1-(IF($N75="X",ABS($O75-VALUE(MID(BL75,FIND("|",BL75)+1,FIND("-",BL75)-FIND("|",BL75)-1))),ABS($Q75-ABS(VALUE(MID(BL75,FIND("|",BL75)+1,FIND("-",BL75)-FIND("|",BL75)-1))-VALUE(MID(BL75,FIND("-",BL75)+1,10)))))*$D$50)))))*$I75,0)),0)</f>
        <v>0</v>
      </c>
      <c r="BN75" s="337"/>
      <c r="BO75" s="362" t="s">
        <v>264</v>
      </c>
      <c r="BP75" s="355" t="n">
        <f aca="false">IFERROR(IF($M75=BO75,($D$8+$D$9+$D$10)*$I75,IF($N75=LEFT(BO75,1),($D$8+MAX(0,IF($D$50=1,$D$9*(1-(ABS($Q75-ABS(VALUE(MID(BO75,FIND("|",BO75)+1,FIND("-",BO75)-FIND("|",BO75)-1))-VALUE(MID(BO75,FIND("-",BO75)+1,10)))))*$D$50),$D$9*(1-(IF($N75="X",ABS($O75-VALUE(MID(BO75,FIND("|",BO75)+1,FIND("-",BO75)-FIND("|",BO75)-1))),ABS($Q75-ABS(VALUE(MID(BO75,FIND("|",BO75)+1,FIND("-",BO75)-FIND("|",BO75)-1))-VALUE(MID(BO75,FIND("-",BO75)+1,10)))))*$D$50)))))*$I75,0)),0)</f>
        <v>0</v>
      </c>
      <c r="BQ75" s="337"/>
      <c r="BR75" s="362" t="s">
        <v>267</v>
      </c>
      <c r="BS75" s="355" t="n">
        <f aca="false">IFERROR(IF($M75=BR75,($D$8+$D$9+$D$10)*$I75,IF($N75=LEFT(BR75,1),($D$8+MAX(0,IF($D$50=1,$D$9*(1-(ABS($Q75-ABS(VALUE(MID(BR75,FIND("|",BR75)+1,FIND("-",BR75)-FIND("|",BR75)-1))-VALUE(MID(BR75,FIND("-",BR75)+1,10)))))*$D$50),$D$9*(1-(IF($N75="X",ABS($O75-VALUE(MID(BR75,FIND("|",BR75)+1,FIND("-",BR75)-FIND("|",BR75)-1))),ABS($Q75-ABS(VALUE(MID(BR75,FIND("|",BR75)+1,FIND("-",BR75)-FIND("|",BR75)-1))-VALUE(MID(BR75,FIND("-",BR75)+1,10)))))*$D$50)))))*$I75,0)),0)</f>
        <v>0</v>
      </c>
      <c r="BT75" s="337"/>
      <c r="BU75" s="362"/>
      <c r="BV75" s="355" t="n">
        <f aca="false">IFERROR(IF($M75=BU75,($D$8+$D$9+$D$10)*$I75,IF($N75=LEFT(BU75,1),($D$8+MAX(0,IF($D$50=1,$D$9*(1-(ABS($Q75-ABS(VALUE(MID(BU75,FIND("|",BU75)+1,FIND("-",BU75)-FIND("|",BU75)-1))-VALUE(MID(BU75,FIND("-",BU75)+1,10)))))*$D$50),$D$9*(1-(IF($N75="X",ABS($O75-VALUE(MID(BU75,FIND("|",BU75)+1,FIND("-",BU75)-FIND("|",BU75)-1))),ABS($Q75-ABS(VALUE(MID(BU75,FIND("|",BU75)+1,FIND("-",BU75)-FIND("|",BU75)-1))-VALUE(MID(BU75,FIND("-",BU75)+1,10)))))*$D$50)))))*$I75,0)),0)</f>
        <v>0</v>
      </c>
      <c r="BW75" s="337"/>
      <c r="BX75" s="362"/>
      <c r="BY75" s="355" t="n">
        <f aca="false">IFERROR(IF($M75=BX75,($D$8+$D$9+$D$10)*$I75,IF($N75=LEFT(BX75,1),($D$8+MAX(0,IF($D$50=1,$D$9*(1-(ABS($Q75-ABS(VALUE(MID(BX75,FIND("|",BX75)+1,FIND("-",BX75)-FIND("|",BX75)-1))-VALUE(MID(BX75,FIND("-",BX75)+1,10)))))*$D$50),$D$9*(1-(IF($N75="X",ABS($O75-VALUE(MID(BX75,FIND("|",BX75)+1,FIND("-",BX75)-FIND("|",BX75)-1))),ABS($Q75-ABS(VALUE(MID(BX75,FIND("|",BX75)+1,FIND("-",BX75)-FIND("|",BX75)-1))-VALUE(MID(BX75,FIND("-",BX75)+1,10)))))*$D$50)))))*$I75,0)),0)</f>
        <v>0</v>
      </c>
      <c r="BZ75" s="337"/>
      <c r="CA75" s="362"/>
      <c r="CB75" s="355" t="n">
        <f aca="false">IFERROR(IF($M75=CA75,($D$8+$D$9+$D$10)*$I75,IF($N75=LEFT(CA75,1),($D$8+MAX(0,IF($D$50=1,$D$9*(1-(ABS($Q75-ABS(VALUE(MID(CA75,FIND("|",CA75)+1,FIND("-",CA75)-FIND("|",CA75)-1))-VALUE(MID(CA75,FIND("-",CA75)+1,10)))))*$D$50),$D$9*(1-(IF($N75="X",ABS($O75-VALUE(MID(CA75,FIND("|",CA75)+1,FIND("-",CA75)-FIND("|",CA75)-1))),ABS($Q75-ABS(VALUE(MID(CA75,FIND("|",CA75)+1,FIND("-",CA75)-FIND("|",CA75)-1))-VALUE(MID(CA75,FIND("-",CA75)+1,10)))))*$D$50)))))*$I75,0)),0)</f>
        <v>0</v>
      </c>
      <c r="CC75" s="337"/>
      <c r="CD75" s="362"/>
      <c r="CE75" s="355" t="n">
        <f aca="false">IFERROR(IF($M75=CD75,($D$8+$D$9+$D$10)*$I75,IF($N75=LEFT(CD75,1),($D$8+MAX(0,IF($D$50=1,$D$9*(1-(ABS($Q75-ABS(VALUE(MID(CD75,FIND("|",CD75)+1,FIND("-",CD75)-FIND("|",CD75)-1))-VALUE(MID(CD75,FIND("-",CD75)+1,10)))))*$D$50),$D$9*(1-(IF($N75="X",ABS($O75-VALUE(MID(CD75,FIND("|",CD75)+1,FIND("-",CD75)-FIND("|",CD75)-1))),ABS($Q75-ABS(VALUE(MID(CD75,FIND("|",CD75)+1,FIND("-",CD75)-FIND("|",CD75)-1))-VALUE(MID(CD75,FIND("-",CD75)+1,10)))))*$D$50)))))*$I75,0)),0)</f>
        <v>0</v>
      </c>
      <c r="CF75" s="337"/>
      <c r="CG75" s="362"/>
      <c r="CH75" s="355" t="n">
        <f aca="false">IFERROR(IF($M75=CG75,($D$8+$D$9+$D$10)*$I75,IF($N75=LEFT(CG75,1),($D$8+MAX(0,IF($D$50=1,$D$9*(1-(ABS($Q75-ABS(VALUE(MID(CG75,FIND("|",CG75)+1,FIND("-",CG75)-FIND("|",CG75)-1))-VALUE(MID(CG75,FIND("-",CG75)+1,10)))))*$D$50),$D$9*(1-(IF($N75="X",ABS($O75-VALUE(MID(CG75,FIND("|",CG75)+1,FIND("-",CG75)-FIND("|",CG75)-1))),ABS($Q75-ABS(VALUE(MID(CG75,FIND("|",CG75)+1,FIND("-",CG75)-FIND("|",CG75)-1))-VALUE(MID(CG75,FIND("-",CG75)+1,10)))))*$D$50)))))*$I75,0)),0)</f>
        <v>0</v>
      </c>
      <c r="CI75" s="337"/>
      <c r="CJ75" s="362"/>
      <c r="CK75" s="355" t="n">
        <f aca="false">IFERROR(IF($M75=CJ75,($D$8+$D$9+$D$10)*$I75,IF($N75=LEFT(CJ75,1),($D$8+MAX(0,IF($D$50=1,$D$9*(1-(ABS($Q75-ABS(VALUE(MID(CJ75,FIND("|",CJ75)+1,FIND("-",CJ75)-FIND("|",CJ75)-1))-VALUE(MID(CJ75,FIND("-",CJ75)+1,10)))))*$D$50),$D$9*(1-(IF($N75="X",ABS($O75-VALUE(MID(CJ75,FIND("|",CJ75)+1,FIND("-",CJ75)-FIND("|",CJ75)-1))),ABS($Q75-ABS(VALUE(MID(CJ75,FIND("|",CJ75)+1,FIND("-",CJ75)-FIND("|",CJ75)-1))-VALUE(MID(CJ75,FIND("-",CJ75)+1,10)))))*$D$50)))))*$I75,0)),0)</f>
        <v>0</v>
      </c>
      <c r="CL75" s="337"/>
      <c r="CM75" s="362"/>
      <c r="CN75" s="355" t="n">
        <f aca="false">IFERROR(IF($M75=CM75,($D$8+$D$9+$D$10)*$I75,IF($N75=LEFT(CM75,1),($D$8+MAX(0,IF($D$50=1,$D$9*(1-(ABS($Q75-ABS(VALUE(MID(CM75,FIND("|",CM75)+1,FIND("-",CM75)-FIND("|",CM75)-1))-VALUE(MID(CM75,FIND("-",CM75)+1,10)))))*$D$50),$D$9*(1-(IF($N75="X",ABS($O75-VALUE(MID(CM75,FIND("|",CM75)+1,FIND("-",CM75)-FIND("|",CM75)-1))),ABS($Q75-ABS(VALUE(MID(CM75,FIND("|",CM75)+1,FIND("-",CM75)-FIND("|",CM75)-1))-VALUE(MID(CM75,FIND("-",CM75)+1,10)))))*$D$50)))))*$I75,0)),0)</f>
        <v>0</v>
      </c>
      <c r="CO75" s="337"/>
      <c r="CP75" s="362"/>
      <c r="CQ75" s="355" t="n">
        <f aca="false">IFERROR(IF($M75=CP75,($D$8+$D$9+$D$10)*$I75,IF($N75=LEFT(CP75,1),($D$8+MAX(0,IF($D$50=1,$D$9*(1-(ABS($Q75-ABS(VALUE(MID(CP75,FIND("|",CP75)+1,FIND("-",CP75)-FIND("|",CP75)-1))-VALUE(MID(CP75,FIND("-",CP75)+1,10)))))*$D$50),$D$9*(1-(IF($N75="X",ABS($O75-VALUE(MID(CP75,FIND("|",CP75)+1,FIND("-",CP75)-FIND("|",CP75)-1))),ABS($Q75-ABS(VALUE(MID(CP75,FIND("|",CP75)+1,FIND("-",CP75)-FIND("|",CP75)-1))-VALUE(MID(CP75,FIND("-",CP75)+1,10)))))*$D$50)))))*$I75,0)),0)</f>
        <v>0</v>
      </c>
      <c r="CR75" s="337"/>
      <c r="CS75" s="362"/>
      <c r="CT75" s="355" t="n">
        <f aca="false">IFERROR(IF($M75=CS75,($D$8+$D$9+$D$10)*$I75,IF($N75=LEFT(CS75,1),($D$8+MAX(0,IF($D$50=1,$D$9*(1-(ABS($Q75-ABS(VALUE(MID(CS75,FIND("|",CS75)+1,FIND("-",CS75)-FIND("|",CS75)-1))-VALUE(MID(CS75,FIND("-",CS75)+1,10)))))*$D$50),$D$9*(1-(IF($N75="X",ABS($O75-VALUE(MID(CS75,FIND("|",CS75)+1,FIND("-",CS75)-FIND("|",CS75)-1))),ABS($Q75-ABS(VALUE(MID(CS75,FIND("|",CS75)+1,FIND("-",CS75)-FIND("|",CS75)-1))-VALUE(MID(CS75,FIND("-",CS75)+1,10)))))*$D$50)))))*$I75,0)),0)</f>
        <v>0</v>
      </c>
      <c r="CU75" s="337"/>
      <c r="CV75" s="362"/>
      <c r="CW75" s="355" t="n">
        <f aca="false">IFERROR(IF($M75=CV75,($D$8+$D$9+$D$10)*$I75,IF($N75=LEFT(CV75,1),($D$8+MAX(0,IF($D$50=1,$D$9*(1-(ABS($Q75-ABS(VALUE(MID(CV75,FIND("|",CV75)+1,FIND("-",CV75)-FIND("|",CV75)-1))-VALUE(MID(CV75,FIND("-",CV75)+1,10)))))*$D$50),$D$9*(1-(IF($N75="X",ABS($O75-VALUE(MID(CV75,FIND("|",CV75)+1,FIND("-",CV75)-FIND("|",CV75)-1))),ABS($Q75-ABS(VALUE(MID(CV75,FIND("|",CV75)+1,FIND("-",CV75)-FIND("|",CV75)-1))-VALUE(MID(CV75,FIND("-",CV75)+1,10)))))*$D$50)))))*$I75,0)),0)</f>
        <v>0</v>
      </c>
      <c r="CX75" s="337"/>
      <c r="CY75" s="362"/>
      <c r="CZ75" s="355" t="n">
        <f aca="false">IFERROR(IF($M75=CY75,($D$8+$D$9+$D$10)*$I75,IF($N75=LEFT(CY75,1),($D$8+MAX(0,IF($D$50=1,$D$9*(1-(ABS($Q75-ABS(VALUE(MID(CY75,FIND("|",CY75)+1,FIND("-",CY75)-FIND("|",CY75)-1))-VALUE(MID(CY75,FIND("-",CY75)+1,10)))))*$D$50),$D$9*(1-(IF($N75="X",ABS($O75-VALUE(MID(CY75,FIND("|",CY75)+1,FIND("-",CY75)-FIND("|",CY75)-1))),ABS($Q75-ABS(VALUE(MID(CY75,FIND("|",CY75)+1,FIND("-",CY75)-FIND("|",CY75)-1))-VALUE(MID(CY75,FIND("-",CY75)+1,10)))))*$D$50)))))*$I75,0)),0)</f>
        <v>0</v>
      </c>
      <c r="DA75" s="337"/>
      <c r="DB75" s="362"/>
      <c r="DC75" s="355" t="n">
        <f aca="false">IFERROR(IF($M75=DB75,($D$8+$D$9+$D$10)*$I75,IF($N75=LEFT(DB75,1),($D$8+MAX(0,IF($D$50=1,$D$9*(1-(ABS($Q75-ABS(VALUE(MID(DB75,FIND("|",DB75)+1,FIND("-",DB75)-FIND("|",DB75)-1))-VALUE(MID(DB75,FIND("-",DB75)+1,10)))))*$D$50),$D$9*(1-(IF($N75="X",ABS($O75-VALUE(MID(DB75,FIND("|",DB75)+1,FIND("-",DB75)-FIND("|",DB75)-1))),ABS($Q75-ABS(VALUE(MID(DB75,FIND("|",DB75)+1,FIND("-",DB75)-FIND("|",DB75)-1))-VALUE(MID(DB75,FIND("-",DB75)+1,10)))))*$D$50)))))*$I75,0)),0)</f>
        <v>0</v>
      </c>
      <c r="DD75" s="337"/>
      <c r="DE75" s="362"/>
      <c r="DF75" s="355" t="n">
        <f aca="false">IFERROR(IF($M75=DE75,($D$8+$D$9+$D$10)*$I75,IF($N75=LEFT(DE75,1),($D$8+MAX(0,IF($D$50=1,$D$9*(1-(ABS($Q75-ABS(VALUE(MID(DE75,FIND("|",DE75)+1,FIND("-",DE75)-FIND("|",DE75)-1))-VALUE(MID(DE75,FIND("-",DE75)+1,10)))))*$D$50),$D$9*(1-(IF($N75="X",ABS($O75-VALUE(MID(DE75,FIND("|",DE75)+1,FIND("-",DE75)-FIND("|",DE75)-1))),ABS($Q75-ABS(VALUE(MID(DE75,FIND("|",DE75)+1,FIND("-",DE75)-FIND("|",DE75)-1))-VALUE(MID(DE75,FIND("-",DE75)+1,10)))))*$D$50)))))*$I75,0)),0)</f>
        <v>0</v>
      </c>
      <c r="DG75" s="337"/>
      <c r="DH75" s="362"/>
      <c r="DI75" s="355" t="n">
        <f aca="false">IFERROR(IF($M75=DH75,($D$8+$D$9+$D$10)*$I75,IF($N75=LEFT(DH75,1),($D$8+MAX(0,IF($D$50=1,$D$9*(1-(ABS($Q75-ABS(VALUE(MID(DH75,FIND("|",DH75)+1,FIND("-",DH75)-FIND("|",DH75)-1))-VALUE(MID(DH75,FIND("-",DH75)+1,10)))))*$D$50),$D$9*(1-(IF($N75="X",ABS($O75-VALUE(MID(DH75,FIND("|",DH75)+1,FIND("-",DH75)-FIND("|",DH75)-1))),ABS($Q75-ABS(VALUE(MID(DH75,FIND("|",DH75)+1,FIND("-",DH75)-FIND("|",DH75)-1))-VALUE(MID(DH75,FIND("-",DH75)+1,10)))))*$D$50)))))*$I75,0)),0)</f>
        <v>0</v>
      </c>
      <c r="DJ75" s="337"/>
      <c r="DK75" s="362"/>
      <c r="DL75" s="355" t="n">
        <f aca="false">IFERROR(IF($M75=DK75,($D$8+$D$9+$D$10)*$I75,IF($N75=LEFT(DK75,1),($D$8+MAX(0,IF($D$50=1,$D$9*(1-(ABS($Q75-ABS(VALUE(MID(DK75,FIND("|",DK75)+1,FIND("-",DK75)-FIND("|",DK75)-1))-VALUE(MID(DK75,FIND("-",DK75)+1,10)))))*$D$50),$D$9*(1-(IF($N75="X",ABS($O75-VALUE(MID(DK75,FIND("|",DK75)+1,FIND("-",DK75)-FIND("|",DK75)-1))),ABS($Q75-ABS(VALUE(MID(DK75,FIND("|",DK75)+1,FIND("-",DK75)-FIND("|",DK75)-1))-VALUE(MID(DK75,FIND("-",DK75)+1,10)))))*$D$50)))))*$I75,0)),0)</f>
        <v>0</v>
      </c>
      <c r="DM75" s="337"/>
      <c r="DN75" s="362"/>
      <c r="DO75" s="355" t="n">
        <f aca="false">IFERROR(IF($M75=DN75,($D$8+$D$9+$D$10)*$I75,IF($N75=LEFT(DN75,1),($D$8+MAX(0,IF($D$50=1,$D$9*(1-(ABS($Q75-ABS(VALUE(MID(DN75,FIND("|",DN75)+1,FIND("-",DN75)-FIND("|",DN75)-1))-VALUE(MID(DN75,FIND("-",DN75)+1,10)))))*$D$50),$D$9*(1-(IF($N75="X",ABS($O75-VALUE(MID(DN75,FIND("|",DN75)+1,FIND("-",DN75)-FIND("|",DN75)-1))),ABS($Q75-ABS(VALUE(MID(DN75,FIND("|",DN75)+1,FIND("-",DN75)-FIND("|",DN75)-1))-VALUE(MID(DN75,FIND("-",DN75)+1,10)))))*$D$50)))))*$I75,0)),0)</f>
        <v>0</v>
      </c>
      <c r="DP75" s="337"/>
      <c r="DQ75" s="362"/>
      <c r="DR75" s="355" t="n">
        <f aca="false">IFERROR(IF($M75=DQ75,($D$8+$D$9+$D$10)*$I75,IF($N75=LEFT(DQ75,1),($D$8+MAX(0,IF($D$50=1,$D$9*(1-(ABS($Q75-ABS(VALUE(MID(DQ75,FIND("|",DQ75)+1,FIND("-",DQ75)-FIND("|",DQ75)-1))-VALUE(MID(DQ75,FIND("-",DQ75)+1,10)))))*$D$50),$D$9*(1-(IF($N75="X",ABS($O75-VALUE(MID(DQ75,FIND("|",DQ75)+1,FIND("-",DQ75)-FIND("|",DQ75)-1))),ABS($Q75-ABS(VALUE(MID(DQ75,FIND("|",DQ75)+1,FIND("-",DQ75)-FIND("|",DQ75)-1))-VALUE(MID(DQ75,FIND("-",DQ75)+1,10)))))*$D$50)))))*$I75,0)),0)</f>
        <v>0</v>
      </c>
      <c r="DS75" s="337"/>
      <c r="DT75" s="362"/>
      <c r="DU75" s="355" t="n">
        <f aca="false">IFERROR(IF($M75=DT75,($D$8+$D$9+$D$10)*$I75,IF($N75=LEFT(DT75,1),($D$8+MAX(0,IF($D$50=1,$D$9*(1-(ABS($Q75-ABS(VALUE(MID(DT75,FIND("|",DT75)+1,FIND("-",DT75)-FIND("|",DT75)-1))-VALUE(MID(DT75,FIND("-",DT75)+1,10)))))*$D$50),$D$9*(1-(IF($N75="X",ABS($O75-VALUE(MID(DT75,FIND("|",DT75)+1,FIND("-",DT75)-FIND("|",DT75)-1))),ABS($Q75-ABS(VALUE(MID(DT75,FIND("|",DT75)+1,FIND("-",DT75)-FIND("|",DT75)-1))-VALUE(MID(DT75,FIND("-",DT75)+1,10)))))*$D$50)))))*$I75,0)),0)</f>
        <v>0</v>
      </c>
      <c r="DV75" s="337"/>
      <c r="DW75" s="362"/>
      <c r="DX75" s="355" t="n">
        <f aca="false">IFERROR(IF($M75=DW75,($D$8+$D$9+$D$10)*$I75,IF($N75=LEFT(DW75,1),($D$8+MAX(0,IF($D$50=1,$D$9*(1-(ABS($Q75-ABS(VALUE(MID(DW75,FIND("|",DW75)+1,FIND("-",DW75)-FIND("|",DW75)-1))-VALUE(MID(DW75,FIND("-",DW75)+1,10)))))*$D$50),$D$9*(1-(IF($N75="X",ABS($O75-VALUE(MID(DW75,FIND("|",DW75)+1,FIND("-",DW75)-FIND("|",DW75)-1))),ABS($Q75-ABS(VALUE(MID(DW75,FIND("|",DW75)+1,FIND("-",DW75)-FIND("|",DW75)-1))-VALUE(MID(DW75,FIND("-",DW75)+1,10)))))*$D$50)))))*$I75,0)),0)</f>
        <v>0</v>
      </c>
      <c r="DY75" s="337"/>
      <c r="DZ75" s="362"/>
      <c r="EA75" s="355" t="n">
        <f aca="false">IFERROR(IF($M75=DZ75,($D$8+$D$9+$D$10)*$I75,IF($N75=LEFT(DZ75,1),($D$8+MAX(0,IF($D$50=1,$D$9*(1-(ABS($Q75-ABS(VALUE(MID(DZ75,FIND("|",DZ75)+1,FIND("-",DZ75)-FIND("|",DZ75)-1))-VALUE(MID(DZ75,FIND("-",DZ75)+1,10)))))*$D$50),$D$9*(1-(IF($N75="X",ABS($O75-VALUE(MID(DZ75,FIND("|",DZ75)+1,FIND("-",DZ75)-FIND("|",DZ75)-1))),ABS($Q75-ABS(VALUE(MID(DZ75,FIND("|",DZ75)+1,FIND("-",DZ75)-FIND("|",DZ75)-1))-VALUE(MID(DZ75,FIND("-",DZ75)+1,10)))))*$D$50)))))*$I75,0)),0)</f>
        <v>0</v>
      </c>
      <c r="EB75" s="337"/>
      <c r="EC75" s="362"/>
      <c r="ED75" s="355" t="n">
        <f aca="false">IFERROR(IF($M75=EC75,($D$8+$D$9+$D$10)*$I75,IF($N75=LEFT(EC75,1),($D$8+MAX(0,IF($D$50=1,$D$9*(1-(ABS($Q75-ABS(VALUE(MID(EC75,FIND("|",EC75)+1,FIND("-",EC75)-FIND("|",EC75)-1))-VALUE(MID(EC75,FIND("-",EC75)+1,10)))))*$D$50),$D$9*(1-(IF($N75="X",ABS($O75-VALUE(MID(EC75,FIND("|",EC75)+1,FIND("-",EC75)-FIND("|",EC75)-1))),ABS($Q75-ABS(VALUE(MID(EC75,FIND("|",EC75)+1,FIND("-",EC75)-FIND("|",EC75)-1))-VALUE(MID(EC75,FIND("-",EC75)+1,10)))))*$D$50)))))*$I75,0)),0)</f>
        <v>0</v>
      </c>
      <c r="EE75" s="337"/>
      <c r="EF75" s="362"/>
      <c r="EG75" s="355" t="n">
        <f aca="false">IFERROR(IF($M75=EF75,($D$8+$D$9+$D$10)*$I75,IF($N75=LEFT(EF75,1),($D$8+MAX(0,IF($D$50=1,$D$9*(1-(ABS($Q75-ABS(VALUE(MID(EF75,FIND("|",EF75)+1,FIND("-",EF75)-FIND("|",EF75)-1))-VALUE(MID(EF75,FIND("-",EF75)+1,10)))))*$D$50),$D$9*(1-(IF($N75="X",ABS($O75-VALUE(MID(EF75,FIND("|",EF75)+1,FIND("-",EF75)-FIND("|",EF75)-1))),ABS($Q75-ABS(VALUE(MID(EF75,FIND("|",EF75)+1,FIND("-",EF75)-FIND("|",EF75)-1))-VALUE(MID(EF75,FIND("-",EF75)+1,10)))))*$D$50)))))*$I75,0)),0)</f>
        <v>0</v>
      </c>
      <c r="EH75" s="337"/>
      <c r="EI75" s="337"/>
    </row>
    <row r="76" customFormat="false" ht="15" hidden="false" customHeight="false" outlineLevel="0" collapsed="false">
      <c r="A76" s="326"/>
      <c r="B76" s="326"/>
      <c r="C76" s="331"/>
      <c r="D76" s="331"/>
      <c r="E76" s="326"/>
      <c r="F76" s="393" t="n">
        <f aca="false">SUM($D$8:$D$10)*I76</f>
        <v>17</v>
      </c>
      <c r="G76" s="393" t="n">
        <f aca="false">VLOOKUP(H76,Equipos!$Q$1:$R$25,2,0)</f>
        <v>18</v>
      </c>
      <c r="H76" s="394" t="n">
        <f aca="false">TRUNC(INDEX(WORLDCUP!$X$4:$X$147,MATCH(ADMIN!K76,WORLDCUP!$DT$4:$DT$147,0))+INDEX(Horarios!$R$3:$R$86,MATCH(Horarios!$C$3,Horarios!$P$3:$P$86,0))/24)</f>
        <v>46201</v>
      </c>
      <c r="I76" s="351" t="n">
        <v>1</v>
      </c>
      <c r="J76" s="361" t="s">
        <v>330</v>
      </c>
      <c r="K76" s="353" t="str">
        <f aca="false">CONCATENATE(WORLDCUP!AA96,"-",WORLDCUP!AF96)</f>
        <v>Panamá-Inglaterra</v>
      </c>
      <c r="L76" s="353"/>
      <c r="M76" s="358" t="str">
        <f aca="false">IF(OR(WORLDCUP!AC96="",WORLDCUP!AD96=""),"-",N76&amp;"|"&amp;O76&amp;"-"&amp;P76)</f>
        <v>-</v>
      </c>
      <c r="N76" s="331" t="str">
        <f aca="false">IF(OR(WORLDCUP!AC96="",WORLDCUP!AD96=""),"",IF(WORLDCUP!AC96&gt;WORLDCUP!AD96,"1",IF(WORLDCUP!AC96&lt;WORLDCUP!AD96,"2","X")))</f>
        <v/>
      </c>
      <c r="O76" s="331" t="n">
        <f aca="false">WORLDCUP!AC96</f>
        <v>0</v>
      </c>
      <c r="P76" s="331" t="n">
        <f aca="false">WORLDCUP!AD96</f>
        <v>0</v>
      </c>
      <c r="Q76" s="331" t="n">
        <f aca="false">ABS(O76-P76)</f>
        <v>0</v>
      </c>
      <c r="R76" s="326"/>
      <c r="S76" s="362" t="s">
        <v>273</v>
      </c>
      <c r="T76" s="355" t="n">
        <f aca="false">IFERROR(IF($M76=S76,($D$8+$D$9+$D$10)*$I76,IF($N76=LEFT(S76,1),($D$8+MAX(0,IF($D$50=1,$D$9*(1-(ABS($Q76-ABS(VALUE(MID(S76,FIND("|",S76)+1,FIND("-",S76)-FIND("|",S76)-1))-VALUE(MID(S76,FIND("-",S76)+1,10)))))*$D$50),$D$9*(1-(IF($N76="X",ABS($O76-VALUE(MID(S76,FIND("|",S76)+1,FIND("-",S76)-FIND("|",S76)-1))),ABS($Q76-ABS(VALUE(MID(S76,FIND("|",S76)+1,FIND("-",S76)-FIND("|",S76)-1))-VALUE(MID(S76,FIND("-",S76)+1,10)))))*$D$50)))))*$I76,0)),0)</f>
        <v>0</v>
      </c>
      <c r="U76" s="337"/>
      <c r="V76" s="362" t="s">
        <v>274</v>
      </c>
      <c r="W76" s="355" t="n">
        <f aca="false">IFERROR(IF($M76=V76,($D$8+$D$9+$D$10)*$I76,IF($N76=LEFT(V76,1),($D$8+MAX(0,IF($D$50=1,$D$9*(1-(ABS($Q76-ABS(VALUE(MID(V76,FIND("|",V76)+1,FIND("-",V76)-FIND("|",V76)-1))-VALUE(MID(V76,FIND("-",V76)+1,10)))))*$D$50),$D$9*(1-(IF($N76="X",ABS($O76-VALUE(MID(V76,FIND("|",V76)+1,FIND("-",V76)-FIND("|",V76)-1))),ABS($Q76-ABS(VALUE(MID(V76,FIND("|",V76)+1,FIND("-",V76)-FIND("|",V76)-1))-VALUE(MID(V76,FIND("-",V76)+1,10)))))*$D$50)))))*$I76,0)),0)</f>
        <v>0</v>
      </c>
      <c r="X76" s="337"/>
      <c r="Y76" s="362" t="s">
        <v>273</v>
      </c>
      <c r="Z76" s="355" t="n">
        <f aca="false">IFERROR(IF($M76=Y76,($D$8+$D$9+$D$10)*$I76,IF($N76=LEFT(Y76,1),($D$8+MAX(0,IF($D$50=1,$D$9*(1-(ABS($Q76-ABS(VALUE(MID(Y76,FIND("|",Y76)+1,FIND("-",Y76)-FIND("|",Y76)-1))-VALUE(MID(Y76,FIND("-",Y76)+1,10)))))*$D$50),$D$9*(1-(IF($N76="X",ABS($O76-VALUE(MID(Y76,FIND("|",Y76)+1,FIND("-",Y76)-FIND("|",Y76)-1))),ABS($Q76-ABS(VALUE(MID(Y76,FIND("|",Y76)+1,FIND("-",Y76)-FIND("|",Y76)-1))-VALUE(MID(Y76,FIND("-",Y76)+1,10)))))*$D$50)))))*$I76,0)),0)</f>
        <v>0</v>
      </c>
      <c r="AA76" s="337"/>
      <c r="AB76" s="362" t="s">
        <v>268</v>
      </c>
      <c r="AC76" s="355" t="n">
        <f aca="false">IFERROR(IF($M76=AB76,($D$8+$D$9+$D$10)*$I76,IF($N76=LEFT(AB76,1),($D$8+MAX(0,IF($D$50=1,$D$9*(1-(ABS($Q76-ABS(VALUE(MID(AB76,FIND("|",AB76)+1,FIND("-",AB76)-FIND("|",AB76)-1))-VALUE(MID(AB76,FIND("-",AB76)+1,10)))))*$D$50),$D$9*(1-(IF($N76="X",ABS($O76-VALUE(MID(AB76,FIND("|",AB76)+1,FIND("-",AB76)-FIND("|",AB76)-1))),ABS($Q76-ABS(VALUE(MID(AB76,FIND("|",AB76)+1,FIND("-",AB76)-FIND("|",AB76)-1))-VALUE(MID(AB76,FIND("-",AB76)+1,10)))))*$D$50)))))*$I76,0)),0)</f>
        <v>0</v>
      </c>
      <c r="AD76" s="337"/>
      <c r="AE76" s="362" t="s">
        <v>281</v>
      </c>
      <c r="AF76" s="355" t="n">
        <f aca="false">IFERROR(IF($M76=AE76,($D$8+$D$9+$D$10)*$I76,IF($N76=LEFT(AE76,1),($D$8+MAX(0,IF($D$50=1,$D$9*(1-(ABS($Q76-ABS(VALUE(MID(AE76,FIND("|",AE76)+1,FIND("-",AE76)-FIND("|",AE76)-1))-VALUE(MID(AE76,FIND("-",AE76)+1,10)))))*$D$50),$D$9*(1-(IF($N76="X",ABS($O76-VALUE(MID(AE76,FIND("|",AE76)+1,FIND("-",AE76)-FIND("|",AE76)-1))),ABS($Q76-ABS(VALUE(MID(AE76,FIND("|",AE76)+1,FIND("-",AE76)-FIND("|",AE76)-1))-VALUE(MID(AE76,FIND("-",AE76)+1,10)))))*$D$50)))))*$I76,0)),0)</f>
        <v>0</v>
      </c>
      <c r="AG76" s="337"/>
      <c r="AH76" s="362" t="s">
        <v>274</v>
      </c>
      <c r="AI76" s="355" t="n">
        <f aca="false">IFERROR(IF($M76=AH76,($D$8+$D$9+$D$10)*$I76,IF($N76=LEFT(AH76,1),($D$8+MAX(0,IF($D$50=1,$D$9*(1-(ABS($Q76-ABS(VALUE(MID(AH76,FIND("|",AH76)+1,FIND("-",AH76)-FIND("|",AH76)-1))-VALUE(MID(AH76,FIND("-",AH76)+1,10)))))*$D$50),$D$9*(1-(IF($N76="X",ABS($O76-VALUE(MID(AH76,FIND("|",AH76)+1,FIND("-",AH76)-FIND("|",AH76)-1))),ABS($Q76-ABS(VALUE(MID(AH76,FIND("|",AH76)+1,FIND("-",AH76)-FIND("|",AH76)-1))-VALUE(MID(AH76,FIND("-",AH76)+1,10)))))*$D$50)))))*$I76,0)),0)</f>
        <v>0</v>
      </c>
      <c r="AJ76" s="337"/>
      <c r="AK76" s="362" t="s">
        <v>273</v>
      </c>
      <c r="AL76" s="355" t="n">
        <f aca="false">IFERROR(IF($M76=AK76,($D$8+$D$9+$D$10)*$I76,IF($N76=LEFT(AK76,1),($D$8+MAX(0,IF($D$50=1,$D$9*(1-(ABS($Q76-ABS(VALUE(MID(AK76,FIND("|",AK76)+1,FIND("-",AK76)-FIND("|",AK76)-1))-VALUE(MID(AK76,FIND("-",AK76)+1,10)))))*$D$50),$D$9*(1-(IF($N76="X",ABS($O76-VALUE(MID(AK76,FIND("|",AK76)+1,FIND("-",AK76)-FIND("|",AK76)-1))),ABS($Q76-ABS(VALUE(MID(AK76,FIND("|",AK76)+1,FIND("-",AK76)-FIND("|",AK76)-1))-VALUE(MID(AK76,FIND("-",AK76)+1,10)))))*$D$50)))))*$I76,0)),0)</f>
        <v>0</v>
      </c>
      <c r="AM76" s="337"/>
      <c r="AN76" s="362" t="s">
        <v>268</v>
      </c>
      <c r="AO76" s="355" t="n">
        <f aca="false">IFERROR(IF($M76=AN76,($D$8+$D$9+$D$10)*$I76,IF($N76=LEFT(AN76,1),($D$8+MAX(0,IF($D$50=1,$D$9*(1-(ABS($Q76-ABS(VALUE(MID(AN76,FIND("|",AN76)+1,FIND("-",AN76)-FIND("|",AN76)-1))-VALUE(MID(AN76,FIND("-",AN76)+1,10)))))*$D$50),$D$9*(1-(IF($N76="X",ABS($O76-VALUE(MID(AN76,FIND("|",AN76)+1,FIND("-",AN76)-FIND("|",AN76)-1))),ABS($Q76-ABS(VALUE(MID(AN76,FIND("|",AN76)+1,FIND("-",AN76)-FIND("|",AN76)-1))-VALUE(MID(AN76,FIND("-",AN76)+1,10)))))*$D$50)))))*$I76,0)),0)</f>
        <v>0</v>
      </c>
      <c r="AP76" s="337"/>
      <c r="AQ76" s="362" t="s">
        <v>271</v>
      </c>
      <c r="AR76" s="355" t="n">
        <f aca="false">IFERROR(IF($M76=AQ76,($D$8+$D$9+$D$10)*$I76,IF($N76=LEFT(AQ76,1),($D$8+MAX(0,IF($D$50=1,$D$9*(1-(ABS($Q76-ABS(VALUE(MID(AQ76,FIND("|",AQ76)+1,FIND("-",AQ76)-FIND("|",AQ76)-1))-VALUE(MID(AQ76,FIND("-",AQ76)+1,10)))))*$D$50),$D$9*(1-(IF($N76="X",ABS($O76-VALUE(MID(AQ76,FIND("|",AQ76)+1,FIND("-",AQ76)-FIND("|",AQ76)-1))),ABS($Q76-ABS(VALUE(MID(AQ76,FIND("|",AQ76)+1,FIND("-",AQ76)-FIND("|",AQ76)-1))-VALUE(MID(AQ76,FIND("-",AQ76)+1,10)))))*$D$50)))))*$I76,0)),0)</f>
        <v>0</v>
      </c>
      <c r="AS76" s="337"/>
      <c r="AT76" s="362" t="s">
        <v>273</v>
      </c>
      <c r="AU76" s="355" t="n">
        <f aca="false">IFERROR(IF($M76=AT76,($D$8+$D$9+$D$10)*$I76,IF($N76=LEFT(AT76,1),($D$8+MAX(0,IF($D$50=1,$D$9*(1-(ABS($Q76-ABS(VALUE(MID(AT76,FIND("|",AT76)+1,FIND("-",AT76)-FIND("|",AT76)-1))-VALUE(MID(AT76,FIND("-",AT76)+1,10)))))*$D$50),$D$9*(1-(IF($N76="X",ABS($O76-VALUE(MID(AT76,FIND("|",AT76)+1,FIND("-",AT76)-FIND("|",AT76)-1))),ABS($Q76-ABS(VALUE(MID(AT76,FIND("|",AT76)+1,FIND("-",AT76)-FIND("|",AT76)-1))-VALUE(MID(AT76,FIND("-",AT76)+1,10)))))*$D$50)))))*$I76,0)),0)</f>
        <v>0</v>
      </c>
      <c r="AV76" s="337"/>
      <c r="AW76" s="362" t="s">
        <v>274</v>
      </c>
      <c r="AX76" s="355" t="n">
        <f aca="false">IFERROR(IF($M76=AW76,($D$8+$D$9+$D$10)*$I76,IF($N76=LEFT(AW76,1),($D$8+MAX(0,IF($D$50=1,$D$9*(1-(ABS($Q76-ABS(VALUE(MID(AW76,FIND("|",AW76)+1,FIND("-",AW76)-FIND("|",AW76)-1))-VALUE(MID(AW76,FIND("-",AW76)+1,10)))))*$D$50),$D$9*(1-(IF($N76="X",ABS($O76-VALUE(MID(AW76,FIND("|",AW76)+1,FIND("-",AW76)-FIND("|",AW76)-1))),ABS($Q76-ABS(VALUE(MID(AW76,FIND("|",AW76)+1,FIND("-",AW76)-FIND("|",AW76)-1))-VALUE(MID(AW76,FIND("-",AW76)+1,10)))))*$D$50)))))*$I76,0)),0)</f>
        <v>0</v>
      </c>
      <c r="AY76" s="337"/>
      <c r="AZ76" s="362" t="s">
        <v>277</v>
      </c>
      <c r="BA76" s="355" t="n">
        <f aca="false">IFERROR(IF($M76=AZ76,($D$8+$D$9+$D$10)*$I76,IF($N76=LEFT(AZ76,1),($D$8+MAX(0,IF($D$50=1,$D$9*(1-(ABS($Q76-ABS(VALUE(MID(AZ76,FIND("|",AZ76)+1,FIND("-",AZ76)-FIND("|",AZ76)-1))-VALUE(MID(AZ76,FIND("-",AZ76)+1,10)))))*$D$50),$D$9*(1-(IF($N76="X",ABS($O76-VALUE(MID(AZ76,FIND("|",AZ76)+1,FIND("-",AZ76)-FIND("|",AZ76)-1))),ABS($Q76-ABS(VALUE(MID(AZ76,FIND("|",AZ76)+1,FIND("-",AZ76)-FIND("|",AZ76)-1))-VALUE(MID(AZ76,FIND("-",AZ76)+1,10)))))*$D$50)))))*$I76,0)),0)</f>
        <v>0</v>
      </c>
      <c r="BB76" s="337"/>
      <c r="BC76" s="362" t="s">
        <v>273</v>
      </c>
      <c r="BD76" s="355" t="n">
        <f aca="false">IFERROR(IF($M76=BC76,($D$8+$D$9+$D$10)*$I76,IF($N76=LEFT(BC76,1),($D$8+MAX(0,IF($D$50=1,$D$9*(1-(ABS($Q76-ABS(VALUE(MID(BC76,FIND("|",BC76)+1,FIND("-",BC76)-FIND("|",BC76)-1))-VALUE(MID(BC76,FIND("-",BC76)+1,10)))))*$D$50),$D$9*(1-(IF($N76="X",ABS($O76-VALUE(MID(BC76,FIND("|",BC76)+1,FIND("-",BC76)-FIND("|",BC76)-1))),ABS($Q76-ABS(VALUE(MID(BC76,FIND("|",BC76)+1,FIND("-",BC76)-FIND("|",BC76)-1))-VALUE(MID(BC76,FIND("-",BC76)+1,10)))))*$D$50)))))*$I76,0)),0)</f>
        <v>0</v>
      </c>
      <c r="BE76" s="337"/>
      <c r="BF76" s="362" t="s">
        <v>274</v>
      </c>
      <c r="BG76" s="355" t="n">
        <f aca="false">IFERROR(IF($M76=BF76,($D$8+$D$9+$D$10)*$I76,IF($N76=LEFT(BF76,1),($D$8+MAX(0,IF($D$50=1,$D$9*(1-(ABS($Q76-ABS(VALUE(MID(BF76,FIND("|",BF76)+1,FIND("-",BF76)-FIND("|",BF76)-1))-VALUE(MID(BF76,FIND("-",BF76)+1,10)))))*$D$50),$D$9*(1-(IF($N76="X",ABS($O76-VALUE(MID(BF76,FIND("|",BF76)+1,FIND("-",BF76)-FIND("|",BF76)-1))),ABS($Q76-ABS(VALUE(MID(BF76,FIND("|",BF76)+1,FIND("-",BF76)-FIND("|",BF76)-1))-VALUE(MID(BF76,FIND("-",BF76)+1,10)))))*$D$50)))))*$I76,0)),0)</f>
        <v>0</v>
      </c>
      <c r="BH76" s="337"/>
      <c r="BI76" s="362" t="s">
        <v>274</v>
      </c>
      <c r="BJ76" s="355" t="n">
        <f aca="false">IFERROR(IF($M76=BI76,($D$8+$D$9+$D$10)*$I76,IF($N76=LEFT(BI76,1),($D$8+MAX(0,IF($D$50=1,$D$9*(1-(ABS($Q76-ABS(VALUE(MID(BI76,FIND("|",BI76)+1,FIND("-",BI76)-FIND("|",BI76)-1))-VALUE(MID(BI76,FIND("-",BI76)+1,10)))))*$D$50),$D$9*(1-(IF($N76="X",ABS($O76-VALUE(MID(BI76,FIND("|",BI76)+1,FIND("-",BI76)-FIND("|",BI76)-1))),ABS($Q76-ABS(VALUE(MID(BI76,FIND("|",BI76)+1,FIND("-",BI76)-FIND("|",BI76)-1))-VALUE(MID(BI76,FIND("-",BI76)+1,10)))))*$D$50)))))*$I76,0)),0)</f>
        <v>0</v>
      </c>
      <c r="BK76" s="337"/>
      <c r="BL76" s="362" t="s">
        <v>273</v>
      </c>
      <c r="BM76" s="355" t="n">
        <f aca="false">IFERROR(IF($M76=BL76,($D$8+$D$9+$D$10)*$I76,IF($N76=LEFT(BL76,1),($D$8+MAX(0,IF($D$50=1,$D$9*(1-(ABS($Q76-ABS(VALUE(MID(BL76,FIND("|",BL76)+1,FIND("-",BL76)-FIND("|",BL76)-1))-VALUE(MID(BL76,FIND("-",BL76)+1,10)))))*$D$50),$D$9*(1-(IF($N76="X",ABS($O76-VALUE(MID(BL76,FIND("|",BL76)+1,FIND("-",BL76)-FIND("|",BL76)-1))),ABS($Q76-ABS(VALUE(MID(BL76,FIND("|",BL76)+1,FIND("-",BL76)-FIND("|",BL76)-1))-VALUE(MID(BL76,FIND("-",BL76)+1,10)))))*$D$50)))))*$I76,0)),0)</f>
        <v>0</v>
      </c>
      <c r="BN76" s="337"/>
      <c r="BO76" s="362" t="s">
        <v>277</v>
      </c>
      <c r="BP76" s="355" t="n">
        <f aca="false">IFERROR(IF($M76=BO76,($D$8+$D$9+$D$10)*$I76,IF($N76=LEFT(BO76,1),($D$8+MAX(0,IF($D$50=1,$D$9*(1-(ABS($Q76-ABS(VALUE(MID(BO76,FIND("|",BO76)+1,FIND("-",BO76)-FIND("|",BO76)-1))-VALUE(MID(BO76,FIND("-",BO76)+1,10)))))*$D$50),$D$9*(1-(IF($N76="X",ABS($O76-VALUE(MID(BO76,FIND("|",BO76)+1,FIND("-",BO76)-FIND("|",BO76)-1))),ABS($Q76-ABS(VALUE(MID(BO76,FIND("|",BO76)+1,FIND("-",BO76)-FIND("|",BO76)-1))-VALUE(MID(BO76,FIND("-",BO76)+1,10)))))*$D$50)))))*$I76,0)),0)</f>
        <v>0</v>
      </c>
      <c r="BQ76" s="337"/>
      <c r="BR76" s="362" t="s">
        <v>274</v>
      </c>
      <c r="BS76" s="355" t="n">
        <f aca="false">IFERROR(IF($M76=BR76,($D$8+$D$9+$D$10)*$I76,IF($N76=LEFT(BR76,1),($D$8+MAX(0,IF($D$50=1,$D$9*(1-(ABS($Q76-ABS(VALUE(MID(BR76,FIND("|",BR76)+1,FIND("-",BR76)-FIND("|",BR76)-1))-VALUE(MID(BR76,FIND("-",BR76)+1,10)))))*$D$50),$D$9*(1-(IF($N76="X",ABS($O76-VALUE(MID(BR76,FIND("|",BR76)+1,FIND("-",BR76)-FIND("|",BR76)-1))),ABS($Q76-ABS(VALUE(MID(BR76,FIND("|",BR76)+1,FIND("-",BR76)-FIND("|",BR76)-1))-VALUE(MID(BR76,FIND("-",BR76)+1,10)))))*$D$50)))))*$I76,0)),0)</f>
        <v>0</v>
      </c>
      <c r="BT76" s="337"/>
      <c r="BU76" s="362"/>
      <c r="BV76" s="355" t="n">
        <f aca="false">IFERROR(IF($M76=BU76,($D$8+$D$9+$D$10)*$I76,IF($N76=LEFT(BU76,1),($D$8+MAX(0,IF($D$50=1,$D$9*(1-(ABS($Q76-ABS(VALUE(MID(BU76,FIND("|",BU76)+1,FIND("-",BU76)-FIND("|",BU76)-1))-VALUE(MID(BU76,FIND("-",BU76)+1,10)))))*$D$50),$D$9*(1-(IF($N76="X",ABS($O76-VALUE(MID(BU76,FIND("|",BU76)+1,FIND("-",BU76)-FIND("|",BU76)-1))),ABS($Q76-ABS(VALUE(MID(BU76,FIND("|",BU76)+1,FIND("-",BU76)-FIND("|",BU76)-1))-VALUE(MID(BU76,FIND("-",BU76)+1,10)))))*$D$50)))))*$I76,0)),0)</f>
        <v>0</v>
      </c>
      <c r="BW76" s="337"/>
      <c r="BX76" s="362"/>
      <c r="BY76" s="355" t="n">
        <f aca="false">IFERROR(IF($M76=BX76,($D$8+$D$9+$D$10)*$I76,IF($N76=LEFT(BX76,1),($D$8+MAX(0,IF($D$50=1,$D$9*(1-(ABS($Q76-ABS(VALUE(MID(BX76,FIND("|",BX76)+1,FIND("-",BX76)-FIND("|",BX76)-1))-VALUE(MID(BX76,FIND("-",BX76)+1,10)))))*$D$50),$D$9*(1-(IF($N76="X",ABS($O76-VALUE(MID(BX76,FIND("|",BX76)+1,FIND("-",BX76)-FIND("|",BX76)-1))),ABS($Q76-ABS(VALUE(MID(BX76,FIND("|",BX76)+1,FIND("-",BX76)-FIND("|",BX76)-1))-VALUE(MID(BX76,FIND("-",BX76)+1,10)))))*$D$50)))))*$I76,0)),0)</f>
        <v>0</v>
      </c>
      <c r="BZ76" s="337"/>
      <c r="CA76" s="362"/>
      <c r="CB76" s="355" t="n">
        <f aca="false">IFERROR(IF($M76=CA76,($D$8+$D$9+$D$10)*$I76,IF($N76=LEFT(CA76,1),($D$8+MAX(0,IF($D$50=1,$D$9*(1-(ABS($Q76-ABS(VALUE(MID(CA76,FIND("|",CA76)+1,FIND("-",CA76)-FIND("|",CA76)-1))-VALUE(MID(CA76,FIND("-",CA76)+1,10)))))*$D$50),$D$9*(1-(IF($N76="X",ABS($O76-VALUE(MID(CA76,FIND("|",CA76)+1,FIND("-",CA76)-FIND("|",CA76)-1))),ABS($Q76-ABS(VALUE(MID(CA76,FIND("|",CA76)+1,FIND("-",CA76)-FIND("|",CA76)-1))-VALUE(MID(CA76,FIND("-",CA76)+1,10)))))*$D$50)))))*$I76,0)),0)</f>
        <v>0</v>
      </c>
      <c r="CC76" s="337"/>
      <c r="CD76" s="362"/>
      <c r="CE76" s="355" t="n">
        <f aca="false">IFERROR(IF($M76=CD76,($D$8+$D$9+$D$10)*$I76,IF($N76=LEFT(CD76,1),($D$8+MAX(0,IF($D$50=1,$D$9*(1-(ABS($Q76-ABS(VALUE(MID(CD76,FIND("|",CD76)+1,FIND("-",CD76)-FIND("|",CD76)-1))-VALUE(MID(CD76,FIND("-",CD76)+1,10)))))*$D$50),$D$9*(1-(IF($N76="X",ABS($O76-VALUE(MID(CD76,FIND("|",CD76)+1,FIND("-",CD76)-FIND("|",CD76)-1))),ABS($Q76-ABS(VALUE(MID(CD76,FIND("|",CD76)+1,FIND("-",CD76)-FIND("|",CD76)-1))-VALUE(MID(CD76,FIND("-",CD76)+1,10)))))*$D$50)))))*$I76,0)),0)</f>
        <v>0</v>
      </c>
      <c r="CF76" s="337"/>
      <c r="CG76" s="362"/>
      <c r="CH76" s="355" t="n">
        <f aca="false">IFERROR(IF($M76=CG76,($D$8+$D$9+$D$10)*$I76,IF($N76=LEFT(CG76,1),($D$8+MAX(0,IF($D$50=1,$D$9*(1-(ABS($Q76-ABS(VALUE(MID(CG76,FIND("|",CG76)+1,FIND("-",CG76)-FIND("|",CG76)-1))-VALUE(MID(CG76,FIND("-",CG76)+1,10)))))*$D$50),$D$9*(1-(IF($N76="X",ABS($O76-VALUE(MID(CG76,FIND("|",CG76)+1,FIND("-",CG76)-FIND("|",CG76)-1))),ABS($Q76-ABS(VALUE(MID(CG76,FIND("|",CG76)+1,FIND("-",CG76)-FIND("|",CG76)-1))-VALUE(MID(CG76,FIND("-",CG76)+1,10)))))*$D$50)))))*$I76,0)),0)</f>
        <v>0</v>
      </c>
      <c r="CI76" s="337"/>
      <c r="CJ76" s="362"/>
      <c r="CK76" s="355" t="n">
        <f aca="false">IFERROR(IF($M76=CJ76,($D$8+$D$9+$D$10)*$I76,IF($N76=LEFT(CJ76,1),($D$8+MAX(0,IF($D$50=1,$D$9*(1-(ABS($Q76-ABS(VALUE(MID(CJ76,FIND("|",CJ76)+1,FIND("-",CJ76)-FIND("|",CJ76)-1))-VALUE(MID(CJ76,FIND("-",CJ76)+1,10)))))*$D$50),$D$9*(1-(IF($N76="X",ABS($O76-VALUE(MID(CJ76,FIND("|",CJ76)+1,FIND("-",CJ76)-FIND("|",CJ76)-1))),ABS($Q76-ABS(VALUE(MID(CJ76,FIND("|",CJ76)+1,FIND("-",CJ76)-FIND("|",CJ76)-1))-VALUE(MID(CJ76,FIND("-",CJ76)+1,10)))))*$D$50)))))*$I76,0)),0)</f>
        <v>0</v>
      </c>
      <c r="CL76" s="337"/>
      <c r="CM76" s="362"/>
      <c r="CN76" s="355" t="n">
        <f aca="false">IFERROR(IF($M76=CM76,($D$8+$D$9+$D$10)*$I76,IF($N76=LEFT(CM76,1),($D$8+MAX(0,IF($D$50=1,$D$9*(1-(ABS($Q76-ABS(VALUE(MID(CM76,FIND("|",CM76)+1,FIND("-",CM76)-FIND("|",CM76)-1))-VALUE(MID(CM76,FIND("-",CM76)+1,10)))))*$D$50),$D$9*(1-(IF($N76="X",ABS($O76-VALUE(MID(CM76,FIND("|",CM76)+1,FIND("-",CM76)-FIND("|",CM76)-1))),ABS($Q76-ABS(VALUE(MID(CM76,FIND("|",CM76)+1,FIND("-",CM76)-FIND("|",CM76)-1))-VALUE(MID(CM76,FIND("-",CM76)+1,10)))))*$D$50)))))*$I76,0)),0)</f>
        <v>0</v>
      </c>
      <c r="CO76" s="337"/>
      <c r="CP76" s="362"/>
      <c r="CQ76" s="355" t="n">
        <f aca="false">IFERROR(IF($M76=CP76,($D$8+$D$9+$D$10)*$I76,IF($N76=LEFT(CP76,1),($D$8+MAX(0,IF($D$50=1,$D$9*(1-(ABS($Q76-ABS(VALUE(MID(CP76,FIND("|",CP76)+1,FIND("-",CP76)-FIND("|",CP76)-1))-VALUE(MID(CP76,FIND("-",CP76)+1,10)))))*$D$50),$D$9*(1-(IF($N76="X",ABS($O76-VALUE(MID(CP76,FIND("|",CP76)+1,FIND("-",CP76)-FIND("|",CP76)-1))),ABS($Q76-ABS(VALUE(MID(CP76,FIND("|",CP76)+1,FIND("-",CP76)-FIND("|",CP76)-1))-VALUE(MID(CP76,FIND("-",CP76)+1,10)))))*$D$50)))))*$I76,0)),0)</f>
        <v>0</v>
      </c>
      <c r="CR76" s="337"/>
      <c r="CS76" s="362"/>
      <c r="CT76" s="355" t="n">
        <f aca="false">IFERROR(IF($M76=CS76,($D$8+$D$9+$D$10)*$I76,IF($N76=LEFT(CS76,1),($D$8+MAX(0,IF($D$50=1,$D$9*(1-(ABS($Q76-ABS(VALUE(MID(CS76,FIND("|",CS76)+1,FIND("-",CS76)-FIND("|",CS76)-1))-VALUE(MID(CS76,FIND("-",CS76)+1,10)))))*$D$50),$D$9*(1-(IF($N76="X",ABS($O76-VALUE(MID(CS76,FIND("|",CS76)+1,FIND("-",CS76)-FIND("|",CS76)-1))),ABS($Q76-ABS(VALUE(MID(CS76,FIND("|",CS76)+1,FIND("-",CS76)-FIND("|",CS76)-1))-VALUE(MID(CS76,FIND("-",CS76)+1,10)))))*$D$50)))))*$I76,0)),0)</f>
        <v>0</v>
      </c>
      <c r="CU76" s="337"/>
      <c r="CV76" s="362"/>
      <c r="CW76" s="355" t="n">
        <f aca="false">IFERROR(IF($M76=CV76,($D$8+$D$9+$D$10)*$I76,IF($N76=LEFT(CV76,1),($D$8+MAX(0,IF($D$50=1,$D$9*(1-(ABS($Q76-ABS(VALUE(MID(CV76,FIND("|",CV76)+1,FIND("-",CV76)-FIND("|",CV76)-1))-VALUE(MID(CV76,FIND("-",CV76)+1,10)))))*$D$50),$D$9*(1-(IF($N76="X",ABS($O76-VALUE(MID(CV76,FIND("|",CV76)+1,FIND("-",CV76)-FIND("|",CV76)-1))),ABS($Q76-ABS(VALUE(MID(CV76,FIND("|",CV76)+1,FIND("-",CV76)-FIND("|",CV76)-1))-VALUE(MID(CV76,FIND("-",CV76)+1,10)))))*$D$50)))))*$I76,0)),0)</f>
        <v>0</v>
      </c>
      <c r="CX76" s="337"/>
      <c r="CY76" s="362"/>
      <c r="CZ76" s="355" t="n">
        <f aca="false">IFERROR(IF($M76=CY76,($D$8+$D$9+$D$10)*$I76,IF($N76=LEFT(CY76,1),($D$8+MAX(0,IF($D$50=1,$D$9*(1-(ABS($Q76-ABS(VALUE(MID(CY76,FIND("|",CY76)+1,FIND("-",CY76)-FIND("|",CY76)-1))-VALUE(MID(CY76,FIND("-",CY76)+1,10)))))*$D$50),$D$9*(1-(IF($N76="X",ABS($O76-VALUE(MID(CY76,FIND("|",CY76)+1,FIND("-",CY76)-FIND("|",CY76)-1))),ABS($Q76-ABS(VALUE(MID(CY76,FIND("|",CY76)+1,FIND("-",CY76)-FIND("|",CY76)-1))-VALUE(MID(CY76,FIND("-",CY76)+1,10)))))*$D$50)))))*$I76,0)),0)</f>
        <v>0</v>
      </c>
      <c r="DA76" s="337"/>
      <c r="DB76" s="362"/>
      <c r="DC76" s="355" t="n">
        <f aca="false">IFERROR(IF($M76=DB76,($D$8+$D$9+$D$10)*$I76,IF($N76=LEFT(DB76,1),($D$8+MAX(0,IF($D$50=1,$D$9*(1-(ABS($Q76-ABS(VALUE(MID(DB76,FIND("|",DB76)+1,FIND("-",DB76)-FIND("|",DB76)-1))-VALUE(MID(DB76,FIND("-",DB76)+1,10)))))*$D$50),$D$9*(1-(IF($N76="X",ABS($O76-VALUE(MID(DB76,FIND("|",DB76)+1,FIND("-",DB76)-FIND("|",DB76)-1))),ABS($Q76-ABS(VALUE(MID(DB76,FIND("|",DB76)+1,FIND("-",DB76)-FIND("|",DB76)-1))-VALUE(MID(DB76,FIND("-",DB76)+1,10)))))*$D$50)))))*$I76,0)),0)</f>
        <v>0</v>
      </c>
      <c r="DD76" s="337"/>
      <c r="DE76" s="362"/>
      <c r="DF76" s="355" t="n">
        <f aca="false">IFERROR(IF($M76=DE76,($D$8+$D$9+$D$10)*$I76,IF($N76=LEFT(DE76,1),($D$8+MAX(0,IF($D$50=1,$D$9*(1-(ABS($Q76-ABS(VALUE(MID(DE76,FIND("|",DE76)+1,FIND("-",DE76)-FIND("|",DE76)-1))-VALUE(MID(DE76,FIND("-",DE76)+1,10)))))*$D$50),$D$9*(1-(IF($N76="X",ABS($O76-VALUE(MID(DE76,FIND("|",DE76)+1,FIND("-",DE76)-FIND("|",DE76)-1))),ABS($Q76-ABS(VALUE(MID(DE76,FIND("|",DE76)+1,FIND("-",DE76)-FIND("|",DE76)-1))-VALUE(MID(DE76,FIND("-",DE76)+1,10)))))*$D$50)))))*$I76,0)),0)</f>
        <v>0</v>
      </c>
      <c r="DG76" s="337"/>
      <c r="DH76" s="362"/>
      <c r="DI76" s="355" t="n">
        <f aca="false">IFERROR(IF($M76=DH76,($D$8+$D$9+$D$10)*$I76,IF($N76=LEFT(DH76,1),($D$8+MAX(0,IF($D$50=1,$D$9*(1-(ABS($Q76-ABS(VALUE(MID(DH76,FIND("|",DH76)+1,FIND("-",DH76)-FIND("|",DH76)-1))-VALUE(MID(DH76,FIND("-",DH76)+1,10)))))*$D$50),$D$9*(1-(IF($N76="X",ABS($O76-VALUE(MID(DH76,FIND("|",DH76)+1,FIND("-",DH76)-FIND("|",DH76)-1))),ABS($Q76-ABS(VALUE(MID(DH76,FIND("|",DH76)+1,FIND("-",DH76)-FIND("|",DH76)-1))-VALUE(MID(DH76,FIND("-",DH76)+1,10)))))*$D$50)))))*$I76,0)),0)</f>
        <v>0</v>
      </c>
      <c r="DJ76" s="337"/>
      <c r="DK76" s="362"/>
      <c r="DL76" s="355" t="n">
        <f aca="false">IFERROR(IF($M76=DK76,($D$8+$D$9+$D$10)*$I76,IF($N76=LEFT(DK76,1),($D$8+MAX(0,IF($D$50=1,$D$9*(1-(ABS($Q76-ABS(VALUE(MID(DK76,FIND("|",DK76)+1,FIND("-",DK76)-FIND("|",DK76)-1))-VALUE(MID(DK76,FIND("-",DK76)+1,10)))))*$D$50),$D$9*(1-(IF($N76="X",ABS($O76-VALUE(MID(DK76,FIND("|",DK76)+1,FIND("-",DK76)-FIND("|",DK76)-1))),ABS($Q76-ABS(VALUE(MID(DK76,FIND("|",DK76)+1,FIND("-",DK76)-FIND("|",DK76)-1))-VALUE(MID(DK76,FIND("-",DK76)+1,10)))))*$D$50)))))*$I76,0)),0)</f>
        <v>0</v>
      </c>
      <c r="DM76" s="337"/>
      <c r="DN76" s="362"/>
      <c r="DO76" s="355" t="n">
        <f aca="false">IFERROR(IF($M76=DN76,($D$8+$D$9+$D$10)*$I76,IF($N76=LEFT(DN76,1),($D$8+MAX(0,IF($D$50=1,$D$9*(1-(ABS($Q76-ABS(VALUE(MID(DN76,FIND("|",DN76)+1,FIND("-",DN76)-FIND("|",DN76)-1))-VALUE(MID(DN76,FIND("-",DN76)+1,10)))))*$D$50),$D$9*(1-(IF($N76="X",ABS($O76-VALUE(MID(DN76,FIND("|",DN76)+1,FIND("-",DN76)-FIND("|",DN76)-1))),ABS($Q76-ABS(VALUE(MID(DN76,FIND("|",DN76)+1,FIND("-",DN76)-FIND("|",DN76)-1))-VALUE(MID(DN76,FIND("-",DN76)+1,10)))))*$D$50)))))*$I76,0)),0)</f>
        <v>0</v>
      </c>
      <c r="DP76" s="337"/>
      <c r="DQ76" s="362"/>
      <c r="DR76" s="355" t="n">
        <f aca="false">IFERROR(IF($M76=DQ76,($D$8+$D$9+$D$10)*$I76,IF($N76=LEFT(DQ76,1),($D$8+MAX(0,IF($D$50=1,$D$9*(1-(ABS($Q76-ABS(VALUE(MID(DQ76,FIND("|",DQ76)+1,FIND("-",DQ76)-FIND("|",DQ76)-1))-VALUE(MID(DQ76,FIND("-",DQ76)+1,10)))))*$D$50),$D$9*(1-(IF($N76="X",ABS($O76-VALUE(MID(DQ76,FIND("|",DQ76)+1,FIND("-",DQ76)-FIND("|",DQ76)-1))),ABS($Q76-ABS(VALUE(MID(DQ76,FIND("|",DQ76)+1,FIND("-",DQ76)-FIND("|",DQ76)-1))-VALUE(MID(DQ76,FIND("-",DQ76)+1,10)))))*$D$50)))))*$I76,0)),0)</f>
        <v>0</v>
      </c>
      <c r="DS76" s="337"/>
      <c r="DT76" s="362"/>
      <c r="DU76" s="355" t="n">
        <f aca="false">IFERROR(IF($M76=DT76,($D$8+$D$9+$D$10)*$I76,IF($N76=LEFT(DT76,1),($D$8+MAX(0,IF($D$50=1,$D$9*(1-(ABS($Q76-ABS(VALUE(MID(DT76,FIND("|",DT76)+1,FIND("-",DT76)-FIND("|",DT76)-1))-VALUE(MID(DT76,FIND("-",DT76)+1,10)))))*$D$50),$D$9*(1-(IF($N76="X",ABS($O76-VALUE(MID(DT76,FIND("|",DT76)+1,FIND("-",DT76)-FIND("|",DT76)-1))),ABS($Q76-ABS(VALUE(MID(DT76,FIND("|",DT76)+1,FIND("-",DT76)-FIND("|",DT76)-1))-VALUE(MID(DT76,FIND("-",DT76)+1,10)))))*$D$50)))))*$I76,0)),0)</f>
        <v>0</v>
      </c>
      <c r="DV76" s="337"/>
      <c r="DW76" s="362"/>
      <c r="DX76" s="355" t="n">
        <f aca="false">IFERROR(IF($M76=DW76,($D$8+$D$9+$D$10)*$I76,IF($N76=LEFT(DW76,1),($D$8+MAX(0,IF($D$50=1,$D$9*(1-(ABS($Q76-ABS(VALUE(MID(DW76,FIND("|",DW76)+1,FIND("-",DW76)-FIND("|",DW76)-1))-VALUE(MID(DW76,FIND("-",DW76)+1,10)))))*$D$50),$D$9*(1-(IF($N76="X",ABS($O76-VALUE(MID(DW76,FIND("|",DW76)+1,FIND("-",DW76)-FIND("|",DW76)-1))),ABS($Q76-ABS(VALUE(MID(DW76,FIND("|",DW76)+1,FIND("-",DW76)-FIND("|",DW76)-1))-VALUE(MID(DW76,FIND("-",DW76)+1,10)))))*$D$50)))))*$I76,0)),0)</f>
        <v>0</v>
      </c>
      <c r="DY76" s="337"/>
      <c r="DZ76" s="362"/>
      <c r="EA76" s="355" t="n">
        <f aca="false">IFERROR(IF($M76=DZ76,($D$8+$D$9+$D$10)*$I76,IF($N76=LEFT(DZ76,1),($D$8+MAX(0,IF($D$50=1,$D$9*(1-(ABS($Q76-ABS(VALUE(MID(DZ76,FIND("|",DZ76)+1,FIND("-",DZ76)-FIND("|",DZ76)-1))-VALUE(MID(DZ76,FIND("-",DZ76)+1,10)))))*$D$50),$D$9*(1-(IF($N76="X",ABS($O76-VALUE(MID(DZ76,FIND("|",DZ76)+1,FIND("-",DZ76)-FIND("|",DZ76)-1))),ABS($Q76-ABS(VALUE(MID(DZ76,FIND("|",DZ76)+1,FIND("-",DZ76)-FIND("|",DZ76)-1))-VALUE(MID(DZ76,FIND("-",DZ76)+1,10)))))*$D$50)))))*$I76,0)),0)</f>
        <v>0</v>
      </c>
      <c r="EB76" s="337"/>
      <c r="EC76" s="362"/>
      <c r="ED76" s="355" t="n">
        <f aca="false">IFERROR(IF($M76=EC76,($D$8+$D$9+$D$10)*$I76,IF($N76=LEFT(EC76,1),($D$8+MAX(0,IF($D$50=1,$D$9*(1-(ABS($Q76-ABS(VALUE(MID(EC76,FIND("|",EC76)+1,FIND("-",EC76)-FIND("|",EC76)-1))-VALUE(MID(EC76,FIND("-",EC76)+1,10)))))*$D$50),$D$9*(1-(IF($N76="X",ABS($O76-VALUE(MID(EC76,FIND("|",EC76)+1,FIND("-",EC76)-FIND("|",EC76)-1))),ABS($Q76-ABS(VALUE(MID(EC76,FIND("|",EC76)+1,FIND("-",EC76)-FIND("|",EC76)-1))-VALUE(MID(EC76,FIND("-",EC76)+1,10)))))*$D$50)))))*$I76,0)),0)</f>
        <v>0</v>
      </c>
      <c r="EE76" s="337"/>
      <c r="EF76" s="362"/>
      <c r="EG76" s="355" t="n">
        <f aca="false">IFERROR(IF($M76=EF76,($D$8+$D$9+$D$10)*$I76,IF($N76=LEFT(EF76,1),($D$8+MAX(0,IF($D$50=1,$D$9*(1-(ABS($Q76-ABS(VALUE(MID(EF76,FIND("|",EF76)+1,FIND("-",EF76)-FIND("|",EF76)-1))-VALUE(MID(EF76,FIND("-",EF76)+1,10)))))*$D$50),$D$9*(1-(IF($N76="X",ABS($O76-VALUE(MID(EF76,FIND("|",EF76)+1,FIND("-",EF76)-FIND("|",EF76)-1))),ABS($Q76-ABS(VALUE(MID(EF76,FIND("|",EF76)+1,FIND("-",EF76)-FIND("|",EF76)-1))-VALUE(MID(EF76,FIND("-",EF76)+1,10)))))*$D$50)))))*$I76,0)),0)</f>
        <v>0</v>
      </c>
      <c r="EH76" s="337"/>
      <c r="EI76" s="337"/>
    </row>
    <row r="77" customFormat="false" ht="15" hidden="false" customHeight="false" outlineLevel="0" collapsed="false">
      <c r="A77" s="326"/>
      <c r="B77" s="326"/>
      <c r="C77" s="331"/>
      <c r="D77" s="331"/>
      <c r="E77" s="326"/>
      <c r="F77" s="393" t="n">
        <f aca="false">SUM($D$8:$D$10)*I77</f>
        <v>17</v>
      </c>
      <c r="G77" s="393" t="n">
        <f aca="false">VLOOKUP(H77,Equipos!$Q$1:$R$25,2,0)</f>
        <v>18</v>
      </c>
      <c r="H77" s="394" t="n">
        <f aca="false">TRUNC(INDEX(WORLDCUP!$X$4:$X$147,MATCH(ADMIN!K77,WORLDCUP!$DT$4:$DT$147,0))+INDEX(Horarios!$R$3:$R$86,MATCH(Horarios!$C$3,Horarios!$P$3:$P$86,0))/24)</f>
        <v>46201</v>
      </c>
      <c r="I77" s="351" t="n">
        <v>1</v>
      </c>
      <c r="J77" s="361" t="s">
        <v>330</v>
      </c>
      <c r="K77" s="395" t="str">
        <f aca="false">CONCATENATE(WORLDCUP!AA97,"-",WORLDCUP!AF97)</f>
        <v>Croacia-Ghana</v>
      </c>
      <c r="L77" s="395"/>
      <c r="M77" s="396" t="str">
        <f aca="false">IF(OR(WORLDCUP!AC97="",WORLDCUP!AD97=""),"-",N77&amp;"|"&amp;O77&amp;"-"&amp;P77)</f>
        <v>-</v>
      </c>
      <c r="N77" s="331" t="str">
        <f aca="false">IF(OR(WORLDCUP!AC97="",WORLDCUP!AD97=""),"",IF(WORLDCUP!AC97&gt;WORLDCUP!AD97,"1",IF(WORLDCUP!AC97&lt;WORLDCUP!AD97,"2","X")))</f>
        <v/>
      </c>
      <c r="O77" s="331" t="n">
        <f aca="false">WORLDCUP!AC97</f>
        <v>0</v>
      </c>
      <c r="P77" s="331" t="n">
        <f aca="false">WORLDCUP!AD97</f>
        <v>0</v>
      </c>
      <c r="Q77" s="331" t="n">
        <f aca="false">ABS(O77-P77)</f>
        <v>0</v>
      </c>
      <c r="R77" s="326"/>
      <c r="S77" s="397" t="s">
        <v>266</v>
      </c>
      <c r="T77" s="398" t="n">
        <f aca="false">IFERROR(IF($M77=S77,($D$8+$D$9+$D$10)*$I77,IF($N77=LEFT(S77,1),($D$8+MAX(0,IF($D$50=1,$D$9*(1-(ABS($Q77-ABS(VALUE(MID(S77,FIND("|",S77)+1,FIND("-",S77)-FIND("|",S77)-1))-VALUE(MID(S77,FIND("-",S77)+1,10)))))*$D$50),$D$9*(1-(IF($N77="X",ABS($O77-VALUE(MID(S77,FIND("|",S77)+1,FIND("-",S77)-FIND("|",S77)-1))),ABS($Q77-ABS(VALUE(MID(S77,FIND("|",S77)+1,FIND("-",S77)-FIND("|",S77)-1))-VALUE(MID(S77,FIND("-",S77)+1,10)))))*$D$50)))))*$I77,0)),0)</f>
        <v>0</v>
      </c>
      <c r="U77" s="337"/>
      <c r="V77" s="397" t="s">
        <v>267</v>
      </c>
      <c r="W77" s="398" t="n">
        <f aca="false">IFERROR(IF($M77=V77,($D$8+$D$9+$D$10)*$I77,IF($N77=LEFT(V77,1),($D$8+MAX(0,IF($D$50=1,$D$9*(1-(ABS($Q77-ABS(VALUE(MID(V77,FIND("|",V77)+1,FIND("-",V77)-FIND("|",V77)-1))-VALUE(MID(V77,FIND("-",V77)+1,10)))))*$D$50),$D$9*(1-(IF($N77="X",ABS($O77-VALUE(MID(V77,FIND("|",V77)+1,FIND("-",V77)-FIND("|",V77)-1))),ABS($Q77-ABS(VALUE(MID(V77,FIND("|",V77)+1,FIND("-",V77)-FIND("|",V77)-1))-VALUE(MID(V77,FIND("-",V77)+1,10)))))*$D$50)))))*$I77,0)),0)</f>
        <v>0</v>
      </c>
      <c r="X77" s="337"/>
      <c r="Y77" s="397" t="s">
        <v>267</v>
      </c>
      <c r="Z77" s="398" t="n">
        <f aca="false">IFERROR(IF($M77=Y77,($D$8+$D$9+$D$10)*$I77,IF($N77=LEFT(Y77,1),($D$8+MAX(0,IF($D$50=1,$D$9*(1-(ABS($Q77-ABS(VALUE(MID(Y77,FIND("|",Y77)+1,FIND("-",Y77)-FIND("|",Y77)-1))-VALUE(MID(Y77,FIND("-",Y77)+1,10)))))*$D$50),$D$9*(1-(IF($N77="X",ABS($O77-VALUE(MID(Y77,FIND("|",Y77)+1,FIND("-",Y77)-FIND("|",Y77)-1))),ABS($Q77-ABS(VALUE(MID(Y77,FIND("|",Y77)+1,FIND("-",Y77)-FIND("|",Y77)-1))-VALUE(MID(Y77,FIND("-",Y77)+1,10)))))*$D$50)))))*$I77,0)),0)</f>
        <v>0</v>
      </c>
      <c r="AA77" s="337"/>
      <c r="AB77" s="397" t="s">
        <v>266</v>
      </c>
      <c r="AC77" s="398" t="n">
        <f aca="false">IFERROR(IF($M77=AB77,($D$8+$D$9+$D$10)*$I77,IF($N77=LEFT(AB77,1),($D$8+MAX(0,IF($D$50=1,$D$9*(1-(ABS($Q77-ABS(VALUE(MID(AB77,FIND("|",AB77)+1,FIND("-",AB77)-FIND("|",AB77)-1))-VALUE(MID(AB77,FIND("-",AB77)+1,10)))))*$D$50),$D$9*(1-(IF($N77="X",ABS($O77-VALUE(MID(AB77,FIND("|",AB77)+1,FIND("-",AB77)-FIND("|",AB77)-1))),ABS($Q77-ABS(VALUE(MID(AB77,FIND("|",AB77)+1,FIND("-",AB77)-FIND("|",AB77)-1))-VALUE(MID(AB77,FIND("-",AB77)+1,10)))))*$D$50)))))*$I77,0)),0)</f>
        <v>0</v>
      </c>
      <c r="AD77" s="337"/>
      <c r="AE77" s="397" t="s">
        <v>264</v>
      </c>
      <c r="AF77" s="398" t="n">
        <f aca="false">IFERROR(IF($M77=AE77,($D$8+$D$9+$D$10)*$I77,IF($N77=LEFT(AE77,1),($D$8+MAX(0,IF($D$50=1,$D$9*(1-(ABS($Q77-ABS(VALUE(MID(AE77,FIND("|",AE77)+1,FIND("-",AE77)-FIND("|",AE77)-1))-VALUE(MID(AE77,FIND("-",AE77)+1,10)))))*$D$50),$D$9*(1-(IF($N77="X",ABS($O77-VALUE(MID(AE77,FIND("|",AE77)+1,FIND("-",AE77)-FIND("|",AE77)-1))),ABS($Q77-ABS(VALUE(MID(AE77,FIND("|",AE77)+1,FIND("-",AE77)-FIND("|",AE77)-1))-VALUE(MID(AE77,FIND("-",AE77)+1,10)))))*$D$50)))))*$I77,0)),0)</f>
        <v>0</v>
      </c>
      <c r="AG77" s="337"/>
      <c r="AH77" s="397" t="s">
        <v>264</v>
      </c>
      <c r="AI77" s="398" t="n">
        <f aca="false">IFERROR(IF($M77=AH77,($D$8+$D$9+$D$10)*$I77,IF($N77=LEFT(AH77,1),($D$8+MAX(0,IF($D$50=1,$D$9*(1-(ABS($Q77-ABS(VALUE(MID(AH77,FIND("|",AH77)+1,FIND("-",AH77)-FIND("|",AH77)-1))-VALUE(MID(AH77,FIND("-",AH77)+1,10)))))*$D$50),$D$9*(1-(IF($N77="X",ABS($O77-VALUE(MID(AH77,FIND("|",AH77)+1,FIND("-",AH77)-FIND("|",AH77)-1))),ABS($Q77-ABS(VALUE(MID(AH77,FIND("|",AH77)+1,FIND("-",AH77)-FIND("|",AH77)-1))-VALUE(MID(AH77,FIND("-",AH77)+1,10)))))*$D$50)))))*$I77,0)),0)</f>
        <v>0</v>
      </c>
      <c r="AJ77" s="337"/>
      <c r="AK77" s="397" t="s">
        <v>267</v>
      </c>
      <c r="AL77" s="398" t="n">
        <f aca="false">IFERROR(IF($M77=AK77,($D$8+$D$9+$D$10)*$I77,IF($N77=LEFT(AK77,1),($D$8+MAX(0,IF($D$50=1,$D$9*(1-(ABS($Q77-ABS(VALUE(MID(AK77,FIND("|",AK77)+1,FIND("-",AK77)-FIND("|",AK77)-1))-VALUE(MID(AK77,FIND("-",AK77)+1,10)))))*$D$50),$D$9*(1-(IF($N77="X",ABS($O77-VALUE(MID(AK77,FIND("|",AK77)+1,FIND("-",AK77)-FIND("|",AK77)-1))),ABS($Q77-ABS(VALUE(MID(AK77,FIND("|",AK77)+1,FIND("-",AK77)-FIND("|",AK77)-1))-VALUE(MID(AK77,FIND("-",AK77)+1,10)))))*$D$50)))))*$I77,0)),0)</f>
        <v>0</v>
      </c>
      <c r="AM77" s="337"/>
      <c r="AN77" s="397" t="s">
        <v>265</v>
      </c>
      <c r="AO77" s="398" t="n">
        <f aca="false">IFERROR(IF($M77=AN77,($D$8+$D$9+$D$10)*$I77,IF($N77=LEFT(AN77,1),($D$8+MAX(0,IF($D$50=1,$D$9*(1-(ABS($Q77-ABS(VALUE(MID(AN77,FIND("|",AN77)+1,FIND("-",AN77)-FIND("|",AN77)-1))-VALUE(MID(AN77,FIND("-",AN77)+1,10)))))*$D$50),$D$9*(1-(IF($N77="X",ABS($O77-VALUE(MID(AN77,FIND("|",AN77)+1,FIND("-",AN77)-FIND("|",AN77)-1))),ABS($Q77-ABS(VALUE(MID(AN77,FIND("|",AN77)+1,FIND("-",AN77)-FIND("|",AN77)-1))-VALUE(MID(AN77,FIND("-",AN77)+1,10)))))*$D$50)))))*$I77,0)),0)</f>
        <v>0</v>
      </c>
      <c r="AP77" s="337"/>
      <c r="AQ77" s="397" t="s">
        <v>275</v>
      </c>
      <c r="AR77" s="398" t="n">
        <f aca="false">IFERROR(IF($M77=AQ77,($D$8+$D$9+$D$10)*$I77,IF($N77=LEFT(AQ77,1),($D$8+MAX(0,IF($D$50=1,$D$9*(1-(ABS($Q77-ABS(VALUE(MID(AQ77,FIND("|",AQ77)+1,FIND("-",AQ77)-FIND("|",AQ77)-1))-VALUE(MID(AQ77,FIND("-",AQ77)+1,10)))))*$D$50),$D$9*(1-(IF($N77="X",ABS($O77-VALUE(MID(AQ77,FIND("|",AQ77)+1,FIND("-",AQ77)-FIND("|",AQ77)-1))),ABS($Q77-ABS(VALUE(MID(AQ77,FIND("|",AQ77)+1,FIND("-",AQ77)-FIND("|",AQ77)-1))-VALUE(MID(AQ77,FIND("-",AQ77)+1,10)))))*$D$50)))))*$I77,0)),0)</f>
        <v>0</v>
      </c>
      <c r="AS77" s="337"/>
      <c r="AT77" s="397" t="s">
        <v>264</v>
      </c>
      <c r="AU77" s="398" t="n">
        <f aca="false">IFERROR(IF($M77=AT77,($D$8+$D$9+$D$10)*$I77,IF($N77=LEFT(AT77,1),($D$8+MAX(0,IF($D$50=1,$D$9*(1-(ABS($Q77-ABS(VALUE(MID(AT77,FIND("|",AT77)+1,FIND("-",AT77)-FIND("|",AT77)-1))-VALUE(MID(AT77,FIND("-",AT77)+1,10)))))*$D$50),$D$9*(1-(IF($N77="X",ABS($O77-VALUE(MID(AT77,FIND("|",AT77)+1,FIND("-",AT77)-FIND("|",AT77)-1))),ABS($Q77-ABS(VALUE(MID(AT77,FIND("|",AT77)+1,FIND("-",AT77)-FIND("|",AT77)-1))-VALUE(MID(AT77,FIND("-",AT77)+1,10)))))*$D$50)))))*$I77,0)),0)</f>
        <v>0</v>
      </c>
      <c r="AV77" s="337"/>
      <c r="AW77" s="397" t="s">
        <v>265</v>
      </c>
      <c r="AX77" s="398" t="n">
        <f aca="false">IFERROR(IF($M77=AW77,($D$8+$D$9+$D$10)*$I77,IF($N77=LEFT(AW77,1),($D$8+MAX(0,IF($D$50=1,$D$9*(1-(ABS($Q77-ABS(VALUE(MID(AW77,FIND("|",AW77)+1,FIND("-",AW77)-FIND("|",AW77)-1))-VALUE(MID(AW77,FIND("-",AW77)+1,10)))))*$D$50),$D$9*(1-(IF($N77="X",ABS($O77-VALUE(MID(AW77,FIND("|",AW77)+1,FIND("-",AW77)-FIND("|",AW77)-1))),ABS($Q77-ABS(VALUE(MID(AW77,FIND("|",AW77)+1,FIND("-",AW77)-FIND("|",AW77)-1))-VALUE(MID(AW77,FIND("-",AW77)+1,10)))))*$D$50)))))*$I77,0)),0)</f>
        <v>0</v>
      </c>
      <c r="AY77" s="337"/>
      <c r="AZ77" s="397" t="s">
        <v>264</v>
      </c>
      <c r="BA77" s="398" t="n">
        <f aca="false">IFERROR(IF($M77=AZ77,($D$8+$D$9+$D$10)*$I77,IF($N77=LEFT(AZ77,1),($D$8+MAX(0,IF($D$50=1,$D$9*(1-(ABS($Q77-ABS(VALUE(MID(AZ77,FIND("|",AZ77)+1,FIND("-",AZ77)-FIND("|",AZ77)-1))-VALUE(MID(AZ77,FIND("-",AZ77)+1,10)))))*$D$50),$D$9*(1-(IF($N77="X",ABS($O77-VALUE(MID(AZ77,FIND("|",AZ77)+1,FIND("-",AZ77)-FIND("|",AZ77)-1))),ABS($Q77-ABS(VALUE(MID(AZ77,FIND("|",AZ77)+1,FIND("-",AZ77)-FIND("|",AZ77)-1))-VALUE(MID(AZ77,FIND("-",AZ77)+1,10)))))*$D$50)))))*$I77,0)),0)</f>
        <v>0</v>
      </c>
      <c r="BB77" s="337"/>
      <c r="BC77" s="397" t="s">
        <v>318</v>
      </c>
      <c r="BD77" s="398" t="n">
        <f aca="false">IFERROR(IF($M77=BC77,($D$8+$D$9+$D$10)*$I77,IF($N77=LEFT(BC77,1),($D$8+MAX(0,IF($D$50=1,$D$9*(1-(ABS($Q77-ABS(VALUE(MID(BC77,FIND("|",BC77)+1,FIND("-",BC77)-FIND("|",BC77)-1))-VALUE(MID(BC77,FIND("-",BC77)+1,10)))))*$D$50),$D$9*(1-(IF($N77="X",ABS($O77-VALUE(MID(BC77,FIND("|",BC77)+1,FIND("-",BC77)-FIND("|",BC77)-1))),ABS($Q77-ABS(VALUE(MID(BC77,FIND("|",BC77)+1,FIND("-",BC77)-FIND("|",BC77)-1))-VALUE(MID(BC77,FIND("-",BC77)+1,10)))))*$D$50)))))*$I77,0)),0)</f>
        <v>0</v>
      </c>
      <c r="BE77" s="337"/>
      <c r="BF77" s="397" t="s">
        <v>265</v>
      </c>
      <c r="BG77" s="398" t="n">
        <f aca="false">IFERROR(IF($M77=BF77,($D$8+$D$9+$D$10)*$I77,IF($N77=LEFT(BF77,1),($D$8+MAX(0,IF($D$50=1,$D$9*(1-(ABS($Q77-ABS(VALUE(MID(BF77,FIND("|",BF77)+1,FIND("-",BF77)-FIND("|",BF77)-1))-VALUE(MID(BF77,FIND("-",BF77)+1,10)))))*$D$50),$D$9*(1-(IF($N77="X",ABS($O77-VALUE(MID(BF77,FIND("|",BF77)+1,FIND("-",BF77)-FIND("|",BF77)-1))),ABS($Q77-ABS(VALUE(MID(BF77,FIND("|",BF77)+1,FIND("-",BF77)-FIND("|",BF77)-1))-VALUE(MID(BF77,FIND("-",BF77)+1,10)))))*$D$50)))))*$I77,0)),0)</f>
        <v>0</v>
      </c>
      <c r="BH77" s="337"/>
      <c r="BI77" s="397" t="s">
        <v>267</v>
      </c>
      <c r="BJ77" s="398" t="n">
        <f aca="false">IFERROR(IF($M77=BI77,($D$8+$D$9+$D$10)*$I77,IF($N77=LEFT(BI77,1),($D$8+MAX(0,IF($D$50=1,$D$9*(1-(ABS($Q77-ABS(VALUE(MID(BI77,FIND("|",BI77)+1,FIND("-",BI77)-FIND("|",BI77)-1))-VALUE(MID(BI77,FIND("-",BI77)+1,10)))))*$D$50),$D$9*(1-(IF($N77="X",ABS($O77-VALUE(MID(BI77,FIND("|",BI77)+1,FIND("-",BI77)-FIND("|",BI77)-1))),ABS($Q77-ABS(VALUE(MID(BI77,FIND("|",BI77)+1,FIND("-",BI77)-FIND("|",BI77)-1))-VALUE(MID(BI77,FIND("-",BI77)+1,10)))))*$D$50)))))*$I77,0)),0)</f>
        <v>0</v>
      </c>
      <c r="BK77" s="337"/>
      <c r="BL77" s="397" t="s">
        <v>288</v>
      </c>
      <c r="BM77" s="398" t="n">
        <f aca="false">IFERROR(IF($M77=BL77,($D$8+$D$9+$D$10)*$I77,IF($N77=LEFT(BL77,1),($D$8+MAX(0,IF($D$50=1,$D$9*(1-(ABS($Q77-ABS(VALUE(MID(BL77,FIND("|",BL77)+1,FIND("-",BL77)-FIND("|",BL77)-1))-VALUE(MID(BL77,FIND("-",BL77)+1,10)))))*$D$50),$D$9*(1-(IF($N77="X",ABS($O77-VALUE(MID(BL77,FIND("|",BL77)+1,FIND("-",BL77)-FIND("|",BL77)-1))),ABS($Q77-ABS(VALUE(MID(BL77,FIND("|",BL77)+1,FIND("-",BL77)-FIND("|",BL77)-1))-VALUE(MID(BL77,FIND("-",BL77)+1,10)))))*$D$50)))))*$I77,0)),0)</f>
        <v>0</v>
      </c>
      <c r="BN77" s="337"/>
      <c r="BO77" s="397" t="s">
        <v>268</v>
      </c>
      <c r="BP77" s="398" t="n">
        <f aca="false">IFERROR(IF($M77=BO77,($D$8+$D$9+$D$10)*$I77,IF($N77=LEFT(BO77,1),($D$8+MAX(0,IF($D$50=1,$D$9*(1-(ABS($Q77-ABS(VALUE(MID(BO77,FIND("|",BO77)+1,FIND("-",BO77)-FIND("|",BO77)-1))-VALUE(MID(BO77,FIND("-",BO77)+1,10)))))*$D$50),$D$9*(1-(IF($N77="X",ABS($O77-VALUE(MID(BO77,FIND("|",BO77)+1,FIND("-",BO77)-FIND("|",BO77)-1))),ABS($Q77-ABS(VALUE(MID(BO77,FIND("|",BO77)+1,FIND("-",BO77)-FIND("|",BO77)-1))-VALUE(MID(BO77,FIND("-",BO77)+1,10)))))*$D$50)))))*$I77,0)),0)</f>
        <v>0</v>
      </c>
      <c r="BQ77" s="337"/>
      <c r="BR77" s="397" t="s">
        <v>265</v>
      </c>
      <c r="BS77" s="398" t="n">
        <f aca="false">IFERROR(IF($M77=BR77,($D$8+$D$9+$D$10)*$I77,IF($N77=LEFT(BR77,1),($D$8+MAX(0,IF($D$50=1,$D$9*(1-(ABS($Q77-ABS(VALUE(MID(BR77,FIND("|",BR77)+1,FIND("-",BR77)-FIND("|",BR77)-1))-VALUE(MID(BR77,FIND("-",BR77)+1,10)))))*$D$50),$D$9*(1-(IF($N77="X",ABS($O77-VALUE(MID(BR77,FIND("|",BR77)+1,FIND("-",BR77)-FIND("|",BR77)-1))),ABS($Q77-ABS(VALUE(MID(BR77,FIND("|",BR77)+1,FIND("-",BR77)-FIND("|",BR77)-1))-VALUE(MID(BR77,FIND("-",BR77)+1,10)))))*$D$50)))))*$I77,0)),0)</f>
        <v>0</v>
      </c>
      <c r="BT77" s="337"/>
      <c r="BU77" s="397"/>
      <c r="BV77" s="398" t="n">
        <f aca="false">IFERROR(IF($M77=BU77,($D$8+$D$9+$D$10)*$I77,IF($N77=LEFT(BU77,1),($D$8+MAX(0,IF($D$50=1,$D$9*(1-(ABS($Q77-ABS(VALUE(MID(BU77,FIND("|",BU77)+1,FIND("-",BU77)-FIND("|",BU77)-1))-VALUE(MID(BU77,FIND("-",BU77)+1,10)))))*$D$50),$D$9*(1-(IF($N77="X",ABS($O77-VALUE(MID(BU77,FIND("|",BU77)+1,FIND("-",BU77)-FIND("|",BU77)-1))),ABS($Q77-ABS(VALUE(MID(BU77,FIND("|",BU77)+1,FIND("-",BU77)-FIND("|",BU77)-1))-VALUE(MID(BU77,FIND("-",BU77)+1,10)))))*$D$50)))))*$I77,0)),0)</f>
        <v>0</v>
      </c>
      <c r="BW77" s="337"/>
      <c r="BX77" s="397"/>
      <c r="BY77" s="398" t="n">
        <f aca="false">IFERROR(IF($M77=BX77,($D$8+$D$9+$D$10)*$I77,IF($N77=LEFT(BX77,1),($D$8+MAX(0,IF($D$50=1,$D$9*(1-(ABS($Q77-ABS(VALUE(MID(BX77,FIND("|",BX77)+1,FIND("-",BX77)-FIND("|",BX77)-1))-VALUE(MID(BX77,FIND("-",BX77)+1,10)))))*$D$50),$D$9*(1-(IF($N77="X",ABS($O77-VALUE(MID(BX77,FIND("|",BX77)+1,FIND("-",BX77)-FIND("|",BX77)-1))),ABS($Q77-ABS(VALUE(MID(BX77,FIND("|",BX77)+1,FIND("-",BX77)-FIND("|",BX77)-1))-VALUE(MID(BX77,FIND("-",BX77)+1,10)))))*$D$50)))))*$I77,0)),0)</f>
        <v>0</v>
      </c>
      <c r="BZ77" s="337"/>
      <c r="CA77" s="397"/>
      <c r="CB77" s="398" t="n">
        <f aca="false">IFERROR(IF($M77=CA77,($D$8+$D$9+$D$10)*$I77,IF($N77=LEFT(CA77,1),($D$8+MAX(0,IF($D$50=1,$D$9*(1-(ABS($Q77-ABS(VALUE(MID(CA77,FIND("|",CA77)+1,FIND("-",CA77)-FIND("|",CA77)-1))-VALUE(MID(CA77,FIND("-",CA77)+1,10)))))*$D$50),$D$9*(1-(IF($N77="X",ABS($O77-VALUE(MID(CA77,FIND("|",CA77)+1,FIND("-",CA77)-FIND("|",CA77)-1))),ABS($Q77-ABS(VALUE(MID(CA77,FIND("|",CA77)+1,FIND("-",CA77)-FIND("|",CA77)-1))-VALUE(MID(CA77,FIND("-",CA77)+1,10)))))*$D$50)))))*$I77,0)),0)</f>
        <v>0</v>
      </c>
      <c r="CC77" s="337"/>
      <c r="CD77" s="397"/>
      <c r="CE77" s="398" t="n">
        <f aca="false">IFERROR(IF($M77=CD77,($D$8+$D$9+$D$10)*$I77,IF($N77=LEFT(CD77,1),($D$8+MAX(0,IF($D$50=1,$D$9*(1-(ABS($Q77-ABS(VALUE(MID(CD77,FIND("|",CD77)+1,FIND("-",CD77)-FIND("|",CD77)-1))-VALUE(MID(CD77,FIND("-",CD77)+1,10)))))*$D$50),$D$9*(1-(IF($N77="X",ABS($O77-VALUE(MID(CD77,FIND("|",CD77)+1,FIND("-",CD77)-FIND("|",CD77)-1))),ABS($Q77-ABS(VALUE(MID(CD77,FIND("|",CD77)+1,FIND("-",CD77)-FIND("|",CD77)-1))-VALUE(MID(CD77,FIND("-",CD77)+1,10)))))*$D$50)))))*$I77,0)),0)</f>
        <v>0</v>
      </c>
      <c r="CF77" s="337"/>
      <c r="CG77" s="397"/>
      <c r="CH77" s="398" t="n">
        <f aca="false">IFERROR(IF($M77=CG77,($D$8+$D$9+$D$10)*$I77,IF($N77=LEFT(CG77,1),($D$8+MAX(0,IF($D$50=1,$D$9*(1-(ABS($Q77-ABS(VALUE(MID(CG77,FIND("|",CG77)+1,FIND("-",CG77)-FIND("|",CG77)-1))-VALUE(MID(CG77,FIND("-",CG77)+1,10)))))*$D$50),$D$9*(1-(IF($N77="X",ABS($O77-VALUE(MID(CG77,FIND("|",CG77)+1,FIND("-",CG77)-FIND("|",CG77)-1))),ABS($Q77-ABS(VALUE(MID(CG77,FIND("|",CG77)+1,FIND("-",CG77)-FIND("|",CG77)-1))-VALUE(MID(CG77,FIND("-",CG77)+1,10)))))*$D$50)))))*$I77,0)),0)</f>
        <v>0</v>
      </c>
      <c r="CI77" s="337"/>
      <c r="CJ77" s="397"/>
      <c r="CK77" s="398" t="n">
        <f aca="false">IFERROR(IF($M77=CJ77,($D$8+$D$9+$D$10)*$I77,IF($N77=LEFT(CJ77,1),($D$8+MAX(0,IF($D$50=1,$D$9*(1-(ABS($Q77-ABS(VALUE(MID(CJ77,FIND("|",CJ77)+1,FIND("-",CJ77)-FIND("|",CJ77)-1))-VALUE(MID(CJ77,FIND("-",CJ77)+1,10)))))*$D$50),$D$9*(1-(IF($N77="X",ABS($O77-VALUE(MID(CJ77,FIND("|",CJ77)+1,FIND("-",CJ77)-FIND("|",CJ77)-1))),ABS($Q77-ABS(VALUE(MID(CJ77,FIND("|",CJ77)+1,FIND("-",CJ77)-FIND("|",CJ77)-1))-VALUE(MID(CJ77,FIND("-",CJ77)+1,10)))))*$D$50)))))*$I77,0)),0)</f>
        <v>0</v>
      </c>
      <c r="CL77" s="337"/>
      <c r="CM77" s="397"/>
      <c r="CN77" s="398" t="n">
        <f aca="false">IFERROR(IF($M77=CM77,($D$8+$D$9+$D$10)*$I77,IF($N77=LEFT(CM77,1),($D$8+MAX(0,IF($D$50=1,$D$9*(1-(ABS($Q77-ABS(VALUE(MID(CM77,FIND("|",CM77)+1,FIND("-",CM77)-FIND("|",CM77)-1))-VALUE(MID(CM77,FIND("-",CM77)+1,10)))))*$D$50),$D$9*(1-(IF($N77="X",ABS($O77-VALUE(MID(CM77,FIND("|",CM77)+1,FIND("-",CM77)-FIND("|",CM77)-1))),ABS($Q77-ABS(VALUE(MID(CM77,FIND("|",CM77)+1,FIND("-",CM77)-FIND("|",CM77)-1))-VALUE(MID(CM77,FIND("-",CM77)+1,10)))))*$D$50)))))*$I77,0)),0)</f>
        <v>0</v>
      </c>
      <c r="CO77" s="337"/>
      <c r="CP77" s="397"/>
      <c r="CQ77" s="398" t="n">
        <f aca="false">IFERROR(IF($M77=CP77,($D$8+$D$9+$D$10)*$I77,IF($N77=LEFT(CP77,1),($D$8+MAX(0,IF($D$50=1,$D$9*(1-(ABS($Q77-ABS(VALUE(MID(CP77,FIND("|",CP77)+1,FIND("-",CP77)-FIND("|",CP77)-1))-VALUE(MID(CP77,FIND("-",CP77)+1,10)))))*$D$50),$D$9*(1-(IF($N77="X",ABS($O77-VALUE(MID(CP77,FIND("|",CP77)+1,FIND("-",CP77)-FIND("|",CP77)-1))),ABS($Q77-ABS(VALUE(MID(CP77,FIND("|",CP77)+1,FIND("-",CP77)-FIND("|",CP77)-1))-VALUE(MID(CP77,FIND("-",CP77)+1,10)))))*$D$50)))))*$I77,0)),0)</f>
        <v>0</v>
      </c>
      <c r="CR77" s="337"/>
      <c r="CS77" s="397"/>
      <c r="CT77" s="398" t="n">
        <f aca="false">IFERROR(IF($M77=CS77,($D$8+$D$9+$D$10)*$I77,IF($N77=LEFT(CS77,1),($D$8+MAX(0,IF($D$50=1,$D$9*(1-(ABS($Q77-ABS(VALUE(MID(CS77,FIND("|",CS77)+1,FIND("-",CS77)-FIND("|",CS77)-1))-VALUE(MID(CS77,FIND("-",CS77)+1,10)))))*$D$50),$D$9*(1-(IF($N77="X",ABS($O77-VALUE(MID(CS77,FIND("|",CS77)+1,FIND("-",CS77)-FIND("|",CS77)-1))),ABS($Q77-ABS(VALUE(MID(CS77,FIND("|",CS77)+1,FIND("-",CS77)-FIND("|",CS77)-1))-VALUE(MID(CS77,FIND("-",CS77)+1,10)))))*$D$50)))))*$I77,0)),0)</f>
        <v>0</v>
      </c>
      <c r="CU77" s="337"/>
      <c r="CV77" s="397"/>
      <c r="CW77" s="398" t="n">
        <f aca="false">IFERROR(IF($M77=CV77,($D$8+$D$9+$D$10)*$I77,IF($N77=LEFT(CV77,1),($D$8+MAX(0,IF($D$50=1,$D$9*(1-(ABS($Q77-ABS(VALUE(MID(CV77,FIND("|",CV77)+1,FIND("-",CV77)-FIND("|",CV77)-1))-VALUE(MID(CV77,FIND("-",CV77)+1,10)))))*$D$50),$D$9*(1-(IF($N77="X",ABS($O77-VALUE(MID(CV77,FIND("|",CV77)+1,FIND("-",CV77)-FIND("|",CV77)-1))),ABS($Q77-ABS(VALUE(MID(CV77,FIND("|",CV77)+1,FIND("-",CV77)-FIND("|",CV77)-1))-VALUE(MID(CV77,FIND("-",CV77)+1,10)))))*$D$50)))))*$I77,0)),0)</f>
        <v>0</v>
      </c>
      <c r="CX77" s="337"/>
      <c r="CY77" s="397"/>
      <c r="CZ77" s="398" t="n">
        <f aca="false">IFERROR(IF($M77=CY77,($D$8+$D$9+$D$10)*$I77,IF($N77=LEFT(CY77,1),($D$8+MAX(0,IF($D$50=1,$D$9*(1-(ABS($Q77-ABS(VALUE(MID(CY77,FIND("|",CY77)+1,FIND("-",CY77)-FIND("|",CY77)-1))-VALUE(MID(CY77,FIND("-",CY77)+1,10)))))*$D$50),$D$9*(1-(IF($N77="X",ABS($O77-VALUE(MID(CY77,FIND("|",CY77)+1,FIND("-",CY77)-FIND("|",CY77)-1))),ABS($Q77-ABS(VALUE(MID(CY77,FIND("|",CY77)+1,FIND("-",CY77)-FIND("|",CY77)-1))-VALUE(MID(CY77,FIND("-",CY77)+1,10)))))*$D$50)))))*$I77,0)),0)</f>
        <v>0</v>
      </c>
      <c r="DA77" s="337"/>
      <c r="DB77" s="397"/>
      <c r="DC77" s="398" t="n">
        <f aca="false">IFERROR(IF($M77=DB77,($D$8+$D$9+$D$10)*$I77,IF($N77=LEFT(DB77,1),($D$8+MAX(0,IF($D$50=1,$D$9*(1-(ABS($Q77-ABS(VALUE(MID(DB77,FIND("|",DB77)+1,FIND("-",DB77)-FIND("|",DB77)-1))-VALUE(MID(DB77,FIND("-",DB77)+1,10)))))*$D$50),$D$9*(1-(IF($N77="X",ABS($O77-VALUE(MID(DB77,FIND("|",DB77)+1,FIND("-",DB77)-FIND("|",DB77)-1))),ABS($Q77-ABS(VALUE(MID(DB77,FIND("|",DB77)+1,FIND("-",DB77)-FIND("|",DB77)-1))-VALUE(MID(DB77,FIND("-",DB77)+1,10)))))*$D$50)))))*$I77,0)),0)</f>
        <v>0</v>
      </c>
      <c r="DD77" s="337"/>
      <c r="DE77" s="397"/>
      <c r="DF77" s="398" t="n">
        <f aca="false">IFERROR(IF($M77=DE77,($D$8+$D$9+$D$10)*$I77,IF($N77=LEFT(DE77,1),($D$8+MAX(0,IF($D$50=1,$D$9*(1-(ABS($Q77-ABS(VALUE(MID(DE77,FIND("|",DE77)+1,FIND("-",DE77)-FIND("|",DE77)-1))-VALUE(MID(DE77,FIND("-",DE77)+1,10)))))*$D$50),$D$9*(1-(IF($N77="X",ABS($O77-VALUE(MID(DE77,FIND("|",DE77)+1,FIND("-",DE77)-FIND("|",DE77)-1))),ABS($Q77-ABS(VALUE(MID(DE77,FIND("|",DE77)+1,FIND("-",DE77)-FIND("|",DE77)-1))-VALUE(MID(DE77,FIND("-",DE77)+1,10)))))*$D$50)))))*$I77,0)),0)</f>
        <v>0</v>
      </c>
      <c r="DG77" s="337"/>
      <c r="DH77" s="397"/>
      <c r="DI77" s="398" t="n">
        <f aca="false">IFERROR(IF($M77=DH77,($D$8+$D$9+$D$10)*$I77,IF($N77=LEFT(DH77,1),($D$8+MAX(0,IF($D$50=1,$D$9*(1-(ABS($Q77-ABS(VALUE(MID(DH77,FIND("|",DH77)+1,FIND("-",DH77)-FIND("|",DH77)-1))-VALUE(MID(DH77,FIND("-",DH77)+1,10)))))*$D$50),$D$9*(1-(IF($N77="X",ABS($O77-VALUE(MID(DH77,FIND("|",DH77)+1,FIND("-",DH77)-FIND("|",DH77)-1))),ABS($Q77-ABS(VALUE(MID(DH77,FIND("|",DH77)+1,FIND("-",DH77)-FIND("|",DH77)-1))-VALUE(MID(DH77,FIND("-",DH77)+1,10)))))*$D$50)))))*$I77,0)),0)</f>
        <v>0</v>
      </c>
      <c r="DJ77" s="337"/>
      <c r="DK77" s="397"/>
      <c r="DL77" s="398" t="n">
        <f aca="false">IFERROR(IF($M77=DK77,($D$8+$D$9+$D$10)*$I77,IF($N77=LEFT(DK77,1),($D$8+MAX(0,IF($D$50=1,$D$9*(1-(ABS($Q77-ABS(VALUE(MID(DK77,FIND("|",DK77)+1,FIND("-",DK77)-FIND("|",DK77)-1))-VALUE(MID(DK77,FIND("-",DK77)+1,10)))))*$D$50),$D$9*(1-(IF($N77="X",ABS($O77-VALUE(MID(DK77,FIND("|",DK77)+1,FIND("-",DK77)-FIND("|",DK77)-1))),ABS($Q77-ABS(VALUE(MID(DK77,FIND("|",DK77)+1,FIND("-",DK77)-FIND("|",DK77)-1))-VALUE(MID(DK77,FIND("-",DK77)+1,10)))))*$D$50)))))*$I77,0)),0)</f>
        <v>0</v>
      </c>
      <c r="DM77" s="337"/>
      <c r="DN77" s="397"/>
      <c r="DO77" s="398" t="n">
        <f aca="false">IFERROR(IF($M77=DN77,($D$8+$D$9+$D$10)*$I77,IF($N77=LEFT(DN77,1),($D$8+MAX(0,IF($D$50=1,$D$9*(1-(ABS($Q77-ABS(VALUE(MID(DN77,FIND("|",DN77)+1,FIND("-",DN77)-FIND("|",DN77)-1))-VALUE(MID(DN77,FIND("-",DN77)+1,10)))))*$D$50),$D$9*(1-(IF($N77="X",ABS($O77-VALUE(MID(DN77,FIND("|",DN77)+1,FIND("-",DN77)-FIND("|",DN77)-1))),ABS($Q77-ABS(VALUE(MID(DN77,FIND("|",DN77)+1,FIND("-",DN77)-FIND("|",DN77)-1))-VALUE(MID(DN77,FIND("-",DN77)+1,10)))))*$D$50)))))*$I77,0)),0)</f>
        <v>0</v>
      </c>
      <c r="DP77" s="337"/>
      <c r="DQ77" s="397"/>
      <c r="DR77" s="398" t="n">
        <f aca="false">IFERROR(IF($M77=DQ77,($D$8+$D$9+$D$10)*$I77,IF($N77=LEFT(DQ77,1),($D$8+MAX(0,IF($D$50=1,$D$9*(1-(ABS($Q77-ABS(VALUE(MID(DQ77,FIND("|",DQ77)+1,FIND("-",DQ77)-FIND("|",DQ77)-1))-VALUE(MID(DQ77,FIND("-",DQ77)+1,10)))))*$D$50),$D$9*(1-(IF($N77="X",ABS($O77-VALUE(MID(DQ77,FIND("|",DQ77)+1,FIND("-",DQ77)-FIND("|",DQ77)-1))),ABS($Q77-ABS(VALUE(MID(DQ77,FIND("|",DQ77)+1,FIND("-",DQ77)-FIND("|",DQ77)-1))-VALUE(MID(DQ77,FIND("-",DQ77)+1,10)))))*$D$50)))))*$I77,0)),0)</f>
        <v>0</v>
      </c>
      <c r="DS77" s="337"/>
      <c r="DT77" s="397"/>
      <c r="DU77" s="398" t="n">
        <f aca="false">IFERROR(IF($M77=DT77,($D$8+$D$9+$D$10)*$I77,IF($N77=LEFT(DT77,1),($D$8+MAX(0,IF($D$50=1,$D$9*(1-(ABS($Q77-ABS(VALUE(MID(DT77,FIND("|",DT77)+1,FIND("-",DT77)-FIND("|",DT77)-1))-VALUE(MID(DT77,FIND("-",DT77)+1,10)))))*$D$50),$D$9*(1-(IF($N77="X",ABS($O77-VALUE(MID(DT77,FIND("|",DT77)+1,FIND("-",DT77)-FIND("|",DT77)-1))),ABS($Q77-ABS(VALUE(MID(DT77,FIND("|",DT77)+1,FIND("-",DT77)-FIND("|",DT77)-1))-VALUE(MID(DT77,FIND("-",DT77)+1,10)))))*$D$50)))))*$I77,0)),0)</f>
        <v>0</v>
      </c>
      <c r="DV77" s="337"/>
      <c r="DW77" s="397"/>
      <c r="DX77" s="398" t="n">
        <f aca="false">IFERROR(IF($M77=DW77,($D$8+$D$9+$D$10)*$I77,IF($N77=LEFT(DW77,1),($D$8+MAX(0,IF($D$50=1,$D$9*(1-(ABS($Q77-ABS(VALUE(MID(DW77,FIND("|",DW77)+1,FIND("-",DW77)-FIND("|",DW77)-1))-VALUE(MID(DW77,FIND("-",DW77)+1,10)))))*$D$50),$D$9*(1-(IF($N77="X",ABS($O77-VALUE(MID(DW77,FIND("|",DW77)+1,FIND("-",DW77)-FIND("|",DW77)-1))),ABS($Q77-ABS(VALUE(MID(DW77,FIND("|",DW77)+1,FIND("-",DW77)-FIND("|",DW77)-1))-VALUE(MID(DW77,FIND("-",DW77)+1,10)))))*$D$50)))))*$I77,0)),0)</f>
        <v>0</v>
      </c>
      <c r="DY77" s="337"/>
      <c r="DZ77" s="397"/>
      <c r="EA77" s="398" t="n">
        <f aca="false">IFERROR(IF($M77=DZ77,($D$8+$D$9+$D$10)*$I77,IF($N77=LEFT(DZ77,1),($D$8+MAX(0,IF($D$50=1,$D$9*(1-(ABS($Q77-ABS(VALUE(MID(DZ77,FIND("|",DZ77)+1,FIND("-",DZ77)-FIND("|",DZ77)-1))-VALUE(MID(DZ77,FIND("-",DZ77)+1,10)))))*$D$50),$D$9*(1-(IF($N77="X",ABS($O77-VALUE(MID(DZ77,FIND("|",DZ77)+1,FIND("-",DZ77)-FIND("|",DZ77)-1))),ABS($Q77-ABS(VALUE(MID(DZ77,FIND("|",DZ77)+1,FIND("-",DZ77)-FIND("|",DZ77)-1))-VALUE(MID(DZ77,FIND("-",DZ77)+1,10)))))*$D$50)))))*$I77,0)),0)</f>
        <v>0</v>
      </c>
      <c r="EB77" s="337"/>
      <c r="EC77" s="397"/>
      <c r="ED77" s="398" t="n">
        <f aca="false">IFERROR(IF($M77=EC77,($D$8+$D$9+$D$10)*$I77,IF($N77=LEFT(EC77,1),($D$8+MAX(0,IF($D$50=1,$D$9*(1-(ABS($Q77-ABS(VALUE(MID(EC77,FIND("|",EC77)+1,FIND("-",EC77)-FIND("|",EC77)-1))-VALUE(MID(EC77,FIND("-",EC77)+1,10)))))*$D$50),$D$9*(1-(IF($N77="X",ABS($O77-VALUE(MID(EC77,FIND("|",EC77)+1,FIND("-",EC77)-FIND("|",EC77)-1))),ABS($Q77-ABS(VALUE(MID(EC77,FIND("|",EC77)+1,FIND("-",EC77)-FIND("|",EC77)-1))-VALUE(MID(EC77,FIND("-",EC77)+1,10)))))*$D$50)))))*$I77,0)),0)</f>
        <v>0</v>
      </c>
      <c r="EE77" s="337"/>
      <c r="EF77" s="397"/>
      <c r="EG77" s="398" t="n">
        <f aca="false">IFERROR(IF($M77=EF77,($D$8+$D$9+$D$10)*$I77,IF($N77=LEFT(EF77,1),($D$8+MAX(0,IF($D$50=1,$D$9*(1-(ABS($Q77-ABS(VALUE(MID(EF77,FIND("|",EF77)+1,FIND("-",EF77)-FIND("|",EF77)-1))-VALUE(MID(EF77,FIND("-",EF77)+1,10)))))*$D$50),$D$9*(1-(IF($N77="X",ABS($O77-VALUE(MID(EF77,FIND("|",EF77)+1,FIND("-",EF77)-FIND("|",EF77)-1))),ABS($Q77-ABS(VALUE(MID(EF77,FIND("|",EF77)+1,FIND("-",EF77)-FIND("|",EF77)-1))-VALUE(MID(EF77,FIND("-",EF77)+1,10)))))*$D$50)))))*$I77,0)),0)</f>
        <v>0</v>
      </c>
      <c r="EH77" s="337"/>
      <c r="EI77" s="337"/>
    </row>
    <row r="78" customFormat="false" ht="15" hidden="false" customHeight="false" outlineLevel="0" collapsed="false">
      <c r="A78" s="326"/>
      <c r="B78" s="326"/>
      <c r="C78" s="326"/>
      <c r="D78" s="326"/>
      <c r="E78" s="326"/>
      <c r="F78" s="327"/>
      <c r="G78" s="393"/>
      <c r="H78" s="326"/>
      <c r="I78" s="399"/>
      <c r="J78" s="400"/>
      <c r="K78" s="401" t="str">
        <f aca="false">Idiomas!D455</f>
        <v>F. Grupos</v>
      </c>
      <c r="L78" s="402"/>
      <c r="M78" s="401" t="str">
        <f aca="false">"Max: "&amp;SUM($D$8:$D$10)*SUM($I$6:$I$77)</f>
        <v>Max: 1224</v>
      </c>
      <c r="N78" s="331"/>
      <c r="O78" s="331"/>
      <c r="P78" s="331"/>
      <c r="Q78" s="331"/>
      <c r="R78" s="403"/>
      <c r="S78" s="404"/>
      <c r="T78" s="405" t="n">
        <f aca="false">SUM(T6:T77)</f>
        <v>54</v>
      </c>
      <c r="U78" s="406"/>
      <c r="V78" s="404"/>
      <c r="W78" s="405" t="n">
        <f aca="false">SUM(W6:W77)</f>
        <v>27</v>
      </c>
      <c r="X78" s="406"/>
      <c r="Y78" s="404"/>
      <c r="Z78" s="405" t="n">
        <f aca="false">SUM(Z6:Z77)</f>
        <v>25</v>
      </c>
      <c r="AA78" s="406"/>
      <c r="AB78" s="404"/>
      <c r="AC78" s="405" t="n">
        <f aca="false">SUM(AC6:AC77)</f>
        <v>39</v>
      </c>
      <c r="AD78" s="406"/>
      <c r="AE78" s="404"/>
      <c r="AF78" s="405" t="n">
        <f aca="false">SUM(AF6:AF77)</f>
        <v>61</v>
      </c>
      <c r="AG78" s="406"/>
      <c r="AH78" s="404"/>
      <c r="AI78" s="405" t="n">
        <f aca="false">SUM(AI6:AI77)</f>
        <v>61</v>
      </c>
      <c r="AJ78" s="406"/>
      <c r="AK78" s="404"/>
      <c r="AL78" s="405" t="n">
        <f aca="false">SUM(AL6:AL77)</f>
        <v>32</v>
      </c>
      <c r="AM78" s="406"/>
      <c r="AN78" s="404"/>
      <c r="AO78" s="405" t="n">
        <f aca="false">SUM(AO6:AO77)</f>
        <v>44</v>
      </c>
      <c r="AP78" s="406"/>
      <c r="AQ78" s="404"/>
      <c r="AR78" s="405" t="n">
        <f aca="false">SUM(AR6:AR77)</f>
        <v>63</v>
      </c>
      <c r="AS78" s="406"/>
      <c r="AT78" s="404"/>
      <c r="AU78" s="405" t="n">
        <f aca="false">SUM(AU6:AU77)</f>
        <v>75</v>
      </c>
      <c r="AV78" s="406"/>
      <c r="AW78" s="404"/>
      <c r="AX78" s="405" t="n">
        <f aca="false">SUM(AX6:AX77)</f>
        <v>54</v>
      </c>
      <c r="AY78" s="406"/>
      <c r="AZ78" s="404"/>
      <c r="BA78" s="405" t="n">
        <f aca="false">SUM(BA6:BA77)</f>
        <v>25</v>
      </c>
      <c r="BB78" s="406"/>
      <c r="BC78" s="404"/>
      <c r="BD78" s="405" t="n">
        <f aca="false">SUM(BD6:BD77)</f>
        <v>27</v>
      </c>
      <c r="BE78" s="406"/>
      <c r="BF78" s="404"/>
      <c r="BG78" s="405" t="n">
        <f aca="false">SUM(BG6:BG77)</f>
        <v>39</v>
      </c>
      <c r="BH78" s="406"/>
      <c r="BI78" s="404"/>
      <c r="BJ78" s="405" t="n">
        <f aca="false">SUM(BJ6:BJ77)</f>
        <v>37</v>
      </c>
      <c r="BK78" s="406"/>
      <c r="BL78" s="404"/>
      <c r="BM78" s="405" t="n">
        <f aca="false">SUM(BM6:BM77)</f>
        <v>44</v>
      </c>
      <c r="BN78" s="406"/>
      <c r="BO78" s="404"/>
      <c r="BP78" s="405" t="n">
        <f aca="false">SUM(BP6:BP77)</f>
        <v>73</v>
      </c>
      <c r="BQ78" s="406"/>
      <c r="BR78" s="404"/>
      <c r="BS78" s="405" t="n">
        <f aca="false">SUM(BS6:BS77)</f>
        <v>25</v>
      </c>
      <c r="BT78" s="406"/>
      <c r="BU78" s="404"/>
      <c r="BV78" s="405" t="n">
        <f aca="false">SUM(BV6:BV77)</f>
        <v>0</v>
      </c>
      <c r="BW78" s="406"/>
      <c r="BX78" s="404"/>
      <c r="BY78" s="405" t="n">
        <f aca="false">SUM(BY6:BY77)</f>
        <v>0</v>
      </c>
      <c r="BZ78" s="406"/>
      <c r="CA78" s="404"/>
      <c r="CB78" s="405" t="n">
        <f aca="false">SUM(CB6:CB77)</f>
        <v>0</v>
      </c>
      <c r="CC78" s="406"/>
      <c r="CD78" s="404"/>
      <c r="CE78" s="405" t="n">
        <f aca="false">SUM(CE6:CE77)</f>
        <v>0</v>
      </c>
      <c r="CF78" s="406"/>
      <c r="CG78" s="404"/>
      <c r="CH78" s="405" t="n">
        <f aca="false">SUM(CH6:CH77)</f>
        <v>0</v>
      </c>
      <c r="CI78" s="406"/>
      <c r="CJ78" s="404"/>
      <c r="CK78" s="405" t="n">
        <f aca="false">SUM(CK6:CK77)</f>
        <v>0</v>
      </c>
      <c r="CL78" s="406"/>
      <c r="CM78" s="404"/>
      <c r="CN78" s="405" t="n">
        <f aca="false">SUM(CN6:CN77)</f>
        <v>0</v>
      </c>
      <c r="CO78" s="406"/>
      <c r="CP78" s="404"/>
      <c r="CQ78" s="405" t="n">
        <f aca="false">SUM(CQ6:CQ77)</f>
        <v>0</v>
      </c>
      <c r="CR78" s="406"/>
      <c r="CS78" s="404"/>
      <c r="CT78" s="405" t="n">
        <f aca="false">SUM(CT6:CT77)</f>
        <v>0</v>
      </c>
      <c r="CU78" s="406"/>
      <c r="CV78" s="404"/>
      <c r="CW78" s="405" t="n">
        <f aca="false">SUM(CW6:CW77)</f>
        <v>0</v>
      </c>
      <c r="CX78" s="406"/>
      <c r="CY78" s="404"/>
      <c r="CZ78" s="405" t="n">
        <f aca="false">SUM(CZ6:CZ77)</f>
        <v>0</v>
      </c>
      <c r="DA78" s="406"/>
      <c r="DB78" s="404"/>
      <c r="DC78" s="405" t="n">
        <f aca="false">SUM(DC6:DC77)</f>
        <v>0</v>
      </c>
      <c r="DD78" s="406"/>
      <c r="DE78" s="404"/>
      <c r="DF78" s="405" t="n">
        <f aca="false">SUM(DF6:DF77)</f>
        <v>0</v>
      </c>
      <c r="DG78" s="406"/>
      <c r="DH78" s="404"/>
      <c r="DI78" s="405" t="n">
        <f aca="false">SUM(DI6:DI77)</f>
        <v>0</v>
      </c>
      <c r="DJ78" s="406"/>
      <c r="DK78" s="404"/>
      <c r="DL78" s="405" t="n">
        <f aca="false">SUM(DL6:DL77)</f>
        <v>0</v>
      </c>
      <c r="DM78" s="406"/>
      <c r="DN78" s="404"/>
      <c r="DO78" s="405" t="n">
        <f aca="false">SUM(DO6:DO77)</f>
        <v>0</v>
      </c>
      <c r="DP78" s="406"/>
      <c r="DQ78" s="404"/>
      <c r="DR78" s="405" t="n">
        <f aca="false">SUM(DR6:DR77)</f>
        <v>0</v>
      </c>
      <c r="DS78" s="406"/>
      <c r="DT78" s="404"/>
      <c r="DU78" s="405" t="n">
        <f aca="false">SUM(DU6:DU77)</f>
        <v>0</v>
      </c>
      <c r="DV78" s="406"/>
      <c r="DW78" s="404"/>
      <c r="DX78" s="405" t="n">
        <f aca="false">SUM(DX6:DX77)</f>
        <v>0</v>
      </c>
      <c r="DY78" s="406"/>
      <c r="DZ78" s="404"/>
      <c r="EA78" s="405" t="n">
        <f aca="false">SUM(EA6:EA77)</f>
        <v>0</v>
      </c>
      <c r="EB78" s="406"/>
      <c r="EC78" s="404"/>
      <c r="ED78" s="405" t="n">
        <f aca="false">SUM(ED6:ED77)</f>
        <v>0</v>
      </c>
      <c r="EE78" s="406"/>
      <c r="EF78" s="404"/>
      <c r="EG78" s="405" t="n">
        <f aca="false">SUM(EG6:EG77)</f>
        <v>0</v>
      </c>
      <c r="EH78" s="406"/>
      <c r="EI78" s="406"/>
    </row>
    <row r="79" customFormat="false" ht="15" hidden="false" customHeight="false" outlineLevel="0" collapsed="false">
      <c r="A79" s="326"/>
      <c r="B79" s="326"/>
      <c r="C79" s="326"/>
      <c r="D79" s="326"/>
      <c r="E79" s="326"/>
      <c r="F79" s="327"/>
      <c r="G79" s="393"/>
      <c r="H79" s="326"/>
      <c r="I79" s="399"/>
      <c r="J79" s="400"/>
      <c r="K79" s="343" t="str">
        <f aca="false">Idiomas!D136</f>
        <v>POSICIÓN GRUPOS</v>
      </c>
      <c r="L79" s="399"/>
      <c r="M79" s="405"/>
      <c r="N79" s="331"/>
      <c r="O79" s="331"/>
      <c r="P79" s="331"/>
      <c r="Q79" s="331"/>
      <c r="R79" s="403"/>
      <c r="S79" s="404"/>
      <c r="T79" s="405"/>
      <c r="U79" s="406"/>
      <c r="V79" s="404"/>
      <c r="W79" s="405"/>
      <c r="X79" s="406"/>
      <c r="Y79" s="404"/>
      <c r="Z79" s="405"/>
      <c r="AA79" s="406"/>
      <c r="AB79" s="404"/>
      <c r="AC79" s="405"/>
      <c r="AD79" s="406"/>
      <c r="AE79" s="404"/>
      <c r="AF79" s="405"/>
      <c r="AG79" s="406"/>
      <c r="AH79" s="404"/>
      <c r="AI79" s="405"/>
      <c r="AJ79" s="406"/>
      <c r="AK79" s="404"/>
      <c r="AL79" s="405"/>
      <c r="AM79" s="406"/>
      <c r="AN79" s="404"/>
      <c r="AO79" s="405"/>
      <c r="AP79" s="406"/>
      <c r="AQ79" s="404"/>
      <c r="AR79" s="405"/>
      <c r="AS79" s="406"/>
      <c r="AT79" s="404"/>
      <c r="AU79" s="405"/>
      <c r="AV79" s="406"/>
      <c r="AW79" s="404"/>
      <c r="AX79" s="405"/>
      <c r="AY79" s="406"/>
      <c r="AZ79" s="404"/>
      <c r="BA79" s="405"/>
      <c r="BB79" s="406"/>
      <c r="BC79" s="404"/>
      <c r="BD79" s="405"/>
      <c r="BE79" s="406"/>
      <c r="BF79" s="404"/>
      <c r="BG79" s="405"/>
      <c r="BH79" s="406"/>
      <c r="BI79" s="404"/>
      <c r="BJ79" s="405"/>
      <c r="BK79" s="406"/>
      <c r="BL79" s="404"/>
      <c r="BM79" s="405"/>
      <c r="BN79" s="406"/>
      <c r="BO79" s="404"/>
      <c r="BP79" s="405"/>
      <c r="BQ79" s="406"/>
      <c r="BR79" s="404"/>
      <c r="BS79" s="405"/>
      <c r="BT79" s="406"/>
      <c r="BU79" s="404"/>
      <c r="BV79" s="405"/>
      <c r="BW79" s="406"/>
      <c r="BX79" s="404"/>
      <c r="BY79" s="405"/>
      <c r="BZ79" s="406"/>
      <c r="CA79" s="404"/>
      <c r="CB79" s="405"/>
      <c r="CC79" s="406"/>
      <c r="CD79" s="404"/>
      <c r="CE79" s="405"/>
      <c r="CF79" s="406"/>
      <c r="CG79" s="404"/>
      <c r="CH79" s="405"/>
      <c r="CI79" s="406"/>
      <c r="CJ79" s="404"/>
      <c r="CK79" s="405"/>
      <c r="CL79" s="406"/>
      <c r="CM79" s="404"/>
      <c r="CN79" s="405"/>
      <c r="CO79" s="406"/>
      <c r="CP79" s="404"/>
      <c r="CQ79" s="405"/>
      <c r="CR79" s="406"/>
      <c r="CS79" s="404"/>
      <c r="CT79" s="405"/>
      <c r="CU79" s="406"/>
      <c r="CV79" s="404"/>
      <c r="CW79" s="405"/>
      <c r="CX79" s="406"/>
      <c r="CY79" s="404"/>
      <c r="CZ79" s="405"/>
      <c r="DA79" s="406"/>
      <c r="DB79" s="404"/>
      <c r="DC79" s="405"/>
      <c r="DD79" s="406"/>
      <c r="DE79" s="404"/>
      <c r="DF79" s="405"/>
      <c r="DG79" s="406"/>
      <c r="DH79" s="404"/>
      <c r="DI79" s="405"/>
      <c r="DJ79" s="406"/>
      <c r="DK79" s="404"/>
      <c r="DL79" s="405"/>
      <c r="DM79" s="406"/>
      <c r="DN79" s="404"/>
      <c r="DO79" s="405"/>
      <c r="DP79" s="406"/>
      <c r="DQ79" s="404"/>
      <c r="DR79" s="405"/>
      <c r="DS79" s="406"/>
      <c r="DT79" s="404"/>
      <c r="DU79" s="405"/>
      <c r="DV79" s="406"/>
      <c r="DW79" s="404"/>
      <c r="DX79" s="405"/>
      <c r="DY79" s="406"/>
      <c r="DZ79" s="404"/>
      <c r="EA79" s="405"/>
      <c r="EB79" s="406"/>
      <c r="EC79" s="404"/>
      <c r="ED79" s="405"/>
      <c r="EE79" s="406"/>
      <c r="EF79" s="404"/>
      <c r="EG79" s="405"/>
      <c r="EH79" s="406"/>
      <c r="EI79" s="406"/>
    </row>
    <row r="80" customFormat="false" ht="15" hidden="false" customHeight="false" outlineLevel="0" collapsed="false">
      <c r="A80" s="326"/>
      <c r="B80" s="326"/>
      <c r="C80" s="326"/>
      <c r="D80" s="326"/>
      <c r="E80" s="326"/>
      <c r="F80" s="327" t="n">
        <f aca="false">$D$11</f>
        <v>5</v>
      </c>
      <c r="G80" s="393" t="n">
        <f aca="false">VLOOKUP(H80,Equipos!$Q$1:$R$25,2,0)</f>
        <v>15</v>
      </c>
      <c r="H80" s="394" t="n">
        <f aca="false">$H$54</f>
        <v>46198</v>
      </c>
      <c r="I80" s="332"/>
      <c r="J80" s="407" t="s">
        <v>24</v>
      </c>
      <c r="K80" s="353" t="str">
        <f aca="false">Idiomas!D150</f>
        <v>1º GRUPO A</v>
      </c>
      <c r="L80" s="353"/>
      <c r="M80" s="358" t="str">
        <f aca="false">IF(OR(SUM(WORLDCUP!$AN$6:$AN$9)=12,WORLDCUP!$AJ$99=144),WORLDCUP!AL6,LEFT(K80,1)&amp;RIGHT(K80,1))</f>
        <v>1A</v>
      </c>
      <c r="N80" s="331"/>
      <c r="O80" s="331"/>
      <c r="P80" s="331"/>
      <c r="Q80" s="331"/>
      <c r="R80" s="403"/>
      <c r="S80" s="369" t="s">
        <v>331</v>
      </c>
      <c r="T80" s="370" t="n">
        <f aca="false">($M80=S80)*$D$11</f>
        <v>0</v>
      </c>
      <c r="U80" s="406"/>
      <c r="V80" s="369" t="s">
        <v>332</v>
      </c>
      <c r="W80" s="370" t="n">
        <f aca="false">($M80=V80)*$D$11</f>
        <v>0</v>
      </c>
      <c r="X80" s="406"/>
      <c r="Y80" s="369" t="s">
        <v>331</v>
      </c>
      <c r="Z80" s="370" t="n">
        <f aca="false">($M80=Y80)*$D$11</f>
        <v>0</v>
      </c>
      <c r="AA80" s="406"/>
      <c r="AB80" s="369" t="s">
        <v>332</v>
      </c>
      <c r="AC80" s="370" t="n">
        <f aca="false">($M80=AB80)*$D$11</f>
        <v>0</v>
      </c>
      <c r="AD80" s="406"/>
      <c r="AE80" s="369" t="s">
        <v>333</v>
      </c>
      <c r="AF80" s="370" t="n">
        <f aca="false">($M80=AE80)*$D$11</f>
        <v>0</v>
      </c>
      <c r="AG80" s="406"/>
      <c r="AH80" s="369" t="s">
        <v>331</v>
      </c>
      <c r="AI80" s="370" t="n">
        <f aca="false">($M80=AH80)*$D$11</f>
        <v>0</v>
      </c>
      <c r="AJ80" s="406"/>
      <c r="AK80" s="369" t="s">
        <v>331</v>
      </c>
      <c r="AL80" s="370" t="n">
        <f aca="false">($M80=AK80)*$D$11</f>
        <v>0</v>
      </c>
      <c r="AM80" s="406"/>
      <c r="AN80" s="369" t="s">
        <v>331</v>
      </c>
      <c r="AO80" s="370" t="n">
        <f aca="false">($M80=AN80)*$D$11</f>
        <v>0</v>
      </c>
      <c r="AP80" s="406"/>
      <c r="AQ80" s="369" t="s">
        <v>333</v>
      </c>
      <c r="AR80" s="370" t="n">
        <f aca="false">($M80=AQ80)*$D$11</f>
        <v>0</v>
      </c>
      <c r="AS80" s="406"/>
      <c r="AT80" s="369" t="s">
        <v>332</v>
      </c>
      <c r="AU80" s="370" t="n">
        <f aca="false">($M80=AT80)*$D$11</f>
        <v>0</v>
      </c>
      <c r="AV80" s="406"/>
      <c r="AW80" s="369" t="s">
        <v>332</v>
      </c>
      <c r="AX80" s="370" t="n">
        <f aca="false">($M80=AW80)*$D$11</f>
        <v>0</v>
      </c>
      <c r="AY80" s="406"/>
      <c r="AZ80" s="369" t="s">
        <v>331</v>
      </c>
      <c r="BA80" s="370" t="n">
        <f aca="false">($M80=AZ80)*$D$11</f>
        <v>0</v>
      </c>
      <c r="BB80" s="406"/>
      <c r="BC80" s="369" t="s">
        <v>331</v>
      </c>
      <c r="BD80" s="370" t="n">
        <f aca="false">($M80=BC80)*$D$11</f>
        <v>0</v>
      </c>
      <c r="BE80" s="406"/>
      <c r="BF80" s="369" t="s">
        <v>331</v>
      </c>
      <c r="BG80" s="370" t="n">
        <f aca="false">($M80=BF80)*$D$11</f>
        <v>0</v>
      </c>
      <c r="BH80" s="406"/>
      <c r="BI80" s="369" t="s">
        <v>331</v>
      </c>
      <c r="BJ80" s="370" t="n">
        <f aca="false">($M80=BI80)*$D$11</f>
        <v>0</v>
      </c>
      <c r="BK80" s="406"/>
      <c r="BL80" s="369" t="s">
        <v>333</v>
      </c>
      <c r="BM80" s="370" t="n">
        <f aca="false">($M80=BL80)*$D$11</f>
        <v>0</v>
      </c>
      <c r="BN80" s="406"/>
      <c r="BO80" s="369" t="s">
        <v>331</v>
      </c>
      <c r="BP80" s="370" t="n">
        <f aca="false">($M80=BO80)*$D$11</f>
        <v>0</v>
      </c>
      <c r="BQ80" s="406"/>
      <c r="BR80" s="369" t="s">
        <v>331</v>
      </c>
      <c r="BS80" s="370" t="n">
        <f aca="false">($M80=BR80)*$D$11</f>
        <v>0</v>
      </c>
      <c r="BT80" s="406"/>
      <c r="BU80" s="369"/>
      <c r="BV80" s="370" t="n">
        <f aca="false">($M80=BU80)*$D$11</f>
        <v>0</v>
      </c>
      <c r="BW80" s="406"/>
      <c r="BX80" s="369"/>
      <c r="BY80" s="370" t="n">
        <f aca="false">($M80=BX80)*$D$11</f>
        <v>0</v>
      </c>
      <c r="BZ80" s="406"/>
      <c r="CA80" s="369"/>
      <c r="CB80" s="370" t="n">
        <f aca="false">($M80=CA80)*$D$11</f>
        <v>0</v>
      </c>
      <c r="CC80" s="406"/>
      <c r="CD80" s="369"/>
      <c r="CE80" s="370" t="n">
        <f aca="false">($M80=CD80)*$D$11</f>
        <v>0</v>
      </c>
      <c r="CF80" s="406"/>
      <c r="CG80" s="369"/>
      <c r="CH80" s="370" t="n">
        <f aca="false">($M80=CG80)*$D$11</f>
        <v>0</v>
      </c>
      <c r="CI80" s="406"/>
      <c r="CJ80" s="369"/>
      <c r="CK80" s="370" t="n">
        <f aca="false">($M80=CJ80)*$D$11</f>
        <v>0</v>
      </c>
      <c r="CL80" s="406"/>
      <c r="CM80" s="369"/>
      <c r="CN80" s="370" t="n">
        <f aca="false">($M80=CM80)*$D$11</f>
        <v>0</v>
      </c>
      <c r="CO80" s="406"/>
      <c r="CP80" s="369"/>
      <c r="CQ80" s="370" t="n">
        <f aca="false">($M80=CP80)*$D$11</f>
        <v>0</v>
      </c>
      <c r="CR80" s="406"/>
      <c r="CS80" s="369"/>
      <c r="CT80" s="370" t="n">
        <f aca="false">($M80=CS80)*$D$11</f>
        <v>0</v>
      </c>
      <c r="CU80" s="406"/>
      <c r="CV80" s="369"/>
      <c r="CW80" s="370" t="n">
        <f aca="false">($M80=CV80)*$D$11</f>
        <v>0</v>
      </c>
      <c r="CX80" s="406"/>
      <c r="CY80" s="369"/>
      <c r="CZ80" s="370" t="n">
        <f aca="false">($M80=CY80)*$D$11</f>
        <v>0</v>
      </c>
      <c r="DA80" s="406"/>
      <c r="DB80" s="369"/>
      <c r="DC80" s="370" t="n">
        <f aca="false">($M80=DB80)*$D$11</f>
        <v>0</v>
      </c>
      <c r="DD80" s="406"/>
      <c r="DE80" s="369"/>
      <c r="DF80" s="370" t="n">
        <f aca="false">($M80=DE80)*$D$11</f>
        <v>0</v>
      </c>
      <c r="DG80" s="406"/>
      <c r="DH80" s="369"/>
      <c r="DI80" s="370" t="n">
        <f aca="false">($M80=DH80)*$D$11</f>
        <v>0</v>
      </c>
      <c r="DJ80" s="406"/>
      <c r="DK80" s="369"/>
      <c r="DL80" s="370" t="n">
        <f aca="false">($M80=DK80)*$D$11</f>
        <v>0</v>
      </c>
      <c r="DM80" s="406"/>
      <c r="DN80" s="369"/>
      <c r="DO80" s="370" t="n">
        <f aca="false">($M80=DN80)*$D$11</f>
        <v>0</v>
      </c>
      <c r="DP80" s="406"/>
      <c r="DQ80" s="369"/>
      <c r="DR80" s="370" t="n">
        <f aca="false">($M80=DQ80)*$D$11</f>
        <v>0</v>
      </c>
      <c r="DS80" s="406"/>
      <c r="DT80" s="369"/>
      <c r="DU80" s="370" t="n">
        <f aca="false">($M80=DT80)*$D$11</f>
        <v>0</v>
      </c>
      <c r="DV80" s="406"/>
      <c r="DW80" s="369"/>
      <c r="DX80" s="370" t="n">
        <f aca="false">($M80=DW80)*$D$11</f>
        <v>0</v>
      </c>
      <c r="DY80" s="406"/>
      <c r="DZ80" s="369"/>
      <c r="EA80" s="370" t="n">
        <f aca="false">($M80=DZ80)*$D$11</f>
        <v>0</v>
      </c>
      <c r="EB80" s="406"/>
      <c r="EC80" s="369"/>
      <c r="ED80" s="370" t="n">
        <f aca="false">($M80=EC80)*$D$11</f>
        <v>0</v>
      </c>
      <c r="EE80" s="406"/>
      <c r="EF80" s="369"/>
      <c r="EG80" s="370" t="n">
        <f aca="false">($M80=EF80)*$D$11</f>
        <v>0</v>
      </c>
      <c r="EH80" s="406"/>
      <c r="EI80" s="406"/>
    </row>
    <row r="81" customFormat="false" ht="15" hidden="false" customHeight="false" outlineLevel="0" collapsed="false">
      <c r="A81" s="326"/>
      <c r="B81" s="326"/>
      <c r="C81" s="326"/>
      <c r="D81" s="326"/>
      <c r="E81" s="326"/>
      <c r="F81" s="327" t="n">
        <f aca="false">$D$12</f>
        <v>5</v>
      </c>
      <c r="G81" s="393" t="n">
        <f aca="false">VLOOKUP(H81,Equipos!$Q$1:$R$25,2,0)</f>
        <v>15</v>
      </c>
      <c r="H81" s="394" t="n">
        <f aca="false">$H$54</f>
        <v>46198</v>
      </c>
      <c r="I81" s="332"/>
      <c r="J81" s="407"/>
      <c r="K81" s="366" t="str">
        <f aca="false">Idiomas!D151</f>
        <v>2º GRUPO A</v>
      </c>
      <c r="L81" s="353"/>
      <c r="M81" s="358" t="str">
        <f aca="false">IF(OR(SUM(WORLDCUP!$AN$6:$AN$9)=12,WORLDCUP!$AJ$99=144),WORLDCUP!AL7,LEFT(K81,1)&amp;RIGHT(K81,1))</f>
        <v>2A</v>
      </c>
      <c r="N81" s="331"/>
      <c r="O81" s="331"/>
      <c r="P81" s="331"/>
      <c r="Q81" s="331"/>
      <c r="R81" s="403"/>
      <c r="S81" s="362" t="s">
        <v>332</v>
      </c>
      <c r="T81" s="355" t="n">
        <f aca="false">($M81=S81)*$D$12</f>
        <v>0</v>
      </c>
      <c r="U81" s="406"/>
      <c r="V81" s="362" t="s">
        <v>333</v>
      </c>
      <c r="W81" s="355" t="n">
        <f aca="false">($M81=V81)*$D$12</f>
        <v>0</v>
      </c>
      <c r="X81" s="406"/>
      <c r="Y81" s="362" t="s">
        <v>334</v>
      </c>
      <c r="Z81" s="355" t="n">
        <f aca="false">($M81=Y81)*$D$12</f>
        <v>0</v>
      </c>
      <c r="AA81" s="406"/>
      <c r="AB81" s="362" t="s">
        <v>331</v>
      </c>
      <c r="AC81" s="355" t="n">
        <f aca="false">($M81=AB81)*$D$12</f>
        <v>0</v>
      </c>
      <c r="AD81" s="406"/>
      <c r="AE81" s="362" t="s">
        <v>331</v>
      </c>
      <c r="AF81" s="355" t="n">
        <f aca="false">($M81=AE81)*$D$12</f>
        <v>0</v>
      </c>
      <c r="AG81" s="406"/>
      <c r="AH81" s="362" t="s">
        <v>333</v>
      </c>
      <c r="AI81" s="355" t="n">
        <f aca="false">($M81=AH81)*$D$12</f>
        <v>0</v>
      </c>
      <c r="AJ81" s="406"/>
      <c r="AK81" s="362" t="s">
        <v>333</v>
      </c>
      <c r="AL81" s="355" t="n">
        <f aca="false">($M81=AK81)*$D$12</f>
        <v>0</v>
      </c>
      <c r="AM81" s="406"/>
      <c r="AN81" s="362" t="s">
        <v>333</v>
      </c>
      <c r="AO81" s="355" t="n">
        <f aca="false">($M81=AN81)*$D$12</f>
        <v>0</v>
      </c>
      <c r="AP81" s="406"/>
      <c r="AQ81" s="362" t="s">
        <v>331</v>
      </c>
      <c r="AR81" s="355" t="n">
        <f aca="false">($M81=AQ81)*$D$12</f>
        <v>0</v>
      </c>
      <c r="AS81" s="406"/>
      <c r="AT81" s="362" t="s">
        <v>331</v>
      </c>
      <c r="AU81" s="355" t="n">
        <f aca="false">($M81=AT81)*$D$12</f>
        <v>0</v>
      </c>
      <c r="AV81" s="406"/>
      <c r="AW81" s="362" t="s">
        <v>333</v>
      </c>
      <c r="AX81" s="355" t="n">
        <f aca="false">($M81=AW81)*$D$12</f>
        <v>0</v>
      </c>
      <c r="AY81" s="406"/>
      <c r="AZ81" s="362" t="s">
        <v>332</v>
      </c>
      <c r="BA81" s="355" t="n">
        <f aca="false">($M81=AZ81)*$D$12</f>
        <v>0</v>
      </c>
      <c r="BB81" s="406"/>
      <c r="BC81" s="362" t="s">
        <v>332</v>
      </c>
      <c r="BD81" s="355" t="n">
        <f aca="false">($M81=BC81)*$D$12</f>
        <v>0</v>
      </c>
      <c r="BE81" s="406"/>
      <c r="BF81" s="362" t="s">
        <v>332</v>
      </c>
      <c r="BG81" s="355" t="n">
        <f aca="false">($M81=BF81)*$D$12</f>
        <v>0</v>
      </c>
      <c r="BH81" s="406"/>
      <c r="BI81" s="362" t="s">
        <v>333</v>
      </c>
      <c r="BJ81" s="355" t="n">
        <f aca="false">($M81=BI81)*$D$12</f>
        <v>0</v>
      </c>
      <c r="BK81" s="406"/>
      <c r="BL81" s="362" t="s">
        <v>331</v>
      </c>
      <c r="BM81" s="355" t="n">
        <f aca="false">($M81=BL81)*$D$12</f>
        <v>0</v>
      </c>
      <c r="BN81" s="406"/>
      <c r="BO81" s="362" t="s">
        <v>332</v>
      </c>
      <c r="BP81" s="355" t="n">
        <f aca="false">($M81=BO81)*$D$12</f>
        <v>0</v>
      </c>
      <c r="BQ81" s="406"/>
      <c r="BR81" s="362" t="s">
        <v>333</v>
      </c>
      <c r="BS81" s="355" t="n">
        <f aca="false">($M81=BR81)*$D$12</f>
        <v>0</v>
      </c>
      <c r="BT81" s="406"/>
      <c r="BU81" s="362"/>
      <c r="BV81" s="355" t="n">
        <f aca="false">($M81=BU81)*$D$12</f>
        <v>0</v>
      </c>
      <c r="BW81" s="406"/>
      <c r="BX81" s="362"/>
      <c r="BY81" s="355" t="n">
        <f aca="false">($M81=BX81)*$D$12</f>
        <v>0</v>
      </c>
      <c r="BZ81" s="406"/>
      <c r="CA81" s="362"/>
      <c r="CB81" s="355" t="n">
        <f aca="false">($M81=CA81)*$D$12</f>
        <v>0</v>
      </c>
      <c r="CC81" s="406"/>
      <c r="CD81" s="362"/>
      <c r="CE81" s="355" t="n">
        <f aca="false">($M81=CD81)*$D$12</f>
        <v>0</v>
      </c>
      <c r="CF81" s="406"/>
      <c r="CG81" s="362"/>
      <c r="CH81" s="355" t="n">
        <f aca="false">($M81=CG81)*$D$12</f>
        <v>0</v>
      </c>
      <c r="CI81" s="406"/>
      <c r="CJ81" s="362"/>
      <c r="CK81" s="355" t="n">
        <f aca="false">($M81=CJ81)*$D$12</f>
        <v>0</v>
      </c>
      <c r="CL81" s="406"/>
      <c r="CM81" s="362"/>
      <c r="CN81" s="355" t="n">
        <f aca="false">($M81=CM81)*$D$12</f>
        <v>0</v>
      </c>
      <c r="CO81" s="406"/>
      <c r="CP81" s="362"/>
      <c r="CQ81" s="355" t="n">
        <f aca="false">($M81=CP81)*$D$12</f>
        <v>0</v>
      </c>
      <c r="CR81" s="406"/>
      <c r="CS81" s="362"/>
      <c r="CT81" s="355" t="n">
        <f aca="false">($M81=CS81)*$D$12</f>
        <v>0</v>
      </c>
      <c r="CU81" s="406"/>
      <c r="CV81" s="362"/>
      <c r="CW81" s="355" t="n">
        <f aca="false">($M81=CV81)*$D$12</f>
        <v>0</v>
      </c>
      <c r="CX81" s="406"/>
      <c r="CY81" s="362"/>
      <c r="CZ81" s="355" t="n">
        <f aca="false">($M81=CY81)*$D$12</f>
        <v>0</v>
      </c>
      <c r="DA81" s="406"/>
      <c r="DB81" s="362"/>
      <c r="DC81" s="355" t="n">
        <f aca="false">($M81=DB81)*$D$12</f>
        <v>0</v>
      </c>
      <c r="DD81" s="406"/>
      <c r="DE81" s="362"/>
      <c r="DF81" s="355" t="n">
        <f aca="false">($M81=DE81)*$D$12</f>
        <v>0</v>
      </c>
      <c r="DG81" s="406"/>
      <c r="DH81" s="362"/>
      <c r="DI81" s="355" t="n">
        <f aca="false">($M81=DH81)*$D$12</f>
        <v>0</v>
      </c>
      <c r="DJ81" s="406"/>
      <c r="DK81" s="362"/>
      <c r="DL81" s="355" t="n">
        <f aca="false">($M81=DK81)*$D$12</f>
        <v>0</v>
      </c>
      <c r="DM81" s="406"/>
      <c r="DN81" s="362"/>
      <c r="DO81" s="355" t="n">
        <f aca="false">($M81=DN81)*$D$12</f>
        <v>0</v>
      </c>
      <c r="DP81" s="406"/>
      <c r="DQ81" s="362"/>
      <c r="DR81" s="355" t="n">
        <f aca="false">($M81=DQ81)*$D$12</f>
        <v>0</v>
      </c>
      <c r="DS81" s="406"/>
      <c r="DT81" s="362"/>
      <c r="DU81" s="355" t="n">
        <f aca="false">($M81=DT81)*$D$12</f>
        <v>0</v>
      </c>
      <c r="DV81" s="406"/>
      <c r="DW81" s="362"/>
      <c r="DX81" s="355" t="n">
        <f aca="false">($M81=DW81)*$D$12</f>
        <v>0</v>
      </c>
      <c r="DY81" s="406"/>
      <c r="DZ81" s="362"/>
      <c r="EA81" s="355" t="n">
        <f aca="false">($M81=DZ81)*$D$12</f>
        <v>0</v>
      </c>
      <c r="EB81" s="406"/>
      <c r="EC81" s="362"/>
      <c r="ED81" s="355" t="n">
        <f aca="false">($M81=EC81)*$D$12</f>
        <v>0</v>
      </c>
      <c r="EE81" s="406"/>
      <c r="EF81" s="362"/>
      <c r="EG81" s="355" t="n">
        <f aca="false">($M81=EF81)*$D$12</f>
        <v>0</v>
      </c>
      <c r="EH81" s="406"/>
      <c r="EI81" s="406"/>
    </row>
    <row r="82" customFormat="false" ht="15" hidden="false" customHeight="false" outlineLevel="0" collapsed="false">
      <c r="A82" s="326"/>
      <c r="B82" s="326"/>
      <c r="C82" s="326"/>
      <c r="D82" s="326"/>
      <c r="E82" s="326"/>
      <c r="F82" s="327" t="n">
        <f aca="false">$D$13</f>
        <v>5</v>
      </c>
      <c r="G82" s="393" t="n">
        <f aca="false">VLOOKUP(H82,Equipos!$Q$1:$R$25,2,0)</f>
        <v>15</v>
      </c>
      <c r="H82" s="394" t="n">
        <f aca="false">$H$54</f>
        <v>46198</v>
      </c>
      <c r="I82" s="332"/>
      <c r="J82" s="407"/>
      <c r="K82" s="366" t="str">
        <f aca="false">Idiomas!D152</f>
        <v>3º GRUPO A</v>
      </c>
      <c r="L82" s="353"/>
      <c r="M82" s="358" t="str">
        <f aca="false">IF(OR(SUM(WORLDCUP!$AN$6:$AN$9)=12,WORLDCUP!$AJ$99=144),WORLDCUP!AL8,LEFT(K82,1)&amp;RIGHT(K82,1))</f>
        <v>3A</v>
      </c>
      <c r="N82" s="331"/>
      <c r="O82" s="331"/>
      <c r="P82" s="331"/>
      <c r="Q82" s="331"/>
      <c r="R82" s="403"/>
      <c r="S82" s="362" t="s">
        <v>334</v>
      </c>
      <c r="T82" s="355" t="n">
        <f aca="false">($M82=S82)*$D$13</f>
        <v>0</v>
      </c>
      <c r="U82" s="406"/>
      <c r="V82" s="362" t="s">
        <v>331</v>
      </c>
      <c r="W82" s="355" t="n">
        <f aca="false">($M82=V82)*$D$13</f>
        <v>0</v>
      </c>
      <c r="X82" s="406"/>
      <c r="Y82" s="362" t="s">
        <v>333</v>
      </c>
      <c r="Z82" s="355" t="n">
        <f aca="false">($M82=Y82)*$D$13</f>
        <v>0</v>
      </c>
      <c r="AA82" s="406"/>
      <c r="AB82" s="362" t="s">
        <v>333</v>
      </c>
      <c r="AC82" s="355" t="n">
        <f aca="false">($M82=AB82)*$D$13</f>
        <v>0</v>
      </c>
      <c r="AD82" s="406"/>
      <c r="AE82" s="362" t="s">
        <v>332</v>
      </c>
      <c r="AF82" s="355" t="n">
        <f aca="false">($M82=AE82)*$D$13</f>
        <v>0</v>
      </c>
      <c r="AG82" s="406"/>
      <c r="AH82" s="362" t="s">
        <v>332</v>
      </c>
      <c r="AI82" s="355" t="n">
        <f aca="false">($M82=AH82)*$D$13</f>
        <v>0</v>
      </c>
      <c r="AJ82" s="406"/>
      <c r="AK82" s="362" t="s">
        <v>332</v>
      </c>
      <c r="AL82" s="355" t="n">
        <f aca="false">($M82=AK82)*$D$13</f>
        <v>0</v>
      </c>
      <c r="AM82" s="406"/>
      <c r="AN82" s="362" t="s">
        <v>332</v>
      </c>
      <c r="AO82" s="355" t="n">
        <f aca="false">($M82=AN82)*$D$13</f>
        <v>0</v>
      </c>
      <c r="AP82" s="406"/>
      <c r="AQ82" s="362" t="s">
        <v>332</v>
      </c>
      <c r="AR82" s="355" t="n">
        <f aca="false">($M82=AQ82)*$D$13</f>
        <v>0</v>
      </c>
      <c r="AS82" s="406"/>
      <c r="AT82" s="362" t="s">
        <v>333</v>
      </c>
      <c r="AU82" s="355" t="n">
        <f aca="false">($M82=AT82)*$D$13</f>
        <v>0</v>
      </c>
      <c r="AV82" s="406"/>
      <c r="AW82" s="362" t="s">
        <v>331</v>
      </c>
      <c r="AX82" s="355" t="n">
        <f aca="false">($M82=AW82)*$D$13</f>
        <v>0</v>
      </c>
      <c r="AY82" s="406"/>
      <c r="AZ82" s="362" t="s">
        <v>333</v>
      </c>
      <c r="BA82" s="355" t="n">
        <f aca="false">($M82=AZ82)*$D$13</f>
        <v>0</v>
      </c>
      <c r="BB82" s="406"/>
      <c r="BC82" s="362" t="s">
        <v>333</v>
      </c>
      <c r="BD82" s="355" t="n">
        <f aca="false">($M82=BC82)*$D$13</f>
        <v>0</v>
      </c>
      <c r="BE82" s="406"/>
      <c r="BF82" s="362" t="s">
        <v>334</v>
      </c>
      <c r="BG82" s="355" t="n">
        <f aca="false">($M82=BF82)*$D$13</f>
        <v>0</v>
      </c>
      <c r="BH82" s="406"/>
      <c r="BI82" s="362" t="s">
        <v>334</v>
      </c>
      <c r="BJ82" s="355" t="n">
        <f aca="false">($M82=BI82)*$D$13</f>
        <v>0</v>
      </c>
      <c r="BK82" s="406"/>
      <c r="BL82" s="362" t="s">
        <v>332</v>
      </c>
      <c r="BM82" s="355" t="n">
        <f aca="false">($M82=BL82)*$D$13</f>
        <v>0</v>
      </c>
      <c r="BN82" s="406"/>
      <c r="BO82" s="362" t="s">
        <v>333</v>
      </c>
      <c r="BP82" s="355" t="n">
        <f aca="false">($M82=BO82)*$D$13</f>
        <v>0</v>
      </c>
      <c r="BQ82" s="406"/>
      <c r="BR82" s="362" t="s">
        <v>332</v>
      </c>
      <c r="BS82" s="355" t="n">
        <f aca="false">($M82=BR82)*$D$13</f>
        <v>0</v>
      </c>
      <c r="BT82" s="406"/>
      <c r="BU82" s="362"/>
      <c r="BV82" s="355" t="n">
        <f aca="false">($M82=BU82)*$D$13</f>
        <v>0</v>
      </c>
      <c r="BW82" s="406"/>
      <c r="BX82" s="362"/>
      <c r="BY82" s="355" t="n">
        <f aca="false">($M82=BX82)*$D$13</f>
        <v>0</v>
      </c>
      <c r="BZ82" s="406"/>
      <c r="CA82" s="362"/>
      <c r="CB82" s="355" t="n">
        <f aca="false">($M82=CA82)*$D$13</f>
        <v>0</v>
      </c>
      <c r="CC82" s="406"/>
      <c r="CD82" s="362"/>
      <c r="CE82" s="355" t="n">
        <f aca="false">($M82=CD82)*$D$13</f>
        <v>0</v>
      </c>
      <c r="CF82" s="406"/>
      <c r="CG82" s="362"/>
      <c r="CH82" s="355" t="n">
        <f aca="false">($M82=CG82)*$D$13</f>
        <v>0</v>
      </c>
      <c r="CI82" s="406"/>
      <c r="CJ82" s="362"/>
      <c r="CK82" s="355" t="n">
        <f aca="false">($M82=CJ82)*$D$13</f>
        <v>0</v>
      </c>
      <c r="CL82" s="406"/>
      <c r="CM82" s="362"/>
      <c r="CN82" s="355" t="n">
        <f aca="false">($M82=CM82)*$D$13</f>
        <v>0</v>
      </c>
      <c r="CO82" s="406"/>
      <c r="CP82" s="362"/>
      <c r="CQ82" s="355" t="n">
        <f aca="false">($M82=CP82)*$D$13</f>
        <v>0</v>
      </c>
      <c r="CR82" s="406"/>
      <c r="CS82" s="362"/>
      <c r="CT82" s="355" t="n">
        <f aca="false">($M82=CS82)*$D$13</f>
        <v>0</v>
      </c>
      <c r="CU82" s="406"/>
      <c r="CV82" s="362"/>
      <c r="CW82" s="355" t="n">
        <f aca="false">($M82=CV82)*$D$13</f>
        <v>0</v>
      </c>
      <c r="CX82" s="406"/>
      <c r="CY82" s="362"/>
      <c r="CZ82" s="355" t="n">
        <f aca="false">($M82=CY82)*$D$13</f>
        <v>0</v>
      </c>
      <c r="DA82" s="406"/>
      <c r="DB82" s="362"/>
      <c r="DC82" s="355" t="n">
        <f aca="false">($M82=DB82)*$D$13</f>
        <v>0</v>
      </c>
      <c r="DD82" s="406"/>
      <c r="DE82" s="362"/>
      <c r="DF82" s="355" t="n">
        <f aca="false">($M82=DE82)*$D$13</f>
        <v>0</v>
      </c>
      <c r="DG82" s="406"/>
      <c r="DH82" s="362"/>
      <c r="DI82" s="355" t="n">
        <f aca="false">($M82=DH82)*$D$13</f>
        <v>0</v>
      </c>
      <c r="DJ82" s="406"/>
      <c r="DK82" s="362"/>
      <c r="DL82" s="355" t="n">
        <f aca="false">($M82=DK82)*$D$13</f>
        <v>0</v>
      </c>
      <c r="DM82" s="406"/>
      <c r="DN82" s="362"/>
      <c r="DO82" s="355" t="n">
        <f aca="false">($M82=DN82)*$D$13</f>
        <v>0</v>
      </c>
      <c r="DP82" s="406"/>
      <c r="DQ82" s="362"/>
      <c r="DR82" s="355" t="n">
        <f aca="false">($M82=DQ82)*$D$13</f>
        <v>0</v>
      </c>
      <c r="DS82" s="406"/>
      <c r="DT82" s="362"/>
      <c r="DU82" s="355" t="n">
        <f aca="false">($M82=DT82)*$D$13</f>
        <v>0</v>
      </c>
      <c r="DV82" s="406"/>
      <c r="DW82" s="362"/>
      <c r="DX82" s="355" t="n">
        <f aca="false">($M82=DW82)*$D$13</f>
        <v>0</v>
      </c>
      <c r="DY82" s="406"/>
      <c r="DZ82" s="362"/>
      <c r="EA82" s="355" t="n">
        <f aca="false">($M82=DZ82)*$D$13</f>
        <v>0</v>
      </c>
      <c r="EB82" s="406"/>
      <c r="EC82" s="362"/>
      <c r="ED82" s="355" t="n">
        <f aca="false">($M82=EC82)*$D$13</f>
        <v>0</v>
      </c>
      <c r="EE82" s="406"/>
      <c r="EF82" s="362"/>
      <c r="EG82" s="355" t="n">
        <f aca="false">($M82=EF82)*$D$13</f>
        <v>0</v>
      </c>
      <c r="EH82" s="406"/>
      <c r="EI82" s="406"/>
    </row>
    <row r="83" customFormat="false" ht="15" hidden="false" customHeight="false" outlineLevel="0" collapsed="false">
      <c r="A83" s="326"/>
      <c r="B83" s="326"/>
      <c r="C83" s="326"/>
      <c r="D83" s="326"/>
      <c r="E83" s="326"/>
      <c r="F83" s="327" t="n">
        <f aca="false">$D$14</f>
        <v>5</v>
      </c>
      <c r="G83" s="393" t="n">
        <f aca="false">VLOOKUP(H83,Equipos!$Q$1:$R$25,2,0)</f>
        <v>15</v>
      </c>
      <c r="H83" s="394" t="n">
        <f aca="false">$H$54</f>
        <v>46198</v>
      </c>
      <c r="I83" s="332"/>
      <c r="J83" s="407"/>
      <c r="K83" s="366" t="str">
        <f aca="false">Idiomas!D153</f>
        <v>4º GRUPO A</v>
      </c>
      <c r="L83" s="353"/>
      <c r="M83" s="358" t="str">
        <f aca="false">IF(OR(SUM(WORLDCUP!$AN$6:$AN$9)=12,WORLDCUP!$AJ$99=144),WORLDCUP!AL9,LEFT(K83,1)&amp;RIGHT(K83,1))</f>
        <v>4A</v>
      </c>
      <c r="N83" s="331"/>
      <c r="O83" s="331"/>
      <c r="P83" s="331"/>
      <c r="Q83" s="331"/>
      <c r="R83" s="403"/>
      <c r="S83" s="362" t="s">
        <v>333</v>
      </c>
      <c r="T83" s="355" t="n">
        <f aca="false">($M83=S83)*$D$14</f>
        <v>0</v>
      </c>
      <c r="U83" s="406"/>
      <c r="V83" s="362" t="s">
        <v>334</v>
      </c>
      <c r="W83" s="355" t="n">
        <f aca="false">($M83=V83)*$D$14</f>
        <v>0</v>
      </c>
      <c r="X83" s="406"/>
      <c r="Y83" s="362" t="s">
        <v>332</v>
      </c>
      <c r="Z83" s="355" t="n">
        <f aca="false">($M83=Y83)*$D$14</f>
        <v>0</v>
      </c>
      <c r="AA83" s="406"/>
      <c r="AB83" s="362" t="s">
        <v>334</v>
      </c>
      <c r="AC83" s="355" t="n">
        <f aca="false">($M83=AB83)*$D$14</f>
        <v>0</v>
      </c>
      <c r="AD83" s="406"/>
      <c r="AE83" s="362" t="s">
        <v>334</v>
      </c>
      <c r="AF83" s="355" t="n">
        <f aca="false">($M83=AE83)*$D$14</f>
        <v>0</v>
      </c>
      <c r="AG83" s="406"/>
      <c r="AH83" s="362" t="s">
        <v>334</v>
      </c>
      <c r="AI83" s="355" t="n">
        <f aca="false">($M83=AH83)*$D$14</f>
        <v>0</v>
      </c>
      <c r="AJ83" s="406"/>
      <c r="AK83" s="362" t="s">
        <v>334</v>
      </c>
      <c r="AL83" s="355" t="n">
        <f aca="false">($M83=AK83)*$D$14</f>
        <v>0</v>
      </c>
      <c r="AM83" s="406"/>
      <c r="AN83" s="362" t="s">
        <v>334</v>
      </c>
      <c r="AO83" s="355" t="n">
        <f aca="false">($M83=AN83)*$D$14</f>
        <v>0</v>
      </c>
      <c r="AP83" s="406"/>
      <c r="AQ83" s="362" t="s">
        <v>334</v>
      </c>
      <c r="AR83" s="355" t="n">
        <f aca="false">($M83=AQ83)*$D$14</f>
        <v>0</v>
      </c>
      <c r="AS83" s="406"/>
      <c r="AT83" s="362" t="s">
        <v>334</v>
      </c>
      <c r="AU83" s="355" t="n">
        <f aca="false">($M83=AT83)*$D$14</f>
        <v>0</v>
      </c>
      <c r="AV83" s="406"/>
      <c r="AW83" s="362" t="s">
        <v>334</v>
      </c>
      <c r="AX83" s="355" t="n">
        <f aca="false">($M83=AW83)*$D$14</f>
        <v>0</v>
      </c>
      <c r="AY83" s="406"/>
      <c r="AZ83" s="362" t="s">
        <v>334</v>
      </c>
      <c r="BA83" s="355" t="n">
        <f aca="false">($M83=AZ83)*$D$14</f>
        <v>0</v>
      </c>
      <c r="BB83" s="406"/>
      <c r="BC83" s="362" t="s">
        <v>334</v>
      </c>
      <c r="BD83" s="355" t="n">
        <f aca="false">($M83=BC83)*$D$14</f>
        <v>0</v>
      </c>
      <c r="BE83" s="406"/>
      <c r="BF83" s="362" t="s">
        <v>333</v>
      </c>
      <c r="BG83" s="355" t="n">
        <f aca="false">($M83=BF83)*$D$14</f>
        <v>0</v>
      </c>
      <c r="BH83" s="406"/>
      <c r="BI83" s="362" t="s">
        <v>332</v>
      </c>
      <c r="BJ83" s="355" t="n">
        <f aca="false">($M83=BI83)*$D$14</f>
        <v>0</v>
      </c>
      <c r="BK83" s="406"/>
      <c r="BL83" s="362" t="s">
        <v>334</v>
      </c>
      <c r="BM83" s="355" t="n">
        <f aca="false">($M83=BL83)*$D$14</f>
        <v>0</v>
      </c>
      <c r="BN83" s="406"/>
      <c r="BO83" s="362" t="s">
        <v>334</v>
      </c>
      <c r="BP83" s="355" t="n">
        <f aca="false">($M83=BO83)*$D$14</f>
        <v>0</v>
      </c>
      <c r="BQ83" s="406"/>
      <c r="BR83" s="362" t="s">
        <v>334</v>
      </c>
      <c r="BS83" s="355" t="n">
        <f aca="false">($M83=BR83)*$D$14</f>
        <v>0</v>
      </c>
      <c r="BT83" s="406"/>
      <c r="BU83" s="362"/>
      <c r="BV83" s="355" t="n">
        <f aca="false">($M83=BU83)*$D$14</f>
        <v>0</v>
      </c>
      <c r="BW83" s="406"/>
      <c r="BX83" s="362"/>
      <c r="BY83" s="355" t="n">
        <f aca="false">($M83=BX83)*$D$14</f>
        <v>0</v>
      </c>
      <c r="BZ83" s="406"/>
      <c r="CA83" s="362"/>
      <c r="CB83" s="355" t="n">
        <f aca="false">($M83=CA83)*$D$14</f>
        <v>0</v>
      </c>
      <c r="CC83" s="406"/>
      <c r="CD83" s="362"/>
      <c r="CE83" s="355" t="n">
        <f aca="false">($M83=CD83)*$D$14</f>
        <v>0</v>
      </c>
      <c r="CF83" s="406"/>
      <c r="CG83" s="362"/>
      <c r="CH83" s="355" t="n">
        <f aca="false">($M83=CG83)*$D$14</f>
        <v>0</v>
      </c>
      <c r="CI83" s="406"/>
      <c r="CJ83" s="362"/>
      <c r="CK83" s="355" t="n">
        <f aca="false">($M83=CJ83)*$D$14</f>
        <v>0</v>
      </c>
      <c r="CL83" s="406"/>
      <c r="CM83" s="362"/>
      <c r="CN83" s="355" t="n">
        <f aca="false">($M83=CM83)*$D$14</f>
        <v>0</v>
      </c>
      <c r="CO83" s="406"/>
      <c r="CP83" s="362"/>
      <c r="CQ83" s="355" t="n">
        <f aca="false">($M83=CP83)*$D$14</f>
        <v>0</v>
      </c>
      <c r="CR83" s="406"/>
      <c r="CS83" s="362"/>
      <c r="CT83" s="355" t="n">
        <f aca="false">($M83=CS83)*$D$14</f>
        <v>0</v>
      </c>
      <c r="CU83" s="406"/>
      <c r="CV83" s="362"/>
      <c r="CW83" s="355" t="n">
        <f aca="false">($M83=CV83)*$D$14</f>
        <v>0</v>
      </c>
      <c r="CX83" s="406"/>
      <c r="CY83" s="362"/>
      <c r="CZ83" s="355" t="n">
        <f aca="false">($M83=CY83)*$D$14</f>
        <v>0</v>
      </c>
      <c r="DA83" s="406"/>
      <c r="DB83" s="362"/>
      <c r="DC83" s="355" t="n">
        <f aca="false">($M83=DB83)*$D$14</f>
        <v>0</v>
      </c>
      <c r="DD83" s="406"/>
      <c r="DE83" s="362"/>
      <c r="DF83" s="355" t="n">
        <f aca="false">($M83=DE83)*$D$14</f>
        <v>0</v>
      </c>
      <c r="DG83" s="406"/>
      <c r="DH83" s="362"/>
      <c r="DI83" s="355" t="n">
        <f aca="false">($M83=DH83)*$D$14</f>
        <v>0</v>
      </c>
      <c r="DJ83" s="406"/>
      <c r="DK83" s="362"/>
      <c r="DL83" s="355" t="n">
        <f aca="false">($M83=DK83)*$D$14</f>
        <v>0</v>
      </c>
      <c r="DM83" s="406"/>
      <c r="DN83" s="362"/>
      <c r="DO83" s="355" t="n">
        <f aca="false">($M83=DN83)*$D$14</f>
        <v>0</v>
      </c>
      <c r="DP83" s="406"/>
      <c r="DQ83" s="362"/>
      <c r="DR83" s="355" t="n">
        <f aca="false">($M83=DQ83)*$D$14</f>
        <v>0</v>
      </c>
      <c r="DS83" s="406"/>
      <c r="DT83" s="362"/>
      <c r="DU83" s="355" t="n">
        <f aca="false">($M83=DT83)*$D$14</f>
        <v>0</v>
      </c>
      <c r="DV83" s="406"/>
      <c r="DW83" s="362"/>
      <c r="DX83" s="355" t="n">
        <f aca="false">($M83=DW83)*$D$14</f>
        <v>0</v>
      </c>
      <c r="DY83" s="406"/>
      <c r="DZ83" s="362"/>
      <c r="EA83" s="355" t="n">
        <f aca="false">($M83=DZ83)*$D$14</f>
        <v>0</v>
      </c>
      <c r="EB83" s="406"/>
      <c r="EC83" s="362"/>
      <c r="ED83" s="355" t="n">
        <f aca="false">($M83=EC83)*$D$14</f>
        <v>0</v>
      </c>
      <c r="EE83" s="406"/>
      <c r="EF83" s="362"/>
      <c r="EG83" s="355" t="n">
        <f aca="false">($M83=EF83)*$D$14</f>
        <v>0</v>
      </c>
      <c r="EH83" s="406"/>
      <c r="EI83" s="406"/>
    </row>
    <row r="84" customFormat="false" ht="15" hidden="false" customHeight="false" outlineLevel="0" collapsed="false">
      <c r="A84" s="326"/>
      <c r="B84" s="326"/>
      <c r="C84" s="326"/>
      <c r="D84" s="326"/>
      <c r="E84" s="326"/>
      <c r="F84" s="327" t="n">
        <f aca="false">$D$11</f>
        <v>5</v>
      </c>
      <c r="G84" s="393" t="n">
        <f aca="false">VLOOKUP(H84,Equipos!$Q$1:$R$25,2,0)</f>
        <v>14</v>
      </c>
      <c r="H84" s="394" t="n">
        <f aca="false">$H$56</f>
        <v>46197</v>
      </c>
      <c r="I84" s="332"/>
      <c r="J84" s="408" t="s">
        <v>84</v>
      </c>
      <c r="K84" s="366" t="str">
        <f aca="false">Idiomas!D154</f>
        <v>1º GRUPO B</v>
      </c>
      <c r="L84" s="353"/>
      <c r="M84" s="358" t="str">
        <f aca="false">IF(OR(SUM(WORLDCUP!$AN$14:$AN$17)=12,WORLDCUP!$AJ$99=144),WORLDCUP!AL14,LEFT(K84,1)&amp;RIGHT(K84,1))</f>
        <v>1B</v>
      </c>
      <c r="N84" s="331"/>
      <c r="O84" s="331"/>
      <c r="P84" s="331"/>
      <c r="Q84" s="331"/>
      <c r="R84" s="403"/>
      <c r="S84" s="362" t="s">
        <v>335</v>
      </c>
      <c r="T84" s="355" t="n">
        <f aca="false">($M84=S84)*$D$11</f>
        <v>0</v>
      </c>
      <c r="U84" s="406"/>
      <c r="V84" s="362" t="s">
        <v>336</v>
      </c>
      <c r="W84" s="355" t="n">
        <f aca="false">($M84=V84)*$D$11</f>
        <v>0</v>
      </c>
      <c r="X84" s="406"/>
      <c r="Y84" s="362" t="s">
        <v>336</v>
      </c>
      <c r="Z84" s="355" t="n">
        <f aca="false">($M84=Y84)*$D$11</f>
        <v>0</v>
      </c>
      <c r="AA84" s="406"/>
      <c r="AB84" s="362" t="s">
        <v>336</v>
      </c>
      <c r="AC84" s="355" t="n">
        <f aca="false">($M84=AB84)*$D$11</f>
        <v>0</v>
      </c>
      <c r="AD84" s="406"/>
      <c r="AE84" s="362" t="s">
        <v>337</v>
      </c>
      <c r="AF84" s="355" t="n">
        <f aca="false">($M84=AE84)*$D$11</f>
        <v>0</v>
      </c>
      <c r="AG84" s="406"/>
      <c r="AH84" s="362" t="s">
        <v>337</v>
      </c>
      <c r="AI84" s="355" t="n">
        <f aca="false">($M84=AH84)*$D$11</f>
        <v>0</v>
      </c>
      <c r="AJ84" s="406"/>
      <c r="AK84" s="362" t="s">
        <v>337</v>
      </c>
      <c r="AL84" s="355" t="n">
        <f aca="false">($M84=AK84)*$D$11</f>
        <v>0</v>
      </c>
      <c r="AM84" s="406"/>
      <c r="AN84" s="362" t="s">
        <v>336</v>
      </c>
      <c r="AO84" s="355" t="n">
        <f aca="false">($M84=AN84)*$D$11</f>
        <v>0</v>
      </c>
      <c r="AP84" s="406"/>
      <c r="AQ84" s="362" t="s">
        <v>336</v>
      </c>
      <c r="AR84" s="355" t="n">
        <f aca="false">($M84=AQ84)*$D$11</f>
        <v>0</v>
      </c>
      <c r="AS84" s="406"/>
      <c r="AT84" s="362" t="s">
        <v>335</v>
      </c>
      <c r="AU84" s="355" t="n">
        <f aca="false">($M84=AT84)*$D$11</f>
        <v>0</v>
      </c>
      <c r="AV84" s="406"/>
      <c r="AW84" s="362" t="s">
        <v>337</v>
      </c>
      <c r="AX84" s="355" t="n">
        <f aca="false">($M84=AW84)*$D$11</f>
        <v>0</v>
      </c>
      <c r="AY84" s="406"/>
      <c r="AZ84" s="362" t="s">
        <v>336</v>
      </c>
      <c r="BA84" s="355" t="n">
        <f aca="false">($M84=AZ84)*$D$11</f>
        <v>0</v>
      </c>
      <c r="BB84" s="406"/>
      <c r="BC84" s="362" t="s">
        <v>336</v>
      </c>
      <c r="BD84" s="355" t="n">
        <f aca="false">($M84=BC84)*$D$11</f>
        <v>0</v>
      </c>
      <c r="BE84" s="406"/>
      <c r="BF84" s="362" t="s">
        <v>336</v>
      </c>
      <c r="BG84" s="355" t="n">
        <f aca="false">($M84=BF84)*$D$11</f>
        <v>0</v>
      </c>
      <c r="BH84" s="406"/>
      <c r="BI84" s="362" t="s">
        <v>337</v>
      </c>
      <c r="BJ84" s="355" t="n">
        <f aca="false">($M84=BI84)*$D$11</f>
        <v>0</v>
      </c>
      <c r="BK84" s="406"/>
      <c r="BL84" s="362" t="s">
        <v>336</v>
      </c>
      <c r="BM84" s="355" t="n">
        <f aca="false">($M84=BL84)*$D$11</f>
        <v>0</v>
      </c>
      <c r="BN84" s="406"/>
      <c r="BO84" s="362" t="s">
        <v>336</v>
      </c>
      <c r="BP84" s="355" t="n">
        <f aca="false">($M84=BO84)*$D$11</f>
        <v>0</v>
      </c>
      <c r="BQ84" s="406"/>
      <c r="BR84" s="362" t="s">
        <v>336</v>
      </c>
      <c r="BS84" s="355" t="n">
        <f aca="false">($M84=BR84)*$D$11</f>
        <v>0</v>
      </c>
      <c r="BT84" s="406"/>
      <c r="BU84" s="362"/>
      <c r="BV84" s="355" t="n">
        <f aca="false">($M84=BU84)*$D$11</f>
        <v>0</v>
      </c>
      <c r="BW84" s="406"/>
      <c r="BX84" s="362"/>
      <c r="BY84" s="355" t="n">
        <f aca="false">($M84=BX84)*$D$11</f>
        <v>0</v>
      </c>
      <c r="BZ84" s="406"/>
      <c r="CA84" s="362"/>
      <c r="CB84" s="355" t="n">
        <f aca="false">($M84=CA84)*$D$11</f>
        <v>0</v>
      </c>
      <c r="CC84" s="406"/>
      <c r="CD84" s="362"/>
      <c r="CE84" s="355" t="n">
        <f aca="false">($M84=CD84)*$D$11</f>
        <v>0</v>
      </c>
      <c r="CF84" s="406"/>
      <c r="CG84" s="362"/>
      <c r="CH84" s="355" t="n">
        <f aca="false">($M84=CG84)*$D$11</f>
        <v>0</v>
      </c>
      <c r="CI84" s="406"/>
      <c r="CJ84" s="362"/>
      <c r="CK84" s="355" t="n">
        <f aca="false">($M84=CJ84)*$D$11</f>
        <v>0</v>
      </c>
      <c r="CL84" s="406"/>
      <c r="CM84" s="362"/>
      <c r="CN84" s="355" t="n">
        <f aca="false">($M84=CM84)*$D$11</f>
        <v>0</v>
      </c>
      <c r="CO84" s="406"/>
      <c r="CP84" s="362"/>
      <c r="CQ84" s="355" t="n">
        <f aca="false">($M84=CP84)*$D$11</f>
        <v>0</v>
      </c>
      <c r="CR84" s="406"/>
      <c r="CS84" s="362"/>
      <c r="CT84" s="355" t="n">
        <f aca="false">($M84=CS84)*$D$11</f>
        <v>0</v>
      </c>
      <c r="CU84" s="406"/>
      <c r="CV84" s="362"/>
      <c r="CW84" s="355" t="n">
        <f aca="false">($M84=CV84)*$D$11</f>
        <v>0</v>
      </c>
      <c r="CX84" s="406"/>
      <c r="CY84" s="362"/>
      <c r="CZ84" s="355" t="n">
        <f aca="false">($M84=CY84)*$D$11</f>
        <v>0</v>
      </c>
      <c r="DA84" s="406"/>
      <c r="DB84" s="362"/>
      <c r="DC84" s="355" t="n">
        <f aca="false">($M84=DB84)*$D$11</f>
        <v>0</v>
      </c>
      <c r="DD84" s="406"/>
      <c r="DE84" s="362"/>
      <c r="DF84" s="355" t="n">
        <f aca="false">($M84=DE84)*$D$11</f>
        <v>0</v>
      </c>
      <c r="DG84" s="406"/>
      <c r="DH84" s="362"/>
      <c r="DI84" s="355" t="n">
        <f aca="false">($M84=DH84)*$D$11</f>
        <v>0</v>
      </c>
      <c r="DJ84" s="406"/>
      <c r="DK84" s="362"/>
      <c r="DL84" s="355" t="n">
        <f aca="false">($M84=DK84)*$D$11</f>
        <v>0</v>
      </c>
      <c r="DM84" s="406"/>
      <c r="DN84" s="362"/>
      <c r="DO84" s="355" t="n">
        <f aca="false">($M84=DN84)*$D$11</f>
        <v>0</v>
      </c>
      <c r="DP84" s="406"/>
      <c r="DQ84" s="362"/>
      <c r="DR84" s="355" t="n">
        <f aca="false">($M84=DQ84)*$D$11</f>
        <v>0</v>
      </c>
      <c r="DS84" s="406"/>
      <c r="DT84" s="362"/>
      <c r="DU84" s="355" t="n">
        <f aca="false">($M84=DT84)*$D$11</f>
        <v>0</v>
      </c>
      <c r="DV84" s="406"/>
      <c r="DW84" s="362"/>
      <c r="DX84" s="355" t="n">
        <f aca="false">($M84=DW84)*$D$11</f>
        <v>0</v>
      </c>
      <c r="DY84" s="406"/>
      <c r="DZ84" s="362"/>
      <c r="EA84" s="355" t="n">
        <f aca="false">($M84=DZ84)*$D$11</f>
        <v>0</v>
      </c>
      <c r="EB84" s="406"/>
      <c r="EC84" s="362"/>
      <c r="ED84" s="355" t="n">
        <f aca="false">($M84=EC84)*$D$11</f>
        <v>0</v>
      </c>
      <c r="EE84" s="406"/>
      <c r="EF84" s="362"/>
      <c r="EG84" s="355" t="n">
        <f aca="false">($M84=EF84)*$D$11</f>
        <v>0</v>
      </c>
      <c r="EH84" s="406"/>
      <c r="EI84" s="406"/>
    </row>
    <row r="85" customFormat="false" ht="15" hidden="false" customHeight="false" outlineLevel="0" collapsed="false">
      <c r="A85" s="326"/>
      <c r="B85" s="326"/>
      <c r="C85" s="326"/>
      <c r="D85" s="326"/>
      <c r="E85" s="326"/>
      <c r="F85" s="327" t="n">
        <f aca="false">$D$12</f>
        <v>5</v>
      </c>
      <c r="G85" s="393" t="n">
        <f aca="false">VLOOKUP(H85,Equipos!$Q$1:$R$25,2,0)</f>
        <v>14</v>
      </c>
      <c r="H85" s="394" t="n">
        <f aca="false">$H$56</f>
        <v>46197</v>
      </c>
      <c r="I85" s="332"/>
      <c r="J85" s="408"/>
      <c r="K85" s="366" t="str">
        <f aca="false">Idiomas!D155</f>
        <v>2º GRUPO B</v>
      </c>
      <c r="L85" s="353"/>
      <c r="M85" s="358" t="str">
        <f aca="false">IF(OR(SUM(WORLDCUP!$AN$14:$AN$17)=12,WORLDCUP!$AJ$99=144),WORLDCUP!AL15,LEFT(K85,1)&amp;RIGHT(K85,1))</f>
        <v>2B</v>
      </c>
      <c r="N85" s="331"/>
      <c r="O85" s="331"/>
      <c r="P85" s="331"/>
      <c r="Q85" s="331"/>
      <c r="R85" s="403"/>
      <c r="S85" s="362" t="s">
        <v>336</v>
      </c>
      <c r="T85" s="355" t="n">
        <f aca="false">($M85=S85)*$D$12</f>
        <v>0</v>
      </c>
      <c r="U85" s="406"/>
      <c r="V85" s="362" t="s">
        <v>337</v>
      </c>
      <c r="W85" s="355" t="n">
        <f aca="false">($M85=V85)*$D$12</f>
        <v>0</v>
      </c>
      <c r="X85" s="406"/>
      <c r="Y85" s="362" t="s">
        <v>337</v>
      </c>
      <c r="Z85" s="355" t="n">
        <f aca="false">($M85=Y85)*$D$12</f>
        <v>0</v>
      </c>
      <c r="AA85" s="406"/>
      <c r="AB85" s="362" t="s">
        <v>337</v>
      </c>
      <c r="AC85" s="355" t="n">
        <f aca="false">($M85=AB85)*$D$12</f>
        <v>0</v>
      </c>
      <c r="AD85" s="406"/>
      <c r="AE85" s="362" t="s">
        <v>336</v>
      </c>
      <c r="AF85" s="355" t="n">
        <f aca="false">($M85=AE85)*$D$12</f>
        <v>0</v>
      </c>
      <c r="AG85" s="406"/>
      <c r="AH85" s="362" t="s">
        <v>336</v>
      </c>
      <c r="AI85" s="355" t="n">
        <f aca="false">($M85=AH85)*$D$12</f>
        <v>0</v>
      </c>
      <c r="AJ85" s="406"/>
      <c r="AK85" s="362" t="s">
        <v>336</v>
      </c>
      <c r="AL85" s="355" t="n">
        <f aca="false">($M85=AK85)*$D$12</f>
        <v>0</v>
      </c>
      <c r="AM85" s="406"/>
      <c r="AN85" s="362" t="s">
        <v>337</v>
      </c>
      <c r="AO85" s="355" t="n">
        <f aca="false">($M85=AN85)*$D$12</f>
        <v>0</v>
      </c>
      <c r="AP85" s="406"/>
      <c r="AQ85" s="362" t="s">
        <v>337</v>
      </c>
      <c r="AR85" s="355" t="n">
        <f aca="false">($M85=AQ85)*$D$12</f>
        <v>0</v>
      </c>
      <c r="AS85" s="406"/>
      <c r="AT85" s="362" t="s">
        <v>336</v>
      </c>
      <c r="AU85" s="355" t="n">
        <f aca="false">($M85=AT85)*$D$12</f>
        <v>0</v>
      </c>
      <c r="AV85" s="406"/>
      <c r="AW85" s="362" t="s">
        <v>335</v>
      </c>
      <c r="AX85" s="355" t="n">
        <f aca="false">($M85=AW85)*$D$12</f>
        <v>0</v>
      </c>
      <c r="AY85" s="406"/>
      <c r="AZ85" s="362" t="s">
        <v>335</v>
      </c>
      <c r="BA85" s="355" t="n">
        <f aca="false">($M85=AZ85)*$D$12</f>
        <v>0</v>
      </c>
      <c r="BB85" s="406"/>
      <c r="BC85" s="362" t="s">
        <v>337</v>
      </c>
      <c r="BD85" s="355" t="n">
        <f aca="false">($M85=BC85)*$D$12</f>
        <v>0</v>
      </c>
      <c r="BE85" s="406"/>
      <c r="BF85" s="362" t="s">
        <v>337</v>
      </c>
      <c r="BG85" s="355" t="n">
        <f aca="false">($M85=BF85)*$D$12</f>
        <v>0</v>
      </c>
      <c r="BH85" s="406"/>
      <c r="BI85" s="362" t="s">
        <v>336</v>
      </c>
      <c r="BJ85" s="355" t="n">
        <f aca="false">($M85=BI85)*$D$12</f>
        <v>0</v>
      </c>
      <c r="BK85" s="406"/>
      <c r="BL85" s="362" t="s">
        <v>337</v>
      </c>
      <c r="BM85" s="355" t="n">
        <f aca="false">($M85=BL85)*$D$12</f>
        <v>0</v>
      </c>
      <c r="BN85" s="406"/>
      <c r="BO85" s="362" t="s">
        <v>335</v>
      </c>
      <c r="BP85" s="355" t="n">
        <f aca="false">($M85=BO85)*$D$12</f>
        <v>0</v>
      </c>
      <c r="BQ85" s="406"/>
      <c r="BR85" s="362" t="s">
        <v>337</v>
      </c>
      <c r="BS85" s="355" t="n">
        <f aca="false">($M85=BR85)*$D$12</f>
        <v>0</v>
      </c>
      <c r="BT85" s="406"/>
      <c r="BU85" s="362"/>
      <c r="BV85" s="355" t="n">
        <f aca="false">($M85=BU85)*$D$12</f>
        <v>0</v>
      </c>
      <c r="BW85" s="406"/>
      <c r="BX85" s="362"/>
      <c r="BY85" s="355" t="n">
        <f aca="false">($M85=BX85)*$D$12</f>
        <v>0</v>
      </c>
      <c r="BZ85" s="406"/>
      <c r="CA85" s="362"/>
      <c r="CB85" s="355" t="n">
        <f aca="false">($M85=CA85)*$D$12</f>
        <v>0</v>
      </c>
      <c r="CC85" s="406"/>
      <c r="CD85" s="362"/>
      <c r="CE85" s="355" t="n">
        <f aca="false">($M85=CD85)*$D$12</f>
        <v>0</v>
      </c>
      <c r="CF85" s="406"/>
      <c r="CG85" s="362"/>
      <c r="CH85" s="355" t="n">
        <f aca="false">($M85=CG85)*$D$12</f>
        <v>0</v>
      </c>
      <c r="CI85" s="406"/>
      <c r="CJ85" s="362"/>
      <c r="CK85" s="355" t="n">
        <f aca="false">($M85=CJ85)*$D$12</f>
        <v>0</v>
      </c>
      <c r="CL85" s="406"/>
      <c r="CM85" s="362"/>
      <c r="CN85" s="355" t="n">
        <f aca="false">($M85=CM85)*$D$12</f>
        <v>0</v>
      </c>
      <c r="CO85" s="406"/>
      <c r="CP85" s="362"/>
      <c r="CQ85" s="355" t="n">
        <f aca="false">($M85=CP85)*$D$12</f>
        <v>0</v>
      </c>
      <c r="CR85" s="406"/>
      <c r="CS85" s="362"/>
      <c r="CT85" s="355" t="n">
        <f aca="false">($M85=CS85)*$D$12</f>
        <v>0</v>
      </c>
      <c r="CU85" s="406"/>
      <c r="CV85" s="362"/>
      <c r="CW85" s="355" t="n">
        <f aca="false">($M85=CV85)*$D$12</f>
        <v>0</v>
      </c>
      <c r="CX85" s="406"/>
      <c r="CY85" s="362"/>
      <c r="CZ85" s="355" t="n">
        <f aca="false">($M85=CY85)*$D$12</f>
        <v>0</v>
      </c>
      <c r="DA85" s="406"/>
      <c r="DB85" s="362"/>
      <c r="DC85" s="355" t="n">
        <f aca="false">($M85=DB85)*$D$12</f>
        <v>0</v>
      </c>
      <c r="DD85" s="406"/>
      <c r="DE85" s="362"/>
      <c r="DF85" s="355" t="n">
        <f aca="false">($M85=DE85)*$D$12</f>
        <v>0</v>
      </c>
      <c r="DG85" s="406"/>
      <c r="DH85" s="362"/>
      <c r="DI85" s="355" t="n">
        <f aca="false">($M85=DH85)*$D$12</f>
        <v>0</v>
      </c>
      <c r="DJ85" s="406"/>
      <c r="DK85" s="362"/>
      <c r="DL85" s="355" t="n">
        <f aca="false">($M85=DK85)*$D$12</f>
        <v>0</v>
      </c>
      <c r="DM85" s="406"/>
      <c r="DN85" s="362"/>
      <c r="DO85" s="355" t="n">
        <f aca="false">($M85=DN85)*$D$12</f>
        <v>0</v>
      </c>
      <c r="DP85" s="406"/>
      <c r="DQ85" s="362"/>
      <c r="DR85" s="355" t="n">
        <f aca="false">($M85=DQ85)*$D$12</f>
        <v>0</v>
      </c>
      <c r="DS85" s="406"/>
      <c r="DT85" s="362"/>
      <c r="DU85" s="355" t="n">
        <f aca="false">($M85=DT85)*$D$12</f>
        <v>0</v>
      </c>
      <c r="DV85" s="406"/>
      <c r="DW85" s="362"/>
      <c r="DX85" s="355" t="n">
        <f aca="false">($M85=DW85)*$D$12</f>
        <v>0</v>
      </c>
      <c r="DY85" s="406"/>
      <c r="DZ85" s="362"/>
      <c r="EA85" s="355" t="n">
        <f aca="false">($M85=DZ85)*$D$12</f>
        <v>0</v>
      </c>
      <c r="EB85" s="406"/>
      <c r="EC85" s="362"/>
      <c r="ED85" s="355" t="n">
        <f aca="false">($M85=EC85)*$D$12</f>
        <v>0</v>
      </c>
      <c r="EE85" s="406"/>
      <c r="EF85" s="362"/>
      <c r="EG85" s="355" t="n">
        <f aca="false">($M85=EF85)*$D$12</f>
        <v>0</v>
      </c>
      <c r="EH85" s="406"/>
      <c r="EI85" s="406"/>
    </row>
    <row r="86" customFormat="false" ht="15" hidden="false" customHeight="false" outlineLevel="0" collapsed="false">
      <c r="A86" s="326"/>
      <c r="B86" s="326"/>
      <c r="C86" s="326"/>
      <c r="D86" s="326"/>
      <c r="E86" s="326"/>
      <c r="F86" s="327" t="n">
        <f aca="false">$D$13</f>
        <v>5</v>
      </c>
      <c r="G86" s="393" t="n">
        <f aca="false">VLOOKUP(H86,Equipos!$Q$1:$R$25,2,0)</f>
        <v>14</v>
      </c>
      <c r="H86" s="394" t="n">
        <f aca="false">$H$56</f>
        <v>46197</v>
      </c>
      <c r="I86" s="332"/>
      <c r="J86" s="408"/>
      <c r="K86" s="366" t="str">
        <f aca="false">Idiomas!D156</f>
        <v>3º GRUPO B</v>
      </c>
      <c r="L86" s="353"/>
      <c r="M86" s="358" t="str">
        <f aca="false">IF(OR(SUM(WORLDCUP!$AN$14:$AN$17)=12,WORLDCUP!$AJ$99=144),WORLDCUP!AL16,LEFT(K86,1)&amp;RIGHT(K86,1))</f>
        <v>3B</v>
      </c>
      <c r="N86" s="331"/>
      <c r="O86" s="331"/>
      <c r="P86" s="331"/>
      <c r="Q86" s="331"/>
      <c r="R86" s="403"/>
      <c r="S86" s="362" t="s">
        <v>337</v>
      </c>
      <c r="T86" s="355" t="n">
        <f aca="false">($M86=S86)*$D$13</f>
        <v>0</v>
      </c>
      <c r="U86" s="406"/>
      <c r="V86" s="362" t="s">
        <v>335</v>
      </c>
      <c r="W86" s="355" t="n">
        <f aca="false">($M86=V86)*$D$13</f>
        <v>0</v>
      </c>
      <c r="X86" s="406"/>
      <c r="Y86" s="362" t="s">
        <v>335</v>
      </c>
      <c r="Z86" s="355" t="n">
        <f aca="false">($M86=Y86)*$D$13</f>
        <v>0</v>
      </c>
      <c r="AA86" s="406"/>
      <c r="AB86" s="362" t="s">
        <v>335</v>
      </c>
      <c r="AC86" s="355" t="n">
        <f aca="false">($M86=AB86)*$D$13</f>
        <v>0</v>
      </c>
      <c r="AD86" s="406"/>
      <c r="AE86" s="362" t="s">
        <v>335</v>
      </c>
      <c r="AF86" s="355" t="n">
        <f aca="false">($M86=AE86)*$D$13</f>
        <v>0</v>
      </c>
      <c r="AG86" s="406"/>
      <c r="AH86" s="362" t="s">
        <v>335</v>
      </c>
      <c r="AI86" s="355" t="n">
        <f aca="false">($M86=AH86)*$D$13</f>
        <v>0</v>
      </c>
      <c r="AJ86" s="406"/>
      <c r="AK86" s="362" t="s">
        <v>335</v>
      </c>
      <c r="AL86" s="355" t="n">
        <f aca="false">($M86=AK86)*$D$13</f>
        <v>0</v>
      </c>
      <c r="AM86" s="406"/>
      <c r="AN86" s="362" t="s">
        <v>335</v>
      </c>
      <c r="AO86" s="355" t="n">
        <f aca="false">($M86=AN86)*$D$13</f>
        <v>0</v>
      </c>
      <c r="AP86" s="406"/>
      <c r="AQ86" s="362" t="s">
        <v>335</v>
      </c>
      <c r="AR86" s="355" t="n">
        <f aca="false">($M86=AQ86)*$D$13</f>
        <v>0</v>
      </c>
      <c r="AS86" s="406"/>
      <c r="AT86" s="362" t="s">
        <v>337</v>
      </c>
      <c r="AU86" s="355" t="n">
        <f aca="false">($M86=AT86)*$D$13</f>
        <v>0</v>
      </c>
      <c r="AV86" s="406"/>
      <c r="AW86" s="362" t="s">
        <v>336</v>
      </c>
      <c r="AX86" s="355" t="n">
        <f aca="false">($M86=AW86)*$D$13</f>
        <v>0</v>
      </c>
      <c r="AY86" s="406"/>
      <c r="AZ86" s="362" t="s">
        <v>337</v>
      </c>
      <c r="BA86" s="355" t="n">
        <f aca="false">($M86=AZ86)*$D$13</f>
        <v>0</v>
      </c>
      <c r="BB86" s="406"/>
      <c r="BC86" s="362" t="s">
        <v>335</v>
      </c>
      <c r="BD86" s="355" t="n">
        <f aca="false">($M86=BC86)*$D$13</f>
        <v>0</v>
      </c>
      <c r="BE86" s="406"/>
      <c r="BF86" s="362" t="s">
        <v>335</v>
      </c>
      <c r="BG86" s="355" t="n">
        <f aca="false">($M86=BF86)*$D$13</f>
        <v>0</v>
      </c>
      <c r="BH86" s="406"/>
      <c r="BI86" s="362" t="s">
        <v>335</v>
      </c>
      <c r="BJ86" s="355" t="n">
        <f aca="false">($M86=BI86)*$D$13</f>
        <v>0</v>
      </c>
      <c r="BK86" s="406"/>
      <c r="BL86" s="362" t="s">
        <v>335</v>
      </c>
      <c r="BM86" s="355" t="n">
        <f aca="false">($M86=BL86)*$D$13</f>
        <v>0</v>
      </c>
      <c r="BN86" s="406"/>
      <c r="BO86" s="362" t="s">
        <v>337</v>
      </c>
      <c r="BP86" s="355" t="n">
        <f aca="false">($M86=BO86)*$D$13</f>
        <v>0</v>
      </c>
      <c r="BQ86" s="406"/>
      <c r="BR86" s="362" t="s">
        <v>335</v>
      </c>
      <c r="BS86" s="355" t="n">
        <f aca="false">($M86=BR86)*$D$13</f>
        <v>0</v>
      </c>
      <c r="BT86" s="406"/>
      <c r="BU86" s="362"/>
      <c r="BV86" s="355" t="n">
        <f aca="false">($M86=BU86)*$D$13</f>
        <v>0</v>
      </c>
      <c r="BW86" s="406"/>
      <c r="BX86" s="362"/>
      <c r="BY86" s="355" t="n">
        <f aca="false">($M86=BX86)*$D$13</f>
        <v>0</v>
      </c>
      <c r="BZ86" s="406"/>
      <c r="CA86" s="362"/>
      <c r="CB86" s="355" t="n">
        <f aca="false">($M86=CA86)*$D$13</f>
        <v>0</v>
      </c>
      <c r="CC86" s="406"/>
      <c r="CD86" s="362"/>
      <c r="CE86" s="355" t="n">
        <f aca="false">($M86=CD86)*$D$13</f>
        <v>0</v>
      </c>
      <c r="CF86" s="406"/>
      <c r="CG86" s="362"/>
      <c r="CH86" s="355" t="n">
        <f aca="false">($M86=CG86)*$D$13</f>
        <v>0</v>
      </c>
      <c r="CI86" s="406"/>
      <c r="CJ86" s="362"/>
      <c r="CK86" s="355" t="n">
        <f aca="false">($M86=CJ86)*$D$13</f>
        <v>0</v>
      </c>
      <c r="CL86" s="406"/>
      <c r="CM86" s="362"/>
      <c r="CN86" s="355" t="n">
        <f aca="false">($M86=CM86)*$D$13</f>
        <v>0</v>
      </c>
      <c r="CO86" s="406"/>
      <c r="CP86" s="362"/>
      <c r="CQ86" s="355" t="n">
        <f aca="false">($M86=CP86)*$D$13</f>
        <v>0</v>
      </c>
      <c r="CR86" s="406"/>
      <c r="CS86" s="362"/>
      <c r="CT86" s="355" t="n">
        <f aca="false">($M86=CS86)*$D$13</f>
        <v>0</v>
      </c>
      <c r="CU86" s="406"/>
      <c r="CV86" s="362"/>
      <c r="CW86" s="355" t="n">
        <f aca="false">($M86=CV86)*$D$13</f>
        <v>0</v>
      </c>
      <c r="CX86" s="406"/>
      <c r="CY86" s="362"/>
      <c r="CZ86" s="355" t="n">
        <f aca="false">($M86=CY86)*$D$13</f>
        <v>0</v>
      </c>
      <c r="DA86" s="406"/>
      <c r="DB86" s="362"/>
      <c r="DC86" s="355" t="n">
        <f aca="false">($M86=DB86)*$D$13</f>
        <v>0</v>
      </c>
      <c r="DD86" s="406"/>
      <c r="DE86" s="362"/>
      <c r="DF86" s="355" t="n">
        <f aca="false">($M86=DE86)*$D$13</f>
        <v>0</v>
      </c>
      <c r="DG86" s="406"/>
      <c r="DH86" s="362"/>
      <c r="DI86" s="355" t="n">
        <f aca="false">($M86=DH86)*$D$13</f>
        <v>0</v>
      </c>
      <c r="DJ86" s="406"/>
      <c r="DK86" s="362"/>
      <c r="DL86" s="355" t="n">
        <f aca="false">($M86=DK86)*$D$13</f>
        <v>0</v>
      </c>
      <c r="DM86" s="406"/>
      <c r="DN86" s="362"/>
      <c r="DO86" s="355" t="n">
        <f aca="false">($M86=DN86)*$D$13</f>
        <v>0</v>
      </c>
      <c r="DP86" s="406"/>
      <c r="DQ86" s="362"/>
      <c r="DR86" s="355" t="n">
        <f aca="false">($M86=DQ86)*$D$13</f>
        <v>0</v>
      </c>
      <c r="DS86" s="406"/>
      <c r="DT86" s="362"/>
      <c r="DU86" s="355" t="n">
        <f aca="false">($M86=DT86)*$D$13</f>
        <v>0</v>
      </c>
      <c r="DV86" s="406"/>
      <c r="DW86" s="362"/>
      <c r="DX86" s="355" t="n">
        <f aca="false">($M86=DW86)*$D$13</f>
        <v>0</v>
      </c>
      <c r="DY86" s="406"/>
      <c r="DZ86" s="362"/>
      <c r="EA86" s="355" t="n">
        <f aca="false">($M86=DZ86)*$D$13</f>
        <v>0</v>
      </c>
      <c r="EB86" s="406"/>
      <c r="EC86" s="354"/>
      <c r="ED86" s="355" t="n">
        <f aca="false">($M86=EC86)*$D$13</f>
        <v>0</v>
      </c>
      <c r="EE86" s="406"/>
      <c r="EF86" s="362"/>
      <c r="EG86" s="355" t="n">
        <f aca="false">($M86=EF86)*$D$13</f>
        <v>0</v>
      </c>
      <c r="EH86" s="406"/>
      <c r="EI86" s="406"/>
    </row>
    <row r="87" customFormat="false" ht="15" hidden="false" customHeight="false" outlineLevel="0" collapsed="false">
      <c r="A87" s="326"/>
      <c r="B87" s="326"/>
      <c r="C87" s="326"/>
      <c r="D87" s="326"/>
      <c r="E87" s="326"/>
      <c r="F87" s="327" t="n">
        <f aca="false">$D$14</f>
        <v>5</v>
      </c>
      <c r="G87" s="393" t="n">
        <f aca="false">VLOOKUP(H87,Equipos!$Q$1:$R$25,2,0)</f>
        <v>14</v>
      </c>
      <c r="H87" s="394" t="n">
        <f aca="false">$H$56</f>
        <v>46197</v>
      </c>
      <c r="I87" s="332"/>
      <c r="J87" s="408"/>
      <c r="K87" s="366" t="str">
        <f aca="false">Idiomas!D157</f>
        <v>4º GRUPO B</v>
      </c>
      <c r="L87" s="353"/>
      <c r="M87" s="358" t="str">
        <f aca="false">IF(OR(SUM(WORLDCUP!$AN$14:$AN$17)=12,WORLDCUP!$AJ$99=144),WORLDCUP!AL17,LEFT(K87,1)&amp;RIGHT(K87,1))</f>
        <v>4B</v>
      </c>
      <c r="N87" s="331"/>
      <c r="O87" s="331"/>
      <c r="P87" s="331"/>
      <c r="Q87" s="331"/>
      <c r="R87" s="403"/>
      <c r="S87" s="362" t="s">
        <v>338</v>
      </c>
      <c r="T87" s="355" t="n">
        <f aca="false">($M87=S87)*$D$14</f>
        <v>0</v>
      </c>
      <c r="U87" s="406"/>
      <c r="V87" s="362" t="s">
        <v>338</v>
      </c>
      <c r="W87" s="355" t="n">
        <f aca="false">($M87=V87)*$D$14</f>
        <v>0</v>
      </c>
      <c r="X87" s="406"/>
      <c r="Y87" s="362" t="s">
        <v>338</v>
      </c>
      <c r="Z87" s="355" t="n">
        <f aca="false">($M87=Y87)*$D$14</f>
        <v>0</v>
      </c>
      <c r="AA87" s="406"/>
      <c r="AB87" s="362" t="s">
        <v>338</v>
      </c>
      <c r="AC87" s="355" t="n">
        <f aca="false">($M87=AB87)*$D$14</f>
        <v>0</v>
      </c>
      <c r="AD87" s="406"/>
      <c r="AE87" s="362" t="s">
        <v>338</v>
      </c>
      <c r="AF87" s="355" t="n">
        <f aca="false">($M87=AE87)*$D$14</f>
        <v>0</v>
      </c>
      <c r="AG87" s="406"/>
      <c r="AH87" s="362" t="s">
        <v>338</v>
      </c>
      <c r="AI87" s="355" t="n">
        <f aca="false">($M87=AH87)*$D$14</f>
        <v>0</v>
      </c>
      <c r="AJ87" s="406"/>
      <c r="AK87" s="362" t="s">
        <v>338</v>
      </c>
      <c r="AL87" s="355" t="n">
        <f aca="false">($M87=AK87)*$D$14</f>
        <v>0</v>
      </c>
      <c r="AM87" s="406"/>
      <c r="AN87" s="362" t="s">
        <v>338</v>
      </c>
      <c r="AO87" s="355" t="n">
        <f aca="false">($M87=AN87)*$D$14</f>
        <v>0</v>
      </c>
      <c r="AP87" s="406"/>
      <c r="AQ87" s="362" t="s">
        <v>338</v>
      </c>
      <c r="AR87" s="355" t="n">
        <f aca="false">($M87=AQ87)*$D$14</f>
        <v>0</v>
      </c>
      <c r="AS87" s="406"/>
      <c r="AT87" s="362" t="s">
        <v>338</v>
      </c>
      <c r="AU87" s="355" t="n">
        <f aca="false">($M87=AT87)*$D$14</f>
        <v>0</v>
      </c>
      <c r="AV87" s="406"/>
      <c r="AW87" s="362" t="s">
        <v>338</v>
      </c>
      <c r="AX87" s="355" t="n">
        <f aca="false">($M87=AW87)*$D$14</f>
        <v>0</v>
      </c>
      <c r="AY87" s="406"/>
      <c r="AZ87" s="362" t="s">
        <v>338</v>
      </c>
      <c r="BA87" s="355" t="n">
        <f aca="false">($M87=AZ87)*$D$14</f>
        <v>0</v>
      </c>
      <c r="BB87" s="406"/>
      <c r="BC87" s="362" t="s">
        <v>338</v>
      </c>
      <c r="BD87" s="355" t="n">
        <f aca="false">($M87=BC87)*$D$14</f>
        <v>0</v>
      </c>
      <c r="BE87" s="406"/>
      <c r="BF87" s="362" t="s">
        <v>338</v>
      </c>
      <c r="BG87" s="355" t="n">
        <f aca="false">($M87=BF87)*$D$14</f>
        <v>0</v>
      </c>
      <c r="BH87" s="406"/>
      <c r="BI87" s="362" t="s">
        <v>338</v>
      </c>
      <c r="BJ87" s="355" t="n">
        <f aca="false">($M87=BI87)*$D$14</f>
        <v>0</v>
      </c>
      <c r="BK87" s="406"/>
      <c r="BL87" s="362" t="s">
        <v>338</v>
      </c>
      <c r="BM87" s="355" t="n">
        <f aca="false">($M87=BL87)*$D$14</f>
        <v>0</v>
      </c>
      <c r="BN87" s="406"/>
      <c r="BO87" s="362" t="s">
        <v>338</v>
      </c>
      <c r="BP87" s="355" t="n">
        <f aca="false">($M87=BO87)*$D$14</f>
        <v>0</v>
      </c>
      <c r="BQ87" s="406"/>
      <c r="BR87" s="362" t="s">
        <v>338</v>
      </c>
      <c r="BS87" s="355" t="n">
        <f aca="false">($M87=BR87)*$D$14</f>
        <v>0</v>
      </c>
      <c r="BT87" s="406"/>
      <c r="BU87" s="362"/>
      <c r="BV87" s="355" t="n">
        <f aca="false">($M87=BU87)*$D$14</f>
        <v>0</v>
      </c>
      <c r="BW87" s="406"/>
      <c r="BX87" s="362"/>
      <c r="BY87" s="355" t="n">
        <f aca="false">($M87=BX87)*$D$14</f>
        <v>0</v>
      </c>
      <c r="BZ87" s="406"/>
      <c r="CA87" s="362"/>
      <c r="CB87" s="355" t="n">
        <f aca="false">($M87=CA87)*$D$14</f>
        <v>0</v>
      </c>
      <c r="CC87" s="406"/>
      <c r="CD87" s="362"/>
      <c r="CE87" s="355" t="n">
        <f aca="false">($M87=CD87)*$D$14</f>
        <v>0</v>
      </c>
      <c r="CF87" s="406"/>
      <c r="CG87" s="362"/>
      <c r="CH87" s="355" t="n">
        <f aca="false">($M87=CG87)*$D$14</f>
        <v>0</v>
      </c>
      <c r="CI87" s="406"/>
      <c r="CJ87" s="362"/>
      <c r="CK87" s="355" t="n">
        <f aca="false">($M87=CJ87)*$D$14</f>
        <v>0</v>
      </c>
      <c r="CL87" s="406"/>
      <c r="CM87" s="362"/>
      <c r="CN87" s="355" t="n">
        <f aca="false">($M87=CM87)*$D$14</f>
        <v>0</v>
      </c>
      <c r="CO87" s="406"/>
      <c r="CP87" s="362"/>
      <c r="CQ87" s="355" t="n">
        <f aca="false">($M87=CP87)*$D$14</f>
        <v>0</v>
      </c>
      <c r="CR87" s="406"/>
      <c r="CS87" s="362"/>
      <c r="CT87" s="355" t="n">
        <f aca="false">($M87=CS87)*$D$14</f>
        <v>0</v>
      </c>
      <c r="CU87" s="406"/>
      <c r="CV87" s="362"/>
      <c r="CW87" s="355" t="n">
        <f aca="false">($M87=CV87)*$D$14</f>
        <v>0</v>
      </c>
      <c r="CX87" s="406"/>
      <c r="CY87" s="362"/>
      <c r="CZ87" s="355" t="n">
        <f aca="false">($M87=CY87)*$D$14</f>
        <v>0</v>
      </c>
      <c r="DA87" s="406"/>
      <c r="DB87" s="362"/>
      <c r="DC87" s="355" t="n">
        <f aca="false">($M87=DB87)*$D$14</f>
        <v>0</v>
      </c>
      <c r="DD87" s="406"/>
      <c r="DE87" s="362"/>
      <c r="DF87" s="355" t="n">
        <f aca="false">($M87=DE87)*$D$14</f>
        <v>0</v>
      </c>
      <c r="DG87" s="406"/>
      <c r="DH87" s="362"/>
      <c r="DI87" s="355" t="n">
        <f aca="false">($M87=DH87)*$D$14</f>
        <v>0</v>
      </c>
      <c r="DJ87" s="406"/>
      <c r="DK87" s="362"/>
      <c r="DL87" s="355" t="n">
        <f aca="false">($M87=DK87)*$D$14</f>
        <v>0</v>
      </c>
      <c r="DM87" s="406"/>
      <c r="DN87" s="362"/>
      <c r="DO87" s="355" t="n">
        <f aca="false">($M87=DN87)*$D$14</f>
        <v>0</v>
      </c>
      <c r="DP87" s="406"/>
      <c r="DQ87" s="362"/>
      <c r="DR87" s="355" t="n">
        <f aca="false">($M87=DQ87)*$D$14</f>
        <v>0</v>
      </c>
      <c r="DS87" s="406"/>
      <c r="DT87" s="362"/>
      <c r="DU87" s="355" t="n">
        <f aca="false">($M87=DT87)*$D$14</f>
        <v>0</v>
      </c>
      <c r="DV87" s="406"/>
      <c r="DW87" s="362"/>
      <c r="DX87" s="355" t="n">
        <f aca="false">($M87=DW87)*$D$14</f>
        <v>0</v>
      </c>
      <c r="DY87" s="406"/>
      <c r="DZ87" s="362"/>
      <c r="EA87" s="355" t="n">
        <f aca="false">($M87=DZ87)*$D$14</f>
        <v>0</v>
      </c>
      <c r="EB87" s="406"/>
      <c r="EC87" s="354"/>
      <c r="ED87" s="355" t="n">
        <f aca="false">($M87=EC87)*$D$14</f>
        <v>0</v>
      </c>
      <c r="EE87" s="406"/>
      <c r="EF87" s="362"/>
      <c r="EG87" s="355" t="n">
        <f aca="false">($M87=EF87)*$D$14</f>
        <v>0</v>
      </c>
      <c r="EH87" s="406"/>
      <c r="EI87" s="406"/>
    </row>
    <row r="88" customFormat="false" ht="15" hidden="false" customHeight="false" outlineLevel="0" collapsed="false">
      <c r="A88" s="326"/>
      <c r="B88" s="326"/>
      <c r="C88" s="326"/>
      <c r="D88" s="326"/>
      <c r="E88" s="326"/>
      <c r="F88" s="327" t="n">
        <f aca="false">$D$11</f>
        <v>5</v>
      </c>
      <c r="G88" s="393" t="n">
        <f aca="false">VLOOKUP(H88,Equipos!$Q$1:$R$25,2,0)</f>
        <v>15</v>
      </c>
      <c r="H88" s="394" t="n">
        <f aca="false">$H$58</f>
        <v>46198</v>
      </c>
      <c r="I88" s="332"/>
      <c r="J88" s="407" t="s">
        <v>93</v>
      </c>
      <c r="K88" s="366" t="str">
        <f aca="false">Idiomas!D158</f>
        <v>1º GRUPO C</v>
      </c>
      <c r="L88" s="353"/>
      <c r="M88" s="358" t="str">
        <f aca="false">IF(OR(SUM(WORLDCUP!$AN$22:$AN$25)=12,WORLDCUP!$AJ$99=144),WORLDCUP!AL22,LEFT(K88,1)&amp;RIGHT(K88,1))</f>
        <v>1C</v>
      </c>
      <c r="N88" s="331"/>
      <c r="O88" s="331"/>
      <c r="P88" s="331"/>
      <c r="Q88" s="331"/>
      <c r="R88" s="403"/>
      <c r="S88" s="362" t="s">
        <v>339</v>
      </c>
      <c r="T88" s="355" t="n">
        <f aca="false">($M88=S88)*$D$11</f>
        <v>0</v>
      </c>
      <c r="U88" s="406"/>
      <c r="V88" s="362" t="s">
        <v>339</v>
      </c>
      <c r="W88" s="355" t="n">
        <f aca="false">($M88=V88)*$D$11</f>
        <v>0</v>
      </c>
      <c r="X88" s="406"/>
      <c r="Y88" s="362" t="s">
        <v>339</v>
      </c>
      <c r="Z88" s="355" t="n">
        <f aca="false">($M88=Y88)*$D$11</f>
        <v>0</v>
      </c>
      <c r="AA88" s="406"/>
      <c r="AB88" s="362" t="s">
        <v>340</v>
      </c>
      <c r="AC88" s="355" t="n">
        <f aca="false">($M88=AB88)*$D$11</f>
        <v>0</v>
      </c>
      <c r="AD88" s="406"/>
      <c r="AE88" s="362" t="s">
        <v>340</v>
      </c>
      <c r="AF88" s="355" t="n">
        <f aca="false">($M88=AE88)*$D$11</f>
        <v>0</v>
      </c>
      <c r="AG88" s="406"/>
      <c r="AH88" s="362" t="s">
        <v>339</v>
      </c>
      <c r="AI88" s="355" t="n">
        <f aca="false">($M88=AH88)*$D$11</f>
        <v>0</v>
      </c>
      <c r="AJ88" s="406"/>
      <c r="AK88" s="362" t="s">
        <v>339</v>
      </c>
      <c r="AL88" s="355" t="n">
        <f aca="false">($M88=AK88)*$D$11</f>
        <v>0</v>
      </c>
      <c r="AM88" s="406"/>
      <c r="AN88" s="362" t="s">
        <v>339</v>
      </c>
      <c r="AO88" s="355" t="n">
        <f aca="false">($M88=AN88)*$D$11</f>
        <v>0</v>
      </c>
      <c r="AP88" s="406"/>
      <c r="AQ88" s="362" t="s">
        <v>340</v>
      </c>
      <c r="AR88" s="355" t="n">
        <f aca="false">($M88=AQ88)*$D$11</f>
        <v>0</v>
      </c>
      <c r="AS88" s="406"/>
      <c r="AT88" s="362" t="s">
        <v>340</v>
      </c>
      <c r="AU88" s="355" t="n">
        <f aca="false">($M88=AT88)*$D$11</f>
        <v>0</v>
      </c>
      <c r="AV88" s="406"/>
      <c r="AW88" s="362" t="s">
        <v>339</v>
      </c>
      <c r="AX88" s="355" t="n">
        <f aca="false">($M88=AW88)*$D$11</f>
        <v>0</v>
      </c>
      <c r="AY88" s="406"/>
      <c r="AZ88" s="362" t="s">
        <v>339</v>
      </c>
      <c r="BA88" s="355" t="n">
        <f aca="false">($M88=AZ88)*$D$11</f>
        <v>0</v>
      </c>
      <c r="BB88" s="406"/>
      <c r="BC88" s="362" t="s">
        <v>339</v>
      </c>
      <c r="BD88" s="355" t="n">
        <f aca="false">($M88=BC88)*$D$11</f>
        <v>0</v>
      </c>
      <c r="BE88" s="406"/>
      <c r="BF88" s="362" t="s">
        <v>339</v>
      </c>
      <c r="BG88" s="355" t="n">
        <f aca="false">($M88=BF88)*$D$11</f>
        <v>0</v>
      </c>
      <c r="BH88" s="406"/>
      <c r="BI88" s="362" t="s">
        <v>339</v>
      </c>
      <c r="BJ88" s="355" t="n">
        <f aca="false">($M88=BI88)*$D$11</f>
        <v>0</v>
      </c>
      <c r="BK88" s="406"/>
      <c r="BL88" s="362" t="s">
        <v>339</v>
      </c>
      <c r="BM88" s="355" t="n">
        <f aca="false">($M88=BL88)*$D$11</f>
        <v>0</v>
      </c>
      <c r="BN88" s="406"/>
      <c r="BO88" s="362" t="s">
        <v>339</v>
      </c>
      <c r="BP88" s="355" t="n">
        <f aca="false">($M88=BO88)*$D$11</f>
        <v>0</v>
      </c>
      <c r="BQ88" s="406"/>
      <c r="BR88" s="362" t="s">
        <v>339</v>
      </c>
      <c r="BS88" s="355" t="n">
        <f aca="false">($M88=BR88)*$D$11</f>
        <v>0</v>
      </c>
      <c r="BT88" s="406"/>
      <c r="BU88" s="362"/>
      <c r="BV88" s="355" t="n">
        <f aca="false">($M88=BU88)*$D$11</f>
        <v>0</v>
      </c>
      <c r="BW88" s="406"/>
      <c r="BX88" s="362"/>
      <c r="BY88" s="355" t="n">
        <f aca="false">($M88=BX88)*$D$11</f>
        <v>0</v>
      </c>
      <c r="BZ88" s="406"/>
      <c r="CA88" s="362"/>
      <c r="CB88" s="355" t="n">
        <f aca="false">($M88=CA88)*$D$11</f>
        <v>0</v>
      </c>
      <c r="CC88" s="406"/>
      <c r="CD88" s="362"/>
      <c r="CE88" s="355" t="n">
        <f aca="false">($M88=CD88)*$D$11</f>
        <v>0</v>
      </c>
      <c r="CF88" s="406"/>
      <c r="CG88" s="362"/>
      <c r="CH88" s="355" t="n">
        <f aca="false">($M88=CG88)*$D$11</f>
        <v>0</v>
      </c>
      <c r="CI88" s="406"/>
      <c r="CJ88" s="362"/>
      <c r="CK88" s="355" t="n">
        <f aca="false">($M88=CJ88)*$D$11</f>
        <v>0</v>
      </c>
      <c r="CL88" s="406"/>
      <c r="CM88" s="362"/>
      <c r="CN88" s="355" t="n">
        <f aca="false">($M88=CM88)*$D$11</f>
        <v>0</v>
      </c>
      <c r="CO88" s="406"/>
      <c r="CP88" s="362"/>
      <c r="CQ88" s="355" t="n">
        <f aca="false">($M88=CP88)*$D$11</f>
        <v>0</v>
      </c>
      <c r="CR88" s="406"/>
      <c r="CS88" s="362"/>
      <c r="CT88" s="355" t="n">
        <f aca="false">($M88=CS88)*$D$11</f>
        <v>0</v>
      </c>
      <c r="CU88" s="406"/>
      <c r="CV88" s="362"/>
      <c r="CW88" s="355" t="n">
        <f aca="false">($M88=CV88)*$D$11</f>
        <v>0</v>
      </c>
      <c r="CX88" s="406"/>
      <c r="CY88" s="362"/>
      <c r="CZ88" s="355" t="n">
        <f aca="false">($M88=CY88)*$D$11</f>
        <v>0</v>
      </c>
      <c r="DA88" s="406"/>
      <c r="DB88" s="362"/>
      <c r="DC88" s="355" t="n">
        <f aca="false">($M88=DB88)*$D$11</f>
        <v>0</v>
      </c>
      <c r="DD88" s="406"/>
      <c r="DE88" s="362"/>
      <c r="DF88" s="355" t="n">
        <f aca="false">($M88=DE88)*$D$11</f>
        <v>0</v>
      </c>
      <c r="DG88" s="406"/>
      <c r="DH88" s="362"/>
      <c r="DI88" s="355" t="n">
        <f aca="false">($M88=DH88)*$D$11</f>
        <v>0</v>
      </c>
      <c r="DJ88" s="406"/>
      <c r="DK88" s="362"/>
      <c r="DL88" s="355" t="n">
        <f aca="false">($M88=DK88)*$D$11</f>
        <v>0</v>
      </c>
      <c r="DM88" s="406"/>
      <c r="DN88" s="362"/>
      <c r="DO88" s="355" t="n">
        <f aca="false">($M88=DN88)*$D$11</f>
        <v>0</v>
      </c>
      <c r="DP88" s="406"/>
      <c r="DQ88" s="362"/>
      <c r="DR88" s="355" t="n">
        <f aca="false">($M88=DQ88)*$D$11</f>
        <v>0</v>
      </c>
      <c r="DS88" s="406"/>
      <c r="DT88" s="362"/>
      <c r="DU88" s="355" t="n">
        <f aca="false">($M88=DT88)*$D$11</f>
        <v>0</v>
      </c>
      <c r="DV88" s="406"/>
      <c r="DW88" s="362"/>
      <c r="DX88" s="355" t="n">
        <f aca="false">($M88=DW88)*$D$11</f>
        <v>0</v>
      </c>
      <c r="DY88" s="406"/>
      <c r="DZ88" s="362"/>
      <c r="EA88" s="355" t="n">
        <f aca="false">($M88=DZ88)*$D$11</f>
        <v>0</v>
      </c>
      <c r="EB88" s="406"/>
      <c r="EC88" s="362"/>
      <c r="ED88" s="355" t="n">
        <f aca="false">($M88=EC88)*$D$11</f>
        <v>0</v>
      </c>
      <c r="EE88" s="406"/>
      <c r="EF88" s="362"/>
      <c r="EG88" s="355" t="n">
        <f aca="false">($M88=EF88)*$D$11</f>
        <v>0</v>
      </c>
      <c r="EH88" s="406"/>
      <c r="EI88" s="406"/>
    </row>
    <row r="89" customFormat="false" ht="15" hidden="false" customHeight="false" outlineLevel="0" collapsed="false">
      <c r="A89" s="326"/>
      <c r="B89" s="326"/>
      <c r="C89" s="326"/>
      <c r="D89" s="326"/>
      <c r="E89" s="326"/>
      <c r="F89" s="327" t="n">
        <f aca="false">$D$12</f>
        <v>5</v>
      </c>
      <c r="G89" s="393" t="n">
        <f aca="false">VLOOKUP(H89,Equipos!$Q$1:$R$25,2,0)</f>
        <v>15</v>
      </c>
      <c r="H89" s="394" t="n">
        <f aca="false">$H$58</f>
        <v>46198</v>
      </c>
      <c r="I89" s="332"/>
      <c r="J89" s="407"/>
      <c r="K89" s="366" t="str">
        <f aca="false">Idiomas!D159</f>
        <v>2º GRUPO C</v>
      </c>
      <c r="L89" s="353"/>
      <c r="M89" s="358" t="str">
        <f aca="false">IF(OR(SUM(WORLDCUP!$AN$22:$AN$25)=12,WORLDCUP!$AJ$99=144),WORLDCUP!AL23,LEFT(K89,1)&amp;RIGHT(K89,1))</f>
        <v>2C</v>
      </c>
      <c r="N89" s="331"/>
      <c r="O89" s="331"/>
      <c r="P89" s="331"/>
      <c r="Q89" s="331"/>
      <c r="R89" s="403"/>
      <c r="S89" s="362" t="s">
        <v>340</v>
      </c>
      <c r="T89" s="355" t="n">
        <f aca="false">($M89=S89)*$D$12</f>
        <v>0</v>
      </c>
      <c r="U89" s="406"/>
      <c r="V89" s="362" t="s">
        <v>340</v>
      </c>
      <c r="W89" s="355" t="n">
        <f aca="false">($M89=V89)*$D$12</f>
        <v>0</v>
      </c>
      <c r="X89" s="406"/>
      <c r="Y89" s="362" t="s">
        <v>340</v>
      </c>
      <c r="Z89" s="355" t="n">
        <f aca="false">($M89=Y89)*$D$12</f>
        <v>0</v>
      </c>
      <c r="AA89" s="406"/>
      <c r="AB89" s="362" t="s">
        <v>339</v>
      </c>
      <c r="AC89" s="355" t="n">
        <f aca="false">($M89=AB89)*$D$12</f>
        <v>0</v>
      </c>
      <c r="AD89" s="406"/>
      <c r="AE89" s="362" t="s">
        <v>339</v>
      </c>
      <c r="AF89" s="355" t="n">
        <f aca="false">($M89=AE89)*$D$12</f>
        <v>0</v>
      </c>
      <c r="AG89" s="406"/>
      <c r="AH89" s="362" t="s">
        <v>340</v>
      </c>
      <c r="AI89" s="355" t="n">
        <f aca="false">($M89=AH89)*$D$12</f>
        <v>0</v>
      </c>
      <c r="AJ89" s="406"/>
      <c r="AK89" s="362" t="s">
        <v>340</v>
      </c>
      <c r="AL89" s="355" t="n">
        <f aca="false">($M89=AK89)*$D$12</f>
        <v>0</v>
      </c>
      <c r="AM89" s="406"/>
      <c r="AN89" s="362" t="s">
        <v>340</v>
      </c>
      <c r="AO89" s="355" t="n">
        <f aca="false">($M89=AN89)*$D$12</f>
        <v>0</v>
      </c>
      <c r="AP89" s="406"/>
      <c r="AQ89" s="362" t="s">
        <v>339</v>
      </c>
      <c r="AR89" s="355" t="n">
        <f aca="false">($M89=AQ89)*$D$12</f>
        <v>0</v>
      </c>
      <c r="AS89" s="406"/>
      <c r="AT89" s="362" t="s">
        <v>339</v>
      </c>
      <c r="AU89" s="355" t="n">
        <f aca="false">($M89=AT89)*$D$12</f>
        <v>0</v>
      </c>
      <c r="AV89" s="406"/>
      <c r="AW89" s="362" t="s">
        <v>340</v>
      </c>
      <c r="AX89" s="355" t="n">
        <f aca="false">($M89=AW89)*$D$12</f>
        <v>0</v>
      </c>
      <c r="AY89" s="406"/>
      <c r="AZ89" s="362" t="s">
        <v>340</v>
      </c>
      <c r="BA89" s="355" t="n">
        <f aca="false">($M89=AZ89)*$D$12</f>
        <v>0</v>
      </c>
      <c r="BB89" s="406"/>
      <c r="BC89" s="362" t="s">
        <v>340</v>
      </c>
      <c r="BD89" s="355" t="n">
        <f aca="false">($M89=BC89)*$D$12</f>
        <v>0</v>
      </c>
      <c r="BE89" s="406"/>
      <c r="BF89" s="362" t="s">
        <v>340</v>
      </c>
      <c r="BG89" s="355" t="n">
        <f aca="false">($M89=BF89)*$D$12</f>
        <v>0</v>
      </c>
      <c r="BH89" s="406"/>
      <c r="BI89" s="362" t="s">
        <v>340</v>
      </c>
      <c r="BJ89" s="355" t="n">
        <f aca="false">($M89=BI89)*$D$12</f>
        <v>0</v>
      </c>
      <c r="BK89" s="406"/>
      <c r="BL89" s="362" t="s">
        <v>340</v>
      </c>
      <c r="BM89" s="355" t="n">
        <f aca="false">($M89=BL89)*$D$12</f>
        <v>0</v>
      </c>
      <c r="BN89" s="406"/>
      <c r="BO89" s="362" t="s">
        <v>340</v>
      </c>
      <c r="BP89" s="355" t="n">
        <f aca="false">($M89=BO89)*$D$12</f>
        <v>0</v>
      </c>
      <c r="BQ89" s="406"/>
      <c r="BR89" s="362" t="s">
        <v>340</v>
      </c>
      <c r="BS89" s="355" t="n">
        <f aca="false">($M89=BR89)*$D$12</f>
        <v>0</v>
      </c>
      <c r="BT89" s="406"/>
      <c r="BU89" s="362"/>
      <c r="BV89" s="355" t="n">
        <f aca="false">($M89=BU89)*$D$12</f>
        <v>0</v>
      </c>
      <c r="BW89" s="406"/>
      <c r="BX89" s="362"/>
      <c r="BY89" s="355" t="n">
        <f aca="false">($M89=BX89)*$D$12</f>
        <v>0</v>
      </c>
      <c r="BZ89" s="406"/>
      <c r="CA89" s="362"/>
      <c r="CB89" s="355" t="n">
        <f aca="false">($M89=CA89)*$D$12</f>
        <v>0</v>
      </c>
      <c r="CC89" s="406"/>
      <c r="CD89" s="362"/>
      <c r="CE89" s="355" t="n">
        <f aca="false">($M89=CD89)*$D$12</f>
        <v>0</v>
      </c>
      <c r="CF89" s="406"/>
      <c r="CG89" s="362"/>
      <c r="CH89" s="355" t="n">
        <f aca="false">($M89=CG89)*$D$12</f>
        <v>0</v>
      </c>
      <c r="CI89" s="406"/>
      <c r="CJ89" s="362"/>
      <c r="CK89" s="355" t="n">
        <f aca="false">($M89=CJ89)*$D$12</f>
        <v>0</v>
      </c>
      <c r="CL89" s="406"/>
      <c r="CM89" s="362"/>
      <c r="CN89" s="355" t="n">
        <f aca="false">($M89=CM89)*$D$12</f>
        <v>0</v>
      </c>
      <c r="CO89" s="406"/>
      <c r="CP89" s="362"/>
      <c r="CQ89" s="355" t="n">
        <f aca="false">($M89=CP89)*$D$12</f>
        <v>0</v>
      </c>
      <c r="CR89" s="406"/>
      <c r="CS89" s="362"/>
      <c r="CT89" s="355" t="n">
        <f aca="false">($M89=CS89)*$D$12</f>
        <v>0</v>
      </c>
      <c r="CU89" s="406"/>
      <c r="CV89" s="362"/>
      <c r="CW89" s="355" t="n">
        <f aca="false">($M89=CV89)*$D$12</f>
        <v>0</v>
      </c>
      <c r="CX89" s="406"/>
      <c r="CY89" s="362"/>
      <c r="CZ89" s="355" t="n">
        <f aca="false">($M89=CY89)*$D$12</f>
        <v>0</v>
      </c>
      <c r="DA89" s="406"/>
      <c r="DB89" s="362"/>
      <c r="DC89" s="355" t="n">
        <f aca="false">($M89=DB89)*$D$12</f>
        <v>0</v>
      </c>
      <c r="DD89" s="406"/>
      <c r="DE89" s="362"/>
      <c r="DF89" s="355" t="n">
        <f aca="false">($M89=DE89)*$D$12</f>
        <v>0</v>
      </c>
      <c r="DG89" s="406"/>
      <c r="DH89" s="362"/>
      <c r="DI89" s="355" t="n">
        <f aca="false">($M89=DH89)*$D$12</f>
        <v>0</v>
      </c>
      <c r="DJ89" s="406"/>
      <c r="DK89" s="362"/>
      <c r="DL89" s="355" t="n">
        <f aca="false">($M89=DK89)*$D$12</f>
        <v>0</v>
      </c>
      <c r="DM89" s="406"/>
      <c r="DN89" s="362"/>
      <c r="DO89" s="355" t="n">
        <f aca="false">($M89=DN89)*$D$12</f>
        <v>0</v>
      </c>
      <c r="DP89" s="406"/>
      <c r="DQ89" s="362"/>
      <c r="DR89" s="355" t="n">
        <f aca="false">($M89=DQ89)*$D$12</f>
        <v>0</v>
      </c>
      <c r="DS89" s="406"/>
      <c r="DT89" s="362"/>
      <c r="DU89" s="355" t="n">
        <f aca="false">($M89=DT89)*$D$12</f>
        <v>0</v>
      </c>
      <c r="DV89" s="406"/>
      <c r="DW89" s="362"/>
      <c r="DX89" s="355" t="n">
        <f aca="false">($M89=DW89)*$D$12</f>
        <v>0</v>
      </c>
      <c r="DY89" s="406"/>
      <c r="DZ89" s="362"/>
      <c r="EA89" s="355" t="n">
        <f aca="false">($M89=DZ89)*$D$12</f>
        <v>0</v>
      </c>
      <c r="EB89" s="406"/>
      <c r="EC89" s="365"/>
      <c r="ED89" s="355" t="n">
        <f aca="false">($M89=EC89)*$D$12</f>
        <v>0</v>
      </c>
      <c r="EE89" s="406"/>
      <c r="EF89" s="362"/>
      <c r="EG89" s="355" t="n">
        <f aca="false">($M89=EF89)*$D$12</f>
        <v>0</v>
      </c>
      <c r="EH89" s="406"/>
      <c r="EI89" s="406"/>
    </row>
    <row r="90" customFormat="false" ht="15" hidden="false" customHeight="false" outlineLevel="0" collapsed="false">
      <c r="A90" s="326"/>
      <c r="B90" s="326"/>
      <c r="C90" s="326"/>
      <c r="D90" s="326"/>
      <c r="E90" s="326"/>
      <c r="F90" s="327" t="n">
        <f aca="false">$D$13</f>
        <v>5</v>
      </c>
      <c r="G90" s="393" t="n">
        <f aca="false">VLOOKUP(H90,Equipos!$Q$1:$R$25,2,0)</f>
        <v>15</v>
      </c>
      <c r="H90" s="394" t="n">
        <f aca="false">$H$58</f>
        <v>46198</v>
      </c>
      <c r="I90" s="332"/>
      <c r="J90" s="407"/>
      <c r="K90" s="366" t="str">
        <f aca="false">Idiomas!D160</f>
        <v>3º GRUPO C</v>
      </c>
      <c r="L90" s="353"/>
      <c r="M90" s="358" t="str">
        <f aca="false">IF(OR(SUM(WORLDCUP!$AN$22:$AN$25)=12,WORLDCUP!$AJ$99=144),WORLDCUP!AL24,LEFT(K90,1)&amp;RIGHT(K90,1))</f>
        <v>3C</v>
      </c>
      <c r="N90" s="331"/>
      <c r="O90" s="331"/>
      <c r="P90" s="331"/>
      <c r="Q90" s="331"/>
      <c r="R90" s="403"/>
      <c r="S90" s="362" t="s">
        <v>341</v>
      </c>
      <c r="T90" s="355" t="n">
        <f aca="false">($M90=S90)*$D$13</f>
        <v>0</v>
      </c>
      <c r="U90" s="406"/>
      <c r="V90" s="362" t="s">
        <v>341</v>
      </c>
      <c r="W90" s="355" t="n">
        <f aca="false">($M90=V90)*$D$13</f>
        <v>0</v>
      </c>
      <c r="X90" s="406"/>
      <c r="Y90" s="362" t="s">
        <v>341</v>
      </c>
      <c r="Z90" s="355" t="n">
        <f aca="false">($M90=Y90)*$D$13</f>
        <v>0</v>
      </c>
      <c r="AA90" s="406"/>
      <c r="AB90" s="362" t="s">
        <v>341</v>
      </c>
      <c r="AC90" s="355" t="n">
        <f aca="false">($M90=AB90)*$D$13</f>
        <v>0</v>
      </c>
      <c r="AD90" s="406"/>
      <c r="AE90" s="362" t="s">
        <v>341</v>
      </c>
      <c r="AF90" s="355" t="n">
        <f aca="false">($M90=AE90)*$D$13</f>
        <v>0</v>
      </c>
      <c r="AG90" s="406"/>
      <c r="AH90" s="362" t="s">
        <v>341</v>
      </c>
      <c r="AI90" s="355" t="n">
        <f aca="false">($M90=AH90)*$D$13</f>
        <v>0</v>
      </c>
      <c r="AJ90" s="406"/>
      <c r="AK90" s="362" t="s">
        <v>341</v>
      </c>
      <c r="AL90" s="355" t="n">
        <f aca="false">($M90=AK90)*$D$13</f>
        <v>0</v>
      </c>
      <c r="AM90" s="406"/>
      <c r="AN90" s="362" t="s">
        <v>341</v>
      </c>
      <c r="AO90" s="355" t="n">
        <f aca="false">($M90=AN90)*$D$13</f>
        <v>0</v>
      </c>
      <c r="AP90" s="406"/>
      <c r="AQ90" s="362" t="s">
        <v>341</v>
      </c>
      <c r="AR90" s="355" t="n">
        <f aca="false">($M90=AQ90)*$D$13</f>
        <v>0</v>
      </c>
      <c r="AS90" s="406"/>
      <c r="AT90" s="362" t="s">
        <v>341</v>
      </c>
      <c r="AU90" s="355" t="n">
        <f aca="false">($M90=AT90)*$D$13</f>
        <v>0</v>
      </c>
      <c r="AV90" s="406"/>
      <c r="AW90" s="362" t="s">
        <v>341</v>
      </c>
      <c r="AX90" s="355" t="n">
        <f aca="false">($M90=AW90)*$D$13</f>
        <v>0</v>
      </c>
      <c r="AY90" s="406"/>
      <c r="AZ90" s="362" t="s">
        <v>341</v>
      </c>
      <c r="BA90" s="355" t="n">
        <f aca="false">($M90=AZ90)*$D$13</f>
        <v>0</v>
      </c>
      <c r="BB90" s="406"/>
      <c r="BC90" s="362" t="s">
        <v>341</v>
      </c>
      <c r="BD90" s="355" t="n">
        <f aca="false">($M90=BC90)*$D$13</f>
        <v>0</v>
      </c>
      <c r="BE90" s="406"/>
      <c r="BF90" s="362" t="s">
        <v>341</v>
      </c>
      <c r="BG90" s="355" t="n">
        <f aca="false">($M90=BF90)*$D$13</f>
        <v>0</v>
      </c>
      <c r="BH90" s="406"/>
      <c r="BI90" s="362" t="s">
        <v>341</v>
      </c>
      <c r="BJ90" s="355" t="n">
        <f aca="false">($M90=BI90)*$D$13</f>
        <v>0</v>
      </c>
      <c r="BK90" s="406"/>
      <c r="BL90" s="362" t="s">
        <v>341</v>
      </c>
      <c r="BM90" s="355" t="n">
        <f aca="false">($M90=BL90)*$D$13</f>
        <v>0</v>
      </c>
      <c r="BN90" s="406"/>
      <c r="BO90" s="362" t="s">
        <v>341</v>
      </c>
      <c r="BP90" s="355" t="n">
        <f aca="false">($M90=BO90)*$D$13</f>
        <v>0</v>
      </c>
      <c r="BQ90" s="406"/>
      <c r="BR90" s="362" t="s">
        <v>341</v>
      </c>
      <c r="BS90" s="355" t="n">
        <f aca="false">($M90=BR90)*$D$13</f>
        <v>0</v>
      </c>
      <c r="BT90" s="406"/>
      <c r="BU90" s="362"/>
      <c r="BV90" s="355" t="n">
        <f aca="false">($M90=BU90)*$D$13</f>
        <v>0</v>
      </c>
      <c r="BW90" s="406"/>
      <c r="BX90" s="362"/>
      <c r="BY90" s="355" t="n">
        <f aca="false">($M90=BX90)*$D$13</f>
        <v>0</v>
      </c>
      <c r="BZ90" s="406"/>
      <c r="CA90" s="362"/>
      <c r="CB90" s="355" t="n">
        <f aca="false">($M90=CA90)*$D$13</f>
        <v>0</v>
      </c>
      <c r="CC90" s="406"/>
      <c r="CD90" s="362"/>
      <c r="CE90" s="355" t="n">
        <f aca="false">($M90=CD90)*$D$13</f>
        <v>0</v>
      </c>
      <c r="CF90" s="406"/>
      <c r="CG90" s="362"/>
      <c r="CH90" s="355" t="n">
        <f aca="false">($M90=CG90)*$D$13</f>
        <v>0</v>
      </c>
      <c r="CI90" s="406"/>
      <c r="CJ90" s="362"/>
      <c r="CK90" s="355" t="n">
        <f aca="false">($M90=CJ90)*$D$13</f>
        <v>0</v>
      </c>
      <c r="CL90" s="406"/>
      <c r="CM90" s="362"/>
      <c r="CN90" s="355" t="n">
        <f aca="false">($M90=CM90)*$D$13</f>
        <v>0</v>
      </c>
      <c r="CO90" s="406"/>
      <c r="CP90" s="362"/>
      <c r="CQ90" s="355" t="n">
        <f aca="false">($M90=CP90)*$D$13</f>
        <v>0</v>
      </c>
      <c r="CR90" s="406"/>
      <c r="CS90" s="362"/>
      <c r="CT90" s="355" t="n">
        <f aca="false">($M90=CS90)*$D$13</f>
        <v>0</v>
      </c>
      <c r="CU90" s="406"/>
      <c r="CV90" s="362"/>
      <c r="CW90" s="355" t="n">
        <f aca="false">($M90=CV90)*$D$13</f>
        <v>0</v>
      </c>
      <c r="CX90" s="406"/>
      <c r="CY90" s="362"/>
      <c r="CZ90" s="355" t="n">
        <f aca="false">($M90=CY90)*$D$13</f>
        <v>0</v>
      </c>
      <c r="DA90" s="406"/>
      <c r="DB90" s="362"/>
      <c r="DC90" s="355" t="n">
        <f aca="false">($M90=DB90)*$D$13</f>
        <v>0</v>
      </c>
      <c r="DD90" s="406"/>
      <c r="DE90" s="362"/>
      <c r="DF90" s="355" t="n">
        <f aca="false">($M90=DE90)*$D$13</f>
        <v>0</v>
      </c>
      <c r="DG90" s="406"/>
      <c r="DH90" s="362"/>
      <c r="DI90" s="355" t="n">
        <f aca="false">($M90=DH90)*$D$13</f>
        <v>0</v>
      </c>
      <c r="DJ90" s="406"/>
      <c r="DK90" s="362"/>
      <c r="DL90" s="355" t="n">
        <f aca="false">($M90=DK90)*$D$13</f>
        <v>0</v>
      </c>
      <c r="DM90" s="406"/>
      <c r="DN90" s="362"/>
      <c r="DO90" s="355" t="n">
        <f aca="false">($M90=DN90)*$D$13</f>
        <v>0</v>
      </c>
      <c r="DP90" s="406"/>
      <c r="DQ90" s="362"/>
      <c r="DR90" s="355" t="n">
        <f aca="false">($M90=DQ90)*$D$13</f>
        <v>0</v>
      </c>
      <c r="DS90" s="406"/>
      <c r="DT90" s="362"/>
      <c r="DU90" s="355" t="n">
        <f aca="false">($M90=DT90)*$D$13</f>
        <v>0</v>
      </c>
      <c r="DV90" s="406"/>
      <c r="DW90" s="362"/>
      <c r="DX90" s="355" t="n">
        <f aca="false">($M90=DW90)*$D$13</f>
        <v>0</v>
      </c>
      <c r="DY90" s="406"/>
      <c r="DZ90" s="362"/>
      <c r="EA90" s="355" t="n">
        <f aca="false">($M90=DZ90)*$D$13</f>
        <v>0</v>
      </c>
      <c r="EB90" s="406"/>
      <c r="EC90" s="362"/>
      <c r="ED90" s="355" t="n">
        <f aca="false">($M90=EC90)*$D$13</f>
        <v>0</v>
      </c>
      <c r="EE90" s="406"/>
      <c r="EF90" s="362"/>
      <c r="EG90" s="355" t="n">
        <f aca="false">($M90=EF90)*$D$13</f>
        <v>0</v>
      </c>
      <c r="EH90" s="406"/>
      <c r="EI90" s="406"/>
    </row>
    <row r="91" customFormat="false" ht="15" hidden="false" customHeight="false" outlineLevel="0" collapsed="false">
      <c r="A91" s="326"/>
      <c r="B91" s="326"/>
      <c r="C91" s="326"/>
      <c r="D91" s="326"/>
      <c r="E91" s="326"/>
      <c r="F91" s="327" t="n">
        <f aca="false">$D$14</f>
        <v>5</v>
      </c>
      <c r="G91" s="393" t="n">
        <f aca="false">VLOOKUP(H91,Equipos!$Q$1:$R$25,2,0)</f>
        <v>15</v>
      </c>
      <c r="H91" s="394" t="n">
        <f aca="false">$H$58</f>
        <v>46198</v>
      </c>
      <c r="I91" s="332"/>
      <c r="J91" s="407"/>
      <c r="K91" s="366" t="str">
        <f aca="false">Idiomas!D161</f>
        <v>4º GRUPO C</v>
      </c>
      <c r="L91" s="353"/>
      <c r="M91" s="358" t="str">
        <f aca="false">IF(OR(SUM(WORLDCUP!$AN$22:$AN$25)=12,WORLDCUP!$AJ$99=144),WORLDCUP!AL25,LEFT(K91,1)&amp;RIGHT(K91,1))</f>
        <v>4C</v>
      </c>
      <c r="N91" s="331"/>
      <c r="O91" s="331"/>
      <c r="P91" s="331"/>
      <c r="Q91" s="331"/>
      <c r="R91" s="403"/>
      <c r="S91" s="362" t="s">
        <v>342</v>
      </c>
      <c r="T91" s="355" t="n">
        <f aca="false">($M91=S91)*$D$14</f>
        <v>0</v>
      </c>
      <c r="U91" s="406"/>
      <c r="V91" s="362" t="s">
        <v>342</v>
      </c>
      <c r="W91" s="355" t="n">
        <f aca="false">($M91=V91)*$D$14</f>
        <v>0</v>
      </c>
      <c r="X91" s="406"/>
      <c r="Y91" s="362" t="s">
        <v>342</v>
      </c>
      <c r="Z91" s="355" t="n">
        <f aca="false">($M91=Y91)*$D$14</f>
        <v>0</v>
      </c>
      <c r="AA91" s="406"/>
      <c r="AB91" s="362" t="s">
        <v>342</v>
      </c>
      <c r="AC91" s="355" t="n">
        <f aca="false">($M91=AB91)*$D$14</f>
        <v>0</v>
      </c>
      <c r="AD91" s="406"/>
      <c r="AE91" s="362" t="s">
        <v>342</v>
      </c>
      <c r="AF91" s="355" t="n">
        <f aca="false">($M91=AE91)*$D$14</f>
        <v>0</v>
      </c>
      <c r="AG91" s="406"/>
      <c r="AH91" s="362" t="s">
        <v>342</v>
      </c>
      <c r="AI91" s="355" t="n">
        <f aca="false">($M91=AH91)*$D$14</f>
        <v>0</v>
      </c>
      <c r="AJ91" s="406"/>
      <c r="AK91" s="362" t="s">
        <v>342</v>
      </c>
      <c r="AL91" s="355" t="n">
        <f aca="false">($M91=AK91)*$D$14</f>
        <v>0</v>
      </c>
      <c r="AM91" s="406"/>
      <c r="AN91" s="362" t="s">
        <v>342</v>
      </c>
      <c r="AO91" s="355" t="n">
        <f aca="false">($M91=AN91)*$D$14</f>
        <v>0</v>
      </c>
      <c r="AP91" s="406"/>
      <c r="AQ91" s="362" t="s">
        <v>342</v>
      </c>
      <c r="AR91" s="355" t="n">
        <f aca="false">($M91=AQ91)*$D$14</f>
        <v>0</v>
      </c>
      <c r="AS91" s="406"/>
      <c r="AT91" s="362" t="s">
        <v>342</v>
      </c>
      <c r="AU91" s="355" t="n">
        <f aca="false">($M91=AT91)*$D$14</f>
        <v>0</v>
      </c>
      <c r="AV91" s="406"/>
      <c r="AW91" s="362" t="s">
        <v>342</v>
      </c>
      <c r="AX91" s="355" t="n">
        <f aca="false">($M91=AW91)*$D$14</f>
        <v>0</v>
      </c>
      <c r="AY91" s="406"/>
      <c r="AZ91" s="362" t="s">
        <v>342</v>
      </c>
      <c r="BA91" s="355" t="n">
        <f aca="false">($M91=AZ91)*$D$14</f>
        <v>0</v>
      </c>
      <c r="BB91" s="406"/>
      <c r="BC91" s="362" t="s">
        <v>342</v>
      </c>
      <c r="BD91" s="355" t="n">
        <f aca="false">($M91=BC91)*$D$14</f>
        <v>0</v>
      </c>
      <c r="BE91" s="406"/>
      <c r="BF91" s="362" t="s">
        <v>342</v>
      </c>
      <c r="BG91" s="355" t="n">
        <f aca="false">($M91=BF91)*$D$14</f>
        <v>0</v>
      </c>
      <c r="BH91" s="406"/>
      <c r="BI91" s="362" t="s">
        <v>342</v>
      </c>
      <c r="BJ91" s="355" t="n">
        <f aca="false">($M91=BI91)*$D$14</f>
        <v>0</v>
      </c>
      <c r="BK91" s="406"/>
      <c r="BL91" s="362" t="s">
        <v>342</v>
      </c>
      <c r="BM91" s="355" t="n">
        <f aca="false">($M91=BL91)*$D$14</f>
        <v>0</v>
      </c>
      <c r="BN91" s="406"/>
      <c r="BO91" s="362" t="s">
        <v>342</v>
      </c>
      <c r="BP91" s="355" t="n">
        <f aca="false">($M91=BO91)*$D$14</f>
        <v>0</v>
      </c>
      <c r="BQ91" s="406"/>
      <c r="BR91" s="362" t="s">
        <v>342</v>
      </c>
      <c r="BS91" s="355" t="n">
        <f aca="false">($M91=BR91)*$D$14</f>
        <v>0</v>
      </c>
      <c r="BT91" s="406"/>
      <c r="BU91" s="362"/>
      <c r="BV91" s="355" t="n">
        <f aca="false">($M91=BU91)*$D$14</f>
        <v>0</v>
      </c>
      <c r="BW91" s="406"/>
      <c r="BX91" s="362"/>
      <c r="BY91" s="355" t="n">
        <f aca="false">($M91=BX91)*$D$14</f>
        <v>0</v>
      </c>
      <c r="BZ91" s="406"/>
      <c r="CA91" s="362"/>
      <c r="CB91" s="355" t="n">
        <f aca="false">($M91=CA91)*$D$14</f>
        <v>0</v>
      </c>
      <c r="CC91" s="406"/>
      <c r="CD91" s="362"/>
      <c r="CE91" s="355" t="n">
        <f aca="false">($M91=CD91)*$D$14</f>
        <v>0</v>
      </c>
      <c r="CF91" s="406"/>
      <c r="CG91" s="362"/>
      <c r="CH91" s="355" t="n">
        <f aca="false">($M91=CG91)*$D$14</f>
        <v>0</v>
      </c>
      <c r="CI91" s="406"/>
      <c r="CJ91" s="362"/>
      <c r="CK91" s="355" t="n">
        <f aca="false">($M91=CJ91)*$D$14</f>
        <v>0</v>
      </c>
      <c r="CL91" s="406"/>
      <c r="CM91" s="362"/>
      <c r="CN91" s="355" t="n">
        <f aca="false">($M91=CM91)*$D$14</f>
        <v>0</v>
      </c>
      <c r="CO91" s="406"/>
      <c r="CP91" s="362"/>
      <c r="CQ91" s="355" t="n">
        <f aca="false">($M91=CP91)*$D$14</f>
        <v>0</v>
      </c>
      <c r="CR91" s="406"/>
      <c r="CS91" s="362"/>
      <c r="CT91" s="355" t="n">
        <f aca="false">($M91=CS91)*$D$14</f>
        <v>0</v>
      </c>
      <c r="CU91" s="406"/>
      <c r="CV91" s="362"/>
      <c r="CW91" s="355" t="n">
        <f aca="false">($M91=CV91)*$D$14</f>
        <v>0</v>
      </c>
      <c r="CX91" s="406"/>
      <c r="CY91" s="362"/>
      <c r="CZ91" s="355" t="n">
        <f aca="false">($M91=CY91)*$D$14</f>
        <v>0</v>
      </c>
      <c r="DA91" s="406"/>
      <c r="DB91" s="362"/>
      <c r="DC91" s="355" t="n">
        <f aca="false">($M91=DB91)*$D$14</f>
        <v>0</v>
      </c>
      <c r="DD91" s="406"/>
      <c r="DE91" s="362"/>
      <c r="DF91" s="355" t="n">
        <f aca="false">($M91=DE91)*$D$14</f>
        <v>0</v>
      </c>
      <c r="DG91" s="406"/>
      <c r="DH91" s="362"/>
      <c r="DI91" s="355" t="n">
        <f aca="false">($M91=DH91)*$D$14</f>
        <v>0</v>
      </c>
      <c r="DJ91" s="406"/>
      <c r="DK91" s="362"/>
      <c r="DL91" s="355" t="n">
        <f aca="false">($M91=DK91)*$D$14</f>
        <v>0</v>
      </c>
      <c r="DM91" s="406"/>
      <c r="DN91" s="362"/>
      <c r="DO91" s="355" t="n">
        <f aca="false">($M91=DN91)*$D$14</f>
        <v>0</v>
      </c>
      <c r="DP91" s="406"/>
      <c r="DQ91" s="362"/>
      <c r="DR91" s="355" t="n">
        <f aca="false">($M91=DQ91)*$D$14</f>
        <v>0</v>
      </c>
      <c r="DS91" s="406"/>
      <c r="DT91" s="362"/>
      <c r="DU91" s="355" t="n">
        <f aca="false">($M91=DT91)*$D$14</f>
        <v>0</v>
      </c>
      <c r="DV91" s="406"/>
      <c r="DW91" s="362"/>
      <c r="DX91" s="355" t="n">
        <f aca="false">($M91=DW91)*$D$14</f>
        <v>0</v>
      </c>
      <c r="DY91" s="406"/>
      <c r="DZ91" s="362"/>
      <c r="EA91" s="355" t="n">
        <f aca="false">($M91=DZ91)*$D$14</f>
        <v>0</v>
      </c>
      <c r="EB91" s="406"/>
      <c r="EC91" s="362"/>
      <c r="ED91" s="355" t="n">
        <f aca="false">($M91=EC91)*$D$14</f>
        <v>0</v>
      </c>
      <c r="EE91" s="406"/>
      <c r="EF91" s="362"/>
      <c r="EG91" s="355" t="n">
        <f aca="false">($M91=EF91)*$D$14</f>
        <v>0</v>
      </c>
      <c r="EH91" s="406"/>
      <c r="EI91" s="406"/>
    </row>
    <row r="92" customFormat="false" ht="15" hidden="false" customHeight="false" outlineLevel="0" collapsed="false">
      <c r="A92" s="326"/>
      <c r="B92" s="326"/>
      <c r="C92" s="326"/>
      <c r="D92" s="326"/>
      <c r="E92" s="326"/>
      <c r="F92" s="327" t="n">
        <f aca="false">$D$11</f>
        <v>5</v>
      </c>
      <c r="G92" s="393" t="n">
        <f aca="false">VLOOKUP(H92,Equipos!$Q$1:$R$25,2,0)</f>
        <v>16</v>
      </c>
      <c r="H92" s="394" t="n">
        <f aca="false">$H$60</f>
        <v>46199</v>
      </c>
      <c r="I92" s="332"/>
      <c r="J92" s="408" t="s">
        <v>102</v>
      </c>
      <c r="K92" s="366" t="str">
        <f aca="false">Idiomas!D162</f>
        <v>1º GRUPO D</v>
      </c>
      <c r="L92" s="353"/>
      <c r="M92" s="358" t="str">
        <f aca="false">IF(OR(SUM(WORLDCUP!$AN$30:$AN$33)=12,WORLDCUP!$AJ$99=144),WORLDCUP!AL30,LEFT(K92,1)&amp;RIGHT(K92,1))</f>
        <v>1D</v>
      </c>
      <c r="N92" s="331"/>
      <c r="O92" s="331"/>
      <c r="P92" s="331"/>
      <c r="Q92" s="331"/>
      <c r="R92" s="403"/>
      <c r="S92" s="362" t="s">
        <v>343</v>
      </c>
      <c r="T92" s="355" t="n">
        <f aca="false">($M92=S92)*$D$11</f>
        <v>0</v>
      </c>
      <c r="U92" s="406"/>
      <c r="V92" s="362" t="s">
        <v>344</v>
      </c>
      <c r="W92" s="355" t="n">
        <f aca="false">($M92=V92)*$D$11</f>
        <v>0</v>
      </c>
      <c r="X92" s="406"/>
      <c r="Y92" s="362" t="s">
        <v>343</v>
      </c>
      <c r="Z92" s="355" t="n">
        <f aca="false">($M92=Y92)*$D$11</f>
        <v>0</v>
      </c>
      <c r="AA92" s="406"/>
      <c r="AB92" s="362" t="s">
        <v>343</v>
      </c>
      <c r="AC92" s="355" t="n">
        <f aca="false">($M92=AB92)*$D$11</f>
        <v>0</v>
      </c>
      <c r="AD92" s="406"/>
      <c r="AE92" s="362" t="s">
        <v>343</v>
      </c>
      <c r="AF92" s="355" t="n">
        <f aca="false">($M92=AE92)*$D$11</f>
        <v>0</v>
      </c>
      <c r="AG92" s="406"/>
      <c r="AH92" s="362" t="s">
        <v>344</v>
      </c>
      <c r="AI92" s="355" t="n">
        <f aca="false">($M92=AH92)*$D$11</f>
        <v>0</v>
      </c>
      <c r="AJ92" s="406"/>
      <c r="AK92" s="362" t="s">
        <v>344</v>
      </c>
      <c r="AL92" s="355" t="n">
        <f aca="false">($M92=AK92)*$D$11</f>
        <v>0</v>
      </c>
      <c r="AM92" s="406"/>
      <c r="AN92" s="362" t="s">
        <v>344</v>
      </c>
      <c r="AO92" s="355" t="n">
        <f aca="false">($M92=AN92)*$D$11</f>
        <v>0</v>
      </c>
      <c r="AP92" s="406"/>
      <c r="AQ92" s="362" t="s">
        <v>343</v>
      </c>
      <c r="AR92" s="355" t="n">
        <f aca="false">($M92=AQ92)*$D$11</f>
        <v>0</v>
      </c>
      <c r="AS92" s="406"/>
      <c r="AT92" s="362" t="s">
        <v>343</v>
      </c>
      <c r="AU92" s="355" t="n">
        <f aca="false">($M92=AT92)*$D$11</f>
        <v>0</v>
      </c>
      <c r="AV92" s="406"/>
      <c r="AW92" s="362" t="s">
        <v>344</v>
      </c>
      <c r="AX92" s="355" t="n">
        <f aca="false">($M92=AW92)*$D$11</f>
        <v>0</v>
      </c>
      <c r="AY92" s="406"/>
      <c r="AZ92" s="362" t="s">
        <v>343</v>
      </c>
      <c r="BA92" s="355" t="n">
        <f aca="false">($M92=AZ92)*$D$11</f>
        <v>0</v>
      </c>
      <c r="BB92" s="406"/>
      <c r="BC92" s="362" t="s">
        <v>343</v>
      </c>
      <c r="BD92" s="355" t="n">
        <f aca="false">($M92=BC92)*$D$11</f>
        <v>0</v>
      </c>
      <c r="BE92" s="406"/>
      <c r="BF92" s="362" t="s">
        <v>343</v>
      </c>
      <c r="BG92" s="355" t="n">
        <f aca="false">($M92=BF92)*$D$11</f>
        <v>0</v>
      </c>
      <c r="BH92" s="406"/>
      <c r="BI92" s="362" t="s">
        <v>344</v>
      </c>
      <c r="BJ92" s="355" t="n">
        <f aca="false">($M92=BI92)*$D$11</f>
        <v>0</v>
      </c>
      <c r="BK92" s="406"/>
      <c r="BL92" s="362" t="s">
        <v>344</v>
      </c>
      <c r="BM92" s="355" t="n">
        <f aca="false">($M92=BL92)*$D$11</f>
        <v>0</v>
      </c>
      <c r="BN92" s="406"/>
      <c r="BO92" s="362" t="s">
        <v>344</v>
      </c>
      <c r="BP92" s="355" t="n">
        <f aca="false">($M92=BO92)*$D$11</f>
        <v>0</v>
      </c>
      <c r="BQ92" s="406"/>
      <c r="BR92" s="362" t="s">
        <v>344</v>
      </c>
      <c r="BS92" s="355" t="n">
        <f aca="false">($M92=BR92)*$D$11</f>
        <v>0</v>
      </c>
      <c r="BT92" s="406"/>
      <c r="BU92" s="362"/>
      <c r="BV92" s="355" t="n">
        <f aca="false">($M92=BU92)*$D$11</f>
        <v>0</v>
      </c>
      <c r="BW92" s="406"/>
      <c r="BX92" s="362"/>
      <c r="BY92" s="355" t="n">
        <f aca="false">($M92=BX92)*$D$11</f>
        <v>0</v>
      </c>
      <c r="BZ92" s="406"/>
      <c r="CA92" s="362"/>
      <c r="CB92" s="355" t="n">
        <f aca="false">($M92=CA92)*$D$11</f>
        <v>0</v>
      </c>
      <c r="CC92" s="406"/>
      <c r="CD92" s="362"/>
      <c r="CE92" s="355" t="n">
        <f aca="false">($M92=CD92)*$D$11</f>
        <v>0</v>
      </c>
      <c r="CF92" s="406"/>
      <c r="CG92" s="362"/>
      <c r="CH92" s="355" t="n">
        <f aca="false">($M92=CG92)*$D$11</f>
        <v>0</v>
      </c>
      <c r="CI92" s="406"/>
      <c r="CJ92" s="362"/>
      <c r="CK92" s="355" t="n">
        <f aca="false">($M92=CJ92)*$D$11</f>
        <v>0</v>
      </c>
      <c r="CL92" s="406"/>
      <c r="CM92" s="362"/>
      <c r="CN92" s="355" t="n">
        <f aca="false">($M92=CM92)*$D$11</f>
        <v>0</v>
      </c>
      <c r="CO92" s="406"/>
      <c r="CP92" s="362"/>
      <c r="CQ92" s="355" t="n">
        <f aca="false">($M92=CP92)*$D$11</f>
        <v>0</v>
      </c>
      <c r="CR92" s="406"/>
      <c r="CS92" s="362"/>
      <c r="CT92" s="355" t="n">
        <f aca="false">($M92=CS92)*$D$11</f>
        <v>0</v>
      </c>
      <c r="CU92" s="406"/>
      <c r="CV92" s="362"/>
      <c r="CW92" s="355" t="n">
        <f aca="false">($M92=CV92)*$D$11</f>
        <v>0</v>
      </c>
      <c r="CX92" s="406"/>
      <c r="CY92" s="362"/>
      <c r="CZ92" s="355" t="n">
        <f aca="false">($M92=CY92)*$D$11</f>
        <v>0</v>
      </c>
      <c r="DA92" s="406"/>
      <c r="DB92" s="362"/>
      <c r="DC92" s="355" t="n">
        <f aca="false">($M92=DB92)*$D$11</f>
        <v>0</v>
      </c>
      <c r="DD92" s="406"/>
      <c r="DE92" s="362"/>
      <c r="DF92" s="355" t="n">
        <f aca="false">($M92=DE92)*$D$11</f>
        <v>0</v>
      </c>
      <c r="DG92" s="406"/>
      <c r="DH92" s="362"/>
      <c r="DI92" s="355" t="n">
        <f aca="false">($M92=DH92)*$D$11</f>
        <v>0</v>
      </c>
      <c r="DJ92" s="406"/>
      <c r="DK92" s="362"/>
      <c r="DL92" s="355" t="n">
        <f aca="false">($M92=DK92)*$D$11</f>
        <v>0</v>
      </c>
      <c r="DM92" s="406"/>
      <c r="DN92" s="362"/>
      <c r="DO92" s="355" t="n">
        <f aca="false">($M92=DN92)*$D$11</f>
        <v>0</v>
      </c>
      <c r="DP92" s="406"/>
      <c r="DQ92" s="362"/>
      <c r="DR92" s="355" t="n">
        <f aca="false">($M92=DQ92)*$D$11</f>
        <v>0</v>
      </c>
      <c r="DS92" s="406"/>
      <c r="DT92" s="362"/>
      <c r="DU92" s="355" t="n">
        <f aca="false">($M92=DT92)*$D$11</f>
        <v>0</v>
      </c>
      <c r="DV92" s="406"/>
      <c r="DW92" s="362"/>
      <c r="DX92" s="355" t="n">
        <f aca="false">($M92=DW92)*$D$11</f>
        <v>0</v>
      </c>
      <c r="DY92" s="406"/>
      <c r="DZ92" s="362"/>
      <c r="EA92" s="355" t="n">
        <f aca="false">($M92=DZ92)*$D$11</f>
        <v>0</v>
      </c>
      <c r="EB92" s="406"/>
      <c r="EC92" s="362"/>
      <c r="ED92" s="355" t="n">
        <f aca="false">($M92=EC92)*$D$11</f>
        <v>0</v>
      </c>
      <c r="EE92" s="406"/>
      <c r="EF92" s="362"/>
      <c r="EG92" s="355" t="n">
        <f aca="false">($M92=EF92)*$D$11</f>
        <v>0</v>
      </c>
      <c r="EH92" s="406"/>
      <c r="EI92" s="406"/>
    </row>
    <row r="93" customFormat="false" ht="15" hidden="false" customHeight="false" outlineLevel="0" collapsed="false">
      <c r="A93" s="326"/>
      <c r="B93" s="326"/>
      <c r="C93" s="326"/>
      <c r="D93" s="326"/>
      <c r="E93" s="326"/>
      <c r="F93" s="327" t="n">
        <f aca="false">$D$12</f>
        <v>5</v>
      </c>
      <c r="G93" s="393" t="n">
        <f aca="false">VLOOKUP(H93,Equipos!$Q$1:$R$25,2,0)</f>
        <v>16</v>
      </c>
      <c r="H93" s="394" t="n">
        <f aca="false">$H$60</f>
        <v>46199</v>
      </c>
      <c r="I93" s="332"/>
      <c r="J93" s="408"/>
      <c r="K93" s="366" t="str">
        <f aca="false">Idiomas!D163</f>
        <v>2º GRUPO D</v>
      </c>
      <c r="L93" s="353"/>
      <c r="M93" s="358" t="str">
        <f aca="false">IF(OR(SUM(WORLDCUP!$AN$30:$AN$33)=12,WORLDCUP!$AJ$99=144),WORLDCUP!AL31,LEFT(K93,1)&amp;RIGHT(K93,1))</f>
        <v>2D</v>
      </c>
      <c r="N93" s="331"/>
      <c r="O93" s="331"/>
      <c r="P93" s="331"/>
      <c r="Q93" s="331"/>
      <c r="R93" s="403"/>
      <c r="S93" s="362" t="s">
        <v>344</v>
      </c>
      <c r="T93" s="355" t="n">
        <f aca="false">($M93=S93)*$D$12</f>
        <v>0</v>
      </c>
      <c r="U93" s="406"/>
      <c r="V93" s="362" t="s">
        <v>343</v>
      </c>
      <c r="W93" s="355" t="n">
        <f aca="false">($M93=V93)*$D$12</f>
        <v>0</v>
      </c>
      <c r="X93" s="406"/>
      <c r="Y93" s="362" t="s">
        <v>344</v>
      </c>
      <c r="Z93" s="355" t="n">
        <f aca="false">($M93=Y93)*$D$12</f>
        <v>0</v>
      </c>
      <c r="AA93" s="406"/>
      <c r="AB93" s="362" t="s">
        <v>344</v>
      </c>
      <c r="AC93" s="355" t="n">
        <f aca="false">($M93=AB93)*$D$12</f>
        <v>0</v>
      </c>
      <c r="AD93" s="406"/>
      <c r="AE93" s="362" t="s">
        <v>344</v>
      </c>
      <c r="AF93" s="355" t="n">
        <f aca="false">($M93=AE93)*$D$12</f>
        <v>0</v>
      </c>
      <c r="AG93" s="406"/>
      <c r="AH93" s="362" t="s">
        <v>343</v>
      </c>
      <c r="AI93" s="355" t="n">
        <f aca="false">($M93=AH93)*$D$12</f>
        <v>0</v>
      </c>
      <c r="AJ93" s="406"/>
      <c r="AK93" s="362" t="s">
        <v>343</v>
      </c>
      <c r="AL93" s="355" t="n">
        <f aca="false">($M93=AK93)*$D$12</f>
        <v>0</v>
      </c>
      <c r="AM93" s="406"/>
      <c r="AN93" s="362" t="s">
        <v>343</v>
      </c>
      <c r="AO93" s="355" t="n">
        <f aca="false">($M93=AN93)*$D$12</f>
        <v>0</v>
      </c>
      <c r="AP93" s="406"/>
      <c r="AQ93" s="362" t="s">
        <v>344</v>
      </c>
      <c r="AR93" s="355" t="n">
        <f aca="false">($M93=AQ93)*$D$12</f>
        <v>0</v>
      </c>
      <c r="AS93" s="406"/>
      <c r="AT93" s="362" t="s">
        <v>345</v>
      </c>
      <c r="AU93" s="355" t="n">
        <f aca="false">($M93=AT93)*$D$12</f>
        <v>0</v>
      </c>
      <c r="AV93" s="406"/>
      <c r="AW93" s="362" t="s">
        <v>343</v>
      </c>
      <c r="AX93" s="355" t="n">
        <f aca="false">($M93=AW93)*$D$12</f>
        <v>0</v>
      </c>
      <c r="AY93" s="406"/>
      <c r="AZ93" s="362" t="s">
        <v>344</v>
      </c>
      <c r="BA93" s="355" t="n">
        <f aca="false">($M93=AZ93)*$D$12</f>
        <v>0</v>
      </c>
      <c r="BB93" s="406"/>
      <c r="BC93" s="362" t="s">
        <v>344</v>
      </c>
      <c r="BD93" s="355" t="n">
        <f aca="false">($M93=BC93)*$D$12</f>
        <v>0</v>
      </c>
      <c r="BE93" s="406"/>
      <c r="BF93" s="362" t="s">
        <v>345</v>
      </c>
      <c r="BG93" s="355" t="n">
        <f aca="false">($M93=BF93)*$D$12</f>
        <v>0</v>
      </c>
      <c r="BH93" s="406"/>
      <c r="BI93" s="362" t="s">
        <v>343</v>
      </c>
      <c r="BJ93" s="355" t="n">
        <f aca="false">($M93=BI93)*$D$12</f>
        <v>0</v>
      </c>
      <c r="BK93" s="406"/>
      <c r="BL93" s="362" t="s">
        <v>343</v>
      </c>
      <c r="BM93" s="355" t="n">
        <f aca="false">($M93=BL93)*$D$12</f>
        <v>0</v>
      </c>
      <c r="BN93" s="406"/>
      <c r="BO93" s="362" t="s">
        <v>343</v>
      </c>
      <c r="BP93" s="355" t="n">
        <f aca="false">($M93=BO93)*$D$12</f>
        <v>0</v>
      </c>
      <c r="BQ93" s="406"/>
      <c r="BR93" s="362" t="s">
        <v>343</v>
      </c>
      <c r="BS93" s="355" t="n">
        <f aca="false">($M93=BR93)*$D$12</f>
        <v>0</v>
      </c>
      <c r="BT93" s="406"/>
      <c r="BU93" s="362"/>
      <c r="BV93" s="355" t="n">
        <f aca="false">($M93=BU93)*$D$12</f>
        <v>0</v>
      </c>
      <c r="BW93" s="406"/>
      <c r="BX93" s="362"/>
      <c r="BY93" s="355" t="n">
        <f aca="false">($M93=BX93)*$D$12</f>
        <v>0</v>
      </c>
      <c r="BZ93" s="406"/>
      <c r="CA93" s="362"/>
      <c r="CB93" s="355" t="n">
        <f aca="false">($M93=CA93)*$D$12</f>
        <v>0</v>
      </c>
      <c r="CC93" s="406"/>
      <c r="CD93" s="362"/>
      <c r="CE93" s="355" t="n">
        <f aca="false">($M93=CD93)*$D$12</f>
        <v>0</v>
      </c>
      <c r="CF93" s="406"/>
      <c r="CG93" s="362"/>
      <c r="CH93" s="355" t="n">
        <f aca="false">($M93=CG93)*$D$12</f>
        <v>0</v>
      </c>
      <c r="CI93" s="406"/>
      <c r="CJ93" s="362"/>
      <c r="CK93" s="355" t="n">
        <f aca="false">($M93=CJ93)*$D$12</f>
        <v>0</v>
      </c>
      <c r="CL93" s="406"/>
      <c r="CM93" s="362"/>
      <c r="CN93" s="355" t="n">
        <f aca="false">($M93=CM93)*$D$12</f>
        <v>0</v>
      </c>
      <c r="CO93" s="406"/>
      <c r="CP93" s="362"/>
      <c r="CQ93" s="355" t="n">
        <f aca="false">($M93=CP93)*$D$12</f>
        <v>0</v>
      </c>
      <c r="CR93" s="406"/>
      <c r="CS93" s="362"/>
      <c r="CT93" s="355" t="n">
        <f aca="false">($M93=CS93)*$D$12</f>
        <v>0</v>
      </c>
      <c r="CU93" s="406"/>
      <c r="CV93" s="362"/>
      <c r="CW93" s="355" t="n">
        <f aca="false">($M93=CV93)*$D$12</f>
        <v>0</v>
      </c>
      <c r="CX93" s="406"/>
      <c r="CY93" s="362"/>
      <c r="CZ93" s="355" t="n">
        <f aca="false">($M93=CY93)*$D$12</f>
        <v>0</v>
      </c>
      <c r="DA93" s="406"/>
      <c r="DB93" s="362"/>
      <c r="DC93" s="355" t="n">
        <f aca="false">($M93=DB93)*$D$12</f>
        <v>0</v>
      </c>
      <c r="DD93" s="406"/>
      <c r="DE93" s="362"/>
      <c r="DF93" s="355" t="n">
        <f aca="false">($M93=DE93)*$D$12</f>
        <v>0</v>
      </c>
      <c r="DG93" s="406"/>
      <c r="DH93" s="362"/>
      <c r="DI93" s="355" t="n">
        <f aca="false">($M93=DH93)*$D$12</f>
        <v>0</v>
      </c>
      <c r="DJ93" s="406"/>
      <c r="DK93" s="362"/>
      <c r="DL93" s="355" t="n">
        <f aca="false">($M93=DK93)*$D$12</f>
        <v>0</v>
      </c>
      <c r="DM93" s="406"/>
      <c r="DN93" s="362"/>
      <c r="DO93" s="355" t="n">
        <f aca="false">($M93=DN93)*$D$12</f>
        <v>0</v>
      </c>
      <c r="DP93" s="406"/>
      <c r="DQ93" s="362"/>
      <c r="DR93" s="355" t="n">
        <f aca="false">($M93=DQ93)*$D$12</f>
        <v>0</v>
      </c>
      <c r="DS93" s="406"/>
      <c r="DT93" s="362"/>
      <c r="DU93" s="355" t="n">
        <f aca="false">($M93=DT93)*$D$12</f>
        <v>0</v>
      </c>
      <c r="DV93" s="406"/>
      <c r="DW93" s="362"/>
      <c r="DX93" s="355" t="n">
        <f aca="false">($M93=DW93)*$D$12</f>
        <v>0</v>
      </c>
      <c r="DY93" s="406"/>
      <c r="DZ93" s="362"/>
      <c r="EA93" s="355" t="n">
        <f aca="false">($M93=DZ93)*$D$12</f>
        <v>0</v>
      </c>
      <c r="EB93" s="406"/>
      <c r="EC93" s="362"/>
      <c r="ED93" s="355" t="n">
        <f aca="false">($M93=EC93)*$D$12</f>
        <v>0</v>
      </c>
      <c r="EE93" s="406"/>
      <c r="EF93" s="362"/>
      <c r="EG93" s="355" t="n">
        <f aca="false">($M93=EF93)*$D$12</f>
        <v>0</v>
      </c>
      <c r="EH93" s="406"/>
      <c r="EI93" s="406"/>
    </row>
    <row r="94" customFormat="false" ht="15" hidden="false" customHeight="false" outlineLevel="0" collapsed="false">
      <c r="A94" s="326"/>
      <c r="B94" s="326"/>
      <c r="C94" s="326"/>
      <c r="D94" s="326"/>
      <c r="E94" s="326"/>
      <c r="F94" s="327" t="n">
        <f aca="false">$D$13</f>
        <v>5</v>
      </c>
      <c r="G94" s="393" t="n">
        <f aca="false">VLOOKUP(H94,Equipos!$Q$1:$R$25,2,0)</f>
        <v>16</v>
      </c>
      <c r="H94" s="394" t="n">
        <f aca="false">$H$60</f>
        <v>46199</v>
      </c>
      <c r="I94" s="332"/>
      <c r="J94" s="408"/>
      <c r="K94" s="366" t="str">
        <f aca="false">Idiomas!D164</f>
        <v>3º GRUPO D</v>
      </c>
      <c r="L94" s="353"/>
      <c r="M94" s="358" t="str">
        <f aca="false">IF(OR(SUM(WORLDCUP!$AN$30:$AN$33)=12,WORLDCUP!$AJ$99=144),WORLDCUP!AL32,LEFT(K94,1)&amp;RIGHT(K94,1))</f>
        <v>3D</v>
      </c>
      <c r="N94" s="331"/>
      <c r="O94" s="331"/>
      <c r="P94" s="331"/>
      <c r="Q94" s="331"/>
      <c r="R94" s="403"/>
      <c r="S94" s="362" t="s">
        <v>345</v>
      </c>
      <c r="T94" s="355" t="n">
        <f aca="false">($M94=S94)*$D$13</f>
        <v>0</v>
      </c>
      <c r="U94" s="406"/>
      <c r="V94" s="362" t="s">
        <v>345</v>
      </c>
      <c r="W94" s="355" t="n">
        <f aca="false">($M94=V94)*$D$13</f>
        <v>0</v>
      </c>
      <c r="X94" s="406"/>
      <c r="Y94" s="362" t="s">
        <v>345</v>
      </c>
      <c r="Z94" s="355" t="n">
        <f aca="false">($M94=Y94)*$D$13</f>
        <v>0</v>
      </c>
      <c r="AA94" s="406"/>
      <c r="AB94" s="362" t="s">
        <v>346</v>
      </c>
      <c r="AC94" s="355" t="n">
        <f aca="false">($M94=AB94)*$D$13</f>
        <v>0</v>
      </c>
      <c r="AD94" s="406"/>
      <c r="AE94" s="362" t="s">
        <v>345</v>
      </c>
      <c r="AF94" s="355" t="n">
        <f aca="false">($M94=AE94)*$D$13</f>
        <v>0</v>
      </c>
      <c r="AG94" s="406"/>
      <c r="AH94" s="362" t="s">
        <v>345</v>
      </c>
      <c r="AI94" s="355" t="n">
        <f aca="false">($M94=AH94)*$D$13</f>
        <v>0</v>
      </c>
      <c r="AJ94" s="406"/>
      <c r="AK94" s="362" t="s">
        <v>345</v>
      </c>
      <c r="AL94" s="355" t="n">
        <f aca="false">($M94=AK94)*$D$13</f>
        <v>0</v>
      </c>
      <c r="AM94" s="406"/>
      <c r="AN94" s="362" t="s">
        <v>345</v>
      </c>
      <c r="AO94" s="355" t="n">
        <f aca="false">($M94=AN94)*$D$13</f>
        <v>0</v>
      </c>
      <c r="AP94" s="406"/>
      <c r="AQ94" s="362" t="s">
        <v>345</v>
      </c>
      <c r="AR94" s="355" t="n">
        <f aca="false">($M94=AQ94)*$D$13</f>
        <v>0</v>
      </c>
      <c r="AS94" s="406"/>
      <c r="AT94" s="362" t="s">
        <v>346</v>
      </c>
      <c r="AU94" s="355" t="n">
        <f aca="false">($M94=AT94)*$D$13</f>
        <v>0</v>
      </c>
      <c r="AV94" s="406"/>
      <c r="AW94" s="362" t="s">
        <v>345</v>
      </c>
      <c r="AX94" s="355" t="n">
        <f aca="false">($M94=AW94)*$D$13</f>
        <v>0</v>
      </c>
      <c r="AY94" s="406"/>
      <c r="AZ94" s="362" t="s">
        <v>345</v>
      </c>
      <c r="BA94" s="355" t="n">
        <f aca="false">($M94=AZ94)*$D$13</f>
        <v>0</v>
      </c>
      <c r="BB94" s="406"/>
      <c r="BC94" s="362" t="s">
        <v>346</v>
      </c>
      <c r="BD94" s="355" t="n">
        <f aca="false">($M94=BC94)*$D$13</f>
        <v>0</v>
      </c>
      <c r="BE94" s="406"/>
      <c r="BF94" s="362" t="s">
        <v>344</v>
      </c>
      <c r="BG94" s="355" t="n">
        <f aca="false">($M94=BF94)*$D$13</f>
        <v>0</v>
      </c>
      <c r="BH94" s="406"/>
      <c r="BI94" s="362" t="s">
        <v>345</v>
      </c>
      <c r="BJ94" s="355" t="n">
        <f aca="false">($M94=BI94)*$D$13</f>
        <v>0</v>
      </c>
      <c r="BK94" s="406"/>
      <c r="BL94" s="362" t="s">
        <v>345</v>
      </c>
      <c r="BM94" s="355" t="n">
        <f aca="false">($M94=BL94)*$D$13</f>
        <v>0</v>
      </c>
      <c r="BN94" s="406"/>
      <c r="BO94" s="362" t="s">
        <v>345</v>
      </c>
      <c r="BP94" s="355" t="n">
        <f aca="false">($M94=BO94)*$D$13</f>
        <v>0</v>
      </c>
      <c r="BQ94" s="406"/>
      <c r="BR94" s="362" t="s">
        <v>345</v>
      </c>
      <c r="BS94" s="355" t="n">
        <f aca="false">($M94=BR94)*$D$13</f>
        <v>0</v>
      </c>
      <c r="BT94" s="406"/>
      <c r="BU94" s="362"/>
      <c r="BV94" s="355" t="n">
        <f aca="false">($M94=BU94)*$D$13</f>
        <v>0</v>
      </c>
      <c r="BW94" s="406"/>
      <c r="BX94" s="362"/>
      <c r="BY94" s="355" t="n">
        <f aca="false">($M94=BX94)*$D$13</f>
        <v>0</v>
      </c>
      <c r="BZ94" s="406"/>
      <c r="CA94" s="362"/>
      <c r="CB94" s="355" t="n">
        <f aca="false">($M94=CA94)*$D$13</f>
        <v>0</v>
      </c>
      <c r="CC94" s="406"/>
      <c r="CD94" s="362"/>
      <c r="CE94" s="355" t="n">
        <f aca="false">($M94=CD94)*$D$13</f>
        <v>0</v>
      </c>
      <c r="CF94" s="406"/>
      <c r="CG94" s="362"/>
      <c r="CH94" s="355" t="n">
        <f aca="false">($M94=CG94)*$D$13</f>
        <v>0</v>
      </c>
      <c r="CI94" s="406"/>
      <c r="CJ94" s="362"/>
      <c r="CK94" s="355" t="n">
        <f aca="false">($M94=CJ94)*$D$13</f>
        <v>0</v>
      </c>
      <c r="CL94" s="406"/>
      <c r="CM94" s="362"/>
      <c r="CN94" s="355" t="n">
        <f aca="false">($M94=CM94)*$D$13</f>
        <v>0</v>
      </c>
      <c r="CO94" s="406"/>
      <c r="CP94" s="362"/>
      <c r="CQ94" s="355" t="n">
        <f aca="false">($M94=CP94)*$D$13</f>
        <v>0</v>
      </c>
      <c r="CR94" s="406"/>
      <c r="CS94" s="362"/>
      <c r="CT94" s="355" t="n">
        <f aca="false">($M94=CS94)*$D$13</f>
        <v>0</v>
      </c>
      <c r="CU94" s="406"/>
      <c r="CV94" s="362"/>
      <c r="CW94" s="355" t="n">
        <f aca="false">($M94=CV94)*$D$13</f>
        <v>0</v>
      </c>
      <c r="CX94" s="406"/>
      <c r="CY94" s="362"/>
      <c r="CZ94" s="355" t="n">
        <f aca="false">($M94=CY94)*$D$13</f>
        <v>0</v>
      </c>
      <c r="DA94" s="406"/>
      <c r="DB94" s="362"/>
      <c r="DC94" s="355" t="n">
        <f aca="false">($M94=DB94)*$D$13</f>
        <v>0</v>
      </c>
      <c r="DD94" s="406"/>
      <c r="DE94" s="362"/>
      <c r="DF94" s="355" t="n">
        <f aca="false">($M94=DE94)*$D$13</f>
        <v>0</v>
      </c>
      <c r="DG94" s="406"/>
      <c r="DH94" s="362"/>
      <c r="DI94" s="355" t="n">
        <f aca="false">($M94=DH94)*$D$13</f>
        <v>0</v>
      </c>
      <c r="DJ94" s="406"/>
      <c r="DK94" s="362"/>
      <c r="DL94" s="355" t="n">
        <f aca="false">($M94=DK94)*$D$13</f>
        <v>0</v>
      </c>
      <c r="DM94" s="406"/>
      <c r="DN94" s="362"/>
      <c r="DO94" s="355" t="n">
        <f aca="false">($M94=DN94)*$D$13</f>
        <v>0</v>
      </c>
      <c r="DP94" s="406"/>
      <c r="DQ94" s="362"/>
      <c r="DR94" s="355" t="n">
        <f aca="false">($M94=DQ94)*$D$13</f>
        <v>0</v>
      </c>
      <c r="DS94" s="406"/>
      <c r="DT94" s="362"/>
      <c r="DU94" s="355" t="n">
        <f aca="false">($M94=DT94)*$D$13</f>
        <v>0</v>
      </c>
      <c r="DV94" s="406"/>
      <c r="DW94" s="362"/>
      <c r="DX94" s="355" t="n">
        <f aca="false">($M94=DW94)*$D$13</f>
        <v>0</v>
      </c>
      <c r="DY94" s="406"/>
      <c r="DZ94" s="362"/>
      <c r="EA94" s="355" t="n">
        <f aca="false">($M94=DZ94)*$D$13</f>
        <v>0</v>
      </c>
      <c r="EB94" s="406"/>
      <c r="EC94" s="362"/>
      <c r="ED94" s="355" t="n">
        <f aca="false">($M94=EC94)*$D$13</f>
        <v>0</v>
      </c>
      <c r="EE94" s="406"/>
      <c r="EF94" s="362"/>
      <c r="EG94" s="355" t="n">
        <f aca="false">($M94=EF94)*$D$13</f>
        <v>0</v>
      </c>
      <c r="EH94" s="406"/>
      <c r="EI94" s="406"/>
    </row>
    <row r="95" customFormat="false" ht="15" hidden="false" customHeight="false" outlineLevel="0" collapsed="false">
      <c r="A95" s="326"/>
      <c r="B95" s="326"/>
      <c r="C95" s="326"/>
      <c r="D95" s="326"/>
      <c r="E95" s="326"/>
      <c r="F95" s="327" t="n">
        <f aca="false">$D$14</f>
        <v>5</v>
      </c>
      <c r="G95" s="393" t="n">
        <f aca="false">VLOOKUP(H95,Equipos!$Q$1:$R$25,2,0)</f>
        <v>16</v>
      </c>
      <c r="H95" s="394" t="n">
        <f aca="false">$H$60</f>
        <v>46199</v>
      </c>
      <c r="I95" s="332"/>
      <c r="J95" s="408"/>
      <c r="K95" s="366" t="str">
        <f aca="false">Idiomas!D165</f>
        <v>4º GRUPO D</v>
      </c>
      <c r="L95" s="353"/>
      <c r="M95" s="358" t="str">
        <f aca="false">IF(OR(SUM(WORLDCUP!$AN$30:$AN$33)=12,WORLDCUP!$AJ$99=144),WORLDCUP!AL33,LEFT(K95,1)&amp;RIGHT(K95,1))</f>
        <v>4D</v>
      </c>
      <c r="N95" s="331"/>
      <c r="O95" s="331"/>
      <c r="P95" s="331"/>
      <c r="Q95" s="331"/>
      <c r="R95" s="403"/>
      <c r="S95" s="362" t="s">
        <v>346</v>
      </c>
      <c r="T95" s="355" t="n">
        <f aca="false">($M95=S95)*$D$14</f>
        <v>0</v>
      </c>
      <c r="U95" s="406"/>
      <c r="V95" s="362" t="s">
        <v>346</v>
      </c>
      <c r="W95" s="355" t="n">
        <f aca="false">($M95=V95)*$D$14</f>
        <v>0</v>
      </c>
      <c r="X95" s="406"/>
      <c r="Y95" s="362" t="s">
        <v>346</v>
      </c>
      <c r="Z95" s="355" t="n">
        <f aca="false">($M95=Y95)*$D$14</f>
        <v>0</v>
      </c>
      <c r="AA95" s="406"/>
      <c r="AB95" s="362" t="s">
        <v>345</v>
      </c>
      <c r="AC95" s="355" t="n">
        <f aca="false">($M95=AB95)*$D$14</f>
        <v>0</v>
      </c>
      <c r="AD95" s="406"/>
      <c r="AE95" s="362" t="s">
        <v>346</v>
      </c>
      <c r="AF95" s="355" t="n">
        <f aca="false">($M95=AE95)*$D$14</f>
        <v>0</v>
      </c>
      <c r="AG95" s="406"/>
      <c r="AH95" s="362" t="s">
        <v>346</v>
      </c>
      <c r="AI95" s="355" t="n">
        <f aca="false">($M95=AH95)*$D$14</f>
        <v>0</v>
      </c>
      <c r="AJ95" s="406"/>
      <c r="AK95" s="362" t="s">
        <v>346</v>
      </c>
      <c r="AL95" s="355" t="n">
        <f aca="false">($M95=AK95)*$D$14</f>
        <v>0</v>
      </c>
      <c r="AM95" s="406"/>
      <c r="AN95" s="362" t="s">
        <v>346</v>
      </c>
      <c r="AO95" s="355" t="n">
        <f aca="false">($M95=AN95)*$D$14</f>
        <v>0</v>
      </c>
      <c r="AP95" s="406"/>
      <c r="AQ95" s="362" t="s">
        <v>346</v>
      </c>
      <c r="AR95" s="355" t="n">
        <f aca="false">($M95=AQ95)*$D$14</f>
        <v>0</v>
      </c>
      <c r="AS95" s="406"/>
      <c r="AT95" s="362" t="s">
        <v>344</v>
      </c>
      <c r="AU95" s="355" t="n">
        <f aca="false">($M95=AT95)*$D$14</f>
        <v>0</v>
      </c>
      <c r="AV95" s="406"/>
      <c r="AW95" s="362" t="s">
        <v>346</v>
      </c>
      <c r="AX95" s="355" t="n">
        <f aca="false">($M95=AW95)*$D$14</f>
        <v>0</v>
      </c>
      <c r="AY95" s="406"/>
      <c r="AZ95" s="362" t="s">
        <v>346</v>
      </c>
      <c r="BA95" s="355" t="n">
        <f aca="false">($M95=AZ95)*$D$14</f>
        <v>0</v>
      </c>
      <c r="BB95" s="406"/>
      <c r="BC95" s="362" t="s">
        <v>345</v>
      </c>
      <c r="BD95" s="355" t="n">
        <f aca="false">($M95=BC95)*$D$14</f>
        <v>0</v>
      </c>
      <c r="BE95" s="406"/>
      <c r="BF95" s="362" t="s">
        <v>346</v>
      </c>
      <c r="BG95" s="355" t="n">
        <f aca="false">($M95=BF95)*$D$14</f>
        <v>0</v>
      </c>
      <c r="BH95" s="406"/>
      <c r="BI95" s="362" t="s">
        <v>346</v>
      </c>
      <c r="BJ95" s="355" t="n">
        <f aca="false">($M95=BI95)*$D$14</f>
        <v>0</v>
      </c>
      <c r="BK95" s="406"/>
      <c r="BL95" s="362" t="s">
        <v>346</v>
      </c>
      <c r="BM95" s="355" t="n">
        <f aca="false">($M95=BL95)*$D$14</f>
        <v>0</v>
      </c>
      <c r="BN95" s="406"/>
      <c r="BO95" s="362" t="s">
        <v>346</v>
      </c>
      <c r="BP95" s="355" t="n">
        <f aca="false">($M95=BO95)*$D$14</f>
        <v>0</v>
      </c>
      <c r="BQ95" s="406"/>
      <c r="BR95" s="362" t="s">
        <v>346</v>
      </c>
      <c r="BS95" s="355" t="n">
        <f aca="false">($M95=BR95)*$D$14</f>
        <v>0</v>
      </c>
      <c r="BT95" s="406"/>
      <c r="BU95" s="362"/>
      <c r="BV95" s="355" t="n">
        <f aca="false">($M95=BU95)*$D$14</f>
        <v>0</v>
      </c>
      <c r="BW95" s="406"/>
      <c r="BX95" s="362"/>
      <c r="BY95" s="355" t="n">
        <f aca="false">($M95=BX95)*$D$14</f>
        <v>0</v>
      </c>
      <c r="BZ95" s="406"/>
      <c r="CA95" s="362"/>
      <c r="CB95" s="355" t="n">
        <f aca="false">($M95=CA95)*$D$14</f>
        <v>0</v>
      </c>
      <c r="CC95" s="406"/>
      <c r="CD95" s="362"/>
      <c r="CE95" s="355" t="n">
        <f aca="false">($M95=CD95)*$D$14</f>
        <v>0</v>
      </c>
      <c r="CF95" s="406"/>
      <c r="CG95" s="362"/>
      <c r="CH95" s="355" t="n">
        <f aca="false">($M95=CG95)*$D$14</f>
        <v>0</v>
      </c>
      <c r="CI95" s="406"/>
      <c r="CJ95" s="362"/>
      <c r="CK95" s="355" t="n">
        <f aca="false">($M95=CJ95)*$D$14</f>
        <v>0</v>
      </c>
      <c r="CL95" s="406"/>
      <c r="CM95" s="362"/>
      <c r="CN95" s="355" t="n">
        <f aca="false">($M95=CM95)*$D$14</f>
        <v>0</v>
      </c>
      <c r="CO95" s="406"/>
      <c r="CP95" s="362"/>
      <c r="CQ95" s="355" t="n">
        <f aca="false">($M95=CP95)*$D$14</f>
        <v>0</v>
      </c>
      <c r="CR95" s="406"/>
      <c r="CS95" s="362"/>
      <c r="CT95" s="355" t="n">
        <f aca="false">($M95=CS95)*$D$14</f>
        <v>0</v>
      </c>
      <c r="CU95" s="406"/>
      <c r="CV95" s="362"/>
      <c r="CW95" s="355" t="n">
        <f aca="false">($M95=CV95)*$D$14</f>
        <v>0</v>
      </c>
      <c r="CX95" s="406"/>
      <c r="CY95" s="362"/>
      <c r="CZ95" s="355" t="n">
        <f aca="false">($M95=CY95)*$D$14</f>
        <v>0</v>
      </c>
      <c r="DA95" s="406"/>
      <c r="DB95" s="362"/>
      <c r="DC95" s="355" t="n">
        <f aca="false">($M95=DB95)*$D$14</f>
        <v>0</v>
      </c>
      <c r="DD95" s="406"/>
      <c r="DE95" s="362"/>
      <c r="DF95" s="355" t="n">
        <f aca="false">($M95=DE95)*$D$14</f>
        <v>0</v>
      </c>
      <c r="DG95" s="406"/>
      <c r="DH95" s="362"/>
      <c r="DI95" s="355" t="n">
        <f aca="false">($M95=DH95)*$D$14</f>
        <v>0</v>
      </c>
      <c r="DJ95" s="406"/>
      <c r="DK95" s="362"/>
      <c r="DL95" s="355" t="n">
        <f aca="false">($M95=DK95)*$D$14</f>
        <v>0</v>
      </c>
      <c r="DM95" s="406"/>
      <c r="DN95" s="362"/>
      <c r="DO95" s="355" t="n">
        <f aca="false">($M95=DN95)*$D$14</f>
        <v>0</v>
      </c>
      <c r="DP95" s="406"/>
      <c r="DQ95" s="362"/>
      <c r="DR95" s="355" t="n">
        <f aca="false">($M95=DQ95)*$D$14</f>
        <v>0</v>
      </c>
      <c r="DS95" s="406"/>
      <c r="DT95" s="362"/>
      <c r="DU95" s="355" t="n">
        <f aca="false">($M95=DT95)*$D$14</f>
        <v>0</v>
      </c>
      <c r="DV95" s="406"/>
      <c r="DW95" s="362"/>
      <c r="DX95" s="355" t="n">
        <f aca="false">($M95=DW95)*$D$14</f>
        <v>0</v>
      </c>
      <c r="DY95" s="406"/>
      <c r="DZ95" s="362"/>
      <c r="EA95" s="355" t="n">
        <f aca="false">($M95=DZ95)*$D$14</f>
        <v>0</v>
      </c>
      <c r="EB95" s="406"/>
      <c r="EC95" s="362"/>
      <c r="ED95" s="355" t="n">
        <f aca="false">($M95=EC95)*$D$14</f>
        <v>0</v>
      </c>
      <c r="EE95" s="406"/>
      <c r="EF95" s="362"/>
      <c r="EG95" s="355" t="n">
        <f aca="false">($M95=EF95)*$D$14</f>
        <v>0</v>
      </c>
      <c r="EH95" s="406"/>
      <c r="EI95" s="406"/>
    </row>
    <row r="96" customFormat="false" ht="15" hidden="false" customHeight="false" outlineLevel="0" collapsed="false">
      <c r="A96" s="326"/>
      <c r="B96" s="326"/>
      <c r="C96" s="326"/>
      <c r="D96" s="326"/>
      <c r="E96" s="326"/>
      <c r="F96" s="327" t="n">
        <f aca="false">$D$11</f>
        <v>5</v>
      </c>
      <c r="G96" s="393" t="n">
        <f aca="false">VLOOKUP(H96,Equipos!$Q$1:$R$25,2,0)</f>
        <v>16</v>
      </c>
      <c r="H96" s="394" t="n">
        <f aca="false">$H$62</f>
        <v>46199</v>
      </c>
      <c r="I96" s="332"/>
      <c r="J96" s="407" t="s">
        <v>111</v>
      </c>
      <c r="K96" s="366" t="str">
        <f aca="false">Idiomas!D166</f>
        <v>1º GRUPO E</v>
      </c>
      <c r="L96" s="353"/>
      <c r="M96" s="358" t="str">
        <f aca="false">IF(OR(SUM(WORLDCUP!$AN$38:$AN$41)=12,WORLDCUP!$AJ$99=144),WORLDCUP!AL38,LEFT(K96,1)&amp;RIGHT(K96,1))</f>
        <v>1E</v>
      </c>
      <c r="N96" s="331"/>
      <c r="O96" s="331"/>
      <c r="P96" s="331"/>
      <c r="Q96" s="331"/>
      <c r="R96" s="403"/>
      <c r="S96" s="362" t="s">
        <v>347</v>
      </c>
      <c r="T96" s="355" t="n">
        <f aca="false">($M96=S96)*$D$11</f>
        <v>0</v>
      </c>
      <c r="U96" s="406"/>
      <c r="V96" s="362" t="s">
        <v>347</v>
      </c>
      <c r="W96" s="355" t="n">
        <f aca="false">($M96=V96)*$D$11</f>
        <v>0</v>
      </c>
      <c r="X96" s="406"/>
      <c r="Y96" s="362" t="s">
        <v>347</v>
      </c>
      <c r="Z96" s="355" t="n">
        <f aca="false">($M96=Y96)*$D$11</f>
        <v>0</v>
      </c>
      <c r="AA96" s="406"/>
      <c r="AB96" s="362" t="s">
        <v>347</v>
      </c>
      <c r="AC96" s="355" t="n">
        <f aca="false">($M96=AB96)*$D$11</f>
        <v>0</v>
      </c>
      <c r="AD96" s="406"/>
      <c r="AE96" s="362" t="s">
        <v>347</v>
      </c>
      <c r="AF96" s="355" t="n">
        <f aca="false">($M96=AE96)*$D$11</f>
        <v>0</v>
      </c>
      <c r="AG96" s="406"/>
      <c r="AH96" s="362" t="s">
        <v>347</v>
      </c>
      <c r="AI96" s="355" t="n">
        <f aca="false">($M96=AH96)*$D$11</f>
        <v>0</v>
      </c>
      <c r="AJ96" s="406"/>
      <c r="AK96" s="362" t="s">
        <v>347</v>
      </c>
      <c r="AL96" s="355" t="n">
        <f aca="false">($M96=AK96)*$D$11</f>
        <v>0</v>
      </c>
      <c r="AM96" s="406"/>
      <c r="AN96" s="362" t="s">
        <v>347</v>
      </c>
      <c r="AO96" s="355" t="n">
        <f aca="false">($M96=AN96)*$D$11</f>
        <v>0</v>
      </c>
      <c r="AP96" s="406"/>
      <c r="AQ96" s="362" t="s">
        <v>347</v>
      </c>
      <c r="AR96" s="355" t="n">
        <f aca="false">($M96=AQ96)*$D$11</f>
        <v>0</v>
      </c>
      <c r="AS96" s="406"/>
      <c r="AT96" s="362" t="s">
        <v>347</v>
      </c>
      <c r="AU96" s="355" t="n">
        <f aca="false">($M96=AT96)*$D$11</f>
        <v>0</v>
      </c>
      <c r="AV96" s="406"/>
      <c r="AW96" s="362" t="s">
        <v>347</v>
      </c>
      <c r="AX96" s="355" t="n">
        <f aca="false">($M96=AW96)*$D$11</f>
        <v>0</v>
      </c>
      <c r="AY96" s="406"/>
      <c r="AZ96" s="362" t="s">
        <v>347</v>
      </c>
      <c r="BA96" s="355" t="n">
        <f aca="false">($M96=AZ96)*$D$11</f>
        <v>0</v>
      </c>
      <c r="BB96" s="406"/>
      <c r="BC96" s="362" t="s">
        <v>347</v>
      </c>
      <c r="BD96" s="355" t="n">
        <f aca="false">($M96=BC96)*$D$11</f>
        <v>0</v>
      </c>
      <c r="BE96" s="406"/>
      <c r="BF96" s="362" t="s">
        <v>347</v>
      </c>
      <c r="BG96" s="355" t="n">
        <f aca="false">($M96=BF96)*$D$11</f>
        <v>0</v>
      </c>
      <c r="BH96" s="406"/>
      <c r="BI96" s="362" t="s">
        <v>347</v>
      </c>
      <c r="BJ96" s="355" t="n">
        <f aca="false">($M96=BI96)*$D$11</f>
        <v>0</v>
      </c>
      <c r="BK96" s="406"/>
      <c r="BL96" s="362" t="s">
        <v>347</v>
      </c>
      <c r="BM96" s="355" t="n">
        <f aca="false">($M96=BL96)*$D$11</f>
        <v>0</v>
      </c>
      <c r="BN96" s="406"/>
      <c r="BO96" s="362" t="s">
        <v>347</v>
      </c>
      <c r="BP96" s="355" t="n">
        <f aca="false">($M96=BO96)*$D$11</f>
        <v>0</v>
      </c>
      <c r="BQ96" s="406"/>
      <c r="BR96" s="362" t="s">
        <v>347</v>
      </c>
      <c r="BS96" s="355" t="n">
        <f aca="false">($M96=BR96)*$D$11</f>
        <v>0</v>
      </c>
      <c r="BT96" s="406"/>
      <c r="BU96" s="362"/>
      <c r="BV96" s="355" t="n">
        <f aca="false">($M96=BU96)*$D$11</f>
        <v>0</v>
      </c>
      <c r="BW96" s="406"/>
      <c r="BX96" s="362"/>
      <c r="BY96" s="355" t="n">
        <f aca="false">($M96=BX96)*$D$11</f>
        <v>0</v>
      </c>
      <c r="BZ96" s="406"/>
      <c r="CA96" s="362"/>
      <c r="CB96" s="355" t="n">
        <f aca="false">($M96=CA96)*$D$11</f>
        <v>0</v>
      </c>
      <c r="CC96" s="406"/>
      <c r="CD96" s="362"/>
      <c r="CE96" s="355" t="n">
        <f aca="false">($M96=CD96)*$D$11</f>
        <v>0</v>
      </c>
      <c r="CF96" s="406"/>
      <c r="CG96" s="362"/>
      <c r="CH96" s="355" t="n">
        <f aca="false">($M96=CG96)*$D$11</f>
        <v>0</v>
      </c>
      <c r="CI96" s="406"/>
      <c r="CJ96" s="362"/>
      <c r="CK96" s="355" t="n">
        <f aca="false">($M96=CJ96)*$D$11</f>
        <v>0</v>
      </c>
      <c r="CL96" s="406"/>
      <c r="CM96" s="362"/>
      <c r="CN96" s="355" t="n">
        <f aca="false">($M96=CM96)*$D$11</f>
        <v>0</v>
      </c>
      <c r="CO96" s="406"/>
      <c r="CP96" s="362"/>
      <c r="CQ96" s="355" t="n">
        <f aca="false">($M96=CP96)*$D$11</f>
        <v>0</v>
      </c>
      <c r="CR96" s="406"/>
      <c r="CS96" s="362"/>
      <c r="CT96" s="355" t="n">
        <f aca="false">($M96=CS96)*$D$11</f>
        <v>0</v>
      </c>
      <c r="CU96" s="406"/>
      <c r="CV96" s="362"/>
      <c r="CW96" s="355" t="n">
        <f aca="false">($M96=CV96)*$D$11</f>
        <v>0</v>
      </c>
      <c r="CX96" s="406"/>
      <c r="CY96" s="362"/>
      <c r="CZ96" s="355" t="n">
        <f aca="false">($M96=CY96)*$D$11</f>
        <v>0</v>
      </c>
      <c r="DA96" s="406"/>
      <c r="DB96" s="362"/>
      <c r="DC96" s="355" t="n">
        <f aca="false">($M96=DB96)*$D$11</f>
        <v>0</v>
      </c>
      <c r="DD96" s="406"/>
      <c r="DE96" s="362"/>
      <c r="DF96" s="355" t="n">
        <f aca="false">($M96=DE96)*$D$11</f>
        <v>0</v>
      </c>
      <c r="DG96" s="406"/>
      <c r="DH96" s="362"/>
      <c r="DI96" s="355" t="n">
        <f aca="false">($M96=DH96)*$D$11</f>
        <v>0</v>
      </c>
      <c r="DJ96" s="406"/>
      <c r="DK96" s="362"/>
      <c r="DL96" s="355" t="n">
        <f aca="false">($M96=DK96)*$D$11</f>
        <v>0</v>
      </c>
      <c r="DM96" s="406"/>
      <c r="DN96" s="362"/>
      <c r="DO96" s="355" t="n">
        <f aca="false">($M96=DN96)*$D$11</f>
        <v>0</v>
      </c>
      <c r="DP96" s="406"/>
      <c r="DQ96" s="362"/>
      <c r="DR96" s="355" t="n">
        <f aca="false">($M96=DQ96)*$D$11</f>
        <v>0</v>
      </c>
      <c r="DS96" s="406"/>
      <c r="DT96" s="362"/>
      <c r="DU96" s="355" t="n">
        <f aca="false">($M96=DT96)*$D$11</f>
        <v>0</v>
      </c>
      <c r="DV96" s="406"/>
      <c r="DW96" s="362"/>
      <c r="DX96" s="355" t="n">
        <f aca="false">($M96=DW96)*$D$11</f>
        <v>0</v>
      </c>
      <c r="DY96" s="406"/>
      <c r="DZ96" s="362"/>
      <c r="EA96" s="355" t="n">
        <f aca="false">($M96=DZ96)*$D$11</f>
        <v>0</v>
      </c>
      <c r="EB96" s="406"/>
      <c r="EC96" s="362"/>
      <c r="ED96" s="355" t="n">
        <f aca="false">($M96=EC96)*$D$11</f>
        <v>0</v>
      </c>
      <c r="EE96" s="406"/>
      <c r="EF96" s="362"/>
      <c r="EG96" s="355" t="n">
        <f aca="false">($M96=EF96)*$D$11</f>
        <v>0</v>
      </c>
      <c r="EH96" s="406"/>
      <c r="EI96" s="406"/>
    </row>
    <row r="97" customFormat="false" ht="15" hidden="false" customHeight="false" outlineLevel="0" collapsed="false">
      <c r="A97" s="326"/>
      <c r="B97" s="326"/>
      <c r="C97" s="326"/>
      <c r="D97" s="326"/>
      <c r="E97" s="326"/>
      <c r="F97" s="327" t="n">
        <f aca="false">$D$12</f>
        <v>5</v>
      </c>
      <c r="G97" s="393" t="n">
        <f aca="false">VLOOKUP(H97,Equipos!$Q$1:$R$25,2,0)</f>
        <v>16</v>
      </c>
      <c r="H97" s="394" t="n">
        <f aca="false">$H$62</f>
        <v>46199</v>
      </c>
      <c r="I97" s="332"/>
      <c r="J97" s="407"/>
      <c r="K97" s="366" t="str">
        <f aca="false">Idiomas!D167</f>
        <v>2º GRUPO E</v>
      </c>
      <c r="L97" s="353"/>
      <c r="M97" s="358" t="str">
        <f aca="false">IF(OR(SUM(WORLDCUP!$AN$38:$AN$41)=12,WORLDCUP!$AJ$99=144),WORLDCUP!AL39,LEFT(K97,1)&amp;RIGHT(K97,1))</f>
        <v>2E</v>
      </c>
      <c r="N97" s="331"/>
      <c r="O97" s="331"/>
      <c r="P97" s="331"/>
      <c r="Q97" s="331"/>
      <c r="R97" s="403"/>
      <c r="S97" s="362" t="s">
        <v>348</v>
      </c>
      <c r="T97" s="355" t="n">
        <f aca="false">($M97=S97)*$D$12</f>
        <v>0</v>
      </c>
      <c r="U97" s="406"/>
      <c r="V97" s="362" t="s">
        <v>349</v>
      </c>
      <c r="W97" s="355" t="n">
        <f aca="false">($M97=V97)*$D$12</f>
        <v>0</v>
      </c>
      <c r="X97" s="406"/>
      <c r="Y97" s="362" t="s">
        <v>349</v>
      </c>
      <c r="Z97" s="355" t="n">
        <f aca="false">($M97=Y97)*$D$12</f>
        <v>0</v>
      </c>
      <c r="AA97" s="406"/>
      <c r="AB97" s="362" t="s">
        <v>349</v>
      </c>
      <c r="AC97" s="355" t="n">
        <f aca="false">($M97=AB97)*$D$12</f>
        <v>0</v>
      </c>
      <c r="AD97" s="406"/>
      <c r="AE97" s="362" t="s">
        <v>348</v>
      </c>
      <c r="AF97" s="355" t="n">
        <f aca="false">($M97=AE97)*$D$12</f>
        <v>0</v>
      </c>
      <c r="AG97" s="406"/>
      <c r="AH97" s="362" t="s">
        <v>348</v>
      </c>
      <c r="AI97" s="355" t="n">
        <f aca="false">($M97=AH97)*$D$12</f>
        <v>0</v>
      </c>
      <c r="AJ97" s="406"/>
      <c r="AK97" s="362" t="s">
        <v>348</v>
      </c>
      <c r="AL97" s="355" t="n">
        <f aca="false">($M97=AK97)*$D$12</f>
        <v>0</v>
      </c>
      <c r="AM97" s="406"/>
      <c r="AN97" s="362" t="s">
        <v>349</v>
      </c>
      <c r="AO97" s="355" t="n">
        <f aca="false">($M97=AN97)*$D$12</f>
        <v>0</v>
      </c>
      <c r="AP97" s="406"/>
      <c r="AQ97" s="362" t="s">
        <v>349</v>
      </c>
      <c r="AR97" s="355" t="n">
        <f aca="false">($M97=AQ97)*$D$12</f>
        <v>0</v>
      </c>
      <c r="AS97" s="406"/>
      <c r="AT97" s="362" t="s">
        <v>349</v>
      </c>
      <c r="AU97" s="355" t="n">
        <f aca="false">($M97=AT97)*$D$12</f>
        <v>0</v>
      </c>
      <c r="AV97" s="406"/>
      <c r="AW97" s="362" t="s">
        <v>348</v>
      </c>
      <c r="AX97" s="355" t="n">
        <f aca="false">($M97=AW97)*$D$12</f>
        <v>0</v>
      </c>
      <c r="AY97" s="406"/>
      <c r="AZ97" s="362" t="s">
        <v>349</v>
      </c>
      <c r="BA97" s="355" t="n">
        <f aca="false">($M97=AZ97)*$D$12</f>
        <v>0</v>
      </c>
      <c r="BB97" s="406"/>
      <c r="BC97" s="362" t="s">
        <v>348</v>
      </c>
      <c r="BD97" s="355" t="n">
        <f aca="false">($M97=BC97)*$D$12</f>
        <v>0</v>
      </c>
      <c r="BE97" s="406"/>
      <c r="BF97" s="362" t="s">
        <v>349</v>
      </c>
      <c r="BG97" s="355" t="n">
        <f aca="false">($M97=BF97)*$D$12</f>
        <v>0</v>
      </c>
      <c r="BH97" s="406"/>
      <c r="BI97" s="362" t="s">
        <v>349</v>
      </c>
      <c r="BJ97" s="355" t="n">
        <f aca="false">($M97=BI97)*$D$12</f>
        <v>0</v>
      </c>
      <c r="BK97" s="406"/>
      <c r="BL97" s="362" t="s">
        <v>348</v>
      </c>
      <c r="BM97" s="355" t="n">
        <f aca="false">($M97=BL97)*$D$12</f>
        <v>0</v>
      </c>
      <c r="BN97" s="406"/>
      <c r="BO97" s="362" t="s">
        <v>349</v>
      </c>
      <c r="BP97" s="355" t="n">
        <f aca="false">($M97=BO97)*$D$12</f>
        <v>0</v>
      </c>
      <c r="BQ97" s="406"/>
      <c r="BR97" s="362" t="s">
        <v>349</v>
      </c>
      <c r="BS97" s="355" t="n">
        <f aca="false">($M97=BR97)*$D$12</f>
        <v>0</v>
      </c>
      <c r="BT97" s="406"/>
      <c r="BU97" s="362"/>
      <c r="BV97" s="355" t="n">
        <f aca="false">($M97=BU97)*$D$12</f>
        <v>0</v>
      </c>
      <c r="BW97" s="406"/>
      <c r="BX97" s="362"/>
      <c r="BY97" s="355" t="n">
        <f aca="false">($M97=BX97)*$D$12</f>
        <v>0</v>
      </c>
      <c r="BZ97" s="406"/>
      <c r="CA97" s="362"/>
      <c r="CB97" s="355" t="n">
        <f aca="false">($M97=CA97)*$D$12</f>
        <v>0</v>
      </c>
      <c r="CC97" s="406"/>
      <c r="CD97" s="362"/>
      <c r="CE97" s="355" t="n">
        <f aca="false">($M97=CD97)*$D$12</f>
        <v>0</v>
      </c>
      <c r="CF97" s="406"/>
      <c r="CG97" s="362"/>
      <c r="CH97" s="355" t="n">
        <f aca="false">($M97=CG97)*$D$12</f>
        <v>0</v>
      </c>
      <c r="CI97" s="406"/>
      <c r="CJ97" s="362"/>
      <c r="CK97" s="355" t="n">
        <f aca="false">($M97=CJ97)*$D$12</f>
        <v>0</v>
      </c>
      <c r="CL97" s="406"/>
      <c r="CM97" s="362"/>
      <c r="CN97" s="355" t="n">
        <f aca="false">($M97=CM97)*$D$12</f>
        <v>0</v>
      </c>
      <c r="CO97" s="406"/>
      <c r="CP97" s="362"/>
      <c r="CQ97" s="355" t="n">
        <f aca="false">($M97=CP97)*$D$12</f>
        <v>0</v>
      </c>
      <c r="CR97" s="406"/>
      <c r="CS97" s="362"/>
      <c r="CT97" s="355" t="n">
        <f aca="false">($M97=CS97)*$D$12</f>
        <v>0</v>
      </c>
      <c r="CU97" s="406"/>
      <c r="CV97" s="362"/>
      <c r="CW97" s="355" t="n">
        <f aca="false">($M97=CV97)*$D$12</f>
        <v>0</v>
      </c>
      <c r="CX97" s="406"/>
      <c r="CY97" s="362"/>
      <c r="CZ97" s="355" t="n">
        <f aca="false">($M97=CY97)*$D$12</f>
        <v>0</v>
      </c>
      <c r="DA97" s="406"/>
      <c r="DB97" s="362"/>
      <c r="DC97" s="355" t="n">
        <f aca="false">($M97=DB97)*$D$12</f>
        <v>0</v>
      </c>
      <c r="DD97" s="406"/>
      <c r="DE97" s="362"/>
      <c r="DF97" s="355" t="n">
        <f aca="false">($M97=DE97)*$D$12</f>
        <v>0</v>
      </c>
      <c r="DG97" s="406"/>
      <c r="DH97" s="362"/>
      <c r="DI97" s="355" t="n">
        <f aca="false">($M97=DH97)*$D$12</f>
        <v>0</v>
      </c>
      <c r="DJ97" s="406"/>
      <c r="DK97" s="362"/>
      <c r="DL97" s="355" t="n">
        <f aca="false">($M97=DK97)*$D$12</f>
        <v>0</v>
      </c>
      <c r="DM97" s="406"/>
      <c r="DN97" s="362"/>
      <c r="DO97" s="355" t="n">
        <f aca="false">($M97=DN97)*$D$12</f>
        <v>0</v>
      </c>
      <c r="DP97" s="406"/>
      <c r="DQ97" s="362"/>
      <c r="DR97" s="355" t="n">
        <f aca="false">($M97=DQ97)*$D$12</f>
        <v>0</v>
      </c>
      <c r="DS97" s="406"/>
      <c r="DT97" s="362"/>
      <c r="DU97" s="355" t="n">
        <f aca="false">($M97=DT97)*$D$12</f>
        <v>0</v>
      </c>
      <c r="DV97" s="406"/>
      <c r="DW97" s="362"/>
      <c r="DX97" s="355" t="n">
        <f aca="false">($M97=DW97)*$D$12</f>
        <v>0</v>
      </c>
      <c r="DY97" s="406"/>
      <c r="DZ97" s="362"/>
      <c r="EA97" s="355" t="n">
        <f aca="false">($M97=DZ97)*$D$12</f>
        <v>0</v>
      </c>
      <c r="EB97" s="406"/>
      <c r="EC97" s="362"/>
      <c r="ED97" s="355" t="n">
        <f aca="false">($M97=EC97)*$D$12</f>
        <v>0</v>
      </c>
      <c r="EE97" s="406"/>
      <c r="EF97" s="362"/>
      <c r="EG97" s="355" t="n">
        <f aca="false">($M97=EF97)*$D$12</f>
        <v>0</v>
      </c>
      <c r="EH97" s="406"/>
      <c r="EI97" s="406"/>
    </row>
    <row r="98" customFormat="false" ht="15" hidden="false" customHeight="false" outlineLevel="0" collapsed="false">
      <c r="A98" s="326"/>
      <c r="B98" s="326"/>
      <c r="C98" s="326"/>
      <c r="D98" s="326"/>
      <c r="E98" s="326"/>
      <c r="F98" s="327" t="n">
        <f aca="false">$D$13</f>
        <v>5</v>
      </c>
      <c r="G98" s="393" t="n">
        <f aca="false">VLOOKUP(H98,Equipos!$Q$1:$R$25,2,0)</f>
        <v>16</v>
      </c>
      <c r="H98" s="394" t="n">
        <f aca="false">$H$62</f>
        <v>46199</v>
      </c>
      <c r="I98" s="332"/>
      <c r="J98" s="407"/>
      <c r="K98" s="366" t="str">
        <f aca="false">Idiomas!D168</f>
        <v>3º GRUPO E</v>
      </c>
      <c r="L98" s="353"/>
      <c r="M98" s="358" t="str">
        <f aca="false">IF(OR(SUM(WORLDCUP!$AN$38:$AN$41)=12,WORLDCUP!$AJ$99=144),WORLDCUP!AL40,LEFT(K98,1)&amp;RIGHT(K98,1))</f>
        <v>3E</v>
      </c>
      <c r="N98" s="331"/>
      <c r="O98" s="331"/>
      <c r="P98" s="331"/>
      <c r="Q98" s="331"/>
      <c r="R98" s="403"/>
      <c r="S98" s="362" t="s">
        <v>349</v>
      </c>
      <c r="T98" s="355" t="n">
        <f aca="false">($M98=S98)*$D$13</f>
        <v>0</v>
      </c>
      <c r="U98" s="406"/>
      <c r="V98" s="362" t="s">
        <v>348</v>
      </c>
      <c r="W98" s="355" t="n">
        <f aca="false">($M98=V98)*$D$13</f>
        <v>0</v>
      </c>
      <c r="X98" s="406"/>
      <c r="Y98" s="362" t="s">
        <v>348</v>
      </c>
      <c r="Z98" s="355" t="n">
        <f aca="false">($M98=Y98)*$D$13</f>
        <v>0</v>
      </c>
      <c r="AA98" s="406"/>
      <c r="AB98" s="362" t="s">
        <v>348</v>
      </c>
      <c r="AC98" s="355" t="n">
        <f aca="false">($M98=AB98)*$D$13</f>
        <v>0</v>
      </c>
      <c r="AD98" s="406"/>
      <c r="AE98" s="362" t="s">
        <v>349</v>
      </c>
      <c r="AF98" s="355" t="n">
        <f aca="false">($M98=AE98)*$D$13</f>
        <v>0</v>
      </c>
      <c r="AG98" s="406"/>
      <c r="AH98" s="362" t="s">
        <v>349</v>
      </c>
      <c r="AI98" s="355" t="n">
        <f aca="false">($M98=AH98)*$D$13</f>
        <v>0</v>
      </c>
      <c r="AJ98" s="406"/>
      <c r="AK98" s="362" t="s">
        <v>349</v>
      </c>
      <c r="AL98" s="355" t="n">
        <f aca="false">($M98=AK98)*$D$13</f>
        <v>0</v>
      </c>
      <c r="AM98" s="406"/>
      <c r="AN98" s="362" t="s">
        <v>348</v>
      </c>
      <c r="AO98" s="355" t="n">
        <f aca="false">($M98=AN98)*$D$13</f>
        <v>0</v>
      </c>
      <c r="AP98" s="406"/>
      <c r="AQ98" s="362" t="s">
        <v>348</v>
      </c>
      <c r="AR98" s="355" t="n">
        <f aca="false">($M98=AQ98)*$D$13</f>
        <v>0</v>
      </c>
      <c r="AS98" s="406"/>
      <c r="AT98" s="362" t="s">
        <v>348</v>
      </c>
      <c r="AU98" s="355" t="n">
        <f aca="false">($M98=AT98)*$D$13</f>
        <v>0</v>
      </c>
      <c r="AV98" s="406"/>
      <c r="AW98" s="362" t="s">
        <v>349</v>
      </c>
      <c r="AX98" s="355" t="n">
        <f aca="false">($M98=AW98)*$D$13</f>
        <v>0</v>
      </c>
      <c r="AY98" s="406"/>
      <c r="AZ98" s="362" t="s">
        <v>348</v>
      </c>
      <c r="BA98" s="355" t="n">
        <f aca="false">($M98=AZ98)*$D$13</f>
        <v>0</v>
      </c>
      <c r="BB98" s="406"/>
      <c r="BC98" s="362" t="s">
        <v>349</v>
      </c>
      <c r="BD98" s="355" t="n">
        <f aca="false">($M98=BC98)*$D$13</f>
        <v>0</v>
      </c>
      <c r="BE98" s="406"/>
      <c r="BF98" s="362" t="s">
        <v>350</v>
      </c>
      <c r="BG98" s="355" t="n">
        <f aca="false">($M98=BF98)*$D$13</f>
        <v>0</v>
      </c>
      <c r="BH98" s="406"/>
      <c r="BI98" s="362" t="s">
        <v>348</v>
      </c>
      <c r="BJ98" s="355" t="n">
        <f aca="false">($M98=BI98)*$D$13</f>
        <v>0</v>
      </c>
      <c r="BK98" s="406"/>
      <c r="BL98" s="362" t="s">
        <v>349</v>
      </c>
      <c r="BM98" s="355" t="n">
        <f aca="false">($M98=BL98)*$D$13</f>
        <v>0</v>
      </c>
      <c r="BN98" s="406"/>
      <c r="BO98" s="362" t="s">
        <v>348</v>
      </c>
      <c r="BP98" s="355" t="n">
        <f aca="false">($M98=BO98)*$D$13</f>
        <v>0</v>
      </c>
      <c r="BQ98" s="406"/>
      <c r="BR98" s="362" t="s">
        <v>348</v>
      </c>
      <c r="BS98" s="355" t="n">
        <f aca="false">($M98=BR98)*$D$13</f>
        <v>0</v>
      </c>
      <c r="BT98" s="406"/>
      <c r="BU98" s="362"/>
      <c r="BV98" s="355" t="n">
        <f aca="false">($M98=BU98)*$D$13</f>
        <v>0</v>
      </c>
      <c r="BW98" s="406"/>
      <c r="BX98" s="362"/>
      <c r="BY98" s="355" t="n">
        <f aca="false">($M98=BX98)*$D$13</f>
        <v>0</v>
      </c>
      <c r="BZ98" s="406"/>
      <c r="CA98" s="362"/>
      <c r="CB98" s="355" t="n">
        <f aca="false">($M98=CA98)*$D$13</f>
        <v>0</v>
      </c>
      <c r="CC98" s="406"/>
      <c r="CD98" s="362"/>
      <c r="CE98" s="355" t="n">
        <f aca="false">($M98=CD98)*$D$13</f>
        <v>0</v>
      </c>
      <c r="CF98" s="406"/>
      <c r="CG98" s="362"/>
      <c r="CH98" s="355" t="n">
        <f aca="false">($M98=CG98)*$D$13</f>
        <v>0</v>
      </c>
      <c r="CI98" s="406"/>
      <c r="CJ98" s="362"/>
      <c r="CK98" s="355" t="n">
        <f aca="false">($M98=CJ98)*$D$13</f>
        <v>0</v>
      </c>
      <c r="CL98" s="406"/>
      <c r="CM98" s="362"/>
      <c r="CN98" s="355" t="n">
        <f aca="false">($M98=CM98)*$D$13</f>
        <v>0</v>
      </c>
      <c r="CO98" s="406"/>
      <c r="CP98" s="362"/>
      <c r="CQ98" s="355" t="n">
        <f aca="false">($M98=CP98)*$D$13</f>
        <v>0</v>
      </c>
      <c r="CR98" s="406"/>
      <c r="CS98" s="362"/>
      <c r="CT98" s="355" t="n">
        <f aca="false">($M98=CS98)*$D$13</f>
        <v>0</v>
      </c>
      <c r="CU98" s="406"/>
      <c r="CV98" s="362"/>
      <c r="CW98" s="355" t="n">
        <f aca="false">($M98=CV98)*$D$13</f>
        <v>0</v>
      </c>
      <c r="CX98" s="406"/>
      <c r="CY98" s="362"/>
      <c r="CZ98" s="355" t="n">
        <f aca="false">($M98=CY98)*$D$13</f>
        <v>0</v>
      </c>
      <c r="DA98" s="406"/>
      <c r="DB98" s="362"/>
      <c r="DC98" s="355" t="n">
        <f aca="false">($M98=DB98)*$D$13</f>
        <v>0</v>
      </c>
      <c r="DD98" s="406"/>
      <c r="DE98" s="362"/>
      <c r="DF98" s="355" t="n">
        <f aca="false">($M98=DE98)*$D$13</f>
        <v>0</v>
      </c>
      <c r="DG98" s="406"/>
      <c r="DH98" s="362"/>
      <c r="DI98" s="355" t="n">
        <f aca="false">($M98=DH98)*$D$13</f>
        <v>0</v>
      </c>
      <c r="DJ98" s="406"/>
      <c r="DK98" s="362"/>
      <c r="DL98" s="355" t="n">
        <f aca="false">($M98=DK98)*$D$13</f>
        <v>0</v>
      </c>
      <c r="DM98" s="406"/>
      <c r="DN98" s="362"/>
      <c r="DO98" s="355" t="n">
        <f aca="false">($M98=DN98)*$D$13</f>
        <v>0</v>
      </c>
      <c r="DP98" s="406"/>
      <c r="DQ98" s="362"/>
      <c r="DR98" s="355" t="n">
        <f aca="false">($M98=DQ98)*$D$13</f>
        <v>0</v>
      </c>
      <c r="DS98" s="406"/>
      <c r="DT98" s="362"/>
      <c r="DU98" s="355" t="n">
        <f aca="false">($M98=DT98)*$D$13</f>
        <v>0</v>
      </c>
      <c r="DV98" s="406"/>
      <c r="DW98" s="362"/>
      <c r="DX98" s="355" t="n">
        <f aca="false">($M98=DW98)*$D$13</f>
        <v>0</v>
      </c>
      <c r="DY98" s="406"/>
      <c r="DZ98" s="362"/>
      <c r="EA98" s="355" t="n">
        <f aca="false">($M98=DZ98)*$D$13</f>
        <v>0</v>
      </c>
      <c r="EB98" s="406"/>
      <c r="EC98" s="362"/>
      <c r="ED98" s="355" t="n">
        <f aca="false">($M98=EC98)*$D$13</f>
        <v>0</v>
      </c>
      <c r="EE98" s="406"/>
      <c r="EF98" s="362"/>
      <c r="EG98" s="355" t="n">
        <f aca="false">($M98=EF98)*$D$13</f>
        <v>0</v>
      </c>
      <c r="EH98" s="406"/>
      <c r="EI98" s="406"/>
    </row>
    <row r="99" customFormat="false" ht="15" hidden="false" customHeight="false" outlineLevel="0" collapsed="false">
      <c r="A99" s="326"/>
      <c r="B99" s="326"/>
      <c r="C99" s="326"/>
      <c r="D99" s="326"/>
      <c r="E99" s="326"/>
      <c r="F99" s="327" t="n">
        <f aca="false">$D$14</f>
        <v>5</v>
      </c>
      <c r="G99" s="393" t="n">
        <f aca="false">VLOOKUP(H99,Equipos!$Q$1:$R$25,2,0)</f>
        <v>16</v>
      </c>
      <c r="H99" s="394" t="n">
        <f aca="false">$H$62</f>
        <v>46199</v>
      </c>
      <c r="I99" s="332"/>
      <c r="J99" s="407"/>
      <c r="K99" s="366" t="str">
        <f aca="false">Idiomas!D169</f>
        <v>4º GRUPO E</v>
      </c>
      <c r="L99" s="353"/>
      <c r="M99" s="358" t="str">
        <f aca="false">IF(OR(SUM(WORLDCUP!$AN$38:$AN$41)=12,WORLDCUP!$AJ$99=144),WORLDCUP!AL41,LEFT(K99,1)&amp;RIGHT(K99,1))</f>
        <v>4E</v>
      </c>
      <c r="N99" s="331"/>
      <c r="O99" s="331"/>
      <c r="P99" s="331"/>
      <c r="Q99" s="331"/>
      <c r="R99" s="403"/>
      <c r="S99" s="362" t="s">
        <v>350</v>
      </c>
      <c r="T99" s="355" t="n">
        <f aca="false">($M99=S99)*$D$14</f>
        <v>0</v>
      </c>
      <c r="U99" s="406"/>
      <c r="V99" s="362" t="s">
        <v>350</v>
      </c>
      <c r="W99" s="355" t="n">
        <f aca="false">($M99=V99)*$D$14</f>
        <v>0</v>
      </c>
      <c r="X99" s="406"/>
      <c r="Y99" s="362" t="s">
        <v>350</v>
      </c>
      <c r="Z99" s="355" t="n">
        <f aca="false">($M99=Y99)*$D$14</f>
        <v>0</v>
      </c>
      <c r="AA99" s="406"/>
      <c r="AB99" s="362" t="s">
        <v>350</v>
      </c>
      <c r="AC99" s="355" t="n">
        <f aca="false">($M99=AB99)*$D$14</f>
        <v>0</v>
      </c>
      <c r="AD99" s="406"/>
      <c r="AE99" s="362" t="s">
        <v>350</v>
      </c>
      <c r="AF99" s="355" t="n">
        <f aca="false">($M99=AE99)*$D$14</f>
        <v>0</v>
      </c>
      <c r="AG99" s="406"/>
      <c r="AH99" s="362" t="s">
        <v>350</v>
      </c>
      <c r="AI99" s="355" t="n">
        <f aca="false">($M99=AH99)*$D$14</f>
        <v>0</v>
      </c>
      <c r="AJ99" s="406"/>
      <c r="AK99" s="362" t="s">
        <v>350</v>
      </c>
      <c r="AL99" s="355" t="n">
        <f aca="false">($M99=AK99)*$D$14</f>
        <v>0</v>
      </c>
      <c r="AM99" s="406"/>
      <c r="AN99" s="362" t="s">
        <v>350</v>
      </c>
      <c r="AO99" s="355" t="n">
        <f aca="false">($M99=AN99)*$D$14</f>
        <v>0</v>
      </c>
      <c r="AP99" s="406"/>
      <c r="AQ99" s="362" t="s">
        <v>350</v>
      </c>
      <c r="AR99" s="355" t="n">
        <f aca="false">($M99=AQ99)*$D$14</f>
        <v>0</v>
      </c>
      <c r="AS99" s="406"/>
      <c r="AT99" s="362" t="s">
        <v>350</v>
      </c>
      <c r="AU99" s="355" t="n">
        <f aca="false">($M99=AT99)*$D$14</f>
        <v>0</v>
      </c>
      <c r="AV99" s="406"/>
      <c r="AW99" s="362" t="s">
        <v>350</v>
      </c>
      <c r="AX99" s="355" t="n">
        <f aca="false">($M99=AW99)*$D$14</f>
        <v>0</v>
      </c>
      <c r="AY99" s="406"/>
      <c r="AZ99" s="362" t="s">
        <v>350</v>
      </c>
      <c r="BA99" s="355" t="n">
        <f aca="false">($M99=AZ99)*$D$14</f>
        <v>0</v>
      </c>
      <c r="BB99" s="406"/>
      <c r="BC99" s="362" t="s">
        <v>350</v>
      </c>
      <c r="BD99" s="355" t="n">
        <f aca="false">($M99=BC99)*$D$14</f>
        <v>0</v>
      </c>
      <c r="BE99" s="406"/>
      <c r="BF99" s="362" t="s">
        <v>348</v>
      </c>
      <c r="BG99" s="355" t="n">
        <f aca="false">($M99=BF99)*$D$14</f>
        <v>0</v>
      </c>
      <c r="BH99" s="406"/>
      <c r="BI99" s="362" t="s">
        <v>350</v>
      </c>
      <c r="BJ99" s="355" t="n">
        <f aca="false">($M99=BI99)*$D$14</f>
        <v>0</v>
      </c>
      <c r="BK99" s="406"/>
      <c r="BL99" s="362" t="s">
        <v>350</v>
      </c>
      <c r="BM99" s="355" t="n">
        <f aca="false">($M99=BL99)*$D$14</f>
        <v>0</v>
      </c>
      <c r="BN99" s="406"/>
      <c r="BO99" s="362" t="s">
        <v>350</v>
      </c>
      <c r="BP99" s="355" t="n">
        <f aca="false">($M99=BO99)*$D$14</f>
        <v>0</v>
      </c>
      <c r="BQ99" s="406"/>
      <c r="BR99" s="362" t="s">
        <v>350</v>
      </c>
      <c r="BS99" s="355" t="n">
        <f aca="false">($M99=BR99)*$D$14</f>
        <v>0</v>
      </c>
      <c r="BT99" s="406"/>
      <c r="BU99" s="362"/>
      <c r="BV99" s="355" t="n">
        <f aca="false">($M99=BU99)*$D$14</f>
        <v>0</v>
      </c>
      <c r="BW99" s="406"/>
      <c r="BX99" s="362"/>
      <c r="BY99" s="355" t="n">
        <f aca="false">($M99=BX99)*$D$14</f>
        <v>0</v>
      </c>
      <c r="BZ99" s="406"/>
      <c r="CA99" s="362"/>
      <c r="CB99" s="355" t="n">
        <f aca="false">($M99=CA99)*$D$14</f>
        <v>0</v>
      </c>
      <c r="CC99" s="406"/>
      <c r="CD99" s="362"/>
      <c r="CE99" s="355" t="n">
        <f aca="false">($M99=CD99)*$D$14</f>
        <v>0</v>
      </c>
      <c r="CF99" s="406"/>
      <c r="CG99" s="362"/>
      <c r="CH99" s="355" t="n">
        <f aca="false">($M99=CG99)*$D$14</f>
        <v>0</v>
      </c>
      <c r="CI99" s="406"/>
      <c r="CJ99" s="362"/>
      <c r="CK99" s="355" t="n">
        <f aca="false">($M99=CJ99)*$D$14</f>
        <v>0</v>
      </c>
      <c r="CL99" s="406"/>
      <c r="CM99" s="362"/>
      <c r="CN99" s="355" t="n">
        <f aca="false">($M99=CM99)*$D$14</f>
        <v>0</v>
      </c>
      <c r="CO99" s="406"/>
      <c r="CP99" s="362"/>
      <c r="CQ99" s="355" t="n">
        <f aca="false">($M99=CP99)*$D$14</f>
        <v>0</v>
      </c>
      <c r="CR99" s="406"/>
      <c r="CS99" s="362"/>
      <c r="CT99" s="355" t="n">
        <f aca="false">($M99=CS99)*$D$14</f>
        <v>0</v>
      </c>
      <c r="CU99" s="406"/>
      <c r="CV99" s="362"/>
      <c r="CW99" s="355" t="n">
        <f aca="false">($M99=CV99)*$D$14</f>
        <v>0</v>
      </c>
      <c r="CX99" s="406"/>
      <c r="CY99" s="362"/>
      <c r="CZ99" s="355" t="n">
        <f aca="false">($M99=CY99)*$D$14</f>
        <v>0</v>
      </c>
      <c r="DA99" s="406"/>
      <c r="DB99" s="362"/>
      <c r="DC99" s="355" t="n">
        <f aca="false">($M99=DB99)*$D$14</f>
        <v>0</v>
      </c>
      <c r="DD99" s="406"/>
      <c r="DE99" s="362"/>
      <c r="DF99" s="355" t="n">
        <f aca="false">($M99=DE99)*$D$14</f>
        <v>0</v>
      </c>
      <c r="DG99" s="406"/>
      <c r="DH99" s="362"/>
      <c r="DI99" s="355" t="n">
        <f aca="false">($M99=DH99)*$D$14</f>
        <v>0</v>
      </c>
      <c r="DJ99" s="406"/>
      <c r="DK99" s="362"/>
      <c r="DL99" s="355" t="n">
        <f aca="false">($M99=DK99)*$D$14</f>
        <v>0</v>
      </c>
      <c r="DM99" s="406"/>
      <c r="DN99" s="362"/>
      <c r="DO99" s="355" t="n">
        <f aca="false">($M99=DN99)*$D$14</f>
        <v>0</v>
      </c>
      <c r="DP99" s="406"/>
      <c r="DQ99" s="362"/>
      <c r="DR99" s="355" t="n">
        <f aca="false">($M99=DQ99)*$D$14</f>
        <v>0</v>
      </c>
      <c r="DS99" s="406"/>
      <c r="DT99" s="362"/>
      <c r="DU99" s="355" t="n">
        <f aca="false">($M99=DT99)*$D$14</f>
        <v>0</v>
      </c>
      <c r="DV99" s="406"/>
      <c r="DW99" s="362"/>
      <c r="DX99" s="355" t="n">
        <f aca="false">($M99=DW99)*$D$14</f>
        <v>0</v>
      </c>
      <c r="DY99" s="406"/>
      <c r="DZ99" s="362"/>
      <c r="EA99" s="355" t="n">
        <f aca="false">($M99=DZ99)*$D$14</f>
        <v>0</v>
      </c>
      <c r="EB99" s="406"/>
      <c r="EC99" s="362"/>
      <c r="ED99" s="355" t="n">
        <f aca="false">($M99=EC99)*$D$14</f>
        <v>0</v>
      </c>
      <c r="EE99" s="406"/>
      <c r="EF99" s="362"/>
      <c r="EG99" s="355" t="n">
        <f aca="false">($M99=EF99)*$D$14</f>
        <v>0</v>
      </c>
      <c r="EH99" s="406"/>
      <c r="EI99" s="406"/>
    </row>
    <row r="100" customFormat="false" ht="15" hidden="false" customHeight="false" outlineLevel="0" collapsed="false">
      <c r="A100" s="326"/>
      <c r="B100" s="326"/>
      <c r="C100" s="326"/>
      <c r="D100" s="326"/>
      <c r="E100" s="326"/>
      <c r="F100" s="327" t="n">
        <f aca="false">$D$11</f>
        <v>5</v>
      </c>
      <c r="G100" s="393" t="n">
        <f aca="false">VLOOKUP(H100,Equipos!$Q$1:$R$25,2,0)</f>
        <v>16</v>
      </c>
      <c r="H100" s="394" t="n">
        <f aca="false">$H$64</f>
        <v>46199</v>
      </c>
      <c r="I100" s="332"/>
      <c r="J100" s="408" t="s">
        <v>120</v>
      </c>
      <c r="K100" s="366" t="str">
        <f aca="false">Idiomas!D170</f>
        <v>1º GRUPO F</v>
      </c>
      <c r="L100" s="353"/>
      <c r="M100" s="358" t="str">
        <f aca="false">IF(OR(SUM(WORLDCUP!$AN$46:$AN$49)=12,WORLDCUP!$AJ$99=144),WORLDCUP!AL46,LEFT(K100,1)&amp;RIGHT(K100,1))</f>
        <v>1F</v>
      </c>
      <c r="N100" s="331"/>
      <c r="O100" s="331"/>
      <c r="P100" s="331"/>
      <c r="Q100" s="331"/>
      <c r="R100" s="403"/>
      <c r="S100" s="362" t="s">
        <v>351</v>
      </c>
      <c r="T100" s="355" t="n">
        <f aca="false">($M100=S100)*$D$11</f>
        <v>0</v>
      </c>
      <c r="U100" s="406"/>
      <c r="V100" s="362" t="s">
        <v>351</v>
      </c>
      <c r="W100" s="355" t="n">
        <f aca="false">($M100=V100)*$D$11</f>
        <v>0</v>
      </c>
      <c r="X100" s="406"/>
      <c r="Y100" s="362" t="s">
        <v>351</v>
      </c>
      <c r="Z100" s="355" t="n">
        <f aca="false">($M100=Y100)*$D$11</f>
        <v>0</v>
      </c>
      <c r="AA100" s="406"/>
      <c r="AB100" s="362" t="s">
        <v>351</v>
      </c>
      <c r="AC100" s="355" t="n">
        <f aca="false">($M100=AB100)*$D$11</f>
        <v>0</v>
      </c>
      <c r="AD100" s="406"/>
      <c r="AE100" s="362" t="s">
        <v>351</v>
      </c>
      <c r="AF100" s="355" t="n">
        <f aca="false">($M100=AE100)*$D$11</f>
        <v>0</v>
      </c>
      <c r="AG100" s="406"/>
      <c r="AH100" s="362" t="s">
        <v>351</v>
      </c>
      <c r="AI100" s="355" t="n">
        <f aca="false">($M100=AH100)*$D$11</f>
        <v>0</v>
      </c>
      <c r="AJ100" s="406"/>
      <c r="AK100" s="362" t="s">
        <v>351</v>
      </c>
      <c r="AL100" s="355" t="n">
        <f aca="false">($M100=AK100)*$D$11</f>
        <v>0</v>
      </c>
      <c r="AM100" s="406"/>
      <c r="AN100" s="362" t="s">
        <v>351</v>
      </c>
      <c r="AO100" s="355" t="n">
        <f aca="false">($M100=AN100)*$D$11</f>
        <v>0</v>
      </c>
      <c r="AP100" s="406"/>
      <c r="AQ100" s="362" t="s">
        <v>351</v>
      </c>
      <c r="AR100" s="355" t="n">
        <f aca="false">($M100=AQ100)*$D$11</f>
        <v>0</v>
      </c>
      <c r="AS100" s="406"/>
      <c r="AT100" s="362" t="s">
        <v>351</v>
      </c>
      <c r="AU100" s="355" t="n">
        <f aca="false">($M100=AT100)*$D$11</f>
        <v>0</v>
      </c>
      <c r="AV100" s="406"/>
      <c r="AW100" s="362" t="s">
        <v>351</v>
      </c>
      <c r="AX100" s="355" t="n">
        <f aca="false">($M100=AW100)*$D$11</f>
        <v>0</v>
      </c>
      <c r="AY100" s="406"/>
      <c r="AZ100" s="362" t="s">
        <v>351</v>
      </c>
      <c r="BA100" s="355" t="n">
        <f aca="false">($M100=AZ100)*$D$11</f>
        <v>0</v>
      </c>
      <c r="BB100" s="406"/>
      <c r="BC100" s="362" t="s">
        <v>351</v>
      </c>
      <c r="BD100" s="355" t="n">
        <f aca="false">($M100=BC100)*$D$11</f>
        <v>0</v>
      </c>
      <c r="BE100" s="406"/>
      <c r="BF100" s="362" t="s">
        <v>351</v>
      </c>
      <c r="BG100" s="355" t="n">
        <f aca="false">($M100=BF100)*$D$11</f>
        <v>0</v>
      </c>
      <c r="BH100" s="406"/>
      <c r="BI100" s="362" t="s">
        <v>351</v>
      </c>
      <c r="BJ100" s="355" t="n">
        <f aca="false">($M100=BI100)*$D$11</f>
        <v>0</v>
      </c>
      <c r="BK100" s="406"/>
      <c r="BL100" s="362" t="s">
        <v>351</v>
      </c>
      <c r="BM100" s="355" t="n">
        <f aca="false">($M100=BL100)*$D$11</f>
        <v>0</v>
      </c>
      <c r="BN100" s="406"/>
      <c r="BO100" s="362" t="s">
        <v>351</v>
      </c>
      <c r="BP100" s="355" t="n">
        <f aca="false">($M100=BO100)*$D$11</f>
        <v>0</v>
      </c>
      <c r="BQ100" s="406"/>
      <c r="BR100" s="362" t="s">
        <v>351</v>
      </c>
      <c r="BS100" s="355" t="n">
        <f aca="false">($M100=BR100)*$D$11</f>
        <v>0</v>
      </c>
      <c r="BT100" s="406"/>
      <c r="BU100" s="362"/>
      <c r="BV100" s="355" t="n">
        <f aca="false">($M100=BU100)*$D$11</f>
        <v>0</v>
      </c>
      <c r="BW100" s="406"/>
      <c r="BX100" s="362"/>
      <c r="BY100" s="355" t="n">
        <f aca="false">($M100=BX100)*$D$11</f>
        <v>0</v>
      </c>
      <c r="BZ100" s="406"/>
      <c r="CA100" s="362"/>
      <c r="CB100" s="355" t="n">
        <f aca="false">($M100=CA100)*$D$11</f>
        <v>0</v>
      </c>
      <c r="CC100" s="406"/>
      <c r="CD100" s="362"/>
      <c r="CE100" s="355" t="n">
        <f aca="false">($M100=CD100)*$D$11</f>
        <v>0</v>
      </c>
      <c r="CF100" s="406"/>
      <c r="CG100" s="362"/>
      <c r="CH100" s="355" t="n">
        <f aca="false">($M100=CG100)*$D$11</f>
        <v>0</v>
      </c>
      <c r="CI100" s="406"/>
      <c r="CJ100" s="362"/>
      <c r="CK100" s="355" t="n">
        <f aca="false">($M100=CJ100)*$D$11</f>
        <v>0</v>
      </c>
      <c r="CL100" s="406"/>
      <c r="CM100" s="362"/>
      <c r="CN100" s="355" t="n">
        <f aca="false">($M100=CM100)*$D$11</f>
        <v>0</v>
      </c>
      <c r="CO100" s="406"/>
      <c r="CP100" s="362"/>
      <c r="CQ100" s="355" t="n">
        <f aca="false">($M100=CP100)*$D$11</f>
        <v>0</v>
      </c>
      <c r="CR100" s="406"/>
      <c r="CS100" s="362"/>
      <c r="CT100" s="355" t="n">
        <f aca="false">($M100=CS100)*$D$11</f>
        <v>0</v>
      </c>
      <c r="CU100" s="406"/>
      <c r="CV100" s="362"/>
      <c r="CW100" s="355" t="n">
        <f aca="false">($M100=CV100)*$D$11</f>
        <v>0</v>
      </c>
      <c r="CX100" s="406"/>
      <c r="CY100" s="362"/>
      <c r="CZ100" s="355" t="n">
        <f aca="false">($M100=CY100)*$D$11</f>
        <v>0</v>
      </c>
      <c r="DA100" s="406"/>
      <c r="DB100" s="362"/>
      <c r="DC100" s="355" t="n">
        <f aca="false">($M100=DB100)*$D$11</f>
        <v>0</v>
      </c>
      <c r="DD100" s="406"/>
      <c r="DE100" s="362"/>
      <c r="DF100" s="355" t="n">
        <f aca="false">($M100=DE100)*$D$11</f>
        <v>0</v>
      </c>
      <c r="DG100" s="406"/>
      <c r="DH100" s="362"/>
      <c r="DI100" s="355" t="n">
        <f aca="false">($M100=DH100)*$D$11</f>
        <v>0</v>
      </c>
      <c r="DJ100" s="406"/>
      <c r="DK100" s="362"/>
      <c r="DL100" s="355" t="n">
        <f aca="false">($M100=DK100)*$D$11</f>
        <v>0</v>
      </c>
      <c r="DM100" s="406"/>
      <c r="DN100" s="362"/>
      <c r="DO100" s="355" t="n">
        <f aca="false">($M100=DN100)*$D$11</f>
        <v>0</v>
      </c>
      <c r="DP100" s="406"/>
      <c r="DQ100" s="362"/>
      <c r="DR100" s="355" t="n">
        <f aca="false">($M100=DQ100)*$D$11</f>
        <v>0</v>
      </c>
      <c r="DS100" s="406"/>
      <c r="DT100" s="362"/>
      <c r="DU100" s="355" t="n">
        <f aca="false">($M100=DT100)*$D$11</f>
        <v>0</v>
      </c>
      <c r="DV100" s="406"/>
      <c r="DW100" s="362"/>
      <c r="DX100" s="355" t="n">
        <f aca="false">($M100=DW100)*$D$11</f>
        <v>0</v>
      </c>
      <c r="DY100" s="406"/>
      <c r="DZ100" s="362"/>
      <c r="EA100" s="355" t="n">
        <f aca="false">($M100=DZ100)*$D$11</f>
        <v>0</v>
      </c>
      <c r="EB100" s="406"/>
      <c r="EC100" s="362"/>
      <c r="ED100" s="355" t="n">
        <f aca="false">($M100=EC100)*$D$11</f>
        <v>0</v>
      </c>
      <c r="EE100" s="406"/>
      <c r="EF100" s="362"/>
      <c r="EG100" s="355" t="n">
        <f aca="false">($M100=EF100)*$D$11</f>
        <v>0</v>
      </c>
      <c r="EH100" s="406"/>
      <c r="EI100" s="406"/>
    </row>
    <row r="101" customFormat="false" ht="15" hidden="false" customHeight="false" outlineLevel="0" collapsed="false">
      <c r="A101" s="326"/>
      <c r="B101" s="326"/>
      <c r="C101" s="326"/>
      <c r="D101" s="326"/>
      <c r="E101" s="326"/>
      <c r="F101" s="327" t="n">
        <f aca="false">$D$12</f>
        <v>5</v>
      </c>
      <c r="G101" s="393" t="n">
        <f aca="false">VLOOKUP(H101,Equipos!$Q$1:$R$25,2,0)</f>
        <v>16</v>
      </c>
      <c r="H101" s="394" t="n">
        <f aca="false">$H$64</f>
        <v>46199</v>
      </c>
      <c r="I101" s="332"/>
      <c r="J101" s="408"/>
      <c r="K101" s="366" t="str">
        <f aca="false">Idiomas!D171</f>
        <v>2º GRUPO F</v>
      </c>
      <c r="L101" s="353"/>
      <c r="M101" s="358" t="str">
        <f aca="false">IF(OR(SUM(WORLDCUP!$AN$46:$AN$49)=12,WORLDCUP!$AJ$99=144),WORLDCUP!AL47,LEFT(K101,1)&amp;RIGHT(K101,1))</f>
        <v>2F</v>
      </c>
      <c r="N101" s="331"/>
      <c r="O101" s="331"/>
      <c r="P101" s="331"/>
      <c r="Q101" s="331"/>
      <c r="R101" s="403"/>
      <c r="S101" s="362" t="s">
        <v>352</v>
      </c>
      <c r="T101" s="355" t="n">
        <f aca="false">($M101=S101)*$D$12</f>
        <v>0</v>
      </c>
      <c r="U101" s="406"/>
      <c r="V101" s="362" t="s">
        <v>353</v>
      </c>
      <c r="W101" s="355" t="n">
        <f aca="false">($M101=V101)*$D$12</f>
        <v>0</v>
      </c>
      <c r="X101" s="406"/>
      <c r="Y101" s="362" t="s">
        <v>352</v>
      </c>
      <c r="Z101" s="355" t="n">
        <f aca="false">($M101=Y101)*$D$12</f>
        <v>0</v>
      </c>
      <c r="AA101" s="406"/>
      <c r="AB101" s="362" t="s">
        <v>353</v>
      </c>
      <c r="AC101" s="355" t="n">
        <f aca="false">($M101=AB101)*$D$12</f>
        <v>0</v>
      </c>
      <c r="AD101" s="406"/>
      <c r="AE101" s="362" t="s">
        <v>353</v>
      </c>
      <c r="AF101" s="355" t="n">
        <f aca="false">($M101=AE101)*$D$12</f>
        <v>0</v>
      </c>
      <c r="AG101" s="406"/>
      <c r="AH101" s="362" t="s">
        <v>353</v>
      </c>
      <c r="AI101" s="355" t="n">
        <f aca="false">($M101=AH101)*$D$12</f>
        <v>0</v>
      </c>
      <c r="AJ101" s="406"/>
      <c r="AK101" s="362" t="s">
        <v>353</v>
      </c>
      <c r="AL101" s="355" t="n">
        <f aca="false">($M101=AK101)*$D$12</f>
        <v>0</v>
      </c>
      <c r="AM101" s="406"/>
      <c r="AN101" s="362" t="s">
        <v>353</v>
      </c>
      <c r="AO101" s="355" t="n">
        <f aca="false">($M101=AN101)*$D$12</f>
        <v>0</v>
      </c>
      <c r="AP101" s="406"/>
      <c r="AQ101" s="362" t="s">
        <v>353</v>
      </c>
      <c r="AR101" s="355" t="n">
        <f aca="false">($M101=AQ101)*$D$12</f>
        <v>0</v>
      </c>
      <c r="AS101" s="406"/>
      <c r="AT101" s="362" t="s">
        <v>353</v>
      </c>
      <c r="AU101" s="355" t="n">
        <f aca="false">($M101=AT101)*$D$12</f>
        <v>0</v>
      </c>
      <c r="AV101" s="406"/>
      <c r="AW101" s="362" t="s">
        <v>352</v>
      </c>
      <c r="AX101" s="355" t="n">
        <f aca="false">($M101=AW101)*$D$12</f>
        <v>0</v>
      </c>
      <c r="AY101" s="406"/>
      <c r="AZ101" s="362" t="s">
        <v>352</v>
      </c>
      <c r="BA101" s="355" t="n">
        <f aca="false">($M101=AZ101)*$D$12</f>
        <v>0</v>
      </c>
      <c r="BB101" s="406"/>
      <c r="BC101" s="362" t="s">
        <v>352</v>
      </c>
      <c r="BD101" s="355" t="n">
        <f aca="false">($M101=BC101)*$D$12</f>
        <v>0</v>
      </c>
      <c r="BE101" s="406"/>
      <c r="BF101" s="362" t="s">
        <v>352</v>
      </c>
      <c r="BG101" s="355" t="n">
        <f aca="false">($M101=BF101)*$D$12</f>
        <v>0</v>
      </c>
      <c r="BH101" s="406"/>
      <c r="BI101" s="362" t="s">
        <v>352</v>
      </c>
      <c r="BJ101" s="355" t="n">
        <f aca="false">($M101=BI101)*$D$12</f>
        <v>0</v>
      </c>
      <c r="BK101" s="406"/>
      <c r="BL101" s="362" t="s">
        <v>352</v>
      </c>
      <c r="BM101" s="355" t="n">
        <f aca="false">($M101=BL101)*$D$12</f>
        <v>0</v>
      </c>
      <c r="BN101" s="406"/>
      <c r="BO101" s="362" t="s">
        <v>353</v>
      </c>
      <c r="BP101" s="355" t="n">
        <f aca="false">($M101=BO101)*$D$12</f>
        <v>0</v>
      </c>
      <c r="BQ101" s="406"/>
      <c r="BR101" s="362" t="s">
        <v>353</v>
      </c>
      <c r="BS101" s="355" t="n">
        <f aca="false">($M101=BR101)*$D$12</f>
        <v>0</v>
      </c>
      <c r="BT101" s="406"/>
      <c r="BU101" s="362"/>
      <c r="BV101" s="355" t="n">
        <f aca="false">($M101=BU101)*$D$12</f>
        <v>0</v>
      </c>
      <c r="BW101" s="406"/>
      <c r="BX101" s="362"/>
      <c r="BY101" s="355" t="n">
        <f aca="false">($M101=BX101)*$D$12</f>
        <v>0</v>
      </c>
      <c r="BZ101" s="406"/>
      <c r="CA101" s="362"/>
      <c r="CB101" s="355" t="n">
        <f aca="false">($M101=CA101)*$D$12</f>
        <v>0</v>
      </c>
      <c r="CC101" s="406"/>
      <c r="CD101" s="362"/>
      <c r="CE101" s="355" t="n">
        <f aca="false">($M101=CD101)*$D$12</f>
        <v>0</v>
      </c>
      <c r="CF101" s="406"/>
      <c r="CG101" s="362"/>
      <c r="CH101" s="355" t="n">
        <f aca="false">($M101=CG101)*$D$12</f>
        <v>0</v>
      </c>
      <c r="CI101" s="406"/>
      <c r="CJ101" s="362"/>
      <c r="CK101" s="355" t="n">
        <f aca="false">($M101=CJ101)*$D$12</f>
        <v>0</v>
      </c>
      <c r="CL101" s="406"/>
      <c r="CM101" s="362"/>
      <c r="CN101" s="355" t="n">
        <f aca="false">($M101=CM101)*$D$12</f>
        <v>0</v>
      </c>
      <c r="CO101" s="406"/>
      <c r="CP101" s="362"/>
      <c r="CQ101" s="355" t="n">
        <f aca="false">($M101=CP101)*$D$12</f>
        <v>0</v>
      </c>
      <c r="CR101" s="406"/>
      <c r="CS101" s="362"/>
      <c r="CT101" s="355" t="n">
        <f aca="false">($M101=CS101)*$D$12</f>
        <v>0</v>
      </c>
      <c r="CU101" s="406"/>
      <c r="CV101" s="362"/>
      <c r="CW101" s="355" t="n">
        <f aca="false">($M101=CV101)*$D$12</f>
        <v>0</v>
      </c>
      <c r="CX101" s="406"/>
      <c r="CY101" s="362"/>
      <c r="CZ101" s="355" t="n">
        <f aca="false">($M101=CY101)*$D$12</f>
        <v>0</v>
      </c>
      <c r="DA101" s="406"/>
      <c r="DB101" s="362"/>
      <c r="DC101" s="355" t="n">
        <f aca="false">($M101=DB101)*$D$12</f>
        <v>0</v>
      </c>
      <c r="DD101" s="406"/>
      <c r="DE101" s="362"/>
      <c r="DF101" s="355" t="n">
        <f aca="false">($M101=DE101)*$D$12</f>
        <v>0</v>
      </c>
      <c r="DG101" s="406"/>
      <c r="DH101" s="362"/>
      <c r="DI101" s="355" t="n">
        <f aca="false">($M101=DH101)*$D$12</f>
        <v>0</v>
      </c>
      <c r="DJ101" s="406"/>
      <c r="DK101" s="362"/>
      <c r="DL101" s="355" t="n">
        <f aca="false">($M101=DK101)*$D$12</f>
        <v>0</v>
      </c>
      <c r="DM101" s="406"/>
      <c r="DN101" s="362"/>
      <c r="DO101" s="355" t="n">
        <f aca="false">($M101=DN101)*$D$12</f>
        <v>0</v>
      </c>
      <c r="DP101" s="406"/>
      <c r="DQ101" s="362"/>
      <c r="DR101" s="355" t="n">
        <f aca="false">($M101=DQ101)*$D$12</f>
        <v>0</v>
      </c>
      <c r="DS101" s="406"/>
      <c r="DT101" s="362"/>
      <c r="DU101" s="355" t="n">
        <f aca="false">($M101=DT101)*$D$12</f>
        <v>0</v>
      </c>
      <c r="DV101" s="406"/>
      <c r="DW101" s="362"/>
      <c r="DX101" s="355" t="n">
        <f aca="false">($M101=DW101)*$D$12</f>
        <v>0</v>
      </c>
      <c r="DY101" s="406"/>
      <c r="DZ101" s="362"/>
      <c r="EA101" s="355" t="n">
        <f aca="false">($M101=DZ101)*$D$12</f>
        <v>0</v>
      </c>
      <c r="EB101" s="406"/>
      <c r="EC101" s="362"/>
      <c r="ED101" s="355" t="n">
        <f aca="false">($M101=EC101)*$D$12</f>
        <v>0</v>
      </c>
      <c r="EE101" s="406"/>
      <c r="EF101" s="362"/>
      <c r="EG101" s="355" t="n">
        <f aca="false">($M101=EF101)*$D$12</f>
        <v>0</v>
      </c>
      <c r="EH101" s="406"/>
      <c r="EI101" s="406"/>
    </row>
    <row r="102" customFormat="false" ht="15" hidden="false" customHeight="false" outlineLevel="0" collapsed="false">
      <c r="A102" s="326"/>
      <c r="B102" s="326"/>
      <c r="C102" s="326"/>
      <c r="D102" s="326"/>
      <c r="E102" s="326"/>
      <c r="F102" s="327" t="n">
        <f aca="false">$D$13</f>
        <v>5</v>
      </c>
      <c r="G102" s="393" t="n">
        <f aca="false">VLOOKUP(H102,Equipos!$Q$1:$R$25,2,0)</f>
        <v>16</v>
      </c>
      <c r="H102" s="394" t="n">
        <f aca="false">$H$64</f>
        <v>46199</v>
      </c>
      <c r="I102" s="332"/>
      <c r="J102" s="408"/>
      <c r="K102" s="366" t="str">
        <f aca="false">Idiomas!D172</f>
        <v>3º GRUPO F</v>
      </c>
      <c r="L102" s="353"/>
      <c r="M102" s="358" t="str">
        <f aca="false">IF(OR(SUM(WORLDCUP!$AN$46:$AN$49)=12,WORLDCUP!$AJ$99=144),WORLDCUP!AL48,LEFT(K102,1)&amp;RIGHT(K102,1))</f>
        <v>3F</v>
      </c>
      <c r="N102" s="331"/>
      <c r="O102" s="331"/>
      <c r="P102" s="331"/>
      <c r="Q102" s="331"/>
      <c r="R102" s="403"/>
      <c r="S102" s="362" t="s">
        <v>353</v>
      </c>
      <c r="T102" s="355" t="n">
        <f aca="false">($M102=S102)*$D$13</f>
        <v>0</v>
      </c>
      <c r="U102" s="406"/>
      <c r="V102" s="362" t="s">
        <v>352</v>
      </c>
      <c r="W102" s="355" t="n">
        <f aca="false">($M102=V102)*$D$13</f>
        <v>0</v>
      </c>
      <c r="X102" s="406"/>
      <c r="Y102" s="362" t="s">
        <v>353</v>
      </c>
      <c r="Z102" s="355" t="n">
        <f aca="false">($M102=Y102)*$D$13</f>
        <v>0</v>
      </c>
      <c r="AA102" s="406"/>
      <c r="AB102" s="362" t="s">
        <v>352</v>
      </c>
      <c r="AC102" s="355" t="n">
        <f aca="false">($M102=AB102)*$D$13</f>
        <v>0</v>
      </c>
      <c r="AD102" s="406"/>
      <c r="AE102" s="362" t="s">
        <v>352</v>
      </c>
      <c r="AF102" s="355" t="n">
        <f aca="false">($M102=AE102)*$D$13</f>
        <v>0</v>
      </c>
      <c r="AG102" s="406"/>
      <c r="AH102" s="362" t="s">
        <v>352</v>
      </c>
      <c r="AI102" s="355" t="n">
        <f aca="false">($M102=AH102)*$D$13</f>
        <v>0</v>
      </c>
      <c r="AJ102" s="406"/>
      <c r="AK102" s="362" t="s">
        <v>352</v>
      </c>
      <c r="AL102" s="355" t="n">
        <f aca="false">($M102=AK102)*$D$13</f>
        <v>0</v>
      </c>
      <c r="AM102" s="406"/>
      <c r="AN102" s="362" t="s">
        <v>352</v>
      </c>
      <c r="AO102" s="355" t="n">
        <f aca="false">($M102=AN102)*$D$13</f>
        <v>0</v>
      </c>
      <c r="AP102" s="406"/>
      <c r="AQ102" s="362" t="s">
        <v>352</v>
      </c>
      <c r="AR102" s="355" t="n">
        <f aca="false">($M102=AQ102)*$D$13</f>
        <v>0</v>
      </c>
      <c r="AS102" s="406"/>
      <c r="AT102" s="362" t="s">
        <v>352</v>
      </c>
      <c r="AU102" s="355" t="n">
        <f aca="false">($M102=AT102)*$D$13</f>
        <v>0</v>
      </c>
      <c r="AV102" s="406"/>
      <c r="AW102" s="362" t="s">
        <v>353</v>
      </c>
      <c r="AX102" s="355" t="n">
        <f aca="false">($M102=AW102)*$D$13</f>
        <v>0</v>
      </c>
      <c r="AY102" s="406"/>
      <c r="AZ102" s="362" t="s">
        <v>353</v>
      </c>
      <c r="BA102" s="355" t="n">
        <f aca="false">($M102=AZ102)*$D$13</f>
        <v>0</v>
      </c>
      <c r="BB102" s="406"/>
      <c r="BC102" s="362" t="s">
        <v>353</v>
      </c>
      <c r="BD102" s="355" t="n">
        <f aca="false">($M102=BC102)*$D$13</f>
        <v>0</v>
      </c>
      <c r="BE102" s="406"/>
      <c r="BF102" s="362" t="s">
        <v>353</v>
      </c>
      <c r="BG102" s="355" t="n">
        <f aca="false">($M102=BF102)*$D$13</f>
        <v>0</v>
      </c>
      <c r="BH102" s="406"/>
      <c r="BI102" s="362" t="s">
        <v>353</v>
      </c>
      <c r="BJ102" s="355" t="n">
        <f aca="false">($M102=BI102)*$D$13</f>
        <v>0</v>
      </c>
      <c r="BK102" s="406"/>
      <c r="BL102" s="362" t="s">
        <v>353</v>
      </c>
      <c r="BM102" s="355" t="n">
        <f aca="false">($M102=BL102)*$D$13</f>
        <v>0</v>
      </c>
      <c r="BN102" s="406"/>
      <c r="BO102" s="362" t="s">
        <v>352</v>
      </c>
      <c r="BP102" s="355" t="n">
        <f aca="false">($M102=BO102)*$D$13</f>
        <v>0</v>
      </c>
      <c r="BQ102" s="406"/>
      <c r="BR102" s="362" t="s">
        <v>352</v>
      </c>
      <c r="BS102" s="355" t="n">
        <f aca="false">($M102=BR102)*$D$13</f>
        <v>0</v>
      </c>
      <c r="BT102" s="406"/>
      <c r="BU102" s="362"/>
      <c r="BV102" s="355" t="n">
        <f aca="false">($M102=BU102)*$D$13</f>
        <v>0</v>
      </c>
      <c r="BW102" s="406"/>
      <c r="BX102" s="362"/>
      <c r="BY102" s="355" t="n">
        <f aca="false">($M102=BX102)*$D$13</f>
        <v>0</v>
      </c>
      <c r="BZ102" s="406"/>
      <c r="CA102" s="362"/>
      <c r="CB102" s="355" t="n">
        <f aca="false">($M102=CA102)*$D$13</f>
        <v>0</v>
      </c>
      <c r="CC102" s="406"/>
      <c r="CD102" s="362"/>
      <c r="CE102" s="355" t="n">
        <f aca="false">($M102=CD102)*$D$13</f>
        <v>0</v>
      </c>
      <c r="CF102" s="406"/>
      <c r="CG102" s="362"/>
      <c r="CH102" s="355" t="n">
        <f aca="false">($M102=CG102)*$D$13</f>
        <v>0</v>
      </c>
      <c r="CI102" s="406"/>
      <c r="CJ102" s="362"/>
      <c r="CK102" s="355" t="n">
        <f aca="false">($M102=CJ102)*$D$13</f>
        <v>0</v>
      </c>
      <c r="CL102" s="406"/>
      <c r="CM102" s="362"/>
      <c r="CN102" s="355" t="n">
        <f aca="false">($M102=CM102)*$D$13</f>
        <v>0</v>
      </c>
      <c r="CO102" s="406"/>
      <c r="CP102" s="362"/>
      <c r="CQ102" s="355" t="n">
        <f aca="false">($M102=CP102)*$D$13</f>
        <v>0</v>
      </c>
      <c r="CR102" s="406"/>
      <c r="CS102" s="362"/>
      <c r="CT102" s="355" t="n">
        <f aca="false">($M102=CS102)*$D$13</f>
        <v>0</v>
      </c>
      <c r="CU102" s="406"/>
      <c r="CV102" s="362"/>
      <c r="CW102" s="355" t="n">
        <f aca="false">($M102=CV102)*$D$13</f>
        <v>0</v>
      </c>
      <c r="CX102" s="406"/>
      <c r="CY102" s="362"/>
      <c r="CZ102" s="355" t="n">
        <f aca="false">($M102=CY102)*$D$13</f>
        <v>0</v>
      </c>
      <c r="DA102" s="406"/>
      <c r="DB102" s="362"/>
      <c r="DC102" s="355" t="n">
        <f aca="false">($M102=DB102)*$D$13</f>
        <v>0</v>
      </c>
      <c r="DD102" s="406"/>
      <c r="DE102" s="362"/>
      <c r="DF102" s="355" t="n">
        <f aca="false">($M102=DE102)*$D$13</f>
        <v>0</v>
      </c>
      <c r="DG102" s="406"/>
      <c r="DH102" s="362"/>
      <c r="DI102" s="355" t="n">
        <f aca="false">($M102=DH102)*$D$13</f>
        <v>0</v>
      </c>
      <c r="DJ102" s="406"/>
      <c r="DK102" s="362"/>
      <c r="DL102" s="355" t="n">
        <f aca="false">($M102=DK102)*$D$13</f>
        <v>0</v>
      </c>
      <c r="DM102" s="406"/>
      <c r="DN102" s="362"/>
      <c r="DO102" s="355" t="n">
        <f aca="false">($M102=DN102)*$D$13</f>
        <v>0</v>
      </c>
      <c r="DP102" s="406"/>
      <c r="DQ102" s="362"/>
      <c r="DR102" s="355" t="n">
        <f aca="false">($M102=DQ102)*$D$13</f>
        <v>0</v>
      </c>
      <c r="DS102" s="406"/>
      <c r="DT102" s="362"/>
      <c r="DU102" s="355" t="n">
        <f aca="false">($M102=DT102)*$D$13</f>
        <v>0</v>
      </c>
      <c r="DV102" s="406"/>
      <c r="DW102" s="362"/>
      <c r="DX102" s="355" t="n">
        <f aca="false">($M102=DW102)*$D$13</f>
        <v>0</v>
      </c>
      <c r="DY102" s="406"/>
      <c r="DZ102" s="362"/>
      <c r="EA102" s="355" t="n">
        <f aca="false">($M102=DZ102)*$D$13</f>
        <v>0</v>
      </c>
      <c r="EB102" s="406"/>
      <c r="EC102" s="362"/>
      <c r="ED102" s="355" t="n">
        <f aca="false">($M102=EC102)*$D$13</f>
        <v>0</v>
      </c>
      <c r="EE102" s="406"/>
      <c r="EF102" s="362"/>
      <c r="EG102" s="355" t="n">
        <f aca="false">($M102=EF102)*$D$13</f>
        <v>0</v>
      </c>
      <c r="EH102" s="406"/>
      <c r="EI102" s="406"/>
    </row>
    <row r="103" customFormat="false" ht="15" hidden="false" customHeight="false" outlineLevel="0" collapsed="false">
      <c r="A103" s="326"/>
      <c r="B103" s="326"/>
      <c r="C103" s="326"/>
      <c r="D103" s="326"/>
      <c r="E103" s="326"/>
      <c r="F103" s="327" t="n">
        <f aca="false">$D$14</f>
        <v>5</v>
      </c>
      <c r="G103" s="393" t="n">
        <f aca="false">VLOOKUP(H103,Equipos!$Q$1:$R$25,2,0)</f>
        <v>16</v>
      </c>
      <c r="H103" s="394" t="n">
        <f aca="false">$H$64</f>
        <v>46199</v>
      </c>
      <c r="I103" s="332"/>
      <c r="J103" s="408"/>
      <c r="K103" s="366" t="str">
        <f aca="false">Idiomas!D173</f>
        <v>4º GRUPO F</v>
      </c>
      <c r="L103" s="353"/>
      <c r="M103" s="358" t="str">
        <f aca="false">IF(OR(SUM(WORLDCUP!$AN$46:$AN$49)=12,WORLDCUP!$AJ$99=144),WORLDCUP!AL49,LEFT(K103,1)&amp;RIGHT(K103,1))</f>
        <v>4F</v>
      </c>
      <c r="N103" s="331"/>
      <c r="O103" s="331"/>
      <c r="P103" s="331"/>
      <c r="Q103" s="331"/>
      <c r="R103" s="403"/>
      <c r="S103" s="362" t="s">
        <v>354</v>
      </c>
      <c r="T103" s="355" t="n">
        <f aca="false">($M103=S103)*$D$14</f>
        <v>0</v>
      </c>
      <c r="U103" s="406"/>
      <c r="V103" s="362" t="s">
        <v>354</v>
      </c>
      <c r="W103" s="355" t="n">
        <f aca="false">($M103=V103)*$D$14</f>
        <v>0</v>
      </c>
      <c r="X103" s="406"/>
      <c r="Y103" s="362" t="s">
        <v>354</v>
      </c>
      <c r="Z103" s="355" t="n">
        <f aca="false">($M103=Y103)*$D$14</f>
        <v>0</v>
      </c>
      <c r="AA103" s="406"/>
      <c r="AB103" s="362" t="s">
        <v>354</v>
      </c>
      <c r="AC103" s="355" t="n">
        <f aca="false">($M103=AB103)*$D$14</f>
        <v>0</v>
      </c>
      <c r="AD103" s="406"/>
      <c r="AE103" s="362" t="s">
        <v>354</v>
      </c>
      <c r="AF103" s="355" t="n">
        <f aca="false">($M103=AE103)*$D$14</f>
        <v>0</v>
      </c>
      <c r="AG103" s="406"/>
      <c r="AH103" s="362" t="s">
        <v>354</v>
      </c>
      <c r="AI103" s="355" t="n">
        <f aca="false">($M103=AH103)*$D$14</f>
        <v>0</v>
      </c>
      <c r="AJ103" s="406"/>
      <c r="AK103" s="362" t="s">
        <v>354</v>
      </c>
      <c r="AL103" s="355" t="n">
        <f aca="false">($M103=AK103)*$D$14</f>
        <v>0</v>
      </c>
      <c r="AM103" s="406"/>
      <c r="AN103" s="362" t="s">
        <v>354</v>
      </c>
      <c r="AO103" s="355" t="n">
        <f aca="false">($M103=AN103)*$D$14</f>
        <v>0</v>
      </c>
      <c r="AP103" s="406"/>
      <c r="AQ103" s="362" t="s">
        <v>354</v>
      </c>
      <c r="AR103" s="355" t="n">
        <f aca="false">($M103=AQ103)*$D$14</f>
        <v>0</v>
      </c>
      <c r="AS103" s="406"/>
      <c r="AT103" s="362" t="s">
        <v>354</v>
      </c>
      <c r="AU103" s="355" t="n">
        <f aca="false">($M103=AT103)*$D$14</f>
        <v>0</v>
      </c>
      <c r="AV103" s="406"/>
      <c r="AW103" s="362" t="s">
        <v>354</v>
      </c>
      <c r="AX103" s="355" t="n">
        <f aca="false">($M103=AW103)*$D$14</f>
        <v>0</v>
      </c>
      <c r="AY103" s="406"/>
      <c r="AZ103" s="362" t="s">
        <v>354</v>
      </c>
      <c r="BA103" s="355" t="n">
        <f aca="false">($M103=AZ103)*$D$14</f>
        <v>0</v>
      </c>
      <c r="BB103" s="406"/>
      <c r="BC103" s="362" t="s">
        <v>354</v>
      </c>
      <c r="BD103" s="355" t="n">
        <f aca="false">($M103=BC103)*$D$14</f>
        <v>0</v>
      </c>
      <c r="BE103" s="406"/>
      <c r="BF103" s="362" t="s">
        <v>354</v>
      </c>
      <c r="BG103" s="355" t="n">
        <f aca="false">($M103=BF103)*$D$14</f>
        <v>0</v>
      </c>
      <c r="BH103" s="406"/>
      <c r="BI103" s="362" t="s">
        <v>354</v>
      </c>
      <c r="BJ103" s="355" t="n">
        <f aca="false">($M103=BI103)*$D$14</f>
        <v>0</v>
      </c>
      <c r="BK103" s="406"/>
      <c r="BL103" s="362" t="s">
        <v>354</v>
      </c>
      <c r="BM103" s="355" t="n">
        <f aca="false">($M103=BL103)*$D$14</f>
        <v>0</v>
      </c>
      <c r="BN103" s="406"/>
      <c r="BO103" s="362" t="s">
        <v>354</v>
      </c>
      <c r="BP103" s="355" t="n">
        <f aca="false">($M103=BO103)*$D$14</f>
        <v>0</v>
      </c>
      <c r="BQ103" s="406"/>
      <c r="BR103" s="362" t="s">
        <v>354</v>
      </c>
      <c r="BS103" s="355" t="n">
        <f aca="false">($M103=BR103)*$D$14</f>
        <v>0</v>
      </c>
      <c r="BT103" s="406"/>
      <c r="BU103" s="362"/>
      <c r="BV103" s="355" t="n">
        <f aca="false">($M103=BU103)*$D$14</f>
        <v>0</v>
      </c>
      <c r="BW103" s="406"/>
      <c r="BX103" s="362"/>
      <c r="BY103" s="355" t="n">
        <f aca="false">($M103=BX103)*$D$14</f>
        <v>0</v>
      </c>
      <c r="BZ103" s="406"/>
      <c r="CA103" s="362"/>
      <c r="CB103" s="355" t="n">
        <f aca="false">($M103=CA103)*$D$14</f>
        <v>0</v>
      </c>
      <c r="CC103" s="406"/>
      <c r="CD103" s="362"/>
      <c r="CE103" s="355" t="n">
        <f aca="false">($M103=CD103)*$D$14</f>
        <v>0</v>
      </c>
      <c r="CF103" s="406"/>
      <c r="CG103" s="362"/>
      <c r="CH103" s="355" t="n">
        <f aca="false">($M103=CG103)*$D$14</f>
        <v>0</v>
      </c>
      <c r="CI103" s="406"/>
      <c r="CJ103" s="362"/>
      <c r="CK103" s="355" t="n">
        <f aca="false">($M103=CJ103)*$D$14</f>
        <v>0</v>
      </c>
      <c r="CL103" s="406"/>
      <c r="CM103" s="362"/>
      <c r="CN103" s="355" t="n">
        <f aca="false">($M103=CM103)*$D$14</f>
        <v>0</v>
      </c>
      <c r="CO103" s="406"/>
      <c r="CP103" s="362"/>
      <c r="CQ103" s="355" t="n">
        <f aca="false">($M103=CP103)*$D$14</f>
        <v>0</v>
      </c>
      <c r="CR103" s="406"/>
      <c r="CS103" s="362"/>
      <c r="CT103" s="355" t="n">
        <f aca="false">($M103=CS103)*$D$14</f>
        <v>0</v>
      </c>
      <c r="CU103" s="406"/>
      <c r="CV103" s="362"/>
      <c r="CW103" s="355" t="n">
        <f aca="false">($M103=CV103)*$D$14</f>
        <v>0</v>
      </c>
      <c r="CX103" s="406"/>
      <c r="CY103" s="362"/>
      <c r="CZ103" s="355" t="n">
        <f aca="false">($M103=CY103)*$D$14</f>
        <v>0</v>
      </c>
      <c r="DA103" s="406"/>
      <c r="DB103" s="362"/>
      <c r="DC103" s="355" t="n">
        <f aca="false">($M103=DB103)*$D$14</f>
        <v>0</v>
      </c>
      <c r="DD103" s="406"/>
      <c r="DE103" s="362"/>
      <c r="DF103" s="355" t="n">
        <f aca="false">($M103=DE103)*$D$14</f>
        <v>0</v>
      </c>
      <c r="DG103" s="406"/>
      <c r="DH103" s="362"/>
      <c r="DI103" s="355" t="n">
        <f aca="false">($M103=DH103)*$D$14</f>
        <v>0</v>
      </c>
      <c r="DJ103" s="406"/>
      <c r="DK103" s="362"/>
      <c r="DL103" s="355" t="n">
        <f aca="false">($M103=DK103)*$D$14</f>
        <v>0</v>
      </c>
      <c r="DM103" s="406"/>
      <c r="DN103" s="362"/>
      <c r="DO103" s="355" t="n">
        <f aca="false">($M103=DN103)*$D$14</f>
        <v>0</v>
      </c>
      <c r="DP103" s="406"/>
      <c r="DQ103" s="362"/>
      <c r="DR103" s="355" t="n">
        <f aca="false">($M103=DQ103)*$D$14</f>
        <v>0</v>
      </c>
      <c r="DS103" s="406"/>
      <c r="DT103" s="362"/>
      <c r="DU103" s="355" t="n">
        <f aca="false">($M103=DT103)*$D$14</f>
        <v>0</v>
      </c>
      <c r="DV103" s="406"/>
      <c r="DW103" s="362"/>
      <c r="DX103" s="355" t="n">
        <f aca="false">($M103=DW103)*$D$14</f>
        <v>0</v>
      </c>
      <c r="DY103" s="406"/>
      <c r="DZ103" s="362"/>
      <c r="EA103" s="355" t="n">
        <f aca="false">($M103=DZ103)*$D$14</f>
        <v>0</v>
      </c>
      <c r="EB103" s="406"/>
      <c r="EC103" s="362"/>
      <c r="ED103" s="355" t="n">
        <f aca="false">($M103=EC103)*$D$14</f>
        <v>0</v>
      </c>
      <c r="EE103" s="406"/>
      <c r="EF103" s="362"/>
      <c r="EG103" s="355" t="n">
        <f aca="false">($M103=EF103)*$D$14</f>
        <v>0</v>
      </c>
      <c r="EH103" s="406"/>
      <c r="EI103" s="406"/>
    </row>
    <row r="104" customFormat="false" ht="15" hidden="false" customHeight="false" outlineLevel="0" collapsed="false">
      <c r="A104" s="326"/>
      <c r="B104" s="326"/>
      <c r="C104" s="326"/>
      <c r="D104" s="326"/>
      <c r="E104" s="326"/>
      <c r="F104" s="327" t="n">
        <f aca="false">$D$11</f>
        <v>5</v>
      </c>
      <c r="G104" s="393" t="n">
        <f aca="false">VLOOKUP(H104,Equipos!$Q$1:$R$25,2,0)</f>
        <v>17</v>
      </c>
      <c r="H104" s="394" t="n">
        <f aca="false">$H$66</f>
        <v>46200</v>
      </c>
      <c r="I104" s="332"/>
      <c r="J104" s="407" t="s">
        <v>129</v>
      </c>
      <c r="K104" s="366" t="str">
        <f aca="false">Idiomas!D174</f>
        <v>1º GRUPO G</v>
      </c>
      <c r="L104" s="353"/>
      <c r="M104" s="358" t="str">
        <f aca="false">IF(OR(SUM(WORLDCUP!$AN$54:$AN$57)=12,WORLDCUP!$AJ$99=144),WORLDCUP!AL54,LEFT(K104,1)&amp;RIGHT(K104,1))</f>
        <v>1G</v>
      </c>
      <c r="N104" s="331"/>
      <c r="O104" s="331"/>
      <c r="P104" s="331"/>
      <c r="Q104" s="331"/>
      <c r="R104" s="403"/>
      <c r="S104" s="362" t="s">
        <v>355</v>
      </c>
      <c r="T104" s="355" t="n">
        <f aca="false">($M104=S104)*$D$11</f>
        <v>0</v>
      </c>
      <c r="U104" s="406"/>
      <c r="V104" s="362" t="s">
        <v>355</v>
      </c>
      <c r="W104" s="355" t="n">
        <f aca="false">($M104=V104)*$D$11</f>
        <v>0</v>
      </c>
      <c r="X104" s="406"/>
      <c r="Y104" s="362" t="s">
        <v>355</v>
      </c>
      <c r="Z104" s="355" t="n">
        <f aca="false">($M104=Y104)*$D$11</f>
        <v>0</v>
      </c>
      <c r="AA104" s="406"/>
      <c r="AB104" s="362" t="s">
        <v>355</v>
      </c>
      <c r="AC104" s="355" t="n">
        <f aca="false">($M104=AB104)*$D$11</f>
        <v>0</v>
      </c>
      <c r="AD104" s="406"/>
      <c r="AE104" s="362" t="s">
        <v>355</v>
      </c>
      <c r="AF104" s="355" t="n">
        <f aca="false">($M104=AE104)*$D$11</f>
        <v>0</v>
      </c>
      <c r="AG104" s="406"/>
      <c r="AH104" s="362" t="s">
        <v>355</v>
      </c>
      <c r="AI104" s="355" t="n">
        <f aca="false">($M104=AH104)*$D$11</f>
        <v>0</v>
      </c>
      <c r="AJ104" s="406"/>
      <c r="AK104" s="362" t="s">
        <v>355</v>
      </c>
      <c r="AL104" s="355" t="n">
        <f aca="false">($M104=AK104)*$D$11</f>
        <v>0</v>
      </c>
      <c r="AM104" s="406"/>
      <c r="AN104" s="362" t="s">
        <v>355</v>
      </c>
      <c r="AO104" s="355" t="n">
        <f aca="false">($M104=AN104)*$D$11</f>
        <v>0</v>
      </c>
      <c r="AP104" s="406"/>
      <c r="AQ104" s="362" t="s">
        <v>355</v>
      </c>
      <c r="AR104" s="355" t="n">
        <f aca="false">($M104=AQ104)*$D$11</f>
        <v>0</v>
      </c>
      <c r="AS104" s="406"/>
      <c r="AT104" s="362" t="s">
        <v>355</v>
      </c>
      <c r="AU104" s="355" t="n">
        <f aca="false">($M104=AT104)*$D$11</f>
        <v>0</v>
      </c>
      <c r="AV104" s="406"/>
      <c r="AW104" s="362" t="s">
        <v>355</v>
      </c>
      <c r="AX104" s="355" t="n">
        <f aca="false">($M104=AW104)*$D$11</f>
        <v>0</v>
      </c>
      <c r="AY104" s="406"/>
      <c r="AZ104" s="362" t="s">
        <v>355</v>
      </c>
      <c r="BA104" s="355" t="n">
        <f aca="false">($M104=AZ104)*$D$11</f>
        <v>0</v>
      </c>
      <c r="BB104" s="406"/>
      <c r="BC104" s="362" t="s">
        <v>355</v>
      </c>
      <c r="BD104" s="355" t="n">
        <f aca="false">($M104=BC104)*$D$11</f>
        <v>0</v>
      </c>
      <c r="BE104" s="406"/>
      <c r="BF104" s="362" t="s">
        <v>355</v>
      </c>
      <c r="BG104" s="355" t="n">
        <f aca="false">($M104=BF104)*$D$11</f>
        <v>0</v>
      </c>
      <c r="BH104" s="406"/>
      <c r="BI104" s="362" t="s">
        <v>355</v>
      </c>
      <c r="BJ104" s="355" t="n">
        <f aca="false">($M104=BI104)*$D$11</f>
        <v>0</v>
      </c>
      <c r="BK104" s="406"/>
      <c r="BL104" s="362" t="s">
        <v>355</v>
      </c>
      <c r="BM104" s="355" t="n">
        <f aca="false">($M104=BL104)*$D$11</f>
        <v>0</v>
      </c>
      <c r="BN104" s="406"/>
      <c r="BO104" s="362" t="s">
        <v>355</v>
      </c>
      <c r="BP104" s="355" t="n">
        <f aca="false">($M104=BO104)*$D$11</f>
        <v>0</v>
      </c>
      <c r="BQ104" s="406"/>
      <c r="BR104" s="362" t="s">
        <v>355</v>
      </c>
      <c r="BS104" s="355" t="n">
        <f aca="false">($M104=BR104)*$D$11</f>
        <v>0</v>
      </c>
      <c r="BT104" s="406"/>
      <c r="BU104" s="362"/>
      <c r="BV104" s="355" t="n">
        <f aca="false">($M104=BU104)*$D$11</f>
        <v>0</v>
      </c>
      <c r="BW104" s="406"/>
      <c r="BX104" s="362"/>
      <c r="BY104" s="355" t="n">
        <f aca="false">($M104=BX104)*$D$11</f>
        <v>0</v>
      </c>
      <c r="BZ104" s="406"/>
      <c r="CA104" s="362"/>
      <c r="CB104" s="355" t="n">
        <f aca="false">($M104=CA104)*$D$11</f>
        <v>0</v>
      </c>
      <c r="CC104" s="406"/>
      <c r="CD104" s="362"/>
      <c r="CE104" s="355" t="n">
        <f aca="false">($M104=CD104)*$D$11</f>
        <v>0</v>
      </c>
      <c r="CF104" s="406"/>
      <c r="CG104" s="362"/>
      <c r="CH104" s="355" t="n">
        <f aca="false">($M104=CG104)*$D$11</f>
        <v>0</v>
      </c>
      <c r="CI104" s="406"/>
      <c r="CJ104" s="362"/>
      <c r="CK104" s="355" t="n">
        <f aca="false">($M104=CJ104)*$D$11</f>
        <v>0</v>
      </c>
      <c r="CL104" s="406"/>
      <c r="CM104" s="362"/>
      <c r="CN104" s="355" t="n">
        <f aca="false">($M104=CM104)*$D$11</f>
        <v>0</v>
      </c>
      <c r="CO104" s="406"/>
      <c r="CP104" s="362"/>
      <c r="CQ104" s="355" t="n">
        <f aca="false">($M104=CP104)*$D$11</f>
        <v>0</v>
      </c>
      <c r="CR104" s="406"/>
      <c r="CS104" s="362"/>
      <c r="CT104" s="355" t="n">
        <f aca="false">($M104=CS104)*$D$11</f>
        <v>0</v>
      </c>
      <c r="CU104" s="406"/>
      <c r="CV104" s="362"/>
      <c r="CW104" s="355" t="n">
        <f aca="false">($M104=CV104)*$D$11</f>
        <v>0</v>
      </c>
      <c r="CX104" s="406"/>
      <c r="CY104" s="362"/>
      <c r="CZ104" s="355" t="n">
        <f aca="false">($M104=CY104)*$D$11</f>
        <v>0</v>
      </c>
      <c r="DA104" s="406"/>
      <c r="DB104" s="362"/>
      <c r="DC104" s="355" t="n">
        <f aca="false">($M104=DB104)*$D$11</f>
        <v>0</v>
      </c>
      <c r="DD104" s="406"/>
      <c r="DE104" s="362"/>
      <c r="DF104" s="355" t="n">
        <f aca="false">($M104=DE104)*$D$11</f>
        <v>0</v>
      </c>
      <c r="DG104" s="406"/>
      <c r="DH104" s="362"/>
      <c r="DI104" s="355" t="n">
        <f aca="false">($M104=DH104)*$D$11</f>
        <v>0</v>
      </c>
      <c r="DJ104" s="406"/>
      <c r="DK104" s="362"/>
      <c r="DL104" s="355" t="n">
        <f aca="false">($M104=DK104)*$D$11</f>
        <v>0</v>
      </c>
      <c r="DM104" s="406"/>
      <c r="DN104" s="362"/>
      <c r="DO104" s="355" t="n">
        <f aca="false">($M104=DN104)*$D$11</f>
        <v>0</v>
      </c>
      <c r="DP104" s="406"/>
      <c r="DQ104" s="362"/>
      <c r="DR104" s="355" t="n">
        <f aca="false">($M104=DQ104)*$D$11</f>
        <v>0</v>
      </c>
      <c r="DS104" s="406"/>
      <c r="DT104" s="362"/>
      <c r="DU104" s="355" t="n">
        <f aca="false">($M104=DT104)*$D$11</f>
        <v>0</v>
      </c>
      <c r="DV104" s="406"/>
      <c r="DW104" s="362"/>
      <c r="DX104" s="355" t="n">
        <f aca="false">($M104=DW104)*$D$11</f>
        <v>0</v>
      </c>
      <c r="DY104" s="406"/>
      <c r="DZ104" s="362"/>
      <c r="EA104" s="355" t="n">
        <f aca="false">($M104=DZ104)*$D$11</f>
        <v>0</v>
      </c>
      <c r="EB104" s="406"/>
      <c r="EC104" s="362"/>
      <c r="ED104" s="355" t="n">
        <f aca="false">($M104=EC104)*$D$11</f>
        <v>0</v>
      </c>
      <c r="EE104" s="406"/>
      <c r="EF104" s="362"/>
      <c r="EG104" s="355" t="n">
        <f aca="false">($M104=EF104)*$D$11</f>
        <v>0</v>
      </c>
      <c r="EH104" s="406"/>
      <c r="EI104" s="406"/>
    </row>
    <row r="105" customFormat="false" ht="15" hidden="false" customHeight="false" outlineLevel="0" collapsed="false">
      <c r="A105" s="326"/>
      <c r="B105" s="326"/>
      <c r="C105" s="326"/>
      <c r="D105" s="326"/>
      <c r="E105" s="326"/>
      <c r="F105" s="327" t="n">
        <f aca="false">$D$12</f>
        <v>5</v>
      </c>
      <c r="G105" s="393" t="n">
        <f aca="false">VLOOKUP(H105,Equipos!$Q$1:$R$25,2,0)</f>
        <v>17</v>
      </c>
      <c r="H105" s="394" t="n">
        <f aca="false">$H$66</f>
        <v>46200</v>
      </c>
      <c r="I105" s="332"/>
      <c r="J105" s="407"/>
      <c r="K105" s="366" t="str">
        <f aca="false">Idiomas!D175</f>
        <v>2º GRUPO G</v>
      </c>
      <c r="L105" s="353"/>
      <c r="M105" s="358" t="str">
        <f aca="false">IF(OR(SUM(WORLDCUP!$AN$54:$AN$57)=12,WORLDCUP!$AJ$99=144),WORLDCUP!AL55,LEFT(K105,1)&amp;RIGHT(K105,1))</f>
        <v>2G</v>
      </c>
      <c r="N105" s="331"/>
      <c r="O105" s="331"/>
      <c r="P105" s="331"/>
      <c r="Q105" s="331"/>
      <c r="R105" s="403"/>
      <c r="S105" s="362" t="s">
        <v>356</v>
      </c>
      <c r="T105" s="355" t="n">
        <f aca="false">($M105=S105)*$D$12</f>
        <v>0</v>
      </c>
      <c r="U105" s="406"/>
      <c r="V105" s="362" t="s">
        <v>356</v>
      </c>
      <c r="W105" s="355" t="n">
        <f aca="false">($M105=V105)*$D$12</f>
        <v>0</v>
      </c>
      <c r="X105" s="406"/>
      <c r="Y105" s="362" t="s">
        <v>356</v>
      </c>
      <c r="Z105" s="355" t="n">
        <f aca="false">($M105=Y105)*$D$12</f>
        <v>0</v>
      </c>
      <c r="AA105" s="406"/>
      <c r="AB105" s="362" t="s">
        <v>357</v>
      </c>
      <c r="AC105" s="355" t="n">
        <f aca="false">($M105=AB105)*$D$12</f>
        <v>0</v>
      </c>
      <c r="AD105" s="406"/>
      <c r="AE105" s="362" t="s">
        <v>356</v>
      </c>
      <c r="AF105" s="355" t="n">
        <f aca="false">($M105=AE105)*$D$12</f>
        <v>0</v>
      </c>
      <c r="AG105" s="406"/>
      <c r="AH105" s="362" t="s">
        <v>356</v>
      </c>
      <c r="AI105" s="355" t="n">
        <f aca="false">($M105=AH105)*$D$12</f>
        <v>0</v>
      </c>
      <c r="AJ105" s="406"/>
      <c r="AK105" s="362" t="s">
        <v>357</v>
      </c>
      <c r="AL105" s="355" t="n">
        <f aca="false">($M105=AK105)*$D$12</f>
        <v>0</v>
      </c>
      <c r="AM105" s="406"/>
      <c r="AN105" s="362" t="s">
        <v>356</v>
      </c>
      <c r="AO105" s="355" t="n">
        <f aca="false">($M105=AN105)*$D$12</f>
        <v>0</v>
      </c>
      <c r="AP105" s="406"/>
      <c r="AQ105" s="362" t="s">
        <v>356</v>
      </c>
      <c r="AR105" s="355" t="n">
        <f aca="false">($M105=AQ105)*$D$12</f>
        <v>0</v>
      </c>
      <c r="AS105" s="406"/>
      <c r="AT105" s="362" t="s">
        <v>356</v>
      </c>
      <c r="AU105" s="355" t="n">
        <f aca="false">($M105=AT105)*$D$12</f>
        <v>0</v>
      </c>
      <c r="AV105" s="406"/>
      <c r="AW105" s="362" t="s">
        <v>356</v>
      </c>
      <c r="AX105" s="355" t="n">
        <f aca="false">($M105=AW105)*$D$12</f>
        <v>0</v>
      </c>
      <c r="AY105" s="406"/>
      <c r="AZ105" s="362" t="s">
        <v>356</v>
      </c>
      <c r="BA105" s="355" t="n">
        <f aca="false">($M105=AZ105)*$D$12</f>
        <v>0</v>
      </c>
      <c r="BB105" s="406"/>
      <c r="BC105" s="362" t="s">
        <v>356</v>
      </c>
      <c r="BD105" s="355" t="n">
        <f aca="false">($M105=BC105)*$D$12</f>
        <v>0</v>
      </c>
      <c r="BE105" s="406"/>
      <c r="BF105" s="362" t="s">
        <v>356</v>
      </c>
      <c r="BG105" s="355" t="n">
        <f aca="false">($M105=BF105)*$D$12</f>
        <v>0</v>
      </c>
      <c r="BH105" s="406"/>
      <c r="BI105" s="362" t="s">
        <v>356</v>
      </c>
      <c r="BJ105" s="355" t="n">
        <f aca="false">($M105=BI105)*$D$12</f>
        <v>0</v>
      </c>
      <c r="BK105" s="406"/>
      <c r="BL105" s="362" t="s">
        <v>357</v>
      </c>
      <c r="BM105" s="355" t="n">
        <f aca="false">($M105=BL105)*$D$12</f>
        <v>0</v>
      </c>
      <c r="BN105" s="406"/>
      <c r="BO105" s="362" t="s">
        <v>356</v>
      </c>
      <c r="BP105" s="355" t="n">
        <f aca="false">($M105=BO105)*$D$12</f>
        <v>0</v>
      </c>
      <c r="BQ105" s="406"/>
      <c r="BR105" s="362" t="s">
        <v>357</v>
      </c>
      <c r="BS105" s="355" t="n">
        <f aca="false">($M105=BR105)*$D$12</f>
        <v>0</v>
      </c>
      <c r="BT105" s="406"/>
      <c r="BU105" s="362"/>
      <c r="BV105" s="355" t="n">
        <f aca="false">($M105=BU105)*$D$12</f>
        <v>0</v>
      </c>
      <c r="BW105" s="406"/>
      <c r="BX105" s="362"/>
      <c r="BY105" s="355" t="n">
        <f aca="false">($M105=BX105)*$D$12</f>
        <v>0</v>
      </c>
      <c r="BZ105" s="406"/>
      <c r="CA105" s="362"/>
      <c r="CB105" s="355" t="n">
        <f aca="false">($M105=CA105)*$D$12</f>
        <v>0</v>
      </c>
      <c r="CC105" s="406"/>
      <c r="CD105" s="362"/>
      <c r="CE105" s="355" t="n">
        <f aca="false">($M105=CD105)*$D$12</f>
        <v>0</v>
      </c>
      <c r="CF105" s="406"/>
      <c r="CG105" s="362"/>
      <c r="CH105" s="355" t="n">
        <f aca="false">($M105=CG105)*$D$12</f>
        <v>0</v>
      </c>
      <c r="CI105" s="406"/>
      <c r="CJ105" s="362"/>
      <c r="CK105" s="355" t="n">
        <f aca="false">($M105=CJ105)*$D$12</f>
        <v>0</v>
      </c>
      <c r="CL105" s="406"/>
      <c r="CM105" s="362"/>
      <c r="CN105" s="355" t="n">
        <f aca="false">($M105=CM105)*$D$12</f>
        <v>0</v>
      </c>
      <c r="CO105" s="406"/>
      <c r="CP105" s="362"/>
      <c r="CQ105" s="355" t="n">
        <f aca="false">($M105=CP105)*$D$12</f>
        <v>0</v>
      </c>
      <c r="CR105" s="406"/>
      <c r="CS105" s="362"/>
      <c r="CT105" s="355" t="n">
        <f aca="false">($M105=CS105)*$D$12</f>
        <v>0</v>
      </c>
      <c r="CU105" s="406"/>
      <c r="CV105" s="362"/>
      <c r="CW105" s="355" t="n">
        <f aca="false">($M105=CV105)*$D$12</f>
        <v>0</v>
      </c>
      <c r="CX105" s="406"/>
      <c r="CY105" s="362"/>
      <c r="CZ105" s="355" t="n">
        <f aca="false">($M105=CY105)*$D$12</f>
        <v>0</v>
      </c>
      <c r="DA105" s="406"/>
      <c r="DB105" s="362"/>
      <c r="DC105" s="355" t="n">
        <f aca="false">($M105=DB105)*$D$12</f>
        <v>0</v>
      </c>
      <c r="DD105" s="406"/>
      <c r="DE105" s="362"/>
      <c r="DF105" s="355" t="n">
        <f aca="false">($M105=DE105)*$D$12</f>
        <v>0</v>
      </c>
      <c r="DG105" s="406"/>
      <c r="DH105" s="362"/>
      <c r="DI105" s="355" t="n">
        <f aca="false">($M105=DH105)*$D$12</f>
        <v>0</v>
      </c>
      <c r="DJ105" s="406"/>
      <c r="DK105" s="362"/>
      <c r="DL105" s="355" t="n">
        <f aca="false">($M105=DK105)*$D$12</f>
        <v>0</v>
      </c>
      <c r="DM105" s="406"/>
      <c r="DN105" s="362"/>
      <c r="DO105" s="355" t="n">
        <f aca="false">($M105=DN105)*$D$12</f>
        <v>0</v>
      </c>
      <c r="DP105" s="406"/>
      <c r="DQ105" s="362"/>
      <c r="DR105" s="355" t="n">
        <f aca="false">($M105=DQ105)*$D$12</f>
        <v>0</v>
      </c>
      <c r="DS105" s="406"/>
      <c r="DT105" s="362"/>
      <c r="DU105" s="355" t="n">
        <f aca="false">($M105=DT105)*$D$12</f>
        <v>0</v>
      </c>
      <c r="DV105" s="406"/>
      <c r="DW105" s="362"/>
      <c r="DX105" s="355" t="n">
        <f aca="false">($M105=DW105)*$D$12</f>
        <v>0</v>
      </c>
      <c r="DY105" s="406"/>
      <c r="DZ105" s="362"/>
      <c r="EA105" s="355" t="n">
        <f aca="false">($M105=DZ105)*$D$12</f>
        <v>0</v>
      </c>
      <c r="EB105" s="406"/>
      <c r="EC105" s="362"/>
      <c r="ED105" s="355" t="n">
        <f aca="false">($M105=EC105)*$D$12</f>
        <v>0</v>
      </c>
      <c r="EE105" s="406"/>
      <c r="EF105" s="362"/>
      <c r="EG105" s="355" t="n">
        <f aca="false">($M105=EF105)*$D$12</f>
        <v>0</v>
      </c>
      <c r="EH105" s="406"/>
      <c r="EI105" s="406"/>
    </row>
    <row r="106" customFormat="false" ht="15" hidden="false" customHeight="false" outlineLevel="0" collapsed="false">
      <c r="A106" s="326"/>
      <c r="B106" s="326"/>
      <c r="C106" s="326"/>
      <c r="D106" s="326"/>
      <c r="E106" s="326"/>
      <c r="F106" s="327" t="n">
        <f aca="false">$D$13</f>
        <v>5</v>
      </c>
      <c r="G106" s="393" t="n">
        <f aca="false">VLOOKUP(H106,Equipos!$Q$1:$R$25,2,0)</f>
        <v>17</v>
      </c>
      <c r="H106" s="394" t="n">
        <f aca="false">$H$66</f>
        <v>46200</v>
      </c>
      <c r="I106" s="332"/>
      <c r="J106" s="407"/>
      <c r="K106" s="366" t="str">
        <f aca="false">Idiomas!D176</f>
        <v>3º GRUPO G</v>
      </c>
      <c r="L106" s="353"/>
      <c r="M106" s="358" t="str">
        <f aca="false">IF(OR(SUM(WORLDCUP!$AN$54:$AN$57)=12,WORLDCUP!$AJ$99=144),WORLDCUP!AL56,LEFT(K106,1)&amp;RIGHT(K106,1))</f>
        <v>3G</v>
      </c>
      <c r="N106" s="331"/>
      <c r="O106" s="331"/>
      <c r="P106" s="331"/>
      <c r="Q106" s="331"/>
      <c r="R106" s="403"/>
      <c r="S106" s="362" t="s">
        <v>358</v>
      </c>
      <c r="T106" s="355" t="n">
        <f aca="false">($M106=S106)*$D$13</f>
        <v>0</v>
      </c>
      <c r="U106" s="406"/>
      <c r="V106" s="362" t="s">
        <v>357</v>
      </c>
      <c r="W106" s="355" t="n">
        <f aca="false">($M106=V106)*$D$13</f>
        <v>0</v>
      </c>
      <c r="X106" s="406"/>
      <c r="Y106" s="362" t="s">
        <v>357</v>
      </c>
      <c r="Z106" s="355" t="n">
        <f aca="false">($M106=Y106)*$D$13</f>
        <v>0</v>
      </c>
      <c r="AA106" s="406"/>
      <c r="AB106" s="362" t="s">
        <v>356</v>
      </c>
      <c r="AC106" s="355" t="n">
        <f aca="false">($M106=AB106)*$D$13</f>
        <v>0</v>
      </c>
      <c r="AD106" s="406"/>
      <c r="AE106" s="362" t="s">
        <v>357</v>
      </c>
      <c r="AF106" s="355" t="n">
        <f aca="false">($M106=AE106)*$D$13</f>
        <v>0</v>
      </c>
      <c r="AG106" s="406"/>
      <c r="AH106" s="362" t="s">
        <v>357</v>
      </c>
      <c r="AI106" s="355" t="n">
        <f aca="false">($M106=AH106)*$D$13</f>
        <v>0</v>
      </c>
      <c r="AJ106" s="406"/>
      <c r="AK106" s="362" t="s">
        <v>356</v>
      </c>
      <c r="AL106" s="355" t="n">
        <f aca="false">($M106=AK106)*$D$13</f>
        <v>0</v>
      </c>
      <c r="AM106" s="406"/>
      <c r="AN106" s="362" t="s">
        <v>357</v>
      </c>
      <c r="AO106" s="355" t="n">
        <f aca="false">($M106=AN106)*$D$13</f>
        <v>0</v>
      </c>
      <c r="AP106" s="406"/>
      <c r="AQ106" s="362" t="s">
        <v>357</v>
      </c>
      <c r="AR106" s="355" t="n">
        <f aca="false">($M106=AQ106)*$D$13</f>
        <v>0</v>
      </c>
      <c r="AS106" s="406"/>
      <c r="AT106" s="362" t="s">
        <v>358</v>
      </c>
      <c r="AU106" s="355" t="n">
        <f aca="false">($M106=AT106)*$D$13</f>
        <v>0</v>
      </c>
      <c r="AV106" s="406"/>
      <c r="AW106" s="362" t="s">
        <v>358</v>
      </c>
      <c r="AX106" s="355" t="n">
        <f aca="false">($M106=AW106)*$D$13</f>
        <v>0</v>
      </c>
      <c r="AY106" s="406"/>
      <c r="AZ106" s="362" t="s">
        <v>357</v>
      </c>
      <c r="BA106" s="355" t="n">
        <f aca="false">($M106=AZ106)*$D$13</f>
        <v>0</v>
      </c>
      <c r="BB106" s="406"/>
      <c r="BC106" s="362" t="s">
        <v>357</v>
      </c>
      <c r="BD106" s="355" t="n">
        <f aca="false">($M106=BC106)*$D$13</f>
        <v>0</v>
      </c>
      <c r="BE106" s="406"/>
      <c r="BF106" s="362" t="s">
        <v>357</v>
      </c>
      <c r="BG106" s="355" t="n">
        <f aca="false">($M106=BF106)*$D$13</f>
        <v>0</v>
      </c>
      <c r="BH106" s="406"/>
      <c r="BI106" s="362" t="s">
        <v>357</v>
      </c>
      <c r="BJ106" s="355" t="n">
        <f aca="false">($M106=BI106)*$D$13</f>
        <v>0</v>
      </c>
      <c r="BK106" s="406"/>
      <c r="BL106" s="362" t="s">
        <v>358</v>
      </c>
      <c r="BM106" s="355" t="n">
        <f aca="false">($M106=BL106)*$D$13</f>
        <v>0</v>
      </c>
      <c r="BN106" s="406"/>
      <c r="BO106" s="362" t="s">
        <v>357</v>
      </c>
      <c r="BP106" s="355" t="n">
        <f aca="false">($M106=BO106)*$D$13</f>
        <v>0</v>
      </c>
      <c r="BQ106" s="406"/>
      <c r="BR106" s="362" t="s">
        <v>356</v>
      </c>
      <c r="BS106" s="355" t="n">
        <f aca="false">($M106=BR106)*$D$13</f>
        <v>0</v>
      </c>
      <c r="BT106" s="406"/>
      <c r="BU106" s="362"/>
      <c r="BV106" s="355" t="n">
        <f aca="false">($M106=BU106)*$D$13</f>
        <v>0</v>
      </c>
      <c r="BW106" s="406"/>
      <c r="BX106" s="362"/>
      <c r="BY106" s="355" t="n">
        <f aca="false">($M106=BX106)*$D$13</f>
        <v>0</v>
      </c>
      <c r="BZ106" s="406"/>
      <c r="CA106" s="362"/>
      <c r="CB106" s="355" t="n">
        <f aca="false">($M106=CA106)*$D$13</f>
        <v>0</v>
      </c>
      <c r="CC106" s="406"/>
      <c r="CD106" s="362"/>
      <c r="CE106" s="355" t="n">
        <f aca="false">($M106=CD106)*$D$13</f>
        <v>0</v>
      </c>
      <c r="CF106" s="406"/>
      <c r="CG106" s="362"/>
      <c r="CH106" s="355" t="n">
        <f aca="false">($M106=CG106)*$D$13</f>
        <v>0</v>
      </c>
      <c r="CI106" s="406"/>
      <c r="CJ106" s="362"/>
      <c r="CK106" s="355" t="n">
        <f aca="false">($M106=CJ106)*$D$13</f>
        <v>0</v>
      </c>
      <c r="CL106" s="406"/>
      <c r="CM106" s="362"/>
      <c r="CN106" s="355" t="n">
        <f aca="false">($M106=CM106)*$D$13</f>
        <v>0</v>
      </c>
      <c r="CO106" s="406"/>
      <c r="CP106" s="362"/>
      <c r="CQ106" s="355" t="n">
        <f aca="false">($M106=CP106)*$D$13</f>
        <v>0</v>
      </c>
      <c r="CR106" s="406"/>
      <c r="CS106" s="362"/>
      <c r="CT106" s="355" t="n">
        <f aca="false">($M106=CS106)*$D$13</f>
        <v>0</v>
      </c>
      <c r="CU106" s="406"/>
      <c r="CV106" s="362"/>
      <c r="CW106" s="355" t="n">
        <f aca="false">($M106=CV106)*$D$13</f>
        <v>0</v>
      </c>
      <c r="CX106" s="406"/>
      <c r="CY106" s="362"/>
      <c r="CZ106" s="355" t="n">
        <f aca="false">($M106=CY106)*$D$13</f>
        <v>0</v>
      </c>
      <c r="DA106" s="406"/>
      <c r="DB106" s="362"/>
      <c r="DC106" s="355" t="n">
        <f aca="false">($M106=DB106)*$D$13</f>
        <v>0</v>
      </c>
      <c r="DD106" s="406"/>
      <c r="DE106" s="362"/>
      <c r="DF106" s="355" t="n">
        <f aca="false">($M106=DE106)*$D$13</f>
        <v>0</v>
      </c>
      <c r="DG106" s="406"/>
      <c r="DH106" s="362"/>
      <c r="DI106" s="355" t="n">
        <f aca="false">($M106=DH106)*$D$13</f>
        <v>0</v>
      </c>
      <c r="DJ106" s="406"/>
      <c r="DK106" s="362"/>
      <c r="DL106" s="355" t="n">
        <f aca="false">($M106=DK106)*$D$13</f>
        <v>0</v>
      </c>
      <c r="DM106" s="406"/>
      <c r="DN106" s="362"/>
      <c r="DO106" s="355" t="n">
        <f aca="false">($M106=DN106)*$D$13</f>
        <v>0</v>
      </c>
      <c r="DP106" s="406"/>
      <c r="DQ106" s="362"/>
      <c r="DR106" s="355" t="n">
        <f aca="false">($M106=DQ106)*$D$13</f>
        <v>0</v>
      </c>
      <c r="DS106" s="406"/>
      <c r="DT106" s="362"/>
      <c r="DU106" s="355" t="n">
        <f aca="false">($M106=DT106)*$D$13</f>
        <v>0</v>
      </c>
      <c r="DV106" s="406"/>
      <c r="DW106" s="362"/>
      <c r="DX106" s="355" t="n">
        <f aca="false">($M106=DW106)*$D$13</f>
        <v>0</v>
      </c>
      <c r="DY106" s="406"/>
      <c r="DZ106" s="362"/>
      <c r="EA106" s="355" t="n">
        <f aca="false">($M106=DZ106)*$D$13</f>
        <v>0</v>
      </c>
      <c r="EB106" s="406"/>
      <c r="EC106" s="362"/>
      <c r="ED106" s="355" t="n">
        <f aca="false">($M106=EC106)*$D$13</f>
        <v>0</v>
      </c>
      <c r="EE106" s="406"/>
      <c r="EF106" s="362"/>
      <c r="EG106" s="355" t="n">
        <f aca="false">($M106=EF106)*$D$13</f>
        <v>0</v>
      </c>
      <c r="EH106" s="406"/>
      <c r="EI106" s="406"/>
    </row>
    <row r="107" customFormat="false" ht="15" hidden="false" customHeight="false" outlineLevel="0" collapsed="false">
      <c r="A107" s="326"/>
      <c r="B107" s="326"/>
      <c r="C107" s="326"/>
      <c r="D107" s="326"/>
      <c r="E107" s="326"/>
      <c r="F107" s="327" t="n">
        <f aca="false">$D$14</f>
        <v>5</v>
      </c>
      <c r="G107" s="393" t="n">
        <f aca="false">VLOOKUP(H107,Equipos!$Q$1:$R$25,2,0)</f>
        <v>17</v>
      </c>
      <c r="H107" s="394" t="n">
        <f aca="false">$H$66</f>
        <v>46200</v>
      </c>
      <c r="I107" s="332"/>
      <c r="J107" s="407"/>
      <c r="K107" s="366" t="str">
        <f aca="false">Idiomas!D177</f>
        <v>4º GRUPO G</v>
      </c>
      <c r="L107" s="353"/>
      <c r="M107" s="358" t="str">
        <f aca="false">IF(OR(SUM(WORLDCUP!$AN$54:$AN$57)=12,WORLDCUP!$AJ$99=144),WORLDCUP!AL57,LEFT(K107,1)&amp;RIGHT(K107,1))</f>
        <v>4G</v>
      </c>
      <c r="N107" s="331"/>
      <c r="O107" s="331"/>
      <c r="P107" s="331"/>
      <c r="Q107" s="331"/>
      <c r="R107" s="403"/>
      <c r="S107" s="362" t="s">
        <v>357</v>
      </c>
      <c r="T107" s="355" t="n">
        <f aca="false">($M107=S107)*$D$14</f>
        <v>0</v>
      </c>
      <c r="U107" s="406"/>
      <c r="V107" s="362" t="s">
        <v>358</v>
      </c>
      <c r="W107" s="355" t="n">
        <f aca="false">($M107=V107)*$D$14</f>
        <v>0</v>
      </c>
      <c r="X107" s="406"/>
      <c r="Y107" s="362" t="s">
        <v>358</v>
      </c>
      <c r="Z107" s="355" t="n">
        <f aca="false">($M107=Y107)*$D$14</f>
        <v>0</v>
      </c>
      <c r="AA107" s="406"/>
      <c r="AB107" s="362" t="s">
        <v>358</v>
      </c>
      <c r="AC107" s="355" t="n">
        <f aca="false">($M107=AB107)*$D$14</f>
        <v>0</v>
      </c>
      <c r="AD107" s="406"/>
      <c r="AE107" s="362" t="s">
        <v>358</v>
      </c>
      <c r="AF107" s="355" t="n">
        <f aca="false">($M107=AE107)*$D$14</f>
        <v>0</v>
      </c>
      <c r="AG107" s="406"/>
      <c r="AH107" s="362" t="s">
        <v>358</v>
      </c>
      <c r="AI107" s="355" t="n">
        <f aca="false">($M107=AH107)*$D$14</f>
        <v>0</v>
      </c>
      <c r="AJ107" s="406"/>
      <c r="AK107" s="362" t="s">
        <v>358</v>
      </c>
      <c r="AL107" s="355" t="n">
        <f aca="false">($M107=AK107)*$D$14</f>
        <v>0</v>
      </c>
      <c r="AM107" s="406"/>
      <c r="AN107" s="362" t="s">
        <v>358</v>
      </c>
      <c r="AO107" s="355" t="n">
        <f aca="false">($M107=AN107)*$D$14</f>
        <v>0</v>
      </c>
      <c r="AP107" s="406"/>
      <c r="AQ107" s="362" t="s">
        <v>358</v>
      </c>
      <c r="AR107" s="355" t="n">
        <f aca="false">($M107=AQ107)*$D$14</f>
        <v>0</v>
      </c>
      <c r="AS107" s="406"/>
      <c r="AT107" s="362" t="s">
        <v>357</v>
      </c>
      <c r="AU107" s="355" t="n">
        <f aca="false">($M107=AT107)*$D$14</f>
        <v>0</v>
      </c>
      <c r="AV107" s="406"/>
      <c r="AW107" s="362" t="s">
        <v>357</v>
      </c>
      <c r="AX107" s="355" t="n">
        <f aca="false">($M107=AW107)*$D$14</f>
        <v>0</v>
      </c>
      <c r="AY107" s="406"/>
      <c r="AZ107" s="362" t="s">
        <v>358</v>
      </c>
      <c r="BA107" s="355" t="n">
        <f aca="false">($M107=AZ107)*$D$14</f>
        <v>0</v>
      </c>
      <c r="BB107" s="406"/>
      <c r="BC107" s="362" t="s">
        <v>358</v>
      </c>
      <c r="BD107" s="355" t="n">
        <f aca="false">($M107=BC107)*$D$14</f>
        <v>0</v>
      </c>
      <c r="BE107" s="406"/>
      <c r="BF107" s="362" t="s">
        <v>358</v>
      </c>
      <c r="BG107" s="355" t="n">
        <f aca="false">($M107=BF107)*$D$14</f>
        <v>0</v>
      </c>
      <c r="BH107" s="406"/>
      <c r="BI107" s="362" t="s">
        <v>358</v>
      </c>
      <c r="BJ107" s="355" t="n">
        <f aca="false">($M107=BI107)*$D$14</f>
        <v>0</v>
      </c>
      <c r="BK107" s="406"/>
      <c r="BL107" s="362" t="s">
        <v>356</v>
      </c>
      <c r="BM107" s="355" t="n">
        <f aca="false">($M107=BL107)*$D$14</f>
        <v>0</v>
      </c>
      <c r="BN107" s="406"/>
      <c r="BO107" s="362" t="s">
        <v>358</v>
      </c>
      <c r="BP107" s="355" t="n">
        <f aca="false">($M107=BO107)*$D$14</f>
        <v>0</v>
      </c>
      <c r="BQ107" s="406"/>
      <c r="BR107" s="362" t="s">
        <v>358</v>
      </c>
      <c r="BS107" s="355" t="n">
        <f aca="false">($M107=BR107)*$D$14</f>
        <v>0</v>
      </c>
      <c r="BT107" s="406"/>
      <c r="BU107" s="362"/>
      <c r="BV107" s="355" t="n">
        <f aca="false">($M107=BU107)*$D$14</f>
        <v>0</v>
      </c>
      <c r="BW107" s="406"/>
      <c r="BX107" s="362"/>
      <c r="BY107" s="355" t="n">
        <f aca="false">($M107=BX107)*$D$14</f>
        <v>0</v>
      </c>
      <c r="BZ107" s="406"/>
      <c r="CA107" s="362"/>
      <c r="CB107" s="355" t="n">
        <f aca="false">($M107=CA107)*$D$14</f>
        <v>0</v>
      </c>
      <c r="CC107" s="406"/>
      <c r="CD107" s="362"/>
      <c r="CE107" s="355" t="n">
        <f aca="false">($M107=CD107)*$D$14</f>
        <v>0</v>
      </c>
      <c r="CF107" s="406"/>
      <c r="CG107" s="362"/>
      <c r="CH107" s="355" t="n">
        <f aca="false">($M107=CG107)*$D$14</f>
        <v>0</v>
      </c>
      <c r="CI107" s="406"/>
      <c r="CJ107" s="362"/>
      <c r="CK107" s="355" t="n">
        <f aca="false">($M107=CJ107)*$D$14</f>
        <v>0</v>
      </c>
      <c r="CL107" s="406"/>
      <c r="CM107" s="362"/>
      <c r="CN107" s="355" t="n">
        <f aca="false">($M107=CM107)*$D$14</f>
        <v>0</v>
      </c>
      <c r="CO107" s="406"/>
      <c r="CP107" s="362"/>
      <c r="CQ107" s="355" t="n">
        <f aca="false">($M107=CP107)*$D$14</f>
        <v>0</v>
      </c>
      <c r="CR107" s="406"/>
      <c r="CS107" s="362"/>
      <c r="CT107" s="355" t="n">
        <f aca="false">($M107=CS107)*$D$14</f>
        <v>0</v>
      </c>
      <c r="CU107" s="406"/>
      <c r="CV107" s="362"/>
      <c r="CW107" s="355" t="n">
        <f aca="false">($M107=CV107)*$D$14</f>
        <v>0</v>
      </c>
      <c r="CX107" s="406"/>
      <c r="CY107" s="362"/>
      <c r="CZ107" s="355" t="n">
        <f aca="false">($M107=CY107)*$D$14</f>
        <v>0</v>
      </c>
      <c r="DA107" s="406"/>
      <c r="DB107" s="362"/>
      <c r="DC107" s="355" t="n">
        <f aca="false">($M107=DB107)*$D$14</f>
        <v>0</v>
      </c>
      <c r="DD107" s="406"/>
      <c r="DE107" s="362"/>
      <c r="DF107" s="355" t="n">
        <f aca="false">($M107=DE107)*$D$14</f>
        <v>0</v>
      </c>
      <c r="DG107" s="406"/>
      <c r="DH107" s="362"/>
      <c r="DI107" s="355" t="n">
        <f aca="false">($M107=DH107)*$D$14</f>
        <v>0</v>
      </c>
      <c r="DJ107" s="406"/>
      <c r="DK107" s="362"/>
      <c r="DL107" s="355" t="n">
        <f aca="false">($M107=DK107)*$D$14</f>
        <v>0</v>
      </c>
      <c r="DM107" s="406"/>
      <c r="DN107" s="362"/>
      <c r="DO107" s="355" t="n">
        <f aca="false">($M107=DN107)*$D$14</f>
        <v>0</v>
      </c>
      <c r="DP107" s="406"/>
      <c r="DQ107" s="362"/>
      <c r="DR107" s="355" t="n">
        <f aca="false">($M107=DQ107)*$D$14</f>
        <v>0</v>
      </c>
      <c r="DS107" s="406"/>
      <c r="DT107" s="362"/>
      <c r="DU107" s="355" t="n">
        <f aca="false">($M107=DT107)*$D$14</f>
        <v>0</v>
      </c>
      <c r="DV107" s="406"/>
      <c r="DW107" s="362"/>
      <c r="DX107" s="355" t="n">
        <f aca="false">($M107=DW107)*$D$14</f>
        <v>0</v>
      </c>
      <c r="DY107" s="406"/>
      <c r="DZ107" s="362"/>
      <c r="EA107" s="355" t="n">
        <f aca="false">($M107=DZ107)*$D$14</f>
        <v>0</v>
      </c>
      <c r="EB107" s="406"/>
      <c r="EC107" s="362"/>
      <c r="ED107" s="355" t="n">
        <f aca="false">($M107=EC107)*$D$14</f>
        <v>0</v>
      </c>
      <c r="EE107" s="406"/>
      <c r="EF107" s="362"/>
      <c r="EG107" s="355" t="n">
        <f aca="false">($M107=EF107)*$D$14</f>
        <v>0</v>
      </c>
      <c r="EH107" s="406"/>
      <c r="EI107" s="406"/>
    </row>
    <row r="108" customFormat="false" ht="15" hidden="false" customHeight="false" outlineLevel="0" collapsed="false">
      <c r="A108" s="326"/>
      <c r="B108" s="326"/>
      <c r="C108" s="326"/>
      <c r="D108" s="326"/>
      <c r="E108" s="326"/>
      <c r="F108" s="327" t="n">
        <f aca="false">$D$11</f>
        <v>5</v>
      </c>
      <c r="G108" s="393" t="n">
        <f aca="false">VLOOKUP(H108,Equipos!$Q$1:$R$25,2,0)</f>
        <v>17</v>
      </c>
      <c r="H108" s="394" t="n">
        <f aca="false">$H$68</f>
        <v>46200</v>
      </c>
      <c r="I108" s="332"/>
      <c r="J108" s="408" t="s">
        <v>133</v>
      </c>
      <c r="K108" s="366" t="str">
        <f aca="false">Idiomas!D178</f>
        <v>1º GRUPO H</v>
      </c>
      <c r="L108" s="353"/>
      <c r="M108" s="358" t="str">
        <f aca="false">IF(OR(SUM(WORLDCUP!$AN$62:$AN$65)=12,WORLDCUP!$AJ$99=144),WORLDCUP!AL62,LEFT(K108,1)&amp;RIGHT(K108,1))</f>
        <v>1H</v>
      </c>
      <c r="N108" s="331"/>
      <c r="O108" s="331"/>
      <c r="P108" s="331"/>
      <c r="Q108" s="331"/>
      <c r="R108" s="403"/>
      <c r="S108" s="362" t="s">
        <v>2</v>
      </c>
      <c r="T108" s="355" t="n">
        <f aca="false">($M108=S108)*$D$11</f>
        <v>0</v>
      </c>
      <c r="U108" s="406"/>
      <c r="V108" s="362" t="s">
        <v>2</v>
      </c>
      <c r="W108" s="355" t="n">
        <f aca="false">($M108=V108)*$D$11</f>
        <v>0</v>
      </c>
      <c r="X108" s="406"/>
      <c r="Y108" s="362" t="s">
        <v>2</v>
      </c>
      <c r="Z108" s="355" t="n">
        <f aca="false">($M108=Y108)*$D$11</f>
        <v>0</v>
      </c>
      <c r="AA108" s="406"/>
      <c r="AB108" s="362" t="s">
        <v>2</v>
      </c>
      <c r="AC108" s="355" t="n">
        <f aca="false">($M108=AB108)*$D$11</f>
        <v>0</v>
      </c>
      <c r="AD108" s="406"/>
      <c r="AE108" s="362" t="s">
        <v>2</v>
      </c>
      <c r="AF108" s="355" t="n">
        <f aca="false">($M108=AE108)*$D$11</f>
        <v>0</v>
      </c>
      <c r="AG108" s="406"/>
      <c r="AH108" s="362" t="s">
        <v>2</v>
      </c>
      <c r="AI108" s="355" t="n">
        <f aca="false">($M108=AH108)*$D$11</f>
        <v>0</v>
      </c>
      <c r="AJ108" s="406"/>
      <c r="AK108" s="362" t="s">
        <v>2</v>
      </c>
      <c r="AL108" s="355" t="n">
        <f aca="false">($M108=AK108)*$D$11</f>
        <v>0</v>
      </c>
      <c r="AM108" s="406"/>
      <c r="AN108" s="362" t="s">
        <v>2</v>
      </c>
      <c r="AO108" s="355" t="n">
        <f aca="false">($M108=AN108)*$D$11</f>
        <v>0</v>
      </c>
      <c r="AP108" s="406"/>
      <c r="AQ108" s="362" t="s">
        <v>2</v>
      </c>
      <c r="AR108" s="355" t="n">
        <f aca="false">($M108=AQ108)*$D$11</f>
        <v>0</v>
      </c>
      <c r="AS108" s="406"/>
      <c r="AT108" s="362" t="s">
        <v>2</v>
      </c>
      <c r="AU108" s="355" t="n">
        <f aca="false">($M108=AT108)*$D$11</f>
        <v>0</v>
      </c>
      <c r="AV108" s="406"/>
      <c r="AW108" s="362" t="s">
        <v>2</v>
      </c>
      <c r="AX108" s="355" t="n">
        <f aca="false">($M108=AW108)*$D$11</f>
        <v>0</v>
      </c>
      <c r="AY108" s="406"/>
      <c r="AZ108" s="362" t="s">
        <v>2</v>
      </c>
      <c r="BA108" s="355" t="n">
        <f aca="false">($M108=AZ108)*$D$11</f>
        <v>0</v>
      </c>
      <c r="BB108" s="406"/>
      <c r="BC108" s="362" t="s">
        <v>2</v>
      </c>
      <c r="BD108" s="355" t="n">
        <f aca="false">($M108=BC108)*$D$11</f>
        <v>0</v>
      </c>
      <c r="BE108" s="406"/>
      <c r="BF108" s="362" t="s">
        <v>2</v>
      </c>
      <c r="BG108" s="355" t="n">
        <f aca="false">($M108=BF108)*$D$11</f>
        <v>0</v>
      </c>
      <c r="BH108" s="406"/>
      <c r="BI108" s="362" t="s">
        <v>2</v>
      </c>
      <c r="BJ108" s="355" t="n">
        <f aca="false">($M108=BI108)*$D$11</f>
        <v>0</v>
      </c>
      <c r="BK108" s="406"/>
      <c r="BL108" s="362" t="s">
        <v>2</v>
      </c>
      <c r="BM108" s="355" t="n">
        <f aca="false">($M108=BL108)*$D$11</f>
        <v>0</v>
      </c>
      <c r="BN108" s="406"/>
      <c r="BO108" s="362" t="s">
        <v>2</v>
      </c>
      <c r="BP108" s="355" t="n">
        <f aca="false">($M108=BO108)*$D$11</f>
        <v>0</v>
      </c>
      <c r="BQ108" s="406"/>
      <c r="BR108" s="362" t="s">
        <v>2</v>
      </c>
      <c r="BS108" s="355" t="n">
        <f aca="false">($M108=BR108)*$D$11</f>
        <v>0</v>
      </c>
      <c r="BT108" s="406"/>
      <c r="BU108" s="362"/>
      <c r="BV108" s="355" t="n">
        <f aca="false">($M108=BU108)*$D$11</f>
        <v>0</v>
      </c>
      <c r="BW108" s="406"/>
      <c r="BX108" s="362"/>
      <c r="BY108" s="355" t="n">
        <f aca="false">($M108=BX108)*$D$11</f>
        <v>0</v>
      </c>
      <c r="BZ108" s="406"/>
      <c r="CA108" s="362"/>
      <c r="CB108" s="355" t="n">
        <f aca="false">($M108=CA108)*$D$11</f>
        <v>0</v>
      </c>
      <c r="CC108" s="406"/>
      <c r="CD108" s="362"/>
      <c r="CE108" s="355" t="n">
        <f aca="false">($M108=CD108)*$D$11</f>
        <v>0</v>
      </c>
      <c r="CF108" s="406"/>
      <c r="CG108" s="362"/>
      <c r="CH108" s="355" t="n">
        <f aca="false">($M108=CG108)*$D$11</f>
        <v>0</v>
      </c>
      <c r="CI108" s="406"/>
      <c r="CJ108" s="362"/>
      <c r="CK108" s="355" t="n">
        <f aca="false">($M108=CJ108)*$D$11</f>
        <v>0</v>
      </c>
      <c r="CL108" s="406"/>
      <c r="CM108" s="362"/>
      <c r="CN108" s="355" t="n">
        <f aca="false">($M108=CM108)*$D$11</f>
        <v>0</v>
      </c>
      <c r="CO108" s="406"/>
      <c r="CP108" s="362"/>
      <c r="CQ108" s="355" t="n">
        <f aca="false">($M108=CP108)*$D$11</f>
        <v>0</v>
      </c>
      <c r="CR108" s="406"/>
      <c r="CS108" s="362"/>
      <c r="CT108" s="355" t="n">
        <f aca="false">($M108=CS108)*$D$11</f>
        <v>0</v>
      </c>
      <c r="CU108" s="406"/>
      <c r="CV108" s="362"/>
      <c r="CW108" s="355" t="n">
        <f aca="false">($M108=CV108)*$D$11</f>
        <v>0</v>
      </c>
      <c r="CX108" s="406"/>
      <c r="CY108" s="362"/>
      <c r="CZ108" s="355" t="n">
        <f aca="false">($M108=CY108)*$D$11</f>
        <v>0</v>
      </c>
      <c r="DA108" s="406"/>
      <c r="DB108" s="362"/>
      <c r="DC108" s="355" t="n">
        <f aca="false">($M108=DB108)*$D$11</f>
        <v>0</v>
      </c>
      <c r="DD108" s="406"/>
      <c r="DE108" s="362"/>
      <c r="DF108" s="355" t="n">
        <f aca="false">($M108=DE108)*$D$11</f>
        <v>0</v>
      </c>
      <c r="DG108" s="406"/>
      <c r="DH108" s="362"/>
      <c r="DI108" s="355" t="n">
        <f aca="false">($M108=DH108)*$D$11</f>
        <v>0</v>
      </c>
      <c r="DJ108" s="406"/>
      <c r="DK108" s="362"/>
      <c r="DL108" s="355" t="n">
        <f aca="false">($M108=DK108)*$D$11</f>
        <v>0</v>
      </c>
      <c r="DM108" s="406"/>
      <c r="DN108" s="362"/>
      <c r="DO108" s="355" t="n">
        <f aca="false">($M108=DN108)*$D$11</f>
        <v>0</v>
      </c>
      <c r="DP108" s="406"/>
      <c r="DQ108" s="362"/>
      <c r="DR108" s="355" t="n">
        <f aca="false">($M108=DQ108)*$D$11</f>
        <v>0</v>
      </c>
      <c r="DS108" s="406"/>
      <c r="DT108" s="362"/>
      <c r="DU108" s="355" t="n">
        <f aca="false">($M108=DT108)*$D$11</f>
        <v>0</v>
      </c>
      <c r="DV108" s="406"/>
      <c r="DW108" s="362"/>
      <c r="DX108" s="355" t="n">
        <f aca="false">($M108=DW108)*$D$11</f>
        <v>0</v>
      </c>
      <c r="DY108" s="406"/>
      <c r="DZ108" s="362"/>
      <c r="EA108" s="355" t="n">
        <f aca="false">($M108=DZ108)*$D$11</f>
        <v>0</v>
      </c>
      <c r="EB108" s="406"/>
      <c r="EC108" s="362"/>
      <c r="ED108" s="355" t="n">
        <f aca="false">($M108=EC108)*$D$11</f>
        <v>0</v>
      </c>
      <c r="EE108" s="406"/>
      <c r="EF108" s="362"/>
      <c r="EG108" s="355" t="n">
        <f aca="false">($M108=EF108)*$D$11</f>
        <v>0</v>
      </c>
      <c r="EH108" s="406"/>
      <c r="EI108" s="406"/>
    </row>
    <row r="109" customFormat="false" ht="15" hidden="false" customHeight="false" outlineLevel="0" collapsed="false">
      <c r="A109" s="326"/>
      <c r="B109" s="326"/>
      <c r="C109" s="326"/>
      <c r="D109" s="326"/>
      <c r="E109" s="326"/>
      <c r="F109" s="327" t="n">
        <f aca="false">$D$12</f>
        <v>5</v>
      </c>
      <c r="G109" s="393" t="n">
        <f aca="false">VLOOKUP(H109,Equipos!$Q$1:$R$25,2,0)</f>
        <v>17</v>
      </c>
      <c r="H109" s="394" t="n">
        <f aca="false">$H$68</f>
        <v>46200</v>
      </c>
      <c r="I109" s="332"/>
      <c r="J109" s="408"/>
      <c r="K109" s="366" t="str">
        <f aca="false">Idiomas!D179</f>
        <v>2º GRUPO H</v>
      </c>
      <c r="L109" s="353"/>
      <c r="M109" s="358" t="str">
        <f aca="false">IF(OR(SUM(WORLDCUP!$AN$62:$AN$65)=12,WORLDCUP!$AJ$99=144),WORLDCUP!AL63,LEFT(K109,1)&amp;RIGHT(K109,1))</f>
        <v>2H</v>
      </c>
      <c r="N109" s="331"/>
      <c r="O109" s="331"/>
      <c r="P109" s="331"/>
      <c r="Q109" s="331"/>
      <c r="R109" s="403"/>
      <c r="S109" s="362" t="s">
        <v>359</v>
      </c>
      <c r="T109" s="355" t="n">
        <f aca="false">($M109=S109)*$D$12</f>
        <v>0</v>
      </c>
      <c r="U109" s="406"/>
      <c r="V109" s="362" t="s">
        <v>359</v>
      </c>
      <c r="W109" s="355" t="n">
        <f aca="false">($M109=V109)*$D$12</f>
        <v>0</v>
      </c>
      <c r="X109" s="406"/>
      <c r="Y109" s="362" t="s">
        <v>359</v>
      </c>
      <c r="Z109" s="355" t="n">
        <f aca="false">($M109=Y109)*$D$12</f>
        <v>0</v>
      </c>
      <c r="AA109" s="406"/>
      <c r="AB109" s="362" t="s">
        <v>359</v>
      </c>
      <c r="AC109" s="355" t="n">
        <f aca="false">($M109=AB109)*$D$12</f>
        <v>0</v>
      </c>
      <c r="AD109" s="406"/>
      <c r="AE109" s="362" t="s">
        <v>359</v>
      </c>
      <c r="AF109" s="355" t="n">
        <f aca="false">($M109=AE109)*$D$12</f>
        <v>0</v>
      </c>
      <c r="AG109" s="406"/>
      <c r="AH109" s="362" t="s">
        <v>359</v>
      </c>
      <c r="AI109" s="355" t="n">
        <f aca="false">($M109=AH109)*$D$12</f>
        <v>0</v>
      </c>
      <c r="AJ109" s="406"/>
      <c r="AK109" s="362" t="s">
        <v>359</v>
      </c>
      <c r="AL109" s="355" t="n">
        <f aca="false">($M109=AK109)*$D$12</f>
        <v>0</v>
      </c>
      <c r="AM109" s="406"/>
      <c r="AN109" s="362" t="s">
        <v>359</v>
      </c>
      <c r="AO109" s="355" t="n">
        <f aca="false">($M109=AN109)*$D$12</f>
        <v>0</v>
      </c>
      <c r="AP109" s="406"/>
      <c r="AQ109" s="362" t="s">
        <v>359</v>
      </c>
      <c r="AR109" s="355" t="n">
        <f aca="false">($M109=AQ109)*$D$12</f>
        <v>0</v>
      </c>
      <c r="AS109" s="406"/>
      <c r="AT109" s="362" t="s">
        <v>359</v>
      </c>
      <c r="AU109" s="355" t="n">
        <f aca="false">($M109=AT109)*$D$12</f>
        <v>0</v>
      </c>
      <c r="AV109" s="406"/>
      <c r="AW109" s="362" t="s">
        <v>359</v>
      </c>
      <c r="AX109" s="355" t="n">
        <f aca="false">($M109=AW109)*$D$12</f>
        <v>0</v>
      </c>
      <c r="AY109" s="406"/>
      <c r="AZ109" s="362" t="s">
        <v>359</v>
      </c>
      <c r="BA109" s="355" t="n">
        <f aca="false">($M109=AZ109)*$D$12</f>
        <v>0</v>
      </c>
      <c r="BB109" s="406"/>
      <c r="BC109" s="362" t="s">
        <v>359</v>
      </c>
      <c r="BD109" s="355" t="n">
        <f aca="false">($M109=BC109)*$D$12</f>
        <v>0</v>
      </c>
      <c r="BE109" s="406"/>
      <c r="BF109" s="362" t="s">
        <v>359</v>
      </c>
      <c r="BG109" s="355" t="n">
        <f aca="false">($M109=BF109)*$D$12</f>
        <v>0</v>
      </c>
      <c r="BH109" s="406"/>
      <c r="BI109" s="362" t="s">
        <v>360</v>
      </c>
      <c r="BJ109" s="355" t="n">
        <f aca="false">($M109=BI109)*$D$12</f>
        <v>0</v>
      </c>
      <c r="BK109" s="406"/>
      <c r="BL109" s="362" t="s">
        <v>359</v>
      </c>
      <c r="BM109" s="355" t="n">
        <f aca="false">($M109=BL109)*$D$12</f>
        <v>0</v>
      </c>
      <c r="BN109" s="406"/>
      <c r="BO109" s="362" t="s">
        <v>359</v>
      </c>
      <c r="BP109" s="355" t="n">
        <f aca="false">($M109=BO109)*$D$12</f>
        <v>0</v>
      </c>
      <c r="BQ109" s="406"/>
      <c r="BR109" s="362" t="s">
        <v>359</v>
      </c>
      <c r="BS109" s="355" t="n">
        <f aca="false">($M109=BR109)*$D$12</f>
        <v>0</v>
      </c>
      <c r="BT109" s="406"/>
      <c r="BU109" s="362"/>
      <c r="BV109" s="355" t="n">
        <f aca="false">($M109=BU109)*$D$12</f>
        <v>0</v>
      </c>
      <c r="BW109" s="406"/>
      <c r="BX109" s="362"/>
      <c r="BY109" s="355" t="n">
        <f aca="false">($M109=BX109)*$D$12</f>
        <v>0</v>
      </c>
      <c r="BZ109" s="406"/>
      <c r="CA109" s="362"/>
      <c r="CB109" s="355" t="n">
        <f aca="false">($M109=CA109)*$D$12</f>
        <v>0</v>
      </c>
      <c r="CC109" s="406"/>
      <c r="CD109" s="362"/>
      <c r="CE109" s="355" t="n">
        <f aca="false">($M109=CD109)*$D$12</f>
        <v>0</v>
      </c>
      <c r="CF109" s="406"/>
      <c r="CG109" s="362"/>
      <c r="CH109" s="355" t="n">
        <f aca="false">($M109=CG109)*$D$12</f>
        <v>0</v>
      </c>
      <c r="CI109" s="406"/>
      <c r="CJ109" s="362"/>
      <c r="CK109" s="355" t="n">
        <f aca="false">($M109=CJ109)*$D$12</f>
        <v>0</v>
      </c>
      <c r="CL109" s="406"/>
      <c r="CM109" s="362"/>
      <c r="CN109" s="355" t="n">
        <f aca="false">($M109=CM109)*$D$12</f>
        <v>0</v>
      </c>
      <c r="CO109" s="406"/>
      <c r="CP109" s="362"/>
      <c r="CQ109" s="355" t="n">
        <f aca="false">($M109=CP109)*$D$12</f>
        <v>0</v>
      </c>
      <c r="CR109" s="406"/>
      <c r="CS109" s="362"/>
      <c r="CT109" s="355" t="n">
        <f aca="false">($M109=CS109)*$D$12</f>
        <v>0</v>
      </c>
      <c r="CU109" s="406"/>
      <c r="CV109" s="362"/>
      <c r="CW109" s="355" t="n">
        <f aca="false">($M109=CV109)*$D$12</f>
        <v>0</v>
      </c>
      <c r="CX109" s="406"/>
      <c r="CY109" s="362"/>
      <c r="CZ109" s="355" t="n">
        <f aca="false">($M109=CY109)*$D$12</f>
        <v>0</v>
      </c>
      <c r="DA109" s="406"/>
      <c r="DB109" s="362"/>
      <c r="DC109" s="355" t="n">
        <f aca="false">($M109=DB109)*$D$12</f>
        <v>0</v>
      </c>
      <c r="DD109" s="406"/>
      <c r="DE109" s="362"/>
      <c r="DF109" s="355" t="n">
        <f aca="false">($M109=DE109)*$D$12</f>
        <v>0</v>
      </c>
      <c r="DG109" s="406"/>
      <c r="DH109" s="362"/>
      <c r="DI109" s="355" t="n">
        <f aca="false">($M109=DH109)*$D$12</f>
        <v>0</v>
      </c>
      <c r="DJ109" s="406"/>
      <c r="DK109" s="362"/>
      <c r="DL109" s="355" t="n">
        <f aca="false">($M109=DK109)*$D$12</f>
        <v>0</v>
      </c>
      <c r="DM109" s="406"/>
      <c r="DN109" s="362"/>
      <c r="DO109" s="355" t="n">
        <f aca="false">($M109=DN109)*$D$12</f>
        <v>0</v>
      </c>
      <c r="DP109" s="406"/>
      <c r="DQ109" s="362"/>
      <c r="DR109" s="355" t="n">
        <f aca="false">($M109=DQ109)*$D$12</f>
        <v>0</v>
      </c>
      <c r="DS109" s="406"/>
      <c r="DT109" s="362"/>
      <c r="DU109" s="355" t="n">
        <f aca="false">($M109=DT109)*$D$12</f>
        <v>0</v>
      </c>
      <c r="DV109" s="406"/>
      <c r="DW109" s="362"/>
      <c r="DX109" s="355" t="n">
        <f aca="false">($M109=DW109)*$D$12</f>
        <v>0</v>
      </c>
      <c r="DY109" s="406"/>
      <c r="DZ109" s="362"/>
      <c r="EA109" s="355" t="n">
        <f aca="false">($M109=DZ109)*$D$12</f>
        <v>0</v>
      </c>
      <c r="EB109" s="406"/>
      <c r="EC109" s="362"/>
      <c r="ED109" s="355" t="n">
        <f aca="false">($M109=EC109)*$D$12</f>
        <v>0</v>
      </c>
      <c r="EE109" s="406"/>
      <c r="EF109" s="362"/>
      <c r="EG109" s="355" t="n">
        <f aca="false">($M109=EF109)*$D$12</f>
        <v>0</v>
      </c>
      <c r="EH109" s="406"/>
      <c r="EI109" s="406"/>
    </row>
    <row r="110" customFormat="false" ht="15" hidden="false" customHeight="false" outlineLevel="0" collapsed="false">
      <c r="A110" s="326"/>
      <c r="B110" s="326"/>
      <c r="C110" s="326"/>
      <c r="D110" s="326"/>
      <c r="E110" s="326"/>
      <c r="F110" s="327" t="n">
        <f aca="false">$D$13</f>
        <v>5</v>
      </c>
      <c r="G110" s="393" t="n">
        <f aca="false">VLOOKUP(H110,Equipos!$Q$1:$R$25,2,0)</f>
        <v>17</v>
      </c>
      <c r="H110" s="394" t="n">
        <f aca="false">$H$68</f>
        <v>46200</v>
      </c>
      <c r="I110" s="332"/>
      <c r="J110" s="408"/>
      <c r="K110" s="366" t="str">
        <f aca="false">Idiomas!D180</f>
        <v>3º GRUPO H</v>
      </c>
      <c r="L110" s="353"/>
      <c r="M110" s="358" t="str">
        <f aca="false">IF(OR(SUM(WORLDCUP!$AN$62:$AN$65)=12,WORLDCUP!$AJ$99=144),WORLDCUP!AL64,LEFT(K110,1)&amp;RIGHT(K110,1))</f>
        <v>3H</v>
      </c>
      <c r="N110" s="331"/>
      <c r="O110" s="331"/>
      <c r="P110" s="331"/>
      <c r="Q110" s="331"/>
      <c r="R110" s="403"/>
      <c r="S110" s="362" t="s">
        <v>361</v>
      </c>
      <c r="T110" s="355" t="n">
        <f aca="false">($M110=S110)*$D$13</f>
        <v>0</v>
      </c>
      <c r="U110" s="406"/>
      <c r="V110" s="362" t="s">
        <v>361</v>
      </c>
      <c r="W110" s="355" t="n">
        <f aca="false">($M110=V110)*$D$13</f>
        <v>0</v>
      </c>
      <c r="X110" s="406"/>
      <c r="Y110" s="362" t="s">
        <v>361</v>
      </c>
      <c r="Z110" s="355" t="n">
        <f aca="false">($M110=Y110)*$D$13</f>
        <v>0</v>
      </c>
      <c r="AA110" s="406"/>
      <c r="AB110" s="362" t="s">
        <v>361</v>
      </c>
      <c r="AC110" s="355" t="n">
        <f aca="false">($M110=AB110)*$D$13</f>
        <v>0</v>
      </c>
      <c r="AD110" s="406"/>
      <c r="AE110" s="362" t="s">
        <v>361</v>
      </c>
      <c r="AF110" s="355" t="n">
        <f aca="false">($M110=AE110)*$D$13</f>
        <v>0</v>
      </c>
      <c r="AG110" s="406"/>
      <c r="AH110" s="362" t="s">
        <v>361</v>
      </c>
      <c r="AI110" s="355" t="n">
        <f aca="false">($M110=AH110)*$D$13</f>
        <v>0</v>
      </c>
      <c r="AJ110" s="406"/>
      <c r="AK110" s="362" t="s">
        <v>360</v>
      </c>
      <c r="AL110" s="355" t="n">
        <f aca="false">($M110=AK110)*$D$13</f>
        <v>0</v>
      </c>
      <c r="AM110" s="406"/>
      <c r="AN110" s="362" t="s">
        <v>361</v>
      </c>
      <c r="AO110" s="355" t="n">
        <f aca="false">($M110=AN110)*$D$13</f>
        <v>0</v>
      </c>
      <c r="AP110" s="406"/>
      <c r="AQ110" s="362" t="s">
        <v>361</v>
      </c>
      <c r="AR110" s="355" t="n">
        <f aca="false">($M110=AQ110)*$D$13</f>
        <v>0</v>
      </c>
      <c r="AS110" s="406"/>
      <c r="AT110" s="362" t="s">
        <v>361</v>
      </c>
      <c r="AU110" s="355" t="n">
        <f aca="false">($M110=AT110)*$D$13</f>
        <v>0</v>
      </c>
      <c r="AV110" s="406"/>
      <c r="AW110" s="362" t="s">
        <v>361</v>
      </c>
      <c r="AX110" s="355" t="n">
        <f aca="false">($M110=AW110)*$D$13</f>
        <v>0</v>
      </c>
      <c r="AY110" s="406"/>
      <c r="AZ110" s="362" t="s">
        <v>361</v>
      </c>
      <c r="BA110" s="355" t="n">
        <f aca="false">($M110=AZ110)*$D$13</f>
        <v>0</v>
      </c>
      <c r="BB110" s="406"/>
      <c r="BC110" s="362" t="s">
        <v>361</v>
      </c>
      <c r="BD110" s="355" t="n">
        <f aca="false">($M110=BC110)*$D$13</f>
        <v>0</v>
      </c>
      <c r="BE110" s="406"/>
      <c r="BF110" s="362" t="s">
        <v>361</v>
      </c>
      <c r="BG110" s="355" t="n">
        <f aca="false">($M110=BF110)*$D$13</f>
        <v>0</v>
      </c>
      <c r="BH110" s="406"/>
      <c r="BI110" s="362" t="s">
        <v>359</v>
      </c>
      <c r="BJ110" s="355" t="n">
        <f aca="false">($M110=BI110)*$D$13</f>
        <v>0</v>
      </c>
      <c r="BK110" s="406"/>
      <c r="BL110" s="362" t="s">
        <v>361</v>
      </c>
      <c r="BM110" s="355" t="n">
        <f aca="false">($M110=BL110)*$D$13</f>
        <v>0</v>
      </c>
      <c r="BN110" s="406"/>
      <c r="BO110" s="362" t="s">
        <v>361</v>
      </c>
      <c r="BP110" s="355" t="n">
        <f aca="false">($M110=BO110)*$D$13</f>
        <v>0</v>
      </c>
      <c r="BQ110" s="406"/>
      <c r="BR110" s="362" t="s">
        <v>361</v>
      </c>
      <c r="BS110" s="355" t="n">
        <f aca="false">($M110=BR110)*$D$13</f>
        <v>0</v>
      </c>
      <c r="BT110" s="406"/>
      <c r="BU110" s="362"/>
      <c r="BV110" s="355" t="n">
        <f aca="false">($M110=BU110)*$D$13</f>
        <v>0</v>
      </c>
      <c r="BW110" s="406"/>
      <c r="BX110" s="362"/>
      <c r="BY110" s="355" t="n">
        <f aca="false">($M110=BX110)*$D$13</f>
        <v>0</v>
      </c>
      <c r="BZ110" s="406"/>
      <c r="CA110" s="362"/>
      <c r="CB110" s="355" t="n">
        <f aca="false">($M110=CA110)*$D$13</f>
        <v>0</v>
      </c>
      <c r="CC110" s="406"/>
      <c r="CD110" s="362"/>
      <c r="CE110" s="355" t="n">
        <f aca="false">($M110=CD110)*$D$13</f>
        <v>0</v>
      </c>
      <c r="CF110" s="406"/>
      <c r="CG110" s="362"/>
      <c r="CH110" s="355" t="n">
        <f aca="false">($M110=CG110)*$D$13</f>
        <v>0</v>
      </c>
      <c r="CI110" s="406"/>
      <c r="CJ110" s="362"/>
      <c r="CK110" s="355" t="n">
        <f aca="false">($M110=CJ110)*$D$13</f>
        <v>0</v>
      </c>
      <c r="CL110" s="406"/>
      <c r="CM110" s="362"/>
      <c r="CN110" s="355" t="n">
        <f aca="false">($M110=CM110)*$D$13</f>
        <v>0</v>
      </c>
      <c r="CO110" s="406"/>
      <c r="CP110" s="362"/>
      <c r="CQ110" s="355" t="n">
        <f aca="false">($M110=CP110)*$D$13</f>
        <v>0</v>
      </c>
      <c r="CR110" s="406"/>
      <c r="CS110" s="362"/>
      <c r="CT110" s="355" t="n">
        <f aca="false">($M110=CS110)*$D$13</f>
        <v>0</v>
      </c>
      <c r="CU110" s="406"/>
      <c r="CV110" s="362"/>
      <c r="CW110" s="355" t="n">
        <f aca="false">($M110=CV110)*$D$13</f>
        <v>0</v>
      </c>
      <c r="CX110" s="406"/>
      <c r="CY110" s="362"/>
      <c r="CZ110" s="355" t="n">
        <f aca="false">($M110=CY110)*$D$13</f>
        <v>0</v>
      </c>
      <c r="DA110" s="406"/>
      <c r="DB110" s="362"/>
      <c r="DC110" s="355" t="n">
        <f aca="false">($M110=DB110)*$D$13</f>
        <v>0</v>
      </c>
      <c r="DD110" s="406"/>
      <c r="DE110" s="362"/>
      <c r="DF110" s="355" t="n">
        <f aca="false">($M110=DE110)*$D$13</f>
        <v>0</v>
      </c>
      <c r="DG110" s="406"/>
      <c r="DH110" s="362"/>
      <c r="DI110" s="355" t="n">
        <f aca="false">($M110=DH110)*$D$13</f>
        <v>0</v>
      </c>
      <c r="DJ110" s="406"/>
      <c r="DK110" s="362"/>
      <c r="DL110" s="355" t="n">
        <f aca="false">($M110=DK110)*$D$13</f>
        <v>0</v>
      </c>
      <c r="DM110" s="406"/>
      <c r="DN110" s="362"/>
      <c r="DO110" s="355" t="n">
        <f aca="false">($M110=DN110)*$D$13</f>
        <v>0</v>
      </c>
      <c r="DP110" s="406"/>
      <c r="DQ110" s="362"/>
      <c r="DR110" s="355" t="n">
        <f aca="false">($M110=DQ110)*$D$13</f>
        <v>0</v>
      </c>
      <c r="DS110" s="406"/>
      <c r="DT110" s="362"/>
      <c r="DU110" s="355" t="n">
        <f aca="false">($M110=DT110)*$D$13</f>
        <v>0</v>
      </c>
      <c r="DV110" s="406"/>
      <c r="DW110" s="362"/>
      <c r="DX110" s="355" t="n">
        <f aca="false">($M110=DW110)*$D$13</f>
        <v>0</v>
      </c>
      <c r="DY110" s="406"/>
      <c r="DZ110" s="362"/>
      <c r="EA110" s="355" t="n">
        <f aca="false">($M110=DZ110)*$D$13</f>
        <v>0</v>
      </c>
      <c r="EB110" s="406"/>
      <c r="EC110" s="362"/>
      <c r="ED110" s="355" t="n">
        <f aca="false">($M110=EC110)*$D$13</f>
        <v>0</v>
      </c>
      <c r="EE110" s="406"/>
      <c r="EF110" s="362"/>
      <c r="EG110" s="355" t="n">
        <f aca="false">($M110=EF110)*$D$13</f>
        <v>0</v>
      </c>
      <c r="EH110" s="406"/>
      <c r="EI110" s="406"/>
    </row>
    <row r="111" customFormat="false" ht="15" hidden="false" customHeight="false" outlineLevel="0" collapsed="false">
      <c r="A111" s="326"/>
      <c r="B111" s="326"/>
      <c r="C111" s="326"/>
      <c r="D111" s="326"/>
      <c r="E111" s="326"/>
      <c r="F111" s="327" t="n">
        <f aca="false">$D$14</f>
        <v>5</v>
      </c>
      <c r="G111" s="393" t="n">
        <f aca="false">VLOOKUP(H111,Equipos!$Q$1:$R$25,2,0)</f>
        <v>17</v>
      </c>
      <c r="H111" s="394" t="n">
        <f aca="false">$H$68</f>
        <v>46200</v>
      </c>
      <c r="I111" s="332"/>
      <c r="J111" s="408"/>
      <c r="K111" s="366" t="str">
        <f aca="false">Idiomas!D181</f>
        <v>4º GRUPO H</v>
      </c>
      <c r="L111" s="353"/>
      <c r="M111" s="358" t="str">
        <f aca="false">IF(OR(SUM(WORLDCUP!$AN$62:$AN$65)=12,WORLDCUP!$AJ$99=144),WORLDCUP!AL65,LEFT(K111,1)&amp;RIGHT(K111,1))</f>
        <v>4H</v>
      </c>
      <c r="N111" s="331"/>
      <c r="O111" s="331"/>
      <c r="P111" s="331"/>
      <c r="Q111" s="331"/>
      <c r="R111" s="403"/>
      <c r="S111" s="362" t="s">
        <v>360</v>
      </c>
      <c r="T111" s="355" t="n">
        <f aca="false">($M111=S111)*$D$14</f>
        <v>0</v>
      </c>
      <c r="U111" s="406"/>
      <c r="V111" s="362" t="s">
        <v>360</v>
      </c>
      <c r="W111" s="355" t="n">
        <f aca="false">($M111=V111)*$D$14</f>
        <v>0</v>
      </c>
      <c r="X111" s="406"/>
      <c r="Y111" s="362" t="s">
        <v>360</v>
      </c>
      <c r="Z111" s="355" t="n">
        <f aca="false">($M111=Y111)*$D$14</f>
        <v>0</v>
      </c>
      <c r="AA111" s="406"/>
      <c r="AB111" s="362" t="s">
        <v>360</v>
      </c>
      <c r="AC111" s="355" t="n">
        <f aca="false">($M111=AB111)*$D$14</f>
        <v>0</v>
      </c>
      <c r="AD111" s="406"/>
      <c r="AE111" s="362" t="s">
        <v>360</v>
      </c>
      <c r="AF111" s="355" t="n">
        <f aca="false">($M111=AE111)*$D$14</f>
        <v>0</v>
      </c>
      <c r="AG111" s="406"/>
      <c r="AH111" s="362" t="s">
        <v>360</v>
      </c>
      <c r="AI111" s="355" t="n">
        <f aca="false">($M111=AH111)*$D$14</f>
        <v>0</v>
      </c>
      <c r="AJ111" s="406"/>
      <c r="AK111" s="362" t="s">
        <v>361</v>
      </c>
      <c r="AL111" s="355" t="n">
        <f aca="false">($M111=AK111)*$D$14</f>
        <v>0</v>
      </c>
      <c r="AM111" s="406"/>
      <c r="AN111" s="362" t="s">
        <v>360</v>
      </c>
      <c r="AO111" s="355" t="n">
        <f aca="false">($M111=AN111)*$D$14</f>
        <v>0</v>
      </c>
      <c r="AP111" s="406"/>
      <c r="AQ111" s="362" t="s">
        <v>360</v>
      </c>
      <c r="AR111" s="355" t="n">
        <f aca="false">($M111=AQ111)*$D$14</f>
        <v>0</v>
      </c>
      <c r="AS111" s="406"/>
      <c r="AT111" s="362" t="s">
        <v>360</v>
      </c>
      <c r="AU111" s="355" t="n">
        <f aca="false">($M111=AT111)*$D$14</f>
        <v>0</v>
      </c>
      <c r="AV111" s="406"/>
      <c r="AW111" s="362" t="s">
        <v>360</v>
      </c>
      <c r="AX111" s="355" t="n">
        <f aca="false">($M111=AW111)*$D$14</f>
        <v>0</v>
      </c>
      <c r="AY111" s="406"/>
      <c r="AZ111" s="362" t="s">
        <v>360</v>
      </c>
      <c r="BA111" s="355" t="n">
        <f aca="false">($M111=AZ111)*$D$14</f>
        <v>0</v>
      </c>
      <c r="BB111" s="406"/>
      <c r="BC111" s="362" t="s">
        <v>360</v>
      </c>
      <c r="BD111" s="355" t="n">
        <f aca="false">($M111=BC111)*$D$14</f>
        <v>0</v>
      </c>
      <c r="BE111" s="406"/>
      <c r="BF111" s="362" t="s">
        <v>360</v>
      </c>
      <c r="BG111" s="355" t="n">
        <f aca="false">($M111=BF111)*$D$14</f>
        <v>0</v>
      </c>
      <c r="BH111" s="406"/>
      <c r="BI111" s="362" t="s">
        <v>361</v>
      </c>
      <c r="BJ111" s="355" t="n">
        <f aca="false">($M111=BI111)*$D$14</f>
        <v>0</v>
      </c>
      <c r="BK111" s="406"/>
      <c r="BL111" s="362" t="s">
        <v>360</v>
      </c>
      <c r="BM111" s="355" t="n">
        <f aca="false">($M111=BL111)*$D$14</f>
        <v>0</v>
      </c>
      <c r="BN111" s="406"/>
      <c r="BO111" s="362" t="s">
        <v>360</v>
      </c>
      <c r="BP111" s="355" t="n">
        <f aca="false">($M111=BO111)*$D$14</f>
        <v>0</v>
      </c>
      <c r="BQ111" s="406"/>
      <c r="BR111" s="362" t="s">
        <v>360</v>
      </c>
      <c r="BS111" s="355" t="n">
        <f aca="false">($M111=BR111)*$D$14</f>
        <v>0</v>
      </c>
      <c r="BT111" s="406"/>
      <c r="BU111" s="362"/>
      <c r="BV111" s="355" t="n">
        <f aca="false">($M111=BU111)*$D$14</f>
        <v>0</v>
      </c>
      <c r="BW111" s="406"/>
      <c r="BX111" s="362"/>
      <c r="BY111" s="355" t="n">
        <f aca="false">($M111=BX111)*$D$14</f>
        <v>0</v>
      </c>
      <c r="BZ111" s="406"/>
      <c r="CA111" s="362"/>
      <c r="CB111" s="355" t="n">
        <f aca="false">($M111=CA111)*$D$14</f>
        <v>0</v>
      </c>
      <c r="CC111" s="406"/>
      <c r="CD111" s="362"/>
      <c r="CE111" s="355" t="n">
        <f aca="false">($M111=CD111)*$D$14</f>
        <v>0</v>
      </c>
      <c r="CF111" s="406"/>
      <c r="CG111" s="362"/>
      <c r="CH111" s="355" t="n">
        <f aca="false">($M111=CG111)*$D$14</f>
        <v>0</v>
      </c>
      <c r="CI111" s="406"/>
      <c r="CJ111" s="362"/>
      <c r="CK111" s="355" t="n">
        <f aca="false">($M111=CJ111)*$D$14</f>
        <v>0</v>
      </c>
      <c r="CL111" s="406"/>
      <c r="CM111" s="362"/>
      <c r="CN111" s="355" t="n">
        <f aca="false">($M111=CM111)*$D$14</f>
        <v>0</v>
      </c>
      <c r="CO111" s="406"/>
      <c r="CP111" s="362"/>
      <c r="CQ111" s="355" t="n">
        <f aca="false">($M111=CP111)*$D$14</f>
        <v>0</v>
      </c>
      <c r="CR111" s="406"/>
      <c r="CS111" s="362"/>
      <c r="CT111" s="355" t="n">
        <f aca="false">($M111=CS111)*$D$14</f>
        <v>0</v>
      </c>
      <c r="CU111" s="406"/>
      <c r="CV111" s="362"/>
      <c r="CW111" s="355" t="n">
        <f aca="false">($M111=CV111)*$D$14</f>
        <v>0</v>
      </c>
      <c r="CX111" s="406"/>
      <c r="CY111" s="362"/>
      <c r="CZ111" s="355" t="n">
        <f aca="false">($M111=CY111)*$D$14</f>
        <v>0</v>
      </c>
      <c r="DA111" s="406"/>
      <c r="DB111" s="362"/>
      <c r="DC111" s="355" t="n">
        <f aca="false">($M111=DB111)*$D$14</f>
        <v>0</v>
      </c>
      <c r="DD111" s="406"/>
      <c r="DE111" s="362"/>
      <c r="DF111" s="355" t="n">
        <f aca="false">($M111=DE111)*$D$14</f>
        <v>0</v>
      </c>
      <c r="DG111" s="406"/>
      <c r="DH111" s="362"/>
      <c r="DI111" s="355" t="n">
        <f aca="false">($M111=DH111)*$D$14</f>
        <v>0</v>
      </c>
      <c r="DJ111" s="406"/>
      <c r="DK111" s="362"/>
      <c r="DL111" s="355" t="n">
        <f aca="false">($M111=DK111)*$D$14</f>
        <v>0</v>
      </c>
      <c r="DM111" s="406"/>
      <c r="DN111" s="362"/>
      <c r="DO111" s="355" t="n">
        <f aca="false">($M111=DN111)*$D$14</f>
        <v>0</v>
      </c>
      <c r="DP111" s="406"/>
      <c r="DQ111" s="362"/>
      <c r="DR111" s="355" t="n">
        <f aca="false">($M111=DQ111)*$D$14</f>
        <v>0</v>
      </c>
      <c r="DS111" s="406"/>
      <c r="DT111" s="362"/>
      <c r="DU111" s="355" t="n">
        <f aca="false">($M111=DT111)*$D$14</f>
        <v>0</v>
      </c>
      <c r="DV111" s="406"/>
      <c r="DW111" s="362"/>
      <c r="DX111" s="355" t="n">
        <f aca="false">($M111=DW111)*$D$14</f>
        <v>0</v>
      </c>
      <c r="DY111" s="406"/>
      <c r="DZ111" s="362"/>
      <c r="EA111" s="355" t="n">
        <f aca="false">($M111=DZ111)*$D$14</f>
        <v>0</v>
      </c>
      <c r="EB111" s="406"/>
      <c r="EC111" s="362"/>
      <c r="ED111" s="355" t="n">
        <f aca="false">($M111=EC111)*$D$14</f>
        <v>0</v>
      </c>
      <c r="EE111" s="406"/>
      <c r="EF111" s="362"/>
      <c r="EG111" s="355" t="n">
        <f aca="false">($M111=EF111)*$D$14</f>
        <v>0</v>
      </c>
      <c r="EH111" s="406"/>
      <c r="EI111" s="406"/>
    </row>
    <row r="112" customFormat="false" ht="15" hidden="false" customHeight="false" outlineLevel="0" collapsed="false">
      <c r="A112" s="326"/>
      <c r="B112" s="326"/>
      <c r="C112" s="326"/>
      <c r="D112" s="326"/>
      <c r="E112" s="326"/>
      <c r="F112" s="327" t="n">
        <f aca="false">$D$11</f>
        <v>5</v>
      </c>
      <c r="G112" s="393" t="n">
        <f aca="false">VLOOKUP(H112,Equipos!$Q$1:$R$25,2,0)</f>
        <v>16</v>
      </c>
      <c r="H112" s="394" t="n">
        <f aca="false">$H$70</f>
        <v>46199</v>
      </c>
      <c r="I112" s="332"/>
      <c r="J112" s="407" t="s">
        <v>134</v>
      </c>
      <c r="K112" s="366" t="str">
        <f aca="false">Idiomas!D182</f>
        <v>1º GRUPO I</v>
      </c>
      <c r="L112" s="353"/>
      <c r="M112" s="358" t="str">
        <f aca="false">IF(OR(SUM(WORLDCUP!$AN$70:$AN$73)=12,WORLDCUP!$AJ$99=144),WORLDCUP!AL70,LEFT(K112,1)&amp;RIGHT(K112,1))</f>
        <v>1I</v>
      </c>
      <c r="N112" s="331"/>
      <c r="O112" s="331"/>
      <c r="P112" s="331"/>
      <c r="Q112" s="331"/>
      <c r="R112" s="403"/>
      <c r="S112" s="362" t="s">
        <v>362</v>
      </c>
      <c r="T112" s="355" t="n">
        <f aca="false">($M112=S112)*$D$11</f>
        <v>0</v>
      </c>
      <c r="U112" s="406"/>
      <c r="V112" s="362" t="s">
        <v>362</v>
      </c>
      <c r="W112" s="355" t="n">
        <f aca="false">($M112=V112)*$D$11</f>
        <v>0</v>
      </c>
      <c r="X112" s="406"/>
      <c r="Y112" s="362" t="s">
        <v>362</v>
      </c>
      <c r="Z112" s="355" t="n">
        <f aca="false">($M112=Y112)*$D$11</f>
        <v>0</v>
      </c>
      <c r="AA112" s="406"/>
      <c r="AB112" s="362" t="s">
        <v>362</v>
      </c>
      <c r="AC112" s="355" t="n">
        <f aca="false">($M112=AB112)*$D$11</f>
        <v>0</v>
      </c>
      <c r="AD112" s="406"/>
      <c r="AE112" s="362" t="s">
        <v>362</v>
      </c>
      <c r="AF112" s="355" t="n">
        <f aca="false">($M112=AE112)*$D$11</f>
        <v>0</v>
      </c>
      <c r="AG112" s="406"/>
      <c r="AH112" s="362" t="s">
        <v>362</v>
      </c>
      <c r="AI112" s="355" t="n">
        <f aca="false">($M112=AH112)*$D$11</f>
        <v>0</v>
      </c>
      <c r="AJ112" s="406"/>
      <c r="AK112" s="362" t="s">
        <v>362</v>
      </c>
      <c r="AL112" s="355" t="n">
        <f aca="false">($M112=AK112)*$D$11</f>
        <v>0</v>
      </c>
      <c r="AM112" s="406"/>
      <c r="AN112" s="362" t="s">
        <v>362</v>
      </c>
      <c r="AO112" s="355" t="n">
        <f aca="false">($M112=AN112)*$D$11</f>
        <v>0</v>
      </c>
      <c r="AP112" s="406"/>
      <c r="AQ112" s="362" t="s">
        <v>363</v>
      </c>
      <c r="AR112" s="355" t="n">
        <f aca="false">($M112=AQ112)*$D$11</f>
        <v>0</v>
      </c>
      <c r="AS112" s="406"/>
      <c r="AT112" s="362" t="s">
        <v>362</v>
      </c>
      <c r="AU112" s="355" t="n">
        <f aca="false">($M112=AT112)*$D$11</f>
        <v>0</v>
      </c>
      <c r="AV112" s="406"/>
      <c r="AW112" s="362" t="s">
        <v>362</v>
      </c>
      <c r="AX112" s="355" t="n">
        <f aca="false">($M112=AW112)*$D$11</f>
        <v>0</v>
      </c>
      <c r="AY112" s="406"/>
      <c r="AZ112" s="362" t="s">
        <v>362</v>
      </c>
      <c r="BA112" s="355" t="n">
        <f aca="false">($M112=AZ112)*$D$11</f>
        <v>0</v>
      </c>
      <c r="BB112" s="406"/>
      <c r="BC112" s="362" t="s">
        <v>362</v>
      </c>
      <c r="BD112" s="355" t="n">
        <f aca="false">($M112=BC112)*$D$11</f>
        <v>0</v>
      </c>
      <c r="BE112" s="406"/>
      <c r="BF112" s="362" t="s">
        <v>362</v>
      </c>
      <c r="BG112" s="355" t="n">
        <f aca="false">($M112=BF112)*$D$11</f>
        <v>0</v>
      </c>
      <c r="BH112" s="406"/>
      <c r="BI112" s="362" t="s">
        <v>362</v>
      </c>
      <c r="BJ112" s="355" t="n">
        <f aca="false">($M112=BI112)*$D$11</f>
        <v>0</v>
      </c>
      <c r="BK112" s="406"/>
      <c r="BL112" s="362" t="s">
        <v>362</v>
      </c>
      <c r="BM112" s="355" t="n">
        <f aca="false">($M112=BL112)*$D$11</f>
        <v>0</v>
      </c>
      <c r="BN112" s="406"/>
      <c r="BO112" s="362" t="s">
        <v>362</v>
      </c>
      <c r="BP112" s="355" t="n">
        <f aca="false">($M112=BO112)*$D$11</f>
        <v>0</v>
      </c>
      <c r="BQ112" s="406"/>
      <c r="BR112" s="362" t="s">
        <v>362</v>
      </c>
      <c r="BS112" s="355" t="n">
        <f aca="false">($M112=BR112)*$D$11</f>
        <v>0</v>
      </c>
      <c r="BT112" s="406"/>
      <c r="BU112" s="362"/>
      <c r="BV112" s="355" t="n">
        <f aca="false">($M112=BU112)*$D$11</f>
        <v>0</v>
      </c>
      <c r="BW112" s="406"/>
      <c r="BX112" s="362"/>
      <c r="BY112" s="355" t="n">
        <f aca="false">($M112=BX112)*$D$11</f>
        <v>0</v>
      </c>
      <c r="BZ112" s="406"/>
      <c r="CA112" s="362"/>
      <c r="CB112" s="355" t="n">
        <f aca="false">($M112=CA112)*$D$11</f>
        <v>0</v>
      </c>
      <c r="CC112" s="406"/>
      <c r="CD112" s="362"/>
      <c r="CE112" s="355" t="n">
        <f aca="false">($M112=CD112)*$D$11</f>
        <v>0</v>
      </c>
      <c r="CF112" s="406"/>
      <c r="CG112" s="362"/>
      <c r="CH112" s="355" t="n">
        <f aca="false">($M112=CG112)*$D$11</f>
        <v>0</v>
      </c>
      <c r="CI112" s="406"/>
      <c r="CJ112" s="362"/>
      <c r="CK112" s="355" t="n">
        <f aca="false">($M112=CJ112)*$D$11</f>
        <v>0</v>
      </c>
      <c r="CL112" s="406"/>
      <c r="CM112" s="362"/>
      <c r="CN112" s="355" t="n">
        <f aca="false">($M112=CM112)*$D$11</f>
        <v>0</v>
      </c>
      <c r="CO112" s="406"/>
      <c r="CP112" s="362"/>
      <c r="CQ112" s="355" t="n">
        <f aca="false">($M112=CP112)*$D$11</f>
        <v>0</v>
      </c>
      <c r="CR112" s="406"/>
      <c r="CS112" s="362"/>
      <c r="CT112" s="355" t="n">
        <f aca="false">($M112=CS112)*$D$11</f>
        <v>0</v>
      </c>
      <c r="CU112" s="406"/>
      <c r="CV112" s="362"/>
      <c r="CW112" s="355" t="n">
        <f aca="false">($M112=CV112)*$D$11</f>
        <v>0</v>
      </c>
      <c r="CX112" s="406"/>
      <c r="CY112" s="362"/>
      <c r="CZ112" s="355" t="n">
        <f aca="false">($M112=CY112)*$D$11</f>
        <v>0</v>
      </c>
      <c r="DA112" s="406"/>
      <c r="DB112" s="362"/>
      <c r="DC112" s="355" t="n">
        <f aca="false">($M112=DB112)*$D$11</f>
        <v>0</v>
      </c>
      <c r="DD112" s="406"/>
      <c r="DE112" s="362"/>
      <c r="DF112" s="355" t="n">
        <f aca="false">($M112=DE112)*$D$11</f>
        <v>0</v>
      </c>
      <c r="DG112" s="406"/>
      <c r="DH112" s="362"/>
      <c r="DI112" s="355" t="n">
        <f aca="false">($M112=DH112)*$D$11</f>
        <v>0</v>
      </c>
      <c r="DJ112" s="406"/>
      <c r="DK112" s="362"/>
      <c r="DL112" s="355" t="n">
        <f aca="false">($M112=DK112)*$D$11</f>
        <v>0</v>
      </c>
      <c r="DM112" s="406"/>
      <c r="DN112" s="362"/>
      <c r="DO112" s="355" t="n">
        <f aca="false">($M112=DN112)*$D$11</f>
        <v>0</v>
      </c>
      <c r="DP112" s="406"/>
      <c r="DQ112" s="362"/>
      <c r="DR112" s="355" t="n">
        <f aca="false">($M112=DQ112)*$D$11</f>
        <v>0</v>
      </c>
      <c r="DS112" s="406"/>
      <c r="DT112" s="362"/>
      <c r="DU112" s="355" t="n">
        <f aca="false">($M112=DT112)*$D$11</f>
        <v>0</v>
      </c>
      <c r="DV112" s="406"/>
      <c r="DW112" s="362"/>
      <c r="DX112" s="355" t="n">
        <f aca="false">($M112=DW112)*$D$11</f>
        <v>0</v>
      </c>
      <c r="DY112" s="406"/>
      <c r="DZ112" s="362"/>
      <c r="EA112" s="355" t="n">
        <f aca="false">($M112=DZ112)*$D$11</f>
        <v>0</v>
      </c>
      <c r="EB112" s="406"/>
      <c r="EC112" s="362"/>
      <c r="ED112" s="355" t="n">
        <f aca="false">($M112=EC112)*$D$11</f>
        <v>0</v>
      </c>
      <c r="EE112" s="406"/>
      <c r="EF112" s="362"/>
      <c r="EG112" s="355" t="n">
        <f aca="false">($M112=EF112)*$D$11</f>
        <v>0</v>
      </c>
      <c r="EH112" s="406"/>
      <c r="EI112" s="406"/>
    </row>
    <row r="113" customFormat="false" ht="15" hidden="false" customHeight="false" outlineLevel="0" collapsed="false">
      <c r="A113" s="326"/>
      <c r="B113" s="326"/>
      <c r="C113" s="326"/>
      <c r="D113" s="326"/>
      <c r="E113" s="326"/>
      <c r="F113" s="327" t="n">
        <f aca="false">$D$12</f>
        <v>5</v>
      </c>
      <c r="G113" s="393" t="n">
        <f aca="false">VLOOKUP(H113,Equipos!$Q$1:$R$25,2,0)</f>
        <v>16</v>
      </c>
      <c r="H113" s="394" t="n">
        <f aca="false">$H$70</f>
        <v>46199</v>
      </c>
      <c r="I113" s="332"/>
      <c r="J113" s="407"/>
      <c r="K113" s="366" t="str">
        <f aca="false">Idiomas!D183</f>
        <v>2º GRUPO I</v>
      </c>
      <c r="L113" s="353"/>
      <c r="M113" s="358" t="str">
        <f aca="false">IF(OR(SUM(WORLDCUP!$AN$70:$AN$73)=12,WORLDCUP!$AJ$99=144),WORLDCUP!AL71,LEFT(K113,1)&amp;RIGHT(K113,1))</f>
        <v>2I</v>
      </c>
      <c r="N113" s="331"/>
      <c r="O113" s="331"/>
      <c r="P113" s="331"/>
      <c r="Q113" s="331"/>
      <c r="R113" s="403"/>
      <c r="S113" s="362" t="s">
        <v>363</v>
      </c>
      <c r="T113" s="355" t="n">
        <f aca="false">($M113=S113)*$D$12</f>
        <v>0</v>
      </c>
      <c r="U113" s="406"/>
      <c r="V113" s="362" t="s">
        <v>364</v>
      </c>
      <c r="W113" s="355" t="n">
        <f aca="false">($M113=V113)*$D$12</f>
        <v>0</v>
      </c>
      <c r="X113" s="406"/>
      <c r="Y113" s="362" t="s">
        <v>363</v>
      </c>
      <c r="Z113" s="355" t="n">
        <f aca="false">($M113=Y113)*$D$12</f>
        <v>0</v>
      </c>
      <c r="AA113" s="406"/>
      <c r="AB113" s="362" t="s">
        <v>364</v>
      </c>
      <c r="AC113" s="355" t="n">
        <f aca="false">($M113=AB113)*$D$12</f>
        <v>0</v>
      </c>
      <c r="AD113" s="406"/>
      <c r="AE113" s="362" t="s">
        <v>364</v>
      </c>
      <c r="AF113" s="355" t="n">
        <f aca="false">($M113=AE113)*$D$12</f>
        <v>0</v>
      </c>
      <c r="AG113" s="406"/>
      <c r="AH113" s="362" t="s">
        <v>364</v>
      </c>
      <c r="AI113" s="355" t="n">
        <f aca="false">($M113=AH113)*$D$12</f>
        <v>0</v>
      </c>
      <c r="AJ113" s="406"/>
      <c r="AK113" s="362" t="s">
        <v>363</v>
      </c>
      <c r="AL113" s="355" t="n">
        <f aca="false">($M113=AK113)*$D$12</f>
        <v>0</v>
      </c>
      <c r="AM113" s="406"/>
      <c r="AN113" s="362" t="s">
        <v>364</v>
      </c>
      <c r="AO113" s="355" t="n">
        <f aca="false">($M113=AN113)*$D$12</f>
        <v>0</v>
      </c>
      <c r="AP113" s="406"/>
      <c r="AQ113" s="362" t="s">
        <v>362</v>
      </c>
      <c r="AR113" s="355" t="n">
        <f aca="false">($M113=AQ113)*$D$12</f>
        <v>0</v>
      </c>
      <c r="AS113" s="406"/>
      <c r="AT113" s="362" t="s">
        <v>364</v>
      </c>
      <c r="AU113" s="355" t="n">
        <f aca="false">($M113=AT113)*$D$12</f>
        <v>0</v>
      </c>
      <c r="AV113" s="406"/>
      <c r="AW113" s="362" t="s">
        <v>364</v>
      </c>
      <c r="AX113" s="355" t="n">
        <f aca="false">($M113=AW113)*$D$12</f>
        <v>0</v>
      </c>
      <c r="AY113" s="406"/>
      <c r="AZ113" s="362" t="s">
        <v>364</v>
      </c>
      <c r="BA113" s="355" t="n">
        <f aca="false">($M113=AZ113)*$D$12</f>
        <v>0</v>
      </c>
      <c r="BB113" s="406"/>
      <c r="BC113" s="362" t="s">
        <v>364</v>
      </c>
      <c r="BD113" s="355" t="n">
        <f aca="false">($M113=BC113)*$D$12</f>
        <v>0</v>
      </c>
      <c r="BE113" s="406"/>
      <c r="BF113" s="362" t="s">
        <v>364</v>
      </c>
      <c r="BG113" s="355" t="n">
        <f aca="false">($M113=BF113)*$D$12</f>
        <v>0</v>
      </c>
      <c r="BH113" s="406"/>
      <c r="BI113" s="362" t="s">
        <v>364</v>
      </c>
      <c r="BJ113" s="355" t="n">
        <f aca="false">($M113=BI113)*$D$12</f>
        <v>0</v>
      </c>
      <c r="BK113" s="406"/>
      <c r="BL113" s="362" t="s">
        <v>364</v>
      </c>
      <c r="BM113" s="355" t="n">
        <f aca="false">($M113=BL113)*$D$12</f>
        <v>0</v>
      </c>
      <c r="BN113" s="406"/>
      <c r="BO113" s="362" t="s">
        <v>363</v>
      </c>
      <c r="BP113" s="355" t="n">
        <f aca="false">($M113=BO113)*$D$12</f>
        <v>0</v>
      </c>
      <c r="BQ113" s="406"/>
      <c r="BR113" s="362" t="s">
        <v>363</v>
      </c>
      <c r="BS113" s="355" t="n">
        <f aca="false">($M113=BR113)*$D$12</f>
        <v>0</v>
      </c>
      <c r="BT113" s="406"/>
      <c r="BU113" s="362"/>
      <c r="BV113" s="355" t="n">
        <f aca="false">($M113=BU113)*$D$12</f>
        <v>0</v>
      </c>
      <c r="BW113" s="406"/>
      <c r="BX113" s="362"/>
      <c r="BY113" s="355" t="n">
        <f aca="false">($M113=BX113)*$D$12</f>
        <v>0</v>
      </c>
      <c r="BZ113" s="406"/>
      <c r="CA113" s="362"/>
      <c r="CB113" s="355" t="n">
        <f aca="false">($M113=CA113)*$D$12</f>
        <v>0</v>
      </c>
      <c r="CC113" s="406"/>
      <c r="CD113" s="362"/>
      <c r="CE113" s="355" t="n">
        <f aca="false">($M113=CD113)*$D$12</f>
        <v>0</v>
      </c>
      <c r="CF113" s="406"/>
      <c r="CG113" s="362"/>
      <c r="CH113" s="355" t="n">
        <f aca="false">($M113=CG113)*$D$12</f>
        <v>0</v>
      </c>
      <c r="CI113" s="406"/>
      <c r="CJ113" s="362"/>
      <c r="CK113" s="355" t="n">
        <f aca="false">($M113=CJ113)*$D$12</f>
        <v>0</v>
      </c>
      <c r="CL113" s="406"/>
      <c r="CM113" s="362"/>
      <c r="CN113" s="355" t="n">
        <f aca="false">($M113=CM113)*$D$12</f>
        <v>0</v>
      </c>
      <c r="CO113" s="406"/>
      <c r="CP113" s="362"/>
      <c r="CQ113" s="355" t="n">
        <f aca="false">($M113=CP113)*$D$12</f>
        <v>0</v>
      </c>
      <c r="CR113" s="406"/>
      <c r="CS113" s="362"/>
      <c r="CT113" s="355" t="n">
        <f aca="false">($M113=CS113)*$D$12</f>
        <v>0</v>
      </c>
      <c r="CU113" s="406"/>
      <c r="CV113" s="362"/>
      <c r="CW113" s="355" t="n">
        <f aca="false">($M113=CV113)*$D$12</f>
        <v>0</v>
      </c>
      <c r="CX113" s="406"/>
      <c r="CY113" s="362"/>
      <c r="CZ113" s="355" t="n">
        <f aca="false">($M113=CY113)*$D$12</f>
        <v>0</v>
      </c>
      <c r="DA113" s="406"/>
      <c r="DB113" s="362"/>
      <c r="DC113" s="355" t="n">
        <f aca="false">($M113=DB113)*$D$12</f>
        <v>0</v>
      </c>
      <c r="DD113" s="406"/>
      <c r="DE113" s="362"/>
      <c r="DF113" s="355" t="n">
        <f aca="false">($M113=DE113)*$D$12</f>
        <v>0</v>
      </c>
      <c r="DG113" s="406"/>
      <c r="DH113" s="362"/>
      <c r="DI113" s="355" t="n">
        <f aca="false">($M113=DH113)*$D$12</f>
        <v>0</v>
      </c>
      <c r="DJ113" s="406"/>
      <c r="DK113" s="362"/>
      <c r="DL113" s="355" t="n">
        <f aca="false">($M113=DK113)*$D$12</f>
        <v>0</v>
      </c>
      <c r="DM113" s="406"/>
      <c r="DN113" s="362"/>
      <c r="DO113" s="355" t="n">
        <f aca="false">($M113=DN113)*$D$12</f>
        <v>0</v>
      </c>
      <c r="DP113" s="406"/>
      <c r="DQ113" s="362"/>
      <c r="DR113" s="355" t="n">
        <f aca="false">($M113=DQ113)*$D$12</f>
        <v>0</v>
      </c>
      <c r="DS113" s="406"/>
      <c r="DT113" s="362"/>
      <c r="DU113" s="355" t="n">
        <f aca="false">($M113=DT113)*$D$12</f>
        <v>0</v>
      </c>
      <c r="DV113" s="406"/>
      <c r="DW113" s="362"/>
      <c r="DX113" s="355" t="n">
        <f aca="false">($M113=DW113)*$D$12</f>
        <v>0</v>
      </c>
      <c r="DY113" s="406"/>
      <c r="DZ113" s="362"/>
      <c r="EA113" s="355" t="n">
        <f aca="false">($M113=DZ113)*$D$12</f>
        <v>0</v>
      </c>
      <c r="EB113" s="406"/>
      <c r="EC113" s="362"/>
      <c r="ED113" s="355" t="n">
        <f aca="false">($M113=EC113)*$D$12</f>
        <v>0</v>
      </c>
      <c r="EE113" s="406"/>
      <c r="EF113" s="362"/>
      <c r="EG113" s="355" t="n">
        <f aca="false">($M113=EF113)*$D$12</f>
        <v>0</v>
      </c>
      <c r="EH113" s="406"/>
      <c r="EI113" s="406"/>
    </row>
    <row r="114" customFormat="false" ht="15" hidden="false" customHeight="false" outlineLevel="0" collapsed="false">
      <c r="A114" s="326"/>
      <c r="B114" s="326"/>
      <c r="C114" s="326"/>
      <c r="D114" s="326"/>
      <c r="E114" s="326"/>
      <c r="F114" s="327" t="n">
        <f aca="false">$D$13</f>
        <v>5</v>
      </c>
      <c r="G114" s="393" t="n">
        <f aca="false">VLOOKUP(H114,Equipos!$Q$1:$R$25,2,0)</f>
        <v>16</v>
      </c>
      <c r="H114" s="394" t="n">
        <f aca="false">$H$70</f>
        <v>46199</v>
      </c>
      <c r="I114" s="332"/>
      <c r="J114" s="407"/>
      <c r="K114" s="366" t="str">
        <f aca="false">Idiomas!D184</f>
        <v>3º GRUPO I</v>
      </c>
      <c r="L114" s="353"/>
      <c r="M114" s="358" t="str">
        <f aca="false">IF(OR(SUM(WORLDCUP!$AN$70:$AN$73)=12,WORLDCUP!$AJ$99=144),WORLDCUP!AL72,LEFT(K114,1)&amp;RIGHT(K114,1))</f>
        <v>3I</v>
      </c>
      <c r="N114" s="331"/>
      <c r="O114" s="331"/>
      <c r="P114" s="331"/>
      <c r="Q114" s="331"/>
      <c r="R114" s="403"/>
      <c r="S114" s="362" t="s">
        <v>364</v>
      </c>
      <c r="T114" s="355" t="n">
        <f aca="false">($M114=S114)*$D$13</f>
        <v>0</v>
      </c>
      <c r="U114" s="406"/>
      <c r="V114" s="362" t="s">
        <v>363</v>
      </c>
      <c r="W114" s="355" t="n">
        <f aca="false">($M114=V114)*$D$13</f>
        <v>0</v>
      </c>
      <c r="X114" s="406"/>
      <c r="Y114" s="362" t="s">
        <v>364</v>
      </c>
      <c r="Z114" s="355" t="n">
        <f aca="false">($M114=Y114)*$D$13</f>
        <v>0</v>
      </c>
      <c r="AA114" s="406"/>
      <c r="AB114" s="362" t="s">
        <v>363</v>
      </c>
      <c r="AC114" s="355" t="n">
        <f aca="false">($M114=AB114)*$D$13</f>
        <v>0</v>
      </c>
      <c r="AD114" s="406"/>
      <c r="AE114" s="362" t="s">
        <v>363</v>
      </c>
      <c r="AF114" s="355" t="n">
        <f aca="false">($M114=AE114)*$D$13</f>
        <v>0</v>
      </c>
      <c r="AG114" s="406"/>
      <c r="AH114" s="362" t="s">
        <v>363</v>
      </c>
      <c r="AI114" s="355" t="n">
        <f aca="false">($M114=AH114)*$D$13</f>
        <v>0</v>
      </c>
      <c r="AJ114" s="406"/>
      <c r="AK114" s="362" t="s">
        <v>364</v>
      </c>
      <c r="AL114" s="355" t="n">
        <f aca="false">($M114=AK114)*$D$13</f>
        <v>0</v>
      </c>
      <c r="AM114" s="406"/>
      <c r="AN114" s="362" t="s">
        <v>363</v>
      </c>
      <c r="AO114" s="355" t="n">
        <f aca="false">($M114=AN114)*$D$13</f>
        <v>0</v>
      </c>
      <c r="AP114" s="406"/>
      <c r="AQ114" s="362" t="s">
        <v>364</v>
      </c>
      <c r="AR114" s="355" t="n">
        <f aca="false">($M114=AQ114)*$D$13</f>
        <v>0</v>
      </c>
      <c r="AS114" s="406"/>
      <c r="AT114" s="362" t="s">
        <v>363</v>
      </c>
      <c r="AU114" s="355" t="n">
        <f aca="false">($M114=AT114)*$D$13</f>
        <v>0</v>
      </c>
      <c r="AV114" s="406"/>
      <c r="AW114" s="362" t="s">
        <v>363</v>
      </c>
      <c r="AX114" s="355" t="n">
        <f aca="false">($M114=AW114)*$D$13</f>
        <v>0</v>
      </c>
      <c r="AY114" s="406"/>
      <c r="AZ114" s="362" t="s">
        <v>363</v>
      </c>
      <c r="BA114" s="355" t="n">
        <f aca="false">($M114=AZ114)*$D$13</f>
        <v>0</v>
      </c>
      <c r="BB114" s="406"/>
      <c r="BC114" s="362" t="s">
        <v>363</v>
      </c>
      <c r="BD114" s="355" t="n">
        <f aca="false">($M114=BC114)*$D$13</f>
        <v>0</v>
      </c>
      <c r="BE114" s="406"/>
      <c r="BF114" s="362" t="s">
        <v>365</v>
      </c>
      <c r="BG114" s="355" t="n">
        <f aca="false">($M114=BF114)*$D$13</f>
        <v>0</v>
      </c>
      <c r="BH114" s="406"/>
      <c r="BI114" s="362" t="s">
        <v>363</v>
      </c>
      <c r="BJ114" s="355" t="n">
        <f aca="false">($M114=BI114)*$D$13</f>
        <v>0</v>
      </c>
      <c r="BK114" s="406"/>
      <c r="BL114" s="362" t="s">
        <v>363</v>
      </c>
      <c r="BM114" s="355" t="n">
        <f aca="false">($M114=BL114)*$D$13</f>
        <v>0</v>
      </c>
      <c r="BN114" s="406"/>
      <c r="BO114" s="362" t="s">
        <v>364</v>
      </c>
      <c r="BP114" s="355" t="n">
        <f aca="false">($M114=BO114)*$D$13</f>
        <v>0</v>
      </c>
      <c r="BQ114" s="406"/>
      <c r="BR114" s="362" t="s">
        <v>364</v>
      </c>
      <c r="BS114" s="355" t="n">
        <f aca="false">($M114=BR114)*$D$13</f>
        <v>0</v>
      </c>
      <c r="BT114" s="406"/>
      <c r="BU114" s="362"/>
      <c r="BV114" s="355" t="n">
        <f aca="false">($M114=BU114)*$D$13</f>
        <v>0</v>
      </c>
      <c r="BW114" s="406"/>
      <c r="BX114" s="362"/>
      <c r="BY114" s="355" t="n">
        <f aca="false">($M114=BX114)*$D$13</f>
        <v>0</v>
      </c>
      <c r="BZ114" s="406"/>
      <c r="CA114" s="362"/>
      <c r="CB114" s="355" t="n">
        <f aca="false">($M114=CA114)*$D$13</f>
        <v>0</v>
      </c>
      <c r="CC114" s="406"/>
      <c r="CD114" s="362"/>
      <c r="CE114" s="355" t="n">
        <f aca="false">($M114=CD114)*$D$13</f>
        <v>0</v>
      </c>
      <c r="CF114" s="406"/>
      <c r="CG114" s="362"/>
      <c r="CH114" s="355" t="n">
        <f aca="false">($M114=CG114)*$D$13</f>
        <v>0</v>
      </c>
      <c r="CI114" s="406"/>
      <c r="CJ114" s="362"/>
      <c r="CK114" s="355" t="n">
        <f aca="false">($M114=CJ114)*$D$13</f>
        <v>0</v>
      </c>
      <c r="CL114" s="406"/>
      <c r="CM114" s="362"/>
      <c r="CN114" s="355" t="n">
        <f aca="false">($M114=CM114)*$D$13</f>
        <v>0</v>
      </c>
      <c r="CO114" s="406"/>
      <c r="CP114" s="362"/>
      <c r="CQ114" s="355" t="n">
        <f aca="false">($M114=CP114)*$D$13</f>
        <v>0</v>
      </c>
      <c r="CR114" s="406"/>
      <c r="CS114" s="362"/>
      <c r="CT114" s="355" t="n">
        <f aca="false">($M114=CS114)*$D$13</f>
        <v>0</v>
      </c>
      <c r="CU114" s="406"/>
      <c r="CV114" s="362"/>
      <c r="CW114" s="355" t="n">
        <f aca="false">($M114=CV114)*$D$13</f>
        <v>0</v>
      </c>
      <c r="CX114" s="406"/>
      <c r="CY114" s="362"/>
      <c r="CZ114" s="355" t="n">
        <f aca="false">($M114=CY114)*$D$13</f>
        <v>0</v>
      </c>
      <c r="DA114" s="406"/>
      <c r="DB114" s="362"/>
      <c r="DC114" s="355" t="n">
        <f aca="false">($M114=DB114)*$D$13</f>
        <v>0</v>
      </c>
      <c r="DD114" s="406"/>
      <c r="DE114" s="362"/>
      <c r="DF114" s="355" t="n">
        <f aca="false">($M114=DE114)*$D$13</f>
        <v>0</v>
      </c>
      <c r="DG114" s="406"/>
      <c r="DH114" s="362"/>
      <c r="DI114" s="355" t="n">
        <f aca="false">($M114=DH114)*$D$13</f>
        <v>0</v>
      </c>
      <c r="DJ114" s="406"/>
      <c r="DK114" s="362"/>
      <c r="DL114" s="355" t="n">
        <f aca="false">($M114=DK114)*$D$13</f>
        <v>0</v>
      </c>
      <c r="DM114" s="406"/>
      <c r="DN114" s="362"/>
      <c r="DO114" s="355" t="n">
        <f aca="false">($M114=DN114)*$D$13</f>
        <v>0</v>
      </c>
      <c r="DP114" s="406"/>
      <c r="DQ114" s="362"/>
      <c r="DR114" s="355" t="n">
        <f aca="false">($M114=DQ114)*$D$13</f>
        <v>0</v>
      </c>
      <c r="DS114" s="406"/>
      <c r="DT114" s="362"/>
      <c r="DU114" s="355" t="n">
        <f aca="false">($M114=DT114)*$D$13</f>
        <v>0</v>
      </c>
      <c r="DV114" s="406"/>
      <c r="DW114" s="362"/>
      <c r="DX114" s="355" t="n">
        <f aca="false">($M114=DW114)*$D$13</f>
        <v>0</v>
      </c>
      <c r="DY114" s="406"/>
      <c r="DZ114" s="362"/>
      <c r="EA114" s="355" t="n">
        <f aca="false">($M114=DZ114)*$D$13</f>
        <v>0</v>
      </c>
      <c r="EB114" s="406"/>
      <c r="EC114" s="362"/>
      <c r="ED114" s="355" t="n">
        <f aca="false">($M114=EC114)*$D$13</f>
        <v>0</v>
      </c>
      <c r="EE114" s="406"/>
      <c r="EF114" s="362"/>
      <c r="EG114" s="355" t="n">
        <f aca="false">($M114=EF114)*$D$13</f>
        <v>0</v>
      </c>
      <c r="EH114" s="406"/>
      <c r="EI114" s="406"/>
    </row>
    <row r="115" customFormat="false" ht="15" hidden="false" customHeight="false" outlineLevel="0" collapsed="false">
      <c r="A115" s="326"/>
      <c r="B115" s="326"/>
      <c r="C115" s="326"/>
      <c r="D115" s="326"/>
      <c r="E115" s="326"/>
      <c r="F115" s="327" t="n">
        <f aca="false">$D$14</f>
        <v>5</v>
      </c>
      <c r="G115" s="393" t="n">
        <f aca="false">VLOOKUP(H115,Equipos!$Q$1:$R$25,2,0)</f>
        <v>16</v>
      </c>
      <c r="H115" s="394" t="n">
        <f aca="false">$H$70</f>
        <v>46199</v>
      </c>
      <c r="I115" s="332"/>
      <c r="J115" s="407"/>
      <c r="K115" s="366" t="str">
        <f aca="false">Idiomas!D185</f>
        <v>4º GRUPO I</v>
      </c>
      <c r="L115" s="353"/>
      <c r="M115" s="358" t="str">
        <f aca="false">IF(OR(SUM(WORLDCUP!$AN$70:$AN$73)=12,WORLDCUP!$AJ$99=144),WORLDCUP!AL73,LEFT(K115,1)&amp;RIGHT(K115,1))</f>
        <v>4I</v>
      </c>
      <c r="N115" s="331"/>
      <c r="O115" s="331"/>
      <c r="P115" s="331"/>
      <c r="Q115" s="331"/>
      <c r="R115" s="403"/>
      <c r="S115" s="362" t="s">
        <v>365</v>
      </c>
      <c r="T115" s="355" t="n">
        <f aca="false">($M115=S115)*$D$14</f>
        <v>0</v>
      </c>
      <c r="U115" s="406"/>
      <c r="V115" s="362" t="s">
        <v>365</v>
      </c>
      <c r="W115" s="355" t="n">
        <f aca="false">($M115=V115)*$D$14</f>
        <v>0</v>
      </c>
      <c r="X115" s="406"/>
      <c r="Y115" s="362" t="s">
        <v>365</v>
      </c>
      <c r="Z115" s="355" t="n">
        <f aca="false">($M115=Y115)*$D$14</f>
        <v>0</v>
      </c>
      <c r="AA115" s="406"/>
      <c r="AB115" s="362" t="s">
        <v>365</v>
      </c>
      <c r="AC115" s="355" t="n">
        <f aca="false">($M115=AB115)*$D$14</f>
        <v>0</v>
      </c>
      <c r="AD115" s="406"/>
      <c r="AE115" s="362" t="s">
        <v>365</v>
      </c>
      <c r="AF115" s="355" t="n">
        <f aca="false">($M115=AE115)*$D$14</f>
        <v>0</v>
      </c>
      <c r="AG115" s="406"/>
      <c r="AH115" s="362" t="s">
        <v>365</v>
      </c>
      <c r="AI115" s="355" t="n">
        <f aca="false">($M115=AH115)*$D$14</f>
        <v>0</v>
      </c>
      <c r="AJ115" s="406"/>
      <c r="AK115" s="362" t="s">
        <v>365</v>
      </c>
      <c r="AL115" s="355" t="n">
        <f aca="false">($M115=AK115)*$D$14</f>
        <v>0</v>
      </c>
      <c r="AM115" s="406"/>
      <c r="AN115" s="362" t="s">
        <v>365</v>
      </c>
      <c r="AO115" s="355" t="n">
        <f aca="false">($M115=AN115)*$D$14</f>
        <v>0</v>
      </c>
      <c r="AP115" s="406"/>
      <c r="AQ115" s="362" t="s">
        <v>365</v>
      </c>
      <c r="AR115" s="355" t="n">
        <f aca="false">($M115=AQ115)*$D$14</f>
        <v>0</v>
      </c>
      <c r="AS115" s="406"/>
      <c r="AT115" s="362" t="s">
        <v>365</v>
      </c>
      <c r="AU115" s="355" t="n">
        <f aca="false">($M115=AT115)*$D$14</f>
        <v>0</v>
      </c>
      <c r="AV115" s="406"/>
      <c r="AW115" s="362" t="s">
        <v>365</v>
      </c>
      <c r="AX115" s="355" t="n">
        <f aca="false">($M115=AW115)*$D$14</f>
        <v>0</v>
      </c>
      <c r="AY115" s="406"/>
      <c r="AZ115" s="362" t="s">
        <v>365</v>
      </c>
      <c r="BA115" s="355" t="n">
        <f aca="false">($M115=AZ115)*$D$14</f>
        <v>0</v>
      </c>
      <c r="BB115" s="406"/>
      <c r="BC115" s="362" t="s">
        <v>365</v>
      </c>
      <c r="BD115" s="355" t="n">
        <f aca="false">($M115=BC115)*$D$14</f>
        <v>0</v>
      </c>
      <c r="BE115" s="406"/>
      <c r="BF115" s="362" t="s">
        <v>363</v>
      </c>
      <c r="BG115" s="355" t="n">
        <f aca="false">($M115=BF115)*$D$14</f>
        <v>0</v>
      </c>
      <c r="BH115" s="406"/>
      <c r="BI115" s="362" t="s">
        <v>365</v>
      </c>
      <c r="BJ115" s="355" t="n">
        <f aca="false">($M115=BI115)*$D$14</f>
        <v>0</v>
      </c>
      <c r="BK115" s="406"/>
      <c r="BL115" s="362" t="s">
        <v>365</v>
      </c>
      <c r="BM115" s="355" t="n">
        <f aca="false">($M115=BL115)*$D$14</f>
        <v>0</v>
      </c>
      <c r="BN115" s="406"/>
      <c r="BO115" s="362" t="s">
        <v>365</v>
      </c>
      <c r="BP115" s="355" t="n">
        <f aca="false">($M115=BO115)*$D$14</f>
        <v>0</v>
      </c>
      <c r="BQ115" s="406"/>
      <c r="BR115" s="362" t="s">
        <v>365</v>
      </c>
      <c r="BS115" s="355" t="n">
        <f aca="false">($M115=BR115)*$D$14</f>
        <v>0</v>
      </c>
      <c r="BT115" s="406"/>
      <c r="BU115" s="362"/>
      <c r="BV115" s="355" t="n">
        <f aca="false">($M115=BU115)*$D$14</f>
        <v>0</v>
      </c>
      <c r="BW115" s="406"/>
      <c r="BX115" s="362"/>
      <c r="BY115" s="355" t="n">
        <f aca="false">($M115=BX115)*$D$14</f>
        <v>0</v>
      </c>
      <c r="BZ115" s="406"/>
      <c r="CA115" s="362"/>
      <c r="CB115" s="355" t="n">
        <f aca="false">($M115=CA115)*$D$14</f>
        <v>0</v>
      </c>
      <c r="CC115" s="406"/>
      <c r="CD115" s="362"/>
      <c r="CE115" s="355" t="n">
        <f aca="false">($M115=CD115)*$D$14</f>
        <v>0</v>
      </c>
      <c r="CF115" s="406"/>
      <c r="CG115" s="362"/>
      <c r="CH115" s="355" t="n">
        <f aca="false">($M115=CG115)*$D$14</f>
        <v>0</v>
      </c>
      <c r="CI115" s="406"/>
      <c r="CJ115" s="362"/>
      <c r="CK115" s="355" t="n">
        <f aca="false">($M115=CJ115)*$D$14</f>
        <v>0</v>
      </c>
      <c r="CL115" s="406"/>
      <c r="CM115" s="362"/>
      <c r="CN115" s="355" t="n">
        <f aca="false">($M115=CM115)*$D$14</f>
        <v>0</v>
      </c>
      <c r="CO115" s="406"/>
      <c r="CP115" s="362"/>
      <c r="CQ115" s="355" t="n">
        <f aca="false">($M115=CP115)*$D$14</f>
        <v>0</v>
      </c>
      <c r="CR115" s="406"/>
      <c r="CS115" s="362"/>
      <c r="CT115" s="355" t="n">
        <f aca="false">($M115=CS115)*$D$14</f>
        <v>0</v>
      </c>
      <c r="CU115" s="406"/>
      <c r="CV115" s="362"/>
      <c r="CW115" s="355" t="n">
        <f aca="false">($M115=CV115)*$D$14</f>
        <v>0</v>
      </c>
      <c r="CX115" s="406"/>
      <c r="CY115" s="362"/>
      <c r="CZ115" s="355" t="n">
        <f aca="false">($M115=CY115)*$D$14</f>
        <v>0</v>
      </c>
      <c r="DA115" s="406"/>
      <c r="DB115" s="362"/>
      <c r="DC115" s="355" t="n">
        <f aca="false">($M115=DB115)*$D$14</f>
        <v>0</v>
      </c>
      <c r="DD115" s="406"/>
      <c r="DE115" s="362"/>
      <c r="DF115" s="355" t="n">
        <f aca="false">($M115=DE115)*$D$14</f>
        <v>0</v>
      </c>
      <c r="DG115" s="406"/>
      <c r="DH115" s="362"/>
      <c r="DI115" s="355" t="n">
        <f aca="false">($M115=DH115)*$D$14</f>
        <v>0</v>
      </c>
      <c r="DJ115" s="406"/>
      <c r="DK115" s="362"/>
      <c r="DL115" s="355" t="n">
        <f aca="false">($M115=DK115)*$D$14</f>
        <v>0</v>
      </c>
      <c r="DM115" s="406"/>
      <c r="DN115" s="362"/>
      <c r="DO115" s="355" t="n">
        <f aca="false">($M115=DN115)*$D$14</f>
        <v>0</v>
      </c>
      <c r="DP115" s="406"/>
      <c r="DQ115" s="362"/>
      <c r="DR115" s="355" t="n">
        <f aca="false">($M115=DQ115)*$D$14</f>
        <v>0</v>
      </c>
      <c r="DS115" s="406"/>
      <c r="DT115" s="362"/>
      <c r="DU115" s="355" t="n">
        <f aca="false">($M115=DT115)*$D$14</f>
        <v>0</v>
      </c>
      <c r="DV115" s="406"/>
      <c r="DW115" s="362"/>
      <c r="DX115" s="355" t="n">
        <f aca="false">($M115=DW115)*$D$14</f>
        <v>0</v>
      </c>
      <c r="DY115" s="406"/>
      <c r="DZ115" s="362"/>
      <c r="EA115" s="355" t="n">
        <f aca="false">($M115=DZ115)*$D$14</f>
        <v>0</v>
      </c>
      <c r="EB115" s="406"/>
      <c r="EC115" s="362"/>
      <c r="ED115" s="355" t="n">
        <f aca="false">($M115=EC115)*$D$14</f>
        <v>0</v>
      </c>
      <c r="EE115" s="406"/>
      <c r="EF115" s="362"/>
      <c r="EG115" s="355" t="n">
        <f aca="false">($M115=EF115)*$D$14</f>
        <v>0</v>
      </c>
      <c r="EH115" s="406"/>
      <c r="EI115" s="406"/>
    </row>
    <row r="116" customFormat="false" ht="15" hidden="false" customHeight="false" outlineLevel="0" collapsed="false">
      <c r="A116" s="326"/>
      <c r="B116" s="326"/>
      <c r="C116" s="326"/>
      <c r="D116" s="326"/>
      <c r="E116" s="326"/>
      <c r="F116" s="327" t="n">
        <f aca="false">$D$11</f>
        <v>5</v>
      </c>
      <c r="G116" s="393" t="n">
        <f aca="false">VLOOKUP(H116,Equipos!$Q$1:$R$25,2,0)</f>
        <v>18</v>
      </c>
      <c r="H116" s="394" t="n">
        <f aca="false">$H$72</f>
        <v>46201</v>
      </c>
      <c r="I116" s="332"/>
      <c r="J116" s="408" t="s">
        <v>135</v>
      </c>
      <c r="K116" s="366" t="str">
        <f aca="false">Idiomas!D186</f>
        <v>1º GRUPO J</v>
      </c>
      <c r="L116" s="353"/>
      <c r="M116" s="358" t="str">
        <f aca="false">IF(OR(SUM(WORLDCUP!$AN$78:$AN$81)=12,WORLDCUP!$AJ$99=144),WORLDCUP!AL78,LEFT(K116,1)&amp;RIGHT(K116,1))</f>
        <v>1J</v>
      </c>
      <c r="N116" s="331"/>
      <c r="O116" s="331"/>
      <c r="P116" s="331"/>
      <c r="Q116" s="331"/>
      <c r="R116" s="403"/>
      <c r="S116" s="362" t="s">
        <v>366</v>
      </c>
      <c r="T116" s="355" t="n">
        <f aca="false">($M116=S116)*$D$11</f>
        <v>0</v>
      </c>
      <c r="U116" s="406"/>
      <c r="V116" s="362" t="s">
        <v>366</v>
      </c>
      <c r="W116" s="355" t="n">
        <f aca="false">($M116=V116)*$D$11</f>
        <v>0</v>
      </c>
      <c r="X116" s="406"/>
      <c r="Y116" s="362" t="s">
        <v>366</v>
      </c>
      <c r="Z116" s="355" t="n">
        <f aca="false">($M116=Y116)*$D$11</f>
        <v>0</v>
      </c>
      <c r="AA116" s="406"/>
      <c r="AB116" s="362" t="s">
        <v>366</v>
      </c>
      <c r="AC116" s="355" t="n">
        <f aca="false">($M116=AB116)*$D$11</f>
        <v>0</v>
      </c>
      <c r="AD116" s="406"/>
      <c r="AE116" s="362" t="s">
        <v>366</v>
      </c>
      <c r="AF116" s="355" t="n">
        <f aca="false">($M116=AE116)*$D$11</f>
        <v>0</v>
      </c>
      <c r="AG116" s="406"/>
      <c r="AH116" s="362" t="s">
        <v>366</v>
      </c>
      <c r="AI116" s="355" t="n">
        <f aca="false">($M116=AH116)*$D$11</f>
        <v>0</v>
      </c>
      <c r="AJ116" s="406"/>
      <c r="AK116" s="362" t="s">
        <v>366</v>
      </c>
      <c r="AL116" s="355" t="n">
        <f aca="false">($M116=AK116)*$D$11</f>
        <v>0</v>
      </c>
      <c r="AM116" s="406"/>
      <c r="AN116" s="362" t="s">
        <v>366</v>
      </c>
      <c r="AO116" s="355" t="n">
        <f aca="false">($M116=AN116)*$D$11</f>
        <v>0</v>
      </c>
      <c r="AP116" s="406"/>
      <c r="AQ116" s="362" t="s">
        <v>367</v>
      </c>
      <c r="AR116" s="355" t="n">
        <f aca="false">($M116=AQ116)*$D$11</f>
        <v>0</v>
      </c>
      <c r="AS116" s="406"/>
      <c r="AT116" s="362" t="s">
        <v>366</v>
      </c>
      <c r="AU116" s="355" t="n">
        <f aca="false">($M116=AT116)*$D$11</f>
        <v>0</v>
      </c>
      <c r="AV116" s="406"/>
      <c r="AW116" s="362" t="s">
        <v>366</v>
      </c>
      <c r="AX116" s="355" t="n">
        <f aca="false">($M116=AW116)*$D$11</f>
        <v>0</v>
      </c>
      <c r="AY116" s="406"/>
      <c r="AZ116" s="362" t="s">
        <v>366</v>
      </c>
      <c r="BA116" s="355" t="n">
        <f aca="false">($M116=AZ116)*$D$11</f>
        <v>0</v>
      </c>
      <c r="BB116" s="406"/>
      <c r="BC116" s="362" t="s">
        <v>366</v>
      </c>
      <c r="BD116" s="355" t="n">
        <f aca="false">($M116=BC116)*$D$11</f>
        <v>0</v>
      </c>
      <c r="BE116" s="406"/>
      <c r="BF116" s="362" t="s">
        <v>366</v>
      </c>
      <c r="BG116" s="355" t="n">
        <f aca="false">($M116=BF116)*$D$11</f>
        <v>0</v>
      </c>
      <c r="BH116" s="406"/>
      <c r="BI116" s="362" t="s">
        <v>366</v>
      </c>
      <c r="BJ116" s="355" t="n">
        <f aca="false">($M116=BI116)*$D$11</f>
        <v>0</v>
      </c>
      <c r="BK116" s="406"/>
      <c r="BL116" s="362" t="s">
        <v>366</v>
      </c>
      <c r="BM116" s="355" t="n">
        <f aca="false">($M116=BL116)*$D$11</f>
        <v>0</v>
      </c>
      <c r="BN116" s="406"/>
      <c r="BO116" s="362" t="s">
        <v>366</v>
      </c>
      <c r="BP116" s="355" t="n">
        <f aca="false">($M116=BO116)*$D$11</f>
        <v>0</v>
      </c>
      <c r="BQ116" s="406"/>
      <c r="BR116" s="362" t="s">
        <v>366</v>
      </c>
      <c r="BS116" s="355" t="n">
        <f aca="false">($M116=BR116)*$D$11</f>
        <v>0</v>
      </c>
      <c r="BT116" s="406"/>
      <c r="BU116" s="362"/>
      <c r="BV116" s="355" t="n">
        <f aca="false">($M116=BU116)*$D$11</f>
        <v>0</v>
      </c>
      <c r="BW116" s="406"/>
      <c r="BX116" s="362"/>
      <c r="BY116" s="355" t="n">
        <f aca="false">($M116=BX116)*$D$11</f>
        <v>0</v>
      </c>
      <c r="BZ116" s="406"/>
      <c r="CA116" s="362"/>
      <c r="CB116" s="355" t="n">
        <f aca="false">($M116=CA116)*$D$11</f>
        <v>0</v>
      </c>
      <c r="CC116" s="406"/>
      <c r="CD116" s="362"/>
      <c r="CE116" s="355" t="n">
        <f aca="false">($M116=CD116)*$D$11</f>
        <v>0</v>
      </c>
      <c r="CF116" s="406"/>
      <c r="CG116" s="362"/>
      <c r="CH116" s="355" t="n">
        <f aca="false">($M116=CG116)*$D$11</f>
        <v>0</v>
      </c>
      <c r="CI116" s="406"/>
      <c r="CJ116" s="362"/>
      <c r="CK116" s="355" t="n">
        <f aca="false">($M116=CJ116)*$D$11</f>
        <v>0</v>
      </c>
      <c r="CL116" s="406"/>
      <c r="CM116" s="362"/>
      <c r="CN116" s="355" t="n">
        <f aca="false">($M116=CM116)*$D$11</f>
        <v>0</v>
      </c>
      <c r="CO116" s="406"/>
      <c r="CP116" s="362"/>
      <c r="CQ116" s="355" t="n">
        <f aca="false">($M116=CP116)*$D$11</f>
        <v>0</v>
      </c>
      <c r="CR116" s="406"/>
      <c r="CS116" s="362"/>
      <c r="CT116" s="355" t="n">
        <f aca="false">($M116=CS116)*$D$11</f>
        <v>0</v>
      </c>
      <c r="CU116" s="406"/>
      <c r="CV116" s="362"/>
      <c r="CW116" s="355" t="n">
        <f aca="false">($M116=CV116)*$D$11</f>
        <v>0</v>
      </c>
      <c r="CX116" s="406"/>
      <c r="CY116" s="362"/>
      <c r="CZ116" s="355" t="n">
        <f aca="false">($M116=CY116)*$D$11</f>
        <v>0</v>
      </c>
      <c r="DA116" s="406"/>
      <c r="DB116" s="362"/>
      <c r="DC116" s="355" t="n">
        <f aca="false">($M116=DB116)*$D$11</f>
        <v>0</v>
      </c>
      <c r="DD116" s="406"/>
      <c r="DE116" s="362"/>
      <c r="DF116" s="355" t="n">
        <f aca="false">($M116=DE116)*$D$11</f>
        <v>0</v>
      </c>
      <c r="DG116" s="406"/>
      <c r="DH116" s="362"/>
      <c r="DI116" s="355" t="n">
        <f aca="false">($M116=DH116)*$D$11</f>
        <v>0</v>
      </c>
      <c r="DJ116" s="406"/>
      <c r="DK116" s="362"/>
      <c r="DL116" s="355" t="n">
        <f aca="false">($M116=DK116)*$D$11</f>
        <v>0</v>
      </c>
      <c r="DM116" s="406"/>
      <c r="DN116" s="362"/>
      <c r="DO116" s="355" t="n">
        <f aca="false">($M116=DN116)*$D$11</f>
        <v>0</v>
      </c>
      <c r="DP116" s="406"/>
      <c r="DQ116" s="362"/>
      <c r="DR116" s="355" t="n">
        <f aca="false">($M116=DQ116)*$D$11</f>
        <v>0</v>
      </c>
      <c r="DS116" s="406"/>
      <c r="DT116" s="362"/>
      <c r="DU116" s="355" t="n">
        <f aca="false">($M116=DT116)*$D$11</f>
        <v>0</v>
      </c>
      <c r="DV116" s="406"/>
      <c r="DW116" s="362"/>
      <c r="DX116" s="355" t="n">
        <f aca="false">($M116=DW116)*$D$11</f>
        <v>0</v>
      </c>
      <c r="DY116" s="406"/>
      <c r="DZ116" s="362"/>
      <c r="EA116" s="355" t="n">
        <f aca="false">($M116=DZ116)*$D$11</f>
        <v>0</v>
      </c>
      <c r="EB116" s="406"/>
      <c r="EC116" s="362"/>
      <c r="ED116" s="355" t="n">
        <f aca="false">($M116=EC116)*$D$11</f>
        <v>0</v>
      </c>
      <c r="EE116" s="406"/>
      <c r="EF116" s="362"/>
      <c r="EG116" s="355" t="n">
        <f aca="false">($M116=EF116)*$D$11</f>
        <v>0</v>
      </c>
      <c r="EH116" s="406"/>
      <c r="EI116" s="406"/>
    </row>
    <row r="117" customFormat="false" ht="15" hidden="false" customHeight="false" outlineLevel="0" collapsed="false">
      <c r="A117" s="326"/>
      <c r="B117" s="326"/>
      <c r="C117" s="326"/>
      <c r="D117" s="326"/>
      <c r="E117" s="326"/>
      <c r="F117" s="327" t="n">
        <f aca="false">$D$12</f>
        <v>5</v>
      </c>
      <c r="G117" s="393" t="n">
        <f aca="false">VLOOKUP(H117,Equipos!$Q$1:$R$25,2,0)</f>
        <v>18</v>
      </c>
      <c r="H117" s="394" t="n">
        <f aca="false">$H$72</f>
        <v>46201</v>
      </c>
      <c r="I117" s="332"/>
      <c r="J117" s="408"/>
      <c r="K117" s="366" t="str">
        <f aca="false">Idiomas!D187</f>
        <v>2º GRUPO J</v>
      </c>
      <c r="L117" s="353"/>
      <c r="M117" s="358" t="str">
        <f aca="false">IF(OR(SUM(WORLDCUP!$AN$78:$AN$81)=12,WORLDCUP!$AJ$99=144),WORLDCUP!AL79,LEFT(K117,1)&amp;RIGHT(K117,1))</f>
        <v>2J</v>
      </c>
      <c r="N117" s="331"/>
      <c r="O117" s="331"/>
      <c r="P117" s="331"/>
      <c r="Q117" s="331"/>
      <c r="R117" s="403"/>
      <c r="S117" s="362" t="s">
        <v>367</v>
      </c>
      <c r="T117" s="355" t="n">
        <f aca="false">($M117=S117)*$D$12</f>
        <v>0</v>
      </c>
      <c r="U117" s="406"/>
      <c r="V117" s="362" t="s">
        <v>367</v>
      </c>
      <c r="W117" s="355" t="n">
        <f aca="false">($M117=V117)*$D$12</f>
        <v>0</v>
      </c>
      <c r="X117" s="406"/>
      <c r="Y117" s="362" t="s">
        <v>367</v>
      </c>
      <c r="Z117" s="355" t="n">
        <f aca="false">($M117=Y117)*$D$12</f>
        <v>0</v>
      </c>
      <c r="AA117" s="406"/>
      <c r="AB117" s="362" t="s">
        <v>367</v>
      </c>
      <c r="AC117" s="355" t="n">
        <f aca="false">($M117=AB117)*$D$12</f>
        <v>0</v>
      </c>
      <c r="AD117" s="406"/>
      <c r="AE117" s="362" t="s">
        <v>368</v>
      </c>
      <c r="AF117" s="355" t="n">
        <f aca="false">($M117=AE117)*$D$12</f>
        <v>0</v>
      </c>
      <c r="AG117" s="406"/>
      <c r="AH117" s="362" t="s">
        <v>367</v>
      </c>
      <c r="AI117" s="355" t="n">
        <f aca="false">($M117=AH117)*$D$12</f>
        <v>0</v>
      </c>
      <c r="AJ117" s="406"/>
      <c r="AK117" s="362" t="s">
        <v>367</v>
      </c>
      <c r="AL117" s="355" t="n">
        <f aca="false">($M117=AK117)*$D$12</f>
        <v>0</v>
      </c>
      <c r="AM117" s="406"/>
      <c r="AN117" s="362" t="s">
        <v>368</v>
      </c>
      <c r="AO117" s="355" t="n">
        <f aca="false">($M117=AN117)*$D$12</f>
        <v>0</v>
      </c>
      <c r="AP117" s="406"/>
      <c r="AQ117" s="362" t="s">
        <v>368</v>
      </c>
      <c r="AR117" s="355" t="n">
        <f aca="false">($M117=AQ117)*$D$12</f>
        <v>0</v>
      </c>
      <c r="AS117" s="406"/>
      <c r="AT117" s="362" t="s">
        <v>367</v>
      </c>
      <c r="AU117" s="355" t="n">
        <f aca="false">($M117=AT117)*$D$12</f>
        <v>0</v>
      </c>
      <c r="AV117" s="406"/>
      <c r="AW117" s="362" t="s">
        <v>368</v>
      </c>
      <c r="AX117" s="355" t="n">
        <f aca="false">($M117=AW117)*$D$12</f>
        <v>0</v>
      </c>
      <c r="AY117" s="406"/>
      <c r="AZ117" s="362" t="s">
        <v>367</v>
      </c>
      <c r="BA117" s="355" t="n">
        <f aca="false">($M117=AZ117)*$D$12</f>
        <v>0</v>
      </c>
      <c r="BB117" s="406"/>
      <c r="BC117" s="362" t="s">
        <v>367</v>
      </c>
      <c r="BD117" s="355" t="n">
        <f aca="false">($M117=BC117)*$D$12</f>
        <v>0</v>
      </c>
      <c r="BE117" s="406"/>
      <c r="BF117" s="362" t="s">
        <v>367</v>
      </c>
      <c r="BG117" s="355" t="n">
        <f aca="false">($M117=BF117)*$D$12</f>
        <v>0</v>
      </c>
      <c r="BH117" s="406"/>
      <c r="BI117" s="362" t="s">
        <v>367</v>
      </c>
      <c r="BJ117" s="355" t="n">
        <f aca="false">($M117=BI117)*$D$12</f>
        <v>0</v>
      </c>
      <c r="BK117" s="406"/>
      <c r="BL117" s="362" t="s">
        <v>367</v>
      </c>
      <c r="BM117" s="355" t="n">
        <f aca="false">($M117=BL117)*$D$12</f>
        <v>0</v>
      </c>
      <c r="BN117" s="406"/>
      <c r="BO117" s="362" t="s">
        <v>367</v>
      </c>
      <c r="BP117" s="355" t="n">
        <f aca="false">($M117=BO117)*$D$12</f>
        <v>0</v>
      </c>
      <c r="BQ117" s="406"/>
      <c r="BR117" s="362" t="s">
        <v>367</v>
      </c>
      <c r="BS117" s="355" t="n">
        <f aca="false">($M117=BR117)*$D$12</f>
        <v>0</v>
      </c>
      <c r="BT117" s="406"/>
      <c r="BU117" s="362"/>
      <c r="BV117" s="355" t="n">
        <f aca="false">($M117=BU117)*$D$12</f>
        <v>0</v>
      </c>
      <c r="BW117" s="406"/>
      <c r="BX117" s="362"/>
      <c r="BY117" s="355" t="n">
        <f aca="false">($M117=BX117)*$D$12</f>
        <v>0</v>
      </c>
      <c r="BZ117" s="406"/>
      <c r="CA117" s="362"/>
      <c r="CB117" s="355" t="n">
        <f aca="false">($M117=CA117)*$D$12</f>
        <v>0</v>
      </c>
      <c r="CC117" s="406"/>
      <c r="CD117" s="362"/>
      <c r="CE117" s="355" t="n">
        <f aca="false">($M117=CD117)*$D$12</f>
        <v>0</v>
      </c>
      <c r="CF117" s="406"/>
      <c r="CG117" s="362"/>
      <c r="CH117" s="355" t="n">
        <f aca="false">($M117=CG117)*$D$12</f>
        <v>0</v>
      </c>
      <c r="CI117" s="406"/>
      <c r="CJ117" s="362"/>
      <c r="CK117" s="355" t="n">
        <f aca="false">($M117=CJ117)*$D$12</f>
        <v>0</v>
      </c>
      <c r="CL117" s="406"/>
      <c r="CM117" s="362"/>
      <c r="CN117" s="355" t="n">
        <f aca="false">($M117=CM117)*$D$12</f>
        <v>0</v>
      </c>
      <c r="CO117" s="406"/>
      <c r="CP117" s="362"/>
      <c r="CQ117" s="355" t="n">
        <f aca="false">($M117=CP117)*$D$12</f>
        <v>0</v>
      </c>
      <c r="CR117" s="406"/>
      <c r="CS117" s="362"/>
      <c r="CT117" s="355" t="n">
        <f aca="false">($M117=CS117)*$D$12</f>
        <v>0</v>
      </c>
      <c r="CU117" s="406"/>
      <c r="CV117" s="362"/>
      <c r="CW117" s="355" t="n">
        <f aca="false">($M117=CV117)*$D$12</f>
        <v>0</v>
      </c>
      <c r="CX117" s="406"/>
      <c r="CY117" s="362"/>
      <c r="CZ117" s="355" t="n">
        <f aca="false">($M117=CY117)*$D$12</f>
        <v>0</v>
      </c>
      <c r="DA117" s="406"/>
      <c r="DB117" s="362"/>
      <c r="DC117" s="355" t="n">
        <f aca="false">($M117=DB117)*$D$12</f>
        <v>0</v>
      </c>
      <c r="DD117" s="406"/>
      <c r="DE117" s="362"/>
      <c r="DF117" s="355" t="n">
        <f aca="false">($M117=DE117)*$D$12</f>
        <v>0</v>
      </c>
      <c r="DG117" s="406"/>
      <c r="DH117" s="362"/>
      <c r="DI117" s="355" t="n">
        <f aca="false">($M117=DH117)*$D$12</f>
        <v>0</v>
      </c>
      <c r="DJ117" s="406"/>
      <c r="DK117" s="362"/>
      <c r="DL117" s="355" t="n">
        <f aca="false">($M117=DK117)*$D$12</f>
        <v>0</v>
      </c>
      <c r="DM117" s="406"/>
      <c r="DN117" s="362"/>
      <c r="DO117" s="355" t="n">
        <f aca="false">($M117=DN117)*$D$12</f>
        <v>0</v>
      </c>
      <c r="DP117" s="406"/>
      <c r="DQ117" s="362"/>
      <c r="DR117" s="355" t="n">
        <f aca="false">($M117=DQ117)*$D$12</f>
        <v>0</v>
      </c>
      <c r="DS117" s="406"/>
      <c r="DT117" s="362"/>
      <c r="DU117" s="355" t="n">
        <f aca="false">($M117=DT117)*$D$12</f>
        <v>0</v>
      </c>
      <c r="DV117" s="406"/>
      <c r="DW117" s="362"/>
      <c r="DX117" s="355" t="n">
        <f aca="false">($M117=DW117)*$D$12</f>
        <v>0</v>
      </c>
      <c r="DY117" s="406"/>
      <c r="DZ117" s="362"/>
      <c r="EA117" s="355" t="n">
        <f aca="false">($M117=DZ117)*$D$12</f>
        <v>0</v>
      </c>
      <c r="EB117" s="406"/>
      <c r="EC117" s="362"/>
      <c r="ED117" s="355" t="n">
        <f aca="false">($M117=EC117)*$D$12</f>
        <v>0</v>
      </c>
      <c r="EE117" s="406"/>
      <c r="EF117" s="362"/>
      <c r="EG117" s="355" t="n">
        <f aca="false">($M117=EF117)*$D$12</f>
        <v>0</v>
      </c>
      <c r="EH117" s="406"/>
      <c r="EI117" s="406"/>
    </row>
    <row r="118" customFormat="false" ht="15" hidden="false" customHeight="false" outlineLevel="0" collapsed="false">
      <c r="A118" s="326"/>
      <c r="B118" s="326"/>
      <c r="C118" s="326"/>
      <c r="D118" s="326"/>
      <c r="E118" s="326"/>
      <c r="F118" s="327" t="n">
        <f aca="false">$D$13</f>
        <v>5</v>
      </c>
      <c r="G118" s="393" t="n">
        <f aca="false">VLOOKUP(H118,Equipos!$Q$1:$R$25,2,0)</f>
        <v>18</v>
      </c>
      <c r="H118" s="394" t="n">
        <f aca="false">$H$72</f>
        <v>46201</v>
      </c>
      <c r="I118" s="332"/>
      <c r="J118" s="408"/>
      <c r="K118" s="366" t="str">
        <f aca="false">Idiomas!D188</f>
        <v>3º GRUPO J</v>
      </c>
      <c r="L118" s="353"/>
      <c r="M118" s="358" t="str">
        <f aca="false">IF(OR(SUM(WORLDCUP!$AN$78:$AN$81)=12,WORLDCUP!$AJ$99=144),WORLDCUP!AL80,LEFT(K118,1)&amp;RIGHT(K118,1))</f>
        <v>3J</v>
      </c>
      <c r="N118" s="331"/>
      <c r="O118" s="331"/>
      <c r="P118" s="331"/>
      <c r="Q118" s="331"/>
      <c r="R118" s="403"/>
      <c r="S118" s="362" t="s">
        <v>368</v>
      </c>
      <c r="T118" s="355" t="n">
        <f aca="false">($M118=S118)*$D$13</f>
        <v>0</v>
      </c>
      <c r="U118" s="406"/>
      <c r="V118" s="362" t="s">
        <v>368</v>
      </c>
      <c r="W118" s="355" t="n">
        <f aca="false">($M118=V118)*$D$13</f>
        <v>0</v>
      </c>
      <c r="X118" s="406"/>
      <c r="Y118" s="362" t="s">
        <v>368</v>
      </c>
      <c r="Z118" s="355" t="n">
        <f aca="false">($M118=Y118)*$D$13</f>
        <v>0</v>
      </c>
      <c r="AA118" s="406"/>
      <c r="AB118" s="362" t="s">
        <v>368</v>
      </c>
      <c r="AC118" s="355" t="n">
        <f aca="false">($M118=AB118)*$D$13</f>
        <v>0</v>
      </c>
      <c r="AD118" s="406"/>
      <c r="AE118" s="362" t="s">
        <v>367</v>
      </c>
      <c r="AF118" s="355" t="n">
        <f aca="false">($M118=AE118)*$D$13</f>
        <v>0</v>
      </c>
      <c r="AG118" s="406"/>
      <c r="AH118" s="362" t="s">
        <v>368</v>
      </c>
      <c r="AI118" s="355" t="n">
        <f aca="false">($M118=AH118)*$D$13</f>
        <v>0</v>
      </c>
      <c r="AJ118" s="406"/>
      <c r="AK118" s="362" t="s">
        <v>368</v>
      </c>
      <c r="AL118" s="355" t="n">
        <f aca="false">($M118=AK118)*$D$13</f>
        <v>0</v>
      </c>
      <c r="AM118" s="406"/>
      <c r="AN118" s="362" t="s">
        <v>367</v>
      </c>
      <c r="AO118" s="355" t="n">
        <f aca="false">($M118=AN118)*$D$13</f>
        <v>0</v>
      </c>
      <c r="AP118" s="406"/>
      <c r="AQ118" s="362" t="s">
        <v>366</v>
      </c>
      <c r="AR118" s="355" t="n">
        <f aca="false">($M118=AQ118)*$D$13</f>
        <v>0</v>
      </c>
      <c r="AS118" s="406"/>
      <c r="AT118" s="362" t="s">
        <v>368</v>
      </c>
      <c r="AU118" s="355" t="n">
        <f aca="false">($M118=AT118)*$D$13</f>
        <v>0</v>
      </c>
      <c r="AV118" s="406"/>
      <c r="AW118" s="362" t="s">
        <v>367</v>
      </c>
      <c r="AX118" s="355" t="n">
        <f aca="false">($M118=AW118)*$D$13</f>
        <v>0</v>
      </c>
      <c r="AY118" s="406"/>
      <c r="AZ118" s="362" t="s">
        <v>369</v>
      </c>
      <c r="BA118" s="355" t="n">
        <f aca="false">($M118=AZ118)*$D$13</f>
        <v>0</v>
      </c>
      <c r="BB118" s="406"/>
      <c r="BC118" s="362" t="s">
        <v>368</v>
      </c>
      <c r="BD118" s="355" t="n">
        <f aca="false">($M118=BC118)*$D$13</f>
        <v>0</v>
      </c>
      <c r="BE118" s="406"/>
      <c r="BF118" s="362" t="s">
        <v>368</v>
      </c>
      <c r="BG118" s="355" t="n">
        <f aca="false">($M118=BF118)*$D$13</f>
        <v>0</v>
      </c>
      <c r="BH118" s="406"/>
      <c r="BI118" s="362" t="s">
        <v>368</v>
      </c>
      <c r="BJ118" s="355" t="n">
        <f aca="false">($M118=BI118)*$D$13</f>
        <v>0</v>
      </c>
      <c r="BK118" s="406"/>
      <c r="BL118" s="362" t="s">
        <v>368</v>
      </c>
      <c r="BM118" s="355" t="n">
        <f aca="false">($M118=BL118)*$D$13</f>
        <v>0</v>
      </c>
      <c r="BN118" s="406"/>
      <c r="BO118" s="362" t="s">
        <v>368</v>
      </c>
      <c r="BP118" s="355" t="n">
        <f aca="false">($M118=BO118)*$D$13</f>
        <v>0</v>
      </c>
      <c r="BQ118" s="406"/>
      <c r="BR118" s="362" t="s">
        <v>368</v>
      </c>
      <c r="BS118" s="355" t="n">
        <f aca="false">($M118=BR118)*$D$13</f>
        <v>0</v>
      </c>
      <c r="BT118" s="406"/>
      <c r="BU118" s="362"/>
      <c r="BV118" s="355" t="n">
        <f aca="false">($M118=BU118)*$D$13</f>
        <v>0</v>
      </c>
      <c r="BW118" s="406"/>
      <c r="BX118" s="362"/>
      <c r="BY118" s="355" t="n">
        <f aca="false">($M118=BX118)*$D$13</f>
        <v>0</v>
      </c>
      <c r="BZ118" s="406"/>
      <c r="CA118" s="362"/>
      <c r="CB118" s="355" t="n">
        <f aca="false">($M118=CA118)*$D$13</f>
        <v>0</v>
      </c>
      <c r="CC118" s="406"/>
      <c r="CD118" s="362"/>
      <c r="CE118" s="355" t="n">
        <f aca="false">($M118=CD118)*$D$13</f>
        <v>0</v>
      </c>
      <c r="CF118" s="406"/>
      <c r="CG118" s="362"/>
      <c r="CH118" s="355" t="n">
        <f aca="false">($M118=CG118)*$D$13</f>
        <v>0</v>
      </c>
      <c r="CI118" s="406"/>
      <c r="CJ118" s="362"/>
      <c r="CK118" s="355" t="n">
        <f aca="false">($M118=CJ118)*$D$13</f>
        <v>0</v>
      </c>
      <c r="CL118" s="406"/>
      <c r="CM118" s="362"/>
      <c r="CN118" s="355" t="n">
        <f aca="false">($M118=CM118)*$D$13</f>
        <v>0</v>
      </c>
      <c r="CO118" s="406"/>
      <c r="CP118" s="362"/>
      <c r="CQ118" s="355" t="n">
        <f aca="false">($M118=CP118)*$D$13</f>
        <v>0</v>
      </c>
      <c r="CR118" s="406"/>
      <c r="CS118" s="362"/>
      <c r="CT118" s="355" t="n">
        <f aca="false">($M118=CS118)*$D$13</f>
        <v>0</v>
      </c>
      <c r="CU118" s="406"/>
      <c r="CV118" s="362"/>
      <c r="CW118" s="355" t="n">
        <f aca="false">($M118=CV118)*$D$13</f>
        <v>0</v>
      </c>
      <c r="CX118" s="406"/>
      <c r="CY118" s="362"/>
      <c r="CZ118" s="355" t="n">
        <f aca="false">($M118=CY118)*$D$13</f>
        <v>0</v>
      </c>
      <c r="DA118" s="406"/>
      <c r="DB118" s="362"/>
      <c r="DC118" s="355" t="n">
        <f aca="false">($M118=DB118)*$D$13</f>
        <v>0</v>
      </c>
      <c r="DD118" s="406"/>
      <c r="DE118" s="362"/>
      <c r="DF118" s="355" t="n">
        <f aca="false">($M118=DE118)*$D$13</f>
        <v>0</v>
      </c>
      <c r="DG118" s="406"/>
      <c r="DH118" s="362"/>
      <c r="DI118" s="355" t="n">
        <f aca="false">($M118=DH118)*$D$13</f>
        <v>0</v>
      </c>
      <c r="DJ118" s="406"/>
      <c r="DK118" s="362"/>
      <c r="DL118" s="355" t="n">
        <f aca="false">($M118=DK118)*$D$13</f>
        <v>0</v>
      </c>
      <c r="DM118" s="406"/>
      <c r="DN118" s="362"/>
      <c r="DO118" s="355" t="n">
        <f aca="false">($M118=DN118)*$D$13</f>
        <v>0</v>
      </c>
      <c r="DP118" s="406"/>
      <c r="DQ118" s="362"/>
      <c r="DR118" s="355" t="n">
        <f aca="false">($M118=DQ118)*$D$13</f>
        <v>0</v>
      </c>
      <c r="DS118" s="406"/>
      <c r="DT118" s="362"/>
      <c r="DU118" s="355" t="n">
        <f aca="false">($M118=DT118)*$D$13</f>
        <v>0</v>
      </c>
      <c r="DV118" s="406"/>
      <c r="DW118" s="362"/>
      <c r="DX118" s="355" t="n">
        <f aca="false">($M118=DW118)*$D$13</f>
        <v>0</v>
      </c>
      <c r="DY118" s="406"/>
      <c r="DZ118" s="362"/>
      <c r="EA118" s="355" t="n">
        <f aca="false">($M118=DZ118)*$D$13</f>
        <v>0</v>
      </c>
      <c r="EB118" s="406"/>
      <c r="EC118" s="362"/>
      <c r="ED118" s="355" t="n">
        <f aca="false">($M118=EC118)*$D$13</f>
        <v>0</v>
      </c>
      <c r="EE118" s="406"/>
      <c r="EF118" s="362"/>
      <c r="EG118" s="355" t="n">
        <f aca="false">($M118=EF118)*$D$13</f>
        <v>0</v>
      </c>
      <c r="EH118" s="406"/>
      <c r="EI118" s="406"/>
    </row>
    <row r="119" customFormat="false" ht="15" hidden="false" customHeight="false" outlineLevel="0" collapsed="false">
      <c r="A119" s="326"/>
      <c r="B119" s="326"/>
      <c r="C119" s="326"/>
      <c r="D119" s="326"/>
      <c r="E119" s="326"/>
      <c r="F119" s="327" t="n">
        <f aca="false">$D$14</f>
        <v>5</v>
      </c>
      <c r="G119" s="393" t="n">
        <f aca="false">VLOOKUP(H119,Equipos!$Q$1:$R$25,2,0)</f>
        <v>18</v>
      </c>
      <c r="H119" s="394" t="n">
        <f aca="false">$H$72</f>
        <v>46201</v>
      </c>
      <c r="I119" s="332"/>
      <c r="J119" s="408"/>
      <c r="K119" s="366" t="str">
        <f aca="false">Idiomas!D189</f>
        <v>4º GRUPO J</v>
      </c>
      <c r="L119" s="353"/>
      <c r="M119" s="358" t="str">
        <f aca="false">IF(OR(SUM(WORLDCUP!$AN$78:$AN$81)=12,WORLDCUP!$AJ$99=144),WORLDCUP!AL81,LEFT(K119,1)&amp;RIGHT(K119,1))</f>
        <v>4J</v>
      </c>
      <c r="N119" s="331"/>
      <c r="O119" s="331"/>
      <c r="P119" s="331"/>
      <c r="Q119" s="331"/>
      <c r="R119" s="403"/>
      <c r="S119" s="362" t="s">
        <v>369</v>
      </c>
      <c r="T119" s="355" t="n">
        <f aca="false">($M119=S119)*$D$14</f>
        <v>0</v>
      </c>
      <c r="U119" s="406"/>
      <c r="V119" s="362" t="s">
        <v>369</v>
      </c>
      <c r="W119" s="355" t="n">
        <f aca="false">($M119=V119)*$D$14</f>
        <v>0</v>
      </c>
      <c r="X119" s="406"/>
      <c r="Y119" s="362" t="s">
        <v>369</v>
      </c>
      <c r="Z119" s="355" t="n">
        <f aca="false">($M119=Y119)*$D$14</f>
        <v>0</v>
      </c>
      <c r="AA119" s="406"/>
      <c r="AB119" s="362" t="s">
        <v>369</v>
      </c>
      <c r="AC119" s="355" t="n">
        <f aca="false">($M119=AB119)*$D$14</f>
        <v>0</v>
      </c>
      <c r="AD119" s="406"/>
      <c r="AE119" s="362" t="s">
        <v>369</v>
      </c>
      <c r="AF119" s="355" t="n">
        <f aca="false">($M119=AE119)*$D$14</f>
        <v>0</v>
      </c>
      <c r="AG119" s="406"/>
      <c r="AH119" s="362" t="s">
        <v>369</v>
      </c>
      <c r="AI119" s="355" t="n">
        <f aca="false">($M119=AH119)*$D$14</f>
        <v>0</v>
      </c>
      <c r="AJ119" s="406"/>
      <c r="AK119" s="362" t="s">
        <v>369</v>
      </c>
      <c r="AL119" s="355" t="n">
        <f aca="false">($M119=AK119)*$D$14</f>
        <v>0</v>
      </c>
      <c r="AM119" s="406"/>
      <c r="AN119" s="362" t="s">
        <v>369</v>
      </c>
      <c r="AO119" s="355" t="n">
        <f aca="false">($M119=AN119)*$D$14</f>
        <v>0</v>
      </c>
      <c r="AP119" s="406"/>
      <c r="AQ119" s="362" t="s">
        <v>369</v>
      </c>
      <c r="AR119" s="355" t="n">
        <f aca="false">($M119=AQ119)*$D$14</f>
        <v>0</v>
      </c>
      <c r="AS119" s="406"/>
      <c r="AT119" s="362" t="s">
        <v>369</v>
      </c>
      <c r="AU119" s="355" t="n">
        <f aca="false">($M119=AT119)*$D$14</f>
        <v>0</v>
      </c>
      <c r="AV119" s="406"/>
      <c r="AW119" s="362" t="s">
        <v>369</v>
      </c>
      <c r="AX119" s="355" t="n">
        <f aca="false">($M119=AW119)*$D$14</f>
        <v>0</v>
      </c>
      <c r="AY119" s="406"/>
      <c r="AZ119" s="362" t="s">
        <v>368</v>
      </c>
      <c r="BA119" s="355" t="n">
        <f aca="false">($M119=AZ119)*$D$14</f>
        <v>0</v>
      </c>
      <c r="BB119" s="406"/>
      <c r="BC119" s="362" t="s">
        <v>369</v>
      </c>
      <c r="BD119" s="355" t="n">
        <f aca="false">($M119=BC119)*$D$14</f>
        <v>0</v>
      </c>
      <c r="BE119" s="406"/>
      <c r="BF119" s="362" t="s">
        <v>369</v>
      </c>
      <c r="BG119" s="355" t="n">
        <f aca="false">($M119=BF119)*$D$14</f>
        <v>0</v>
      </c>
      <c r="BH119" s="406"/>
      <c r="BI119" s="362" t="s">
        <v>369</v>
      </c>
      <c r="BJ119" s="355" t="n">
        <f aca="false">($M119=BI119)*$D$14</f>
        <v>0</v>
      </c>
      <c r="BK119" s="406"/>
      <c r="BL119" s="362" t="s">
        <v>369</v>
      </c>
      <c r="BM119" s="355" t="n">
        <f aca="false">($M119=BL119)*$D$14</f>
        <v>0</v>
      </c>
      <c r="BN119" s="406"/>
      <c r="BO119" s="362" t="s">
        <v>369</v>
      </c>
      <c r="BP119" s="355" t="n">
        <f aca="false">($M119=BO119)*$D$14</f>
        <v>0</v>
      </c>
      <c r="BQ119" s="406"/>
      <c r="BR119" s="362" t="s">
        <v>369</v>
      </c>
      <c r="BS119" s="355" t="n">
        <f aca="false">($M119=BR119)*$D$14</f>
        <v>0</v>
      </c>
      <c r="BT119" s="406"/>
      <c r="BU119" s="362"/>
      <c r="BV119" s="355" t="n">
        <f aca="false">($M119=BU119)*$D$14</f>
        <v>0</v>
      </c>
      <c r="BW119" s="406"/>
      <c r="BX119" s="362"/>
      <c r="BY119" s="355" t="n">
        <f aca="false">($M119=BX119)*$D$14</f>
        <v>0</v>
      </c>
      <c r="BZ119" s="406"/>
      <c r="CA119" s="362"/>
      <c r="CB119" s="355" t="n">
        <f aca="false">($M119=CA119)*$D$14</f>
        <v>0</v>
      </c>
      <c r="CC119" s="406"/>
      <c r="CD119" s="362"/>
      <c r="CE119" s="355" t="n">
        <f aca="false">($M119=CD119)*$D$14</f>
        <v>0</v>
      </c>
      <c r="CF119" s="406"/>
      <c r="CG119" s="362"/>
      <c r="CH119" s="355" t="n">
        <f aca="false">($M119=CG119)*$D$14</f>
        <v>0</v>
      </c>
      <c r="CI119" s="406"/>
      <c r="CJ119" s="362"/>
      <c r="CK119" s="355" t="n">
        <f aca="false">($M119=CJ119)*$D$14</f>
        <v>0</v>
      </c>
      <c r="CL119" s="406"/>
      <c r="CM119" s="362"/>
      <c r="CN119" s="355" t="n">
        <f aca="false">($M119=CM119)*$D$14</f>
        <v>0</v>
      </c>
      <c r="CO119" s="406"/>
      <c r="CP119" s="362"/>
      <c r="CQ119" s="355" t="n">
        <f aca="false">($M119=CP119)*$D$14</f>
        <v>0</v>
      </c>
      <c r="CR119" s="406"/>
      <c r="CS119" s="362"/>
      <c r="CT119" s="355" t="n">
        <f aca="false">($M119=CS119)*$D$14</f>
        <v>0</v>
      </c>
      <c r="CU119" s="406"/>
      <c r="CV119" s="362"/>
      <c r="CW119" s="355" t="n">
        <f aca="false">($M119=CV119)*$D$14</f>
        <v>0</v>
      </c>
      <c r="CX119" s="406"/>
      <c r="CY119" s="362"/>
      <c r="CZ119" s="355" t="n">
        <f aca="false">($M119=CY119)*$D$14</f>
        <v>0</v>
      </c>
      <c r="DA119" s="406"/>
      <c r="DB119" s="362"/>
      <c r="DC119" s="355" t="n">
        <f aca="false">($M119=DB119)*$D$14</f>
        <v>0</v>
      </c>
      <c r="DD119" s="406"/>
      <c r="DE119" s="362"/>
      <c r="DF119" s="355" t="n">
        <f aca="false">($M119=DE119)*$D$14</f>
        <v>0</v>
      </c>
      <c r="DG119" s="406"/>
      <c r="DH119" s="362"/>
      <c r="DI119" s="355" t="n">
        <f aca="false">($M119=DH119)*$D$14</f>
        <v>0</v>
      </c>
      <c r="DJ119" s="406"/>
      <c r="DK119" s="362"/>
      <c r="DL119" s="355" t="n">
        <f aca="false">($M119=DK119)*$D$14</f>
        <v>0</v>
      </c>
      <c r="DM119" s="406"/>
      <c r="DN119" s="362"/>
      <c r="DO119" s="355" t="n">
        <f aca="false">($M119=DN119)*$D$14</f>
        <v>0</v>
      </c>
      <c r="DP119" s="406"/>
      <c r="DQ119" s="362"/>
      <c r="DR119" s="355" t="n">
        <f aca="false">($M119=DQ119)*$D$14</f>
        <v>0</v>
      </c>
      <c r="DS119" s="406"/>
      <c r="DT119" s="362"/>
      <c r="DU119" s="355" t="n">
        <f aca="false">($M119=DT119)*$D$14</f>
        <v>0</v>
      </c>
      <c r="DV119" s="406"/>
      <c r="DW119" s="362"/>
      <c r="DX119" s="355" t="n">
        <f aca="false">($M119=DW119)*$D$14</f>
        <v>0</v>
      </c>
      <c r="DY119" s="406"/>
      <c r="DZ119" s="362"/>
      <c r="EA119" s="355" t="n">
        <f aca="false">($M119=DZ119)*$D$14</f>
        <v>0</v>
      </c>
      <c r="EB119" s="406"/>
      <c r="EC119" s="362"/>
      <c r="ED119" s="355" t="n">
        <f aca="false">($M119=EC119)*$D$14</f>
        <v>0</v>
      </c>
      <c r="EE119" s="406"/>
      <c r="EF119" s="362"/>
      <c r="EG119" s="355" t="n">
        <f aca="false">($M119=EF119)*$D$14</f>
        <v>0</v>
      </c>
      <c r="EH119" s="406"/>
      <c r="EI119" s="406"/>
    </row>
    <row r="120" customFormat="false" ht="15" hidden="false" customHeight="false" outlineLevel="0" collapsed="false">
      <c r="A120" s="326"/>
      <c r="B120" s="326"/>
      <c r="C120" s="326"/>
      <c r="D120" s="326"/>
      <c r="E120" s="326"/>
      <c r="F120" s="327" t="n">
        <f aca="false">$D$11</f>
        <v>5</v>
      </c>
      <c r="G120" s="393" t="n">
        <f aca="false">VLOOKUP(H120,Equipos!$Q$1:$R$25,2,0)</f>
        <v>18</v>
      </c>
      <c r="H120" s="394" t="n">
        <f aca="false">$H$74</f>
        <v>46201</v>
      </c>
      <c r="I120" s="332"/>
      <c r="J120" s="407" t="s">
        <v>136</v>
      </c>
      <c r="K120" s="366" t="str">
        <f aca="false">Idiomas!D190</f>
        <v>1º GRUPO K</v>
      </c>
      <c r="L120" s="353"/>
      <c r="M120" s="358" t="str">
        <f aca="false">IF(OR(SUM(WORLDCUP!$AN$86:$AN$89)=12,WORLDCUP!$AJ$99=144),WORLDCUP!AL86,LEFT(K120,1)&amp;RIGHT(K120,1))</f>
        <v>1K</v>
      </c>
      <c r="N120" s="331"/>
      <c r="O120" s="331"/>
      <c r="P120" s="331"/>
      <c r="Q120" s="331"/>
      <c r="R120" s="403"/>
      <c r="S120" s="362" t="s">
        <v>370</v>
      </c>
      <c r="T120" s="355" t="n">
        <f aca="false">($M120=S120)*$D$11</f>
        <v>0</v>
      </c>
      <c r="U120" s="406"/>
      <c r="V120" s="362" t="s">
        <v>370</v>
      </c>
      <c r="W120" s="355" t="n">
        <f aca="false">($M120=V120)*$D$11</f>
        <v>0</v>
      </c>
      <c r="X120" s="406"/>
      <c r="Y120" s="362" t="s">
        <v>370</v>
      </c>
      <c r="Z120" s="355" t="n">
        <f aca="false">($M120=Y120)*$D$11</f>
        <v>0</v>
      </c>
      <c r="AA120" s="406"/>
      <c r="AB120" s="362" t="s">
        <v>370</v>
      </c>
      <c r="AC120" s="355" t="n">
        <f aca="false">($M120=AB120)*$D$11</f>
        <v>0</v>
      </c>
      <c r="AD120" s="406"/>
      <c r="AE120" s="362" t="s">
        <v>370</v>
      </c>
      <c r="AF120" s="355" t="n">
        <f aca="false">($M120=AE120)*$D$11</f>
        <v>0</v>
      </c>
      <c r="AG120" s="406"/>
      <c r="AH120" s="362" t="s">
        <v>370</v>
      </c>
      <c r="AI120" s="355" t="n">
        <f aca="false">($M120=AH120)*$D$11</f>
        <v>0</v>
      </c>
      <c r="AJ120" s="406"/>
      <c r="AK120" s="362" t="s">
        <v>370</v>
      </c>
      <c r="AL120" s="355" t="n">
        <f aca="false">($M120=AK120)*$D$11</f>
        <v>0</v>
      </c>
      <c r="AM120" s="406"/>
      <c r="AN120" s="362" t="s">
        <v>370</v>
      </c>
      <c r="AO120" s="355" t="n">
        <f aca="false">($M120=AN120)*$D$11</f>
        <v>0</v>
      </c>
      <c r="AP120" s="406"/>
      <c r="AQ120" s="362" t="s">
        <v>370</v>
      </c>
      <c r="AR120" s="355" t="n">
        <f aca="false">($M120=AQ120)*$D$11</f>
        <v>0</v>
      </c>
      <c r="AS120" s="406"/>
      <c r="AT120" s="362" t="s">
        <v>370</v>
      </c>
      <c r="AU120" s="355" t="n">
        <f aca="false">($M120=AT120)*$D$11</f>
        <v>0</v>
      </c>
      <c r="AV120" s="406"/>
      <c r="AW120" s="362" t="s">
        <v>370</v>
      </c>
      <c r="AX120" s="355" t="n">
        <f aca="false">($M120=AW120)*$D$11</f>
        <v>0</v>
      </c>
      <c r="AY120" s="406"/>
      <c r="AZ120" s="362" t="s">
        <v>370</v>
      </c>
      <c r="BA120" s="355" t="n">
        <f aca="false">($M120=AZ120)*$D$11</f>
        <v>0</v>
      </c>
      <c r="BB120" s="406"/>
      <c r="BC120" s="362" t="s">
        <v>370</v>
      </c>
      <c r="BD120" s="355" t="n">
        <f aca="false">($M120=BC120)*$D$11</f>
        <v>0</v>
      </c>
      <c r="BE120" s="406"/>
      <c r="BF120" s="362" t="s">
        <v>370</v>
      </c>
      <c r="BG120" s="355" t="n">
        <f aca="false">($M120=BF120)*$D$11</f>
        <v>0</v>
      </c>
      <c r="BH120" s="406"/>
      <c r="BI120" s="362" t="s">
        <v>370</v>
      </c>
      <c r="BJ120" s="355" t="n">
        <f aca="false">($M120=BI120)*$D$11</f>
        <v>0</v>
      </c>
      <c r="BK120" s="406"/>
      <c r="BL120" s="362" t="s">
        <v>370</v>
      </c>
      <c r="BM120" s="355" t="n">
        <f aca="false">($M120=BL120)*$D$11</f>
        <v>0</v>
      </c>
      <c r="BN120" s="406"/>
      <c r="BO120" s="362" t="s">
        <v>370</v>
      </c>
      <c r="BP120" s="355" t="n">
        <f aca="false">($M120=BO120)*$D$11</f>
        <v>0</v>
      </c>
      <c r="BQ120" s="406"/>
      <c r="BR120" s="362" t="s">
        <v>370</v>
      </c>
      <c r="BS120" s="355" t="n">
        <f aca="false">($M120=BR120)*$D$11</f>
        <v>0</v>
      </c>
      <c r="BT120" s="406"/>
      <c r="BU120" s="362"/>
      <c r="BV120" s="355" t="n">
        <f aca="false">($M120=BU120)*$D$11</f>
        <v>0</v>
      </c>
      <c r="BW120" s="406"/>
      <c r="BX120" s="362"/>
      <c r="BY120" s="355" t="n">
        <f aca="false">($M120=BX120)*$D$11</f>
        <v>0</v>
      </c>
      <c r="BZ120" s="406"/>
      <c r="CA120" s="362"/>
      <c r="CB120" s="355" t="n">
        <f aca="false">($M120=CA120)*$D$11</f>
        <v>0</v>
      </c>
      <c r="CC120" s="406"/>
      <c r="CD120" s="362"/>
      <c r="CE120" s="355" t="n">
        <f aca="false">($M120=CD120)*$D$11</f>
        <v>0</v>
      </c>
      <c r="CF120" s="406"/>
      <c r="CG120" s="362"/>
      <c r="CH120" s="355" t="n">
        <f aca="false">($M120=CG120)*$D$11</f>
        <v>0</v>
      </c>
      <c r="CI120" s="406"/>
      <c r="CJ120" s="362"/>
      <c r="CK120" s="355" t="n">
        <f aca="false">($M120=CJ120)*$D$11</f>
        <v>0</v>
      </c>
      <c r="CL120" s="406"/>
      <c r="CM120" s="362"/>
      <c r="CN120" s="355" t="n">
        <f aca="false">($M120=CM120)*$D$11</f>
        <v>0</v>
      </c>
      <c r="CO120" s="406"/>
      <c r="CP120" s="362"/>
      <c r="CQ120" s="355" t="n">
        <f aca="false">($M120=CP120)*$D$11</f>
        <v>0</v>
      </c>
      <c r="CR120" s="406"/>
      <c r="CS120" s="362"/>
      <c r="CT120" s="355" t="n">
        <f aca="false">($M120=CS120)*$D$11</f>
        <v>0</v>
      </c>
      <c r="CU120" s="406"/>
      <c r="CV120" s="362"/>
      <c r="CW120" s="355" t="n">
        <f aca="false">($M120=CV120)*$D$11</f>
        <v>0</v>
      </c>
      <c r="CX120" s="406"/>
      <c r="CY120" s="362"/>
      <c r="CZ120" s="355" t="n">
        <f aca="false">($M120=CY120)*$D$11</f>
        <v>0</v>
      </c>
      <c r="DA120" s="406"/>
      <c r="DB120" s="362"/>
      <c r="DC120" s="355" t="n">
        <f aca="false">($M120=DB120)*$D$11</f>
        <v>0</v>
      </c>
      <c r="DD120" s="406"/>
      <c r="DE120" s="362"/>
      <c r="DF120" s="355" t="n">
        <f aca="false">($M120=DE120)*$D$11</f>
        <v>0</v>
      </c>
      <c r="DG120" s="406"/>
      <c r="DH120" s="362"/>
      <c r="DI120" s="355" t="n">
        <f aca="false">($M120=DH120)*$D$11</f>
        <v>0</v>
      </c>
      <c r="DJ120" s="406"/>
      <c r="DK120" s="362"/>
      <c r="DL120" s="355" t="n">
        <f aca="false">($M120=DK120)*$D$11</f>
        <v>0</v>
      </c>
      <c r="DM120" s="406"/>
      <c r="DN120" s="362"/>
      <c r="DO120" s="355" t="n">
        <f aca="false">($M120=DN120)*$D$11</f>
        <v>0</v>
      </c>
      <c r="DP120" s="406"/>
      <c r="DQ120" s="362"/>
      <c r="DR120" s="355" t="n">
        <f aca="false">($M120=DQ120)*$D$11</f>
        <v>0</v>
      </c>
      <c r="DS120" s="406"/>
      <c r="DT120" s="362"/>
      <c r="DU120" s="355" t="n">
        <f aca="false">($M120=DT120)*$D$11</f>
        <v>0</v>
      </c>
      <c r="DV120" s="406"/>
      <c r="DW120" s="362"/>
      <c r="DX120" s="355" t="n">
        <f aca="false">($M120=DW120)*$D$11</f>
        <v>0</v>
      </c>
      <c r="DY120" s="406"/>
      <c r="DZ120" s="362"/>
      <c r="EA120" s="355" t="n">
        <f aca="false">($M120=DZ120)*$D$11</f>
        <v>0</v>
      </c>
      <c r="EB120" s="406"/>
      <c r="EC120" s="362"/>
      <c r="ED120" s="355" t="n">
        <f aca="false">($M120=EC120)*$D$11</f>
        <v>0</v>
      </c>
      <c r="EE120" s="406"/>
      <c r="EF120" s="362"/>
      <c r="EG120" s="355" t="n">
        <f aca="false">($M120=EF120)*$D$11</f>
        <v>0</v>
      </c>
      <c r="EH120" s="406"/>
      <c r="EI120" s="406"/>
    </row>
    <row r="121" customFormat="false" ht="15" hidden="false" customHeight="false" outlineLevel="0" collapsed="false">
      <c r="A121" s="326"/>
      <c r="B121" s="326"/>
      <c r="C121" s="326"/>
      <c r="D121" s="326"/>
      <c r="E121" s="326"/>
      <c r="F121" s="327" t="n">
        <f aca="false">$D$12</f>
        <v>5</v>
      </c>
      <c r="G121" s="393" t="n">
        <f aca="false">VLOOKUP(H121,Equipos!$Q$1:$R$25,2,0)</f>
        <v>18</v>
      </c>
      <c r="H121" s="394" t="n">
        <f aca="false">$H$74</f>
        <v>46201</v>
      </c>
      <c r="I121" s="332"/>
      <c r="J121" s="407"/>
      <c r="K121" s="366" t="str">
        <f aca="false">Idiomas!D191</f>
        <v>2º GRUPO K</v>
      </c>
      <c r="L121" s="353"/>
      <c r="M121" s="358" t="str">
        <f aca="false">IF(OR(SUM(WORLDCUP!$AN$86:$AN$89)=12,WORLDCUP!$AJ$99=144),WORLDCUP!AL87,LEFT(K121,1)&amp;RIGHT(K121,1))</f>
        <v>2K</v>
      </c>
      <c r="N121" s="331"/>
      <c r="O121" s="331"/>
      <c r="P121" s="331"/>
      <c r="Q121" s="331"/>
      <c r="R121" s="403"/>
      <c r="S121" s="362" t="s">
        <v>371</v>
      </c>
      <c r="T121" s="355" t="n">
        <f aca="false">($M121=S121)*$D$12</f>
        <v>0</v>
      </c>
      <c r="U121" s="406"/>
      <c r="V121" s="362" t="s">
        <v>371</v>
      </c>
      <c r="W121" s="355" t="n">
        <f aca="false">($M121=V121)*$D$12</f>
        <v>0</v>
      </c>
      <c r="X121" s="406"/>
      <c r="Y121" s="362" t="s">
        <v>371</v>
      </c>
      <c r="Z121" s="355" t="n">
        <f aca="false">($M121=Y121)*$D$12</f>
        <v>0</v>
      </c>
      <c r="AA121" s="406"/>
      <c r="AB121" s="362" t="s">
        <v>371</v>
      </c>
      <c r="AC121" s="355" t="n">
        <f aca="false">($M121=AB121)*$D$12</f>
        <v>0</v>
      </c>
      <c r="AD121" s="406"/>
      <c r="AE121" s="362" t="s">
        <v>371</v>
      </c>
      <c r="AF121" s="355" t="n">
        <f aca="false">($M121=AE121)*$D$12</f>
        <v>0</v>
      </c>
      <c r="AG121" s="406"/>
      <c r="AH121" s="362" t="s">
        <v>371</v>
      </c>
      <c r="AI121" s="355" t="n">
        <f aca="false">($M121=AH121)*$D$12</f>
        <v>0</v>
      </c>
      <c r="AJ121" s="406"/>
      <c r="AK121" s="362" t="s">
        <v>371</v>
      </c>
      <c r="AL121" s="355" t="n">
        <f aca="false">($M121=AK121)*$D$12</f>
        <v>0</v>
      </c>
      <c r="AM121" s="406"/>
      <c r="AN121" s="362" t="s">
        <v>371</v>
      </c>
      <c r="AO121" s="355" t="n">
        <f aca="false">($M121=AN121)*$D$12</f>
        <v>0</v>
      </c>
      <c r="AP121" s="406"/>
      <c r="AQ121" s="362" t="s">
        <v>371</v>
      </c>
      <c r="AR121" s="355" t="n">
        <f aca="false">($M121=AQ121)*$D$12</f>
        <v>0</v>
      </c>
      <c r="AS121" s="406"/>
      <c r="AT121" s="362" t="s">
        <v>371</v>
      </c>
      <c r="AU121" s="355" t="n">
        <f aca="false">($M121=AT121)*$D$12</f>
        <v>0</v>
      </c>
      <c r="AV121" s="406"/>
      <c r="AW121" s="362" t="s">
        <v>371</v>
      </c>
      <c r="AX121" s="355" t="n">
        <f aca="false">($M121=AW121)*$D$12</f>
        <v>0</v>
      </c>
      <c r="AY121" s="406"/>
      <c r="AZ121" s="362" t="s">
        <v>371</v>
      </c>
      <c r="BA121" s="355" t="n">
        <f aca="false">($M121=AZ121)*$D$12</f>
        <v>0</v>
      </c>
      <c r="BB121" s="406"/>
      <c r="BC121" s="362" t="s">
        <v>371</v>
      </c>
      <c r="BD121" s="355" t="n">
        <f aca="false">($M121=BC121)*$D$12</f>
        <v>0</v>
      </c>
      <c r="BE121" s="406"/>
      <c r="BF121" s="362" t="s">
        <v>371</v>
      </c>
      <c r="BG121" s="355" t="n">
        <f aca="false">($M121=BF121)*$D$12</f>
        <v>0</v>
      </c>
      <c r="BH121" s="406"/>
      <c r="BI121" s="362" t="s">
        <v>371</v>
      </c>
      <c r="BJ121" s="355" t="n">
        <f aca="false">($M121=BI121)*$D$12</f>
        <v>0</v>
      </c>
      <c r="BK121" s="406"/>
      <c r="BL121" s="362" t="s">
        <v>371</v>
      </c>
      <c r="BM121" s="355" t="n">
        <f aca="false">($M121=BL121)*$D$12</f>
        <v>0</v>
      </c>
      <c r="BN121" s="406"/>
      <c r="BO121" s="362" t="s">
        <v>371</v>
      </c>
      <c r="BP121" s="355" t="n">
        <f aca="false">($M121=BO121)*$D$12</f>
        <v>0</v>
      </c>
      <c r="BQ121" s="406"/>
      <c r="BR121" s="362" t="s">
        <v>371</v>
      </c>
      <c r="BS121" s="355" t="n">
        <f aca="false">($M121=BR121)*$D$12</f>
        <v>0</v>
      </c>
      <c r="BT121" s="406"/>
      <c r="BU121" s="362"/>
      <c r="BV121" s="355" t="n">
        <f aca="false">($M121=BU121)*$D$12</f>
        <v>0</v>
      </c>
      <c r="BW121" s="406"/>
      <c r="BX121" s="362"/>
      <c r="BY121" s="355" t="n">
        <f aca="false">($M121=BX121)*$D$12</f>
        <v>0</v>
      </c>
      <c r="BZ121" s="406"/>
      <c r="CA121" s="362"/>
      <c r="CB121" s="355" t="n">
        <f aca="false">($M121=CA121)*$D$12</f>
        <v>0</v>
      </c>
      <c r="CC121" s="406"/>
      <c r="CD121" s="362"/>
      <c r="CE121" s="355" t="n">
        <f aca="false">($M121=CD121)*$D$12</f>
        <v>0</v>
      </c>
      <c r="CF121" s="406"/>
      <c r="CG121" s="362"/>
      <c r="CH121" s="355" t="n">
        <f aca="false">($M121=CG121)*$D$12</f>
        <v>0</v>
      </c>
      <c r="CI121" s="406"/>
      <c r="CJ121" s="362"/>
      <c r="CK121" s="355" t="n">
        <f aca="false">($M121=CJ121)*$D$12</f>
        <v>0</v>
      </c>
      <c r="CL121" s="406"/>
      <c r="CM121" s="362"/>
      <c r="CN121" s="355" t="n">
        <f aca="false">($M121=CM121)*$D$12</f>
        <v>0</v>
      </c>
      <c r="CO121" s="406"/>
      <c r="CP121" s="362"/>
      <c r="CQ121" s="355" t="n">
        <f aca="false">($M121=CP121)*$D$12</f>
        <v>0</v>
      </c>
      <c r="CR121" s="406"/>
      <c r="CS121" s="362"/>
      <c r="CT121" s="355" t="n">
        <f aca="false">($M121=CS121)*$D$12</f>
        <v>0</v>
      </c>
      <c r="CU121" s="406"/>
      <c r="CV121" s="362"/>
      <c r="CW121" s="355" t="n">
        <f aca="false">($M121=CV121)*$D$12</f>
        <v>0</v>
      </c>
      <c r="CX121" s="406"/>
      <c r="CY121" s="362"/>
      <c r="CZ121" s="355" t="n">
        <f aca="false">($M121=CY121)*$D$12</f>
        <v>0</v>
      </c>
      <c r="DA121" s="406"/>
      <c r="DB121" s="362"/>
      <c r="DC121" s="355" t="n">
        <f aca="false">($M121=DB121)*$D$12</f>
        <v>0</v>
      </c>
      <c r="DD121" s="406"/>
      <c r="DE121" s="362"/>
      <c r="DF121" s="355" t="n">
        <f aca="false">($M121=DE121)*$D$12</f>
        <v>0</v>
      </c>
      <c r="DG121" s="406"/>
      <c r="DH121" s="362"/>
      <c r="DI121" s="355" t="n">
        <f aca="false">($M121=DH121)*$D$12</f>
        <v>0</v>
      </c>
      <c r="DJ121" s="406"/>
      <c r="DK121" s="362"/>
      <c r="DL121" s="355" t="n">
        <f aca="false">($M121=DK121)*$D$12</f>
        <v>0</v>
      </c>
      <c r="DM121" s="406"/>
      <c r="DN121" s="362"/>
      <c r="DO121" s="355" t="n">
        <f aca="false">($M121=DN121)*$D$12</f>
        <v>0</v>
      </c>
      <c r="DP121" s="406"/>
      <c r="DQ121" s="362"/>
      <c r="DR121" s="355" t="n">
        <f aca="false">($M121=DQ121)*$D$12</f>
        <v>0</v>
      </c>
      <c r="DS121" s="406"/>
      <c r="DT121" s="362"/>
      <c r="DU121" s="355" t="n">
        <f aca="false">($M121=DT121)*$D$12</f>
        <v>0</v>
      </c>
      <c r="DV121" s="406"/>
      <c r="DW121" s="362"/>
      <c r="DX121" s="355" t="n">
        <f aca="false">($M121=DW121)*$D$12</f>
        <v>0</v>
      </c>
      <c r="DY121" s="406"/>
      <c r="DZ121" s="362"/>
      <c r="EA121" s="355" t="n">
        <f aca="false">($M121=DZ121)*$D$12</f>
        <v>0</v>
      </c>
      <c r="EB121" s="406"/>
      <c r="EC121" s="362"/>
      <c r="ED121" s="355" t="n">
        <f aca="false">($M121=EC121)*$D$12</f>
        <v>0</v>
      </c>
      <c r="EE121" s="406"/>
      <c r="EF121" s="362"/>
      <c r="EG121" s="355" t="n">
        <f aca="false">($M121=EF121)*$D$12</f>
        <v>0</v>
      </c>
      <c r="EH121" s="406"/>
      <c r="EI121" s="406"/>
    </row>
    <row r="122" customFormat="false" ht="15" hidden="false" customHeight="false" outlineLevel="0" collapsed="false">
      <c r="A122" s="326"/>
      <c r="B122" s="326"/>
      <c r="C122" s="326"/>
      <c r="D122" s="326"/>
      <c r="E122" s="326"/>
      <c r="F122" s="327" t="n">
        <f aca="false">$D$13</f>
        <v>5</v>
      </c>
      <c r="G122" s="393" t="n">
        <f aca="false">VLOOKUP(H122,Equipos!$Q$1:$R$25,2,0)</f>
        <v>18</v>
      </c>
      <c r="H122" s="394" t="n">
        <f aca="false">$H$74</f>
        <v>46201</v>
      </c>
      <c r="I122" s="332"/>
      <c r="J122" s="407"/>
      <c r="K122" s="366" t="str">
        <f aca="false">Idiomas!D192</f>
        <v>3º GRUPO K</v>
      </c>
      <c r="L122" s="353"/>
      <c r="M122" s="358" t="str">
        <f aca="false">IF(OR(SUM(WORLDCUP!$AN$86:$AN$89)=12,WORLDCUP!$AJ$99=144),WORLDCUP!AL88,LEFT(K122,1)&amp;RIGHT(K122,1))</f>
        <v>3K</v>
      </c>
      <c r="N122" s="331"/>
      <c r="O122" s="331"/>
      <c r="P122" s="331"/>
      <c r="Q122" s="331"/>
      <c r="R122" s="403"/>
      <c r="S122" s="362" t="s">
        <v>372</v>
      </c>
      <c r="T122" s="355" t="n">
        <f aca="false">($M122=S122)*$D$13</f>
        <v>0</v>
      </c>
      <c r="U122" s="406"/>
      <c r="V122" s="362" t="s">
        <v>372</v>
      </c>
      <c r="W122" s="355" t="n">
        <f aca="false">($M122=V122)*$D$13</f>
        <v>0</v>
      </c>
      <c r="X122" s="406"/>
      <c r="Y122" s="362" t="s">
        <v>372</v>
      </c>
      <c r="Z122" s="355" t="n">
        <f aca="false">($M122=Y122)*$D$13</f>
        <v>0</v>
      </c>
      <c r="AA122" s="406"/>
      <c r="AB122" s="362" t="s">
        <v>373</v>
      </c>
      <c r="AC122" s="355" t="n">
        <f aca="false">($M122=AB122)*$D$13</f>
        <v>0</v>
      </c>
      <c r="AD122" s="406"/>
      <c r="AE122" s="362" t="s">
        <v>372</v>
      </c>
      <c r="AF122" s="355" t="n">
        <f aca="false">($M122=AE122)*$D$13</f>
        <v>0</v>
      </c>
      <c r="AG122" s="406"/>
      <c r="AH122" s="362" t="s">
        <v>373</v>
      </c>
      <c r="AI122" s="355" t="n">
        <f aca="false">($M122=AH122)*$D$13</f>
        <v>0</v>
      </c>
      <c r="AJ122" s="406"/>
      <c r="AK122" s="362" t="s">
        <v>373</v>
      </c>
      <c r="AL122" s="355" t="n">
        <f aca="false">($M122=AK122)*$D$13</f>
        <v>0</v>
      </c>
      <c r="AM122" s="406"/>
      <c r="AN122" s="362" t="s">
        <v>372</v>
      </c>
      <c r="AO122" s="355" t="n">
        <f aca="false">($M122=AN122)*$D$13</f>
        <v>0</v>
      </c>
      <c r="AP122" s="406"/>
      <c r="AQ122" s="362" t="s">
        <v>373</v>
      </c>
      <c r="AR122" s="355" t="n">
        <f aca="false">($M122=AQ122)*$D$13</f>
        <v>0</v>
      </c>
      <c r="AS122" s="406"/>
      <c r="AT122" s="362" t="s">
        <v>373</v>
      </c>
      <c r="AU122" s="355" t="n">
        <f aca="false">($M122=AT122)*$D$13</f>
        <v>0</v>
      </c>
      <c r="AV122" s="406"/>
      <c r="AW122" s="362" t="s">
        <v>373</v>
      </c>
      <c r="AX122" s="355" t="n">
        <f aca="false">($M122=AW122)*$D$13</f>
        <v>0</v>
      </c>
      <c r="AY122" s="406"/>
      <c r="AZ122" s="362" t="s">
        <v>373</v>
      </c>
      <c r="BA122" s="355" t="n">
        <f aca="false">($M122=AZ122)*$D$13</f>
        <v>0</v>
      </c>
      <c r="BB122" s="406"/>
      <c r="BC122" s="362" t="s">
        <v>372</v>
      </c>
      <c r="BD122" s="355" t="n">
        <f aca="false">($M122=BC122)*$D$13</f>
        <v>0</v>
      </c>
      <c r="BE122" s="406"/>
      <c r="BF122" s="362" t="s">
        <v>372</v>
      </c>
      <c r="BG122" s="355" t="n">
        <f aca="false">($M122=BF122)*$D$13</f>
        <v>0</v>
      </c>
      <c r="BH122" s="406"/>
      <c r="BI122" s="362" t="s">
        <v>372</v>
      </c>
      <c r="BJ122" s="355" t="n">
        <f aca="false">($M122=BI122)*$D$13</f>
        <v>0</v>
      </c>
      <c r="BK122" s="406"/>
      <c r="BL122" s="362" t="s">
        <v>372</v>
      </c>
      <c r="BM122" s="355" t="n">
        <f aca="false">($M122=BL122)*$D$13</f>
        <v>0</v>
      </c>
      <c r="BN122" s="406"/>
      <c r="BO122" s="362" t="s">
        <v>372</v>
      </c>
      <c r="BP122" s="355" t="n">
        <f aca="false">($M122=BO122)*$D$13</f>
        <v>0</v>
      </c>
      <c r="BQ122" s="406"/>
      <c r="BR122" s="362" t="s">
        <v>372</v>
      </c>
      <c r="BS122" s="355" t="n">
        <f aca="false">($M122=BR122)*$D$13</f>
        <v>0</v>
      </c>
      <c r="BT122" s="406"/>
      <c r="BU122" s="362"/>
      <c r="BV122" s="355" t="n">
        <f aca="false">($M122=BU122)*$D$13</f>
        <v>0</v>
      </c>
      <c r="BW122" s="406"/>
      <c r="BX122" s="362"/>
      <c r="BY122" s="355" t="n">
        <f aca="false">($M122=BX122)*$D$13</f>
        <v>0</v>
      </c>
      <c r="BZ122" s="406"/>
      <c r="CA122" s="362"/>
      <c r="CB122" s="355" t="n">
        <f aca="false">($M122=CA122)*$D$13</f>
        <v>0</v>
      </c>
      <c r="CC122" s="406"/>
      <c r="CD122" s="362"/>
      <c r="CE122" s="355" t="n">
        <f aca="false">($M122=CD122)*$D$13</f>
        <v>0</v>
      </c>
      <c r="CF122" s="406"/>
      <c r="CG122" s="362"/>
      <c r="CH122" s="355" t="n">
        <f aca="false">($M122=CG122)*$D$13</f>
        <v>0</v>
      </c>
      <c r="CI122" s="406"/>
      <c r="CJ122" s="362"/>
      <c r="CK122" s="355" t="n">
        <f aca="false">($M122=CJ122)*$D$13</f>
        <v>0</v>
      </c>
      <c r="CL122" s="406"/>
      <c r="CM122" s="362"/>
      <c r="CN122" s="355" t="n">
        <f aca="false">($M122=CM122)*$D$13</f>
        <v>0</v>
      </c>
      <c r="CO122" s="406"/>
      <c r="CP122" s="362"/>
      <c r="CQ122" s="355" t="n">
        <f aca="false">($M122=CP122)*$D$13</f>
        <v>0</v>
      </c>
      <c r="CR122" s="406"/>
      <c r="CS122" s="362"/>
      <c r="CT122" s="355" t="n">
        <f aca="false">($M122=CS122)*$D$13</f>
        <v>0</v>
      </c>
      <c r="CU122" s="406"/>
      <c r="CV122" s="362"/>
      <c r="CW122" s="355" t="n">
        <f aca="false">($M122=CV122)*$D$13</f>
        <v>0</v>
      </c>
      <c r="CX122" s="406"/>
      <c r="CY122" s="362"/>
      <c r="CZ122" s="355" t="n">
        <f aca="false">($M122=CY122)*$D$13</f>
        <v>0</v>
      </c>
      <c r="DA122" s="406"/>
      <c r="DB122" s="362"/>
      <c r="DC122" s="355" t="n">
        <f aca="false">($M122=DB122)*$D$13</f>
        <v>0</v>
      </c>
      <c r="DD122" s="406"/>
      <c r="DE122" s="362"/>
      <c r="DF122" s="355" t="n">
        <f aca="false">($M122=DE122)*$D$13</f>
        <v>0</v>
      </c>
      <c r="DG122" s="406"/>
      <c r="DH122" s="362"/>
      <c r="DI122" s="355" t="n">
        <f aca="false">($M122=DH122)*$D$13</f>
        <v>0</v>
      </c>
      <c r="DJ122" s="406"/>
      <c r="DK122" s="362"/>
      <c r="DL122" s="355" t="n">
        <f aca="false">($M122=DK122)*$D$13</f>
        <v>0</v>
      </c>
      <c r="DM122" s="406"/>
      <c r="DN122" s="362"/>
      <c r="DO122" s="355" t="n">
        <f aca="false">($M122=DN122)*$D$13</f>
        <v>0</v>
      </c>
      <c r="DP122" s="406"/>
      <c r="DQ122" s="362"/>
      <c r="DR122" s="355" t="n">
        <f aca="false">($M122=DQ122)*$D$13</f>
        <v>0</v>
      </c>
      <c r="DS122" s="406"/>
      <c r="DT122" s="362"/>
      <c r="DU122" s="355" t="n">
        <f aca="false">($M122=DT122)*$D$13</f>
        <v>0</v>
      </c>
      <c r="DV122" s="406"/>
      <c r="DW122" s="362"/>
      <c r="DX122" s="355" t="n">
        <f aca="false">($M122=DW122)*$D$13</f>
        <v>0</v>
      </c>
      <c r="DY122" s="406"/>
      <c r="DZ122" s="362"/>
      <c r="EA122" s="355" t="n">
        <f aca="false">($M122=DZ122)*$D$13</f>
        <v>0</v>
      </c>
      <c r="EB122" s="406"/>
      <c r="EC122" s="362"/>
      <c r="ED122" s="355" t="n">
        <f aca="false">($M122=EC122)*$D$13</f>
        <v>0</v>
      </c>
      <c r="EE122" s="406"/>
      <c r="EF122" s="362"/>
      <c r="EG122" s="355" t="n">
        <f aca="false">($M122=EF122)*$D$13</f>
        <v>0</v>
      </c>
      <c r="EH122" s="406"/>
      <c r="EI122" s="406"/>
    </row>
    <row r="123" customFormat="false" ht="15" hidden="false" customHeight="false" outlineLevel="0" collapsed="false">
      <c r="A123" s="326"/>
      <c r="B123" s="326"/>
      <c r="C123" s="326"/>
      <c r="D123" s="326"/>
      <c r="E123" s="326"/>
      <c r="F123" s="327" t="n">
        <f aca="false">$D$14</f>
        <v>5</v>
      </c>
      <c r="G123" s="393" t="n">
        <f aca="false">VLOOKUP(H123,Equipos!$Q$1:$R$25,2,0)</f>
        <v>18</v>
      </c>
      <c r="H123" s="394" t="n">
        <f aca="false">$H$74</f>
        <v>46201</v>
      </c>
      <c r="I123" s="332"/>
      <c r="J123" s="407"/>
      <c r="K123" s="366" t="str">
        <f aca="false">Idiomas!D193</f>
        <v>4º GRUPO K</v>
      </c>
      <c r="L123" s="353"/>
      <c r="M123" s="358" t="str">
        <f aca="false">IF(OR(SUM(WORLDCUP!$AN$86:$AN$89)=12,WORLDCUP!$AJ$99=144),WORLDCUP!AL89,LEFT(K123,1)&amp;RIGHT(K123,1))</f>
        <v>4K</v>
      </c>
      <c r="N123" s="331"/>
      <c r="O123" s="331"/>
      <c r="P123" s="331"/>
      <c r="Q123" s="331"/>
      <c r="R123" s="403"/>
      <c r="S123" s="362" t="s">
        <v>373</v>
      </c>
      <c r="T123" s="355" t="n">
        <f aca="false">($M123=S123)*$D$14</f>
        <v>0</v>
      </c>
      <c r="U123" s="406"/>
      <c r="V123" s="362" t="s">
        <v>373</v>
      </c>
      <c r="W123" s="355" t="n">
        <f aca="false">($M123=V123)*$D$14</f>
        <v>0</v>
      </c>
      <c r="X123" s="406"/>
      <c r="Y123" s="362" t="s">
        <v>373</v>
      </c>
      <c r="Z123" s="355" t="n">
        <f aca="false">($M123=Y123)*$D$14</f>
        <v>0</v>
      </c>
      <c r="AA123" s="406"/>
      <c r="AB123" s="362" t="s">
        <v>372</v>
      </c>
      <c r="AC123" s="355" t="n">
        <f aca="false">($M123=AB123)*$D$14</f>
        <v>0</v>
      </c>
      <c r="AD123" s="406"/>
      <c r="AE123" s="362" t="s">
        <v>373</v>
      </c>
      <c r="AF123" s="355" t="n">
        <f aca="false">($M123=AE123)*$D$14</f>
        <v>0</v>
      </c>
      <c r="AG123" s="406"/>
      <c r="AH123" s="362" t="s">
        <v>372</v>
      </c>
      <c r="AI123" s="355" t="n">
        <f aca="false">($M123=AH123)*$D$14</f>
        <v>0</v>
      </c>
      <c r="AJ123" s="406"/>
      <c r="AK123" s="362" t="s">
        <v>372</v>
      </c>
      <c r="AL123" s="355" t="n">
        <f aca="false">($M123=AK123)*$D$14</f>
        <v>0</v>
      </c>
      <c r="AM123" s="406"/>
      <c r="AN123" s="362" t="s">
        <v>373</v>
      </c>
      <c r="AO123" s="355" t="n">
        <f aca="false">($M123=AN123)*$D$14</f>
        <v>0</v>
      </c>
      <c r="AP123" s="406"/>
      <c r="AQ123" s="362" t="s">
        <v>372</v>
      </c>
      <c r="AR123" s="355" t="n">
        <f aca="false">($M123=AQ123)*$D$14</f>
        <v>0</v>
      </c>
      <c r="AS123" s="406"/>
      <c r="AT123" s="362" t="s">
        <v>372</v>
      </c>
      <c r="AU123" s="355" t="n">
        <f aca="false">($M123=AT123)*$D$14</f>
        <v>0</v>
      </c>
      <c r="AV123" s="406"/>
      <c r="AW123" s="362" t="s">
        <v>372</v>
      </c>
      <c r="AX123" s="355" t="n">
        <f aca="false">($M123=AW123)*$D$14</f>
        <v>0</v>
      </c>
      <c r="AY123" s="406"/>
      <c r="AZ123" s="362" t="s">
        <v>372</v>
      </c>
      <c r="BA123" s="355" t="n">
        <f aca="false">($M123=AZ123)*$D$14</f>
        <v>0</v>
      </c>
      <c r="BB123" s="406"/>
      <c r="BC123" s="362" t="s">
        <v>373</v>
      </c>
      <c r="BD123" s="355" t="n">
        <f aca="false">($M123=BC123)*$D$14</f>
        <v>0</v>
      </c>
      <c r="BE123" s="406"/>
      <c r="BF123" s="362" t="s">
        <v>373</v>
      </c>
      <c r="BG123" s="355" t="n">
        <f aca="false">($M123=BF123)*$D$14</f>
        <v>0</v>
      </c>
      <c r="BH123" s="406"/>
      <c r="BI123" s="362" t="s">
        <v>373</v>
      </c>
      <c r="BJ123" s="355" t="n">
        <f aca="false">($M123=BI123)*$D$14</f>
        <v>0</v>
      </c>
      <c r="BK123" s="406"/>
      <c r="BL123" s="362" t="s">
        <v>373</v>
      </c>
      <c r="BM123" s="355" t="n">
        <f aca="false">($M123=BL123)*$D$14</f>
        <v>0</v>
      </c>
      <c r="BN123" s="406"/>
      <c r="BO123" s="362" t="s">
        <v>373</v>
      </c>
      <c r="BP123" s="355" t="n">
        <f aca="false">($M123=BO123)*$D$14</f>
        <v>0</v>
      </c>
      <c r="BQ123" s="406"/>
      <c r="BR123" s="362" t="s">
        <v>373</v>
      </c>
      <c r="BS123" s="355" t="n">
        <f aca="false">($M123=BR123)*$D$14</f>
        <v>0</v>
      </c>
      <c r="BT123" s="406"/>
      <c r="BU123" s="362"/>
      <c r="BV123" s="355" t="n">
        <f aca="false">($M123=BU123)*$D$14</f>
        <v>0</v>
      </c>
      <c r="BW123" s="406"/>
      <c r="BX123" s="362"/>
      <c r="BY123" s="355" t="n">
        <f aca="false">($M123=BX123)*$D$14</f>
        <v>0</v>
      </c>
      <c r="BZ123" s="406"/>
      <c r="CA123" s="362"/>
      <c r="CB123" s="355" t="n">
        <f aca="false">($M123=CA123)*$D$14</f>
        <v>0</v>
      </c>
      <c r="CC123" s="406"/>
      <c r="CD123" s="362"/>
      <c r="CE123" s="355" t="n">
        <f aca="false">($M123=CD123)*$D$14</f>
        <v>0</v>
      </c>
      <c r="CF123" s="406"/>
      <c r="CG123" s="362"/>
      <c r="CH123" s="355" t="n">
        <f aca="false">($M123=CG123)*$D$14</f>
        <v>0</v>
      </c>
      <c r="CI123" s="406"/>
      <c r="CJ123" s="362"/>
      <c r="CK123" s="355" t="n">
        <f aca="false">($M123=CJ123)*$D$14</f>
        <v>0</v>
      </c>
      <c r="CL123" s="406"/>
      <c r="CM123" s="362"/>
      <c r="CN123" s="355" t="n">
        <f aca="false">($M123=CM123)*$D$14</f>
        <v>0</v>
      </c>
      <c r="CO123" s="406"/>
      <c r="CP123" s="362"/>
      <c r="CQ123" s="355" t="n">
        <f aca="false">($M123=CP123)*$D$14</f>
        <v>0</v>
      </c>
      <c r="CR123" s="406"/>
      <c r="CS123" s="362"/>
      <c r="CT123" s="355" t="n">
        <f aca="false">($M123=CS123)*$D$14</f>
        <v>0</v>
      </c>
      <c r="CU123" s="406"/>
      <c r="CV123" s="362"/>
      <c r="CW123" s="355" t="n">
        <f aca="false">($M123=CV123)*$D$14</f>
        <v>0</v>
      </c>
      <c r="CX123" s="406"/>
      <c r="CY123" s="362"/>
      <c r="CZ123" s="355" t="n">
        <f aca="false">($M123=CY123)*$D$14</f>
        <v>0</v>
      </c>
      <c r="DA123" s="406"/>
      <c r="DB123" s="362"/>
      <c r="DC123" s="355" t="n">
        <f aca="false">($M123=DB123)*$D$14</f>
        <v>0</v>
      </c>
      <c r="DD123" s="406"/>
      <c r="DE123" s="362"/>
      <c r="DF123" s="355" t="n">
        <f aca="false">($M123=DE123)*$D$14</f>
        <v>0</v>
      </c>
      <c r="DG123" s="406"/>
      <c r="DH123" s="362"/>
      <c r="DI123" s="355" t="n">
        <f aca="false">($M123=DH123)*$D$14</f>
        <v>0</v>
      </c>
      <c r="DJ123" s="406"/>
      <c r="DK123" s="362"/>
      <c r="DL123" s="355" t="n">
        <f aca="false">($M123=DK123)*$D$14</f>
        <v>0</v>
      </c>
      <c r="DM123" s="406"/>
      <c r="DN123" s="362"/>
      <c r="DO123" s="355" t="n">
        <f aca="false">($M123=DN123)*$D$14</f>
        <v>0</v>
      </c>
      <c r="DP123" s="406"/>
      <c r="DQ123" s="362"/>
      <c r="DR123" s="355" t="n">
        <f aca="false">($M123=DQ123)*$D$14</f>
        <v>0</v>
      </c>
      <c r="DS123" s="406"/>
      <c r="DT123" s="362"/>
      <c r="DU123" s="355" t="n">
        <f aca="false">($M123=DT123)*$D$14</f>
        <v>0</v>
      </c>
      <c r="DV123" s="406"/>
      <c r="DW123" s="362"/>
      <c r="DX123" s="355" t="n">
        <f aca="false">($M123=DW123)*$D$14</f>
        <v>0</v>
      </c>
      <c r="DY123" s="406"/>
      <c r="DZ123" s="362"/>
      <c r="EA123" s="355" t="n">
        <f aca="false">($M123=DZ123)*$D$14</f>
        <v>0</v>
      </c>
      <c r="EB123" s="406"/>
      <c r="EC123" s="362"/>
      <c r="ED123" s="355" t="n">
        <f aca="false">($M123=EC123)*$D$14</f>
        <v>0</v>
      </c>
      <c r="EE123" s="406"/>
      <c r="EF123" s="362"/>
      <c r="EG123" s="355" t="n">
        <f aca="false">($M123=EF123)*$D$14</f>
        <v>0</v>
      </c>
      <c r="EH123" s="406"/>
      <c r="EI123" s="406"/>
    </row>
    <row r="124" customFormat="false" ht="15" hidden="false" customHeight="false" outlineLevel="0" collapsed="false">
      <c r="A124" s="326"/>
      <c r="B124" s="326"/>
      <c r="C124" s="326"/>
      <c r="D124" s="326"/>
      <c r="E124" s="326"/>
      <c r="F124" s="327" t="n">
        <f aca="false">$D$11</f>
        <v>5</v>
      </c>
      <c r="G124" s="393" t="n">
        <f aca="false">VLOOKUP(H124,Equipos!$Q$1:$R$25,2,0)</f>
        <v>18</v>
      </c>
      <c r="H124" s="394" t="n">
        <f aca="false">$H$76</f>
        <v>46201</v>
      </c>
      <c r="I124" s="332"/>
      <c r="J124" s="408" t="s">
        <v>137</v>
      </c>
      <c r="K124" s="366" t="str">
        <f aca="false">Idiomas!D194</f>
        <v>1º GRUPO L</v>
      </c>
      <c r="L124" s="353"/>
      <c r="M124" s="358" t="str">
        <f aca="false">IF(OR(SUM(WORLDCUP!$AN$94:$AN$97)=12,WORLDCUP!$AJ$99=144),WORLDCUP!AL94,LEFT(K124,1)&amp;RIGHT(K124,1))</f>
        <v>1L</v>
      </c>
      <c r="N124" s="331"/>
      <c r="O124" s="331"/>
      <c r="P124" s="331"/>
      <c r="Q124" s="331"/>
      <c r="R124" s="403"/>
      <c r="S124" s="362" t="s">
        <v>374</v>
      </c>
      <c r="T124" s="355" t="n">
        <f aca="false">($M124=S124)*$D$11</f>
        <v>0</v>
      </c>
      <c r="U124" s="406"/>
      <c r="V124" s="362" t="s">
        <v>374</v>
      </c>
      <c r="W124" s="355" t="n">
        <f aca="false">($M124=V124)*$D$11</f>
        <v>0</v>
      </c>
      <c r="X124" s="406"/>
      <c r="Y124" s="362" t="s">
        <v>374</v>
      </c>
      <c r="Z124" s="355" t="n">
        <f aca="false">($M124=Y124)*$D$11</f>
        <v>0</v>
      </c>
      <c r="AA124" s="406"/>
      <c r="AB124" s="362" t="s">
        <v>375</v>
      </c>
      <c r="AC124" s="355" t="n">
        <f aca="false">($M124=AB124)*$D$11</f>
        <v>0</v>
      </c>
      <c r="AD124" s="406"/>
      <c r="AE124" s="362" t="s">
        <v>374</v>
      </c>
      <c r="AF124" s="355" t="n">
        <f aca="false">($M124=AE124)*$D$11</f>
        <v>0</v>
      </c>
      <c r="AG124" s="406"/>
      <c r="AH124" s="362" t="s">
        <v>374</v>
      </c>
      <c r="AI124" s="355" t="n">
        <f aca="false">($M124=AH124)*$D$11</f>
        <v>0</v>
      </c>
      <c r="AJ124" s="406"/>
      <c r="AK124" s="362" t="s">
        <v>374</v>
      </c>
      <c r="AL124" s="355" t="n">
        <f aca="false">($M124=AK124)*$D$11</f>
        <v>0</v>
      </c>
      <c r="AM124" s="406"/>
      <c r="AN124" s="362" t="s">
        <v>374</v>
      </c>
      <c r="AO124" s="355" t="n">
        <f aca="false">($M124=AN124)*$D$11</f>
        <v>0</v>
      </c>
      <c r="AP124" s="406"/>
      <c r="AQ124" s="362" t="s">
        <v>374</v>
      </c>
      <c r="AR124" s="355" t="n">
        <f aca="false">($M124=AQ124)*$D$11</f>
        <v>0</v>
      </c>
      <c r="AS124" s="406"/>
      <c r="AT124" s="362" t="s">
        <v>374</v>
      </c>
      <c r="AU124" s="355" t="n">
        <f aca="false">($M124=AT124)*$D$11</f>
        <v>0</v>
      </c>
      <c r="AV124" s="406"/>
      <c r="AW124" s="362" t="s">
        <v>374</v>
      </c>
      <c r="AX124" s="355" t="n">
        <f aca="false">($M124=AW124)*$D$11</f>
        <v>0</v>
      </c>
      <c r="AY124" s="406"/>
      <c r="AZ124" s="362" t="s">
        <v>374</v>
      </c>
      <c r="BA124" s="355" t="n">
        <f aca="false">($M124=AZ124)*$D$11</f>
        <v>0</v>
      </c>
      <c r="BB124" s="406"/>
      <c r="BC124" s="362" t="s">
        <v>376</v>
      </c>
      <c r="BD124" s="355" t="n">
        <f aca="false">($M124=BC124)*$D$11</f>
        <v>0</v>
      </c>
      <c r="BE124" s="406"/>
      <c r="BF124" s="362" t="s">
        <v>374</v>
      </c>
      <c r="BG124" s="355" t="n">
        <f aca="false">($M124=BF124)*$D$11</f>
        <v>0</v>
      </c>
      <c r="BH124" s="406"/>
      <c r="BI124" s="362" t="s">
        <v>374</v>
      </c>
      <c r="BJ124" s="355" t="n">
        <f aca="false">($M124=BI124)*$D$11</f>
        <v>0</v>
      </c>
      <c r="BK124" s="406"/>
      <c r="BL124" s="362" t="s">
        <v>374</v>
      </c>
      <c r="BM124" s="355" t="n">
        <f aca="false">($M124=BL124)*$D$11</f>
        <v>0</v>
      </c>
      <c r="BN124" s="406"/>
      <c r="BO124" s="362" t="s">
        <v>374</v>
      </c>
      <c r="BP124" s="355" t="n">
        <f aca="false">($M124=BO124)*$D$11</f>
        <v>0</v>
      </c>
      <c r="BQ124" s="406"/>
      <c r="BR124" s="362" t="s">
        <v>374</v>
      </c>
      <c r="BS124" s="355" t="n">
        <f aca="false">($M124=BR124)*$D$11</f>
        <v>0</v>
      </c>
      <c r="BT124" s="406"/>
      <c r="BU124" s="362"/>
      <c r="BV124" s="355" t="n">
        <f aca="false">($M124=BU124)*$D$11</f>
        <v>0</v>
      </c>
      <c r="BW124" s="406"/>
      <c r="BX124" s="362"/>
      <c r="BY124" s="355" t="n">
        <f aca="false">($M124=BX124)*$D$11</f>
        <v>0</v>
      </c>
      <c r="BZ124" s="406"/>
      <c r="CA124" s="362"/>
      <c r="CB124" s="355" t="n">
        <f aca="false">($M124=CA124)*$D$11</f>
        <v>0</v>
      </c>
      <c r="CC124" s="406"/>
      <c r="CD124" s="362"/>
      <c r="CE124" s="355" t="n">
        <f aca="false">($M124=CD124)*$D$11</f>
        <v>0</v>
      </c>
      <c r="CF124" s="406"/>
      <c r="CG124" s="362"/>
      <c r="CH124" s="355" t="n">
        <f aca="false">($M124=CG124)*$D$11</f>
        <v>0</v>
      </c>
      <c r="CI124" s="406"/>
      <c r="CJ124" s="362"/>
      <c r="CK124" s="355" t="n">
        <f aca="false">($M124=CJ124)*$D$11</f>
        <v>0</v>
      </c>
      <c r="CL124" s="406"/>
      <c r="CM124" s="362"/>
      <c r="CN124" s="355" t="n">
        <f aca="false">($M124=CM124)*$D$11</f>
        <v>0</v>
      </c>
      <c r="CO124" s="406"/>
      <c r="CP124" s="362"/>
      <c r="CQ124" s="355" t="n">
        <f aca="false">($M124=CP124)*$D$11</f>
        <v>0</v>
      </c>
      <c r="CR124" s="406"/>
      <c r="CS124" s="362"/>
      <c r="CT124" s="355" t="n">
        <f aca="false">($M124=CS124)*$D$11</f>
        <v>0</v>
      </c>
      <c r="CU124" s="406"/>
      <c r="CV124" s="362"/>
      <c r="CW124" s="355" t="n">
        <f aca="false">($M124=CV124)*$D$11</f>
        <v>0</v>
      </c>
      <c r="CX124" s="406"/>
      <c r="CY124" s="362"/>
      <c r="CZ124" s="355" t="n">
        <f aca="false">($M124=CY124)*$D$11</f>
        <v>0</v>
      </c>
      <c r="DA124" s="406"/>
      <c r="DB124" s="362"/>
      <c r="DC124" s="355" t="n">
        <f aca="false">($M124=DB124)*$D$11</f>
        <v>0</v>
      </c>
      <c r="DD124" s="406"/>
      <c r="DE124" s="362"/>
      <c r="DF124" s="355" t="n">
        <f aca="false">($M124=DE124)*$D$11</f>
        <v>0</v>
      </c>
      <c r="DG124" s="406"/>
      <c r="DH124" s="362"/>
      <c r="DI124" s="355" t="n">
        <f aca="false">($M124=DH124)*$D$11</f>
        <v>0</v>
      </c>
      <c r="DJ124" s="406"/>
      <c r="DK124" s="362"/>
      <c r="DL124" s="355" t="n">
        <f aca="false">($M124=DK124)*$D$11</f>
        <v>0</v>
      </c>
      <c r="DM124" s="406"/>
      <c r="DN124" s="362"/>
      <c r="DO124" s="355" t="n">
        <f aca="false">($M124=DN124)*$D$11</f>
        <v>0</v>
      </c>
      <c r="DP124" s="406"/>
      <c r="DQ124" s="362"/>
      <c r="DR124" s="355" t="n">
        <f aca="false">($M124=DQ124)*$D$11</f>
        <v>0</v>
      </c>
      <c r="DS124" s="406"/>
      <c r="DT124" s="362"/>
      <c r="DU124" s="355" t="n">
        <f aca="false">($M124=DT124)*$D$11</f>
        <v>0</v>
      </c>
      <c r="DV124" s="406"/>
      <c r="DW124" s="362"/>
      <c r="DX124" s="355" t="n">
        <f aca="false">($M124=DW124)*$D$11</f>
        <v>0</v>
      </c>
      <c r="DY124" s="406"/>
      <c r="DZ124" s="362"/>
      <c r="EA124" s="355" t="n">
        <f aca="false">($M124=DZ124)*$D$11</f>
        <v>0</v>
      </c>
      <c r="EB124" s="406"/>
      <c r="EC124" s="362"/>
      <c r="ED124" s="355" t="n">
        <f aca="false">($M124=EC124)*$D$11</f>
        <v>0</v>
      </c>
      <c r="EE124" s="406"/>
      <c r="EF124" s="362"/>
      <c r="EG124" s="355" t="n">
        <f aca="false">($M124=EF124)*$D$11</f>
        <v>0</v>
      </c>
      <c r="EH124" s="406"/>
      <c r="EI124" s="406"/>
    </row>
    <row r="125" customFormat="false" ht="15" hidden="false" customHeight="false" outlineLevel="0" collapsed="false">
      <c r="A125" s="326"/>
      <c r="B125" s="326"/>
      <c r="C125" s="326"/>
      <c r="D125" s="326"/>
      <c r="E125" s="326"/>
      <c r="F125" s="327" t="n">
        <f aca="false">$D$12</f>
        <v>5</v>
      </c>
      <c r="G125" s="393" t="n">
        <f aca="false">VLOOKUP(H125,Equipos!$Q$1:$R$25,2,0)</f>
        <v>18</v>
      </c>
      <c r="H125" s="394" t="n">
        <f aca="false">$H$76</f>
        <v>46201</v>
      </c>
      <c r="I125" s="332"/>
      <c r="J125" s="408"/>
      <c r="K125" s="366" t="str">
        <f aca="false">Idiomas!D195</f>
        <v>2º GRUPO L</v>
      </c>
      <c r="L125" s="353"/>
      <c r="M125" s="358" t="str">
        <f aca="false">IF(OR(SUM(WORLDCUP!$AN$94:$AN$97)=12,WORLDCUP!$AJ$99=144),WORLDCUP!AL95,LEFT(K125,1)&amp;RIGHT(K125,1))</f>
        <v>2L</v>
      </c>
      <c r="N125" s="331"/>
      <c r="O125" s="331"/>
      <c r="P125" s="331"/>
      <c r="Q125" s="331"/>
      <c r="R125" s="403"/>
      <c r="S125" s="362" t="s">
        <v>375</v>
      </c>
      <c r="T125" s="355" t="n">
        <f aca="false">($M125=S125)*$D$12</f>
        <v>0</v>
      </c>
      <c r="U125" s="406"/>
      <c r="V125" s="362" t="s">
        <v>375</v>
      </c>
      <c r="W125" s="355" t="n">
        <f aca="false">($M125=V125)*$D$12</f>
        <v>0</v>
      </c>
      <c r="X125" s="406"/>
      <c r="Y125" s="362" t="s">
        <v>375</v>
      </c>
      <c r="Z125" s="355" t="n">
        <f aca="false">($M125=Y125)*$D$12</f>
        <v>0</v>
      </c>
      <c r="AA125" s="406"/>
      <c r="AB125" s="362" t="s">
        <v>374</v>
      </c>
      <c r="AC125" s="355" t="n">
        <f aca="false">($M125=AB125)*$D$12</f>
        <v>0</v>
      </c>
      <c r="AD125" s="406"/>
      <c r="AE125" s="362" t="s">
        <v>375</v>
      </c>
      <c r="AF125" s="355" t="n">
        <f aca="false">($M125=AE125)*$D$12</f>
        <v>0</v>
      </c>
      <c r="AG125" s="406"/>
      <c r="AH125" s="362" t="s">
        <v>375</v>
      </c>
      <c r="AI125" s="355" t="n">
        <f aca="false">($M125=AH125)*$D$12</f>
        <v>0</v>
      </c>
      <c r="AJ125" s="406"/>
      <c r="AK125" s="362" t="s">
        <v>375</v>
      </c>
      <c r="AL125" s="355" t="n">
        <f aca="false">($M125=AK125)*$D$12</f>
        <v>0</v>
      </c>
      <c r="AM125" s="406"/>
      <c r="AN125" s="362" t="s">
        <v>375</v>
      </c>
      <c r="AO125" s="355" t="n">
        <f aca="false">($M125=AN125)*$D$12</f>
        <v>0</v>
      </c>
      <c r="AP125" s="406"/>
      <c r="AQ125" s="362" t="s">
        <v>375</v>
      </c>
      <c r="AR125" s="355" t="n">
        <f aca="false">($M125=AQ125)*$D$12</f>
        <v>0</v>
      </c>
      <c r="AS125" s="406"/>
      <c r="AT125" s="362" t="s">
        <v>375</v>
      </c>
      <c r="AU125" s="355" t="n">
        <f aca="false">($M125=AT125)*$D$12</f>
        <v>0</v>
      </c>
      <c r="AV125" s="406"/>
      <c r="AW125" s="362" t="s">
        <v>375</v>
      </c>
      <c r="AX125" s="355" t="n">
        <f aca="false">($M125=AW125)*$D$12</f>
        <v>0</v>
      </c>
      <c r="AY125" s="406"/>
      <c r="AZ125" s="362" t="s">
        <v>375</v>
      </c>
      <c r="BA125" s="355" t="n">
        <f aca="false">($M125=AZ125)*$D$12</f>
        <v>0</v>
      </c>
      <c r="BB125" s="406"/>
      <c r="BC125" s="362" t="s">
        <v>374</v>
      </c>
      <c r="BD125" s="355" t="n">
        <f aca="false">($M125=BC125)*$D$12</f>
        <v>0</v>
      </c>
      <c r="BE125" s="406"/>
      <c r="BF125" s="362" t="s">
        <v>377</v>
      </c>
      <c r="BG125" s="355" t="n">
        <f aca="false">($M125=BF125)*$D$12</f>
        <v>0</v>
      </c>
      <c r="BH125" s="406"/>
      <c r="BI125" s="362" t="s">
        <v>375</v>
      </c>
      <c r="BJ125" s="355" t="n">
        <f aca="false">($M125=BI125)*$D$12</f>
        <v>0</v>
      </c>
      <c r="BK125" s="406"/>
      <c r="BL125" s="362" t="s">
        <v>375</v>
      </c>
      <c r="BM125" s="355" t="n">
        <f aca="false">($M125=BL125)*$D$12</f>
        <v>0</v>
      </c>
      <c r="BN125" s="406"/>
      <c r="BO125" s="362" t="s">
        <v>376</v>
      </c>
      <c r="BP125" s="355" t="n">
        <f aca="false">($M125=BO125)*$D$12</f>
        <v>0</v>
      </c>
      <c r="BQ125" s="406"/>
      <c r="BR125" s="362" t="s">
        <v>375</v>
      </c>
      <c r="BS125" s="355" t="n">
        <f aca="false">($M125=BR125)*$D$12</f>
        <v>0</v>
      </c>
      <c r="BT125" s="406"/>
      <c r="BU125" s="362"/>
      <c r="BV125" s="355" t="n">
        <f aca="false">($M125=BU125)*$D$12</f>
        <v>0</v>
      </c>
      <c r="BW125" s="406"/>
      <c r="BX125" s="362"/>
      <c r="BY125" s="355" t="n">
        <f aca="false">($M125=BX125)*$D$12</f>
        <v>0</v>
      </c>
      <c r="BZ125" s="406"/>
      <c r="CA125" s="362"/>
      <c r="CB125" s="355" t="n">
        <f aca="false">($M125=CA125)*$D$12</f>
        <v>0</v>
      </c>
      <c r="CC125" s="406"/>
      <c r="CD125" s="362"/>
      <c r="CE125" s="355" t="n">
        <f aca="false">($M125=CD125)*$D$12</f>
        <v>0</v>
      </c>
      <c r="CF125" s="406"/>
      <c r="CG125" s="362"/>
      <c r="CH125" s="355" t="n">
        <f aca="false">($M125=CG125)*$D$12</f>
        <v>0</v>
      </c>
      <c r="CI125" s="406"/>
      <c r="CJ125" s="362"/>
      <c r="CK125" s="355" t="n">
        <f aca="false">($M125=CJ125)*$D$12</f>
        <v>0</v>
      </c>
      <c r="CL125" s="406"/>
      <c r="CM125" s="362"/>
      <c r="CN125" s="355" t="n">
        <f aca="false">($M125=CM125)*$D$12</f>
        <v>0</v>
      </c>
      <c r="CO125" s="406"/>
      <c r="CP125" s="362"/>
      <c r="CQ125" s="355" t="n">
        <f aca="false">($M125=CP125)*$D$12</f>
        <v>0</v>
      </c>
      <c r="CR125" s="406"/>
      <c r="CS125" s="362"/>
      <c r="CT125" s="355" t="n">
        <f aca="false">($M125=CS125)*$D$12</f>
        <v>0</v>
      </c>
      <c r="CU125" s="406"/>
      <c r="CV125" s="362"/>
      <c r="CW125" s="355" t="n">
        <f aca="false">($M125=CV125)*$D$12</f>
        <v>0</v>
      </c>
      <c r="CX125" s="406"/>
      <c r="CY125" s="362"/>
      <c r="CZ125" s="355" t="n">
        <f aca="false">($M125=CY125)*$D$12</f>
        <v>0</v>
      </c>
      <c r="DA125" s="406"/>
      <c r="DB125" s="362"/>
      <c r="DC125" s="355" t="n">
        <f aca="false">($M125=DB125)*$D$12</f>
        <v>0</v>
      </c>
      <c r="DD125" s="406"/>
      <c r="DE125" s="362"/>
      <c r="DF125" s="355" t="n">
        <f aca="false">($M125=DE125)*$D$12</f>
        <v>0</v>
      </c>
      <c r="DG125" s="406"/>
      <c r="DH125" s="362"/>
      <c r="DI125" s="355" t="n">
        <f aca="false">($M125=DH125)*$D$12</f>
        <v>0</v>
      </c>
      <c r="DJ125" s="406"/>
      <c r="DK125" s="362"/>
      <c r="DL125" s="355" t="n">
        <f aca="false">($M125=DK125)*$D$12</f>
        <v>0</v>
      </c>
      <c r="DM125" s="406"/>
      <c r="DN125" s="362"/>
      <c r="DO125" s="355" t="n">
        <f aca="false">($M125=DN125)*$D$12</f>
        <v>0</v>
      </c>
      <c r="DP125" s="406"/>
      <c r="DQ125" s="362"/>
      <c r="DR125" s="355" t="n">
        <f aca="false">($M125=DQ125)*$D$12</f>
        <v>0</v>
      </c>
      <c r="DS125" s="406"/>
      <c r="DT125" s="362"/>
      <c r="DU125" s="355" t="n">
        <f aca="false">($M125=DT125)*$D$12</f>
        <v>0</v>
      </c>
      <c r="DV125" s="406"/>
      <c r="DW125" s="362"/>
      <c r="DX125" s="355" t="n">
        <f aca="false">($M125=DW125)*$D$12</f>
        <v>0</v>
      </c>
      <c r="DY125" s="406"/>
      <c r="DZ125" s="362"/>
      <c r="EA125" s="355" t="n">
        <f aca="false">($M125=DZ125)*$D$12</f>
        <v>0</v>
      </c>
      <c r="EB125" s="406"/>
      <c r="EC125" s="362"/>
      <c r="ED125" s="355" t="n">
        <f aca="false">($M125=EC125)*$D$12</f>
        <v>0</v>
      </c>
      <c r="EE125" s="406"/>
      <c r="EF125" s="362"/>
      <c r="EG125" s="355" t="n">
        <f aca="false">($M125=EF125)*$D$12</f>
        <v>0</v>
      </c>
      <c r="EH125" s="406"/>
      <c r="EI125" s="406"/>
    </row>
    <row r="126" customFormat="false" ht="15" hidden="false" customHeight="false" outlineLevel="0" collapsed="false">
      <c r="A126" s="326"/>
      <c r="B126" s="326"/>
      <c r="C126" s="326"/>
      <c r="D126" s="326"/>
      <c r="E126" s="326"/>
      <c r="F126" s="327" t="n">
        <f aca="false">$D$13</f>
        <v>5</v>
      </c>
      <c r="G126" s="393" t="n">
        <f aca="false">VLOOKUP(H126,Equipos!$Q$1:$R$25,2,0)</f>
        <v>18</v>
      </c>
      <c r="H126" s="394" t="n">
        <f aca="false">$H$76</f>
        <v>46201</v>
      </c>
      <c r="I126" s="332"/>
      <c r="J126" s="408"/>
      <c r="K126" s="366" t="str">
        <f aca="false">Idiomas!D196</f>
        <v>3º GRUPO L</v>
      </c>
      <c r="L126" s="353"/>
      <c r="M126" s="358" t="str">
        <f aca="false">IF(OR(SUM(WORLDCUP!$AN$94:$AN$97)=12,WORLDCUP!$AJ$99=144),WORLDCUP!AL96,LEFT(K126,1)&amp;RIGHT(K126,1))</f>
        <v>3L</v>
      </c>
      <c r="N126" s="331"/>
      <c r="O126" s="331"/>
      <c r="P126" s="331"/>
      <c r="Q126" s="331"/>
      <c r="R126" s="403"/>
      <c r="S126" s="362" t="s">
        <v>376</v>
      </c>
      <c r="T126" s="355" t="n">
        <f aca="false">($M126=S126)*$D$13</f>
        <v>0</v>
      </c>
      <c r="U126" s="406"/>
      <c r="V126" s="362" t="s">
        <v>376</v>
      </c>
      <c r="W126" s="355" t="n">
        <f aca="false">($M126=V126)*$D$13</f>
        <v>0</v>
      </c>
      <c r="X126" s="406"/>
      <c r="Y126" s="362" t="s">
        <v>376</v>
      </c>
      <c r="Z126" s="355" t="n">
        <f aca="false">($M126=Y126)*$D$13</f>
        <v>0</v>
      </c>
      <c r="AA126" s="406"/>
      <c r="AB126" s="362" t="s">
        <v>376</v>
      </c>
      <c r="AC126" s="355" t="n">
        <f aca="false">($M126=AB126)*$D$13</f>
        <v>0</v>
      </c>
      <c r="AD126" s="406"/>
      <c r="AE126" s="362" t="s">
        <v>376</v>
      </c>
      <c r="AF126" s="355" t="n">
        <f aca="false">($M126=AE126)*$D$13</f>
        <v>0</v>
      </c>
      <c r="AG126" s="406"/>
      <c r="AH126" s="362" t="s">
        <v>376</v>
      </c>
      <c r="AI126" s="355" t="n">
        <f aca="false">($M126=AH126)*$D$13</f>
        <v>0</v>
      </c>
      <c r="AJ126" s="406"/>
      <c r="AK126" s="362" t="s">
        <v>376</v>
      </c>
      <c r="AL126" s="355" t="n">
        <f aca="false">($M126=AK126)*$D$13</f>
        <v>0</v>
      </c>
      <c r="AM126" s="406"/>
      <c r="AN126" s="362" t="s">
        <v>376</v>
      </c>
      <c r="AO126" s="355" t="n">
        <f aca="false">($M126=AN126)*$D$13</f>
        <v>0</v>
      </c>
      <c r="AP126" s="406"/>
      <c r="AQ126" s="362" t="s">
        <v>376</v>
      </c>
      <c r="AR126" s="355" t="n">
        <f aca="false">($M126=AQ126)*$D$13</f>
        <v>0</v>
      </c>
      <c r="AS126" s="406"/>
      <c r="AT126" s="362" t="s">
        <v>376</v>
      </c>
      <c r="AU126" s="355" t="n">
        <f aca="false">($M126=AT126)*$D$13</f>
        <v>0</v>
      </c>
      <c r="AV126" s="406"/>
      <c r="AW126" s="362" t="s">
        <v>376</v>
      </c>
      <c r="AX126" s="355" t="n">
        <f aca="false">($M126=AW126)*$D$13</f>
        <v>0</v>
      </c>
      <c r="AY126" s="406"/>
      <c r="AZ126" s="362" t="s">
        <v>376</v>
      </c>
      <c r="BA126" s="355" t="n">
        <f aca="false">($M126=AZ126)*$D$13</f>
        <v>0</v>
      </c>
      <c r="BB126" s="406"/>
      <c r="BC126" s="362" t="s">
        <v>375</v>
      </c>
      <c r="BD126" s="355" t="n">
        <f aca="false">($M126=BC126)*$D$13</f>
        <v>0</v>
      </c>
      <c r="BE126" s="406"/>
      <c r="BF126" s="362" t="s">
        <v>375</v>
      </c>
      <c r="BG126" s="355" t="n">
        <f aca="false">($M126=BF126)*$D$13</f>
        <v>0</v>
      </c>
      <c r="BH126" s="406"/>
      <c r="BI126" s="362" t="s">
        <v>376</v>
      </c>
      <c r="BJ126" s="355" t="n">
        <f aca="false">($M126=BI126)*$D$13</f>
        <v>0</v>
      </c>
      <c r="BK126" s="406"/>
      <c r="BL126" s="362" t="s">
        <v>376</v>
      </c>
      <c r="BM126" s="355" t="n">
        <f aca="false">($M126=BL126)*$D$13</f>
        <v>0</v>
      </c>
      <c r="BN126" s="406"/>
      <c r="BO126" s="362" t="s">
        <v>375</v>
      </c>
      <c r="BP126" s="355" t="n">
        <f aca="false">($M126=BO126)*$D$13</f>
        <v>0</v>
      </c>
      <c r="BQ126" s="406"/>
      <c r="BR126" s="362" t="s">
        <v>376</v>
      </c>
      <c r="BS126" s="355" t="n">
        <f aca="false">($M126=BR126)*$D$13</f>
        <v>0</v>
      </c>
      <c r="BT126" s="406"/>
      <c r="BU126" s="362"/>
      <c r="BV126" s="355" t="n">
        <f aca="false">($M126=BU126)*$D$13</f>
        <v>0</v>
      </c>
      <c r="BW126" s="406"/>
      <c r="BX126" s="362"/>
      <c r="BY126" s="355" t="n">
        <f aca="false">($M126=BX126)*$D$13</f>
        <v>0</v>
      </c>
      <c r="BZ126" s="406"/>
      <c r="CA126" s="362"/>
      <c r="CB126" s="355" t="n">
        <f aca="false">($M126=CA126)*$D$13</f>
        <v>0</v>
      </c>
      <c r="CC126" s="406"/>
      <c r="CD126" s="362"/>
      <c r="CE126" s="355" t="n">
        <f aca="false">($M126=CD126)*$D$13</f>
        <v>0</v>
      </c>
      <c r="CF126" s="406"/>
      <c r="CG126" s="362"/>
      <c r="CH126" s="355" t="n">
        <f aca="false">($M126=CG126)*$D$13</f>
        <v>0</v>
      </c>
      <c r="CI126" s="406"/>
      <c r="CJ126" s="362"/>
      <c r="CK126" s="355" t="n">
        <f aca="false">($M126=CJ126)*$D$13</f>
        <v>0</v>
      </c>
      <c r="CL126" s="406"/>
      <c r="CM126" s="362"/>
      <c r="CN126" s="355" t="n">
        <f aca="false">($M126=CM126)*$D$13</f>
        <v>0</v>
      </c>
      <c r="CO126" s="406"/>
      <c r="CP126" s="362"/>
      <c r="CQ126" s="355" t="n">
        <f aca="false">($M126=CP126)*$D$13</f>
        <v>0</v>
      </c>
      <c r="CR126" s="406"/>
      <c r="CS126" s="362"/>
      <c r="CT126" s="355" t="n">
        <f aca="false">($M126=CS126)*$D$13</f>
        <v>0</v>
      </c>
      <c r="CU126" s="406"/>
      <c r="CV126" s="362"/>
      <c r="CW126" s="355" t="n">
        <f aca="false">($M126=CV126)*$D$13</f>
        <v>0</v>
      </c>
      <c r="CX126" s="406"/>
      <c r="CY126" s="362"/>
      <c r="CZ126" s="355" t="n">
        <f aca="false">($M126=CY126)*$D$13</f>
        <v>0</v>
      </c>
      <c r="DA126" s="406"/>
      <c r="DB126" s="362"/>
      <c r="DC126" s="355" t="n">
        <f aca="false">($M126=DB126)*$D$13</f>
        <v>0</v>
      </c>
      <c r="DD126" s="406"/>
      <c r="DE126" s="362"/>
      <c r="DF126" s="355" t="n">
        <f aca="false">($M126=DE126)*$D$13</f>
        <v>0</v>
      </c>
      <c r="DG126" s="406"/>
      <c r="DH126" s="362"/>
      <c r="DI126" s="355" t="n">
        <f aca="false">($M126=DH126)*$D$13</f>
        <v>0</v>
      </c>
      <c r="DJ126" s="406"/>
      <c r="DK126" s="362"/>
      <c r="DL126" s="355" t="n">
        <f aca="false">($M126=DK126)*$D$13</f>
        <v>0</v>
      </c>
      <c r="DM126" s="406"/>
      <c r="DN126" s="362"/>
      <c r="DO126" s="355" t="n">
        <f aca="false">($M126=DN126)*$D$13</f>
        <v>0</v>
      </c>
      <c r="DP126" s="406"/>
      <c r="DQ126" s="362"/>
      <c r="DR126" s="355" t="n">
        <f aca="false">($M126=DQ126)*$D$13</f>
        <v>0</v>
      </c>
      <c r="DS126" s="406"/>
      <c r="DT126" s="362"/>
      <c r="DU126" s="355" t="n">
        <f aca="false">($M126=DT126)*$D$13</f>
        <v>0</v>
      </c>
      <c r="DV126" s="406"/>
      <c r="DW126" s="362"/>
      <c r="DX126" s="355" t="n">
        <f aca="false">($M126=DW126)*$D$13</f>
        <v>0</v>
      </c>
      <c r="DY126" s="406"/>
      <c r="DZ126" s="362"/>
      <c r="EA126" s="355" t="n">
        <f aca="false">($M126=DZ126)*$D$13</f>
        <v>0</v>
      </c>
      <c r="EB126" s="406"/>
      <c r="EC126" s="362"/>
      <c r="ED126" s="355" t="n">
        <f aca="false">($M126=EC126)*$D$13</f>
        <v>0</v>
      </c>
      <c r="EE126" s="406"/>
      <c r="EF126" s="362"/>
      <c r="EG126" s="355" t="n">
        <f aca="false">($M126=EF126)*$D$13</f>
        <v>0</v>
      </c>
      <c r="EH126" s="406"/>
      <c r="EI126" s="406"/>
    </row>
    <row r="127" customFormat="false" ht="15" hidden="false" customHeight="false" outlineLevel="0" collapsed="false">
      <c r="A127" s="326"/>
      <c r="B127" s="326"/>
      <c r="C127" s="326"/>
      <c r="D127" s="326"/>
      <c r="E127" s="326"/>
      <c r="F127" s="327" t="n">
        <f aca="false">$D$14</f>
        <v>5</v>
      </c>
      <c r="G127" s="393" t="n">
        <f aca="false">VLOOKUP(H127,Equipos!$Q$1:$R$25,2,0)</f>
        <v>18</v>
      </c>
      <c r="H127" s="394" t="n">
        <f aca="false">$H$76</f>
        <v>46201</v>
      </c>
      <c r="I127" s="332"/>
      <c r="J127" s="408"/>
      <c r="K127" s="395" t="str">
        <f aca="false">Idiomas!D197</f>
        <v>4º GRUPO L</v>
      </c>
      <c r="L127" s="395"/>
      <c r="M127" s="396" t="str">
        <f aca="false">IF(OR(SUM(WORLDCUP!$AN$94:$AN$97)=12,WORLDCUP!$AJ$99=144),WORLDCUP!AL97,LEFT(K127,1)&amp;RIGHT(K127,1))</f>
        <v>4L</v>
      </c>
      <c r="N127" s="331"/>
      <c r="O127" s="331"/>
      <c r="P127" s="331"/>
      <c r="Q127" s="331"/>
      <c r="R127" s="403"/>
      <c r="S127" s="397" t="s">
        <v>377</v>
      </c>
      <c r="T127" s="398" t="n">
        <f aca="false">($M127=S127)*$D$14</f>
        <v>0</v>
      </c>
      <c r="U127" s="406"/>
      <c r="V127" s="397" t="s">
        <v>377</v>
      </c>
      <c r="W127" s="398" t="n">
        <f aca="false">($M127=V127)*$D$14</f>
        <v>0</v>
      </c>
      <c r="X127" s="406"/>
      <c r="Y127" s="397" t="s">
        <v>377</v>
      </c>
      <c r="Z127" s="398" t="n">
        <f aca="false">($M127=Y127)*$D$14</f>
        <v>0</v>
      </c>
      <c r="AA127" s="406"/>
      <c r="AB127" s="397" t="s">
        <v>377</v>
      </c>
      <c r="AC127" s="398" t="n">
        <f aca="false">($M127=AB127)*$D$14</f>
        <v>0</v>
      </c>
      <c r="AD127" s="406"/>
      <c r="AE127" s="397" t="s">
        <v>377</v>
      </c>
      <c r="AF127" s="398" t="n">
        <f aca="false">($M127=AE127)*$D$14</f>
        <v>0</v>
      </c>
      <c r="AG127" s="406"/>
      <c r="AH127" s="397" t="s">
        <v>377</v>
      </c>
      <c r="AI127" s="398" t="n">
        <f aca="false">($M127=AH127)*$D$14</f>
        <v>0</v>
      </c>
      <c r="AJ127" s="406"/>
      <c r="AK127" s="397" t="s">
        <v>377</v>
      </c>
      <c r="AL127" s="398" t="n">
        <f aca="false">($M127=AK127)*$D$14</f>
        <v>0</v>
      </c>
      <c r="AM127" s="406"/>
      <c r="AN127" s="397" t="s">
        <v>377</v>
      </c>
      <c r="AO127" s="398" t="n">
        <f aca="false">($M127=AN127)*$D$14</f>
        <v>0</v>
      </c>
      <c r="AP127" s="406"/>
      <c r="AQ127" s="397" t="s">
        <v>377</v>
      </c>
      <c r="AR127" s="398" t="n">
        <f aca="false">($M127=AQ127)*$D$14</f>
        <v>0</v>
      </c>
      <c r="AS127" s="406"/>
      <c r="AT127" s="397" t="s">
        <v>377</v>
      </c>
      <c r="AU127" s="398" t="n">
        <f aca="false">($M127=AT127)*$D$14</f>
        <v>0</v>
      </c>
      <c r="AV127" s="406"/>
      <c r="AW127" s="397" t="s">
        <v>377</v>
      </c>
      <c r="AX127" s="398" t="n">
        <f aca="false">($M127=AW127)*$D$14</f>
        <v>0</v>
      </c>
      <c r="AY127" s="406"/>
      <c r="AZ127" s="397" t="s">
        <v>377</v>
      </c>
      <c r="BA127" s="398" t="n">
        <f aca="false">($M127=AZ127)*$D$14</f>
        <v>0</v>
      </c>
      <c r="BB127" s="406"/>
      <c r="BC127" s="397" t="s">
        <v>377</v>
      </c>
      <c r="BD127" s="398" t="n">
        <f aca="false">($M127=BC127)*$D$14</f>
        <v>0</v>
      </c>
      <c r="BE127" s="406"/>
      <c r="BF127" s="397" t="s">
        <v>376</v>
      </c>
      <c r="BG127" s="398" t="n">
        <f aca="false">($M127=BF127)*$D$14</f>
        <v>0</v>
      </c>
      <c r="BH127" s="406"/>
      <c r="BI127" s="397" t="s">
        <v>377</v>
      </c>
      <c r="BJ127" s="398" t="n">
        <f aca="false">($M127=BI127)*$D$14</f>
        <v>0</v>
      </c>
      <c r="BK127" s="406"/>
      <c r="BL127" s="397" t="s">
        <v>377</v>
      </c>
      <c r="BM127" s="398" t="n">
        <f aca="false">($M127=BL127)*$D$14</f>
        <v>0</v>
      </c>
      <c r="BN127" s="406"/>
      <c r="BO127" s="397" t="s">
        <v>377</v>
      </c>
      <c r="BP127" s="398" t="n">
        <f aca="false">($M127=BO127)*$D$14</f>
        <v>0</v>
      </c>
      <c r="BQ127" s="406"/>
      <c r="BR127" s="397" t="s">
        <v>377</v>
      </c>
      <c r="BS127" s="398" t="n">
        <f aca="false">($M127=BR127)*$D$14</f>
        <v>0</v>
      </c>
      <c r="BT127" s="406"/>
      <c r="BU127" s="397"/>
      <c r="BV127" s="398" t="n">
        <f aca="false">($M127=BU127)*$D$14</f>
        <v>0</v>
      </c>
      <c r="BW127" s="406"/>
      <c r="BX127" s="397"/>
      <c r="BY127" s="398" t="n">
        <f aca="false">($M127=BX127)*$D$14</f>
        <v>0</v>
      </c>
      <c r="BZ127" s="406"/>
      <c r="CA127" s="397"/>
      <c r="CB127" s="398" t="n">
        <f aca="false">($M127=CA127)*$D$14</f>
        <v>0</v>
      </c>
      <c r="CC127" s="406"/>
      <c r="CD127" s="397"/>
      <c r="CE127" s="398" t="n">
        <f aca="false">($M127=CD127)*$D$14</f>
        <v>0</v>
      </c>
      <c r="CF127" s="406"/>
      <c r="CG127" s="397"/>
      <c r="CH127" s="398" t="n">
        <f aca="false">($M127=CG127)*$D$14</f>
        <v>0</v>
      </c>
      <c r="CI127" s="406"/>
      <c r="CJ127" s="397"/>
      <c r="CK127" s="398" t="n">
        <f aca="false">($M127=CJ127)*$D$14</f>
        <v>0</v>
      </c>
      <c r="CL127" s="406"/>
      <c r="CM127" s="397"/>
      <c r="CN127" s="398" t="n">
        <f aca="false">($M127=CM127)*$D$14</f>
        <v>0</v>
      </c>
      <c r="CO127" s="406"/>
      <c r="CP127" s="397"/>
      <c r="CQ127" s="398" t="n">
        <f aca="false">($M127=CP127)*$D$14</f>
        <v>0</v>
      </c>
      <c r="CR127" s="406"/>
      <c r="CS127" s="397"/>
      <c r="CT127" s="398" t="n">
        <f aca="false">($M127=CS127)*$D$14</f>
        <v>0</v>
      </c>
      <c r="CU127" s="406"/>
      <c r="CV127" s="397"/>
      <c r="CW127" s="398" t="n">
        <f aca="false">($M127=CV127)*$D$14</f>
        <v>0</v>
      </c>
      <c r="CX127" s="406"/>
      <c r="CY127" s="397"/>
      <c r="CZ127" s="398" t="n">
        <f aca="false">($M127=CY127)*$D$14</f>
        <v>0</v>
      </c>
      <c r="DA127" s="406"/>
      <c r="DB127" s="397"/>
      <c r="DC127" s="398" t="n">
        <f aca="false">($M127=DB127)*$D$14</f>
        <v>0</v>
      </c>
      <c r="DD127" s="406"/>
      <c r="DE127" s="397"/>
      <c r="DF127" s="398" t="n">
        <f aca="false">($M127=DE127)*$D$14</f>
        <v>0</v>
      </c>
      <c r="DG127" s="406"/>
      <c r="DH127" s="397"/>
      <c r="DI127" s="398" t="n">
        <f aca="false">($M127=DH127)*$D$14</f>
        <v>0</v>
      </c>
      <c r="DJ127" s="406"/>
      <c r="DK127" s="397"/>
      <c r="DL127" s="398" t="n">
        <f aca="false">($M127=DK127)*$D$14</f>
        <v>0</v>
      </c>
      <c r="DM127" s="406"/>
      <c r="DN127" s="397"/>
      <c r="DO127" s="398" t="n">
        <f aca="false">($M127=DN127)*$D$14</f>
        <v>0</v>
      </c>
      <c r="DP127" s="406"/>
      <c r="DQ127" s="397"/>
      <c r="DR127" s="398" t="n">
        <f aca="false">($M127=DQ127)*$D$14</f>
        <v>0</v>
      </c>
      <c r="DS127" s="406"/>
      <c r="DT127" s="397"/>
      <c r="DU127" s="398" t="n">
        <f aca="false">($M127=DT127)*$D$14</f>
        <v>0</v>
      </c>
      <c r="DV127" s="406"/>
      <c r="DW127" s="397"/>
      <c r="DX127" s="398" t="n">
        <f aca="false">($M127=DW127)*$D$14</f>
        <v>0</v>
      </c>
      <c r="DY127" s="406"/>
      <c r="DZ127" s="397"/>
      <c r="EA127" s="398" t="n">
        <f aca="false">($M127=DZ127)*$D$14</f>
        <v>0</v>
      </c>
      <c r="EB127" s="406"/>
      <c r="EC127" s="397"/>
      <c r="ED127" s="398" t="n">
        <f aca="false">($M127=EC127)*$D$14</f>
        <v>0</v>
      </c>
      <c r="EE127" s="406"/>
      <c r="EF127" s="397"/>
      <c r="EG127" s="398" t="n">
        <f aca="false">($M127=EF127)*$D$14</f>
        <v>0</v>
      </c>
      <c r="EH127" s="406"/>
      <c r="EI127" s="406"/>
    </row>
    <row r="128" customFormat="false" ht="15" hidden="false" customHeight="false" outlineLevel="0" collapsed="false">
      <c r="A128" s="326"/>
      <c r="B128" s="326"/>
      <c r="C128" s="409"/>
      <c r="D128" s="409"/>
      <c r="E128" s="409"/>
      <c r="F128" s="410"/>
      <c r="G128" s="411"/>
      <c r="H128" s="409"/>
      <c r="I128" s="409"/>
      <c r="J128" s="412"/>
      <c r="K128" s="413" t="str">
        <f aca="false">Idiomas!D456</f>
        <v>Pos. Grupos</v>
      </c>
      <c r="L128" s="414"/>
      <c r="M128" s="413" t="str">
        <f aca="false">"Max: "&amp;SUM($D$11:$D$14)*12</f>
        <v>Max: 240</v>
      </c>
      <c r="N128" s="331"/>
      <c r="O128" s="331"/>
      <c r="P128" s="331"/>
      <c r="Q128" s="331"/>
      <c r="R128" s="326"/>
      <c r="S128" s="415"/>
      <c r="T128" s="346" t="n">
        <f aca="false">SUM(T80:T127)</f>
        <v>0</v>
      </c>
      <c r="U128" s="337"/>
      <c r="V128" s="415"/>
      <c r="W128" s="346" t="n">
        <f aca="false">SUM(W80:W127)</f>
        <v>0</v>
      </c>
      <c r="X128" s="337"/>
      <c r="Y128" s="415"/>
      <c r="Z128" s="346" t="n">
        <f aca="false">SUM(Z80:Z127)</f>
        <v>0</v>
      </c>
      <c r="AA128" s="337"/>
      <c r="AB128" s="415"/>
      <c r="AC128" s="346" t="n">
        <f aca="false">SUM(AC80:AC127)</f>
        <v>0</v>
      </c>
      <c r="AD128" s="337"/>
      <c r="AE128" s="415"/>
      <c r="AF128" s="346" t="n">
        <f aca="false">SUM(AF80:AF127)</f>
        <v>0</v>
      </c>
      <c r="AG128" s="337"/>
      <c r="AH128" s="415"/>
      <c r="AI128" s="346" t="n">
        <f aca="false">SUM(AI80:AI127)</f>
        <v>0</v>
      </c>
      <c r="AJ128" s="337"/>
      <c r="AK128" s="415"/>
      <c r="AL128" s="346" t="n">
        <f aca="false">SUM(AL80:AL127)</f>
        <v>0</v>
      </c>
      <c r="AM128" s="337"/>
      <c r="AN128" s="415"/>
      <c r="AO128" s="346" t="n">
        <f aca="false">SUM(AO80:AO127)</f>
        <v>0</v>
      </c>
      <c r="AP128" s="337"/>
      <c r="AQ128" s="415"/>
      <c r="AR128" s="346" t="n">
        <f aca="false">SUM(AR80:AR127)</f>
        <v>0</v>
      </c>
      <c r="AS128" s="337"/>
      <c r="AT128" s="415"/>
      <c r="AU128" s="346" t="n">
        <f aca="false">SUM(AU80:AU127)</f>
        <v>0</v>
      </c>
      <c r="AV128" s="337"/>
      <c r="AW128" s="415"/>
      <c r="AX128" s="346" t="n">
        <f aca="false">SUM(AX80:AX127)</f>
        <v>0</v>
      </c>
      <c r="AY128" s="337"/>
      <c r="AZ128" s="415"/>
      <c r="BA128" s="346" t="n">
        <f aca="false">SUM(BA80:BA127)</f>
        <v>0</v>
      </c>
      <c r="BB128" s="337"/>
      <c r="BC128" s="415"/>
      <c r="BD128" s="346" t="n">
        <f aca="false">SUM(BD80:BD127)</f>
        <v>0</v>
      </c>
      <c r="BE128" s="337"/>
      <c r="BF128" s="415"/>
      <c r="BG128" s="346" t="n">
        <f aca="false">SUM(BG80:BG127)</f>
        <v>0</v>
      </c>
      <c r="BH128" s="337"/>
      <c r="BI128" s="415"/>
      <c r="BJ128" s="346" t="n">
        <f aca="false">SUM(BJ80:BJ127)</f>
        <v>0</v>
      </c>
      <c r="BK128" s="337"/>
      <c r="BL128" s="415"/>
      <c r="BM128" s="346" t="n">
        <f aca="false">SUM(BM80:BM127)</f>
        <v>0</v>
      </c>
      <c r="BN128" s="337"/>
      <c r="BO128" s="415"/>
      <c r="BP128" s="346" t="n">
        <f aca="false">SUM(BP80:BP127)</f>
        <v>0</v>
      </c>
      <c r="BQ128" s="337"/>
      <c r="BR128" s="415"/>
      <c r="BS128" s="346" t="n">
        <f aca="false">SUM(BS80:BS127)</f>
        <v>0</v>
      </c>
      <c r="BT128" s="337"/>
      <c r="BU128" s="415"/>
      <c r="BV128" s="346" t="n">
        <f aca="false">SUM(BV80:BV127)</f>
        <v>0</v>
      </c>
      <c r="BW128" s="337"/>
      <c r="BX128" s="415"/>
      <c r="BY128" s="346" t="n">
        <f aca="false">SUM(BY80:BY127)</f>
        <v>0</v>
      </c>
      <c r="BZ128" s="337"/>
      <c r="CA128" s="415"/>
      <c r="CB128" s="346" t="n">
        <f aca="false">SUM(CB80:CB127)</f>
        <v>0</v>
      </c>
      <c r="CC128" s="337"/>
      <c r="CD128" s="415"/>
      <c r="CE128" s="346" t="n">
        <f aca="false">SUM(CE80:CE127)</f>
        <v>0</v>
      </c>
      <c r="CF128" s="337"/>
      <c r="CG128" s="415"/>
      <c r="CH128" s="346" t="n">
        <f aca="false">SUM(CH80:CH127)</f>
        <v>0</v>
      </c>
      <c r="CI128" s="337"/>
      <c r="CJ128" s="415"/>
      <c r="CK128" s="346" t="n">
        <f aca="false">SUM(CK80:CK127)</f>
        <v>0</v>
      </c>
      <c r="CL128" s="337"/>
      <c r="CM128" s="415"/>
      <c r="CN128" s="346" t="n">
        <f aca="false">SUM(CN80:CN127)</f>
        <v>0</v>
      </c>
      <c r="CO128" s="337"/>
      <c r="CP128" s="415"/>
      <c r="CQ128" s="346" t="n">
        <f aca="false">SUM(CQ80:CQ127)</f>
        <v>0</v>
      </c>
      <c r="CR128" s="337"/>
      <c r="CS128" s="415"/>
      <c r="CT128" s="346" t="n">
        <f aca="false">SUM(CT80:CT127)</f>
        <v>0</v>
      </c>
      <c r="CU128" s="337"/>
      <c r="CV128" s="415"/>
      <c r="CW128" s="346" t="n">
        <f aca="false">SUM(CW80:CW127)</f>
        <v>0</v>
      </c>
      <c r="CX128" s="337"/>
      <c r="CY128" s="415"/>
      <c r="CZ128" s="346" t="n">
        <f aca="false">SUM(CZ80:CZ127)</f>
        <v>0</v>
      </c>
      <c r="DA128" s="337"/>
      <c r="DB128" s="415"/>
      <c r="DC128" s="346" t="n">
        <f aca="false">SUM(DC80:DC127)</f>
        <v>0</v>
      </c>
      <c r="DD128" s="337"/>
      <c r="DE128" s="415"/>
      <c r="DF128" s="346" t="n">
        <f aca="false">SUM(DF80:DF127)</f>
        <v>0</v>
      </c>
      <c r="DG128" s="337"/>
      <c r="DH128" s="415"/>
      <c r="DI128" s="346" t="n">
        <f aca="false">SUM(DI80:DI127)</f>
        <v>0</v>
      </c>
      <c r="DJ128" s="337"/>
      <c r="DK128" s="415"/>
      <c r="DL128" s="346" t="n">
        <f aca="false">SUM(DL80:DL127)</f>
        <v>0</v>
      </c>
      <c r="DM128" s="337"/>
      <c r="DN128" s="415"/>
      <c r="DO128" s="346" t="n">
        <f aca="false">SUM(DO80:DO127)</f>
        <v>0</v>
      </c>
      <c r="DP128" s="337"/>
      <c r="DQ128" s="415"/>
      <c r="DR128" s="346" t="n">
        <f aca="false">SUM(DR80:DR127)</f>
        <v>0</v>
      </c>
      <c r="DS128" s="337"/>
      <c r="DT128" s="415"/>
      <c r="DU128" s="346" t="n">
        <f aca="false">SUM(DU80:DU127)</f>
        <v>0</v>
      </c>
      <c r="DV128" s="337"/>
      <c r="DW128" s="415"/>
      <c r="DX128" s="346" t="n">
        <f aca="false">SUM(DX80:DX127)</f>
        <v>0</v>
      </c>
      <c r="DY128" s="337"/>
      <c r="DZ128" s="415"/>
      <c r="EA128" s="346" t="n">
        <f aca="false">SUM(EA80:EA127)</f>
        <v>0</v>
      </c>
      <c r="EB128" s="337"/>
      <c r="EC128" s="415"/>
      <c r="ED128" s="346" t="n">
        <f aca="false">SUM(ED80:ED127)</f>
        <v>0</v>
      </c>
      <c r="EE128" s="337"/>
      <c r="EF128" s="415"/>
      <c r="EG128" s="346" t="n">
        <f aca="false">SUM(EG80:EG127)</f>
        <v>0</v>
      </c>
      <c r="EH128" s="337"/>
      <c r="EI128" s="337"/>
    </row>
    <row r="129" customFormat="false" ht="15" hidden="false" customHeight="false" outlineLevel="0" collapsed="false">
      <c r="A129" s="326"/>
      <c r="B129" s="326"/>
      <c r="C129" s="409"/>
      <c r="D129" s="409"/>
      <c r="E129" s="409"/>
      <c r="F129" s="410"/>
      <c r="G129" s="411"/>
      <c r="H129" s="409"/>
      <c r="I129" s="409"/>
      <c r="J129" s="412"/>
      <c r="K129" s="345" t="str">
        <f aca="false">Idiomas!D137</f>
        <v>CLASIFICADOS PARA DIECISEISAVOS</v>
      </c>
      <c r="L129" s="332"/>
      <c r="M129" s="346"/>
      <c r="N129" s="331"/>
      <c r="O129" s="331"/>
      <c r="P129" s="331"/>
      <c r="Q129" s="331"/>
      <c r="R129" s="326"/>
      <c r="S129" s="415"/>
      <c r="T129" s="346"/>
      <c r="U129" s="337"/>
      <c r="V129" s="415"/>
      <c r="W129" s="346"/>
      <c r="X129" s="337"/>
      <c r="Y129" s="415"/>
      <c r="Z129" s="346"/>
      <c r="AA129" s="337"/>
      <c r="AB129" s="415"/>
      <c r="AC129" s="346"/>
      <c r="AD129" s="337"/>
      <c r="AE129" s="415"/>
      <c r="AF129" s="346"/>
      <c r="AG129" s="337"/>
      <c r="AH129" s="415"/>
      <c r="AI129" s="346"/>
      <c r="AJ129" s="337"/>
      <c r="AK129" s="415"/>
      <c r="AL129" s="346"/>
      <c r="AM129" s="337"/>
      <c r="AN129" s="415"/>
      <c r="AO129" s="346"/>
      <c r="AP129" s="337"/>
      <c r="AQ129" s="415"/>
      <c r="AR129" s="346"/>
      <c r="AS129" s="337"/>
      <c r="AT129" s="415"/>
      <c r="AU129" s="346"/>
      <c r="AV129" s="337"/>
      <c r="AW129" s="415"/>
      <c r="AX129" s="346"/>
      <c r="AY129" s="337"/>
      <c r="AZ129" s="415"/>
      <c r="BA129" s="346"/>
      <c r="BB129" s="337"/>
      <c r="BC129" s="415"/>
      <c r="BD129" s="346"/>
      <c r="BE129" s="337"/>
      <c r="BF129" s="415"/>
      <c r="BG129" s="346"/>
      <c r="BH129" s="337"/>
      <c r="BI129" s="415"/>
      <c r="BJ129" s="346"/>
      <c r="BK129" s="337"/>
      <c r="BL129" s="415"/>
      <c r="BM129" s="346"/>
      <c r="BN129" s="337"/>
      <c r="BO129" s="415"/>
      <c r="BP129" s="346"/>
      <c r="BQ129" s="337"/>
      <c r="BR129" s="415"/>
      <c r="BS129" s="346"/>
      <c r="BT129" s="337"/>
      <c r="BU129" s="415"/>
      <c r="BV129" s="346"/>
      <c r="BW129" s="337"/>
      <c r="BX129" s="415"/>
      <c r="BY129" s="346"/>
      <c r="BZ129" s="337"/>
      <c r="CA129" s="415"/>
      <c r="CB129" s="346"/>
      <c r="CC129" s="337"/>
      <c r="CD129" s="415"/>
      <c r="CE129" s="346"/>
      <c r="CF129" s="337"/>
      <c r="CG129" s="415"/>
      <c r="CH129" s="346"/>
      <c r="CI129" s="337"/>
      <c r="CJ129" s="415"/>
      <c r="CK129" s="346"/>
      <c r="CL129" s="337"/>
      <c r="CM129" s="415"/>
      <c r="CN129" s="346"/>
      <c r="CO129" s="337"/>
      <c r="CP129" s="415"/>
      <c r="CQ129" s="346"/>
      <c r="CR129" s="337"/>
      <c r="CS129" s="415"/>
      <c r="CT129" s="346"/>
      <c r="CU129" s="337"/>
      <c r="CV129" s="415"/>
      <c r="CW129" s="346"/>
      <c r="CX129" s="337"/>
      <c r="CY129" s="415"/>
      <c r="CZ129" s="346"/>
      <c r="DA129" s="337"/>
      <c r="DB129" s="415"/>
      <c r="DC129" s="346"/>
      <c r="DD129" s="337"/>
      <c r="DE129" s="415"/>
      <c r="DF129" s="346"/>
      <c r="DG129" s="337"/>
      <c r="DH129" s="415"/>
      <c r="DI129" s="346"/>
      <c r="DJ129" s="337"/>
      <c r="DK129" s="415"/>
      <c r="DL129" s="346"/>
      <c r="DM129" s="337"/>
      <c r="DN129" s="415"/>
      <c r="DO129" s="346"/>
      <c r="DP129" s="337"/>
      <c r="DQ129" s="415"/>
      <c r="DR129" s="346"/>
      <c r="DS129" s="337"/>
      <c r="DT129" s="415"/>
      <c r="DU129" s="346"/>
      <c r="DV129" s="337"/>
      <c r="DW129" s="415"/>
      <c r="DX129" s="346"/>
      <c r="DY129" s="337"/>
      <c r="DZ129" s="415"/>
      <c r="EA129" s="346"/>
      <c r="EB129" s="337"/>
      <c r="EC129" s="415"/>
      <c r="ED129" s="346"/>
      <c r="EE129" s="337"/>
      <c r="EF129" s="415"/>
      <c r="EG129" s="346"/>
      <c r="EH129" s="337"/>
      <c r="EI129" s="337"/>
    </row>
    <row r="130" customFormat="false" ht="15" hidden="false" customHeight="false" outlineLevel="0" collapsed="false">
      <c r="A130" s="326"/>
      <c r="B130" s="326"/>
      <c r="C130" s="409"/>
      <c r="D130" s="409"/>
      <c r="E130" s="409"/>
      <c r="F130" s="410" t="n">
        <f aca="false">$D$15</f>
        <v>3</v>
      </c>
      <c r="G130" s="411" t="n">
        <f aca="false">VLOOKUP(H130,Equipos!$Q$1:$R$25,2,0)</f>
        <v>19</v>
      </c>
      <c r="H130" s="416" t="str">
        <f aca="false">Idiomas!$D$137</f>
        <v>CLASIFICADOS PARA DIECISEISAVOS</v>
      </c>
      <c r="I130" s="409"/>
      <c r="J130" s="417" t="s">
        <v>147</v>
      </c>
      <c r="K130" s="353" t="str">
        <f aca="false">Idiomas!$D$198&amp;"-"&amp;ROWS($L$130:L130)</f>
        <v>Dieciseisavofinalista-1</v>
      </c>
      <c r="L130" s="353"/>
      <c r="M130" s="358" t="str">
        <f aca="false">WORLDCUP!AA101</f>
        <v>2A</v>
      </c>
      <c r="N130" s="331"/>
      <c r="O130" s="331"/>
      <c r="P130" s="331"/>
      <c r="Q130" s="331"/>
      <c r="R130" s="403"/>
      <c r="S130" s="369" t="s">
        <v>332</v>
      </c>
      <c r="T130" s="370" t="n">
        <f aca="false">COUNTIF($M$130:$M$161,S130)*$D$15</f>
        <v>0</v>
      </c>
      <c r="U130" s="406"/>
      <c r="V130" s="369" t="s">
        <v>333</v>
      </c>
      <c r="W130" s="370" t="n">
        <f aca="false">COUNTIF($M$130:$M$161,V130)*$D$15</f>
        <v>0</v>
      </c>
      <c r="X130" s="406"/>
      <c r="Y130" s="369" t="s">
        <v>334</v>
      </c>
      <c r="Z130" s="370" t="n">
        <f aca="false">COUNTIF($M$130:$M$161,Y130)*$D$15</f>
        <v>0</v>
      </c>
      <c r="AA130" s="406"/>
      <c r="AB130" s="369" t="s">
        <v>331</v>
      </c>
      <c r="AC130" s="370" t="n">
        <f aca="false">COUNTIF($M$130:$M$161,AB130)*$D$15</f>
        <v>0</v>
      </c>
      <c r="AD130" s="406"/>
      <c r="AE130" s="369" t="s">
        <v>331</v>
      </c>
      <c r="AF130" s="370" t="n">
        <f aca="false">COUNTIF($M$130:$M$161,AE130)*$D$15</f>
        <v>0</v>
      </c>
      <c r="AG130" s="406"/>
      <c r="AH130" s="369" t="s">
        <v>333</v>
      </c>
      <c r="AI130" s="370" t="n">
        <f aca="false">COUNTIF($M$130:$M$161,AH130)*$D$15</f>
        <v>0</v>
      </c>
      <c r="AJ130" s="406"/>
      <c r="AK130" s="369" t="s">
        <v>333</v>
      </c>
      <c r="AL130" s="370" t="n">
        <f aca="false">COUNTIF($M$130:$M$161,AK130)*$D$15</f>
        <v>0</v>
      </c>
      <c r="AM130" s="406"/>
      <c r="AN130" s="369" t="s">
        <v>333</v>
      </c>
      <c r="AO130" s="370" t="n">
        <f aca="false">COUNTIF($M$130:$M$161,AN130)*$D$15</f>
        <v>0</v>
      </c>
      <c r="AP130" s="406"/>
      <c r="AQ130" s="369" t="s">
        <v>331</v>
      </c>
      <c r="AR130" s="370" t="n">
        <f aca="false">COUNTIF($M$130:$M$161,AQ130)*$D$15</f>
        <v>0</v>
      </c>
      <c r="AS130" s="406"/>
      <c r="AT130" s="369" t="s">
        <v>331</v>
      </c>
      <c r="AU130" s="370" t="n">
        <f aca="false">COUNTIF($M$130:$M$161,AT130)*$D$15</f>
        <v>0</v>
      </c>
      <c r="AV130" s="406"/>
      <c r="AW130" s="369" t="s">
        <v>333</v>
      </c>
      <c r="AX130" s="370" t="n">
        <f aca="false">COUNTIF($M$130:$M$161,AW130)*$D$15</f>
        <v>0</v>
      </c>
      <c r="AY130" s="406"/>
      <c r="AZ130" s="369" t="s">
        <v>332</v>
      </c>
      <c r="BA130" s="370" t="n">
        <f aca="false">COUNTIF($M$130:$M$161,AZ130)*$D$15</f>
        <v>0</v>
      </c>
      <c r="BB130" s="406"/>
      <c r="BC130" s="369" t="s">
        <v>332</v>
      </c>
      <c r="BD130" s="370" t="n">
        <f aca="false">COUNTIF($M$130:$M$161,BC130)*$D$15</f>
        <v>0</v>
      </c>
      <c r="BE130" s="406"/>
      <c r="BF130" s="369" t="s">
        <v>332</v>
      </c>
      <c r="BG130" s="370" t="n">
        <f aca="false">COUNTIF($M$130:$M$161,BF130)*$D$15</f>
        <v>0</v>
      </c>
      <c r="BH130" s="406"/>
      <c r="BI130" s="369" t="s">
        <v>333</v>
      </c>
      <c r="BJ130" s="370" t="n">
        <f aca="false">COUNTIF($M$130:$M$161,BI130)*$D$15</f>
        <v>0</v>
      </c>
      <c r="BK130" s="406"/>
      <c r="BL130" s="369" t="s">
        <v>331</v>
      </c>
      <c r="BM130" s="370" t="n">
        <f aca="false">COUNTIF($M$130:$M$161,BL130)*$D$15</f>
        <v>0</v>
      </c>
      <c r="BN130" s="406"/>
      <c r="BO130" s="369" t="s">
        <v>332</v>
      </c>
      <c r="BP130" s="370" t="n">
        <f aca="false">COUNTIF($M$130:$M$161,BO130)*$D$15</f>
        <v>0</v>
      </c>
      <c r="BQ130" s="406"/>
      <c r="BR130" s="369" t="s">
        <v>333</v>
      </c>
      <c r="BS130" s="370" t="n">
        <f aca="false">COUNTIF($M$130:$M$161,BR130)*$D$15</f>
        <v>0</v>
      </c>
      <c r="BT130" s="406"/>
      <c r="BU130" s="369"/>
      <c r="BV130" s="370" t="n">
        <f aca="false">COUNTIF($M$130:$M$161,BU130)*$D$15</f>
        <v>0</v>
      </c>
      <c r="BW130" s="406"/>
      <c r="BX130" s="369"/>
      <c r="BY130" s="370" t="n">
        <f aca="false">COUNTIF($M$130:$M$161,BX130)*$D$15</f>
        <v>0</v>
      </c>
      <c r="BZ130" s="406"/>
      <c r="CA130" s="369"/>
      <c r="CB130" s="370" t="n">
        <f aca="false">COUNTIF($M$130:$M$161,CA130)*$D$15</f>
        <v>0</v>
      </c>
      <c r="CC130" s="406"/>
      <c r="CD130" s="369"/>
      <c r="CE130" s="370" t="n">
        <f aca="false">COUNTIF($M$130:$M$161,CD130)*$D$15</f>
        <v>0</v>
      </c>
      <c r="CF130" s="406"/>
      <c r="CG130" s="369"/>
      <c r="CH130" s="370" t="n">
        <f aca="false">COUNTIF($M$130:$M$161,CG130)*$D$15</f>
        <v>0</v>
      </c>
      <c r="CI130" s="406"/>
      <c r="CJ130" s="369"/>
      <c r="CK130" s="370" t="n">
        <f aca="false">COUNTIF($M$130:$M$161,CJ130)*$D$15</f>
        <v>0</v>
      </c>
      <c r="CL130" s="406"/>
      <c r="CM130" s="369"/>
      <c r="CN130" s="370" t="n">
        <f aca="false">COUNTIF($M$130:$M$161,CM130)*$D$15</f>
        <v>0</v>
      </c>
      <c r="CO130" s="406"/>
      <c r="CP130" s="369"/>
      <c r="CQ130" s="370" t="n">
        <f aca="false">COUNTIF($M$130:$M$161,CP130)*$D$15</f>
        <v>0</v>
      </c>
      <c r="CR130" s="406"/>
      <c r="CS130" s="369"/>
      <c r="CT130" s="370" t="n">
        <f aca="false">COUNTIF($M$130:$M$161,CS130)*$D$15</f>
        <v>0</v>
      </c>
      <c r="CU130" s="406"/>
      <c r="CV130" s="369"/>
      <c r="CW130" s="370" t="n">
        <f aca="false">COUNTIF($M$130:$M$161,CV130)*$D$15</f>
        <v>0</v>
      </c>
      <c r="CX130" s="406"/>
      <c r="CY130" s="369"/>
      <c r="CZ130" s="370" t="n">
        <f aca="false">COUNTIF($M$130:$M$161,CY130)*$D$15</f>
        <v>0</v>
      </c>
      <c r="DA130" s="406"/>
      <c r="DB130" s="369"/>
      <c r="DC130" s="370" t="n">
        <f aca="false">COUNTIF($M$130:$M$161,DB130)*$D$15</f>
        <v>0</v>
      </c>
      <c r="DD130" s="406"/>
      <c r="DE130" s="369"/>
      <c r="DF130" s="370" t="n">
        <f aca="false">COUNTIF($M$130:$M$161,DE130)*$D$15</f>
        <v>0</v>
      </c>
      <c r="DG130" s="406"/>
      <c r="DH130" s="369"/>
      <c r="DI130" s="370" t="n">
        <f aca="false">COUNTIF($M$130:$M$161,DH130)*$D$15</f>
        <v>0</v>
      </c>
      <c r="DJ130" s="406"/>
      <c r="DK130" s="369"/>
      <c r="DL130" s="370" t="n">
        <f aca="false">COUNTIF($M$130:$M$161,DK130)*$D$15</f>
        <v>0</v>
      </c>
      <c r="DM130" s="406"/>
      <c r="DN130" s="369"/>
      <c r="DO130" s="370" t="n">
        <f aca="false">COUNTIF($M$130:$M$161,DN130)*$D$15</f>
        <v>0</v>
      </c>
      <c r="DP130" s="406"/>
      <c r="DQ130" s="369"/>
      <c r="DR130" s="370" t="n">
        <f aca="false">COUNTIF($M$130:$M$161,DQ130)*$D$15</f>
        <v>0</v>
      </c>
      <c r="DS130" s="406"/>
      <c r="DT130" s="369"/>
      <c r="DU130" s="370" t="n">
        <f aca="false">COUNTIF($M$130:$M$161,DT130)*$D$15</f>
        <v>0</v>
      </c>
      <c r="DV130" s="406"/>
      <c r="DW130" s="369"/>
      <c r="DX130" s="370" t="n">
        <f aca="false">COUNTIF($M$130:$M$161,DW130)*$D$15</f>
        <v>0</v>
      </c>
      <c r="DY130" s="406"/>
      <c r="DZ130" s="369"/>
      <c r="EA130" s="370" t="n">
        <f aca="false">COUNTIF($M$130:$M$161,DZ130)*$D$15</f>
        <v>0</v>
      </c>
      <c r="EB130" s="406"/>
      <c r="EC130" s="369"/>
      <c r="ED130" s="370" t="n">
        <f aca="false">COUNTIF($M$130:$M$161,EC130)*$D$15</f>
        <v>0</v>
      </c>
      <c r="EE130" s="406"/>
      <c r="EF130" s="369"/>
      <c r="EG130" s="370" t="n">
        <f aca="false">COUNTIF($M$130:$M$161,EF130)*$D$15</f>
        <v>0</v>
      </c>
      <c r="EH130" s="406"/>
      <c r="EI130" s="406"/>
    </row>
    <row r="131" customFormat="false" ht="15" hidden="false" customHeight="false" outlineLevel="0" collapsed="false">
      <c r="A131" s="326"/>
      <c r="B131" s="326"/>
      <c r="C131" s="409"/>
      <c r="D131" s="409"/>
      <c r="E131" s="409"/>
      <c r="F131" s="410" t="n">
        <f aca="false">$D$15</f>
        <v>3</v>
      </c>
      <c r="G131" s="411" t="n">
        <f aca="false">VLOOKUP(H131,Equipos!$Q$1:$R$25,2,0)</f>
        <v>19</v>
      </c>
      <c r="H131" s="416" t="str">
        <f aca="false">Idiomas!$D$137</f>
        <v>CLASIFICADOS PARA DIECISEISAVOS</v>
      </c>
      <c r="I131" s="409"/>
      <c r="J131" s="417"/>
      <c r="K131" s="366" t="str">
        <f aca="false">Idiomas!$D$198&amp;"-"&amp;ROWS($L$130:L131)</f>
        <v>Dieciseisavofinalista-2</v>
      </c>
      <c r="L131" s="353"/>
      <c r="M131" s="358" t="str">
        <f aca="false">WORLDCUP!AA102</f>
        <v>1C</v>
      </c>
      <c r="N131" s="331"/>
      <c r="O131" s="331"/>
      <c r="P131" s="331"/>
      <c r="Q131" s="331"/>
      <c r="R131" s="403"/>
      <c r="S131" s="362" t="s">
        <v>339</v>
      </c>
      <c r="T131" s="355" t="n">
        <f aca="false">COUNTIF($M$130:$M$161,S131)*$D$15</f>
        <v>0</v>
      </c>
      <c r="U131" s="406"/>
      <c r="V131" s="362" t="s">
        <v>339</v>
      </c>
      <c r="W131" s="355" t="n">
        <f aca="false">COUNTIF($M$130:$M$161,V131)*$D$15</f>
        <v>0</v>
      </c>
      <c r="X131" s="406"/>
      <c r="Y131" s="362" t="s">
        <v>339</v>
      </c>
      <c r="Z131" s="355" t="n">
        <f aca="false">COUNTIF($M$130:$M$161,Y131)*$D$15</f>
        <v>0</v>
      </c>
      <c r="AA131" s="406"/>
      <c r="AB131" s="362" t="s">
        <v>340</v>
      </c>
      <c r="AC131" s="355" t="n">
        <f aca="false">COUNTIF($M$130:$M$161,AB131)*$D$15</f>
        <v>0</v>
      </c>
      <c r="AD131" s="406"/>
      <c r="AE131" s="362" t="s">
        <v>340</v>
      </c>
      <c r="AF131" s="355" t="n">
        <f aca="false">COUNTIF($M$130:$M$161,AE131)*$D$15</f>
        <v>0</v>
      </c>
      <c r="AG131" s="406"/>
      <c r="AH131" s="362" t="s">
        <v>339</v>
      </c>
      <c r="AI131" s="355" t="n">
        <f aca="false">COUNTIF($M$130:$M$161,AH131)*$D$15</f>
        <v>0</v>
      </c>
      <c r="AJ131" s="406"/>
      <c r="AK131" s="362" t="s">
        <v>339</v>
      </c>
      <c r="AL131" s="355" t="n">
        <f aca="false">COUNTIF($M$130:$M$161,AK131)*$D$15</f>
        <v>0</v>
      </c>
      <c r="AM131" s="406"/>
      <c r="AN131" s="362" t="s">
        <v>339</v>
      </c>
      <c r="AO131" s="355" t="n">
        <f aca="false">COUNTIF($M$130:$M$161,AN131)*$D$15</f>
        <v>0</v>
      </c>
      <c r="AP131" s="406"/>
      <c r="AQ131" s="362" t="s">
        <v>340</v>
      </c>
      <c r="AR131" s="355" t="n">
        <f aca="false">COUNTIF($M$130:$M$161,AQ131)*$D$15</f>
        <v>0</v>
      </c>
      <c r="AS131" s="406"/>
      <c r="AT131" s="362" t="s">
        <v>340</v>
      </c>
      <c r="AU131" s="355" t="n">
        <f aca="false">COUNTIF($M$130:$M$161,AT131)*$D$15</f>
        <v>0</v>
      </c>
      <c r="AV131" s="406"/>
      <c r="AW131" s="362" t="s">
        <v>339</v>
      </c>
      <c r="AX131" s="355" t="n">
        <f aca="false">COUNTIF($M$130:$M$161,AW131)*$D$15</f>
        <v>0</v>
      </c>
      <c r="AY131" s="406"/>
      <c r="AZ131" s="362" t="s">
        <v>339</v>
      </c>
      <c r="BA131" s="355" t="n">
        <f aca="false">COUNTIF($M$130:$M$161,AZ131)*$D$15</f>
        <v>0</v>
      </c>
      <c r="BB131" s="406"/>
      <c r="BC131" s="362" t="s">
        <v>339</v>
      </c>
      <c r="BD131" s="355" t="n">
        <f aca="false">COUNTIF($M$130:$M$161,BC131)*$D$15</f>
        <v>0</v>
      </c>
      <c r="BE131" s="406"/>
      <c r="BF131" s="362" t="s">
        <v>339</v>
      </c>
      <c r="BG131" s="355" t="n">
        <f aca="false">COUNTIF($M$130:$M$161,BF131)*$D$15</f>
        <v>0</v>
      </c>
      <c r="BH131" s="406"/>
      <c r="BI131" s="362" t="s">
        <v>339</v>
      </c>
      <c r="BJ131" s="355" t="n">
        <f aca="false">COUNTIF($M$130:$M$161,BI131)*$D$15</f>
        <v>0</v>
      </c>
      <c r="BK131" s="406"/>
      <c r="BL131" s="362" t="s">
        <v>339</v>
      </c>
      <c r="BM131" s="355" t="n">
        <f aca="false">COUNTIF($M$130:$M$161,BL131)*$D$15</f>
        <v>0</v>
      </c>
      <c r="BN131" s="406"/>
      <c r="BO131" s="362" t="s">
        <v>339</v>
      </c>
      <c r="BP131" s="355" t="n">
        <f aca="false">COUNTIF($M$130:$M$161,BO131)*$D$15</f>
        <v>0</v>
      </c>
      <c r="BQ131" s="406"/>
      <c r="BR131" s="362" t="s">
        <v>339</v>
      </c>
      <c r="BS131" s="355" t="n">
        <f aca="false">COUNTIF($M$130:$M$161,BR131)*$D$15</f>
        <v>0</v>
      </c>
      <c r="BT131" s="406"/>
      <c r="BU131" s="362"/>
      <c r="BV131" s="355" t="n">
        <f aca="false">COUNTIF($M$130:$M$161,BU131)*$D$15</f>
        <v>0</v>
      </c>
      <c r="BW131" s="406"/>
      <c r="BX131" s="362"/>
      <c r="BY131" s="355" t="n">
        <f aca="false">COUNTIF($M$130:$M$161,BX131)*$D$15</f>
        <v>0</v>
      </c>
      <c r="BZ131" s="406"/>
      <c r="CA131" s="362"/>
      <c r="CB131" s="355" t="n">
        <f aca="false">COUNTIF($M$130:$M$161,CA131)*$D$15</f>
        <v>0</v>
      </c>
      <c r="CC131" s="406"/>
      <c r="CD131" s="362"/>
      <c r="CE131" s="355" t="n">
        <f aca="false">COUNTIF($M$130:$M$161,CD131)*$D$15</f>
        <v>0</v>
      </c>
      <c r="CF131" s="406"/>
      <c r="CG131" s="362"/>
      <c r="CH131" s="355" t="n">
        <f aca="false">COUNTIF($M$130:$M$161,CG131)*$D$15</f>
        <v>0</v>
      </c>
      <c r="CI131" s="406"/>
      <c r="CJ131" s="362"/>
      <c r="CK131" s="355" t="n">
        <f aca="false">COUNTIF($M$130:$M$161,CJ131)*$D$15</f>
        <v>0</v>
      </c>
      <c r="CL131" s="406"/>
      <c r="CM131" s="362"/>
      <c r="CN131" s="355" t="n">
        <f aca="false">COUNTIF($M$130:$M$161,CM131)*$D$15</f>
        <v>0</v>
      </c>
      <c r="CO131" s="406"/>
      <c r="CP131" s="362"/>
      <c r="CQ131" s="355" t="n">
        <f aca="false">COUNTIF($M$130:$M$161,CP131)*$D$15</f>
        <v>0</v>
      </c>
      <c r="CR131" s="406"/>
      <c r="CS131" s="362"/>
      <c r="CT131" s="355" t="n">
        <f aca="false">COUNTIF($M$130:$M$161,CS131)*$D$15</f>
        <v>0</v>
      </c>
      <c r="CU131" s="406"/>
      <c r="CV131" s="362"/>
      <c r="CW131" s="355" t="n">
        <f aca="false">COUNTIF($M$130:$M$161,CV131)*$D$15</f>
        <v>0</v>
      </c>
      <c r="CX131" s="406"/>
      <c r="CY131" s="362"/>
      <c r="CZ131" s="355" t="n">
        <f aca="false">COUNTIF($M$130:$M$161,CY131)*$D$15</f>
        <v>0</v>
      </c>
      <c r="DA131" s="406"/>
      <c r="DB131" s="362"/>
      <c r="DC131" s="355" t="n">
        <f aca="false">COUNTIF($M$130:$M$161,DB131)*$D$15</f>
        <v>0</v>
      </c>
      <c r="DD131" s="406"/>
      <c r="DE131" s="362"/>
      <c r="DF131" s="355" t="n">
        <f aca="false">COUNTIF($M$130:$M$161,DE131)*$D$15</f>
        <v>0</v>
      </c>
      <c r="DG131" s="406"/>
      <c r="DH131" s="362"/>
      <c r="DI131" s="355" t="n">
        <f aca="false">COUNTIF($M$130:$M$161,DH131)*$D$15</f>
        <v>0</v>
      </c>
      <c r="DJ131" s="406"/>
      <c r="DK131" s="362"/>
      <c r="DL131" s="355" t="n">
        <f aca="false">COUNTIF($M$130:$M$161,DK131)*$D$15</f>
        <v>0</v>
      </c>
      <c r="DM131" s="406"/>
      <c r="DN131" s="362"/>
      <c r="DO131" s="355" t="n">
        <f aca="false">COUNTIF($M$130:$M$161,DN131)*$D$15</f>
        <v>0</v>
      </c>
      <c r="DP131" s="406"/>
      <c r="DQ131" s="362"/>
      <c r="DR131" s="355" t="n">
        <f aca="false">COUNTIF($M$130:$M$161,DQ131)*$D$15</f>
        <v>0</v>
      </c>
      <c r="DS131" s="406"/>
      <c r="DT131" s="362"/>
      <c r="DU131" s="355" t="n">
        <f aca="false">COUNTIF($M$130:$M$161,DT131)*$D$15</f>
        <v>0</v>
      </c>
      <c r="DV131" s="406"/>
      <c r="DW131" s="362"/>
      <c r="DX131" s="355" t="n">
        <f aca="false">COUNTIF($M$130:$M$161,DW131)*$D$15</f>
        <v>0</v>
      </c>
      <c r="DY131" s="406"/>
      <c r="DZ131" s="362"/>
      <c r="EA131" s="355" t="n">
        <f aca="false">COUNTIF($M$130:$M$161,DZ131)*$D$15</f>
        <v>0</v>
      </c>
      <c r="EB131" s="406"/>
      <c r="EC131" s="362"/>
      <c r="ED131" s="355" t="n">
        <f aca="false">COUNTIF($M$130:$M$161,EC131)*$D$15</f>
        <v>0</v>
      </c>
      <c r="EE131" s="406"/>
      <c r="EF131" s="362"/>
      <c r="EG131" s="355" t="n">
        <f aca="false">COUNTIF($M$130:$M$161,EF131)*$D$15</f>
        <v>0</v>
      </c>
      <c r="EH131" s="406"/>
      <c r="EI131" s="406"/>
    </row>
    <row r="132" customFormat="false" ht="15" hidden="false" customHeight="false" outlineLevel="0" collapsed="false">
      <c r="A132" s="326"/>
      <c r="B132" s="326"/>
      <c r="C132" s="409"/>
      <c r="D132" s="409"/>
      <c r="E132" s="409"/>
      <c r="F132" s="410" t="n">
        <f aca="false">$D$15</f>
        <v>3</v>
      </c>
      <c r="G132" s="411" t="n">
        <f aca="false">VLOOKUP(H132,Equipos!$Q$1:$R$25,2,0)</f>
        <v>19</v>
      </c>
      <c r="H132" s="416" t="str">
        <f aca="false">Idiomas!$D$137</f>
        <v>CLASIFICADOS PARA DIECISEISAVOS</v>
      </c>
      <c r="I132" s="409"/>
      <c r="J132" s="417"/>
      <c r="K132" s="366" t="str">
        <f aca="false">Idiomas!$D$198&amp;"-"&amp;ROWS($L$130:L132)</f>
        <v>Dieciseisavofinalista-3</v>
      </c>
      <c r="L132" s="353"/>
      <c r="M132" s="358" t="str">
        <f aca="false">WORLDCUP!AA103</f>
        <v>1E</v>
      </c>
      <c r="N132" s="331"/>
      <c r="O132" s="331"/>
      <c r="P132" s="331"/>
      <c r="Q132" s="331"/>
      <c r="R132" s="403"/>
      <c r="S132" s="362" t="s">
        <v>347</v>
      </c>
      <c r="T132" s="355" t="n">
        <f aca="false">COUNTIF($M$130:$M$161,S132)*$D$15</f>
        <v>0</v>
      </c>
      <c r="U132" s="406"/>
      <c r="V132" s="362" t="s">
        <v>347</v>
      </c>
      <c r="W132" s="355" t="n">
        <f aca="false">COUNTIF($M$130:$M$161,V132)*$D$15</f>
        <v>0</v>
      </c>
      <c r="X132" s="406"/>
      <c r="Y132" s="362" t="s">
        <v>347</v>
      </c>
      <c r="Z132" s="355" t="n">
        <f aca="false">COUNTIF($M$130:$M$161,Y132)*$D$15</f>
        <v>0</v>
      </c>
      <c r="AA132" s="406"/>
      <c r="AB132" s="362" t="s">
        <v>347</v>
      </c>
      <c r="AC132" s="355" t="n">
        <f aca="false">COUNTIF($M$130:$M$161,AB132)*$D$15</f>
        <v>0</v>
      </c>
      <c r="AD132" s="406"/>
      <c r="AE132" s="362" t="s">
        <v>347</v>
      </c>
      <c r="AF132" s="355" t="n">
        <f aca="false">COUNTIF($M$130:$M$161,AE132)*$D$15</f>
        <v>0</v>
      </c>
      <c r="AG132" s="406"/>
      <c r="AH132" s="362" t="s">
        <v>347</v>
      </c>
      <c r="AI132" s="355" t="n">
        <f aca="false">COUNTIF($M$130:$M$161,AH132)*$D$15</f>
        <v>0</v>
      </c>
      <c r="AJ132" s="406"/>
      <c r="AK132" s="362" t="s">
        <v>347</v>
      </c>
      <c r="AL132" s="355" t="n">
        <f aca="false">COUNTIF($M$130:$M$161,AK132)*$D$15</f>
        <v>0</v>
      </c>
      <c r="AM132" s="406"/>
      <c r="AN132" s="362" t="s">
        <v>347</v>
      </c>
      <c r="AO132" s="355" t="n">
        <f aca="false">COUNTIF($M$130:$M$161,AN132)*$D$15</f>
        <v>0</v>
      </c>
      <c r="AP132" s="406"/>
      <c r="AQ132" s="362" t="s">
        <v>347</v>
      </c>
      <c r="AR132" s="355" t="n">
        <f aca="false">COUNTIF($M$130:$M$161,AQ132)*$D$15</f>
        <v>0</v>
      </c>
      <c r="AS132" s="406"/>
      <c r="AT132" s="362" t="s">
        <v>347</v>
      </c>
      <c r="AU132" s="355" t="n">
        <f aca="false">COUNTIF($M$130:$M$161,AT132)*$D$15</f>
        <v>0</v>
      </c>
      <c r="AV132" s="406"/>
      <c r="AW132" s="362" t="s">
        <v>347</v>
      </c>
      <c r="AX132" s="355" t="n">
        <f aca="false">COUNTIF($M$130:$M$161,AW132)*$D$15</f>
        <v>0</v>
      </c>
      <c r="AY132" s="406"/>
      <c r="AZ132" s="362" t="s">
        <v>347</v>
      </c>
      <c r="BA132" s="355" t="n">
        <f aca="false">COUNTIF($M$130:$M$161,AZ132)*$D$15</f>
        <v>0</v>
      </c>
      <c r="BB132" s="406"/>
      <c r="BC132" s="362" t="s">
        <v>347</v>
      </c>
      <c r="BD132" s="355" t="n">
        <f aca="false">COUNTIF($M$130:$M$161,BC132)*$D$15</f>
        <v>0</v>
      </c>
      <c r="BE132" s="406"/>
      <c r="BF132" s="362" t="s">
        <v>347</v>
      </c>
      <c r="BG132" s="355" t="n">
        <f aca="false">COUNTIF($M$130:$M$161,BF132)*$D$15</f>
        <v>0</v>
      </c>
      <c r="BH132" s="406"/>
      <c r="BI132" s="362" t="s">
        <v>347</v>
      </c>
      <c r="BJ132" s="355" t="n">
        <f aca="false">COUNTIF($M$130:$M$161,BI132)*$D$15</f>
        <v>0</v>
      </c>
      <c r="BK132" s="406"/>
      <c r="BL132" s="362" t="s">
        <v>347</v>
      </c>
      <c r="BM132" s="355" t="n">
        <f aca="false">COUNTIF($M$130:$M$161,BL132)*$D$15</f>
        <v>0</v>
      </c>
      <c r="BN132" s="406"/>
      <c r="BO132" s="362" t="s">
        <v>347</v>
      </c>
      <c r="BP132" s="355" t="n">
        <f aca="false">COUNTIF($M$130:$M$161,BO132)*$D$15</f>
        <v>0</v>
      </c>
      <c r="BQ132" s="406"/>
      <c r="BR132" s="362" t="s">
        <v>347</v>
      </c>
      <c r="BS132" s="355" t="n">
        <f aca="false">COUNTIF($M$130:$M$161,BR132)*$D$15</f>
        <v>0</v>
      </c>
      <c r="BT132" s="406"/>
      <c r="BU132" s="362"/>
      <c r="BV132" s="355" t="n">
        <f aca="false">COUNTIF($M$130:$M$161,BU132)*$D$15</f>
        <v>0</v>
      </c>
      <c r="BW132" s="406"/>
      <c r="BX132" s="362"/>
      <c r="BY132" s="355" t="n">
        <f aca="false">COUNTIF($M$130:$M$161,BX132)*$D$15</f>
        <v>0</v>
      </c>
      <c r="BZ132" s="406"/>
      <c r="CA132" s="362"/>
      <c r="CB132" s="355" t="n">
        <f aca="false">COUNTIF($M$130:$M$161,CA132)*$D$15</f>
        <v>0</v>
      </c>
      <c r="CC132" s="406"/>
      <c r="CD132" s="362"/>
      <c r="CE132" s="355" t="n">
        <f aca="false">COUNTIF($M$130:$M$161,CD132)*$D$15</f>
        <v>0</v>
      </c>
      <c r="CF132" s="406"/>
      <c r="CG132" s="362"/>
      <c r="CH132" s="355" t="n">
        <f aca="false">COUNTIF($M$130:$M$161,CG132)*$D$15</f>
        <v>0</v>
      </c>
      <c r="CI132" s="406"/>
      <c r="CJ132" s="362"/>
      <c r="CK132" s="355" t="n">
        <f aca="false">COUNTIF($M$130:$M$161,CJ132)*$D$15</f>
        <v>0</v>
      </c>
      <c r="CL132" s="406"/>
      <c r="CM132" s="362"/>
      <c r="CN132" s="355" t="n">
        <f aca="false">COUNTIF($M$130:$M$161,CM132)*$D$15</f>
        <v>0</v>
      </c>
      <c r="CO132" s="406"/>
      <c r="CP132" s="362"/>
      <c r="CQ132" s="355" t="n">
        <f aca="false">COUNTIF($M$130:$M$161,CP132)*$D$15</f>
        <v>0</v>
      </c>
      <c r="CR132" s="406"/>
      <c r="CS132" s="362"/>
      <c r="CT132" s="355" t="n">
        <f aca="false">COUNTIF($M$130:$M$161,CS132)*$D$15</f>
        <v>0</v>
      </c>
      <c r="CU132" s="406"/>
      <c r="CV132" s="362"/>
      <c r="CW132" s="355" t="n">
        <f aca="false">COUNTIF($M$130:$M$161,CV132)*$D$15</f>
        <v>0</v>
      </c>
      <c r="CX132" s="406"/>
      <c r="CY132" s="362"/>
      <c r="CZ132" s="355" t="n">
        <f aca="false">COUNTIF($M$130:$M$161,CY132)*$D$15</f>
        <v>0</v>
      </c>
      <c r="DA132" s="406"/>
      <c r="DB132" s="362"/>
      <c r="DC132" s="355" t="n">
        <f aca="false">COUNTIF($M$130:$M$161,DB132)*$D$15</f>
        <v>0</v>
      </c>
      <c r="DD132" s="406"/>
      <c r="DE132" s="362"/>
      <c r="DF132" s="355" t="n">
        <f aca="false">COUNTIF($M$130:$M$161,DE132)*$D$15</f>
        <v>0</v>
      </c>
      <c r="DG132" s="406"/>
      <c r="DH132" s="362"/>
      <c r="DI132" s="355" t="n">
        <f aca="false">COUNTIF($M$130:$M$161,DH132)*$D$15</f>
        <v>0</v>
      </c>
      <c r="DJ132" s="406"/>
      <c r="DK132" s="362"/>
      <c r="DL132" s="355" t="n">
        <f aca="false">COUNTIF($M$130:$M$161,DK132)*$D$15</f>
        <v>0</v>
      </c>
      <c r="DM132" s="406"/>
      <c r="DN132" s="362"/>
      <c r="DO132" s="355" t="n">
        <f aca="false">COUNTIF($M$130:$M$161,DN132)*$D$15</f>
        <v>0</v>
      </c>
      <c r="DP132" s="406"/>
      <c r="DQ132" s="362"/>
      <c r="DR132" s="355" t="n">
        <f aca="false">COUNTIF($M$130:$M$161,DQ132)*$D$15</f>
        <v>0</v>
      </c>
      <c r="DS132" s="406"/>
      <c r="DT132" s="362"/>
      <c r="DU132" s="355" t="n">
        <f aca="false">COUNTIF($M$130:$M$161,DT132)*$D$15</f>
        <v>0</v>
      </c>
      <c r="DV132" s="406"/>
      <c r="DW132" s="362"/>
      <c r="DX132" s="355" t="n">
        <f aca="false">COUNTIF($M$130:$M$161,DW132)*$D$15</f>
        <v>0</v>
      </c>
      <c r="DY132" s="406"/>
      <c r="DZ132" s="362"/>
      <c r="EA132" s="355" t="n">
        <f aca="false">COUNTIF($M$130:$M$161,DZ132)*$D$15</f>
        <v>0</v>
      </c>
      <c r="EB132" s="406"/>
      <c r="EC132" s="362"/>
      <c r="ED132" s="355" t="n">
        <f aca="false">COUNTIF($M$130:$M$161,EC132)*$D$15</f>
        <v>0</v>
      </c>
      <c r="EE132" s="406"/>
      <c r="EF132" s="362"/>
      <c r="EG132" s="355" t="n">
        <f aca="false">COUNTIF($M$130:$M$161,EF132)*$D$15</f>
        <v>0</v>
      </c>
      <c r="EH132" s="406"/>
      <c r="EI132" s="406"/>
    </row>
    <row r="133" customFormat="false" ht="15" hidden="false" customHeight="false" outlineLevel="0" collapsed="false">
      <c r="A133" s="326"/>
      <c r="B133" s="326"/>
      <c r="C133" s="409"/>
      <c r="D133" s="409"/>
      <c r="E133" s="409"/>
      <c r="F133" s="410" t="n">
        <f aca="false">$D$15</f>
        <v>3</v>
      </c>
      <c r="G133" s="411" t="n">
        <f aca="false">VLOOKUP(H133,Equipos!$Q$1:$R$25,2,0)</f>
        <v>19</v>
      </c>
      <c r="H133" s="416" t="str">
        <f aca="false">Idiomas!$D$137</f>
        <v>CLASIFICADOS PARA DIECISEISAVOS</v>
      </c>
      <c r="I133" s="409"/>
      <c r="J133" s="417"/>
      <c r="K133" s="366" t="str">
        <f aca="false">Idiomas!$D$198&amp;"-"&amp;ROWS($L$130:L133)</f>
        <v>Dieciseisavofinalista-4</v>
      </c>
      <c r="L133" s="353"/>
      <c r="M133" s="358" t="str">
        <f aca="false">WORLDCUP!AA104</f>
        <v>1F</v>
      </c>
      <c r="N133" s="331"/>
      <c r="O133" s="331"/>
      <c r="P133" s="331"/>
      <c r="Q133" s="331"/>
      <c r="R133" s="403"/>
      <c r="S133" s="362" t="s">
        <v>351</v>
      </c>
      <c r="T133" s="355" t="n">
        <f aca="false">COUNTIF($M$130:$M$161,S133)*$D$15</f>
        <v>0</v>
      </c>
      <c r="U133" s="406"/>
      <c r="V133" s="362" t="s">
        <v>351</v>
      </c>
      <c r="W133" s="355" t="n">
        <f aca="false">COUNTIF($M$130:$M$161,V133)*$D$15</f>
        <v>0</v>
      </c>
      <c r="X133" s="406"/>
      <c r="Y133" s="362" t="s">
        <v>351</v>
      </c>
      <c r="Z133" s="355" t="n">
        <f aca="false">COUNTIF($M$130:$M$161,Y133)*$D$15</f>
        <v>0</v>
      </c>
      <c r="AA133" s="406"/>
      <c r="AB133" s="362" t="s">
        <v>351</v>
      </c>
      <c r="AC133" s="355" t="n">
        <f aca="false">COUNTIF($M$130:$M$161,AB133)*$D$15</f>
        <v>0</v>
      </c>
      <c r="AD133" s="406"/>
      <c r="AE133" s="362" t="s">
        <v>351</v>
      </c>
      <c r="AF133" s="355" t="n">
        <f aca="false">COUNTIF($M$130:$M$161,AE133)*$D$15</f>
        <v>0</v>
      </c>
      <c r="AG133" s="406"/>
      <c r="AH133" s="362" t="s">
        <v>351</v>
      </c>
      <c r="AI133" s="355" t="n">
        <f aca="false">COUNTIF($M$130:$M$161,AH133)*$D$15</f>
        <v>0</v>
      </c>
      <c r="AJ133" s="406"/>
      <c r="AK133" s="362" t="s">
        <v>351</v>
      </c>
      <c r="AL133" s="355" t="n">
        <f aca="false">COUNTIF($M$130:$M$161,AK133)*$D$15</f>
        <v>0</v>
      </c>
      <c r="AM133" s="406"/>
      <c r="AN133" s="362" t="s">
        <v>351</v>
      </c>
      <c r="AO133" s="355" t="n">
        <f aca="false">COUNTIF($M$130:$M$161,AN133)*$D$15</f>
        <v>0</v>
      </c>
      <c r="AP133" s="406"/>
      <c r="AQ133" s="362" t="s">
        <v>351</v>
      </c>
      <c r="AR133" s="355" t="n">
        <f aca="false">COUNTIF($M$130:$M$161,AQ133)*$D$15</f>
        <v>0</v>
      </c>
      <c r="AS133" s="406"/>
      <c r="AT133" s="362" t="s">
        <v>351</v>
      </c>
      <c r="AU133" s="355" t="n">
        <f aca="false">COUNTIF($M$130:$M$161,AT133)*$D$15</f>
        <v>0</v>
      </c>
      <c r="AV133" s="406"/>
      <c r="AW133" s="362" t="s">
        <v>351</v>
      </c>
      <c r="AX133" s="355" t="n">
        <f aca="false">COUNTIF($M$130:$M$161,AW133)*$D$15</f>
        <v>0</v>
      </c>
      <c r="AY133" s="406"/>
      <c r="AZ133" s="362" t="s">
        <v>351</v>
      </c>
      <c r="BA133" s="355" t="n">
        <f aca="false">COUNTIF($M$130:$M$161,AZ133)*$D$15</f>
        <v>0</v>
      </c>
      <c r="BB133" s="406"/>
      <c r="BC133" s="362" t="s">
        <v>351</v>
      </c>
      <c r="BD133" s="355" t="n">
        <f aca="false">COUNTIF($M$130:$M$161,BC133)*$D$15</f>
        <v>0</v>
      </c>
      <c r="BE133" s="406"/>
      <c r="BF133" s="362" t="s">
        <v>351</v>
      </c>
      <c r="BG133" s="355" t="n">
        <f aca="false">COUNTIF($M$130:$M$161,BF133)*$D$15</f>
        <v>0</v>
      </c>
      <c r="BH133" s="406"/>
      <c r="BI133" s="362" t="s">
        <v>351</v>
      </c>
      <c r="BJ133" s="355" t="n">
        <f aca="false">COUNTIF($M$130:$M$161,BI133)*$D$15</f>
        <v>0</v>
      </c>
      <c r="BK133" s="406"/>
      <c r="BL133" s="362" t="s">
        <v>351</v>
      </c>
      <c r="BM133" s="355" t="n">
        <f aca="false">COUNTIF($M$130:$M$161,BL133)*$D$15</f>
        <v>0</v>
      </c>
      <c r="BN133" s="406"/>
      <c r="BO133" s="362" t="s">
        <v>351</v>
      </c>
      <c r="BP133" s="355" t="n">
        <f aca="false">COUNTIF($M$130:$M$161,BO133)*$D$15</f>
        <v>0</v>
      </c>
      <c r="BQ133" s="406"/>
      <c r="BR133" s="362" t="s">
        <v>351</v>
      </c>
      <c r="BS133" s="355" t="n">
        <f aca="false">COUNTIF($M$130:$M$161,BR133)*$D$15</f>
        <v>0</v>
      </c>
      <c r="BT133" s="406"/>
      <c r="BU133" s="362"/>
      <c r="BV133" s="355" t="n">
        <f aca="false">COUNTIF($M$130:$M$161,BU133)*$D$15</f>
        <v>0</v>
      </c>
      <c r="BW133" s="406"/>
      <c r="BX133" s="362"/>
      <c r="BY133" s="355" t="n">
        <f aca="false">COUNTIF($M$130:$M$161,BX133)*$D$15</f>
        <v>0</v>
      </c>
      <c r="BZ133" s="406"/>
      <c r="CA133" s="362"/>
      <c r="CB133" s="355" t="n">
        <f aca="false">COUNTIF($M$130:$M$161,CA133)*$D$15</f>
        <v>0</v>
      </c>
      <c r="CC133" s="406"/>
      <c r="CD133" s="362"/>
      <c r="CE133" s="355" t="n">
        <f aca="false">COUNTIF($M$130:$M$161,CD133)*$D$15</f>
        <v>0</v>
      </c>
      <c r="CF133" s="406"/>
      <c r="CG133" s="362"/>
      <c r="CH133" s="355" t="n">
        <f aca="false">COUNTIF($M$130:$M$161,CG133)*$D$15</f>
        <v>0</v>
      </c>
      <c r="CI133" s="406"/>
      <c r="CJ133" s="362"/>
      <c r="CK133" s="355" t="n">
        <f aca="false">COUNTIF($M$130:$M$161,CJ133)*$D$15</f>
        <v>0</v>
      </c>
      <c r="CL133" s="406"/>
      <c r="CM133" s="362"/>
      <c r="CN133" s="355" t="n">
        <f aca="false">COUNTIF($M$130:$M$161,CM133)*$D$15</f>
        <v>0</v>
      </c>
      <c r="CO133" s="406"/>
      <c r="CP133" s="362"/>
      <c r="CQ133" s="355" t="n">
        <f aca="false">COUNTIF($M$130:$M$161,CP133)*$D$15</f>
        <v>0</v>
      </c>
      <c r="CR133" s="406"/>
      <c r="CS133" s="362"/>
      <c r="CT133" s="355" t="n">
        <f aca="false">COUNTIF($M$130:$M$161,CS133)*$D$15</f>
        <v>0</v>
      </c>
      <c r="CU133" s="406"/>
      <c r="CV133" s="362"/>
      <c r="CW133" s="355" t="n">
        <f aca="false">COUNTIF($M$130:$M$161,CV133)*$D$15</f>
        <v>0</v>
      </c>
      <c r="CX133" s="406"/>
      <c r="CY133" s="362"/>
      <c r="CZ133" s="355" t="n">
        <f aca="false">COUNTIF($M$130:$M$161,CY133)*$D$15</f>
        <v>0</v>
      </c>
      <c r="DA133" s="406"/>
      <c r="DB133" s="362"/>
      <c r="DC133" s="355" t="n">
        <f aca="false">COUNTIF($M$130:$M$161,DB133)*$D$15</f>
        <v>0</v>
      </c>
      <c r="DD133" s="406"/>
      <c r="DE133" s="362"/>
      <c r="DF133" s="355" t="n">
        <f aca="false">COUNTIF($M$130:$M$161,DE133)*$D$15</f>
        <v>0</v>
      </c>
      <c r="DG133" s="406"/>
      <c r="DH133" s="362"/>
      <c r="DI133" s="355" t="n">
        <f aca="false">COUNTIF($M$130:$M$161,DH133)*$D$15</f>
        <v>0</v>
      </c>
      <c r="DJ133" s="406"/>
      <c r="DK133" s="362"/>
      <c r="DL133" s="355" t="n">
        <f aca="false">COUNTIF($M$130:$M$161,DK133)*$D$15</f>
        <v>0</v>
      </c>
      <c r="DM133" s="406"/>
      <c r="DN133" s="362"/>
      <c r="DO133" s="355" t="n">
        <f aca="false">COUNTIF($M$130:$M$161,DN133)*$D$15</f>
        <v>0</v>
      </c>
      <c r="DP133" s="406"/>
      <c r="DQ133" s="362"/>
      <c r="DR133" s="355" t="n">
        <f aca="false">COUNTIF($M$130:$M$161,DQ133)*$D$15</f>
        <v>0</v>
      </c>
      <c r="DS133" s="406"/>
      <c r="DT133" s="362"/>
      <c r="DU133" s="355" t="n">
        <f aca="false">COUNTIF($M$130:$M$161,DT133)*$D$15</f>
        <v>0</v>
      </c>
      <c r="DV133" s="406"/>
      <c r="DW133" s="362"/>
      <c r="DX133" s="355" t="n">
        <f aca="false">COUNTIF($M$130:$M$161,DW133)*$D$15</f>
        <v>0</v>
      </c>
      <c r="DY133" s="406"/>
      <c r="DZ133" s="362"/>
      <c r="EA133" s="355" t="n">
        <f aca="false">COUNTIF($M$130:$M$161,DZ133)*$D$15</f>
        <v>0</v>
      </c>
      <c r="EB133" s="406"/>
      <c r="EC133" s="362"/>
      <c r="ED133" s="355" t="n">
        <f aca="false">COUNTIF($M$130:$M$161,EC133)*$D$15</f>
        <v>0</v>
      </c>
      <c r="EE133" s="406"/>
      <c r="EF133" s="362"/>
      <c r="EG133" s="355" t="n">
        <f aca="false">COUNTIF($M$130:$M$161,EF133)*$D$15</f>
        <v>0</v>
      </c>
      <c r="EH133" s="406"/>
      <c r="EI133" s="406"/>
    </row>
    <row r="134" customFormat="false" ht="15" hidden="false" customHeight="false" outlineLevel="0" collapsed="false">
      <c r="A134" s="326"/>
      <c r="B134" s="326"/>
      <c r="C134" s="409"/>
      <c r="D134" s="409"/>
      <c r="E134" s="409"/>
      <c r="F134" s="410" t="n">
        <f aca="false">$D$15</f>
        <v>3</v>
      </c>
      <c r="G134" s="411" t="n">
        <f aca="false">VLOOKUP(H134,Equipos!$Q$1:$R$25,2,0)</f>
        <v>19</v>
      </c>
      <c r="H134" s="416" t="str">
        <f aca="false">Idiomas!$D$137</f>
        <v>CLASIFICADOS PARA DIECISEISAVOS</v>
      </c>
      <c r="I134" s="409"/>
      <c r="J134" s="417"/>
      <c r="K134" s="366" t="str">
        <f aca="false">Idiomas!$D$198&amp;"-"&amp;ROWS($L$130:L134)</f>
        <v>Dieciseisavofinalista-5</v>
      </c>
      <c r="L134" s="353"/>
      <c r="M134" s="358" t="str">
        <f aca="false">WORLDCUP!AA105</f>
        <v>2E</v>
      </c>
      <c r="N134" s="331"/>
      <c r="O134" s="331"/>
      <c r="P134" s="331"/>
      <c r="Q134" s="331"/>
      <c r="R134" s="403"/>
      <c r="S134" s="362" t="s">
        <v>348</v>
      </c>
      <c r="T134" s="355" t="n">
        <f aca="false">COUNTIF($M$130:$M$161,S134)*$D$15</f>
        <v>0</v>
      </c>
      <c r="U134" s="406"/>
      <c r="V134" s="362" t="s">
        <v>349</v>
      </c>
      <c r="W134" s="355" t="n">
        <f aca="false">COUNTIF($M$130:$M$161,V134)*$D$15</f>
        <v>0</v>
      </c>
      <c r="X134" s="406"/>
      <c r="Y134" s="362" t="s">
        <v>349</v>
      </c>
      <c r="Z134" s="355" t="n">
        <f aca="false">COUNTIF($M$130:$M$161,Y134)*$D$15</f>
        <v>0</v>
      </c>
      <c r="AA134" s="406"/>
      <c r="AB134" s="362" t="s">
        <v>349</v>
      </c>
      <c r="AC134" s="355" t="n">
        <f aca="false">COUNTIF($M$130:$M$161,AB134)*$D$15</f>
        <v>0</v>
      </c>
      <c r="AD134" s="406"/>
      <c r="AE134" s="362" t="s">
        <v>348</v>
      </c>
      <c r="AF134" s="355" t="n">
        <f aca="false">COUNTIF($M$130:$M$161,AE134)*$D$15</f>
        <v>0</v>
      </c>
      <c r="AG134" s="406"/>
      <c r="AH134" s="362" t="s">
        <v>348</v>
      </c>
      <c r="AI134" s="355" t="n">
        <f aca="false">COUNTIF($M$130:$M$161,AH134)*$D$15</f>
        <v>0</v>
      </c>
      <c r="AJ134" s="406"/>
      <c r="AK134" s="362" t="s">
        <v>348</v>
      </c>
      <c r="AL134" s="355" t="n">
        <f aca="false">COUNTIF($M$130:$M$161,AK134)*$D$15</f>
        <v>0</v>
      </c>
      <c r="AM134" s="406"/>
      <c r="AN134" s="362" t="s">
        <v>349</v>
      </c>
      <c r="AO134" s="355" t="n">
        <f aca="false">COUNTIF($M$130:$M$161,AN134)*$D$15</f>
        <v>0</v>
      </c>
      <c r="AP134" s="406"/>
      <c r="AQ134" s="362" t="s">
        <v>349</v>
      </c>
      <c r="AR134" s="355" t="n">
        <f aca="false">COUNTIF($M$130:$M$161,AQ134)*$D$15</f>
        <v>0</v>
      </c>
      <c r="AS134" s="406"/>
      <c r="AT134" s="362" t="s">
        <v>349</v>
      </c>
      <c r="AU134" s="355" t="n">
        <f aca="false">COUNTIF($M$130:$M$161,AT134)*$D$15</f>
        <v>0</v>
      </c>
      <c r="AV134" s="406"/>
      <c r="AW134" s="362" t="s">
        <v>348</v>
      </c>
      <c r="AX134" s="355" t="n">
        <f aca="false">COUNTIF($M$130:$M$161,AW134)*$D$15</f>
        <v>0</v>
      </c>
      <c r="AY134" s="406"/>
      <c r="AZ134" s="362" t="s">
        <v>349</v>
      </c>
      <c r="BA134" s="355" t="n">
        <f aca="false">COUNTIF($M$130:$M$161,AZ134)*$D$15</f>
        <v>0</v>
      </c>
      <c r="BB134" s="406"/>
      <c r="BC134" s="362" t="s">
        <v>348</v>
      </c>
      <c r="BD134" s="355" t="n">
        <f aca="false">COUNTIF($M$130:$M$161,BC134)*$D$15</f>
        <v>0</v>
      </c>
      <c r="BE134" s="406"/>
      <c r="BF134" s="362" t="s">
        <v>349</v>
      </c>
      <c r="BG134" s="355" t="n">
        <f aca="false">COUNTIF($M$130:$M$161,BF134)*$D$15</f>
        <v>0</v>
      </c>
      <c r="BH134" s="406"/>
      <c r="BI134" s="362" t="s">
        <v>349</v>
      </c>
      <c r="BJ134" s="355" t="n">
        <f aca="false">COUNTIF($M$130:$M$161,BI134)*$D$15</f>
        <v>0</v>
      </c>
      <c r="BK134" s="406"/>
      <c r="BL134" s="362" t="s">
        <v>348</v>
      </c>
      <c r="BM134" s="355" t="n">
        <f aca="false">COUNTIF($M$130:$M$161,BL134)*$D$15</f>
        <v>0</v>
      </c>
      <c r="BN134" s="406"/>
      <c r="BO134" s="362" t="s">
        <v>349</v>
      </c>
      <c r="BP134" s="355" t="n">
        <f aca="false">COUNTIF($M$130:$M$161,BO134)*$D$15</f>
        <v>0</v>
      </c>
      <c r="BQ134" s="406"/>
      <c r="BR134" s="362" t="s">
        <v>349</v>
      </c>
      <c r="BS134" s="355" t="n">
        <f aca="false">COUNTIF($M$130:$M$161,BR134)*$D$15</f>
        <v>0</v>
      </c>
      <c r="BT134" s="406"/>
      <c r="BU134" s="362"/>
      <c r="BV134" s="355" t="n">
        <f aca="false">COUNTIF($M$130:$M$161,BU134)*$D$15</f>
        <v>0</v>
      </c>
      <c r="BW134" s="406"/>
      <c r="BX134" s="362"/>
      <c r="BY134" s="355" t="n">
        <f aca="false">COUNTIF($M$130:$M$161,BX134)*$D$15</f>
        <v>0</v>
      </c>
      <c r="BZ134" s="406"/>
      <c r="CA134" s="362"/>
      <c r="CB134" s="355" t="n">
        <f aca="false">COUNTIF($M$130:$M$161,CA134)*$D$15</f>
        <v>0</v>
      </c>
      <c r="CC134" s="406"/>
      <c r="CD134" s="362"/>
      <c r="CE134" s="355" t="n">
        <f aca="false">COUNTIF($M$130:$M$161,CD134)*$D$15</f>
        <v>0</v>
      </c>
      <c r="CF134" s="406"/>
      <c r="CG134" s="362"/>
      <c r="CH134" s="355" t="n">
        <f aca="false">COUNTIF($M$130:$M$161,CG134)*$D$15</f>
        <v>0</v>
      </c>
      <c r="CI134" s="406"/>
      <c r="CJ134" s="362"/>
      <c r="CK134" s="355" t="n">
        <f aca="false">COUNTIF($M$130:$M$161,CJ134)*$D$15</f>
        <v>0</v>
      </c>
      <c r="CL134" s="406"/>
      <c r="CM134" s="362"/>
      <c r="CN134" s="355" t="n">
        <f aca="false">COUNTIF($M$130:$M$161,CM134)*$D$15</f>
        <v>0</v>
      </c>
      <c r="CO134" s="406"/>
      <c r="CP134" s="362"/>
      <c r="CQ134" s="355" t="n">
        <f aca="false">COUNTIF($M$130:$M$161,CP134)*$D$15</f>
        <v>0</v>
      </c>
      <c r="CR134" s="406"/>
      <c r="CS134" s="362"/>
      <c r="CT134" s="355" t="n">
        <f aca="false">COUNTIF($M$130:$M$161,CS134)*$D$15</f>
        <v>0</v>
      </c>
      <c r="CU134" s="406"/>
      <c r="CV134" s="362"/>
      <c r="CW134" s="355" t="n">
        <f aca="false">COUNTIF($M$130:$M$161,CV134)*$D$15</f>
        <v>0</v>
      </c>
      <c r="CX134" s="406"/>
      <c r="CY134" s="362"/>
      <c r="CZ134" s="355" t="n">
        <f aca="false">COUNTIF($M$130:$M$161,CY134)*$D$15</f>
        <v>0</v>
      </c>
      <c r="DA134" s="406"/>
      <c r="DB134" s="362"/>
      <c r="DC134" s="355" t="n">
        <f aca="false">COUNTIF($M$130:$M$161,DB134)*$D$15</f>
        <v>0</v>
      </c>
      <c r="DD134" s="406"/>
      <c r="DE134" s="362"/>
      <c r="DF134" s="355" t="n">
        <f aca="false">COUNTIF($M$130:$M$161,DE134)*$D$15</f>
        <v>0</v>
      </c>
      <c r="DG134" s="406"/>
      <c r="DH134" s="362"/>
      <c r="DI134" s="355" t="n">
        <f aca="false">COUNTIF($M$130:$M$161,DH134)*$D$15</f>
        <v>0</v>
      </c>
      <c r="DJ134" s="406"/>
      <c r="DK134" s="362"/>
      <c r="DL134" s="355" t="n">
        <f aca="false">COUNTIF($M$130:$M$161,DK134)*$D$15</f>
        <v>0</v>
      </c>
      <c r="DM134" s="406"/>
      <c r="DN134" s="362"/>
      <c r="DO134" s="355" t="n">
        <f aca="false">COUNTIF($M$130:$M$161,DN134)*$D$15</f>
        <v>0</v>
      </c>
      <c r="DP134" s="406"/>
      <c r="DQ134" s="362"/>
      <c r="DR134" s="355" t="n">
        <f aca="false">COUNTIF($M$130:$M$161,DQ134)*$D$15</f>
        <v>0</v>
      </c>
      <c r="DS134" s="406"/>
      <c r="DT134" s="362"/>
      <c r="DU134" s="355" t="n">
        <f aca="false">COUNTIF($M$130:$M$161,DT134)*$D$15</f>
        <v>0</v>
      </c>
      <c r="DV134" s="406"/>
      <c r="DW134" s="362"/>
      <c r="DX134" s="355" t="n">
        <f aca="false">COUNTIF($M$130:$M$161,DW134)*$D$15</f>
        <v>0</v>
      </c>
      <c r="DY134" s="406"/>
      <c r="DZ134" s="362"/>
      <c r="EA134" s="355" t="n">
        <f aca="false">COUNTIF($M$130:$M$161,DZ134)*$D$15</f>
        <v>0</v>
      </c>
      <c r="EB134" s="406"/>
      <c r="EC134" s="362"/>
      <c r="ED134" s="355" t="n">
        <f aca="false">COUNTIF($M$130:$M$161,EC134)*$D$15</f>
        <v>0</v>
      </c>
      <c r="EE134" s="406"/>
      <c r="EF134" s="362"/>
      <c r="EG134" s="355" t="n">
        <f aca="false">COUNTIF($M$130:$M$161,EF134)*$D$15</f>
        <v>0</v>
      </c>
      <c r="EH134" s="406"/>
      <c r="EI134" s="406"/>
    </row>
    <row r="135" customFormat="false" ht="15" hidden="false" customHeight="false" outlineLevel="0" collapsed="false">
      <c r="A135" s="326"/>
      <c r="B135" s="326"/>
      <c r="C135" s="409"/>
      <c r="D135" s="409"/>
      <c r="E135" s="409"/>
      <c r="F135" s="410" t="n">
        <f aca="false">$D$15</f>
        <v>3</v>
      </c>
      <c r="G135" s="411" t="n">
        <f aca="false">VLOOKUP(H135,Equipos!$Q$1:$R$25,2,0)</f>
        <v>19</v>
      </c>
      <c r="H135" s="416" t="str">
        <f aca="false">Idiomas!$D$137</f>
        <v>CLASIFICADOS PARA DIECISEISAVOS</v>
      </c>
      <c r="I135" s="409"/>
      <c r="J135" s="417"/>
      <c r="K135" s="366" t="str">
        <f aca="false">Idiomas!$D$198&amp;"-"&amp;ROWS($L$130:L135)</f>
        <v>Dieciseisavofinalista-6</v>
      </c>
      <c r="L135" s="353"/>
      <c r="M135" s="358" t="str">
        <f aca="false">WORLDCUP!AA106</f>
        <v>1I</v>
      </c>
      <c r="N135" s="331"/>
      <c r="O135" s="331"/>
      <c r="P135" s="331"/>
      <c r="Q135" s="331"/>
      <c r="R135" s="403"/>
      <c r="S135" s="362" t="s">
        <v>362</v>
      </c>
      <c r="T135" s="355" t="n">
        <f aca="false">COUNTIF($M$130:$M$161,S135)*$D$15</f>
        <v>0</v>
      </c>
      <c r="U135" s="406"/>
      <c r="V135" s="362" t="s">
        <v>362</v>
      </c>
      <c r="W135" s="355" t="n">
        <f aca="false">COUNTIF($M$130:$M$161,V135)*$D$15</f>
        <v>0</v>
      </c>
      <c r="X135" s="406"/>
      <c r="Y135" s="362" t="s">
        <v>362</v>
      </c>
      <c r="Z135" s="355" t="n">
        <f aca="false">COUNTIF($M$130:$M$161,Y135)*$D$15</f>
        <v>0</v>
      </c>
      <c r="AA135" s="406"/>
      <c r="AB135" s="362" t="s">
        <v>362</v>
      </c>
      <c r="AC135" s="355" t="n">
        <f aca="false">COUNTIF($M$130:$M$161,AB135)*$D$15</f>
        <v>0</v>
      </c>
      <c r="AD135" s="406"/>
      <c r="AE135" s="362" t="s">
        <v>362</v>
      </c>
      <c r="AF135" s="355" t="n">
        <f aca="false">COUNTIF($M$130:$M$161,AE135)*$D$15</f>
        <v>0</v>
      </c>
      <c r="AG135" s="406"/>
      <c r="AH135" s="362" t="s">
        <v>362</v>
      </c>
      <c r="AI135" s="355" t="n">
        <f aca="false">COUNTIF($M$130:$M$161,AH135)*$D$15</f>
        <v>0</v>
      </c>
      <c r="AJ135" s="406"/>
      <c r="AK135" s="362" t="s">
        <v>362</v>
      </c>
      <c r="AL135" s="355" t="n">
        <f aca="false">COUNTIF($M$130:$M$161,AK135)*$D$15</f>
        <v>0</v>
      </c>
      <c r="AM135" s="406"/>
      <c r="AN135" s="362" t="s">
        <v>362</v>
      </c>
      <c r="AO135" s="355" t="n">
        <f aca="false">COUNTIF($M$130:$M$161,AN135)*$D$15</f>
        <v>0</v>
      </c>
      <c r="AP135" s="406"/>
      <c r="AQ135" s="362" t="s">
        <v>363</v>
      </c>
      <c r="AR135" s="355" t="n">
        <f aca="false">COUNTIF($M$130:$M$161,AQ135)*$D$15</f>
        <v>0</v>
      </c>
      <c r="AS135" s="406"/>
      <c r="AT135" s="362" t="s">
        <v>362</v>
      </c>
      <c r="AU135" s="355" t="n">
        <f aca="false">COUNTIF($M$130:$M$161,AT135)*$D$15</f>
        <v>0</v>
      </c>
      <c r="AV135" s="406"/>
      <c r="AW135" s="362" t="s">
        <v>362</v>
      </c>
      <c r="AX135" s="355" t="n">
        <f aca="false">COUNTIF($M$130:$M$161,AW135)*$D$15</f>
        <v>0</v>
      </c>
      <c r="AY135" s="406"/>
      <c r="AZ135" s="362" t="s">
        <v>362</v>
      </c>
      <c r="BA135" s="355" t="n">
        <f aca="false">COUNTIF($M$130:$M$161,AZ135)*$D$15</f>
        <v>0</v>
      </c>
      <c r="BB135" s="406"/>
      <c r="BC135" s="362" t="s">
        <v>362</v>
      </c>
      <c r="BD135" s="355" t="n">
        <f aca="false">COUNTIF($M$130:$M$161,BC135)*$D$15</f>
        <v>0</v>
      </c>
      <c r="BE135" s="406"/>
      <c r="BF135" s="362" t="s">
        <v>362</v>
      </c>
      <c r="BG135" s="355" t="n">
        <f aca="false">COUNTIF($M$130:$M$161,BF135)*$D$15</f>
        <v>0</v>
      </c>
      <c r="BH135" s="406"/>
      <c r="BI135" s="362" t="s">
        <v>362</v>
      </c>
      <c r="BJ135" s="355" t="n">
        <f aca="false">COUNTIF($M$130:$M$161,BI135)*$D$15</f>
        <v>0</v>
      </c>
      <c r="BK135" s="406"/>
      <c r="BL135" s="362" t="s">
        <v>362</v>
      </c>
      <c r="BM135" s="355" t="n">
        <f aca="false">COUNTIF($M$130:$M$161,BL135)*$D$15</f>
        <v>0</v>
      </c>
      <c r="BN135" s="406"/>
      <c r="BO135" s="362" t="s">
        <v>362</v>
      </c>
      <c r="BP135" s="355" t="n">
        <f aca="false">COUNTIF($M$130:$M$161,BO135)*$D$15</f>
        <v>0</v>
      </c>
      <c r="BQ135" s="406"/>
      <c r="BR135" s="362" t="s">
        <v>362</v>
      </c>
      <c r="BS135" s="355" t="n">
        <f aca="false">COUNTIF($M$130:$M$161,BR135)*$D$15</f>
        <v>0</v>
      </c>
      <c r="BT135" s="406"/>
      <c r="BU135" s="362"/>
      <c r="BV135" s="355" t="n">
        <f aca="false">COUNTIF($M$130:$M$161,BU135)*$D$15</f>
        <v>0</v>
      </c>
      <c r="BW135" s="406"/>
      <c r="BX135" s="362"/>
      <c r="BY135" s="355" t="n">
        <f aca="false">COUNTIF($M$130:$M$161,BX135)*$D$15</f>
        <v>0</v>
      </c>
      <c r="BZ135" s="406"/>
      <c r="CA135" s="362"/>
      <c r="CB135" s="355" t="n">
        <f aca="false">COUNTIF($M$130:$M$161,CA135)*$D$15</f>
        <v>0</v>
      </c>
      <c r="CC135" s="406"/>
      <c r="CD135" s="362"/>
      <c r="CE135" s="355" t="n">
        <f aca="false">COUNTIF($M$130:$M$161,CD135)*$D$15</f>
        <v>0</v>
      </c>
      <c r="CF135" s="406"/>
      <c r="CG135" s="362"/>
      <c r="CH135" s="355" t="n">
        <f aca="false">COUNTIF($M$130:$M$161,CG135)*$D$15</f>
        <v>0</v>
      </c>
      <c r="CI135" s="406"/>
      <c r="CJ135" s="362"/>
      <c r="CK135" s="355" t="n">
        <f aca="false">COUNTIF($M$130:$M$161,CJ135)*$D$15</f>
        <v>0</v>
      </c>
      <c r="CL135" s="406"/>
      <c r="CM135" s="362"/>
      <c r="CN135" s="355" t="n">
        <f aca="false">COUNTIF($M$130:$M$161,CM135)*$D$15</f>
        <v>0</v>
      </c>
      <c r="CO135" s="406"/>
      <c r="CP135" s="362"/>
      <c r="CQ135" s="355" t="n">
        <f aca="false">COUNTIF($M$130:$M$161,CP135)*$D$15</f>
        <v>0</v>
      </c>
      <c r="CR135" s="406"/>
      <c r="CS135" s="362"/>
      <c r="CT135" s="355" t="n">
        <f aca="false">COUNTIF($M$130:$M$161,CS135)*$D$15</f>
        <v>0</v>
      </c>
      <c r="CU135" s="406"/>
      <c r="CV135" s="362"/>
      <c r="CW135" s="355" t="n">
        <f aca="false">COUNTIF($M$130:$M$161,CV135)*$D$15</f>
        <v>0</v>
      </c>
      <c r="CX135" s="406"/>
      <c r="CY135" s="362"/>
      <c r="CZ135" s="355" t="n">
        <f aca="false">COUNTIF($M$130:$M$161,CY135)*$D$15</f>
        <v>0</v>
      </c>
      <c r="DA135" s="406"/>
      <c r="DB135" s="362"/>
      <c r="DC135" s="355" t="n">
        <f aca="false">COUNTIF($M$130:$M$161,DB135)*$D$15</f>
        <v>0</v>
      </c>
      <c r="DD135" s="406"/>
      <c r="DE135" s="362"/>
      <c r="DF135" s="355" t="n">
        <f aca="false">COUNTIF($M$130:$M$161,DE135)*$D$15</f>
        <v>0</v>
      </c>
      <c r="DG135" s="406"/>
      <c r="DH135" s="362"/>
      <c r="DI135" s="355" t="n">
        <f aca="false">COUNTIF($M$130:$M$161,DH135)*$D$15</f>
        <v>0</v>
      </c>
      <c r="DJ135" s="406"/>
      <c r="DK135" s="362"/>
      <c r="DL135" s="355" t="n">
        <f aca="false">COUNTIF($M$130:$M$161,DK135)*$D$15</f>
        <v>0</v>
      </c>
      <c r="DM135" s="406"/>
      <c r="DN135" s="362"/>
      <c r="DO135" s="355" t="n">
        <f aca="false">COUNTIF($M$130:$M$161,DN135)*$D$15</f>
        <v>0</v>
      </c>
      <c r="DP135" s="406"/>
      <c r="DQ135" s="362"/>
      <c r="DR135" s="355" t="n">
        <f aca="false">COUNTIF($M$130:$M$161,DQ135)*$D$15</f>
        <v>0</v>
      </c>
      <c r="DS135" s="406"/>
      <c r="DT135" s="362"/>
      <c r="DU135" s="355" t="n">
        <f aca="false">COUNTIF($M$130:$M$161,DT135)*$D$15</f>
        <v>0</v>
      </c>
      <c r="DV135" s="406"/>
      <c r="DW135" s="362"/>
      <c r="DX135" s="355" t="n">
        <f aca="false">COUNTIF($M$130:$M$161,DW135)*$D$15</f>
        <v>0</v>
      </c>
      <c r="DY135" s="406"/>
      <c r="DZ135" s="362"/>
      <c r="EA135" s="355" t="n">
        <f aca="false">COUNTIF($M$130:$M$161,DZ135)*$D$15</f>
        <v>0</v>
      </c>
      <c r="EB135" s="406"/>
      <c r="EC135" s="362"/>
      <c r="ED135" s="355" t="n">
        <f aca="false">COUNTIF($M$130:$M$161,EC135)*$D$15</f>
        <v>0</v>
      </c>
      <c r="EE135" s="406"/>
      <c r="EF135" s="362"/>
      <c r="EG135" s="355" t="n">
        <f aca="false">COUNTIF($M$130:$M$161,EF135)*$D$15</f>
        <v>0</v>
      </c>
      <c r="EH135" s="406"/>
      <c r="EI135" s="406"/>
    </row>
    <row r="136" customFormat="false" ht="15" hidden="false" customHeight="false" outlineLevel="0" collapsed="false">
      <c r="A136" s="326"/>
      <c r="B136" s="326"/>
      <c r="C136" s="409"/>
      <c r="D136" s="409"/>
      <c r="E136" s="409"/>
      <c r="F136" s="410" t="n">
        <f aca="false">$D$15</f>
        <v>3</v>
      </c>
      <c r="G136" s="411" t="n">
        <f aca="false">VLOOKUP(H136,Equipos!$Q$1:$R$25,2,0)</f>
        <v>19</v>
      </c>
      <c r="H136" s="416" t="str">
        <f aca="false">Idiomas!$D$137</f>
        <v>CLASIFICADOS PARA DIECISEISAVOS</v>
      </c>
      <c r="I136" s="409"/>
      <c r="J136" s="417"/>
      <c r="K136" s="366" t="str">
        <f aca="false">Idiomas!$D$198&amp;"-"&amp;ROWS($L$130:L136)</f>
        <v>Dieciseisavofinalista-7</v>
      </c>
      <c r="L136" s="353"/>
      <c r="M136" s="358" t="str">
        <f aca="false">WORLDCUP!AA107</f>
        <v>1A</v>
      </c>
      <c r="N136" s="331"/>
      <c r="O136" s="331"/>
      <c r="P136" s="331"/>
      <c r="Q136" s="331"/>
      <c r="R136" s="403"/>
      <c r="S136" s="362" t="s">
        <v>331</v>
      </c>
      <c r="T136" s="355" t="n">
        <f aca="false">COUNTIF($M$130:$M$161,S136)*$D$15</f>
        <v>0</v>
      </c>
      <c r="U136" s="406"/>
      <c r="V136" s="362" t="s">
        <v>332</v>
      </c>
      <c r="W136" s="355" t="n">
        <f aca="false">COUNTIF($M$130:$M$161,V136)*$D$15</f>
        <v>0</v>
      </c>
      <c r="X136" s="406"/>
      <c r="Y136" s="362" t="s">
        <v>331</v>
      </c>
      <c r="Z136" s="355" t="n">
        <f aca="false">COUNTIF($M$130:$M$161,Y136)*$D$15</f>
        <v>0</v>
      </c>
      <c r="AA136" s="406"/>
      <c r="AB136" s="362" t="s">
        <v>332</v>
      </c>
      <c r="AC136" s="355" t="n">
        <f aca="false">COUNTIF($M$130:$M$161,AB136)*$D$15</f>
        <v>0</v>
      </c>
      <c r="AD136" s="406"/>
      <c r="AE136" s="362" t="s">
        <v>333</v>
      </c>
      <c r="AF136" s="355" t="n">
        <f aca="false">COUNTIF($M$130:$M$161,AE136)*$D$15</f>
        <v>0</v>
      </c>
      <c r="AG136" s="406"/>
      <c r="AH136" s="362" t="s">
        <v>331</v>
      </c>
      <c r="AI136" s="355" t="n">
        <f aca="false">COUNTIF($M$130:$M$161,AH136)*$D$15</f>
        <v>0</v>
      </c>
      <c r="AJ136" s="406"/>
      <c r="AK136" s="362" t="s">
        <v>331</v>
      </c>
      <c r="AL136" s="355" t="n">
        <f aca="false">COUNTIF($M$130:$M$161,AK136)*$D$15</f>
        <v>0</v>
      </c>
      <c r="AM136" s="406"/>
      <c r="AN136" s="362" t="s">
        <v>331</v>
      </c>
      <c r="AO136" s="355" t="n">
        <f aca="false">COUNTIF($M$130:$M$161,AN136)*$D$15</f>
        <v>0</v>
      </c>
      <c r="AP136" s="406"/>
      <c r="AQ136" s="362" t="s">
        <v>333</v>
      </c>
      <c r="AR136" s="355" t="n">
        <f aca="false">COUNTIF($M$130:$M$161,AQ136)*$D$15</f>
        <v>0</v>
      </c>
      <c r="AS136" s="406"/>
      <c r="AT136" s="362" t="s">
        <v>332</v>
      </c>
      <c r="AU136" s="355" t="n">
        <f aca="false">COUNTIF($M$130:$M$161,AT136)*$D$15</f>
        <v>0</v>
      </c>
      <c r="AV136" s="406"/>
      <c r="AW136" s="362" t="s">
        <v>332</v>
      </c>
      <c r="AX136" s="355" t="n">
        <f aca="false">COUNTIF($M$130:$M$161,AW136)*$D$15</f>
        <v>0</v>
      </c>
      <c r="AY136" s="406"/>
      <c r="AZ136" s="362" t="s">
        <v>331</v>
      </c>
      <c r="BA136" s="355" t="n">
        <f aca="false">COUNTIF($M$130:$M$161,AZ136)*$D$15</f>
        <v>0</v>
      </c>
      <c r="BB136" s="406"/>
      <c r="BC136" s="362" t="s">
        <v>331</v>
      </c>
      <c r="BD136" s="355" t="n">
        <f aca="false">COUNTIF($M$130:$M$161,BC136)*$D$15</f>
        <v>0</v>
      </c>
      <c r="BE136" s="406"/>
      <c r="BF136" s="362" t="s">
        <v>331</v>
      </c>
      <c r="BG136" s="355" t="n">
        <f aca="false">COUNTIF($M$130:$M$161,BF136)*$D$15</f>
        <v>0</v>
      </c>
      <c r="BH136" s="406"/>
      <c r="BI136" s="362" t="s">
        <v>331</v>
      </c>
      <c r="BJ136" s="355" t="n">
        <f aca="false">COUNTIF($M$130:$M$161,BI136)*$D$15</f>
        <v>0</v>
      </c>
      <c r="BK136" s="406"/>
      <c r="BL136" s="362" t="s">
        <v>333</v>
      </c>
      <c r="BM136" s="355" t="n">
        <f aca="false">COUNTIF($M$130:$M$161,BL136)*$D$15</f>
        <v>0</v>
      </c>
      <c r="BN136" s="406"/>
      <c r="BO136" s="362" t="s">
        <v>331</v>
      </c>
      <c r="BP136" s="355" t="n">
        <f aca="false">COUNTIF($M$130:$M$161,BO136)*$D$15</f>
        <v>0</v>
      </c>
      <c r="BQ136" s="406"/>
      <c r="BR136" s="362" t="s">
        <v>331</v>
      </c>
      <c r="BS136" s="355" t="n">
        <f aca="false">COUNTIF($M$130:$M$161,BR136)*$D$15</f>
        <v>0</v>
      </c>
      <c r="BT136" s="406"/>
      <c r="BU136" s="362"/>
      <c r="BV136" s="355" t="n">
        <f aca="false">COUNTIF($M$130:$M$161,BU136)*$D$15</f>
        <v>0</v>
      </c>
      <c r="BW136" s="406"/>
      <c r="BX136" s="362"/>
      <c r="BY136" s="355" t="n">
        <f aca="false">COUNTIF($M$130:$M$161,BX136)*$D$15</f>
        <v>0</v>
      </c>
      <c r="BZ136" s="406"/>
      <c r="CA136" s="362"/>
      <c r="CB136" s="355" t="n">
        <f aca="false">COUNTIF($M$130:$M$161,CA136)*$D$15</f>
        <v>0</v>
      </c>
      <c r="CC136" s="406"/>
      <c r="CD136" s="362"/>
      <c r="CE136" s="355" t="n">
        <f aca="false">COUNTIF($M$130:$M$161,CD136)*$D$15</f>
        <v>0</v>
      </c>
      <c r="CF136" s="406"/>
      <c r="CG136" s="362"/>
      <c r="CH136" s="355" t="n">
        <f aca="false">COUNTIF($M$130:$M$161,CG136)*$D$15</f>
        <v>0</v>
      </c>
      <c r="CI136" s="406"/>
      <c r="CJ136" s="362"/>
      <c r="CK136" s="355" t="n">
        <f aca="false">COUNTIF($M$130:$M$161,CJ136)*$D$15</f>
        <v>0</v>
      </c>
      <c r="CL136" s="406"/>
      <c r="CM136" s="362"/>
      <c r="CN136" s="355" t="n">
        <f aca="false">COUNTIF($M$130:$M$161,CM136)*$D$15</f>
        <v>0</v>
      </c>
      <c r="CO136" s="406"/>
      <c r="CP136" s="362"/>
      <c r="CQ136" s="355" t="n">
        <f aca="false">COUNTIF($M$130:$M$161,CP136)*$D$15</f>
        <v>0</v>
      </c>
      <c r="CR136" s="406"/>
      <c r="CS136" s="362"/>
      <c r="CT136" s="355" t="n">
        <f aca="false">COUNTIF($M$130:$M$161,CS136)*$D$15</f>
        <v>0</v>
      </c>
      <c r="CU136" s="406"/>
      <c r="CV136" s="362"/>
      <c r="CW136" s="355" t="n">
        <f aca="false">COUNTIF($M$130:$M$161,CV136)*$D$15</f>
        <v>0</v>
      </c>
      <c r="CX136" s="406"/>
      <c r="CY136" s="362"/>
      <c r="CZ136" s="355" t="n">
        <f aca="false">COUNTIF($M$130:$M$161,CY136)*$D$15</f>
        <v>0</v>
      </c>
      <c r="DA136" s="406"/>
      <c r="DB136" s="362"/>
      <c r="DC136" s="355" t="n">
        <f aca="false">COUNTIF($M$130:$M$161,DB136)*$D$15</f>
        <v>0</v>
      </c>
      <c r="DD136" s="406"/>
      <c r="DE136" s="362"/>
      <c r="DF136" s="355" t="n">
        <f aca="false">COUNTIF($M$130:$M$161,DE136)*$D$15</f>
        <v>0</v>
      </c>
      <c r="DG136" s="406"/>
      <c r="DH136" s="362"/>
      <c r="DI136" s="355" t="n">
        <f aca="false">COUNTIF($M$130:$M$161,DH136)*$D$15</f>
        <v>0</v>
      </c>
      <c r="DJ136" s="406"/>
      <c r="DK136" s="362"/>
      <c r="DL136" s="355" t="n">
        <f aca="false">COUNTIF($M$130:$M$161,DK136)*$D$15</f>
        <v>0</v>
      </c>
      <c r="DM136" s="406"/>
      <c r="DN136" s="362"/>
      <c r="DO136" s="355" t="n">
        <f aca="false">COUNTIF($M$130:$M$161,DN136)*$D$15</f>
        <v>0</v>
      </c>
      <c r="DP136" s="406"/>
      <c r="DQ136" s="362"/>
      <c r="DR136" s="355" t="n">
        <f aca="false">COUNTIF($M$130:$M$161,DQ136)*$D$15</f>
        <v>0</v>
      </c>
      <c r="DS136" s="406"/>
      <c r="DT136" s="362"/>
      <c r="DU136" s="355" t="n">
        <f aca="false">COUNTIF($M$130:$M$161,DT136)*$D$15</f>
        <v>0</v>
      </c>
      <c r="DV136" s="406"/>
      <c r="DW136" s="362"/>
      <c r="DX136" s="355" t="n">
        <f aca="false">COUNTIF($M$130:$M$161,DW136)*$D$15</f>
        <v>0</v>
      </c>
      <c r="DY136" s="406"/>
      <c r="DZ136" s="362"/>
      <c r="EA136" s="355" t="n">
        <f aca="false">COUNTIF($M$130:$M$161,DZ136)*$D$15</f>
        <v>0</v>
      </c>
      <c r="EB136" s="406"/>
      <c r="EC136" s="362"/>
      <c r="ED136" s="355" t="n">
        <f aca="false">COUNTIF($M$130:$M$161,EC136)*$D$15</f>
        <v>0</v>
      </c>
      <c r="EE136" s="406"/>
      <c r="EF136" s="362"/>
      <c r="EG136" s="355" t="n">
        <f aca="false">COUNTIF($M$130:$M$161,EF136)*$D$15</f>
        <v>0</v>
      </c>
      <c r="EH136" s="406"/>
      <c r="EI136" s="406"/>
    </row>
    <row r="137" customFormat="false" ht="15" hidden="false" customHeight="false" outlineLevel="0" collapsed="false">
      <c r="A137" s="326"/>
      <c r="B137" s="326"/>
      <c r="C137" s="409"/>
      <c r="D137" s="409"/>
      <c r="E137" s="409"/>
      <c r="F137" s="410" t="n">
        <f aca="false">$D$15</f>
        <v>3</v>
      </c>
      <c r="G137" s="411" t="n">
        <f aca="false">VLOOKUP(H137,Equipos!$Q$1:$R$25,2,0)</f>
        <v>19</v>
      </c>
      <c r="H137" s="416" t="str">
        <f aca="false">Idiomas!$D$137</f>
        <v>CLASIFICADOS PARA DIECISEISAVOS</v>
      </c>
      <c r="I137" s="409"/>
      <c r="J137" s="417"/>
      <c r="K137" s="366" t="str">
        <f aca="false">Idiomas!$D$198&amp;"-"&amp;ROWS($L$130:L137)</f>
        <v>Dieciseisavofinalista-8</v>
      </c>
      <c r="L137" s="353"/>
      <c r="M137" s="358" t="str">
        <f aca="false">WORLDCUP!AA108</f>
        <v>1L</v>
      </c>
      <c r="N137" s="331"/>
      <c r="O137" s="331"/>
      <c r="P137" s="331"/>
      <c r="Q137" s="331"/>
      <c r="R137" s="403"/>
      <c r="S137" s="362" t="s">
        <v>374</v>
      </c>
      <c r="T137" s="355" t="n">
        <f aca="false">COUNTIF($M$130:$M$161,S137)*$D$15</f>
        <v>0</v>
      </c>
      <c r="U137" s="406"/>
      <c r="V137" s="362" t="s">
        <v>374</v>
      </c>
      <c r="W137" s="355" t="n">
        <f aca="false">COUNTIF($M$130:$M$161,V137)*$D$15</f>
        <v>0</v>
      </c>
      <c r="X137" s="406"/>
      <c r="Y137" s="362" t="s">
        <v>374</v>
      </c>
      <c r="Z137" s="355" t="n">
        <f aca="false">COUNTIF($M$130:$M$161,Y137)*$D$15</f>
        <v>0</v>
      </c>
      <c r="AA137" s="406"/>
      <c r="AB137" s="362" t="s">
        <v>375</v>
      </c>
      <c r="AC137" s="355" t="n">
        <f aca="false">COUNTIF($M$130:$M$161,AB137)*$D$15</f>
        <v>0</v>
      </c>
      <c r="AD137" s="406"/>
      <c r="AE137" s="362" t="s">
        <v>374</v>
      </c>
      <c r="AF137" s="355" t="n">
        <f aca="false">COUNTIF($M$130:$M$161,AE137)*$D$15</f>
        <v>0</v>
      </c>
      <c r="AG137" s="406"/>
      <c r="AH137" s="362" t="s">
        <v>374</v>
      </c>
      <c r="AI137" s="355" t="n">
        <f aca="false">COUNTIF($M$130:$M$161,AH137)*$D$15</f>
        <v>0</v>
      </c>
      <c r="AJ137" s="406"/>
      <c r="AK137" s="362" t="s">
        <v>374</v>
      </c>
      <c r="AL137" s="355" t="n">
        <f aca="false">COUNTIF($M$130:$M$161,AK137)*$D$15</f>
        <v>0</v>
      </c>
      <c r="AM137" s="406"/>
      <c r="AN137" s="362" t="s">
        <v>374</v>
      </c>
      <c r="AO137" s="355" t="n">
        <f aca="false">COUNTIF($M$130:$M$161,AN137)*$D$15</f>
        <v>0</v>
      </c>
      <c r="AP137" s="406"/>
      <c r="AQ137" s="362" t="s">
        <v>374</v>
      </c>
      <c r="AR137" s="355" t="n">
        <f aca="false">COUNTIF($M$130:$M$161,AQ137)*$D$15</f>
        <v>0</v>
      </c>
      <c r="AS137" s="406"/>
      <c r="AT137" s="362" t="s">
        <v>374</v>
      </c>
      <c r="AU137" s="355" t="n">
        <f aca="false">COUNTIF($M$130:$M$161,AT137)*$D$15</f>
        <v>0</v>
      </c>
      <c r="AV137" s="406"/>
      <c r="AW137" s="362" t="s">
        <v>374</v>
      </c>
      <c r="AX137" s="355" t="n">
        <f aca="false">COUNTIF($M$130:$M$161,AW137)*$D$15</f>
        <v>0</v>
      </c>
      <c r="AY137" s="406"/>
      <c r="AZ137" s="362" t="s">
        <v>374</v>
      </c>
      <c r="BA137" s="355" t="n">
        <f aca="false">COUNTIF($M$130:$M$161,AZ137)*$D$15</f>
        <v>0</v>
      </c>
      <c r="BB137" s="406"/>
      <c r="BC137" s="362" t="s">
        <v>376</v>
      </c>
      <c r="BD137" s="355" t="n">
        <f aca="false">COUNTIF($M$130:$M$161,BC137)*$D$15</f>
        <v>0</v>
      </c>
      <c r="BE137" s="406"/>
      <c r="BF137" s="362" t="s">
        <v>374</v>
      </c>
      <c r="BG137" s="355" t="n">
        <f aca="false">COUNTIF($M$130:$M$161,BF137)*$D$15</f>
        <v>0</v>
      </c>
      <c r="BH137" s="406"/>
      <c r="BI137" s="362" t="s">
        <v>374</v>
      </c>
      <c r="BJ137" s="355" t="n">
        <f aca="false">COUNTIF($M$130:$M$161,BI137)*$D$15</f>
        <v>0</v>
      </c>
      <c r="BK137" s="406"/>
      <c r="BL137" s="362" t="s">
        <v>374</v>
      </c>
      <c r="BM137" s="355" t="n">
        <f aca="false">COUNTIF($M$130:$M$161,BL137)*$D$15</f>
        <v>0</v>
      </c>
      <c r="BN137" s="406"/>
      <c r="BO137" s="362" t="s">
        <v>374</v>
      </c>
      <c r="BP137" s="355" t="n">
        <f aca="false">COUNTIF($M$130:$M$161,BO137)*$D$15</f>
        <v>0</v>
      </c>
      <c r="BQ137" s="406"/>
      <c r="BR137" s="362" t="s">
        <v>374</v>
      </c>
      <c r="BS137" s="355" t="n">
        <f aca="false">COUNTIF($M$130:$M$161,BR137)*$D$15</f>
        <v>0</v>
      </c>
      <c r="BT137" s="406"/>
      <c r="BU137" s="362"/>
      <c r="BV137" s="355" t="n">
        <f aca="false">COUNTIF($M$130:$M$161,BU137)*$D$15</f>
        <v>0</v>
      </c>
      <c r="BW137" s="406"/>
      <c r="BX137" s="362"/>
      <c r="BY137" s="355" t="n">
        <f aca="false">COUNTIF($M$130:$M$161,BX137)*$D$15</f>
        <v>0</v>
      </c>
      <c r="BZ137" s="406"/>
      <c r="CA137" s="362"/>
      <c r="CB137" s="355" t="n">
        <f aca="false">COUNTIF($M$130:$M$161,CA137)*$D$15</f>
        <v>0</v>
      </c>
      <c r="CC137" s="406"/>
      <c r="CD137" s="362"/>
      <c r="CE137" s="355" t="n">
        <f aca="false">COUNTIF($M$130:$M$161,CD137)*$D$15</f>
        <v>0</v>
      </c>
      <c r="CF137" s="406"/>
      <c r="CG137" s="362"/>
      <c r="CH137" s="355" t="n">
        <f aca="false">COUNTIF($M$130:$M$161,CG137)*$D$15</f>
        <v>0</v>
      </c>
      <c r="CI137" s="406"/>
      <c r="CJ137" s="362"/>
      <c r="CK137" s="355" t="n">
        <f aca="false">COUNTIF($M$130:$M$161,CJ137)*$D$15</f>
        <v>0</v>
      </c>
      <c r="CL137" s="406"/>
      <c r="CM137" s="362"/>
      <c r="CN137" s="355" t="n">
        <f aca="false">COUNTIF($M$130:$M$161,CM137)*$D$15</f>
        <v>0</v>
      </c>
      <c r="CO137" s="406"/>
      <c r="CP137" s="362"/>
      <c r="CQ137" s="355" t="n">
        <f aca="false">COUNTIF($M$130:$M$161,CP137)*$D$15</f>
        <v>0</v>
      </c>
      <c r="CR137" s="406"/>
      <c r="CS137" s="362"/>
      <c r="CT137" s="355" t="n">
        <f aca="false">COUNTIF($M$130:$M$161,CS137)*$D$15</f>
        <v>0</v>
      </c>
      <c r="CU137" s="406"/>
      <c r="CV137" s="362"/>
      <c r="CW137" s="355" t="n">
        <f aca="false">COUNTIF($M$130:$M$161,CV137)*$D$15</f>
        <v>0</v>
      </c>
      <c r="CX137" s="406"/>
      <c r="CY137" s="362"/>
      <c r="CZ137" s="355" t="n">
        <f aca="false">COUNTIF($M$130:$M$161,CY137)*$D$15</f>
        <v>0</v>
      </c>
      <c r="DA137" s="406"/>
      <c r="DB137" s="362"/>
      <c r="DC137" s="355" t="n">
        <f aca="false">COUNTIF($M$130:$M$161,DB137)*$D$15</f>
        <v>0</v>
      </c>
      <c r="DD137" s="406"/>
      <c r="DE137" s="362"/>
      <c r="DF137" s="355" t="n">
        <f aca="false">COUNTIF($M$130:$M$161,DE137)*$D$15</f>
        <v>0</v>
      </c>
      <c r="DG137" s="406"/>
      <c r="DH137" s="362"/>
      <c r="DI137" s="355" t="n">
        <f aca="false">COUNTIF($M$130:$M$161,DH137)*$D$15</f>
        <v>0</v>
      </c>
      <c r="DJ137" s="406"/>
      <c r="DK137" s="362"/>
      <c r="DL137" s="355" t="n">
        <f aca="false">COUNTIF($M$130:$M$161,DK137)*$D$15</f>
        <v>0</v>
      </c>
      <c r="DM137" s="406"/>
      <c r="DN137" s="362"/>
      <c r="DO137" s="355" t="n">
        <f aca="false">COUNTIF($M$130:$M$161,DN137)*$D$15</f>
        <v>0</v>
      </c>
      <c r="DP137" s="406"/>
      <c r="DQ137" s="362"/>
      <c r="DR137" s="355" t="n">
        <f aca="false">COUNTIF($M$130:$M$161,DQ137)*$D$15</f>
        <v>0</v>
      </c>
      <c r="DS137" s="406"/>
      <c r="DT137" s="362"/>
      <c r="DU137" s="355" t="n">
        <f aca="false">COUNTIF($M$130:$M$161,DT137)*$D$15</f>
        <v>0</v>
      </c>
      <c r="DV137" s="406"/>
      <c r="DW137" s="362"/>
      <c r="DX137" s="355" t="n">
        <f aca="false">COUNTIF($M$130:$M$161,DW137)*$D$15</f>
        <v>0</v>
      </c>
      <c r="DY137" s="406"/>
      <c r="DZ137" s="362"/>
      <c r="EA137" s="355" t="n">
        <f aca="false">COUNTIF($M$130:$M$161,DZ137)*$D$15</f>
        <v>0</v>
      </c>
      <c r="EB137" s="406"/>
      <c r="EC137" s="362"/>
      <c r="ED137" s="355" t="n">
        <f aca="false">COUNTIF($M$130:$M$161,EC137)*$D$15</f>
        <v>0</v>
      </c>
      <c r="EE137" s="406"/>
      <c r="EF137" s="362"/>
      <c r="EG137" s="355" t="n">
        <f aca="false">COUNTIF($M$130:$M$161,EF137)*$D$15</f>
        <v>0</v>
      </c>
      <c r="EH137" s="406"/>
      <c r="EI137" s="406"/>
    </row>
    <row r="138" customFormat="false" ht="15" hidden="false" customHeight="false" outlineLevel="0" collapsed="false">
      <c r="A138" s="326"/>
      <c r="B138" s="326"/>
      <c r="C138" s="409"/>
      <c r="D138" s="409"/>
      <c r="E138" s="409"/>
      <c r="F138" s="410" t="n">
        <f aca="false">$D$15</f>
        <v>3</v>
      </c>
      <c r="G138" s="411" t="n">
        <f aca="false">VLOOKUP(H138,Equipos!$Q$1:$R$25,2,0)</f>
        <v>19</v>
      </c>
      <c r="H138" s="416" t="str">
        <f aca="false">Idiomas!$D$137</f>
        <v>CLASIFICADOS PARA DIECISEISAVOS</v>
      </c>
      <c r="I138" s="409"/>
      <c r="J138" s="417"/>
      <c r="K138" s="366" t="str">
        <f aca="false">Idiomas!$D$198&amp;"-"&amp;ROWS($L$130:L138)</f>
        <v>Dieciseisavofinalista-9</v>
      </c>
      <c r="L138" s="353"/>
      <c r="M138" s="358" t="str">
        <f aca="false">WORLDCUP!AA109</f>
        <v>1G</v>
      </c>
      <c r="N138" s="331"/>
      <c r="O138" s="331"/>
      <c r="P138" s="331"/>
      <c r="Q138" s="331"/>
      <c r="R138" s="403"/>
      <c r="S138" s="362" t="s">
        <v>355</v>
      </c>
      <c r="T138" s="355" t="n">
        <f aca="false">COUNTIF($M$130:$M$161,S138)*$D$15</f>
        <v>0</v>
      </c>
      <c r="U138" s="406"/>
      <c r="V138" s="362" t="s">
        <v>355</v>
      </c>
      <c r="W138" s="355" t="n">
        <f aca="false">COUNTIF($M$130:$M$161,V138)*$D$15</f>
        <v>0</v>
      </c>
      <c r="X138" s="406"/>
      <c r="Y138" s="362" t="s">
        <v>355</v>
      </c>
      <c r="Z138" s="355" t="n">
        <f aca="false">COUNTIF($M$130:$M$161,Y138)*$D$15</f>
        <v>0</v>
      </c>
      <c r="AA138" s="406"/>
      <c r="AB138" s="362" t="s">
        <v>355</v>
      </c>
      <c r="AC138" s="355" t="n">
        <f aca="false">COUNTIF($M$130:$M$161,AB138)*$D$15</f>
        <v>0</v>
      </c>
      <c r="AD138" s="406"/>
      <c r="AE138" s="362" t="s">
        <v>355</v>
      </c>
      <c r="AF138" s="355" t="n">
        <f aca="false">COUNTIF($M$130:$M$161,AE138)*$D$15</f>
        <v>0</v>
      </c>
      <c r="AG138" s="406"/>
      <c r="AH138" s="362" t="s">
        <v>355</v>
      </c>
      <c r="AI138" s="355" t="n">
        <f aca="false">COUNTIF($M$130:$M$161,AH138)*$D$15</f>
        <v>0</v>
      </c>
      <c r="AJ138" s="406"/>
      <c r="AK138" s="362" t="s">
        <v>355</v>
      </c>
      <c r="AL138" s="355" t="n">
        <f aca="false">COUNTIF($M$130:$M$161,AK138)*$D$15</f>
        <v>0</v>
      </c>
      <c r="AM138" s="406"/>
      <c r="AN138" s="362" t="s">
        <v>355</v>
      </c>
      <c r="AO138" s="355" t="n">
        <f aca="false">COUNTIF($M$130:$M$161,AN138)*$D$15</f>
        <v>0</v>
      </c>
      <c r="AP138" s="406"/>
      <c r="AQ138" s="362" t="s">
        <v>355</v>
      </c>
      <c r="AR138" s="355" t="n">
        <f aca="false">COUNTIF($M$130:$M$161,AQ138)*$D$15</f>
        <v>0</v>
      </c>
      <c r="AS138" s="406"/>
      <c r="AT138" s="362" t="s">
        <v>355</v>
      </c>
      <c r="AU138" s="355" t="n">
        <f aca="false">COUNTIF($M$130:$M$161,AT138)*$D$15</f>
        <v>0</v>
      </c>
      <c r="AV138" s="406"/>
      <c r="AW138" s="362" t="s">
        <v>355</v>
      </c>
      <c r="AX138" s="355" t="n">
        <f aca="false">COUNTIF($M$130:$M$161,AW138)*$D$15</f>
        <v>0</v>
      </c>
      <c r="AY138" s="406"/>
      <c r="AZ138" s="362" t="s">
        <v>355</v>
      </c>
      <c r="BA138" s="355" t="n">
        <f aca="false">COUNTIF($M$130:$M$161,AZ138)*$D$15</f>
        <v>0</v>
      </c>
      <c r="BB138" s="406"/>
      <c r="BC138" s="362" t="s">
        <v>355</v>
      </c>
      <c r="BD138" s="355" t="n">
        <f aca="false">COUNTIF($M$130:$M$161,BC138)*$D$15</f>
        <v>0</v>
      </c>
      <c r="BE138" s="406"/>
      <c r="BF138" s="362" t="s">
        <v>355</v>
      </c>
      <c r="BG138" s="355" t="n">
        <f aca="false">COUNTIF($M$130:$M$161,BF138)*$D$15</f>
        <v>0</v>
      </c>
      <c r="BH138" s="406"/>
      <c r="BI138" s="362" t="s">
        <v>355</v>
      </c>
      <c r="BJ138" s="355" t="n">
        <f aca="false">COUNTIF($M$130:$M$161,BI138)*$D$15</f>
        <v>0</v>
      </c>
      <c r="BK138" s="406"/>
      <c r="BL138" s="362" t="s">
        <v>355</v>
      </c>
      <c r="BM138" s="355" t="n">
        <f aca="false">COUNTIF($M$130:$M$161,BL138)*$D$15</f>
        <v>0</v>
      </c>
      <c r="BN138" s="406"/>
      <c r="BO138" s="362" t="s">
        <v>355</v>
      </c>
      <c r="BP138" s="355" t="n">
        <f aca="false">COUNTIF($M$130:$M$161,BO138)*$D$15</f>
        <v>0</v>
      </c>
      <c r="BQ138" s="406"/>
      <c r="BR138" s="362" t="s">
        <v>355</v>
      </c>
      <c r="BS138" s="355" t="n">
        <f aca="false">COUNTIF($M$130:$M$161,BR138)*$D$15</f>
        <v>0</v>
      </c>
      <c r="BT138" s="406"/>
      <c r="BU138" s="362"/>
      <c r="BV138" s="355" t="n">
        <f aca="false">COUNTIF($M$130:$M$161,BU138)*$D$15</f>
        <v>0</v>
      </c>
      <c r="BW138" s="406"/>
      <c r="BX138" s="362"/>
      <c r="BY138" s="355" t="n">
        <f aca="false">COUNTIF($M$130:$M$161,BX138)*$D$15</f>
        <v>0</v>
      </c>
      <c r="BZ138" s="406"/>
      <c r="CA138" s="362"/>
      <c r="CB138" s="355" t="n">
        <f aca="false">COUNTIF($M$130:$M$161,CA138)*$D$15</f>
        <v>0</v>
      </c>
      <c r="CC138" s="406"/>
      <c r="CD138" s="362"/>
      <c r="CE138" s="355" t="n">
        <f aca="false">COUNTIF($M$130:$M$161,CD138)*$D$15</f>
        <v>0</v>
      </c>
      <c r="CF138" s="406"/>
      <c r="CG138" s="362"/>
      <c r="CH138" s="355" t="n">
        <f aca="false">COUNTIF($M$130:$M$161,CG138)*$D$15</f>
        <v>0</v>
      </c>
      <c r="CI138" s="406"/>
      <c r="CJ138" s="362"/>
      <c r="CK138" s="355" t="n">
        <f aca="false">COUNTIF($M$130:$M$161,CJ138)*$D$15</f>
        <v>0</v>
      </c>
      <c r="CL138" s="406"/>
      <c r="CM138" s="362"/>
      <c r="CN138" s="355" t="n">
        <f aca="false">COUNTIF($M$130:$M$161,CM138)*$D$15</f>
        <v>0</v>
      </c>
      <c r="CO138" s="406"/>
      <c r="CP138" s="362"/>
      <c r="CQ138" s="355" t="n">
        <f aca="false">COUNTIF($M$130:$M$161,CP138)*$D$15</f>
        <v>0</v>
      </c>
      <c r="CR138" s="406"/>
      <c r="CS138" s="362"/>
      <c r="CT138" s="355" t="n">
        <f aca="false">COUNTIF($M$130:$M$161,CS138)*$D$15</f>
        <v>0</v>
      </c>
      <c r="CU138" s="406"/>
      <c r="CV138" s="362"/>
      <c r="CW138" s="355" t="n">
        <f aca="false">COUNTIF($M$130:$M$161,CV138)*$D$15</f>
        <v>0</v>
      </c>
      <c r="CX138" s="406"/>
      <c r="CY138" s="362"/>
      <c r="CZ138" s="355" t="n">
        <f aca="false">COUNTIF($M$130:$M$161,CY138)*$D$15</f>
        <v>0</v>
      </c>
      <c r="DA138" s="406"/>
      <c r="DB138" s="362"/>
      <c r="DC138" s="355" t="n">
        <f aca="false">COUNTIF($M$130:$M$161,DB138)*$D$15</f>
        <v>0</v>
      </c>
      <c r="DD138" s="406"/>
      <c r="DE138" s="362"/>
      <c r="DF138" s="355" t="n">
        <f aca="false">COUNTIF($M$130:$M$161,DE138)*$D$15</f>
        <v>0</v>
      </c>
      <c r="DG138" s="406"/>
      <c r="DH138" s="362"/>
      <c r="DI138" s="355" t="n">
        <f aca="false">COUNTIF($M$130:$M$161,DH138)*$D$15</f>
        <v>0</v>
      </c>
      <c r="DJ138" s="406"/>
      <c r="DK138" s="362"/>
      <c r="DL138" s="355" t="n">
        <f aca="false">COUNTIF($M$130:$M$161,DK138)*$D$15</f>
        <v>0</v>
      </c>
      <c r="DM138" s="406"/>
      <c r="DN138" s="362"/>
      <c r="DO138" s="355" t="n">
        <f aca="false">COUNTIF($M$130:$M$161,DN138)*$D$15</f>
        <v>0</v>
      </c>
      <c r="DP138" s="406"/>
      <c r="DQ138" s="362"/>
      <c r="DR138" s="355" t="n">
        <f aca="false">COUNTIF($M$130:$M$161,DQ138)*$D$15</f>
        <v>0</v>
      </c>
      <c r="DS138" s="406"/>
      <c r="DT138" s="362"/>
      <c r="DU138" s="355" t="n">
        <f aca="false">COUNTIF($M$130:$M$161,DT138)*$D$15</f>
        <v>0</v>
      </c>
      <c r="DV138" s="406"/>
      <c r="DW138" s="362"/>
      <c r="DX138" s="355" t="n">
        <f aca="false">COUNTIF($M$130:$M$161,DW138)*$D$15</f>
        <v>0</v>
      </c>
      <c r="DY138" s="406"/>
      <c r="DZ138" s="362"/>
      <c r="EA138" s="355" t="n">
        <f aca="false">COUNTIF($M$130:$M$161,DZ138)*$D$15</f>
        <v>0</v>
      </c>
      <c r="EB138" s="406"/>
      <c r="EC138" s="362"/>
      <c r="ED138" s="355" t="n">
        <f aca="false">COUNTIF($M$130:$M$161,EC138)*$D$15</f>
        <v>0</v>
      </c>
      <c r="EE138" s="406"/>
      <c r="EF138" s="362"/>
      <c r="EG138" s="355" t="n">
        <f aca="false">COUNTIF($M$130:$M$161,EF138)*$D$15</f>
        <v>0</v>
      </c>
      <c r="EH138" s="406"/>
      <c r="EI138" s="406"/>
    </row>
    <row r="139" customFormat="false" ht="15" hidden="false" customHeight="false" outlineLevel="0" collapsed="false">
      <c r="A139" s="326"/>
      <c r="B139" s="326"/>
      <c r="C139" s="409"/>
      <c r="D139" s="409"/>
      <c r="E139" s="409"/>
      <c r="F139" s="410" t="n">
        <f aca="false">$D$15</f>
        <v>3</v>
      </c>
      <c r="G139" s="411" t="n">
        <f aca="false">VLOOKUP(H139,Equipos!$Q$1:$R$25,2,0)</f>
        <v>19</v>
      </c>
      <c r="H139" s="416" t="str">
        <f aca="false">Idiomas!$D$137</f>
        <v>CLASIFICADOS PARA DIECISEISAVOS</v>
      </c>
      <c r="I139" s="409"/>
      <c r="J139" s="417"/>
      <c r="K139" s="366" t="str">
        <f aca="false">Idiomas!$D$198&amp;"-"&amp;ROWS($L$130:L139)</f>
        <v>Dieciseisavofinalista-10</v>
      </c>
      <c r="L139" s="353"/>
      <c r="M139" s="358" t="str">
        <f aca="false">WORLDCUP!AA110</f>
        <v>1D</v>
      </c>
      <c r="N139" s="331"/>
      <c r="O139" s="331"/>
      <c r="P139" s="331"/>
      <c r="Q139" s="331"/>
      <c r="R139" s="403"/>
      <c r="S139" s="362" t="s">
        <v>343</v>
      </c>
      <c r="T139" s="355" t="n">
        <f aca="false">COUNTIF($M$130:$M$161,S139)*$D$15</f>
        <v>0</v>
      </c>
      <c r="U139" s="406"/>
      <c r="V139" s="362" t="s">
        <v>344</v>
      </c>
      <c r="W139" s="355" t="n">
        <f aca="false">COUNTIF($M$130:$M$161,V139)*$D$15</f>
        <v>0</v>
      </c>
      <c r="X139" s="406"/>
      <c r="Y139" s="362" t="s">
        <v>343</v>
      </c>
      <c r="Z139" s="355" t="n">
        <f aca="false">COUNTIF($M$130:$M$161,Y139)*$D$15</f>
        <v>0</v>
      </c>
      <c r="AA139" s="406"/>
      <c r="AB139" s="362" t="s">
        <v>343</v>
      </c>
      <c r="AC139" s="355" t="n">
        <f aca="false">COUNTIF($M$130:$M$161,AB139)*$D$15</f>
        <v>0</v>
      </c>
      <c r="AD139" s="406"/>
      <c r="AE139" s="362" t="s">
        <v>343</v>
      </c>
      <c r="AF139" s="355" t="n">
        <f aca="false">COUNTIF($M$130:$M$161,AE139)*$D$15</f>
        <v>0</v>
      </c>
      <c r="AG139" s="406"/>
      <c r="AH139" s="362" t="s">
        <v>344</v>
      </c>
      <c r="AI139" s="355" t="n">
        <f aca="false">COUNTIF($M$130:$M$161,AH139)*$D$15</f>
        <v>0</v>
      </c>
      <c r="AJ139" s="406"/>
      <c r="AK139" s="362" t="s">
        <v>344</v>
      </c>
      <c r="AL139" s="355" t="n">
        <f aca="false">COUNTIF($M$130:$M$161,AK139)*$D$15</f>
        <v>0</v>
      </c>
      <c r="AM139" s="406"/>
      <c r="AN139" s="362" t="s">
        <v>344</v>
      </c>
      <c r="AO139" s="355" t="n">
        <f aca="false">COUNTIF($M$130:$M$161,AN139)*$D$15</f>
        <v>0</v>
      </c>
      <c r="AP139" s="406"/>
      <c r="AQ139" s="362" t="s">
        <v>343</v>
      </c>
      <c r="AR139" s="355" t="n">
        <f aca="false">COUNTIF($M$130:$M$161,AQ139)*$D$15</f>
        <v>0</v>
      </c>
      <c r="AS139" s="406"/>
      <c r="AT139" s="362" t="s">
        <v>343</v>
      </c>
      <c r="AU139" s="355" t="n">
        <f aca="false">COUNTIF($M$130:$M$161,AT139)*$D$15</f>
        <v>0</v>
      </c>
      <c r="AV139" s="406"/>
      <c r="AW139" s="362" t="s">
        <v>344</v>
      </c>
      <c r="AX139" s="355" t="n">
        <f aca="false">COUNTIF($M$130:$M$161,AW139)*$D$15</f>
        <v>0</v>
      </c>
      <c r="AY139" s="406"/>
      <c r="AZ139" s="362" t="s">
        <v>343</v>
      </c>
      <c r="BA139" s="355" t="n">
        <f aca="false">COUNTIF($M$130:$M$161,AZ139)*$D$15</f>
        <v>0</v>
      </c>
      <c r="BB139" s="406"/>
      <c r="BC139" s="362" t="s">
        <v>343</v>
      </c>
      <c r="BD139" s="355" t="n">
        <f aca="false">COUNTIF($M$130:$M$161,BC139)*$D$15</f>
        <v>0</v>
      </c>
      <c r="BE139" s="406"/>
      <c r="BF139" s="362" t="s">
        <v>343</v>
      </c>
      <c r="BG139" s="355" t="n">
        <f aca="false">COUNTIF($M$130:$M$161,BF139)*$D$15</f>
        <v>0</v>
      </c>
      <c r="BH139" s="406"/>
      <c r="BI139" s="362" t="s">
        <v>344</v>
      </c>
      <c r="BJ139" s="355" t="n">
        <f aca="false">COUNTIF($M$130:$M$161,BI139)*$D$15</f>
        <v>0</v>
      </c>
      <c r="BK139" s="406"/>
      <c r="BL139" s="362" t="s">
        <v>344</v>
      </c>
      <c r="BM139" s="355" t="n">
        <f aca="false">COUNTIF($M$130:$M$161,BL139)*$D$15</f>
        <v>0</v>
      </c>
      <c r="BN139" s="406"/>
      <c r="BO139" s="362" t="s">
        <v>344</v>
      </c>
      <c r="BP139" s="355" t="n">
        <f aca="false">COUNTIF($M$130:$M$161,BO139)*$D$15</f>
        <v>0</v>
      </c>
      <c r="BQ139" s="406"/>
      <c r="BR139" s="362" t="s">
        <v>344</v>
      </c>
      <c r="BS139" s="355" t="n">
        <f aca="false">COUNTIF($M$130:$M$161,BR139)*$D$15</f>
        <v>0</v>
      </c>
      <c r="BT139" s="406"/>
      <c r="BU139" s="362"/>
      <c r="BV139" s="355" t="n">
        <f aca="false">COUNTIF($M$130:$M$161,BU139)*$D$15</f>
        <v>0</v>
      </c>
      <c r="BW139" s="406"/>
      <c r="BX139" s="362"/>
      <c r="BY139" s="355" t="n">
        <f aca="false">COUNTIF($M$130:$M$161,BX139)*$D$15</f>
        <v>0</v>
      </c>
      <c r="BZ139" s="406"/>
      <c r="CA139" s="362"/>
      <c r="CB139" s="355" t="n">
        <f aca="false">COUNTIF($M$130:$M$161,CA139)*$D$15</f>
        <v>0</v>
      </c>
      <c r="CC139" s="406"/>
      <c r="CD139" s="362"/>
      <c r="CE139" s="355" t="n">
        <f aca="false">COUNTIF($M$130:$M$161,CD139)*$D$15</f>
        <v>0</v>
      </c>
      <c r="CF139" s="406"/>
      <c r="CG139" s="362"/>
      <c r="CH139" s="355" t="n">
        <f aca="false">COUNTIF($M$130:$M$161,CG139)*$D$15</f>
        <v>0</v>
      </c>
      <c r="CI139" s="406"/>
      <c r="CJ139" s="362"/>
      <c r="CK139" s="355" t="n">
        <f aca="false">COUNTIF($M$130:$M$161,CJ139)*$D$15</f>
        <v>0</v>
      </c>
      <c r="CL139" s="406"/>
      <c r="CM139" s="362"/>
      <c r="CN139" s="355" t="n">
        <f aca="false">COUNTIF($M$130:$M$161,CM139)*$D$15</f>
        <v>0</v>
      </c>
      <c r="CO139" s="406"/>
      <c r="CP139" s="362"/>
      <c r="CQ139" s="355" t="n">
        <f aca="false">COUNTIF($M$130:$M$161,CP139)*$D$15</f>
        <v>0</v>
      </c>
      <c r="CR139" s="406"/>
      <c r="CS139" s="362"/>
      <c r="CT139" s="355" t="n">
        <f aca="false">COUNTIF($M$130:$M$161,CS139)*$D$15</f>
        <v>0</v>
      </c>
      <c r="CU139" s="406"/>
      <c r="CV139" s="362"/>
      <c r="CW139" s="355" t="n">
        <f aca="false">COUNTIF($M$130:$M$161,CV139)*$D$15</f>
        <v>0</v>
      </c>
      <c r="CX139" s="406"/>
      <c r="CY139" s="362"/>
      <c r="CZ139" s="355" t="n">
        <f aca="false">COUNTIF($M$130:$M$161,CY139)*$D$15</f>
        <v>0</v>
      </c>
      <c r="DA139" s="406"/>
      <c r="DB139" s="362"/>
      <c r="DC139" s="355" t="n">
        <f aca="false">COUNTIF($M$130:$M$161,DB139)*$D$15</f>
        <v>0</v>
      </c>
      <c r="DD139" s="406"/>
      <c r="DE139" s="362"/>
      <c r="DF139" s="355" t="n">
        <f aca="false">COUNTIF($M$130:$M$161,DE139)*$D$15</f>
        <v>0</v>
      </c>
      <c r="DG139" s="406"/>
      <c r="DH139" s="362"/>
      <c r="DI139" s="355" t="n">
        <f aca="false">COUNTIF($M$130:$M$161,DH139)*$D$15</f>
        <v>0</v>
      </c>
      <c r="DJ139" s="406"/>
      <c r="DK139" s="362"/>
      <c r="DL139" s="355" t="n">
        <f aca="false">COUNTIF($M$130:$M$161,DK139)*$D$15</f>
        <v>0</v>
      </c>
      <c r="DM139" s="406"/>
      <c r="DN139" s="362"/>
      <c r="DO139" s="355" t="n">
        <f aca="false">COUNTIF($M$130:$M$161,DN139)*$D$15</f>
        <v>0</v>
      </c>
      <c r="DP139" s="406"/>
      <c r="DQ139" s="362"/>
      <c r="DR139" s="355" t="n">
        <f aca="false">COUNTIF($M$130:$M$161,DQ139)*$D$15</f>
        <v>0</v>
      </c>
      <c r="DS139" s="406"/>
      <c r="DT139" s="362"/>
      <c r="DU139" s="355" t="n">
        <f aca="false">COUNTIF($M$130:$M$161,DT139)*$D$15</f>
        <v>0</v>
      </c>
      <c r="DV139" s="406"/>
      <c r="DW139" s="362"/>
      <c r="DX139" s="355" t="n">
        <f aca="false">COUNTIF($M$130:$M$161,DW139)*$D$15</f>
        <v>0</v>
      </c>
      <c r="DY139" s="406"/>
      <c r="DZ139" s="362"/>
      <c r="EA139" s="355" t="n">
        <f aca="false">COUNTIF($M$130:$M$161,DZ139)*$D$15</f>
        <v>0</v>
      </c>
      <c r="EB139" s="406"/>
      <c r="EC139" s="362"/>
      <c r="ED139" s="355" t="n">
        <f aca="false">COUNTIF($M$130:$M$161,EC139)*$D$15</f>
        <v>0</v>
      </c>
      <c r="EE139" s="406"/>
      <c r="EF139" s="362"/>
      <c r="EG139" s="355" t="n">
        <f aca="false">COUNTIF($M$130:$M$161,EF139)*$D$15</f>
        <v>0</v>
      </c>
      <c r="EH139" s="406"/>
      <c r="EI139" s="406"/>
    </row>
    <row r="140" customFormat="false" ht="15" hidden="false" customHeight="false" outlineLevel="0" collapsed="false">
      <c r="A140" s="326"/>
      <c r="B140" s="326"/>
      <c r="C140" s="409"/>
      <c r="D140" s="409"/>
      <c r="E140" s="409"/>
      <c r="F140" s="410" t="n">
        <f aca="false">$D$15</f>
        <v>3</v>
      </c>
      <c r="G140" s="411" t="n">
        <f aca="false">VLOOKUP(H140,Equipos!$Q$1:$R$25,2,0)</f>
        <v>19</v>
      </c>
      <c r="H140" s="416" t="str">
        <f aca="false">Idiomas!$D$137</f>
        <v>CLASIFICADOS PARA DIECISEISAVOS</v>
      </c>
      <c r="I140" s="409"/>
      <c r="J140" s="417"/>
      <c r="K140" s="366" t="str">
        <f aca="false">Idiomas!$D$198&amp;"-"&amp;ROWS($L$130:L140)</f>
        <v>Dieciseisavofinalista-11</v>
      </c>
      <c r="L140" s="353"/>
      <c r="M140" s="358" t="str">
        <f aca="false">WORLDCUP!AA111</f>
        <v>1H</v>
      </c>
      <c r="N140" s="331"/>
      <c r="O140" s="331"/>
      <c r="P140" s="331"/>
      <c r="Q140" s="331"/>
      <c r="R140" s="403"/>
      <c r="S140" s="362" t="s">
        <v>2</v>
      </c>
      <c r="T140" s="355" t="n">
        <f aca="false">COUNTIF($M$130:$M$161,S140)*$D$15</f>
        <v>0</v>
      </c>
      <c r="U140" s="406"/>
      <c r="V140" s="362" t="s">
        <v>2</v>
      </c>
      <c r="W140" s="355" t="n">
        <f aca="false">COUNTIF($M$130:$M$161,V140)*$D$15</f>
        <v>0</v>
      </c>
      <c r="X140" s="406"/>
      <c r="Y140" s="362" t="s">
        <v>2</v>
      </c>
      <c r="Z140" s="355" t="n">
        <f aca="false">COUNTIF($M$130:$M$161,Y140)*$D$15</f>
        <v>0</v>
      </c>
      <c r="AA140" s="406"/>
      <c r="AB140" s="362" t="s">
        <v>2</v>
      </c>
      <c r="AC140" s="355" t="n">
        <f aca="false">COUNTIF($M$130:$M$161,AB140)*$D$15</f>
        <v>0</v>
      </c>
      <c r="AD140" s="406"/>
      <c r="AE140" s="362" t="s">
        <v>2</v>
      </c>
      <c r="AF140" s="355" t="n">
        <f aca="false">COUNTIF($M$130:$M$161,AE140)*$D$15</f>
        <v>0</v>
      </c>
      <c r="AG140" s="406"/>
      <c r="AH140" s="362" t="s">
        <v>2</v>
      </c>
      <c r="AI140" s="355" t="n">
        <f aca="false">COUNTIF($M$130:$M$161,AH140)*$D$15</f>
        <v>0</v>
      </c>
      <c r="AJ140" s="406"/>
      <c r="AK140" s="362" t="s">
        <v>2</v>
      </c>
      <c r="AL140" s="355" t="n">
        <f aca="false">COUNTIF($M$130:$M$161,AK140)*$D$15</f>
        <v>0</v>
      </c>
      <c r="AM140" s="406"/>
      <c r="AN140" s="362" t="s">
        <v>2</v>
      </c>
      <c r="AO140" s="355" t="n">
        <f aca="false">COUNTIF($M$130:$M$161,AN140)*$D$15</f>
        <v>0</v>
      </c>
      <c r="AP140" s="406"/>
      <c r="AQ140" s="362" t="s">
        <v>2</v>
      </c>
      <c r="AR140" s="355" t="n">
        <f aca="false">COUNTIF($M$130:$M$161,AQ140)*$D$15</f>
        <v>0</v>
      </c>
      <c r="AS140" s="406"/>
      <c r="AT140" s="362" t="s">
        <v>2</v>
      </c>
      <c r="AU140" s="355" t="n">
        <f aca="false">COUNTIF($M$130:$M$161,AT140)*$D$15</f>
        <v>0</v>
      </c>
      <c r="AV140" s="406"/>
      <c r="AW140" s="362" t="s">
        <v>2</v>
      </c>
      <c r="AX140" s="355" t="n">
        <f aca="false">COUNTIF($M$130:$M$161,AW140)*$D$15</f>
        <v>0</v>
      </c>
      <c r="AY140" s="406"/>
      <c r="AZ140" s="362" t="s">
        <v>2</v>
      </c>
      <c r="BA140" s="355" t="n">
        <f aca="false">COUNTIF($M$130:$M$161,AZ140)*$D$15</f>
        <v>0</v>
      </c>
      <c r="BB140" s="406"/>
      <c r="BC140" s="362" t="s">
        <v>2</v>
      </c>
      <c r="BD140" s="355" t="n">
        <f aca="false">COUNTIF($M$130:$M$161,BC140)*$D$15</f>
        <v>0</v>
      </c>
      <c r="BE140" s="406"/>
      <c r="BF140" s="362" t="s">
        <v>2</v>
      </c>
      <c r="BG140" s="355" t="n">
        <f aca="false">COUNTIF($M$130:$M$161,BF140)*$D$15</f>
        <v>0</v>
      </c>
      <c r="BH140" s="406"/>
      <c r="BI140" s="362" t="s">
        <v>2</v>
      </c>
      <c r="BJ140" s="355" t="n">
        <f aca="false">COUNTIF($M$130:$M$161,BI140)*$D$15</f>
        <v>0</v>
      </c>
      <c r="BK140" s="406"/>
      <c r="BL140" s="362" t="s">
        <v>2</v>
      </c>
      <c r="BM140" s="355" t="n">
        <f aca="false">COUNTIF($M$130:$M$161,BL140)*$D$15</f>
        <v>0</v>
      </c>
      <c r="BN140" s="406"/>
      <c r="BO140" s="362" t="s">
        <v>2</v>
      </c>
      <c r="BP140" s="355" t="n">
        <f aca="false">COUNTIF($M$130:$M$161,BO140)*$D$15</f>
        <v>0</v>
      </c>
      <c r="BQ140" s="406"/>
      <c r="BR140" s="362" t="s">
        <v>2</v>
      </c>
      <c r="BS140" s="355" t="n">
        <f aca="false">COUNTIF($M$130:$M$161,BR140)*$D$15</f>
        <v>0</v>
      </c>
      <c r="BT140" s="406"/>
      <c r="BU140" s="362"/>
      <c r="BV140" s="355" t="n">
        <f aca="false">COUNTIF($M$130:$M$161,BU140)*$D$15</f>
        <v>0</v>
      </c>
      <c r="BW140" s="406"/>
      <c r="BX140" s="362"/>
      <c r="BY140" s="355" t="n">
        <f aca="false">COUNTIF($M$130:$M$161,BX140)*$D$15</f>
        <v>0</v>
      </c>
      <c r="BZ140" s="406"/>
      <c r="CA140" s="362"/>
      <c r="CB140" s="355" t="n">
        <f aca="false">COUNTIF($M$130:$M$161,CA140)*$D$15</f>
        <v>0</v>
      </c>
      <c r="CC140" s="406"/>
      <c r="CD140" s="362"/>
      <c r="CE140" s="355" t="n">
        <f aca="false">COUNTIF($M$130:$M$161,CD140)*$D$15</f>
        <v>0</v>
      </c>
      <c r="CF140" s="406"/>
      <c r="CG140" s="362"/>
      <c r="CH140" s="355" t="n">
        <f aca="false">COUNTIF($M$130:$M$161,CG140)*$D$15</f>
        <v>0</v>
      </c>
      <c r="CI140" s="406"/>
      <c r="CJ140" s="362"/>
      <c r="CK140" s="355" t="n">
        <f aca="false">COUNTIF($M$130:$M$161,CJ140)*$D$15</f>
        <v>0</v>
      </c>
      <c r="CL140" s="406"/>
      <c r="CM140" s="362"/>
      <c r="CN140" s="355" t="n">
        <f aca="false">COUNTIF($M$130:$M$161,CM140)*$D$15</f>
        <v>0</v>
      </c>
      <c r="CO140" s="406"/>
      <c r="CP140" s="362"/>
      <c r="CQ140" s="355" t="n">
        <f aca="false">COUNTIF($M$130:$M$161,CP140)*$D$15</f>
        <v>0</v>
      </c>
      <c r="CR140" s="406"/>
      <c r="CS140" s="362"/>
      <c r="CT140" s="355" t="n">
        <f aca="false">COUNTIF($M$130:$M$161,CS140)*$D$15</f>
        <v>0</v>
      </c>
      <c r="CU140" s="406"/>
      <c r="CV140" s="362"/>
      <c r="CW140" s="355" t="n">
        <f aca="false">COUNTIF($M$130:$M$161,CV140)*$D$15</f>
        <v>0</v>
      </c>
      <c r="CX140" s="406"/>
      <c r="CY140" s="362"/>
      <c r="CZ140" s="355" t="n">
        <f aca="false">COUNTIF($M$130:$M$161,CY140)*$D$15</f>
        <v>0</v>
      </c>
      <c r="DA140" s="406"/>
      <c r="DB140" s="362"/>
      <c r="DC140" s="355" t="n">
        <f aca="false">COUNTIF($M$130:$M$161,DB140)*$D$15</f>
        <v>0</v>
      </c>
      <c r="DD140" s="406"/>
      <c r="DE140" s="362"/>
      <c r="DF140" s="355" t="n">
        <f aca="false">COUNTIF($M$130:$M$161,DE140)*$D$15</f>
        <v>0</v>
      </c>
      <c r="DG140" s="406"/>
      <c r="DH140" s="362"/>
      <c r="DI140" s="355" t="n">
        <f aca="false">COUNTIF($M$130:$M$161,DH140)*$D$15</f>
        <v>0</v>
      </c>
      <c r="DJ140" s="406"/>
      <c r="DK140" s="362"/>
      <c r="DL140" s="355" t="n">
        <f aca="false">COUNTIF($M$130:$M$161,DK140)*$D$15</f>
        <v>0</v>
      </c>
      <c r="DM140" s="406"/>
      <c r="DN140" s="362"/>
      <c r="DO140" s="355" t="n">
        <f aca="false">COUNTIF($M$130:$M$161,DN140)*$D$15</f>
        <v>0</v>
      </c>
      <c r="DP140" s="406"/>
      <c r="DQ140" s="362"/>
      <c r="DR140" s="355" t="n">
        <f aca="false">COUNTIF($M$130:$M$161,DQ140)*$D$15</f>
        <v>0</v>
      </c>
      <c r="DS140" s="406"/>
      <c r="DT140" s="362"/>
      <c r="DU140" s="355" t="n">
        <f aca="false">COUNTIF($M$130:$M$161,DT140)*$D$15</f>
        <v>0</v>
      </c>
      <c r="DV140" s="406"/>
      <c r="DW140" s="362"/>
      <c r="DX140" s="355" t="n">
        <f aca="false">COUNTIF($M$130:$M$161,DW140)*$D$15</f>
        <v>0</v>
      </c>
      <c r="DY140" s="406"/>
      <c r="DZ140" s="362"/>
      <c r="EA140" s="355" t="n">
        <f aca="false">COUNTIF($M$130:$M$161,DZ140)*$D$15</f>
        <v>0</v>
      </c>
      <c r="EB140" s="406"/>
      <c r="EC140" s="362"/>
      <c r="ED140" s="355" t="n">
        <f aca="false">COUNTIF($M$130:$M$161,EC140)*$D$15</f>
        <v>0</v>
      </c>
      <c r="EE140" s="406"/>
      <c r="EF140" s="362"/>
      <c r="EG140" s="355" t="n">
        <f aca="false">COUNTIF($M$130:$M$161,EF140)*$D$15</f>
        <v>0</v>
      </c>
      <c r="EH140" s="406"/>
      <c r="EI140" s="406"/>
    </row>
    <row r="141" customFormat="false" ht="15" hidden="false" customHeight="false" outlineLevel="0" collapsed="false">
      <c r="A141" s="326"/>
      <c r="B141" s="326"/>
      <c r="C141" s="409"/>
      <c r="D141" s="409"/>
      <c r="E141" s="409"/>
      <c r="F141" s="410" t="n">
        <f aca="false">$D$15</f>
        <v>3</v>
      </c>
      <c r="G141" s="411" t="n">
        <f aca="false">VLOOKUP(H141,Equipos!$Q$1:$R$25,2,0)</f>
        <v>19</v>
      </c>
      <c r="H141" s="416" t="str">
        <f aca="false">Idiomas!$D$137</f>
        <v>CLASIFICADOS PARA DIECISEISAVOS</v>
      </c>
      <c r="I141" s="409"/>
      <c r="J141" s="417"/>
      <c r="K141" s="366" t="str">
        <f aca="false">Idiomas!$D$198&amp;"-"&amp;ROWS($L$130:L141)</f>
        <v>Dieciseisavofinalista-12</v>
      </c>
      <c r="L141" s="353"/>
      <c r="M141" s="358" t="str">
        <f aca="false">WORLDCUP!AA112</f>
        <v>2K</v>
      </c>
      <c r="N141" s="331"/>
      <c r="O141" s="331"/>
      <c r="P141" s="331"/>
      <c r="Q141" s="331"/>
      <c r="R141" s="403"/>
      <c r="S141" s="362" t="s">
        <v>371</v>
      </c>
      <c r="T141" s="355" t="n">
        <f aca="false">COUNTIF($M$130:$M$161,S141)*$D$15</f>
        <v>0</v>
      </c>
      <c r="U141" s="406"/>
      <c r="V141" s="362" t="s">
        <v>371</v>
      </c>
      <c r="W141" s="355" t="n">
        <f aca="false">COUNTIF($M$130:$M$161,V141)*$D$15</f>
        <v>0</v>
      </c>
      <c r="X141" s="406"/>
      <c r="Y141" s="362" t="s">
        <v>371</v>
      </c>
      <c r="Z141" s="355" t="n">
        <f aca="false">COUNTIF($M$130:$M$161,Y141)*$D$15</f>
        <v>0</v>
      </c>
      <c r="AA141" s="406"/>
      <c r="AB141" s="362" t="s">
        <v>371</v>
      </c>
      <c r="AC141" s="355" t="n">
        <f aca="false">COUNTIF($M$130:$M$161,AB141)*$D$15</f>
        <v>0</v>
      </c>
      <c r="AD141" s="406"/>
      <c r="AE141" s="362" t="s">
        <v>371</v>
      </c>
      <c r="AF141" s="355" t="n">
        <f aca="false">COUNTIF($M$130:$M$161,AE141)*$D$15</f>
        <v>0</v>
      </c>
      <c r="AG141" s="406"/>
      <c r="AH141" s="362" t="s">
        <v>371</v>
      </c>
      <c r="AI141" s="355" t="n">
        <f aca="false">COUNTIF($M$130:$M$161,AH141)*$D$15</f>
        <v>0</v>
      </c>
      <c r="AJ141" s="406"/>
      <c r="AK141" s="362" t="s">
        <v>371</v>
      </c>
      <c r="AL141" s="355" t="n">
        <f aca="false">COUNTIF($M$130:$M$161,AK141)*$D$15</f>
        <v>0</v>
      </c>
      <c r="AM141" s="406"/>
      <c r="AN141" s="362" t="s">
        <v>371</v>
      </c>
      <c r="AO141" s="355" t="n">
        <f aca="false">COUNTIF($M$130:$M$161,AN141)*$D$15</f>
        <v>0</v>
      </c>
      <c r="AP141" s="406"/>
      <c r="AQ141" s="362" t="s">
        <v>371</v>
      </c>
      <c r="AR141" s="355" t="n">
        <f aca="false">COUNTIF($M$130:$M$161,AQ141)*$D$15</f>
        <v>0</v>
      </c>
      <c r="AS141" s="406"/>
      <c r="AT141" s="362" t="s">
        <v>371</v>
      </c>
      <c r="AU141" s="355" t="n">
        <f aca="false">COUNTIF($M$130:$M$161,AT141)*$D$15</f>
        <v>0</v>
      </c>
      <c r="AV141" s="406"/>
      <c r="AW141" s="362" t="s">
        <v>371</v>
      </c>
      <c r="AX141" s="355" t="n">
        <f aca="false">COUNTIF($M$130:$M$161,AW141)*$D$15</f>
        <v>0</v>
      </c>
      <c r="AY141" s="406"/>
      <c r="AZ141" s="362" t="s">
        <v>371</v>
      </c>
      <c r="BA141" s="355" t="n">
        <f aca="false">COUNTIF($M$130:$M$161,AZ141)*$D$15</f>
        <v>0</v>
      </c>
      <c r="BB141" s="406"/>
      <c r="BC141" s="362" t="s">
        <v>371</v>
      </c>
      <c r="BD141" s="355" t="n">
        <f aca="false">COUNTIF($M$130:$M$161,BC141)*$D$15</f>
        <v>0</v>
      </c>
      <c r="BE141" s="406"/>
      <c r="BF141" s="362" t="s">
        <v>371</v>
      </c>
      <c r="BG141" s="355" t="n">
        <f aca="false">COUNTIF($M$130:$M$161,BF141)*$D$15</f>
        <v>0</v>
      </c>
      <c r="BH141" s="406"/>
      <c r="BI141" s="362" t="s">
        <v>371</v>
      </c>
      <c r="BJ141" s="355" t="n">
        <f aca="false">COUNTIF($M$130:$M$161,BI141)*$D$15</f>
        <v>0</v>
      </c>
      <c r="BK141" s="406"/>
      <c r="BL141" s="362" t="s">
        <v>371</v>
      </c>
      <c r="BM141" s="355" t="n">
        <f aca="false">COUNTIF($M$130:$M$161,BL141)*$D$15</f>
        <v>0</v>
      </c>
      <c r="BN141" s="406"/>
      <c r="BO141" s="362" t="s">
        <v>371</v>
      </c>
      <c r="BP141" s="355" t="n">
        <f aca="false">COUNTIF($M$130:$M$161,BO141)*$D$15</f>
        <v>0</v>
      </c>
      <c r="BQ141" s="406"/>
      <c r="BR141" s="362" t="s">
        <v>371</v>
      </c>
      <c r="BS141" s="355" t="n">
        <f aca="false">COUNTIF($M$130:$M$161,BR141)*$D$15</f>
        <v>0</v>
      </c>
      <c r="BT141" s="406"/>
      <c r="BU141" s="362"/>
      <c r="BV141" s="355" t="n">
        <f aca="false">COUNTIF($M$130:$M$161,BU141)*$D$15</f>
        <v>0</v>
      </c>
      <c r="BW141" s="406"/>
      <c r="BX141" s="362"/>
      <c r="BY141" s="355" t="n">
        <f aca="false">COUNTIF($M$130:$M$161,BX141)*$D$15</f>
        <v>0</v>
      </c>
      <c r="BZ141" s="406"/>
      <c r="CA141" s="362"/>
      <c r="CB141" s="355" t="n">
        <f aca="false">COUNTIF($M$130:$M$161,CA141)*$D$15</f>
        <v>0</v>
      </c>
      <c r="CC141" s="406"/>
      <c r="CD141" s="362"/>
      <c r="CE141" s="355" t="n">
        <f aca="false">COUNTIF($M$130:$M$161,CD141)*$D$15</f>
        <v>0</v>
      </c>
      <c r="CF141" s="406"/>
      <c r="CG141" s="362"/>
      <c r="CH141" s="355" t="n">
        <f aca="false">COUNTIF($M$130:$M$161,CG141)*$D$15</f>
        <v>0</v>
      </c>
      <c r="CI141" s="406"/>
      <c r="CJ141" s="362"/>
      <c r="CK141" s="355" t="n">
        <f aca="false">COUNTIF($M$130:$M$161,CJ141)*$D$15</f>
        <v>0</v>
      </c>
      <c r="CL141" s="406"/>
      <c r="CM141" s="362"/>
      <c r="CN141" s="355" t="n">
        <f aca="false">COUNTIF($M$130:$M$161,CM141)*$D$15</f>
        <v>0</v>
      </c>
      <c r="CO141" s="406"/>
      <c r="CP141" s="362"/>
      <c r="CQ141" s="355" t="n">
        <f aca="false">COUNTIF($M$130:$M$161,CP141)*$D$15</f>
        <v>0</v>
      </c>
      <c r="CR141" s="406"/>
      <c r="CS141" s="362"/>
      <c r="CT141" s="355" t="n">
        <f aca="false">COUNTIF($M$130:$M$161,CS141)*$D$15</f>
        <v>0</v>
      </c>
      <c r="CU141" s="406"/>
      <c r="CV141" s="362"/>
      <c r="CW141" s="355" t="n">
        <f aca="false">COUNTIF($M$130:$M$161,CV141)*$D$15</f>
        <v>0</v>
      </c>
      <c r="CX141" s="406"/>
      <c r="CY141" s="362"/>
      <c r="CZ141" s="355" t="n">
        <f aca="false">COUNTIF($M$130:$M$161,CY141)*$D$15</f>
        <v>0</v>
      </c>
      <c r="DA141" s="406"/>
      <c r="DB141" s="362"/>
      <c r="DC141" s="355" t="n">
        <f aca="false">COUNTIF($M$130:$M$161,DB141)*$D$15</f>
        <v>0</v>
      </c>
      <c r="DD141" s="406"/>
      <c r="DE141" s="362"/>
      <c r="DF141" s="355" t="n">
        <f aca="false">COUNTIF($M$130:$M$161,DE141)*$D$15</f>
        <v>0</v>
      </c>
      <c r="DG141" s="406"/>
      <c r="DH141" s="362"/>
      <c r="DI141" s="355" t="n">
        <f aca="false">COUNTIF($M$130:$M$161,DH141)*$D$15</f>
        <v>0</v>
      </c>
      <c r="DJ141" s="406"/>
      <c r="DK141" s="362"/>
      <c r="DL141" s="355" t="n">
        <f aca="false">COUNTIF($M$130:$M$161,DK141)*$D$15</f>
        <v>0</v>
      </c>
      <c r="DM141" s="406"/>
      <c r="DN141" s="362"/>
      <c r="DO141" s="355" t="n">
        <f aca="false">COUNTIF($M$130:$M$161,DN141)*$D$15</f>
        <v>0</v>
      </c>
      <c r="DP141" s="406"/>
      <c r="DQ141" s="362"/>
      <c r="DR141" s="355" t="n">
        <f aca="false">COUNTIF($M$130:$M$161,DQ141)*$D$15</f>
        <v>0</v>
      </c>
      <c r="DS141" s="406"/>
      <c r="DT141" s="362"/>
      <c r="DU141" s="355" t="n">
        <f aca="false">COUNTIF($M$130:$M$161,DT141)*$D$15</f>
        <v>0</v>
      </c>
      <c r="DV141" s="406"/>
      <c r="DW141" s="362"/>
      <c r="DX141" s="355" t="n">
        <f aca="false">COUNTIF($M$130:$M$161,DW141)*$D$15</f>
        <v>0</v>
      </c>
      <c r="DY141" s="406"/>
      <c r="DZ141" s="362"/>
      <c r="EA141" s="355" t="n">
        <f aca="false">COUNTIF($M$130:$M$161,DZ141)*$D$15</f>
        <v>0</v>
      </c>
      <c r="EB141" s="406"/>
      <c r="EC141" s="362"/>
      <c r="ED141" s="355" t="n">
        <f aca="false">COUNTIF($M$130:$M$161,EC141)*$D$15</f>
        <v>0</v>
      </c>
      <c r="EE141" s="406"/>
      <c r="EF141" s="362"/>
      <c r="EG141" s="355" t="n">
        <f aca="false">COUNTIF($M$130:$M$161,EF141)*$D$15</f>
        <v>0</v>
      </c>
      <c r="EH141" s="406"/>
      <c r="EI141" s="406"/>
    </row>
    <row r="142" customFormat="false" ht="15" hidden="false" customHeight="false" outlineLevel="0" collapsed="false">
      <c r="A142" s="326"/>
      <c r="B142" s="326"/>
      <c r="C142" s="409"/>
      <c r="D142" s="409"/>
      <c r="E142" s="409"/>
      <c r="F142" s="410" t="n">
        <f aca="false">$D$15</f>
        <v>3</v>
      </c>
      <c r="G142" s="411" t="n">
        <f aca="false">VLOOKUP(H142,Equipos!$Q$1:$R$25,2,0)</f>
        <v>19</v>
      </c>
      <c r="H142" s="416" t="str">
        <f aca="false">Idiomas!$D$137</f>
        <v>CLASIFICADOS PARA DIECISEISAVOS</v>
      </c>
      <c r="I142" s="409"/>
      <c r="J142" s="417"/>
      <c r="K142" s="366" t="str">
        <f aca="false">Idiomas!$D$198&amp;"-"&amp;ROWS($L$130:L142)</f>
        <v>Dieciseisavofinalista-13</v>
      </c>
      <c r="L142" s="353"/>
      <c r="M142" s="358" t="str">
        <f aca="false">WORLDCUP!AA113</f>
        <v>1B</v>
      </c>
      <c r="N142" s="331"/>
      <c r="O142" s="331"/>
      <c r="P142" s="331"/>
      <c r="Q142" s="331"/>
      <c r="R142" s="403"/>
      <c r="S142" s="362" t="s">
        <v>335</v>
      </c>
      <c r="T142" s="355" t="n">
        <f aca="false">COUNTIF($M$130:$M$161,S142)*$D$15</f>
        <v>0</v>
      </c>
      <c r="U142" s="406"/>
      <c r="V142" s="362" t="s">
        <v>336</v>
      </c>
      <c r="W142" s="355" t="n">
        <f aca="false">COUNTIF($M$130:$M$161,V142)*$D$15</f>
        <v>0</v>
      </c>
      <c r="X142" s="406"/>
      <c r="Y142" s="362" t="s">
        <v>336</v>
      </c>
      <c r="Z142" s="355" t="n">
        <f aca="false">COUNTIF($M$130:$M$161,Y142)*$D$15</f>
        <v>0</v>
      </c>
      <c r="AA142" s="406"/>
      <c r="AB142" s="362" t="s">
        <v>336</v>
      </c>
      <c r="AC142" s="355" t="n">
        <f aca="false">COUNTIF($M$130:$M$161,AB142)*$D$15</f>
        <v>0</v>
      </c>
      <c r="AD142" s="406"/>
      <c r="AE142" s="362" t="s">
        <v>337</v>
      </c>
      <c r="AF142" s="355" t="n">
        <f aca="false">COUNTIF($M$130:$M$161,AE142)*$D$15</f>
        <v>0</v>
      </c>
      <c r="AG142" s="406"/>
      <c r="AH142" s="362" t="s">
        <v>337</v>
      </c>
      <c r="AI142" s="355" t="n">
        <f aca="false">COUNTIF($M$130:$M$161,AH142)*$D$15</f>
        <v>0</v>
      </c>
      <c r="AJ142" s="406"/>
      <c r="AK142" s="362" t="s">
        <v>337</v>
      </c>
      <c r="AL142" s="355" t="n">
        <f aca="false">COUNTIF($M$130:$M$161,AK142)*$D$15</f>
        <v>0</v>
      </c>
      <c r="AM142" s="406"/>
      <c r="AN142" s="362" t="s">
        <v>336</v>
      </c>
      <c r="AO142" s="355" t="n">
        <f aca="false">COUNTIF($M$130:$M$161,AN142)*$D$15</f>
        <v>0</v>
      </c>
      <c r="AP142" s="406"/>
      <c r="AQ142" s="362" t="s">
        <v>336</v>
      </c>
      <c r="AR142" s="355" t="n">
        <f aca="false">COUNTIF($M$130:$M$161,AQ142)*$D$15</f>
        <v>0</v>
      </c>
      <c r="AS142" s="406"/>
      <c r="AT142" s="362" t="s">
        <v>335</v>
      </c>
      <c r="AU142" s="355" t="n">
        <f aca="false">COUNTIF($M$130:$M$161,AT142)*$D$15</f>
        <v>0</v>
      </c>
      <c r="AV142" s="406"/>
      <c r="AW142" s="362" t="s">
        <v>337</v>
      </c>
      <c r="AX142" s="355" t="n">
        <f aca="false">COUNTIF($M$130:$M$161,AW142)*$D$15</f>
        <v>0</v>
      </c>
      <c r="AY142" s="406"/>
      <c r="AZ142" s="362" t="s">
        <v>336</v>
      </c>
      <c r="BA142" s="355" t="n">
        <f aca="false">COUNTIF($M$130:$M$161,AZ142)*$D$15</f>
        <v>0</v>
      </c>
      <c r="BB142" s="406"/>
      <c r="BC142" s="362" t="s">
        <v>336</v>
      </c>
      <c r="BD142" s="355" t="n">
        <f aca="false">COUNTIF($M$130:$M$161,BC142)*$D$15</f>
        <v>0</v>
      </c>
      <c r="BE142" s="406"/>
      <c r="BF142" s="362" t="s">
        <v>336</v>
      </c>
      <c r="BG142" s="355" t="n">
        <f aca="false">COUNTIF($M$130:$M$161,BF142)*$D$15</f>
        <v>0</v>
      </c>
      <c r="BH142" s="406"/>
      <c r="BI142" s="362" t="s">
        <v>337</v>
      </c>
      <c r="BJ142" s="355" t="n">
        <f aca="false">COUNTIF($M$130:$M$161,BI142)*$D$15</f>
        <v>0</v>
      </c>
      <c r="BK142" s="406"/>
      <c r="BL142" s="362" t="s">
        <v>336</v>
      </c>
      <c r="BM142" s="355" t="n">
        <f aca="false">COUNTIF($M$130:$M$161,BL142)*$D$15</f>
        <v>0</v>
      </c>
      <c r="BN142" s="406"/>
      <c r="BO142" s="362" t="s">
        <v>336</v>
      </c>
      <c r="BP142" s="355" t="n">
        <f aca="false">COUNTIF($M$130:$M$161,BO142)*$D$15</f>
        <v>0</v>
      </c>
      <c r="BQ142" s="406"/>
      <c r="BR142" s="362" t="s">
        <v>336</v>
      </c>
      <c r="BS142" s="355" t="n">
        <f aca="false">COUNTIF($M$130:$M$161,BR142)*$D$15</f>
        <v>0</v>
      </c>
      <c r="BT142" s="406"/>
      <c r="BU142" s="362"/>
      <c r="BV142" s="355" t="n">
        <f aca="false">COUNTIF($M$130:$M$161,BU142)*$D$15</f>
        <v>0</v>
      </c>
      <c r="BW142" s="406"/>
      <c r="BX142" s="362"/>
      <c r="BY142" s="355" t="n">
        <f aca="false">COUNTIF($M$130:$M$161,BX142)*$D$15</f>
        <v>0</v>
      </c>
      <c r="BZ142" s="406"/>
      <c r="CA142" s="362"/>
      <c r="CB142" s="355" t="n">
        <f aca="false">COUNTIF($M$130:$M$161,CA142)*$D$15</f>
        <v>0</v>
      </c>
      <c r="CC142" s="406"/>
      <c r="CD142" s="362"/>
      <c r="CE142" s="355" t="n">
        <f aca="false">COUNTIF($M$130:$M$161,CD142)*$D$15</f>
        <v>0</v>
      </c>
      <c r="CF142" s="406"/>
      <c r="CG142" s="362"/>
      <c r="CH142" s="355" t="n">
        <f aca="false">COUNTIF($M$130:$M$161,CG142)*$D$15</f>
        <v>0</v>
      </c>
      <c r="CI142" s="406"/>
      <c r="CJ142" s="362"/>
      <c r="CK142" s="355" t="n">
        <f aca="false">COUNTIF($M$130:$M$161,CJ142)*$D$15</f>
        <v>0</v>
      </c>
      <c r="CL142" s="406"/>
      <c r="CM142" s="362"/>
      <c r="CN142" s="355" t="n">
        <f aca="false">COUNTIF($M$130:$M$161,CM142)*$D$15</f>
        <v>0</v>
      </c>
      <c r="CO142" s="406"/>
      <c r="CP142" s="362"/>
      <c r="CQ142" s="355" t="n">
        <f aca="false">COUNTIF($M$130:$M$161,CP142)*$D$15</f>
        <v>0</v>
      </c>
      <c r="CR142" s="406"/>
      <c r="CS142" s="362"/>
      <c r="CT142" s="355" t="n">
        <f aca="false">COUNTIF($M$130:$M$161,CS142)*$D$15</f>
        <v>0</v>
      </c>
      <c r="CU142" s="406"/>
      <c r="CV142" s="362"/>
      <c r="CW142" s="355" t="n">
        <f aca="false">COUNTIF($M$130:$M$161,CV142)*$D$15</f>
        <v>0</v>
      </c>
      <c r="CX142" s="406"/>
      <c r="CY142" s="362"/>
      <c r="CZ142" s="355" t="n">
        <f aca="false">COUNTIF($M$130:$M$161,CY142)*$D$15</f>
        <v>0</v>
      </c>
      <c r="DA142" s="406"/>
      <c r="DB142" s="362"/>
      <c r="DC142" s="355" t="n">
        <f aca="false">COUNTIF($M$130:$M$161,DB142)*$D$15</f>
        <v>0</v>
      </c>
      <c r="DD142" s="406"/>
      <c r="DE142" s="362"/>
      <c r="DF142" s="355" t="n">
        <f aca="false">COUNTIF($M$130:$M$161,DE142)*$D$15</f>
        <v>0</v>
      </c>
      <c r="DG142" s="406"/>
      <c r="DH142" s="362"/>
      <c r="DI142" s="355" t="n">
        <f aca="false">COUNTIF($M$130:$M$161,DH142)*$D$15</f>
        <v>0</v>
      </c>
      <c r="DJ142" s="406"/>
      <c r="DK142" s="362"/>
      <c r="DL142" s="355" t="n">
        <f aca="false">COUNTIF($M$130:$M$161,DK142)*$D$15</f>
        <v>0</v>
      </c>
      <c r="DM142" s="406"/>
      <c r="DN142" s="362"/>
      <c r="DO142" s="355" t="n">
        <f aca="false">COUNTIF($M$130:$M$161,DN142)*$D$15</f>
        <v>0</v>
      </c>
      <c r="DP142" s="406"/>
      <c r="DQ142" s="362"/>
      <c r="DR142" s="355" t="n">
        <f aca="false">COUNTIF($M$130:$M$161,DQ142)*$D$15</f>
        <v>0</v>
      </c>
      <c r="DS142" s="406"/>
      <c r="DT142" s="362"/>
      <c r="DU142" s="355" t="n">
        <f aca="false">COUNTIF($M$130:$M$161,DT142)*$D$15</f>
        <v>0</v>
      </c>
      <c r="DV142" s="406"/>
      <c r="DW142" s="362"/>
      <c r="DX142" s="355" t="n">
        <f aca="false">COUNTIF($M$130:$M$161,DW142)*$D$15</f>
        <v>0</v>
      </c>
      <c r="DY142" s="406"/>
      <c r="DZ142" s="362"/>
      <c r="EA142" s="355" t="n">
        <f aca="false">COUNTIF($M$130:$M$161,DZ142)*$D$15</f>
        <v>0</v>
      </c>
      <c r="EB142" s="406"/>
      <c r="EC142" s="362"/>
      <c r="ED142" s="355" t="n">
        <f aca="false">COUNTIF($M$130:$M$161,EC142)*$D$15</f>
        <v>0</v>
      </c>
      <c r="EE142" s="406"/>
      <c r="EF142" s="362"/>
      <c r="EG142" s="355" t="n">
        <f aca="false">COUNTIF($M$130:$M$161,EF142)*$D$15</f>
        <v>0</v>
      </c>
      <c r="EH142" s="406"/>
      <c r="EI142" s="406"/>
    </row>
    <row r="143" customFormat="false" ht="15" hidden="false" customHeight="false" outlineLevel="0" collapsed="false">
      <c r="A143" s="326"/>
      <c r="B143" s="326"/>
      <c r="C143" s="409"/>
      <c r="D143" s="409"/>
      <c r="E143" s="409"/>
      <c r="F143" s="410" t="n">
        <f aca="false">$D$15</f>
        <v>3</v>
      </c>
      <c r="G143" s="411" t="n">
        <f aca="false">VLOOKUP(H143,Equipos!$Q$1:$R$25,2,0)</f>
        <v>19</v>
      </c>
      <c r="H143" s="416" t="str">
        <f aca="false">Idiomas!$D$137</f>
        <v>CLASIFICADOS PARA DIECISEISAVOS</v>
      </c>
      <c r="I143" s="409"/>
      <c r="J143" s="417"/>
      <c r="K143" s="366" t="str">
        <f aca="false">Idiomas!$D$198&amp;"-"&amp;ROWS($L$130:L143)</f>
        <v>Dieciseisavofinalista-14</v>
      </c>
      <c r="L143" s="353"/>
      <c r="M143" s="358" t="str">
        <f aca="false">WORLDCUP!AA114</f>
        <v>2D</v>
      </c>
      <c r="N143" s="331"/>
      <c r="O143" s="331"/>
      <c r="P143" s="331"/>
      <c r="Q143" s="331"/>
      <c r="R143" s="403"/>
      <c r="S143" s="362" t="s">
        <v>344</v>
      </c>
      <c r="T143" s="355" t="n">
        <f aca="false">COUNTIF($M$130:$M$161,S143)*$D$15</f>
        <v>0</v>
      </c>
      <c r="U143" s="406"/>
      <c r="V143" s="362" t="s">
        <v>343</v>
      </c>
      <c r="W143" s="355" t="n">
        <f aca="false">COUNTIF($M$130:$M$161,V143)*$D$15</f>
        <v>0</v>
      </c>
      <c r="X143" s="406"/>
      <c r="Y143" s="362" t="s">
        <v>344</v>
      </c>
      <c r="Z143" s="355" t="n">
        <f aca="false">COUNTIF($M$130:$M$161,Y143)*$D$15</f>
        <v>0</v>
      </c>
      <c r="AA143" s="406"/>
      <c r="AB143" s="362" t="s">
        <v>344</v>
      </c>
      <c r="AC143" s="355" t="n">
        <f aca="false">COUNTIF($M$130:$M$161,AB143)*$D$15</f>
        <v>0</v>
      </c>
      <c r="AD143" s="406"/>
      <c r="AE143" s="362" t="s">
        <v>344</v>
      </c>
      <c r="AF143" s="355" t="n">
        <f aca="false">COUNTIF($M$130:$M$161,AE143)*$D$15</f>
        <v>0</v>
      </c>
      <c r="AG143" s="406"/>
      <c r="AH143" s="362" t="s">
        <v>343</v>
      </c>
      <c r="AI143" s="355" t="n">
        <f aca="false">COUNTIF($M$130:$M$161,AH143)*$D$15</f>
        <v>0</v>
      </c>
      <c r="AJ143" s="406"/>
      <c r="AK143" s="362" t="s">
        <v>343</v>
      </c>
      <c r="AL143" s="355" t="n">
        <f aca="false">COUNTIF($M$130:$M$161,AK143)*$D$15</f>
        <v>0</v>
      </c>
      <c r="AM143" s="406"/>
      <c r="AN143" s="362" t="s">
        <v>343</v>
      </c>
      <c r="AO143" s="355" t="n">
        <f aca="false">COUNTIF($M$130:$M$161,AN143)*$D$15</f>
        <v>0</v>
      </c>
      <c r="AP143" s="406"/>
      <c r="AQ143" s="362" t="s">
        <v>344</v>
      </c>
      <c r="AR143" s="355" t="n">
        <f aca="false">COUNTIF($M$130:$M$161,AQ143)*$D$15</f>
        <v>0</v>
      </c>
      <c r="AS143" s="406"/>
      <c r="AT143" s="362" t="s">
        <v>345</v>
      </c>
      <c r="AU143" s="355" t="n">
        <f aca="false">COUNTIF($M$130:$M$161,AT143)*$D$15</f>
        <v>0</v>
      </c>
      <c r="AV143" s="406"/>
      <c r="AW143" s="362" t="s">
        <v>343</v>
      </c>
      <c r="AX143" s="355" t="n">
        <f aca="false">COUNTIF($M$130:$M$161,AW143)*$D$15</f>
        <v>0</v>
      </c>
      <c r="AY143" s="406"/>
      <c r="AZ143" s="362" t="s">
        <v>344</v>
      </c>
      <c r="BA143" s="355" t="n">
        <f aca="false">COUNTIF($M$130:$M$161,AZ143)*$D$15</f>
        <v>0</v>
      </c>
      <c r="BB143" s="406"/>
      <c r="BC143" s="362" t="s">
        <v>344</v>
      </c>
      <c r="BD143" s="355" t="n">
        <f aca="false">COUNTIF($M$130:$M$161,BC143)*$D$15</f>
        <v>0</v>
      </c>
      <c r="BE143" s="406"/>
      <c r="BF143" s="362" t="s">
        <v>345</v>
      </c>
      <c r="BG143" s="355" t="n">
        <f aca="false">COUNTIF($M$130:$M$161,BF143)*$D$15</f>
        <v>0</v>
      </c>
      <c r="BH143" s="406"/>
      <c r="BI143" s="362" t="s">
        <v>343</v>
      </c>
      <c r="BJ143" s="355" t="n">
        <f aca="false">COUNTIF($M$130:$M$161,BI143)*$D$15</f>
        <v>0</v>
      </c>
      <c r="BK143" s="406"/>
      <c r="BL143" s="362" t="s">
        <v>343</v>
      </c>
      <c r="BM143" s="355" t="n">
        <f aca="false">COUNTIF($M$130:$M$161,BL143)*$D$15</f>
        <v>0</v>
      </c>
      <c r="BN143" s="406"/>
      <c r="BO143" s="362" t="s">
        <v>343</v>
      </c>
      <c r="BP143" s="355" t="n">
        <f aca="false">COUNTIF($M$130:$M$161,BO143)*$D$15</f>
        <v>0</v>
      </c>
      <c r="BQ143" s="406"/>
      <c r="BR143" s="362" t="s">
        <v>343</v>
      </c>
      <c r="BS143" s="355" t="n">
        <f aca="false">COUNTIF($M$130:$M$161,BR143)*$D$15</f>
        <v>0</v>
      </c>
      <c r="BT143" s="406"/>
      <c r="BU143" s="362"/>
      <c r="BV143" s="355" t="n">
        <f aca="false">COUNTIF($M$130:$M$161,BU143)*$D$15</f>
        <v>0</v>
      </c>
      <c r="BW143" s="406"/>
      <c r="BX143" s="362"/>
      <c r="BY143" s="355" t="n">
        <f aca="false">COUNTIF($M$130:$M$161,BX143)*$D$15</f>
        <v>0</v>
      </c>
      <c r="BZ143" s="406"/>
      <c r="CA143" s="362"/>
      <c r="CB143" s="355" t="n">
        <f aca="false">COUNTIF($M$130:$M$161,CA143)*$D$15</f>
        <v>0</v>
      </c>
      <c r="CC143" s="406"/>
      <c r="CD143" s="362"/>
      <c r="CE143" s="355" t="n">
        <f aca="false">COUNTIF($M$130:$M$161,CD143)*$D$15</f>
        <v>0</v>
      </c>
      <c r="CF143" s="406"/>
      <c r="CG143" s="362"/>
      <c r="CH143" s="355" t="n">
        <f aca="false">COUNTIF($M$130:$M$161,CG143)*$D$15</f>
        <v>0</v>
      </c>
      <c r="CI143" s="406"/>
      <c r="CJ143" s="362"/>
      <c r="CK143" s="355" t="n">
        <f aca="false">COUNTIF($M$130:$M$161,CJ143)*$D$15</f>
        <v>0</v>
      </c>
      <c r="CL143" s="406"/>
      <c r="CM143" s="362"/>
      <c r="CN143" s="355" t="n">
        <f aca="false">COUNTIF($M$130:$M$161,CM143)*$D$15</f>
        <v>0</v>
      </c>
      <c r="CO143" s="406"/>
      <c r="CP143" s="362"/>
      <c r="CQ143" s="355" t="n">
        <f aca="false">COUNTIF($M$130:$M$161,CP143)*$D$15</f>
        <v>0</v>
      </c>
      <c r="CR143" s="406"/>
      <c r="CS143" s="362"/>
      <c r="CT143" s="355" t="n">
        <f aca="false">COUNTIF($M$130:$M$161,CS143)*$D$15</f>
        <v>0</v>
      </c>
      <c r="CU143" s="406"/>
      <c r="CV143" s="362"/>
      <c r="CW143" s="355" t="n">
        <f aca="false">COUNTIF($M$130:$M$161,CV143)*$D$15</f>
        <v>0</v>
      </c>
      <c r="CX143" s="406"/>
      <c r="CY143" s="362"/>
      <c r="CZ143" s="355" t="n">
        <f aca="false">COUNTIF($M$130:$M$161,CY143)*$D$15</f>
        <v>0</v>
      </c>
      <c r="DA143" s="406"/>
      <c r="DB143" s="362"/>
      <c r="DC143" s="355" t="n">
        <f aca="false">COUNTIF($M$130:$M$161,DB143)*$D$15</f>
        <v>0</v>
      </c>
      <c r="DD143" s="406"/>
      <c r="DE143" s="362"/>
      <c r="DF143" s="355" t="n">
        <f aca="false">COUNTIF($M$130:$M$161,DE143)*$D$15</f>
        <v>0</v>
      </c>
      <c r="DG143" s="406"/>
      <c r="DH143" s="362"/>
      <c r="DI143" s="355" t="n">
        <f aca="false">COUNTIF($M$130:$M$161,DH143)*$D$15</f>
        <v>0</v>
      </c>
      <c r="DJ143" s="406"/>
      <c r="DK143" s="362"/>
      <c r="DL143" s="355" t="n">
        <f aca="false">COUNTIF($M$130:$M$161,DK143)*$D$15</f>
        <v>0</v>
      </c>
      <c r="DM143" s="406"/>
      <c r="DN143" s="362"/>
      <c r="DO143" s="355" t="n">
        <f aca="false">COUNTIF($M$130:$M$161,DN143)*$D$15</f>
        <v>0</v>
      </c>
      <c r="DP143" s="406"/>
      <c r="DQ143" s="362"/>
      <c r="DR143" s="355" t="n">
        <f aca="false">COUNTIF($M$130:$M$161,DQ143)*$D$15</f>
        <v>0</v>
      </c>
      <c r="DS143" s="406"/>
      <c r="DT143" s="362"/>
      <c r="DU143" s="355" t="n">
        <f aca="false">COUNTIF($M$130:$M$161,DT143)*$D$15</f>
        <v>0</v>
      </c>
      <c r="DV143" s="406"/>
      <c r="DW143" s="362"/>
      <c r="DX143" s="355" t="n">
        <f aca="false">COUNTIF($M$130:$M$161,DW143)*$D$15</f>
        <v>0</v>
      </c>
      <c r="DY143" s="406"/>
      <c r="DZ143" s="362"/>
      <c r="EA143" s="355" t="n">
        <f aca="false">COUNTIF($M$130:$M$161,DZ143)*$D$15</f>
        <v>0</v>
      </c>
      <c r="EB143" s="406"/>
      <c r="EC143" s="362"/>
      <c r="ED143" s="355" t="n">
        <f aca="false">COUNTIF($M$130:$M$161,EC143)*$D$15</f>
        <v>0</v>
      </c>
      <c r="EE143" s="406"/>
      <c r="EF143" s="362"/>
      <c r="EG143" s="355" t="n">
        <f aca="false">COUNTIF($M$130:$M$161,EF143)*$D$15</f>
        <v>0</v>
      </c>
      <c r="EH143" s="406"/>
      <c r="EI143" s="406"/>
    </row>
    <row r="144" customFormat="false" ht="15" hidden="false" customHeight="false" outlineLevel="0" collapsed="false">
      <c r="A144" s="326"/>
      <c r="B144" s="326"/>
      <c r="C144" s="409"/>
      <c r="D144" s="409"/>
      <c r="E144" s="409"/>
      <c r="F144" s="410" t="n">
        <f aca="false">$D$15</f>
        <v>3</v>
      </c>
      <c r="G144" s="411" t="n">
        <f aca="false">VLOOKUP(H144,Equipos!$Q$1:$R$25,2,0)</f>
        <v>19</v>
      </c>
      <c r="H144" s="416" t="str">
        <f aca="false">Idiomas!$D$137</f>
        <v>CLASIFICADOS PARA DIECISEISAVOS</v>
      </c>
      <c r="I144" s="409"/>
      <c r="J144" s="417"/>
      <c r="K144" s="366" t="str">
        <f aca="false">Idiomas!$D$198&amp;"-"&amp;ROWS($L$130:L144)</f>
        <v>Dieciseisavofinalista-15</v>
      </c>
      <c r="L144" s="353"/>
      <c r="M144" s="358" t="str">
        <f aca="false">WORLDCUP!AA115</f>
        <v>1J</v>
      </c>
      <c r="N144" s="331"/>
      <c r="O144" s="331"/>
      <c r="P144" s="331"/>
      <c r="Q144" s="331"/>
      <c r="R144" s="403"/>
      <c r="S144" s="362" t="s">
        <v>366</v>
      </c>
      <c r="T144" s="355" t="n">
        <f aca="false">COUNTIF($M$130:$M$161,S144)*$D$15</f>
        <v>0</v>
      </c>
      <c r="U144" s="406"/>
      <c r="V144" s="362" t="s">
        <v>366</v>
      </c>
      <c r="W144" s="355" t="n">
        <f aca="false">COUNTIF($M$130:$M$161,V144)*$D$15</f>
        <v>0</v>
      </c>
      <c r="X144" s="406"/>
      <c r="Y144" s="362" t="s">
        <v>366</v>
      </c>
      <c r="Z144" s="355" t="n">
        <f aca="false">COUNTIF($M$130:$M$161,Y144)*$D$15</f>
        <v>0</v>
      </c>
      <c r="AA144" s="406"/>
      <c r="AB144" s="362" t="s">
        <v>366</v>
      </c>
      <c r="AC144" s="355" t="n">
        <f aca="false">COUNTIF($M$130:$M$161,AB144)*$D$15</f>
        <v>0</v>
      </c>
      <c r="AD144" s="406"/>
      <c r="AE144" s="362" t="s">
        <v>366</v>
      </c>
      <c r="AF144" s="355" t="n">
        <f aca="false">COUNTIF($M$130:$M$161,AE144)*$D$15</f>
        <v>0</v>
      </c>
      <c r="AG144" s="406"/>
      <c r="AH144" s="362" t="s">
        <v>366</v>
      </c>
      <c r="AI144" s="355" t="n">
        <f aca="false">COUNTIF($M$130:$M$161,AH144)*$D$15</f>
        <v>0</v>
      </c>
      <c r="AJ144" s="406"/>
      <c r="AK144" s="362" t="s">
        <v>366</v>
      </c>
      <c r="AL144" s="355" t="n">
        <f aca="false">COUNTIF($M$130:$M$161,AK144)*$D$15</f>
        <v>0</v>
      </c>
      <c r="AM144" s="406"/>
      <c r="AN144" s="362" t="s">
        <v>366</v>
      </c>
      <c r="AO144" s="355" t="n">
        <f aca="false">COUNTIF($M$130:$M$161,AN144)*$D$15</f>
        <v>0</v>
      </c>
      <c r="AP144" s="406"/>
      <c r="AQ144" s="362" t="s">
        <v>367</v>
      </c>
      <c r="AR144" s="355" t="n">
        <f aca="false">COUNTIF($M$130:$M$161,AQ144)*$D$15</f>
        <v>0</v>
      </c>
      <c r="AS144" s="406"/>
      <c r="AT144" s="362" t="s">
        <v>366</v>
      </c>
      <c r="AU144" s="355" t="n">
        <f aca="false">COUNTIF($M$130:$M$161,AT144)*$D$15</f>
        <v>0</v>
      </c>
      <c r="AV144" s="406"/>
      <c r="AW144" s="362" t="s">
        <v>366</v>
      </c>
      <c r="AX144" s="355" t="n">
        <f aca="false">COUNTIF($M$130:$M$161,AW144)*$D$15</f>
        <v>0</v>
      </c>
      <c r="AY144" s="406"/>
      <c r="AZ144" s="362" t="s">
        <v>366</v>
      </c>
      <c r="BA144" s="355" t="n">
        <f aca="false">COUNTIF($M$130:$M$161,AZ144)*$D$15</f>
        <v>0</v>
      </c>
      <c r="BB144" s="406"/>
      <c r="BC144" s="362" t="s">
        <v>366</v>
      </c>
      <c r="BD144" s="355" t="n">
        <f aca="false">COUNTIF($M$130:$M$161,BC144)*$D$15</f>
        <v>0</v>
      </c>
      <c r="BE144" s="406"/>
      <c r="BF144" s="362" t="s">
        <v>366</v>
      </c>
      <c r="BG144" s="355" t="n">
        <f aca="false">COUNTIF($M$130:$M$161,BF144)*$D$15</f>
        <v>0</v>
      </c>
      <c r="BH144" s="406"/>
      <c r="BI144" s="362" t="s">
        <v>366</v>
      </c>
      <c r="BJ144" s="355" t="n">
        <f aca="false">COUNTIF($M$130:$M$161,BI144)*$D$15</f>
        <v>0</v>
      </c>
      <c r="BK144" s="406"/>
      <c r="BL144" s="362" t="s">
        <v>366</v>
      </c>
      <c r="BM144" s="355" t="n">
        <f aca="false">COUNTIF($M$130:$M$161,BL144)*$D$15</f>
        <v>0</v>
      </c>
      <c r="BN144" s="406"/>
      <c r="BO144" s="362" t="s">
        <v>366</v>
      </c>
      <c r="BP144" s="355" t="n">
        <f aca="false">COUNTIF($M$130:$M$161,BO144)*$D$15</f>
        <v>0</v>
      </c>
      <c r="BQ144" s="406"/>
      <c r="BR144" s="362" t="s">
        <v>366</v>
      </c>
      <c r="BS144" s="355" t="n">
        <f aca="false">COUNTIF($M$130:$M$161,BR144)*$D$15</f>
        <v>0</v>
      </c>
      <c r="BT144" s="406"/>
      <c r="BU144" s="362"/>
      <c r="BV144" s="355" t="n">
        <f aca="false">COUNTIF($M$130:$M$161,BU144)*$D$15</f>
        <v>0</v>
      </c>
      <c r="BW144" s="406"/>
      <c r="BX144" s="362"/>
      <c r="BY144" s="355" t="n">
        <f aca="false">COUNTIF($M$130:$M$161,BX144)*$D$15</f>
        <v>0</v>
      </c>
      <c r="BZ144" s="406"/>
      <c r="CA144" s="362"/>
      <c r="CB144" s="355" t="n">
        <f aca="false">COUNTIF($M$130:$M$161,CA144)*$D$15</f>
        <v>0</v>
      </c>
      <c r="CC144" s="406"/>
      <c r="CD144" s="362"/>
      <c r="CE144" s="355" t="n">
        <f aca="false">COUNTIF($M$130:$M$161,CD144)*$D$15</f>
        <v>0</v>
      </c>
      <c r="CF144" s="406"/>
      <c r="CG144" s="362"/>
      <c r="CH144" s="355" t="n">
        <f aca="false">COUNTIF($M$130:$M$161,CG144)*$D$15</f>
        <v>0</v>
      </c>
      <c r="CI144" s="406"/>
      <c r="CJ144" s="362"/>
      <c r="CK144" s="355" t="n">
        <f aca="false">COUNTIF($M$130:$M$161,CJ144)*$D$15</f>
        <v>0</v>
      </c>
      <c r="CL144" s="406"/>
      <c r="CM144" s="362"/>
      <c r="CN144" s="355" t="n">
        <f aca="false">COUNTIF($M$130:$M$161,CM144)*$D$15</f>
        <v>0</v>
      </c>
      <c r="CO144" s="406"/>
      <c r="CP144" s="362"/>
      <c r="CQ144" s="355" t="n">
        <f aca="false">COUNTIF($M$130:$M$161,CP144)*$D$15</f>
        <v>0</v>
      </c>
      <c r="CR144" s="406"/>
      <c r="CS144" s="362"/>
      <c r="CT144" s="355" t="n">
        <f aca="false">COUNTIF($M$130:$M$161,CS144)*$D$15</f>
        <v>0</v>
      </c>
      <c r="CU144" s="406"/>
      <c r="CV144" s="362"/>
      <c r="CW144" s="355" t="n">
        <f aca="false">COUNTIF($M$130:$M$161,CV144)*$D$15</f>
        <v>0</v>
      </c>
      <c r="CX144" s="406"/>
      <c r="CY144" s="362"/>
      <c r="CZ144" s="355" t="n">
        <f aca="false">COUNTIF($M$130:$M$161,CY144)*$D$15</f>
        <v>0</v>
      </c>
      <c r="DA144" s="406"/>
      <c r="DB144" s="362"/>
      <c r="DC144" s="355" t="n">
        <f aca="false">COUNTIF($M$130:$M$161,DB144)*$D$15</f>
        <v>0</v>
      </c>
      <c r="DD144" s="406"/>
      <c r="DE144" s="362"/>
      <c r="DF144" s="355" t="n">
        <f aca="false">COUNTIF($M$130:$M$161,DE144)*$D$15</f>
        <v>0</v>
      </c>
      <c r="DG144" s="406"/>
      <c r="DH144" s="362"/>
      <c r="DI144" s="355" t="n">
        <f aca="false">COUNTIF($M$130:$M$161,DH144)*$D$15</f>
        <v>0</v>
      </c>
      <c r="DJ144" s="406"/>
      <c r="DK144" s="362"/>
      <c r="DL144" s="355" t="n">
        <f aca="false">COUNTIF($M$130:$M$161,DK144)*$D$15</f>
        <v>0</v>
      </c>
      <c r="DM144" s="406"/>
      <c r="DN144" s="362"/>
      <c r="DO144" s="355" t="n">
        <f aca="false">COUNTIF($M$130:$M$161,DN144)*$D$15</f>
        <v>0</v>
      </c>
      <c r="DP144" s="406"/>
      <c r="DQ144" s="362"/>
      <c r="DR144" s="355" t="n">
        <f aca="false">COUNTIF($M$130:$M$161,DQ144)*$D$15</f>
        <v>0</v>
      </c>
      <c r="DS144" s="406"/>
      <c r="DT144" s="362"/>
      <c r="DU144" s="355" t="n">
        <f aca="false">COUNTIF($M$130:$M$161,DT144)*$D$15</f>
        <v>0</v>
      </c>
      <c r="DV144" s="406"/>
      <c r="DW144" s="362"/>
      <c r="DX144" s="355" t="n">
        <f aca="false">COUNTIF($M$130:$M$161,DW144)*$D$15</f>
        <v>0</v>
      </c>
      <c r="DY144" s="406"/>
      <c r="DZ144" s="362"/>
      <c r="EA144" s="355" t="n">
        <f aca="false">COUNTIF($M$130:$M$161,DZ144)*$D$15</f>
        <v>0</v>
      </c>
      <c r="EB144" s="406"/>
      <c r="EC144" s="362"/>
      <c r="ED144" s="355" t="n">
        <f aca="false">COUNTIF($M$130:$M$161,EC144)*$D$15</f>
        <v>0</v>
      </c>
      <c r="EE144" s="406"/>
      <c r="EF144" s="362"/>
      <c r="EG144" s="355" t="n">
        <f aca="false">COUNTIF($M$130:$M$161,EF144)*$D$15</f>
        <v>0</v>
      </c>
      <c r="EH144" s="406"/>
      <c r="EI144" s="406"/>
    </row>
    <row r="145" customFormat="false" ht="15" hidden="false" customHeight="false" outlineLevel="0" collapsed="false">
      <c r="A145" s="326"/>
      <c r="B145" s="326"/>
      <c r="C145" s="409"/>
      <c r="D145" s="409"/>
      <c r="E145" s="409"/>
      <c r="F145" s="410" t="n">
        <f aca="false">$D$15</f>
        <v>3</v>
      </c>
      <c r="G145" s="411" t="n">
        <f aca="false">VLOOKUP(H145,Equipos!$Q$1:$R$25,2,0)</f>
        <v>19</v>
      </c>
      <c r="H145" s="416" t="str">
        <f aca="false">Idiomas!$D$137</f>
        <v>CLASIFICADOS PARA DIECISEISAVOS</v>
      </c>
      <c r="I145" s="409"/>
      <c r="J145" s="417"/>
      <c r="K145" s="366" t="str">
        <f aca="false">Idiomas!$D$198&amp;"-"&amp;ROWS($L$130:L145)</f>
        <v>Dieciseisavofinalista-16</v>
      </c>
      <c r="L145" s="353"/>
      <c r="M145" s="358" t="str">
        <f aca="false">WORLDCUP!AA116</f>
        <v>1K</v>
      </c>
      <c r="N145" s="331"/>
      <c r="O145" s="331"/>
      <c r="P145" s="331"/>
      <c r="Q145" s="331"/>
      <c r="R145" s="403"/>
      <c r="S145" s="362" t="s">
        <v>370</v>
      </c>
      <c r="T145" s="355" t="n">
        <f aca="false">COUNTIF($M$130:$M$161,S145)*$D$15</f>
        <v>0</v>
      </c>
      <c r="U145" s="406"/>
      <c r="V145" s="362" t="s">
        <v>370</v>
      </c>
      <c r="W145" s="355" t="n">
        <f aca="false">COUNTIF($M$130:$M$161,V145)*$D$15</f>
        <v>0</v>
      </c>
      <c r="X145" s="406"/>
      <c r="Y145" s="362" t="s">
        <v>370</v>
      </c>
      <c r="Z145" s="355" t="n">
        <f aca="false">COUNTIF($M$130:$M$161,Y145)*$D$15</f>
        <v>0</v>
      </c>
      <c r="AA145" s="406"/>
      <c r="AB145" s="362" t="s">
        <v>370</v>
      </c>
      <c r="AC145" s="355" t="n">
        <f aca="false">COUNTIF($M$130:$M$161,AB145)*$D$15</f>
        <v>0</v>
      </c>
      <c r="AD145" s="406"/>
      <c r="AE145" s="362" t="s">
        <v>370</v>
      </c>
      <c r="AF145" s="355" t="n">
        <f aca="false">COUNTIF($M$130:$M$161,AE145)*$D$15</f>
        <v>0</v>
      </c>
      <c r="AG145" s="406"/>
      <c r="AH145" s="362" t="s">
        <v>370</v>
      </c>
      <c r="AI145" s="355" t="n">
        <f aca="false">COUNTIF($M$130:$M$161,AH145)*$D$15</f>
        <v>0</v>
      </c>
      <c r="AJ145" s="406"/>
      <c r="AK145" s="362" t="s">
        <v>370</v>
      </c>
      <c r="AL145" s="355" t="n">
        <f aca="false">COUNTIF($M$130:$M$161,AK145)*$D$15</f>
        <v>0</v>
      </c>
      <c r="AM145" s="406"/>
      <c r="AN145" s="362" t="s">
        <v>370</v>
      </c>
      <c r="AO145" s="355" t="n">
        <f aca="false">COUNTIF($M$130:$M$161,AN145)*$D$15</f>
        <v>0</v>
      </c>
      <c r="AP145" s="406"/>
      <c r="AQ145" s="362" t="s">
        <v>370</v>
      </c>
      <c r="AR145" s="355" t="n">
        <f aca="false">COUNTIF($M$130:$M$161,AQ145)*$D$15</f>
        <v>0</v>
      </c>
      <c r="AS145" s="406"/>
      <c r="AT145" s="362" t="s">
        <v>370</v>
      </c>
      <c r="AU145" s="355" t="n">
        <f aca="false">COUNTIF($M$130:$M$161,AT145)*$D$15</f>
        <v>0</v>
      </c>
      <c r="AV145" s="406"/>
      <c r="AW145" s="362" t="s">
        <v>370</v>
      </c>
      <c r="AX145" s="355" t="n">
        <f aca="false">COUNTIF($M$130:$M$161,AW145)*$D$15</f>
        <v>0</v>
      </c>
      <c r="AY145" s="406"/>
      <c r="AZ145" s="362" t="s">
        <v>370</v>
      </c>
      <c r="BA145" s="355" t="n">
        <f aca="false">COUNTIF($M$130:$M$161,AZ145)*$D$15</f>
        <v>0</v>
      </c>
      <c r="BB145" s="406"/>
      <c r="BC145" s="362" t="s">
        <v>370</v>
      </c>
      <c r="BD145" s="355" t="n">
        <f aca="false">COUNTIF($M$130:$M$161,BC145)*$D$15</f>
        <v>0</v>
      </c>
      <c r="BE145" s="406"/>
      <c r="BF145" s="362" t="s">
        <v>370</v>
      </c>
      <c r="BG145" s="355" t="n">
        <f aca="false">COUNTIF($M$130:$M$161,BF145)*$D$15</f>
        <v>0</v>
      </c>
      <c r="BH145" s="406"/>
      <c r="BI145" s="362" t="s">
        <v>370</v>
      </c>
      <c r="BJ145" s="355" t="n">
        <f aca="false">COUNTIF($M$130:$M$161,BI145)*$D$15</f>
        <v>0</v>
      </c>
      <c r="BK145" s="406"/>
      <c r="BL145" s="362" t="s">
        <v>370</v>
      </c>
      <c r="BM145" s="355" t="n">
        <f aca="false">COUNTIF($M$130:$M$161,BL145)*$D$15</f>
        <v>0</v>
      </c>
      <c r="BN145" s="406"/>
      <c r="BO145" s="362" t="s">
        <v>370</v>
      </c>
      <c r="BP145" s="355" t="n">
        <f aca="false">COUNTIF($M$130:$M$161,BO145)*$D$15</f>
        <v>0</v>
      </c>
      <c r="BQ145" s="406"/>
      <c r="BR145" s="362" t="s">
        <v>370</v>
      </c>
      <c r="BS145" s="355" t="n">
        <f aca="false">COUNTIF($M$130:$M$161,BR145)*$D$15</f>
        <v>0</v>
      </c>
      <c r="BT145" s="406"/>
      <c r="BU145" s="362"/>
      <c r="BV145" s="355" t="n">
        <f aca="false">COUNTIF($M$130:$M$161,BU145)*$D$15</f>
        <v>0</v>
      </c>
      <c r="BW145" s="406"/>
      <c r="BX145" s="362"/>
      <c r="BY145" s="355" t="n">
        <f aca="false">COUNTIF($M$130:$M$161,BX145)*$D$15</f>
        <v>0</v>
      </c>
      <c r="BZ145" s="406"/>
      <c r="CA145" s="362"/>
      <c r="CB145" s="355" t="n">
        <f aca="false">COUNTIF($M$130:$M$161,CA145)*$D$15</f>
        <v>0</v>
      </c>
      <c r="CC145" s="406"/>
      <c r="CD145" s="362"/>
      <c r="CE145" s="355" t="n">
        <f aca="false">COUNTIF($M$130:$M$161,CD145)*$D$15</f>
        <v>0</v>
      </c>
      <c r="CF145" s="406"/>
      <c r="CG145" s="362"/>
      <c r="CH145" s="355" t="n">
        <f aca="false">COUNTIF($M$130:$M$161,CG145)*$D$15</f>
        <v>0</v>
      </c>
      <c r="CI145" s="406"/>
      <c r="CJ145" s="362"/>
      <c r="CK145" s="355" t="n">
        <f aca="false">COUNTIF($M$130:$M$161,CJ145)*$D$15</f>
        <v>0</v>
      </c>
      <c r="CL145" s="406"/>
      <c r="CM145" s="362"/>
      <c r="CN145" s="355" t="n">
        <f aca="false">COUNTIF($M$130:$M$161,CM145)*$D$15</f>
        <v>0</v>
      </c>
      <c r="CO145" s="406"/>
      <c r="CP145" s="362"/>
      <c r="CQ145" s="355" t="n">
        <f aca="false">COUNTIF($M$130:$M$161,CP145)*$D$15</f>
        <v>0</v>
      </c>
      <c r="CR145" s="406"/>
      <c r="CS145" s="362"/>
      <c r="CT145" s="355" t="n">
        <f aca="false">COUNTIF($M$130:$M$161,CS145)*$D$15</f>
        <v>0</v>
      </c>
      <c r="CU145" s="406"/>
      <c r="CV145" s="362"/>
      <c r="CW145" s="355" t="n">
        <f aca="false">COUNTIF($M$130:$M$161,CV145)*$D$15</f>
        <v>0</v>
      </c>
      <c r="CX145" s="406"/>
      <c r="CY145" s="362"/>
      <c r="CZ145" s="355" t="n">
        <f aca="false">COUNTIF($M$130:$M$161,CY145)*$D$15</f>
        <v>0</v>
      </c>
      <c r="DA145" s="406"/>
      <c r="DB145" s="362"/>
      <c r="DC145" s="355" t="n">
        <f aca="false">COUNTIF($M$130:$M$161,DB145)*$D$15</f>
        <v>0</v>
      </c>
      <c r="DD145" s="406"/>
      <c r="DE145" s="362"/>
      <c r="DF145" s="355" t="n">
        <f aca="false">COUNTIF($M$130:$M$161,DE145)*$D$15</f>
        <v>0</v>
      </c>
      <c r="DG145" s="406"/>
      <c r="DH145" s="362"/>
      <c r="DI145" s="355" t="n">
        <f aca="false">COUNTIF($M$130:$M$161,DH145)*$D$15</f>
        <v>0</v>
      </c>
      <c r="DJ145" s="406"/>
      <c r="DK145" s="362"/>
      <c r="DL145" s="355" t="n">
        <f aca="false">COUNTIF($M$130:$M$161,DK145)*$D$15</f>
        <v>0</v>
      </c>
      <c r="DM145" s="406"/>
      <c r="DN145" s="362"/>
      <c r="DO145" s="355" t="n">
        <f aca="false">COUNTIF($M$130:$M$161,DN145)*$D$15</f>
        <v>0</v>
      </c>
      <c r="DP145" s="406"/>
      <c r="DQ145" s="362"/>
      <c r="DR145" s="355" t="n">
        <f aca="false">COUNTIF($M$130:$M$161,DQ145)*$D$15</f>
        <v>0</v>
      </c>
      <c r="DS145" s="406"/>
      <c r="DT145" s="362"/>
      <c r="DU145" s="355" t="n">
        <f aca="false">COUNTIF($M$130:$M$161,DT145)*$D$15</f>
        <v>0</v>
      </c>
      <c r="DV145" s="406"/>
      <c r="DW145" s="362"/>
      <c r="DX145" s="355" t="n">
        <f aca="false">COUNTIF($M$130:$M$161,DW145)*$D$15</f>
        <v>0</v>
      </c>
      <c r="DY145" s="406"/>
      <c r="DZ145" s="362"/>
      <c r="EA145" s="355" t="n">
        <f aca="false">COUNTIF($M$130:$M$161,DZ145)*$D$15</f>
        <v>0</v>
      </c>
      <c r="EB145" s="406"/>
      <c r="EC145" s="362"/>
      <c r="ED145" s="355" t="n">
        <f aca="false">COUNTIF($M$130:$M$161,EC145)*$D$15</f>
        <v>0</v>
      </c>
      <c r="EE145" s="406"/>
      <c r="EF145" s="362"/>
      <c r="EG145" s="355" t="n">
        <f aca="false">COUNTIF($M$130:$M$161,EF145)*$D$15</f>
        <v>0</v>
      </c>
      <c r="EH145" s="406"/>
      <c r="EI145" s="406"/>
    </row>
    <row r="146" customFormat="false" ht="15" hidden="false" customHeight="false" outlineLevel="0" collapsed="false">
      <c r="A146" s="326"/>
      <c r="B146" s="326"/>
      <c r="C146" s="409"/>
      <c r="D146" s="409"/>
      <c r="E146" s="409"/>
      <c r="F146" s="410" t="n">
        <f aca="false">$D$15</f>
        <v>3</v>
      </c>
      <c r="G146" s="411" t="n">
        <f aca="false">VLOOKUP(H146,Equipos!$Q$1:$R$25,2,0)</f>
        <v>19</v>
      </c>
      <c r="H146" s="416" t="str">
        <f aca="false">Idiomas!$D$137</f>
        <v>CLASIFICADOS PARA DIECISEISAVOS</v>
      </c>
      <c r="I146" s="409"/>
      <c r="J146" s="417"/>
      <c r="K146" s="366" t="str">
        <f aca="false">Idiomas!$D$198&amp;"-"&amp;ROWS($L$130:L146)</f>
        <v>Dieciseisavofinalista-17</v>
      </c>
      <c r="L146" s="353"/>
      <c r="M146" s="358" t="str">
        <f aca="false">WORLDCUP!AF101</f>
        <v>2B</v>
      </c>
      <c r="N146" s="331"/>
      <c r="O146" s="331"/>
      <c r="P146" s="331"/>
      <c r="Q146" s="331"/>
      <c r="R146" s="403"/>
      <c r="S146" s="362" t="s">
        <v>336</v>
      </c>
      <c r="T146" s="355" t="n">
        <f aca="false">COUNTIF($M$130:$M$161,S146)*$D$15</f>
        <v>0</v>
      </c>
      <c r="U146" s="406"/>
      <c r="V146" s="362" t="s">
        <v>337</v>
      </c>
      <c r="W146" s="355" t="n">
        <f aca="false">COUNTIF($M$130:$M$161,V146)*$D$15</f>
        <v>0</v>
      </c>
      <c r="X146" s="406"/>
      <c r="Y146" s="362" t="s">
        <v>337</v>
      </c>
      <c r="Z146" s="355" t="n">
        <f aca="false">COUNTIF($M$130:$M$161,Y146)*$D$15</f>
        <v>0</v>
      </c>
      <c r="AA146" s="406"/>
      <c r="AB146" s="362" t="s">
        <v>337</v>
      </c>
      <c r="AC146" s="355" t="n">
        <f aca="false">COUNTIF($M$130:$M$161,AB146)*$D$15</f>
        <v>0</v>
      </c>
      <c r="AD146" s="406"/>
      <c r="AE146" s="362" t="s">
        <v>336</v>
      </c>
      <c r="AF146" s="355" t="n">
        <f aca="false">COUNTIF($M$130:$M$161,AE146)*$D$15</f>
        <v>0</v>
      </c>
      <c r="AG146" s="406"/>
      <c r="AH146" s="362" t="s">
        <v>336</v>
      </c>
      <c r="AI146" s="355" t="n">
        <f aca="false">COUNTIF($M$130:$M$161,AH146)*$D$15</f>
        <v>0</v>
      </c>
      <c r="AJ146" s="406"/>
      <c r="AK146" s="362" t="s">
        <v>336</v>
      </c>
      <c r="AL146" s="355" t="n">
        <f aca="false">COUNTIF($M$130:$M$161,AK146)*$D$15</f>
        <v>0</v>
      </c>
      <c r="AM146" s="406"/>
      <c r="AN146" s="362" t="s">
        <v>337</v>
      </c>
      <c r="AO146" s="355" t="n">
        <f aca="false">COUNTIF($M$130:$M$161,AN146)*$D$15</f>
        <v>0</v>
      </c>
      <c r="AP146" s="406"/>
      <c r="AQ146" s="362" t="s">
        <v>337</v>
      </c>
      <c r="AR146" s="355" t="n">
        <f aca="false">COUNTIF($M$130:$M$161,AQ146)*$D$15</f>
        <v>0</v>
      </c>
      <c r="AS146" s="406"/>
      <c r="AT146" s="362" t="s">
        <v>336</v>
      </c>
      <c r="AU146" s="355" t="n">
        <f aca="false">COUNTIF($M$130:$M$161,AT146)*$D$15</f>
        <v>0</v>
      </c>
      <c r="AV146" s="406"/>
      <c r="AW146" s="362" t="s">
        <v>335</v>
      </c>
      <c r="AX146" s="355" t="n">
        <f aca="false">COUNTIF($M$130:$M$161,AW146)*$D$15</f>
        <v>0</v>
      </c>
      <c r="AY146" s="406"/>
      <c r="AZ146" s="362" t="s">
        <v>335</v>
      </c>
      <c r="BA146" s="355" t="n">
        <f aca="false">COUNTIF($M$130:$M$161,AZ146)*$D$15</f>
        <v>0</v>
      </c>
      <c r="BB146" s="406"/>
      <c r="BC146" s="362" t="s">
        <v>337</v>
      </c>
      <c r="BD146" s="355" t="n">
        <f aca="false">COUNTIF($M$130:$M$161,BC146)*$D$15</f>
        <v>0</v>
      </c>
      <c r="BE146" s="406"/>
      <c r="BF146" s="362" t="s">
        <v>337</v>
      </c>
      <c r="BG146" s="355" t="n">
        <f aca="false">COUNTIF($M$130:$M$161,BF146)*$D$15</f>
        <v>0</v>
      </c>
      <c r="BH146" s="406"/>
      <c r="BI146" s="362" t="s">
        <v>336</v>
      </c>
      <c r="BJ146" s="355" t="n">
        <f aca="false">COUNTIF($M$130:$M$161,BI146)*$D$15</f>
        <v>0</v>
      </c>
      <c r="BK146" s="406"/>
      <c r="BL146" s="362" t="s">
        <v>337</v>
      </c>
      <c r="BM146" s="355" t="n">
        <f aca="false">COUNTIF($M$130:$M$161,BL146)*$D$15</f>
        <v>0</v>
      </c>
      <c r="BN146" s="406"/>
      <c r="BO146" s="362" t="s">
        <v>335</v>
      </c>
      <c r="BP146" s="355" t="n">
        <f aca="false">COUNTIF($M$130:$M$161,BO146)*$D$15</f>
        <v>0</v>
      </c>
      <c r="BQ146" s="406"/>
      <c r="BR146" s="362" t="s">
        <v>337</v>
      </c>
      <c r="BS146" s="355" t="n">
        <f aca="false">COUNTIF($M$130:$M$161,BR146)*$D$15</f>
        <v>0</v>
      </c>
      <c r="BT146" s="406"/>
      <c r="BU146" s="362"/>
      <c r="BV146" s="355" t="n">
        <f aca="false">COUNTIF($M$130:$M$161,BU146)*$D$15</f>
        <v>0</v>
      </c>
      <c r="BW146" s="406"/>
      <c r="BX146" s="362"/>
      <c r="BY146" s="355" t="n">
        <f aca="false">COUNTIF($M$130:$M$161,BX146)*$D$15</f>
        <v>0</v>
      </c>
      <c r="BZ146" s="406"/>
      <c r="CA146" s="362"/>
      <c r="CB146" s="355" t="n">
        <f aca="false">COUNTIF($M$130:$M$161,CA146)*$D$15</f>
        <v>0</v>
      </c>
      <c r="CC146" s="406"/>
      <c r="CD146" s="362"/>
      <c r="CE146" s="355" t="n">
        <f aca="false">COUNTIF($M$130:$M$161,CD146)*$D$15</f>
        <v>0</v>
      </c>
      <c r="CF146" s="406"/>
      <c r="CG146" s="362"/>
      <c r="CH146" s="355" t="n">
        <f aca="false">COUNTIF($M$130:$M$161,CG146)*$D$15</f>
        <v>0</v>
      </c>
      <c r="CI146" s="406"/>
      <c r="CJ146" s="362"/>
      <c r="CK146" s="355" t="n">
        <f aca="false">COUNTIF($M$130:$M$161,CJ146)*$D$15</f>
        <v>0</v>
      </c>
      <c r="CL146" s="406"/>
      <c r="CM146" s="362"/>
      <c r="CN146" s="355" t="n">
        <f aca="false">COUNTIF($M$130:$M$161,CM146)*$D$15</f>
        <v>0</v>
      </c>
      <c r="CO146" s="406"/>
      <c r="CP146" s="362"/>
      <c r="CQ146" s="355" t="n">
        <f aca="false">COUNTIF($M$130:$M$161,CP146)*$D$15</f>
        <v>0</v>
      </c>
      <c r="CR146" s="406"/>
      <c r="CS146" s="362"/>
      <c r="CT146" s="355" t="n">
        <f aca="false">COUNTIF($M$130:$M$161,CS146)*$D$15</f>
        <v>0</v>
      </c>
      <c r="CU146" s="406"/>
      <c r="CV146" s="362"/>
      <c r="CW146" s="355" t="n">
        <f aca="false">COUNTIF($M$130:$M$161,CV146)*$D$15</f>
        <v>0</v>
      </c>
      <c r="CX146" s="406"/>
      <c r="CY146" s="362"/>
      <c r="CZ146" s="355" t="n">
        <f aca="false">COUNTIF($M$130:$M$161,CY146)*$D$15</f>
        <v>0</v>
      </c>
      <c r="DA146" s="406"/>
      <c r="DB146" s="362"/>
      <c r="DC146" s="355" t="n">
        <f aca="false">COUNTIF($M$130:$M$161,DB146)*$D$15</f>
        <v>0</v>
      </c>
      <c r="DD146" s="406"/>
      <c r="DE146" s="362"/>
      <c r="DF146" s="355" t="n">
        <f aca="false">COUNTIF($M$130:$M$161,DE146)*$D$15</f>
        <v>0</v>
      </c>
      <c r="DG146" s="406"/>
      <c r="DH146" s="362"/>
      <c r="DI146" s="355" t="n">
        <f aca="false">COUNTIF($M$130:$M$161,DH146)*$D$15</f>
        <v>0</v>
      </c>
      <c r="DJ146" s="406"/>
      <c r="DK146" s="362"/>
      <c r="DL146" s="355" t="n">
        <f aca="false">COUNTIF($M$130:$M$161,DK146)*$D$15</f>
        <v>0</v>
      </c>
      <c r="DM146" s="406"/>
      <c r="DN146" s="362"/>
      <c r="DO146" s="355" t="n">
        <f aca="false">COUNTIF($M$130:$M$161,DN146)*$D$15</f>
        <v>0</v>
      </c>
      <c r="DP146" s="406"/>
      <c r="DQ146" s="362"/>
      <c r="DR146" s="355" t="n">
        <f aca="false">COUNTIF($M$130:$M$161,DQ146)*$D$15</f>
        <v>0</v>
      </c>
      <c r="DS146" s="406"/>
      <c r="DT146" s="362"/>
      <c r="DU146" s="355" t="n">
        <f aca="false">COUNTIF($M$130:$M$161,DT146)*$D$15</f>
        <v>0</v>
      </c>
      <c r="DV146" s="406"/>
      <c r="DW146" s="362"/>
      <c r="DX146" s="355" t="n">
        <f aca="false">COUNTIF($M$130:$M$161,DW146)*$D$15</f>
        <v>0</v>
      </c>
      <c r="DY146" s="406"/>
      <c r="DZ146" s="362"/>
      <c r="EA146" s="355" t="n">
        <f aca="false">COUNTIF($M$130:$M$161,DZ146)*$D$15</f>
        <v>0</v>
      </c>
      <c r="EB146" s="406"/>
      <c r="EC146" s="362"/>
      <c r="ED146" s="355" t="n">
        <f aca="false">COUNTIF($M$130:$M$161,EC146)*$D$15</f>
        <v>0</v>
      </c>
      <c r="EE146" s="406"/>
      <c r="EF146" s="362"/>
      <c r="EG146" s="355" t="n">
        <f aca="false">COUNTIF($M$130:$M$161,EF146)*$D$15</f>
        <v>0</v>
      </c>
      <c r="EH146" s="406"/>
      <c r="EI146" s="406"/>
    </row>
    <row r="147" customFormat="false" ht="15" hidden="false" customHeight="false" outlineLevel="0" collapsed="false">
      <c r="A147" s="326"/>
      <c r="B147" s="326"/>
      <c r="C147" s="409"/>
      <c r="D147" s="409"/>
      <c r="E147" s="409"/>
      <c r="F147" s="410" t="n">
        <f aca="false">$D$15</f>
        <v>3</v>
      </c>
      <c r="G147" s="411" t="n">
        <f aca="false">VLOOKUP(H147,Equipos!$Q$1:$R$25,2,0)</f>
        <v>19</v>
      </c>
      <c r="H147" s="416" t="str">
        <f aca="false">Idiomas!$D$137</f>
        <v>CLASIFICADOS PARA DIECISEISAVOS</v>
      </c>
      <c r="I147" s="409"/>
      <c r="J147" s="417"/>
      <c r="K147" s="366" t="str">
        <f aca="false">Idiomas!$D$198&amp;"-"&amp;ROWS($L$130:L147)</f>
        <v>Dieciseisavofinalista-18</v>
      </c>
      <c r="L147" s="353"/>
      <c r="M147" s="358" t="str">
        <f aca="false">WORLDCUP!AF102</f>
        <v>2F</v>
      </c>
      <c r="N147" s="331"/>
      <c r="O147" s="331"/>
      <c r="P147" s="331"/>
      <c r="Q147" s="331"/>
      <c r="R147" s="403"/>
      <c r="S147" s="362" t="s">
        <v>352</v>
      </c>
      <c r="T147" s="355" t="n">
        <f aca="false">COUNTIF($M$130:$M$161,S147)*$D$15</f>
        <v>0</v>
      </c>
      <c r="U147" s="406"/>
      <c r="V147" s="362" t="s">
        <v>353</v>
      </c>
      <c r="W147" s="355" t="n">
        <f aca="false">COUNTIF($M$130:$M$161,V147)*$D$15</f>
        <v>0</v>
      </c>
      <c r="X147" s="406"/>
      <c r="Y147" s="362" t="s">
        <v>352</v>
      </c>
      <c r="Z147" s="355" t="n">
        <f aca="false">COUNTIF($M$130:$M$161,Y147)*$D$15</f>
        <v>0</v>
      </c>
      <c r="AA147" s="406"/>
      <c r="AB147" s="362" t="s">
        <v>353</v>
      </c>
      <c r="AC147" s="355" t="n">
        <f aca="false">COUNTIF($M$130:$M$161,AB147)*$D$15</f>
        <v>0</v>
      </c>
      <c r="AD147" s="406"/>
      <c r="AE147" s="362" t="s">
        <v>353</v>
      </c>
      <c r="AF147" s="355" t="n">
        <f aca="false">COUNTIF($M$130:$M$161,AE147)*$D$15</f>
        <v>0</v>
      </c>
      <c r="AG147" s="406"/>
      <c r="AH147" s="362" t="s">
        <v>353</v>
      </c>
      <c r="AI147" s="355" t="n">
        <f aca="false">COUNTIF($M$130:$M$161,AH147)*$D$15</f>
        <v>0</v>
      </c>
      <c r="AJ147" s="406"/>
      <c r="AK147" s="362" t="s">
        <v>353</v>
      </c>
      <c r="AL147" s="355" t="n">
        <f aca="false">COUNTIF($M$130:$M$161,AK147)*$D$15</f>
        <v>0</v>
      </c>
      <c r="AM147" s="406"/>
      <c r="AN147" s="362" t="s">
        <v>353</v>
      </c>
      <c r="AO147" s="355" t="n">
        <f aca="false">COUNTIF($M$130:$M$161,AN147)*$D$15</f>
        <v>0</v>
      </c>
      <c r="AP147" s="406"/>
      <c r="AQ147" s="362" t="s">
        <v>353</v>
      </c>
      <c r="AR147" s="355" t="n">
        <f aca="false">COUNTIF($M$130:$M$161,AQ147)*$D$15</f>
        <v>0</v>
      </c>
      <c r="AS147" s="406"/>
      <c r="AT147" s="362" t="s">
        <v>353</v>
      </c>
      <c r="AU147" s="355" t="n">
        <f aca="false">COUNTIF($M$130:$M$161,AT147)*$D$15</f>
        <v>0</v>
      </c>
      <c r="AV147" s="406"/>
      <c r="AW147" s="362" t="s">
        <v>352</v>
      </c>
      <c r="AX147" s="355" t="n">
        <f aca="false">COUNTIF($M$130:$M$161,AW147)*$D$15</f>
        <v>0</v>
      </c>
      <c r="AY147" s="406"/>
      <c r="AZ147" s="362" t="s">
        <v>352</v>
      </c>
      <c r="BA147" s="355" t="n">
        <f aca="false">COUNTIF($M$130:$M$161,AZ147)*$D$15</f>
        <v>0</v>
      </c>
      <c r="BB147" s="406"/>
      <c r="BC147" s="362" t="s">
        <v>352</v>
      </c>
      <c r="BD147" s="355" t="n">
        <f aca="false">COUNTIF($M$130:$M$161,BC147)*$D$15</f>
        <v>0</v>
      </c>
      <c r="BE147" s="406"/>
      <c r="BF147" s="362" t="s">
        <v>352</v>
      </c>
      <c r="BG147" s="355" t="n">
        <f aca="false">COUNTIF($M$130:$M$161,BF147)*$D$15</f>
        <v>0</v>
      </c>
      <c r="BH147" s="406"/>
      <c r="BI147" s="362" t="s">
        <v>352</v>
      </c>
      <c r="BJ147" s="355" t="n">
        <f aca="false">COUNTIF($M$130:$M$161,BI147)*$D$15</f>
        <v>0</v>
      </c>
      <c r="BK147" s="406"/>
      <c r="BL147" s="362" t="s">
        <v>352</v>
      </c>
      <c r="BM147" s="355" t="n">
        <f aca="false">COUNTIF($M$130:$M$161,BL147)*$D$15</f>
        <v>0</v>
      </c>
      <c r="BN147" s="406"/>
      <c r="BO147" s="362" t="s">
        <v>353</v>
      </c>
      <c r="BP147" s="355" t="n">
        <f aca="false">COUNTIF($M$130:$M$161,BO147)*$D$15</f>
        <v>0</v>
      </c>
      <c r="BQ147" s="406"/>
      <c r="BR147" s="362" t="s">
        <v>353</v>
      </c>
      <c r="BS147" s="355" t="n">
        <f aca="false">COUNTIF($M$130:$M$161,BR147)*$D$15</f>
        <v>0</v>
      </c>
      <c r="BT147" s="406"/>
      <c r="BU147" s="362"/>
      <c r="BV147" s="355" t="n">
        <f aca="false">COUNTIF($M$130:$M$161,BU147)*$D$15</f>
        <v>0</v>
      </c>
      <c r="BW147" s="406"/>
      <c r="BX147" s="362"/>
      <c r="BY147" s="355" t="n">
        <f aca="false">COUNTIF($M$130:$M$161,BX147)*$D$15</f>
        <v>0</v>
      </c>
      <c r="BZ147" s="406"/>
      <c r="CA147" s="362"/>
      <c r="CB147" s="355" t="n">
        <f aca="false">COUNTIF($M$130:$M$161,CA147)*$D$15</f>
        <v>0</v>
      </c>
      <c r="CC147" s="406"/>
      <c r="CD147" s="362"/>
      <c r="CE147" s="355" t="n">
        <f aca="false">COUNTIF($M$130:$M$161,CD147)*$D$15</f>
        <v>0</v>
      </c>
      <c r="CF147" s="406"/>
      <c r="CG147" s="362"/>
      <c r="CH147" s="355" t="n">
        <f aca="false">COUNTIF($M$130:$M$161,CG147)*$D$15</f>
        <v>0</v>
      </c>
      <c r="CI147" s="406"/>
      <c r="CJ147" s="362"/>
      <c r="CK147" s="355" t="n">
        <f aca="false">COUNTIF($M$130:$M$161,CJ147)*$D$15</f>
        <v>0</v>
      </c>
      <c r="CL147" s="406"/>
      <c r="CM147" s="362"/>
      <c r="CN147" s="355" t="n">
        <f aca="false">COUNTIF($M$130:$M$161,CM147)*$D$15</f>
        <v>0</v>
      </c>
      <c r="CO147" s="406"/>
      <c r="CP147" s="362"/>
      <c r="CQ147" s="355" t="n">
        <f aca="false">COUNTIF($M$130:$M$161,CP147)*$D$15</f>
        <v>0</v>
      </c>
      <c r="CR147" s="406"/>
      <c r="CS147" s="362"/>
      <c r="CT147" s="355" t="n">
        <f aca="false">COUNTIF($M$130:$M$161,CS147)*$D$15</f>
        <v>0</v>
      </c>
      <c r="CU147" s="406"/>
      <c r="CV147" s="362"/>
      <c r="CW147" s="355" t="n">
        <f aca="false">COUNTIF($M$130:$M$161,CV147)*$D$15</f>
        <v>0</v>
      </c>
      <c r="CX147" s="406"/>
      <c r="CY147" s="362"/>
      <c r="CZ147" s="355" t="n">
        <f aca="false">COUNTIF($M$130:$M$161,CY147)*$D$15</f>
        <v>0</v>
      </c>
      <c r="DA147" s="406"/>
      <c r="DB147" s="362"/>
      <c r="DC147" s="355" t="n">
        <f aca="false">COUNTIF($M$130:$M$161,DB147)*$D$15</f>
        <v>0</v>
      </c>
      <c r="DD147" s="406"/>
      <c r="DE147" s="362"/>
      <c r="DF147" s="355" t="n">
        <f aca="false">COUNTIF($M$130:$M$161,DE147)*$D$15</f>
        <v>0</v>
      </c>
      <c r="DG147" s="406"/>
      <c r="DH147" s="362"/>
      <c r="DI147" s="355" t="n">
        <f aca="false">COUNTIF($M$130:$M$161,DH147)*$D$15</f>
        <v>0</v>
      </c>
      <c r="DJ147" s="406"/>
      <c r="DK147" s="362"/>
      <c r="DL147" s="355" t="n">
        <f aca="false">COUNTIF($M$130:$M$161,DK147)*$D$15</f>
        <v>0</v>
      </c>
      <c r="DM147" s="406"/>
      <c r="DN147" s="362"/>
      <c r="DO147" s="355" t="n">
        <f aca="false">COUNTIF($M$130:$M$161,DN147)*$D$15</f>
        <v>0</v>
      </c>
      <c r="DP147" s="406"/>
      <c r="DQ147" s="362"/>
      <c r="DR147" s="355" t="n">
        <f aca="false">COUNTIF($M$130:$M$161,DQ147)*$D$15</f>
        <v>0</v>
      </c>
      <c r="DS147" s="406"/>
      <c r="DT147" s="362"/>
      <c r="DU147" s="355" t="n">
        <f aca="false">COUNTIF($M$130:$M$161,DT147)*$D$15</f>
        <v>0</v>
      </c>
      <c r="DV147" s="406"/>
      <c r="DW147" s="362"/>
      <c r="DX147" s="355" t="n">
        <f aca="false">COUNTIF($M$130:$M$161,DW147)*$D$15</f>
        <v>0</v>
      </c>
      <c r="DY147" s="406"/>
      <c r="DZ147" s="362"/>
      <c r="EA147" s="355" t="n">
        <f aca="false">COUNTIF($M$130:$M$161,DZ147)*$D$15</f>
        <v>0</v>
      </c>
      <c r="EB147" s="406"/>
      <c r="EC147" s="362"/>
      <c r="ED147" s="355" t="n">
        <f aca="false">COUNTIF($M$130:$M$161,EC147)*$D$15</f>
        <v>0</v>
      </c>
      <c r="EE147" s="406"/>
      <c r="EF147" s="362"/>
      <c r="EG147" s="355" t="n">
        <f aca="false">COUNTIF($M$130:$M$161,EF147)*$D$15</f>
        <v>0</v>
      </c>
      <c r="EH147" s="406"/>
      <c r="EI147" s="406"/>
    </row>
    <row r="148" customFormat="false" ht="15" hidden="false" customHeight="false" outlineLevel="0" collapsed="false">
      <c r="A148" s="326"/>
      <c r="B148" s="326"/>
      <c r="C148" s="409"/>
      <c r="D148" s="409"/>
      <c r="E148" s="409"/>
      <c r="F148" s="410" t="n">
        <f aca="false">$D$15</f>
        <v>3</v>
      </c>
      <c r="G148" s="411" t="n">
        <f aca="false">VLOOKUP(H148,Equipos!$Q$1:$R$25,2,0)</f>
        <v>19</v>
      </c>
      <c r="H148" s="416" t="str">
        <f aca="false">Idiomas!$D$137</f>
        <v>CLASIFICADOS PARA DIECISEISAVOS</v>
      </c>
      <c r="I148" s="409"/>
      <c r="J148" s="417"/>
      <c r="K148" s="366" t="str">
        <f aca="false">Idiomas!$D$198&amp;"-"&amp;ROWS($L$130:L148)</f>
        <v>Dieciseisavofinalista-19</v>
      </c>
      <c r="L148" s="353"/>
      <c r="M148" s="358" t="str">
        <f aca="false">WORLDCUP!AF103</f>
        <v>3ABCDF</v>
      </c>
      <c r="N148" s="331"/>
      <c r="O148" s="331"/>
      <c r="P148" s="331"/>
      <c r="Q148" s="331"/>
      <c r="R148" s="403"/>
      <c r="S148" s="362" t="s">
        <v>345</v>
      </c>
      <c r="T148" s="355" t="n">
        <f aca="false">COUNTIF($M$130:$M$161,S148)*$D$15</f>
        <v>0</v>
      </c>
      <c r="U148" s="406"/>
      <c r="V148" s="362" t="s">
        <v>345</v>
      </c>
      <c r="W148" s="355" t="n">
        <f aca="false">COUNTIF($M$130:$M$161,V148)*$D$15</f>
        <v>0</v>
      </c>
      <c r="X148" s="406"/>
      <c r="Y148" s="362" t="s">
        <v>345</v>
      </c>
      <c r="Z148" s="355" t="n">
        <f aca="false">COUNTIF($M$130:$M$161,Y148)*$D$15</f>
        <v>0</v>
      </c>
      <c r="AA148" s="406"/>
      <c r="AB148" s="362" t="s">
        <v>341</v>
      </c>
      <c r="AC148" s="355" t="n">
        <f aca="false">COUNTIF($M$130:$M$161,AB148)*$D$15</f>
        <v>0</v>
      </c>
      <c r="AD148" s="406"/>
      <c r="AE148" s="362" t="s">
        <v>345</v>
      </c>
      <c r="AF148" s="355" t="n">
        <f aca="false">COUNTIF($M$130:$M$161,AE148)*$D$15</f>
        <v>0</v>
      </c>
      <c r="AG148" s="406"/>
      <c r="AH148" s="362" t="s">
        <v>341</v>
      </c>
      <c r="AI148" s="355" t="n">
        <f aca="false">COUNTIF($M$130:$M$161,AH148)*$D$15</f>
        <v>0</v>
      </c>
      <c r="AJ148" s="406"/>
      <c r="AK148" s="362" t="s">
        <v>345</v>
      </c>
      <c r="AL148" s="355" t="n">
        <f aca="false">COUNTIF($M$130:$M$161,AK148)*$D$15</f>
        <v>0</v>
      </c>
      <c r="AM148" s="406"/>
      <c r="AN148" s="362" t="s">
        <v>345</v>
      </c>
      <c r="AO148" s="355" t="n">
        <f aca="false">COUNTIF($M$130:$M$161,AN148)*$D$15</f>
        <v>0</v>
      </c>
      <c r="AP148" s="406"/>
      <c r="AQ148" s="362" t="s">
        <v>341</v>
      </c>
      <c r="AR148" s="355" t="n">
        <f aca="false">COUNTIF($M$130:$M$161,AQ148)*$D$15</f>
        <v>0</v>
      </c>
      <c r="AS148" s="406"/>
      <c r="AT148" s="362" t="s">
        <v>341</v>
      </c>
      <c r="AU148" s="355" t="n">
        <f aca="false">COUNTIF($M$130:$M$161,AT148)*$D$15</f>
        <v>0</v>
      </c>
      <c r="AV148" s="406"/>
      <c r="AW148" s="362" t="s">
        <v>341</v>
      </c>
      <c r="AX148" s="355" t="n">
        <f aca="false">COUNTIF($M$130:$M$161,AW148)*$D$15</f>
        <v>0</v>
      </c>
      <c r="AY148" s="406"/>
      <c r="AZ148" s="362" t="s">
        <v>345</v>
      </c>
      <c r="BA148" s="355" t="n">
        <f aca="false">COUNTIF($M$130:$M$161,AZ148)*$D$15</f>
        <v>0</v>
      </c>
      <c r="BB148" s="406"/>
      <c r="BC148" s="362" t="s">
        <v>346</v>
      </c>
      <c r="BD148" s="355" t="n">
        <f aca="false">COUNTIF($M$130:$M$161,BC148)*$D$15</f>
        <v>0</v>
      </c>
      <c r="BE148" s="406"/>
      <c r="BF148" s="362" t="s">
        <v>344</v>
      </c>
      <c r="BG148" s="355" t="n">
        <f aca="false">COUNTIF($M$130:$M$161,BF148)*$D$15</f>
        <v>0</v>
      </c>
      <c r="BH148" s="406"/>
      <c r="BI148" s="362" t="s">
        <v>345</v>
      </c>
      <c r="BJ148" s="355" t="n">
        <f aca="false">COUNTIF($M$130:$M$161,BI148)*$D$15</f>
        <v>0</v>
      </c>
      <c r="BK148" s="406"/>
      <c r="BL148" s="362" t="s">
        <v>341</v>
      </c>
      <c r="BM148" s="355" t="n">
        <f aca="false">COUNTIF($M$130:$M$161,BL148)*$D$15</f>
        <v>0</v>
      </c>
      <c r="BN148" s="406"/>
      <c r="BO148" s="362" t="s">
        <v>341</v>
      </c>
      <c r="BP148" s="355" t="n">
        <f aca="false">COUNTIF($M$130:$M$161,BO148)*$D$15</f>
        <v>0</v>
      </c>
      <c r="BQ148" s="406"/>
      <c r="BR148" s="362" t="s">
        <v>341</v>
      </c>
      <c r="BS148" s="355" t="n">
        <f aca="false">COUNTIF($M$130:$M$161,BR148)*$D$15</f>
        <v>0</v>
      </c>
      <c r="BT148" s="406"/>
      <c r="BU148" s="362"/>
      <c r="BV148" s="355" t="n">
        <f aca="false">COUNTIF($M$130:$M$161,BU148)*$D$15</f>
        <v>0</v>
      </c>
      <c r="BW148" s="406"/>
      <c r="BX148" s="362"/>
      <c r="BY148" s="355" t="n">
        <f aca="false">COUNTIF($M$130:$M$161,BX148)*$D$15</f>
        <v>0</v>
      </c>
      <c r="BZ148" s="406"/>
      <c r="CA148" s="362"/>
      <c r="CB148" s="355" t="n">
        <f aca="false">COUNTIF($M$130:$M$161,CA148)*$D$15</f>
        <v>0</v>
      </c>
      <c r="CC148" s="406"/>
      <c r="CD148" s="362"/>
      <c r="CE148" s="355" t="n">
        <f aca="false">COUNTIF($M$130:$M$161,CD148)*$D$15</f>
        <v>0</v>
      </c>
      <c r="CF148" s="406"/>
      <c r="CG148" s="362"/>
      <c r="CH148" s="355" t="n">
        <f aca="false">COUNTIF($M$130:$M$161,CG148)*$D$15</f>
        <v>0</v>
      </c>
      <c r="CI148" s="406"/>
      <c r="CJ148" s="362"/>
      <c r="CK148" s="355" t="n">
        <f aca="false">COUNTIF($M$130:$M$161,CJ148)*$D$15</f>
        <v>0</v>
      </c>
      <c r="CL148" s="406"/>
      <c r="CM148" s="362"/>
      <c r="CN148" s="355" t="n">
        <f aca="false">COUNTIF($M$130:$M$161,CM148)*$D$15</f>
        <v>0</v>
      </c>
      <c r="CO148" s="406"/>
      <c r="CP148" s="362"/>
      <c r="CQ148" s="355" t="n">
        <f aca="false">COUNTIF($M$130:$M$161,CP148)*$D$15</f>
        <v>0</v>
      </c>
      <c r="CR148" s="406"/>
      <c r="CS148" s="362"/>
      <c r="CT148" s="355" t="n">
        <f aca="false">COUNTIF($M$130:$M$161,CS148)*$D$15</f>
        <v>0</v>
      </c>
      <c r="CU148" s="406"/>
      <c r="CV148" s="362"/>
      <c r="CW148" s="355" t="n">
        <f aca="false">COUNTIF($M$130:$M$161,CV148)*$D$15</f>
        <v>0</v>
      </c>
      <c r="CX148" s="406"/>
      <c r="CY148" s="362"/>
      <c r="CZ148" s="355" t="n">
        <f aca="false">COUNTIF($M$130:$M$161,CY148)*$D$15</f>
        <v>0</v>
      </c>
      <c r="DA148" s="406"/>
      <c r="DB148" s="362"/>
      <c r="DC148" s="355" t="n">
        <f aca="false">COUNTIF($M$130:$M$161,DB148)*$D$15</f>
        <v>0</v>
      </c>
      <c r="DD148" s="406"/>
      <c r="DE148" s="362"/>
      <c r="DF148" s="355" t="n">
        <f aca="false">COUNTIF($M$130:$M$161,DE148)*$D$15</f>
        <v>0</v>
      </c>
      <c r="DG148" s="406"/>
      <c r="DH148" s="362"/>
      <c r="DI148" s="355" t="n">
        <f aca="false">COUNTIF($M$130:$M$161,DH148)*$D$15</f>
        <v>0</v>
      </c>
      <c r="DJ148" s="406"/>
      <c r="DK148" s="362"/>
      <c r="DL148" s="355" t="n">
        <f aca="false">COUNTIF($M$130:$M$161,DK148)*$D$15</f>
        <v>0</v>
      </c>
      <c r="DM148" s="406"/>
      <c r="DN148" s="362"/>
      <c r="DO148" s="355" t="n">
        <f aca="false">COUNTIF($M$130:$M$161,DN148)*$D$15</f>
        <v>0</v>
      </c>
      <c r="DP148" s="406"/>
      <c r="DQ148" s="362"/>
      <c r="DR148" s="355" t="n">
        <f aca="false">COUNTIF($M$130:$M$161,DQ148)*$D$15</f>
        <v>0</v>
      </c>
      <c r="DS148" s="406"/>
      <c r="DT148" s="362"/>
      <c r="DU148" s="355" t="n">
        <f aca="false">COUNTIF($M$130:$M$161,DT148)*$D$15</f>
        <v>0</v>
      </c>
      <c r="DV148" s="406"/>
      <c r="DW148" s="362"/>
      <c r="DX148" s="355" t="n">
        <f aca="false">COUNTIF($M$130:$M$161,DW148)*$D$15</f>
        <v>0</v>
      </c>
      <c r="DY148" s="406"/>
      <c r="DZ148" s="362"/>
      <c r="EA148" s="355" t="n">
        <f aca="false">COUNTIF($M$130:$M$161,DZ148)*$D$15</f>
        <v>0</v>
      </c>
      <c r="EB148" s="406"/>
      <c r="EC148" s="362"/>
      <c r="ED148" s="355" t="n">
        <f aca="false">COUNTIF($M$130:$M$161,EC148)*$D$15</f>
        <v>0</v>
      </c>
      <c r="EE148" s="406"/>
      <c r="EF148" s="362"/>
      <c r="EG148" s="355" t="n">
        <f aca="false">COUNTIF($M$130:$M$161,EF148)*$D$15</f>
        <v>0</v>
      </c>
      <c r="EH148" s="406"/>
      <c r="EI148" s="406"/>
    </row>
    <row r="149" customFormat="false" ht="15" hidden="false" customHeight="false" outlineLevel="0" collapsed="false">
      <c r="A149" s="326"/>
      <c r="B149" s="326"/>
      <c r="C149" s="409"/>
      <c r="D149" s="409"/>
      <c r="E149" s="409"/>
      <c r="F149" s="410" t="n">
        <f aca="false">$D$15</f>
        <v>3</v>
      </c>
      <c r="G149" s="411" t="n">
        <f aca="false">VLOOKUP(H149,Equipos!$Q$1:$R$25,2,0)</f>
        <v>19</v>
      </c>
      <c r="H149" s="416" t="str">
        <f aca="false">Idiomas!$D$137</f>
        <v>CLASIFICADOS PARA DIECISEISAVOS</v>
      </c>
      <c r="I149" s="409"/>
      <c r="J149" s="417"/>
      <c r="K149" s="366" t="str">
        <f aca="false">Idiomas!$D$198&amp;"-"&amp;ROWS($L$130:L149)</f>
        <v>Dieciseisavofinalista-20</v>
      </c>
      <c r="L149" s="353"/>
      <c r="M149" s="358" t="str">
        <f aca="false">WORLDCUP!AF104</f>
        <v>2C</v>
      </c>
      <c r="N149" s="331"/>
      <c r="O149" s="331"/>
      <c r="P149" s="331"/>
      <c r="Q149" s="331"/>
      <c r="R149" s="403"/>
      <c r="S149" s="362" t="s">
        <v>340</v>
      </c>
      <c r="T149" s="355" t="n">
        <f aca="false">COUNTIF($M$130:$M$161,S149)*$D$15</f>
        <v>0</v>
      </c>
      <c r="U149" s="406"/>
      <c r="V149" s="362" t="s">
        <v>340</v>
      </c>
      <c r="W149" s="355" t="n">
        <f aca="false">COUNTIF($M$130:$M$161,V149)*$D$15</f>
        <v>0</v>
      </c>
      <c r="X149" s="406"/>
      <c r="Y149" s="362" t="s">
        <v>340</v>
      </c>
      <c r="Z149" s="355" t="n">
        <f aca="false">COUNTIF($M$130:$M$161,Y149)*$D$15</f>
        <v>0</v>
      </c>
      <c r="AA149" s="406"/>
      <c r="AB149" s="362" t="s">
        <v>339</v>
      </c>
      <c r="AC149" s="355" t="n">
        <f aca="false">COUNTIF($M$130:$M$161,AB149)*$D$15</f>
        <v>0</v>
      </c>
      <c r="AD149" s="406"/>
      <c r="AE149" s="362" t="s">
        <v>339</v>
      </c>
      <c r="AF149" s="355" t="n">
        <f aca="false">COUNTIF($M$130:$M$161,AE149)*$D$15</f>
        <v>0</v>
      </c>
      <c r="AG149" s="406"/>
      <c r="AH149" s="362" t="s">
        <v>340</v>
      </c>
      <c r="AI149" s="355" t="n">
        <f aca="false">COUNTIF($M$130:$M$161,AH149)*$D$15</f>
        <v>0</v>
      </c>
      <c r="AJ149" s="406"/>
      <c r="AK149" s="362" t="s">
        <v>340</v>
      </c>
      <c r="AL149" s="355" t="n">
        <f aca="false">COUNTIF($M$130:$M$161,AK149)*$D$15</f>
        <v>0</v>
      </c>
      <c r="AM149" s="406"/>
      <c r="AN149" s="362" t="s">
        <v>340</v>
      </c>
      <c r="AO149" s="355" t="n">
        <f aca="false">COUNTIF($M$130:$M$161,AN149)*$D$15</f>
        <v>0</v>
      </c>
      <c r="AP149" s="406"/>
      <c r="AQ149" s="362" t="s">
        <v>339</v>
      </c>
      <c r="AR149" s="355" t="n">
        <f aca="false">COUNTIF($M$130:$M$161,AQ149)*$D$15</f>
        <v>0</v>
      </c>
      <c r="AS149" s="406"/>
      <c r="AT149" s="362" t="s">
        <v>339</v>
      </c>
      <c r="AU149" s="355" t="n">
        <f aca="false">COUNTIF($M$130:$M$161,AT149)*$D$15</f>
        <v>0</v>
      </c>
      <c r="AV149" s="406"/>
      <c r="AW149" s="362" t="s">
        <v>340</v>
      </c>
      <c r="AX149" s="355" t="n">
        <f aca="false">COUNTIF($M$130:$M$161,AW149)*$D$15</f>
        <v>0</v>
      </c>
      <c r="AY149" s="406"/>
      <c r="AZ149" s="362" t="s">
        <v>340</v>
      </c>
      <c r="BA149" s="355" t="n">
        <f aca="false">COUNTIF($M$130:$M$161,AZ149)*$D$15</f>
        <v>0</v>
      </c>
      <c r="BB149" s="406"/>
      <c r="BC149" s="362" t="s">
        <v>340</v>
      </c>
      <c r="BD149" s="355" t="n">
        <f aca="false">COUNTIF($M$130:$M$161,BC149)*$D$15</f>
        <v>0</v>
      </c>
      <c r="BE149" s="406"/>
      <c r="BF149" s="362" t="s">
        <v>340</v>
      </c>
      <c r="BG149" s="355" t="n">
        <f aca="false">COUNTIF($M$130:$M$161,BF149)*$D$15</f>
        <v>0</v>
      </c>
      <c r="BH149" s="406"/>
      <c r="BI149" s="362" t="s">
        <v>340</v>
      </c>
      <c r="BJ149" s="355" t="n">
        <f aca="false">COUNTIF($M$130:$M$161,BI149)*$D$15</f>
        <v>0</v>
      </c>
      <c r="BK149" s="406"/>
      <c r="BL149" s="362" t="s">
        <v>340</v>
      </c>
      <c r="BM149" s="355" t="n">
        <f aca="false">COUNTIF($M$130:$M$161,BL149)*$D$15</f>
        <v>0</v>
      </c>
      <c r="BN149" s="406"/>
      <c r="BO149" s="362" t="s">
        <v>340</v>
      </c>
      <c r="BP149" s="355" t="n">
        <f aca="false">COUNTIF($M$130:$M$161,BO149)*$D$15</f>
        <v>0</v>
      </c>
      <c r="BQ149" s="406"/>
      <c r="BR149" s="362" t="s">
        <v>340</v>
      </c>
      <c r="BS149" s="355" t="n">
        <f aca="false">COUNTIF($M$130:$M$161,BR149)*$D$15</f>
        <v>0</v>
      </c>
      <c r="BT149" s="406"/>
      <c r="BU149" s="362"/>
      <c r="BV149" s="355" t="n">
        <f aca="false">COUNTIF($M$130:$M$161,BU149)*$D$15</f>
        <v>0</v>
      </c>
      <c r="BW149" s="406"/>
      <c r="BX149" s="362"/>
      <c r="BY149" s="355" t="n">
        <f aca="false">COUNTIF($M$130:$M$161,BX149)*$D$15</f>
        <v>0</v>
      </c>
      <c r="BZ149" s="406"/>
      <c r="CA149" s="362"/>
      <c r="CB149" s="355" t="n">
        <f aca="false">COUNTIF($M$130:$M$161,CA149)*$D$15</f>
        <v>0</v>
      </c>
      <c r="CC149" s="406"/>
      <c r="CD149" s="362"/>
      <c r="CE149" s="355" t="n">
        <f aca="false">COUNTIF($M$130:$M$161,CD149)*$D$15</f>
        <v>0</v>
      </c>
      <c r="CF149" s="406"/>
      <c r="CG149" s="362"/>
      <c r="CH149" s="355" t="n">
        <f aca="false">COUNTIF($M$130:$M$161,CG149)*$D$15</f>
        <v>0</v>
      </c>
      <c r="CI149" s="406"/>
      <c r="CJ149" s="362"/>
      <c r="CK149" s="355" t="n">
        <f aca="false">COUNTIF($M$130:$M$161,CJ149)*$D$15</f>
        <v>0</v>
      </c>
      <c r="CL149" s="406"/>
      <c r="CM149" s="362"/>
      <c r="CN149" s="355" t="n">
        <f aca="false">COUNTIF($M$130:$M$161,CM149)*$D$15</f>
        <v>0</v>
      </c>
      <c r="CO149" s="406"/>
      <c r="CP149" s="362"/>
      <c r="CQ149" s="355" t="n">
        <f aca="false">COUNTIF($M$130:$M$161,CP149)*$D$15</f>
        <v>0</v>
      </c>
      <c r="CR149" s="406"/>
      <c r="CS149" s="362"/>
      <c r="CT149" s="355" t="n">
        <f aca="false">COUNTIF($M$130:$M$161,CS149)*$D$15</f>
        <v>0</v>
      </c>
      <c r="CU149" s="406"/>
      <c r="CV149" s="362"/>
      <c r="CW149" s="355" t="n">
        <f aca="false">COUNTIF($M$130:$M$161,CV149)*$D$15</f>
        <v>0</v>
      </c>
      <c r="CX149" s="406"/>
      <c r="CY149" s="362"/>
      <c r="CZ149" s="355" t="n">
        <f aca="false">COUNTIF($M$130:$M$161,CY149)*$D$15</f>
        <v>0</v>
      </c>
      <c r="DA149" s="406"/>
      <c r="DB149" s="362"/>
      <c r="DC149" s="355" t="n">
        <f aca="false">COUNTIF($M$130:$M$161,DB149)*$D$15</f>
        <v>0</v>
      </c>
      <c r="DD149" s="406"/>
      <c r="DE149" s="362"/>
      <c r="DF149" s="355" t="n">
        <f aca="false">COUNTIF($M$130:$M$161,DE149)*$D$15</f>
        <v>0</v>
      </c>
      <c r="DG149" s="406"/>
      <c r="DH149" s="362"/>
      <c r="DI149" s="355" t="n">
        <f aca="false">COUNTIF($M$130:$M$161,DH149)*$D$15</f>
        <v>0</v>
      </c>
      <c r="DJ149" s="406"/>
      <c r="DK149" s="362"/>
      <c r="DL149" s="355" t="n">
        <f aca="false">COUNTIF($M$130:$M$161,DK149)*$D$15</f>
        <v>0</v>
      </c>
      <c r="DM149" s="406"/>
      <c r="DN149" s="362"/>
      <c r="DO149" s="355" t="n">
        <f aca="false">COUNTIF($M$130:$M$161,DN149)*$D$15</f>
        <v>0</v>
      </c>
      <c r="DP149" s="406"/>
      <c r="DQ149" s="362"/>
      <c r="DR149" s="355" t="n">
        <f aca="false">COUNTIF($M$130:$M$161,DQ149)*$D$15</f>
        <v>0</v>
      </c>
      <c r="DS149" s="406"/>
      <c r="DT149" s="362"/>
      <c r="DU149" s="355" t="n">
        <f aca="false">COUNTIF($M$130:$M$161,DT149)*$D$15</f>
        <v>0</v>
      </c>
      <c r="DV149" s="406"/>
      <c r="DW149" s="362"/>
      <c r="DX149" s="355" t="n">
        <f aca="false">COUNTIF($M$130:$M$161,DW149)*$D$15</f>
        <v>0</v>
      </c>
      <c r="DY149" s="406"/>
      <c r="DZ149" s="362"/>
      <c r="EA149" s="355" t="n">
        <f aca="false">COUNTIF($M$130:$M$161,DZ149)*$D$15</f>
        <v>0</v>
      </c>
      <c r="EB149" s="406"/>
      <c r="EC149" s="362"/>
      <c r="ED149" s="355" t="n">
        <f aca="false">COUNTIF($M$130:$M$161,EC149)*$D$15</f>
        <v>0</v>
      </c>
      <c r="EE149" s="406"/>
      <c r="EF149" s="362"/>
      <c r="EG149" s="355" t="n">
        <f aca="false">COUNTIF($M$130:$M$161,EF149)*$D$15</f>
        <v>0</v>
      </c>
      <c r="EH149" s="406"/>
      <c r="EI149" s="406"/>
    </row>
    <row r="150" customFormat="false" ht="15" hidden="false" customHeight="false" outlineLevel="0" collapsed="false">
      <c r="A150" s="326"/>
      <c r="B150" s="326"/>
      <c r="C150" s="409"/>
      <c r="D150" s="409"/>
      <c r="E150" s="409"/>
      <c r="F150" s="410" t="n">
        <f aca="false">$D$15</f>
        <v>3</v>
      </c>
      <c r="G150" s="411" t="n">
        <f aca="false">VLOOKUP(H150,Equipos!$Q$1:$R$25,2,0)</f>
        <v>19</v>
      </c>
      <c r="H150" s="416" t="str">
        <f aca="false">Idiomas!$D$137</f>
        <v>CLASIFICADOS PARA DIECISEISAVOS</v>
      </c>
      <c r="I150" s="409"/>
      <c r="J150" s="417"/>
      <c r="K150" s="366" t="str">
        <f aca="false">Idiomas!$D$198&amp;"-"&amp;ROWS($L$130:L150)</f>
        <v>Dieciseisavofinalista-21</v>
      </c>
      <c r="L150" s="353"/>
      <c r="M150" s="358" t="str">
        <f aca="false">WORLDCUP!AF105</f>
        <v>2I</v>
      </c>
      <c r="N150" s="331"/>
      <c r="O150" s="331"/>
      <c r="P150" s="331"/>
      <c r="Q150" s="331"/>
      <c r="R150" s="403"/>
      <c r="S150" s="362" t="s">
        <v>363</v>
      </c>
      <c r="T150" s="355" t="n">
        <f aca="false">COUNTIF($M$130:$M$161,S150)*$D$15</f>
        <v>0</v>
      </c>
      <c r="U150" s="406"/>
      <c r="V150" s="362" t="s">
        <v>364</v>
      </c>
      <c r="W150" s="355" t="n">
        <f aca="false">COUNTIF($M$130:$M$161,V150)*$D$15</f>
        <v>0</v>
      </c>
      <c r="X150" s="406"/>
      <c r="Y150" s="362" t="s">
        <v>363</v>
      </c>
      <c r="Z150" s="355" t="n">
        <f aca="false">COUNTIF($M$130:$M$161,Y150)*$D$15</f>
        <v>0</v>
      </c>
      <c r="AA150" s="406"/>
      <c r="AB150" s="362" t="s">
        <v>364</v>
      </c>
      <c r="AC150" s="355" t="n">
        <f aca="false">COUNTIF($M$130:$M$161,AB150)*$D$15</f>
        <v>0</v>
      </c>
      <c r="AD150" s="406"/>
      <c r="AE150" s="362" t="s">
        <v>364</v>
      </c>
      <c r="AF150" s="355" t="n">
        <f aca="false">COUNTIF($M$130:$M$161,AE150)*$D$15</f>
        <v>0</v>
      </c>
      <c r="AG150" s="406"/>
      <c r="AH150" s="362" t="s">
        <v>364</v>
      </c>
      <c r="AI150" s="355" t="n">
        <f aca="false">COUNTIF($M$130:$M$161,AH150)*$D$15</f>
        <v>0</v>
      </c>
      <c r="AJ150" s="406"/>
      <c r="AK150" s="362" t="s">
        <v>363</v>
      </c>
      <c r="AL150" s="355" t="n">
        <f aca="false">COUNTIF($M$130:$M$161,AK150)*$D$15</f>
        <v>0</v>
      </c>
      <c r="AM150" s="406"/>
      <c r="AN150" s="362" t="s">
        <v>364</v>
      </c>
      <c r="AO150" s="355" t="n">
        <f aca="false">COUNTIF($M$130:$M$161,AN150)*$D$15</f>
        <v>0</v>
      </c>
      <c r="AP150" s="406"/>
      <c r="AQ150" s="362" t="s">
        <v>362</v>
      </c>
      <c r="AR150" s="355" t="n">
        <f aca="false">COUNTIF($M$130:$M$161,AQ150)*$D$15</f>
        <v>0</v>
      </c>
      <c r="AS150" s="406"/>
      <c r="AT150" s="362" t="s">
        <v>364</v>
      </c>
      <c r="AU150" s="355" t="n">
        <f aca="false">COUNTIF($M$130:$M$161,AT150)*$D$15</f>
        <v>0</v>
      </c>
      <c r="AV150" s="406"/>
      <c r="AW150" s="362" t="s">
        <v>364</v>
      </c>
      <c r="AX150" s="355" t="n">
        <f aca="false">COUNTIF($M$130:$M$161,AW150)*$D$15</f>
        <v>0</v>
      </c>
      <c r="AY150" s="406"/>
      <c r="AZ150" s="362" t="s">
        <v>364</v>
      </c>
      <c r="BA150" s="355" t="n">
        <f aca="false">COUNTIF($M$130:$M$161,AZ150)*$D$15</f>
        <v>0</v>
      </c>
      <c r="BB150" s="406"/>
      <c r="BC150" s="362" t="s">
        <v>364</v>
      </c>
      <c r="BD150" s="355" t="n">
        <f aca="false">COUNTIF($M$130:$M$161,BC150)*$D$15</f>
        <v>0</v>
      </c>
      <c r="BE150" s="406"/>
      <c r="BF150" s="362" t="s">
        <v>364</v>
      </c>
      <c r="BG150" s="355" t="n">
        <f aca="false">COUNTIF($M$130:$M$161,BF150)*$D$15</f>
        <v>0</v>
      </c>
      <c r="BH150" s="406"/>
      <c r="BI150" s="362" t="s">
        <v>364</v>
      </c>
      <c r="BJ150" s="355" t="n">
        <f aca="false">COUNTIF($M$130:$M$161,BI150)*$D$15</f>
        <v>0</v>
      </c>
      <c r="BK150" s="406"/>
      <c r="BL150" s="362" t="s">
        <v>364</v>
      </c>
      <c r="BM150" s="355" t="n">
        <f aca="false">COUNTIF($M$130:$M$161,BL150)*$D$15</f>
        <v>0</v>
      </c>
      <c r="BN150" s="406"/>
      <c r="BO150" s="362" t="s">
        <v>363</v>
      </c>
      <c r="BP150" s="355" t="n">
        <f aca="false">COUNTIF($M$130:$M$161,BO150)*$D$15</f>
        <v>0</v>
      </c>
      <c r="BQ150" s="406"/>
      <c r="BR150" s="362" t="s">
        <v>363</v>
      </c>
      <c r="BS150" s="355" t="n">
        <f aca="false">COUNTIF($M$130:$M$161,BR150)*$D$15</f>
        <v>0</v>
      </c>
      <c r="BT150" s="406"/>
      <c r="BU150" s="362"/>
      <c r="BV150" s="355" t="n">
        <f aca="false">COUNTIF($M$130:$M$161,BU150)*$D$15</f>
        <v>0</v>
      </c>
      <c r="BW150" s="406"/>
      <c r="BX150" s="362"/>
      <c r="BY150" s="355" t="n">
        <f aca="false">COUNTIF($M$130:$M$161,BX150)*$D$15</f>
        <v>0</v>
      </c>
      <c r="BZ150" s="406"/>
      <c r="CA150" s="362"/>
      <c r="CB150" s="355" t="n">
        <f aca="false">COUNTIF($M$130:$M$161,CA150)*$D$15</f>
        <v>0</v>
      </c>
      <c r="CC150" s="406"/>
      <c r="CD150" s="362"/>
      <c r="CE150" s="355" t="n">
        <f aca="false">COUNTIF($M$130:$M$161,CD150)*$D$15</f>
        <v>0</v>
      </c>
      <c r="CF150" s="406"/>
      <c r="CG150" s="362"/>
      <c r="CH150" s="355" t="n">
        <f aca="false">COUNTIF($M$130:$M$161,CG150)*$D$15</f>
        <v>0</v>
      </c>
      <c r="CI150" s="406"/>
      <c r="CJ150" s="362"/>
      <c r="CK150" s="355" t="n">
        <f aca="false">COUNTIF($M$130:$M$161,CJ150)*$D$15</f>
        <v>0</v>
      </c>
      <c r="CL150" s="406"/>
      <c r="CM150" s="362"/>
      <c r="CN150" s="355" t="n">
        <f aca="false">COUNTIF($M$130:$M$161,CM150)*$D$15</f>
        <v>0</v>
      </c>
      <c r="CO150" s="406"/>
      <c r="CP150" s="362"/>
      <c r="CQ150" s="355" t="n">
        <f aca="false">COUNTIF($M$130:$M$161,CP150)*$D$15</f>
        <v>0</v>
      </c>
      <c r="CR150" s="406"/>
      <c r="CS150" s="362"/>
      <c r="CT150" s="355" t="n">
        <f aca="false">COUNTIF($M$130:$M$161,CS150)*$D$15</f>
        <v>0</v>
      </c>
      <c r="CU150" s="406"/>
      <c r="CV150" s="362"/>
      <c r="CW150" s="355" t="n">
        <f aca="false">COUNTIF($M$130:$M$161,CV150)*$D$15</f>
        <v>0</v>
      </c>
      <c r="CX150" s="406"/>
      <c r="CY150" s="362"/>
      <c r="CZ150" s="355" t="n">
        <f aca="false">COUNTIF($M$130:$M$161,CY150)*$D$15</f>
        <v>0</v>
      </c>
      <c r="DA150" s="406"/>
      <c r="DB150" s="362"/>
      <c r="DC150" s="355" t="n">
        <f aca="false">COUNTIF($M$130:$M$161,DB150)*$D$15</f>
        <v>0</v>
      </c>
      <c r="DD150" s="406"/>
      <c r="DE150" s="362"/>
      <c r="DF150" s="355" t="n">
        <f aca="false">COUNTIF($M$130:$M$161,DE150)*$D$15</f>
        <v>0</v>
      </c>
      <c r="DG150" s="406"/>
      <c r="DH150" s="362"/>
      <c r="DI150" s="355" t="n">
        <f aca="false">COUNTIF($M$130:$M$161,DH150)*$D$15</f>
        <v>0</v>
      </c>
      <c r="DJ150" s="406"/>
      <c r="DK150" s="362"/>
      <c r="DL150" s="355" t="n">
        <f aca="false">COUNTIF($M$130:$M$161,DK150)*$D$15</f>
        <v>0</v>
      </c>
      <c r="DM150" s="406"/>
      <c r="DN150" s="362"/>
      <c r="DO150" s="355" t="n">
        <f aca="false">COUNTIF($M$130:$M$161,DN150)*$D$15</f>
        <v>0</v>
      </c>
      <c r="DP150" s="406"/>
      <c r="DQ150" s="362"/>
      <c r="DR150" s="355" t="n">
        <f aca="false">COUNTIF($M$130:$M$161,DQ150)*$D$15</f>
        <v>0</v>
      </c>
      <c r="DS150" s="406"/>
      <c r="DT150" s="362"/>
      <c r="DU150" s="355" t="n">
        <f aca="false">COUNTIF($M$130:$M$161,DT150)*$D$15</f>
        <v>0</v>
      </c>
      <c r="DV150" s="406"/>
      <c r="DW150" s="362"/>
      <c r="DX150" s="355" t="n">
        <f aca="false">COUNTIF($M$130:$M$161,DW150)*$D$15</f>
        <v>0</v>
      </c>
      <c r="DY150" s="406"/>
      <c r="DZ150" s="362"/>
      <c r="EA150" s="355" t="n">
        <f aca="false">COUNTIF($M$130:$M$161,DZ150)*$D$15</f>
        <v>0</v>
      </c>
      <c r="EB150" s="406"/>
      <c r="EC150" s="362"/>
      <c r="ED150" s="355" t="n">
        <f aca="false">COUNTIF($M$130:$M$161,EC150)*$D$15</f>
        <v>0</v>
      </c>
      <c r="EE150" s="406"/>
      <c r="EF150" s="362"/>
      <c r="EG150" s="355" t="n">
        <f aca="false">COUNTIF($M$130:$M$161,EF150)*$D$15</f>
        <v>0</v>
      </c>
      <c r="EH150" s="406"/>
      <c r="EI150" s="406"/>
    </row>
    <row r="151" customFormat="false" ht="15" hidden="false" customHeight="false" outlineLevel="0" collapsed="false">
      <c r="A151" s="326"/>
      <c r="B151" s="326"/>
      <c r="C151" s="409"/>
      <c r="D151" s="409"/>
      <c r="E151" s="409"/>
      <c r="F151" s="410" t="n">
        <f aca="false">$D$15</f>
        <v>3</v>
      </c>
      <c r="G151" s="411" t="n">
        <f aca="false">VLOOKUP(H151,Equipos!$Q$1:$R$25,2,0)</f>
        <v>19</v>
      </c>
      <c r="H151" s="416" t="str">
        <f aca="false">Idiomas!$D$137</f>
        <v>CLASIFICADOS PARA DIECISEISAVOS</v>
      </c>
      <c r="I151" s="409"/>
      <c r="J151" s="417"/>
      <c r="K151" s="366" t="str">
        <f aca="false">Idiomas!$D$198&amp;"-"&amp;ROWS($L$130:L151)</f>
        <v>Dieciseisavofinalista-22</v>
      </c>
      <c r="L151" s="353"/>
      <c r="M151" s="358" t="str">
        <f aca="false">WORLDCUP!AF106</f>
        <v>3CDFGH</v>
      </c>
      <c r="N151" s="331"/>
      <c r="O151" s="331"/>
      <c r="P151" s="331"/>
      <c r="Q151" s="331"/>
      <c r="R151" s="403"/>
      <c r="S151" s="362" t="s">
        <v>353</v>
      </c>
      <c r="T151" s="355" t="n">
        <f aca="false">COUNTIF($M$130:$M$161,S151)*$D$15</f>
        <v>0</v>
      </c>
      <c r="U151" s="406"/>
      <c r="V151" s="362" t="s">
        <v>352</v>
      </c>
      <c r="W151" s="355" t="n">
        <f aca="false">COUNTIF($M$130:$M$161,V151)*$D$15</f>
        <v>0</v>
      </c>
      <c r="X151" s="406"/>
      <c r="Y151" s="362" t="s">
        <v>353</v>
      </c>
      <c r="Z151" s="355" t="n">
        <f aca="false">COUNTIF($M$130:$M$161,Y151)*$D$15</f>
        <v>0</v>
      </c>
      <c r="AA151" s="406"/>
      <c r="AB151" s="362" t="s">
        <v>352</v>
      </c>
      <c r="AC151" s="355" t="n">
        <f aca="false">COUNTIF($M$130:$M$161,AB151)*$D$15</f>
        <v>0</v>
      </c>
      <c r="AD151" s="406"/>
      <c r="AE151" s="362" t="s">
        <v>352</v>
      </c>
      <c r="AF151" s="355" t="n">
        <f aca="false">COUNTIF($M$130:$M$161,AE151)*$D$15</f>
        <v>0</v>
      </c>
      <c r="AG151" s="406"/>
      <c r="AH151" s="362" t="s">
        <v>352</v>
      </c>
      <c r="AI151" s="355" t="n">
        <f aca="false">COUNTIF($M$130:$M$161,AH151)*$D$15</f>
        <v>0</v>
      </c>
      <c r="AJ151" s="406"/>
      <c r="AK151" s="362" t="s">
        <v>352</v>
      </c>
      <c r="AL151" s="355" t="n">
        <f aca="false">COUNTIF($M$130:$M$161,AK151)*$D$15</f>
        <v>0</v>
      </c>
      <c r="AM151" s="406"/>
      <c r="AN151" s="362" t="s">
        <v>352</v>
      </c>
      <c r="AO151" s="355" t="n">
        <f aca="false">COUNTIF($M$130:$M$161,AN151)*$D$15</f>
        <v>0</v>
      </c>
      <c r="AP151" s="406"/>
      <c r="AQ151" s="362" t="s">
        <v>345</v>
      </c>
      <c r="AR151" s="355" t="n">
        <f aca="false">COUNTIF($M$130:$M$161,AQ151)*$D$15</f>
        <v>0</v>
      </c>
      <c r="AS151" s="406"/>
      <c r="AT151" s="362" t="s">
        <v>352</v>
      </c>
      <c r="AU151" s="355" t="n">
        <f aca="false">COUNTIF($M$130:$M$161,AT151)*$D$15</f>
        <v>0</v>
      </c>
      <c r="AV151" s="406"/>
      <c r="AW151" s="362" t="s">
        <v>345</v>
      </c>
      <c r="AX151" s="355" t="n">
        <f aca="false">COUNTIF($M$130:$M$161,AW151)*$D$15</f>
        <v>0</v>
      </c>
      <c r="AY151" s="406"/>
      <c r="AZ151" s="362" t="s">
        <v>353</v>
      </c>
      <c r="BA151" s="355" t="n">
        <f aca="false">COUNTIF($M$130:$M$161,AZ151)*$D$15</f>
        <v>0</v>
      </c>
      <c r="BB151" s="406"/>
      <c r="BC151" s="362" t="s">
        <v>357</v>
      </c>
      <c r="BD151" s="355" t="n">
        <f aca="false">COUNTIF($M$130:$M$161,BC151)*$D$15</f>
        <v>0</v>
      </c>
      <c r="BE151" s="406"/>
      <c r="BF151" s="362" t="s">
        <v>353</v>
      </c>
      <c r="BG151" s="355" t="n">
        <f aca="false">COUNTIF($M$130:$M$161,BF151)*$D$15</f>
        <v>0</v>
      </c>
      <c r="BH151" s="406"/>
      <c r="BI151" s="362" t="s">
        <v>353</v>
      </c>
      <c r="BJ151" s="355" t="n">
        <f aca="false">COUNTIF($M$130:$M$161,BI151)*$D$15</f>
        <v>0</v>
      </c>
      <c r="BK151" s="406"/>
      <c r="BL151" s="362" t="s">
        <v>353</v>
      </c>
      <c r="BM151" s="355" t="n">
        <f aca="false">COUNTIF($M$130:$M$161,BL151)*$D$15</f>
        <v>0</v>
      </c>
      <c r="BN151" s="406"/>
      <c r="BO151" s="362" t="s">
        <v>345</v>
      </c>
      <c r="BP151" s="355" t="n">
        <f aca="false">COUNTIF($M$130:$M$161,BO151)*$D$15</f>
        <v>0</v>
      </c>
      <c r="BQ151" s="406"/>
      <c r="BR151" s="362" t="s">
        <v>345</v>
      </c>
      <c r="BS151" s="355" t="n">
        <f aca="false">COUNTIF($M$130:$M$161,BR151)*$D$15</f>
        <v>0</v>
      </c>
      <c r="BT151" s="406"/>
      <c r="BU151" s="362"/>
      <c r="BV151" s="355" t="n">
        <f aca="false">COUNTIF($M$130:$M$161,BU151)*$D$15</f>
        <v>0</v>
      </c>
      <c r="BW151" s="406"/>
      <c r="BX151" s="362"/>
      <c r="BY151" s="355" t="n">
        <f aca="false">COUNTIF($M$130:$M$161,BX151)*$D$15</f>
        <v>0</v>
      </c>
      <c r="BZ151" s="406"/>
      <c r="CA151" s="362"/>
      <c r="CB151" s="355" t="n">
        <f aca="false">COUNTIF($M$130:$M$161,CA151)*$D$15</f>
        <v>0</v>
      </c>
      <c r="CC151" s="406"/>
      <c r="CD151" s="362"/>
      <c r="CE151" s="355" t="n">
        <f aca="false">COUNTIF($M$130:$M$161,CD151)*$D$15</f>
        <v>0</v>
      </c>
      <c r="CF151" s="406"/>
      <c r="CG151" s="362"/>
      <c r="CH151" s="355" t="n">
        <f aca="false">COUNTIF($M$130:$M$161,CG151)*$D$15</f>
        <v>0</v>
      </c>
      <c r="CI151" s="406"/>
      <c r="CJ151" s="362"/>
      <c r="CK151" s="355" t="n">
        <f aca="false">COUNTIF($M$130:$M$161,CJ151)*$D$15</f>
        <v>0</v>
      </c>
      <c r="CL151" s="406"/>
      <c r="CM151" s="362"/>
      <c r="CN151" s="355" t="n">
        <f aca="false">COUNTIF($M$130:$M$161,CM151)*$D$15</f>
        <v>0</v>
      </c>
      <c r="CO151" s="406"/>
      <c r="CP151" s="362"/>
      <c r="CQ151" s="355" t="n">
        <f aca="false">COUNTIF($M$130:$M$161,CP151)*$D$15</f>
        <v>0</v>
      </c>
      <c r="CR151" s="406"/>
      <c r="CS151" s="362"/>
      <c r="CT151" s="355" t="n">
        <f aca="false">COUNTIF($M$130:$M$161,CS151)*$D$15</f>
        <v>0</v>
      </c>
      <c r="CU151" s="406"/>
      <c r="CV151" s="362"/>
      <c r="CW151" s="355" t="n">
        <f aca="false">COUNTIF($M$130:$M$161,CV151)*$D$15</f>
        <v>0</v>
      </c>
      <c r="CX151" s="406"/>
      <c r="CY151" s="362"/>
      <c r="CZ151" s="355" t="n">
        <f aca="false">COUNTIF($M$130:$M$161,CY151)*$D$15</f>
        <v>0</v>
      </c>
      <c r="DA151" s="406"/>
      <c r="DB151" s="362"/>
      <c r="DC151" s="355" t="n">
        <f aca="false">COUNTIF($M$130:$M$161,DB151)*$D$15</f>
        <v>0</v>
      </c>
      <c r="DD151" s="406"/>
      <c r="DE151" s="362"/>
      <c r="DF151" s="355" t="n">
        <f aca="false">COUNTIF($M$130:$M$161,DE151)*$D$15</f>
        <v>0</v>
      </c>
      <c r="DG151" s="406"/>
      <c r="DH151" s="362"/>
      <c r="DI151" s="355" t="n">
        <f aca="false">COUNTIF($M$130:$M$161,DH151)*$D$15</f>
        <v>0</v>
      </c>
      <c r="DJ151" s="406"/>
      <c r="DK151" s="362"/>
      <c r="DL151" s="355" t="n">
        <f aca="false">COUNTIF($M$130:$M$161,DK151)*$D$15</f>
        <v>0</v>
      </c>
      <c r="DM151" s="406"/>
      <c r="DN151" s="362"/>
      <c r="DO151" s="355" t="n">
        <f aca="false">COUNTIF($M$130:$M$161,DN151)*$D$15</f>
        <v>0</v>
      </c>
      <c r="DP151" s="406"/>
      <c r="DQ151" s="362"/>
      <c r="DR151" s="355" t="n">
        <f aca="false">COUNTIF($M$130:$M$161,DQ151)*$D$15</f>
        <v>0</v>
      </c>
      <c r="DS151" s="406"/>
      <c r="DT151" s="362"/>
      <c r="DU151" s="355" t="n">
        <f aca="false">COUNTIF($M$130:$M$161,DT151)*$D$15</f>
        <v>0</v>
      </c>
      <c r="DV151" s="406"/>
      <c r="DW151" s="362"/>
      <c r="DX151" s="355" t="n">
        <f aca="false">COUNTIF($M$130:$M$161,DW151)*$D$15</f>
        <v>0</v>
      </c>
      <c r="DY151" s="406"/>
      <c r="DZ151" s="362"/>
      <c r="EA151" s="355" t="n">
        <f aca="false">COUNTIF($M$130:$M$161,DZ151)*$D$15</f>
        <v>0</v>
      </c>
      <c r="EB151" s="406"/>
      <c r="EC151" s="362"/>
      <c r="ED151" s="355" t="n">
        <f aca="false">COUNTIF($M$130:$M$161,EC151)*$D$15</f>
        <v>0</v>
      </c>
      <c r="EE151" s="406"/>
      <c r="EF151" s="362"/>
      <c r="EG151" s="355" t="n">
        <f aca="false">COUNTIF($M$130:$M$161,EF151)*$D$15</f>
        <v>0</v>
      </c>
      <c r="EH151" s="406"/>
      <c r="EI151" s="406"/>
    </row>
    <row r="152" customFormat="false" ht="15" hidden="false" customHeight="false" outlineLevel="0" collapsed="false">
      <c r="A152" s="326"/>
      <c r="B152" s="326"/>
      <c r="C152" s="409"/>
      <c r="D152" s="409"/>
      <c r="E152" s="409"/>
      <c r="F152" s="410" t="n">
        <f aca="false">$D$15</f>
        <v>3</v>
      </c>
      <c r="G152" s="411" t="n">
        <f aca="false">VLOOKUP(H152,Equipos!$Q$1:$R$25,2,0)</f>
        <v>19</v>
      </c>
      <c r="H152" s="416" t="str">
        <f aca="false">Idiomas!$D$137</f>
        <v>CLASIFICADOS PARA DIECISEISAVOS</v>
      </c>
      <c r="I152" s="409"/>
      <c r="J152" s="417"/>
      <c r="K152" s="366" t="str">
        <f aca="false">Idiomas!$D$198&amp;"-"&amp;ROWS($L$130:L152)</f>
        <v>Dieciseisavofinalista-23</v>
      </c>
      <c r="L152" s="353"/>
      <c r="M152" s="358" t="str">
        <f aca="false">WORLDCUP!AF107</f>
        <v>3CEFHI</v>
      </c>
      <c r="N152" s="331"/>
      <c r="O152" s="331"/>
      <c r="P152" s="331"/>
      <c r="Q152" s="331"/>
      <c r="R152" s="403"/>
      <c r="S152" s="362" t="s">
        <v>341</v>
      </c>
      <c r="T152" s="355" t="n">
        <f aca="false">COUNTIF($M$130:$M$161,S152)*$D$15</f>
        <v>0</v>
      </c>
      <c r="U152" s="406"/>
      <c r="V152" s="362" t="s">
        <v>341</v>
      </c>
      <c r="W152" s="355" t="n">
        <f aca="false">COUNTIF($M$130:$M$161,V152)*$D$15</f>
        <v>0</v>
      </c>
      <c r="X152" s="406"/>
      <c r="Y152" s="362" t="s">
        <v>341</v>
      </c>
      <c r="Z152" s="355" t="n">
        <f aca="false">COUNTIF($M$130:$M$161,Y152)*$D$15</f>
        <v>0</v>
      </c>
      <c r="AA152" s="406"/>
      <c r="AB152" s="362" t="s">
        <v>348</v>
      </c>
      <c r="AC152" s="355" t="n">
        <f aca="false">COUNTIF($M$130:$M$161,AB152)*$D$15</f>
        <v>0</v>
      </c>
      <c r="AD152" s="406"/>
      <c r="AE152" s="362" t="s">
        <v>341</v>
      </c>
      <c r="AF152" s="355" t="n">
        <f aca="false">COUNTIF($M$130:$M$161,AE152)*$D$15</f>
        <v>0</v>
      </c>
      <c r="AG152" s="406"/>
      <c r="AH152" s="362" t="s">
        <v>349</v>
      </c>
      <c r="AI152" s="355" t="n">
        <f aca="false">COUNTIF($M$130:$M$161,AH152)*$D$15</f>
        <v>0</v>
      </c>
      <c r="AJ152" s="406"/>
      <c r="AK152" s="362" t="s">
        <v>341</v>
      </c>
      <c r="AL152" s="355" t="n">
        <f aca="false">COUNTIF($M$130:$M$161,AK152)*$D$15</f>
        <v>0</v>
      </c>
      <c r="AM152" s="406"/>
      <c r="AN152" s="362" t="s">
        <v>341</v>
      </c>
      <c r="AO152" s="355" t="n">
        <f aca="false">COUNTIF($M$130:$M$161,AN152)*$D$15</f>
        <v>0</v>
      </c>
      <c r="AP152" s="406"/>
      <c r="AQ152" s="362" t="s">
        <v>348</v>
      </c>
      <c r="AR152" s="355" t="n">
        <f aca="false">COUNTIF($M$130:$M$161,AQ152)*$D$15</f>
        <v>0</v>
      </c>
      <c r="AS152" s="406"/>
      <c r="AT152" s="362" t="s">
        <v>361</v>
      </c>
      <c r="AU152" s="355" t="n">
        <f aca="false">COUNTIF($M$130:$M$161,AT152)*$D$15</f>
        <v>0</v>
      </c>
      <c r="AV152" s="406"/>
      <c r="AW152" s="362" t="s">
        <v>349</v>
      </c>
      <c r="AX152" s="355" t="n">
        <f aca="false">COUNTIF($M$130:$M$161,AW152)*$D$15</f>
        <v>0</v>
      </c>
      <c r="AY152" s="406"/>
      <c r="AZ152" s="362" t="s">
        <v>341</v>
      </c>
      <c r="BA152" s="355" t="n">
        <f aca="false">COUNTIF($M$130:$M$161,AZ152)*$D$15</f>
        <v>0</v>
      </c>
      <c r="BB152" s="406"/>
      <c r="BC152" s="362" t="s">
        <v>349</v>
      </c>
      <c r="BD152" s="355" t="n">
        <f aca="false">COUNTIF($M$130:$M$161,BC152)*$D$15</f>
        <v>0</v>
      </c>
      <c r="BE152" s="406"/>
      <c r="BF152" s="362" t="s">
        <v>341</v>
      </c>
      <c r="BG152" s="355" t="n">
        <f aca="false">COUNTIF($M$130:$M$161,BF152)*$D$15</f>
        <v>0</v>
      </c>
      <c r="BH152" s="406"/>
      <c r="BI152" s="362" t="s">
        <v>359</v>
      </c>
      <c r="BJ152" s="355" t="n">
        <f aca="false">COUNTIF($M$130:$M$161,BI152)*$D$15</f>
        <v>0</v>
      </c>
      <c r="BK152" s="406"/>
      <c r="BL152" s="362" t="s">
        <v>361</v>
      </c>
      <c r="BM152" s="355" t="n">
        <f aca="false">COUNTIF($M$130:$M$161,BL152)*$D$15</f>
        <v>0</v>
      </c>
      <c r="BN152" s="406"/>
      <c r="BO152" s="362" t="s">
        <v>348</v>
      </c>
      <c r="BP152" s="355" t="n">
        <f aca="false">COUNTIF($M$130:$M$161,BO152)*$D$15</f>
        <v>0</v>
      </c>
      <c r="BQ152" s="406"/>
      <c r="BR152" s="362" t="s">
        <v>361</v>
      </c>
      <c r="BS152" s="355" t="n">
        <f aca="false">COUNTIF($M$130:$M$161,BR152)*$D$15</f>
        <v>0</v>
      </c>
      <c r="BT152" s="406"/>
      <c r="BU152" s="362"/>
      <c r="BV152" s="355" t="n">
        <f aca="false">COUNTIF($M$130:$M$161,BU152)*$D$15</f>
        <v>0</v>
      </c>
      <c r="BW152" s="406"/>
      <c r="BX152" s="362"/>
      <c r="BY152" s="355" t="n">
        <f aca="false">COUNTIF($M$130:$M$161,BX152)*$D$15</f>
        <v>0</v>
      </c>
      <c r="BZ152" s="406"/>
      <c r="CA152" s="362"/>
      <c r="CB152" s="355" t="n">
        <f aca="false">COUNTIF($M$130:$M$161,CA152)*$D$15</f>
        <v>0</v>
      </c>
      <c r="CC152" s="406"/>
      <c r="CD152" s="362"/>
      <c r="CE152" s="355" t="n">
        <f aca="false">COUNTIF($M$130:$M$161,CD152)*$D$15</f>
        <v>0</v>
      </c>
      <c r="CF152" s="406"/>
      <c r="CG152" s="362"/>
      <c r="CH152" s="355" t="n">
        <f aca="false">COUNTIF($M$130:$M$161,CG152)*$D$15</f>
        <v>0</v>
      </c>
      <c r="CI152" s="406"/>
      <c r="CJ152" s="362"/>
      <c r="CK152" s="355" t="n">
        <f aca="false">COUNTIF($M$130:$M$161,CJ152)*$D$15</f>
        <v>0</v>
      </c>
      <c r="CL152" s="406"/>
      <c r="CM152" s="362"/>
      <c r="CN152" s="355" t="n">
        <f aca="false">COUNTIF($M$130:$M$161,CM152)*$D$15</f>
        <v>0</v>
      </c>
      <c r="CO152" s="406"/>
      <c r="CP152" s="362"/>
      <c r="CQ152" s="355" t="n">
        <f aca="false">COUNTIF($M$130:$M$161,CP152)*$D$15</f>
        <v>0</v>
      </c>
      <c r="CR152" s="406"/>
      <c r="CS152" s="362"/>
      <c r="CT152" s="355" t="n">
        <f aca="false">COUNTIF($M$130:$M$161,CS152)*$D$15</f>
        <v>0</v>
      </c>
      <c r="CU152" s="406"/>
      <c r="CV152" s="362"/>
      <c r="CW152" s="355" t="n">
        <f aca="false">COUNTIF($M$130:$M$161,CV152)*$D$15</f>
        <v>0</v>
      </c>
      <c r="CX152" s="406"/>
      <c r="CY152" s="362"/>
      <c r="CZ152" s="355" t="n">
        <f aca="false">COUNTIF($M$130:$M$161,CY152)*$D$15</f>
        <v>0</v>
      </c>
      <c r="DA152" s="406"/>
      <c r="DB152" s="362"/>
      <c r="DC152" s="355" t="n">
        <f aca="false">COUNTIF($M$130:$M$161,DB152)*$D$15</f>
        <v>0</v>
      </c>
      <c r="DD152" s="406"/>
      <c r="DE152" s="362"/>
      <c r="DF152" s="355" t="n">
        <f aca="false">COUNTIF($M$130:$M$161,DE152)*$D$15</f>
        <v>0</v>
      </c>
      <c r="DG152" s="406"/>
      <c r="DH152" s="362"/>
      <c r="DI152" s="355" t="n">
        <f aca="false">COUNTIF($M$130:$M$161,DH152)*$D$15</f>
        <v>0</v>
      </c>
      <c r="DJ152" s="406"/>
      <c r="DK152" s="362"/>
      <c r="DL152" s="355" t="n">
        <f aca="false">COUNTIF($M$130:$M$161,DK152)*$D$15</f>
        <v>0</v>
      </c>
      <c r="DM152" s="406"/>
      <c r="DN152" s="362"/>
      <c r="DO152" s="355" t="n">
        <f aca="false">COUNTIF($M$130:$M$161,DN152)*$D$15</f>
        <v>0</v>
      </c>
      <c r="DP152" s="406"/>
      <c r="DQ152" s="362"/>
      <c r="DR152" s="355" t="n">
        <f aca="false">COUNTIF($M$130:$M$161,DQ152)*$D$15</f>
        <v>0</v>
      </c>
      <c r="DS152" s="406"/>
      <c r="DT152" s="362"/>
      <c r="DU152" s="355" t="n">
        <f aca="false">COUNTIF($M$130:$M$161,DT152)*$D$15</f>
        <v>0</v>
      </c>
      <c r="DV152" s="406"/>
      <c r="DW152" s="362"/>
      <c r="DX152" s="355" t="n">
        <f aca="false">COUNTIF($M$130:$M$161,DW152)*$D$15</f>
        <v>0</v>
      </c>
      <c r="DY152" s="406"/>
      <c r="DZ152" s="362"/>
      <c r="EA152" s="355" t="n">
        <f aca="false">COUNTIF($M$130:$M$161,DZ152)*$D$15</f>
        <v>0</v>
      </c>
      <c r="EB152" s="406"/>
      <c r="EC152" s="362"/>
      <c r="ED152" s="355" t="n">
        <f aca="false">COUNTIF($M$130:$M$161,EC152)*$D$15</f>
        <v>0</v>
      </c>
      <c r="EE152" s="406"/>
      <c r="EF152" s="362"/>
      <c r="EG152" s="355" t="n">
        <f aca="false">COUNTIF($M$130:$M$161,EF152)*$D$15</f>
        <v>0</v>
      </c>
      <c r="EH152" s="406"/>
      <c r="EI152" s="406"/>
    </row>
    <row r="153" customFormat="false" ht="15" hidden="false" customHeight="false" outlineLevel="0" collapsed="false">
      <c r="A153" s="326"/>
      <c r="B153" s="326"/>
      <c r="C153" s="409"/>
      <c r="D153" s="409"/>
      <c r="E153" s="409"/>
      <c r="F153" s="410" t="n">
        <f aca="false">$D$15</f>
        <v>3</v>
      </c>
      <c r="G153" s="411" t="n">
        <f aca="false">VLOOKUP(H153,Equipos!$Q$1:$R$25,2,0)</f>
        <v>19</v>
      </c>
      <c r="H153" s="416" t="str">
        <f aca="false">Idiomas!$D$137</f>
        <v>CLASIFICADOS PARA DIECISEISAVOS</v>
      </c>
      <c r="I153" s="409"/>
      <c r="J153" s="417"/>
      <c r="K153" s="366" t="str">
        <f aca="false">Idiomas!$D$198&amp;"-"&amp;ROWS($L$130:L153)</f>
        <v>Dieciseisavofinalista-24</v>
      </c>
      <c r="L153" s="353"/>
      <c r="M153" s="358" t="str">
        <f aca="false">WORLDCUP!AF108</f>
        <v>3EHIJK</v>
      </c>
      <c r="N153" s="331"/>
      <c r="O153" s="331"/>
      <c r="P153" s="331"/>
      <c r="Q153" s="331"/>
      <c r="R153" s="403"/>
      <c r="S153" s="362" t="s">
        <v>364</v>
      </c>
      <c r="T153" s="355" t="n">
        <f aca="false">COUNTIF($M$130:$M$161,S153)*$D$15</f>
        <v>0</v>
      </c>
      <c r="U153" s="406"/>
      <c r="V153" s="362" t="s">
        <v>363</v>
      </c>
      <c r="W153" s="355" t="n">
        <f aca="false">COUNTIF($M$130:$M$161,V153)*$D$15</f>
        <v>0</v>
      </c>
      <c r="X153" s="406"/>
      <c r="Y153" s="362" t="s">
        <v>364</v>
      </c>
      <c r="Z153" s="355" t="n">
        <f aca="false">COUNTIF($M$130:$M$161,Y153)*$D$15</f>
        <v>0</v>
      </c>
      <c r="AA153" s="406"/>
      <c r="AB153" s="362" t="s">
        <v>373</v>
      </c>
      <c r="AC153" s="355" t="n">
        <f aca="false">COUNTIF($M$130:$M$161,AB153)*$D$15</f>
        <v>0</v>
      </c>
      <c r="AD153" s="406"/>
      <c r="AE153" s="362" t="s">
        <v>363</v>
      </c>
      <c r="AF153" s="355" t="n">
        <f aca="false">COUNTIF($M$130:$M$161,AE153)*$D$15</f>
        <v>0</v>
      </c>
      <c r="AG153" s="406"/>
      <c r="AH153" s="362" t="s">
        <v>373</v>
      </c>
      <c r="AI153" s="355" t="n">
        <f aca="false">COUNTIF($M$130:$M$161,AH153)*$D$15</f>
        <v>0</v>
      </c>
      <c r="AJ153" s="406"/>
      <c r="AK153" s="362" t="s">
        <v>364</v>
      </c>
      <c r="AL153" s="355" t="n">
        <f aca="false">COUNTIF($M$130:$M$161,AK153)*$D$15</f>
        <v>0</v>
      </c>
      <c r="AM153" s="406"/>
      <c r="AN153" s="362" t="s">
        <v>348</v>
      </c>
      <c r="AO153" s="355" t="n">
        <f aca="false">COUNTIF($M$130:$M$161,AN153)*$D$15</f>
        <v>0</v>
      </c>
      <c r="AP153" s="406"/>
      <c r="AQ153" s="362" t="s">
        <v>373</v>
      </c>
      <c r="AR153" s="355" t="n">
        <f aca="false">COUNTIF($M$130:$M$161,AQ153)*$D$15</f>
        <v>0</v>
      </c>
      <c r="AS153" s="406"/>
      <c r="AT153" s="362" t="s">
        <v>363</v>
      </c>
      <c r="AU153" s="355" t="n">
        <f aca="false">COUNTIF($M$130:$M$161,AT153)*$D$15</f>
        <v>0</v>
      </c>
      <c r="AV153" s="406"/>
      <c r="AW153" s="362" t="s">
        <v>363</v>
      </c>
      <c r="AX153" s="355" t="n">
        <f aca="false">COUNTIF($M$130:$M$161,AW153)*$D$15</f>
        <v>0</v>
      </c>
      <c r="AY153" s="406"/>
      <c r="AZ153" s="362" t="s">
        <v>363</v>
      </c>
      <c r="BA153" s="355" t="n">
        <f aca="false">COUNTIF($M$130:$M$161,AZ153)*$D$15</f>
        <v>0</v>
      </c>
      <c r="BB153" s="406"/>
      <c r="BC153" s="362" t="s">
        <v>363</v>
      </c>
      <c r="BD153" s="355" t="n">
        <f aca="false">COUNTIF($M$130:$M$161,BC153)*$D$15</f>
        <v>0</v>
      </c>
      <c r="BE153" s="406"/>
      <c r="BF153" s="362" t="s">
        <v>368</v>
      </c>
      <c r="BG153" s="355" t="n">
        <f aca="false">COUNTIF($M$130:$M$161,BF153)*$D$15</f>
        <v>0</v>
      </c>
      <c r="BH153" s="406"/>
      <c r="BI153" s="362" t="s">
        <v>363</v>
      </c>
      <c r="BJ153" s="355" t="n">
        <f aca="false">COUNTIF($M$130:$M$161,BI153)*$D$15</f>
        <v>0</v>
      </c>
      <c r="BK153" s="406"/>
      <c r="BL153" s="362" t="s">
        <v>363</v>
      </c>
      <c r="BM153" s="355" t="n">
        <f aca="false">COUNTIF($M$130:$M$161,BL153)*$D$15</f>
        <v>0</v>
      </c>
      <c r="BN153" s="406"/>
      <c r="BO153" s="362" t="s">
        <v>364</v>
      </c>
      <c r="BP153" s="355" t="n">
        <f aca="false">COUNTIF($M$130:$M$161,BO153)*$D$15</f>
        <v>0</v>
      </c>
      <c r="BQ153" s="406"/>
      <c r="BR153" s="362" t="s">
        <v>364</v>
      </c>
      <c r="BS153" s="355" t="n">
        <f aca="false">COUNTIF($M$130:$M$161,BR153)*$D$15</f>
        <v>0</v>
      </c>
      <c r="BT153" s="406"/>
      <c r="BU153" s="362"/>
      <c r="BV153" s="355" t="n">
        <f aca="false">COUNTIF($M$130:$M$161,BU153)*$D$15</f>
        <v>0</v>
      </c>
      <c r="BW153" s="406"/>
      <c r="BX153" s="362"/>
      <c r="BY153" s="355" t="n">
        <f aca="false">COUNTIF($M$130:$M$161,BX153)*$D$15</f>
        <v>0</v>
      </c>
      <c r="BZ153" s="406"/>
      <c r="CA153" s="362"/>
      <c r="CB153" s="355" t="n">
        <f aca="false">COUNTIF($M$130:$M$161,CA153)*$D$15</f>
        <v>0</v>
      </c>
      <c r="CC153" s="406"/>
      <c r="CD153" s="362"/>
      <c r="CE153" s="355" t="n">
        <f aca="false">COUNTIF($M$130:$M$161,CD153)*$D$15</f>
        <v>0</v>
      </c>
      <c r="CF153" s="406"/>
      <c r="CG153" s="362"/>
      <c r="CH153" s="355" t="n">
        <f aca="false">COUNTIF($M$130:$M$161,CG153)*$D$15</f>
        <v>0</v>
      </c>
      <c r="CI153" s="406"/>
      <c r="CJ153" s="362"/>
      <c r="CK153" s="355" t="n">
        <f aca="false">COUNTIF($M$130:$M$161,CJ153)*$D$15</f>
        <v>0</v>
      </c>
      <c r="CL153" s="406"/>
      <c r="CM153" s="362"/>
      <c r="CN153" s="355" t="n">
        <f aca="false">COUNTIF($M$130:$M$161,CM153)*$D$15</f>
        <v>0</v>
      </c>
      <c r="CO153" s="406"/>
      <c r="CP153" s="362"/>
      <c r="CQ153" s="355" t="n">
        <f aca="false">COUNTIF($M$130:$M$161,CP153)*$D$15</f>
        <v>0</v>
      </c>
      <c r="CR153" s="406"/>
      <c r="CS153" s="362"/>
      <c r="CT153" s="355" t="n">
        <f aca="false">COUNTIF($M$130:$M$161,CS153)*$D$15</f>
        <v>0</v>
      </c>
      <c r="CU153" s="406"/>
      <c r="CV153" s="362"/>
      <c r="CW153" s="355" t="n">
        <f aca="false">COUNTIF($M$130:$M$161,CV153)*$D$15</f>
        <v>0</v>
      </c>
      <c r="CX153" s="406"/>
      <c r="CY153" s="362"/>
      <c r="CZ153" s="355" t="n">
        <f aca="false">COUNTIF($M$130:$M$161,CY153)*$D$15</f>
        <v>0</v>
      </c>
      <c r="DA153" s="406"/>
      <c r="DB153" s="362"/>
      <c r="DC153" s="355" t="n">
        <f aca="false">COUNTIF($M$130:$M$161,DB153)*$D$15</f>
        <v>0</v>
      </c>
      <c r="DD153" s="406"/>
      <c r="DE153" s="362"/>
      <c r="DF153" s="355" t="n">
        <f aca="false">COUNTIF($M$130:$M$161,DE153)*$D$15</f>
        <v>0</v>
      </c>
      <c r="DG153" s="406"/>
      <c r="DH153" s="362"/>
      <c r="DI153" s="355" t="n">
        <f aca="false">COUNTIF($M$130:$M$161,DH153)*$D$15</f>
        <v>0</v>
      </c>
      <c r="DJ153" s="406"/>
      <c r="DK153" s="362"/>
      <c r="DL153" s="355" t="n">
        <f aca="false">COUNTIF($M$130:$M$161,DK153)*$D$15</f>
        <v>0</v>
      </c>
      <c r="DM153" s="406"/>
      <c r="DN153" s="362"/>
      <c r="DO153" s="355" t="n">
        <f aca="false">COUNTIF($M$130:$M$161,DN153)*$D$15</f>
        <v>0</v>
      </c>
      <c r="DP153" s="406"/>
      <c r="DQ153" s="362"/>
      <c r="DR153" s="355" t="n">
        <f aca="false">COUNTIF($M$130:$M$161,DQ153)*$D$15</f>
        <v>0</v>
      </c>
      <c r="DS153" s="406"/>
      <c r="DT153" s="362"/>
      <c r="DU153" s="355" t="n">
        <f aca="false">COUNTIF($M$130:$M$161,DT153)*$D$15</f>
        <v>0</v>
      </c>
      <c r="DV153" s="406"/>
      <c r="DW153" s="362"/>
      <c r="DX153" s="355" t="n">
        <f aca="false">COUNTIF($M$130:$M$161,DW153)*$D$15</f>
        <v>0</v>
      </c>
      <c r="DY153" s="406"/>
      <c r="DZ153" s="362"/>
      <c r="EA153" s="355" t="n">
        <f aca="false">COUNTIF($M$130:$M$161,DZ153)*$D$15</f>
        <v>0</v>
      </c>
      <c r="EB153" s="406"/>
      <c r="EC153" s="362"/>
      <c r="ED153" s="355" t="n">
        <f aca="false">COUNTIF($M$130:$M$161,EC153)*$D$15</f>
        <v>0</v>
      </c>
      <c r="EE153" s="406"/>
      <c r="EF153" s="362"/>
      <c r="EG153" s="355" t="n">
        <f aca="false">COUNTIF($M$130:$M$161,EF153)*$D$15</f>
        <v>0</v>
      </c>
      <c r="EH153" s="406"/>
      <c r="EI153" s="406"/>
    </row>
    <row r="154" customFormat="false" ht="15" hidden="false" customHeight="false" outlineLevel="0" collapsed="false">
      <c r="A154" s="326"/>
      <c r="B154" s="326"/>
      <c r="C154" s="409"/>
      <c r="D154" s="409"/>
      <c r="E154" s="409"/>
      <c r="F154" s="410" t="n">
        <f aca="false">$D$15</f>
        <v>3</v>
      </c>
      <c r="G154" s="411" t="n">
        <f aca="false">VLOOKUP(H154,Equipos!$Q$1:$R$25,2,0)</f>
        <v>19</v>
      </c>
      <c r="H154" s="416" t="str">
        <f aca="false">Idiomas!$D$137</f>
        <v>CLASIFICADOS PARA DIECISEISAVOS</v>
      </c>
      <c r="I154" s="409"/>
      <c r="J154" s="417"/>
      <c r="K154" s="366" t="str">
        <f aca="false">Idiomas!$D$198&amp;"-"&amp;ROWS($L$130:L154)</f>
        <v>Dieciseisavofinalista-25</v>
      </c>
      <c r="L154" s="353"/>
      <c r="M154" s="358" t="str">
        <f aca="false">WORLDCUP!AF109</f>
        <v>3AEHIJ</v>
      </c>
      <c r="N154" s="331"/>
      <c r="O154" s="331"/>
      <c r="P154" s="331"/>
      <c r="Q154" s="331"/>
      <c r="R154" s="403"/>
      <c r="S154" s="362" t="s">
        <v>361</v>
      </c>
      <c r="T154" s="355" t="n">
        <f aca="false">COUNTIF($M$130:$M$161,S154)*$D$15</f>
        <v>0</v>
      </c>
      <c r="U154" s="406"/>
      <c r="V154" s="362" t="s">
        <v>331</v>
      </c>
      <c r="W154" s="355" t="n">
        <f aca="false">COUNTIF($M$130:$M$161,V154)*$D$15</f>
        <v>0</v>
      </c>
      <c r="X154" s="406"/>
      <c r="Y154" s="362" t="s">
        <v>348</v>
      </c>
      <c r="Z154" s="355" t="n">
        <f aca="false">COUNTIF($M$130:$M$161,Y154)*$D$15</f>
        <v>0</v>
      </c>
      <c r="AA154" s="406"/>
      <c r="AB154" s="362" t="s">
        <v>333</v>
      </c>
      <c r="AC154" s="355" t="n">
        <f aca="false">COUNTIF($M$130:$M$161,AB154)*$D$15</f>
        <v>0</v>
      </c>
      <c r="AD154" s="406"/>
      <c r="AE154" s="362" t="s">
        <v>349</v>
      </c>
      <c r="AF154" s="355" t="n">
        <f aca="false">COUNTIF($M$130:$M$161,AE154)*$D$15</f>
        <v>0</v>
      </c>
      <c r="AG154" s="406"/>
      <c r="AH154" s="362" t="s">
        <v>361</v>
      </c>
      <c r="AI154" s="355" t="n">
        <f aca="false">COUNTIF($M$130:$M$161,AH154)*$D$15</f>
        <v>0</v>
      </c>
      <c r="AJ154" s="406"/>
      <c r="AK154" s="362" t="s">
        <v>332</v>
      </c>
      <c r="AL154" s="355" t="n">
        <f aca="false">COUNTIF($M$130:$M$161,AK154)*$D$15</f>
        <v>0</v>
      </c>
      <c r="AM154" s="406"/>
      <c r="AN154" s="362" t="s">
        <v>332</v>
      </c>
      <c r="AO154" s="355" t="n">
        <f aca="false">COUNTIF($M$130:$M$161,AN154)*$D$15</f>
        <v>0</v>
      </c>
      <c r="AP154" s="406"/>
      <c r="AQ154" s="362" t="s">
        <v>361</v>
      </c>
      <c r="AR154" s="355" t="n">
        <f aca="false">COUNTIF($M$130:$M$161,AQ154)*$D$15</f>
        <v>0</v>
      </c>
      <c r="AS154" s="406"/>
      <c r="AT154" s="362" t="s">
        <v>333</v>
      </c>
      <c r="AU154" s="355" t="n">
        <f aca="false">COUNTIF($M$130:$M$161,AT154)*$D$15</f>
        <v>0</v>
      </c>
      <c r="AV154" s="406"/>
      <c r="AW154" s="362" t="s">
        <v>331</v>
      </c>
      <c r="AX154" s="355" t="n">
        <f aca="false">COUNTIF($M$130:$M$161,AW154)*$D$15</f>
        <v>0</v>
      </c>
      <c r="AY154" s="406"/>
      <c r="AZ154" s="362" t="s">
        <v>333</v>
      </c>
      <c r="BA154" s="355" t="n">
        <f aca="false">COUNTIF($M$130:$M$161,AZ154)*$D$15</f>
        <v>0</v>
      </c>
      <c r="BB154" s="406"/>
      <c r="BC154" s="362" t="s">
        <v>361</v>
      </c>
      <c r="BD154" s="355" t="n">
        <f aca="false">COUNTIF($M$130:$M$161,BC154)*$D$15</f>
        <v>0</v>
      </c>
      <c r="BE154" s="406"/>
      <c r="BF154" s="362" t="s">
        <v>334</v>
      </c>
      <c r="BG154" s="355" t="n">
        <f aca="false">COUNTIF($M$130:$M$161,BF154)*$D$15</f>
        <v>0</v>
      </c>
      <c r="BH154" s="406"/>
      <c r="BI154" s="362" t="s">
        <v>334</v>
      </c>
      <c r="BJ154" s="355" t="n">
        <f aca="false">COUNTIF($M$130:$M$161,BI154)*$D$15</f>
        <v>0</v>
      </c>
      <c r="BK154" s="406"/>
      <c r="BL154" s="362" t="s">
        <v>332</v>
      </c>
      <c r="BM154" s="355" t="n">
        <f aca="false">COUNTIF($M$130:$M$161,BL154)*$D$15</f>
        <v>0</v>
      </c>
      <c r="BN154" s="406"/>
      <c r="BO154" s="362" t="s">
        <v>361</v>
      </c>
      <c r="BP154" s="355" t="n">
        <f aca="false">COUNTIF($M$130:$M$161,BO154)*$D$15</f>
        <v>0</v>
      </c>
      <c r="BQ154" s="406"/>
      <c r="BR154" s="362" t="s">
        <v>332</v>
      </c>
      <c r="BS154" s="355" t="n">
        <f aca="false">COUNTIF($M$130:$M$161,BR154)*$D$15</f>
        <v>0</v>
      </c>
      <c r="BT154" s="406"/>
      <c r="BU154" s="362"/>
      <c r="BV154" s="355" t="n">
        <f aca="false">COUNTIF($M$130:$M$161,BU154)*$D$15</f>
        <v>0</v>
      </c>
      <c r="BW154" s="406"/>
      <c r="BX154" s="362"/>
      <c r="BY154" s="355" t="n">
        <f aca="false">COUNTIF($M$130:$M$161,BX154)*$D$15</f>
        <v>0</v>
      </c>
      <c r="BZ154" s="406"/>
      <c r="CA154" s="362"/>
      <c r="CB154" s="355" t="n">
        <f aca="false">COUNTIF($M$130:$M$161,CA154)*$D$15</f>
        <v>0</v>
      </c>
      <c r="CC154" s="406"/>
      <c r="CD154" s="362"/>
      <c r="CE154" s="355" t="n">
        <f aca="false">COUNTIF($M$130:$M$161,CD154)*$D$15</f>
        <v>0</v>
      </c>
      <c r="CF154" s="406"/>
      <c r="CG154" s="362"/>
      <c r="CH154" s="355" t="n">
        <f aca="false">COUNTIF($M$130:$M$161,CG154)*$D$15</f>
        <v>0</v>
      </c>
      <c r="CI154" s="406"/>
      <c r="CJ154" s="362"/>
      <c r="CK154" s="355" t="n">
        <f aca="false">COUNTIF($M$130:$M$161,CJ154)*$D$15</f>
        <v>0</v>
      </c>
      <c r="CL154" s="406"/>
      <c r="CM154" s="362"/>
      <c r="CN154" s="355" t="n">
        <f aca="false">COUNTIF($M$130:$M$161,CM154)*$D$15</f>
        <v>0</v>
      </c>
      <c r="CO154" s="406"/>
      <c r="CP154" s="362"/>
      <c r="CQ154" s="355" t="n">
        <f aca="false">COUNTIF($M$130:$M$161,CP154)*$D$15</f>
        <v>0</v>
      </c>
      <c r="CR154" s="406"/>
      <c r="CS154" s="362"/>
      <c r="CT154" s="355" t="n">
        <f aca="false">COUNTIF($M$130:$M$161,CS154)*$D$15</f>
        <v>0</v>
      </c>
      <c r="CU154" s="406"/>
      <c r="CV154" s="362"/>
      <c r="CW154" s="355" t="n">
        <f aca="false">COUNTIF($M$130:$M$161,CV154)*$D$15</f>
        <v>0</v>
      </c>
      <c r="CX154" s="406"/>
      <c r="CY154" s="362"/>
      <c r="CZ154" s="355" t="n">
        <f aca="false">COUNTIF($M$130:$M$161,CY154)*$D$15</f>
        <v>0</v>
      </c>
      <c r="DA154" s="406"/>
      <c r="DB154" s="362"/>
      <c r="DC154" s="355" t="n">
        <f aca="false">COUNTIF($M$130:$M$161,DB154)*$D$15</f>
        <v>0</v>
      </c>
      <c r="DD154" s="406"/>
      <c r="DE154" s="362"/>
      <c r="DF154" s="355" t="n">
        <f aca="false">COUNTIF($M$130:$M$161,DE154)*$D$15</f>
        <v>0</v>
      </c>
      <c r="DG154" s="406"/>
      <c r="DH154" s="362"/>
      <c r="DI154" s="355" t="n">
        <f aca="false">COUNTIF($M$130:$M$161,DH154)*$D$15</f>
        <v>0</v>
      </c>
      <c r="DJ154" s="406"/>
      <c r="DK154" s="362"/>
      <c r="DL154" s="355" t="n">
        <f aca="false">COUNTIF($M$130:$M$161,DK154)*$D$15</f>
        <v>0</v>
      </c>
      <c r="DM154" s="406"/>
      <c r="DN154" s="362"/>
      <c r="DO154" s="355" t="n">
        <f aca="false">COUNTIF($M$130:$M$161,DN154)*$D$15</f>
        <v>0</v>
      </c>
      <c r="DP154" s="406"/>
      <c r="DQ154" s="362"/>
      <c r="DR154" s="355" t="n">
        <f aca="false">COUNTIF($M$130:$M$161,DQ154)*$D$15</f>
        <v>0</v>
      </c>
      <c r="DS154" s="406"/>
      <c r="DT154" s="362"/>
      <c r="DU154" s="355" t="n">
        <f aca="false">COUNTIF($M$130:$M$161,DT154)*$D$15</f>
        <v>0</v>
      </c>
      <c r="DV154" s="406"/>
      <c r="DW154" s="362"/>
      <c r="DX154" s="355" t="n">
        <f aca="false">COUNTIF($M$130:$M$161,DW154)*$D$15</f>
        <v>0</v>
      </c>
      <c r="DY154" s="406"/>
      <c r="DZ154" s="362"/>
      <c r="EA154" s="355" t="n">
        <f aca="false">COUNTIF($M$130:$M$161,DZ154)*$D$15</f>
        <v>0</v>
      </c>
      <c r="EB154" s="406"/>
      <c r="EC154" s="362"/>
      <c r="ED154" s="355" t="n">
        <f aca="false">COUNTIF($M$130:$M$161,EC154)*$D$15</f>
        <v>0</v>
      </c>
      <c r="EE154" s="406"/>
      <c r="EF154" s="362"/>
      <c r="EG154" s="355" t="n">
        <f aca="false">COUNTIF($M$130:$M$161,EF154)*$D$15</f>
        <v>0</v>
      </c>
      <c r="EH154" s="406"/>
      <c r="EI154" s="406"/>
    </row>
    <row r="155" customFormat="false" ht="15" hidden="false" customHeight="false" outlineLevel="0" collapsed="false">
      <c r="A155" s="326"/>
      <c r="B155" s="326"/>
      <c r="C155" s="409"/>
      <c r="D155" s="409"/>
      <c r="E155" s="409"/>
      <c r="F155" s="410" t="n">
        <f aca="false">$D$15</f>
        <v>3</v>
      </c>
      <c r="G155" s="411" t="n">
        <f aca="false">VLOOKUP(H155,Equipos!$Q$1:$R$25,2,0)</f>
        <v>19</v>
      </c>
      <c r="H155" s="416" t="str">
        <f aca="false">Idiomas!$D$137</f>
        <v>CLASIFICADOS PARA DIECISEISAVOS</v>
      </c>
      <c r="I155" s="409"/>
      <c r="J155" s="417"/>
      <c r="K155" s="366" t="str">
        <f aca="false">Idiomas!$D$198&amp;"-"&amp;ROWS($L$130:L155)</f>
        <v>Dieciseisavofinalista-26</v>
      </c>
      <c r="L155" s="353"/>
      <c r="M155" s="358" t="str">
        <f aca="false">WORLDCUP!AF110</f>
        <v>3BEFIJ</v>
      </c>
      <c r="N155" s="331"/>
      <c r="O155" s="331"/>
      <c r="P155" s="331"/>
      <c r="Q155" s="331"/>
      <c r="R155" s="403"/>
      <c r="S155" s="362" t="s">
        <v>337</v>
      </c>
      <c r="T155" s="355" t="n">
        <f aca="false">COUNTIF($M$130:$M$161,S155)*$D$15</f>
        <v>0</v>
      </c>
      <c r="U155" s="406"/>
      <c r="V155" s="362" t="s">
        <v>348</v>
      </c>
      <c r="W155" s="355" t="n">
        <f aca="false">COUNTIF($M$130:$M$161,V155)*$D$15</f>
        <v>0</v>
      </c>
      <c r="X155" s="406"/>
      <c r="Y155" s="362" t="s">
        <v>335</v>
      </c>
      <c r="Z155" s="355" t="n">
        <f aca="false">COUNTIF($M$130:$M$161,Y155)*$D$15</f>
        <v>0</v>
      </c>
      <c r="AA155" s="406"/>
      <c r="AB155" s="362" t="s">
        <v>335</v>
      </c>
      <c r="AC155" s="355" t="n">
        <f aca="false">COUNTIF($M$130:$M$161,AB155)*$D$15</f>
        <v>0</v>
      </c>
      <c r="AD155" s="406"/>
      <c r="AE155" s="362" t="s">
        <v>335</v>
      </c>
      <c r="AF155" s="355" t="n">
        <f aca="false">COUNTIF($M$130:$M$161,AE155)*$D$15</f>
        <v>0</v>
      </c>
      <c r="AG155" s="406"/>
      <c r="AH155" s="362" t="s">
        <v>335</v>
      </c>
      <c r="AI155" s="355" t="n">
        <f aca="false">COUNTIF($M$130:$M$161,AH155)*$D$15</f>
        <v>0</v>
      </c>
      <c r="AJ155" s="406"/>
      <c r="AK155" s="362" t="s">
        <v>349</v>
      </c>
      <c r="AL155" s="355" t="n">
        <f aca="false">COUNTIF($M$130:$M$161,AK155)*$D$15</f>
        <v>0</v>
      </c>
      <c r="AM155" s="406"/>
      <c r="AN155" s="362" t="s">
        <v>367</v>
      </c>
      <c r="AO155" s="355" t="n">
        <f aca="false">COUNTIF($M$130:$M$161,AN155)*$D$15</f>
        <v>0</v>
      </c>
      <c r="AP155" s="406"/>
      <c r="AQ155" s="362" t="s">
        <v>364</v>
      </c>
      <c r="AR155" s="355" t="n">
        <f aca="false">COUNTIF($M$130:$M$161,AQ155)*$D$15</f>
        <v>0</v>
      </c>
      <c r="AS155" s="406"/>
      <c r="AT155" s="362" t="s">
        <v>337</v>
      </c>
      <c r="AU155" s="355" t="n">
        <f aca="false">COUNTIF($M$130:$M$161,AT155)*$D$15</f>
        <v>0</v>
      </c>
      <c r="AV155" s="406"/>
      <c r="AW155" s="362" t="s">
        <v>336</v>
      </c>
      <c r="AX155" s="355" t="n">
        <f aca="false">COUNTIF($M$130:$M$161,AW155)*$D$15</f>
        <v>0</v>
      </c>
      <c r="AY155" s="406"/>
      <c r="AZ155" s="362" t="s">
        <v>337</v>
      </c>
      <c r="BA155" s="355" t="n">
        <f aca="false">COUNTIF($M$130:$M$161,AZ155)*$D$15</f>
        <v>0</v>
      </c>
      <c r="BB155" s="406"/>
      <c r="BC155" s="362" t="s">
        <v>335</v>
      </c>
      <c r="BD155" s="355" t="n">
        <f aca="false">COUNTIF($M$130:$M$161,BC155)*$D$15</f>
        <v>0</v>
      </c>
      <c r="BE155" s="406"/>
      <c r="BF155" s="362" t="s">
        <v>335</v>
      </c>
      <c r="BG155" s="355" t="n">
        <f aca="false">COUNTIF($M$130:$M$161,BF155)*$D$15</f>
        <v>0</v>
      </c>
      <c r="BH155" s="406"/>
      <c r="BI155" s="362" t="s">
        <v>335</v>
      </c>
      <c r="BJ155" s="355" t="n">
        <f aca="false">COUNTIF($M$130:$M$161,BI155)*$D$15</f>
        <v>0</v>
      </c>
      <c r="BK155" s="406"/>
      <c r="BL155" s="362" t="s">
        <v>349</v>
      </c>
      <c r="BM155" s="355" t="n">
        <f aca="false">COUNTIF($M$130:$M$161,BL155)*$D$15</f>
        <v>0</v>
      </c>
      <c r="BN155" s="406"/>
      <c r="BO155" s="362" t="s">
        <v>337</v>
      </c>
      <c r="BP155" s="355" t="n">
        <f aca="false">COUNTIF($M$130:$M$161,BO155)*$D$15</f>
        <v>0</v>
      </c>
      <c r="BQ155" s="406"/>
      <c r="BR155" s="362" t="s">
        <v>335</v>
      </c>
      <c r="BS155" s="355" t="n">
        <f aca="false">COUNTIF($M$130:$M$161,BR155)*$D$15</f>
        <v>0</v>
      </c>
      <c r="BT155" s="406"/>
      <c r="BU155" s="362"/>
      <c r="BV155" s="355" t="n">
        <f aca="false">COUNTIF($M$130:$M$161,BU155)*$D$15</f>
        <v>0</v>
      </c>
      <c r="BW155" s="406"/>
      <c r="BX155" s="362"/>
      <c r="BY155" s="355" t="n">
        <f aca="false">COUNTIF($M$130:$M$161,BX155)*$D$15</f>
        <v>0</v>
      </c>
      <c r="BZ155" s="406"/>
      <c r="CA155" s="362"/>
      <c r="CB155" s="355" t="n">
        <f aca="false">COUNTIF($M$130:$M$161,CA155)*$D$15</f>
        <v>0</v>
      </c>
      <c r="CC155" s="406"/>
      <c r="CD155" s="362"/>
      <c r="CE155" s="355" t="n">
        <f aca="false">COUNTIF($M$130:$M$161,CD155)*$D$15</f>
        <v>0</v>
      </c>
      <c r="CF155" s="406"/>
      <c r="CG155" s="362"/>
      <c r="CH155" s="355" t="n">
        <f aca="false">COUNTIF($M$130:$M$161,CG155)*$D$15</f>
        <v>0</v>
      </c>
      <c r="CI155" s="406"/>
      <c r="CJ155" s="362"/>
      <c r="CK155" s="355" t="n">
        <f aca="false">COUNTIF($M$130:$M$161,CJ155)*$D$15</f>
        <v>0</v>
      </c>
      <c r="CL155" s="406"/>
      <c r="CM155" s="362"/>
      <c r="CN155" s="355" t="n">
        <f aca="false">COUNTIF($M$130:$M$161,CM155)*$D$15</f>
        <v>0</v>
      </c>
      <c r="CO155" s="406"/>
      <c r="CP155" s="362"/>
      <c r="CQ155" s="355" t="n">
        <f aca="false">COUNTIF($M$130:$M$161,CP155)*$D$15</f>
        <v>0</v>
      </c>
      <c r="CR155" s="406"/>
      <c r="CS155" s="362"/>
      <c r="CT155" s="355" t="n">
        <f aca="false">COUNTIF($M$130:$M$161,CS155)*$D$15</f>
        <v>0</v>
      </c>
      <c r="CU155" s="406"/>
      <c r="CV155" s="362"/>
      <c r="CW155" s="355" t="n">
        <f aca="false">COUNTIF($M$130:$M$161,CV155)*$D$15</f>
        <v>0</v>
      </c>
      <c r="CX155" s="406"/>
      <c r="CY155" s="362"/>
      <c r="CZ155" s="355" t="n">
        <f aca="false">COUNTIF($M$130:$M$161,CY155)*$D$15</f>
        <v>0</v>
      </c>
      <c r="DA155" s="406"/>
      <c r="DB155" s="362"/>
      <c r="DC155" s="355" t="n">
        <f aca="false">COUNTIF($M$130:$M$161,DB155)*$D$15</f>
        <v>0</v>
      </c>
      <c r="DD155" s="406"/>
      <c r="DE155" s="362"/>
      <c r="DF155" s="355" t="n">
        <f aca="false">COUNTIF($M$130:$M$161,DE155)*$D$15</f>
        <v>0</v>
      </c>
      <c r="DG155" s="406"/>
      <c r="DH155" s="362"/>
      <c r="DI155" s="355" t="n">
        <f aca="false">COUNTIF($M$130:$M$161,DH155)*$D$15</f>
        <v>0</v>
      </c>
      <c r="DJ155" s="406"/>
      <c r="DK155" s="362"/>
      <c r="DL155" s="355" t="n">
        <f aca="false">COUNTIF($M$130:$M$161,DK155)*$D$15</f>
        <v>0</v>
      </c>
      <c r="DM155" s="406"/>
      <c r="DN155" s="362"/>
      <c r="DO155" s="355" t="n">
        <f aca="false">COUNTIF($M$130:$M$161,DN155)*$D$15</f>
        <v>0</v>
      </c>
      <c r="DP155" s="406"/>
      <c r="DQ155" s="362"/>
      <c r="DR155" s="355" t="n">
        <f aca="false">COUNTIF($M$130:$M$161,DQ155)*$D$15</f>
        <v>0</v>
      </c>
      <c r="DS155" s="406"/>
      <c r="DT155" s="362"/>
      <c r="DU155" s="355" t="n">
        <f aca="false">COUNTIF($M$130:$M$161,DT155)*$D$15</f>
        <v>0</v>
      </c>
      <c r="DV155" s="406"/>
      <c r="DW155" s="362"/>
      <c r="DX155" s="355" t="n">
        <f aca="false">COUNTIF($M$130:$M$161,DW155)*$D$15</f>
        <v>0</v>
      </c>
      <c r="DY155" s="406"/>
      <c r="DZ155" s="362"/>
      <c r="EA155" s="355" t="n">
        <f aca="false">COUNTIF($M$130:$M$161,DZ155)*$D$15</f>
        <v>0</v>
      </c>
      <c r="EB155" s="406"/>
      <c r="EC155" s="362"/>
      <c r="ED155" s="355" t="n">
        <f aca="false">COUNTIF($M$130:$M$161,EC155)*$D$15</f>
        <v>0</v>
      </c>
      <c r="EE155" s="406"/>
      <c r="EF155" s="362"/>
      <c r="EG155" s="355" t="n">
        <f aca="false">COUNTIF($M$130:$M$161,EF155)*$D$15</f>
        <v>0</v>
      </c>
      <c r="EH155" s="406"/>
      <c r="EI155" s="406"/>
    </row>
    <row r="156" customFormat="false" ht="15" hidden="false" customHeight="false" outlineLevel="0" collapsed="false">
      <c r="A156" s="326"/>
      <c r="B156" s="326"/>
      <c r="C156" s="409"/>
      <c r="D156" s="409"/>
      <c r="E156" s="409"/>
      <c r="F156" s="410" t="n">
        <f aca="false">$D$15</f>
        <v>3</v>
      </c>
      <c r="G156" s="411" t="n">
        <f aca="false">VLOOKUP(H156,Equipos!$Q$1:$R$25,2,0)</f>
        <v>19</v>
      </c>
      <c r="H156" s="416" t="str">
        <f aca="false">Idiomas!$D$137</f>
        <v>CLASIFICADOS PARA DIECISEISAVOS</v>
      </c>
      <c r="I156" s="409"/>
      <c r="J156" s="417"/>
      <c r="K156" s="366" t="str">
        <f aca="false">Idiomas!$D$198&amp;"-"&amp;ROWS($L$130:L156)</f>
        <v>Dieciseisavofinalista-27</v>
      </c>
      <c r="L156" s="353"/>
      <c r="M156" s="358" t="str">
        <f aca="false">WORLDCUP!AF111</f>
        <v>2J</v>
      </c>
      <c r="N156" s="331"/>
      <c r="O156" s="331"/>
      <c r="P156" s="331"/>
      <c r="Q156" s="331"/>
      <c r="R156" s="403"/>
      <c r="S156" s="362" t="s">
        <v>367</v>
      </c>
      <c r="T156" s="355" t="n">
        <f aca="false">COUNTIF($M$130:$M$161,S156)*$D$15</f>
        <v>0</v>
      </c>
      <c r="U156" s="406"/>
      <c r="V156" s="362" t="s">
        <v>367</v>
      </c>
      <c r="W156" s="355" t="n">
        <f aca="false">COUNTIF($M$130:$M$161,V156)*$D$15</f>
        <v>0</v>
      </c>
      <c r="X156" s="406"/>
      <c r="Y156" s="362" t="s">
        <v>367</v>
      </c>
      <c r="Z156" s="355" t="n">
        <f aca="false">COUNTIF($M$130:$M$161,Y156)*$D$15</f>
        <v>0</v>
      </c>
      <c r="AA156" s="406"/>
      <c r="AB156" s="362" t="s">
        <v>367</v>
      </c>
      <c r="AC156" s="355" t="n">
        <f aca="false">COUNTIF($M$130:$M$161,AB156)*$D$15</f>
        <v>0</v>
      </c>
      <c r="AD156" s="406"/>
      <c r="AE156" s="362" t="s">
        <v>368</v>
      </c>
      <c r="AF156" s="355" t="n">
        <f aca="false">COUNTIF($M$130:$M$161,AE156)*$D$15</f>
        <v>0</v>
      </c>
      <c r="AG156" s="406"/>
      <c r="AH156" s="362" t="s">
        <v>367</v>
      </c>
      <c r="AI156" s="355" t="n">
        <f aca="false">COUNTIF($M$130:$M$161,AH156)*$D$15</f>
        <v>0</v>
      </c>
      <c r="AJ156" s="406"/>
      <c r="AK156" s="362" t="s">
        <v>367</v>
      </c>
      <c r="AL156" s="355" t="n">
        <f aca="false">COUNTIF($M$130:$M$161,AK156)*$D$15</f>
        <v>0</v>
      </c>
      <c r="AM156" s="406"/>
      <c r="AN156" s="362" t="s">
        <v>368</v>
      </c>
      <c r="AO156" s="355" t="n">
        <f aca="false">COUNTIF($M$130:$M$161,AN156)*$D$15</f>
        <v>0</v>
      </c>
      <c r="AP156" s="406"/>
      <c r="AQ156" s="362" t="s">
        <v>368</v>
      </c>
      <c r="AR156" s="355" t="n">
        <f aca="false">COUNTIF($M$130:$M$161,AQ156)*$D$15</f>
        <v>0</v>
      </c>
      <c r="AS156" s="406"/>
      <c r="AT156" s="362" t="s">
        <v>367</v>
      </c>
      <c r="AU156" s="355" t="n">
        <f aca="false">COUNTIF($M$130:$M$161,AT156)*$D$15</f>
        <v>0</v>
      </c>
      <c r="AV156" s="406"/>
      <c r="AW156" s="362" t="s">
        <v>368</v>
      </c>
      <c r="AX156" s="355" t="n">
        <f aca="false">COUNTIF($M$130:$M$161,AW156)*$D$15</f>
        <v>0</v>
      </c>
      <c r="AY156" s="406"/>
      <c r="AZ156" s="362" t="s">
        <v>367</v>
      </c>
      <c r="BA156" s="355" t="n">
        <f aca="false">COUNTIF($M$130:$M$161,AZ156)*$D$15</f>
        <v>0</v>
      </c>
      <c r="BB156" s="406"/>
      <c r="BC156" s="362" t="s">
        <v>367</v>
      </c>
      <c r="BD156" s="355" t="n">
        <f aca="false">COUNTIF($M$130:$M$161,BC156)*$D$15</f>
        <v>0</v>
      </c>
      <c r="BE156" s="406"/>
      <c r="BF156" s="362" t="s">
        <v>367</v>
      </c>
      <c r="BG156" s="355" t="n">
        <f aca="false">COUNTIF($M$130:$M$161,BF156)*$D$15</f>
        <v>0</v>
      </c>
      <c r="BH156" s="406"/>
      <c r="BI156" s="362" t="s">
        <v>367</v>
      </c>
      <c r="BJ156" s="355" t="n">
        <f aca="false">COUNTIF($M$130:$M$161,BI156)*$D$15</f>
        <v>0</v>
      </c>
      <c r="BK156" s="406"/>
      <c r="BL156" s="362" t="s">
        <v>367</v>
      </c>
      <c r="BM156" s="355" t="n">
        <f aca="false">COUNTIF($M$130:$M$161,BL156)*$D$15</f>
        <v>0</v>
      </c>
      <c r="BN156" s="406"/>
      <c r="BO156" s="362" t="s">
        <v>367</v>
      </c>
      <c r="BP156" s="355" t="n">
        <f aca="false">COUNTIF($M$130:$M$161,BO156)*$D$15</f>
        <v>0</v>
      </c>
      <c r="BQ156" s="406"/>
      <c r="BR156" s="362" t="s">
        <v>367</v>
      </c>
      <c r="BS156" s="355" t="n">
        <f aca="false">COUNTIF($M$130:$M$161,BR156)*$D$15</f>
        <v>0</v>
      </c>
      <c r="BT156" s="406"/>
      <c r="BU156" s="362"/>
      <c r="BV156" s="355" t="n">
        <f aca="false">COUNTIF($M$130:$M$161,BU156)*$D$15</f>
        <v>0</v>
      </c>
      <c r="BW156" s="406"/>
      <c r="BX156" s="362"/>
      <c r="BY156" s="355" t="n">
        <f aca="false">COUNTIF($M$130:$M$161,BX156)*$D$15</f>
        <v>0</v>
      </c>
      <c r="BZ156" s="406"/>
      <c r="CA156" s="362"/>
      <c r="CB156" s="355" t="n">
        <f aca="false">COUNTIF($M$130:$M$161,CA156)*$D$15</f>
        <v>0</v>
      </c>
      <c r="CC156" s="406"/>
      <c r="CD156" s="362"/>
      <c r="CE156" s="355" t="n">
        <f aca="false">COUNTIF($M$130:$M$161,CD156)*$D$15</f>
        <v>0</v>
      </c>
      <c r="CF156" s="406"/>
      <c r="CG156" s="362"/>
      <c r="CH156" s="355" t="n">
        <f aca="false">COUNTIF($M$130:$M$161,CG156)*$D$15</f>
        <v>0</v>
      </c>
      <c r="CI156" s="406"/>
      <c r="CJ156" s="362"/>
      <c r="CK156" s="355" t="n">
        <f aca="false">COUNTIF($M$130:$M$161,CJ156)*$D$15</f>
        <v>0</v>
      </c>
      <c r="CL156" s="406"/>
      <c r="CM156" s="362"/>
      <c r="CN156" s="355" t="n">
        <f aca="false">COUNTIF($M$130:$M$161,CM156)*$D$15</f>
        <v>0</v>
      </c>
      <c r="CO156" s="406"/>
      <c r="CP156" s="362"/>
      <c r="CQ156" s="355" t="n">
        <f aca="false">COUNTIF($M$130:$M$161,CP156)*$D$15</f>
        <v>0</v>
      </c>
      <c r="CR156" s="406"/>
      <c r="CS156" s="362"/>
      <c r="CT156" s="355" t="n">
        <f aca="false">COUNTIF($M$130:$M$161,CS156)*$D$15</f>
        <v>0</v>
      </c>
      <c r="CU156" s="406"/>
      <c r="CV156" s="362"/>
      <c r="CW156" s="355" t="n">
        <f aca="false">COUNTIF($M$130:$M$161,CV156)*$D$15</f>
        <v>0</v>
      </c>
      <c r="CX156" s="406"/>
      <c r="CY156" s="362"/>
      <c r="CZ156" s="355" t="n">
        <f aca="false">COUNTIF($M$130:$M$161,CY156)*$D$15</f>
        <v>0</v>
      </c>
      <c r="DA156" s="406"/>
      <c r="DB156" s="362"/>
      <c r="DC156" s="355" t="n">
        <f aca="false">COUNTIF($M$130:$M$161,DB156)*$D$15</f>
        <v>0</v>
      </c>
      <c r="DD156" s="406"/>
      <c r="DE156" s="362"/>
      <c r="DF156" s="355" t="n">
        <f aca="false">COUNTIF($M$130:$M$161,DE156)*$D$15</f>
        <v>0</v>
      </c>
      <c r="DG156" s="406"/>
      <c r="DH156" s="362"/>
      <c r="DI156" s="355" t="n">
        <f aca="false">COUNTIF($M$130:$M$161,DH156)*$D$15</f>
        <v>0</v>
      </c>
      <c r="DJ156" s="406"/>
      <c r="DK156" s="362"/>
      <c r="DL156" s="355" t="n">
        <f aca="false">COUNTIF($M$130:$M$161,DK156)*$D$15</f>
        <v>0</v>
      </c>
      <c r="DM156" s="406"/>
      <c r="DN156" s="362"/>
      <c r="DO156" s="355" t="n">
        <f aca="false">COUNTIF($M$130:$M$161,DN156)*$D$15</f>
        <v>0</v>
      </c>
      <c r="DP156" s="406"/>
      <c r="DQ156" s="362"/>
      <c r="DR156" s="355" t="n">
        <f aca="false">COUNTIF($M$130:$M$161,DQ156)*$D$15</f>
        <v>0</v>
      </c>
      <c r="DS156" s="406"/>
      <c r="DT156" s="362"/>
      <c r="DU156" s="355" t="n">
        <f aca="false">COUNTIF($M$130:$M$161,DT156)*$D$15</f>
        <v>0</v>
      </c>
      <c r="DV156" s="406"/>
      <c r="DW156" s="362"/>
      <c r="DX156" s="355" t="n">
        <f aca="false">COUNTIF($M$130:$M$161,DW156)*$D$15</f>
        <v>0</v>
      </c>
      <c r="DY156" s="406"/>
      <c r="DZ156" s="362"/>
      <c r="EA156" s="355" t="n">
        <f aca="false">COUNTIF($M$130:$M$161,DZ156)*$D$15</f>
        <v>0</v>
      </c>
      <c r="EB156" s="406"/>
      <c r="EC156" s="362"/>
      <c r="ED156" s="355" t="n">
        <f aca="false">COUNTIF($M$130:$M$161,EC156)*$D$15</f>
        <v>0</v>
      </c>
      <c r="EE156" s="406"/>
      <c r="EF156" s="362"/>
      <c r="EG156" s="355" t="n">
        <f aca="false">COUNTIF($M$130:$M$161,EF156)*$D$15</f>
        <v>0</v>
      </c>
      <c r="EH156" s="406"/>
      <c r="EI156" s="406"/>
    </row>
    <row r="157" customFormat="false" ht="15" hidden="false" customHeight="false" outlineLevel="0" collapsed="false">
      <c r="A157" s="326"/>
      <c r="B157" s="326"/>
      <c r="C157" s="409"/>
      <c r="D157" s="409"/>
      <c r="E157" s="409"/>
      <c r="F157" s="410" t="n">
        <f aca="false">$D$15</f>
        <v>3</v>
      </c>
      <c r="G157" s="411" t="n">
        <f aca="false">VLOOKUP(H157,Equipos!$Q$1:$R$25,2,0)</f>
        <v>19</v>
      </c>
      <c r="H157" s="416" t="str">
        <f aca="false">Idiomas!$D$137</f>
        <v>CLASIFICADOS PARA DIECISEISAVOS</v>
      </c>
      <c r="I157" s="409"/>
      <c r="J157" s="417"/>
      <c r="K157" s="366" t="str">
        <f aca="false">Idiomas!$D$198&amp;"-"&amp;ROWS($L$130:L157)</f>
        <v>Dieciseisavofinalista-28</v>
      </c>
      <c r="L157" s="353"/>
      <c r="M157" s="358" t="str">
        <f aca="false">WORLDCUP!AF112</f>
        <v>2L</v>
      </c>
      <c r="N157" s="331"/>
      <c r="O157" s="331"/>
      <c r="P157" s="331"/>
      <c r="Q157" s="331"/>
      <c r="R157" s="403"/>
      <c r="S157" s="362" t="s">
        <v>375</v>
      </c>
      <c r="T157" s="355" t="n">
        <f aca="false">COUNTIF($M$130:$M$161,S157)*$D$15</f>
        <v>0</v>
      </c>
      <c r="U157" s="406"/>
      <c r="V157" s="362" t="s">
        <v>375</v>
      </c>
      <c r="W157" s="355" t="n">
        <f aca="false">COUNTIF($M$130:$M$161,V157)*$D$15</f>
        <v>0</v>
      </c>
      <c r="X157" s="406"/>
      <c r="Y157" s="362" t="s">
        <v>375</v>
      </c>
      <c r="Z157" s="355" t="n">
        <f aca="false">COUNTIF($M$130:$M$161,Y157)*$D$15</f>
        <v>0</v>
      </c>
      <c r="AA157" s="406"/>
      <c r="AB157" s="362" t="s">
        <v>374</v>
      </c>
      <c r="AC157" s="355" t="n">
        <f aca="false">COUNTIF($M$130:$M$161,AB157)*$D$15</f>
        <v>0</v>
      </c>
      <c r="AD157" s="406"/>
      <c r="AE157" s="362" t="s">
        <v>375</v>
      </c>
      <c r="AF157" s="355" t="n">
        <f aca="false">COUNTIF($M$130:$M$161,AE157)*$D$15</f>
        <v>0</v>
      </c>
      <c r="AG157" s="406"/>
      <c r="AH157" s="362" t="s">
        <v>375</v>
      </c>
      <c r="AI157" s="355" t="n">
        <f aca="false">COUNTIF($M$130:$M$161,AH157)*$D$15</f>
        <v>0</v>
      </c>
      <c r="AJ157" s="406"/>
      <c r="AK157" s="362" t="s">
        <v>375</v>
      </c>
      <c r="AL157" s="355" t="n">
        <f aca="false">COUNTIF($M$130:$M$161,AK157)*$D$15</f>
        <v>0</v>
      </c>
      <c r="AM157" s="406"/>
      <c r="AN157" s="362" t="s">
        <v>375</v>
      </c>
      <c r="AO157" s="355" t="n">
        <f aca="false">COUNTIF($M$130:$M$161,AN157)*$D$15</f>
        <v>0</v>
      </c>
      <c r="AP157" s="406"/>
      <c r="AQ157" s="362" t="s">
        <v>375</v>
      </c>
      <c r="AR157" s="355" t="n">
        <f aca="false">COUNTIF($M$130:$M$161,AQ157)*$D$15</f>
        <v>0</v>
      </c>
      <c r="AS157" s="406"/>
      <c r="AT157" s="362" t="s">
        <v>375</v>
      </c>
      <c r="AU157" s="355" t="n">
        <f aca="false">COUNTIF($M$130:$M$161,AT157)*$D$15</f>
        <v>0</v>
      </c>
      <c r="AV157" s="406"/>
      <c r="AW157" s="362" t="s">
        <v>375</v>
      </c>
      <c r="AX157" s="355" t="n">
        <f aca="false">COUNTIF($M$130:$M$161,AW157)*$D$15</f>
        <v>0</v>
      </c>
      <c r="AY157" s="406"/>
      <c r="AZ157" s="362" t="s">
        <v>375</v>
      </c>
      <c r="BA157" s="355" t="n">
        <f aca="false">COUNTIF($M$130:$M$161,AZ157)*$D$15</f>
        <v>0</v>
      </c>
      <c r="BB157" s="406"/>
      <c r="BC157" s="362" t="s">
        <v>374</v>
      </c>
      <c r="BD157" s="355" t="n">
        <f aca="false">COUNTIF($M$130:$M$161,BC157)*$D$15</f>
        <v>0</v>
      </c>
      <c r="BE157" s="406"/>
      <c r="BF157" s="362" t="s">
        <v>377</v>
      </c>
      <c r="BG157" s="355" t="n">
        <f aca="false">COUNTIF($M$130:$M$161,BF157)*$D$15</f>
        <v>0</v>
      </c>
      <c r="BH157" s="406"/>
      <c r="BI157" s="362" t="s">
        <v>375</v>
      </c>
      <c r="BJ157" s="355" t="n">
        <f aca="false">COUNTIF($M$130:$M$161,BI157)*$D$15</f>
        <v>0</v>
      </c>
      <c r="BK157" s="406"/>
      <c r="BL157" s="362" t="s">
        <v>375</v>
      </c>
      <c r="BM157" s="355" t="n">
        <f aca="false">COUNTIF($M$130:$M$161,BL157)*$D$15</f>
        <v>0</v>
      </c>
      <c r="BN157" s="406"/>
      <c r="BO157" s="362" t="s">
        <v>376</v>
      </c>
      <c r="BP157" s="355" t="n">
        <f aca="false">COUNTIF($M$130:$M$161,BO157)*$D$15</f>
        <v>0</v>
      </c>
      <c r="BQ157" s="406"/>
      <c r="BR157" s="362" t="s">
        <v>375</v>
      </c>
      <c r="BS157" s="355" t="n">
        <f aca="false">COUNTIF($M$130:$M$161,BR157)*$D$15</f>
        <v>0</v>
      </c>
      <c r="BT157" s="406"/>
      <c r="BU157" s="362"/>
      <c r="BV157" s="355" t="n">
        <f aca="false">COUNTIF($M$130:$M$161,BU157)*$D$15</f>
        <v>0</v>
      </c>
      <c r="BW157" s="406"/>
      <c r="BX157" s="362"/>
      <c r="BY157" s="355" t="n">
        <f aca="false">COUNTIF($M$130:$M$161,BX157)*$D$15</f>
        <v>0</v>
      </c>
      <c r="BZ157" s="406"/>
      <c r="CA157" s="362"/>
      <c r="CB157" s="355" t="n">
        <f aca="false">COUNTIF($M$130:$M$161,CA157)*$D$15</f>
        <v>0</v>
      </c>
      <c r="CC157" s="406"/>
      <c r="CD157" s="362"/>
      <c r="CE157" s="355" t="n">
        <f aca="false">COUNTIF($M$130:$M$161,CD157)*$D$15</f>
        <v>0</v>
      </c>
      <c r="CF157" s="406"/>
      <c r="CG157" s="362"/>
      <c r="CH157" s="355" t="n">
        <f aca="false">COUNTIF($M$130:$M$161,CG157)*$D$15</f>
        <v>0</v>
      </c>
      <c r="CI157" s="406"/>
      <c r="CJ157" s="362"/>
      <c r="CK157" s="355" t="n">
        <f aca="false">COUNTIF($M$130:$M$161,CJ157)*$D$15</f>
        <v>0</v>
      </c>
      <c r="CL157" s="406"/>
      <c r="CM157" s="362"/>
      <c r="CN157" s="355" t="n">
        <f aca="false">COUNTIF($M$130:$M$161,CM157)*$D$15</f>
        <v>0</v>
      </c>
      <c r="CO157" s="406"/>
      <c r="CP157" s="362"/>
      <c r="CQ157" s="355" t="n">
        <f aca="false">COUNTIF($M$130:$M$161,CP157)*$D$15</f>
        <v>0</v>
      </c>
      <c r="CR157" s="406"/>
      <c r="CS157" s="362"/>
      <c r="CT157" s="355" t="n">
        <f aca="false">COUNTIF($M$130:$M$161,CS157)*$D$15</f>
        <v>0</v>
      </c>
      <c r="CU157" s="406"/>
      <c r="CV157" s="362"/>
      <c r="CW157" s="355" t="n">
        <f aca="false">COUNTIF($M$130:$M$161,CV157)*$D$15</f>
        <v>0</v>
      </c>
      <c r="CX157" s="406"/>
      <c r="CY157" s="362"/>
      <c r="CZ157" s="355" t="n">
        <f aca="false">COUNTIF($M$130:$M$161,CY157)*$D$15</f>
        <v>0</v>
      </c>
      <c r="DA157" s="406"/>
      <c r="DB157" s="362"/>
      <c r="DC157" s="355" t="n">
        <f aca="false">COUNTIF($M$130:$M$161,DB157)*$D$15</f>
        <v>0</v>
      </c>
      <c r="DD157" s="406"/>
      <c r="DE157" s="362"/>
      <c r="DF157" s="355" t="n">
        <f aca="false">COUNTIF($M$130:$M$161,DE157)*$D$15</f>
        <v>0</v>
      </c>
      <c r="DG157" s="406"/>
      <c r="DH157" s="362"/>
      <c r="DI157" s="355" t="n">
        <f aca="false">COUNTIF($M$130:$M$161,DH157)*$D$15</f>
        <v>0</v>
      </c>
      <c r="DJ157" s="406"/>
      <c r="DK157" s="362"/>
      <c r="DL157" s="355" t="n">
        <f aca="false">COUNTIF($M$130:$M$161,DK157)*$D$15</f>
        <v>0</v>
      </c>
      <c r="DM157" s="406"/>
      <c r="DN157" s="362"/>
      <c r="DO157" s="355" t="n">
        <f aca="false">COUNTIF($M$130:$M$161,DN157)*$D$15</f>
        <v>0</v>
      </c>
      <c r="DP157" s="406"/>
      <c r="DQ157" s="362"/>
      <c r="DR157" s="355" t="n">
        <f aca="false">COUNTIF($M$130:$M$161,DQ157)*$D$15</f>
        <v>0</v>
      </c>
      <c r="DS157" s="406"/>
      <c r="DT157" s="362"/>
      <c r="DU157" s="355" t="n">
        <f aca="false">COUNTIF($M$130:$M$161,DT157)*$D$15</f>
        <v>0</v>
      </c>
      <c r="DV157" s="406"/>
      <c r="DW157" s="362"/>
      <c r="DX157" s="355" t="n">
        <f aca="false">COUNTIF($M$130:$M$161,DW157)*$D$15</f>
        <v>0</v>
      </c>
      <c r="DY157" s="406"/>
      <c r="DZ157" s="362"/>
      <c r="EA157" s="355" t="n">
        <f aca="false">COUNTIF($M$130:$M$161,DZ157)*$D$15</f>
        <v>0</v>
      </c>
      <c r="EB157" s="406"/>
      <c r="EC157" s="362"/>
      <c r="ED157" s="355" t="n">
        <f aca="false">COUNTIF($M$130:$M$161,EC157)*$D$15</f>
        <v>0</v>
      </c>
      <c r="EE157" s="406"/>
      <c r="EF157" s="362"/>
      <c r="EG157" s="355" t="n">
        <f aca="false">COUNTIF($M$130:$M$161,EF157)*$D$15</f>
        <v>0</v>
      </c>
      <c r="EH157" s="406"/>
      <c r="EI157" s="406"/>
    </row>
    <row r="158" customFormat="false" ht="15" hidden="false" customHeight="false" outlineLevel="0" collapsed="false">
      <c r="A158" s="326"/>
      <c r="B158" s="326"/>
      <c r="C158" s="409"/>
      <c r="D158" s="409"/>
      <c r="E158" s="409"/>
      <c r="F158" s="410" t="n">
        <f aca="false">$D$15</f>
        <v>3</v>
      </c>
      <c r="G158" s="411" t="n">
        <f aca="false">VLOOKUP(H158,Equipos!$Q$1:$R$25,2,0)</f>
        <v>19</v>
      </c>
      <c r="H158" s="416" t="str">
        <f aca="false">Idiomas!$D$137</f>
        <v>CLASIFICADOS PARA DIECISEISAVOS</v>
      </c>
      <c r="I158" s="409"/>
      <c r="J158" s="417"/>
      <c r="K158" s="366" t="str">
        <f aca="false">Idiomas!$D$198&amp;"-"&amp;ROWS($L$130:L158)</f>
        <v>Dieciseisavofinalista-29</v>
      </c>
      <c r="L158" s="353"/>
      <c r="M158" s="358" t="str">
        <f aca="false">WORLDCUP!AF113</f>
        <v>3EFGIJ</v>
      </c>
      <c r="N158" s="331"/>
      <c r="O158" s="331"/>
      <c r="P158" s="331"/>
      <c r="Q158" s="331"/>
      <c r="R158" s="403"/>
      <c r="S158" s="362" t="s">
        <v>368</v>
      </c>
      <c r="T158" s="355" t="n">
        <f aca="false">COUNTIF($M$130:$M$161,S158)*$D$15</f>
        <v>0</v>
      </c>
      <c r="U158" s="406"/>
      <c r="V158" s="362" t="s">
        <v>357</v>
      </c>
      <c r="W158" s="355" t="n">
        <f aca="false">COUNTIF($M$130:$M$161,V158)*$D$15</f>
        <v>0</v>
      </c>
      <c r="X158" s="406"/>
      <c r="Y158" s="362" t="s">
        <v>368</v>
      </c>
      <c r="Z158" s="355" t="n">
        <f aca="false">COUNTIF($M$130:$M$161,Y158)*$D$15</f>
        <v>0</v>
      </c>
      <c r="AA158" s="406"/>
      <c r="AB158" s="362" t="s">
        <v>356</v>
      </c>
      <c r="AC158" s="355" t="n">
        <f aca="false">COUNTIF($M$130:$M$161,AB158)*$D$15</f>
        <v>0</v>
      </c>
      <c r="AD158" s="406"/>
      <c r="AE158" s="362" t="s">
        <v>367</v>
      </c>
      <c r="AF158" s="355" t="n">
        <f aca="false">COUNTIF($M$130:$M$161,AE158)*$D$15</f>
        <v>0</v>
      </c>
      <c r="AG158" s="406"/>
      <c r="AH158" s="362" t="s">
        <v>363</v>
      </c>
      <c r="AI158" s="355" t="n">
        <f aca="false">COUNTIF($M$130:$M$161,AH158)*$D$15</f>
        <v>0</v>
      </c>
      <c r="AJ158" s="406"/>
      <c r="AK158" s="362" t="s">
        <v>356</v>
      </c>
      <c r="AL158" s="355" t="n">
        <f aca="false">COUNTIF($M$130:$M$161,AK158)*$D$15</f>
        <v>0</v>
      </c>
      <c r="AM158" s="406"/>
      <c r="AN158" s="362" t="s">
        <v>357</v>
      </c>
      <c r="AO158" s="355" t="n">
        <f aca="false">COUNTIF($M$130:$M$161,AN158)*$D$15</f>
        <v>0</v>
      </c>
      <c r="AP158" s="406"/>
      <c r="AQ158" s="362" t="s">
        <v>366</v>
      </c>
      <c r="AR158" s="355" t="n">
        <f aca="false">COUNTIF($M$130:$M$161,AQ158)*$D$15</f>
        <v>0</v>
      </c>
      <c r="AS158" s="406"/>
      <c r="AT158" s="362" t="s">
        <v>358</v>
      </c>
      <c r="AU158" s="355" t="n">
        <f aca="false">COUNTIF($M$130:$M$161,AT158)*$D$15</f>
        <v>0</v>
      </c>
      <c r="AV158" s="406"/>
      <c r="AW158" s="362" t="s">
        <v>367</v>
      </c>
      <c r="AX158" s="355" t="n">
        <f aca="false">COUNTIF($M$130:$M$161,AW158)*$D$15</f>
        <v>0</v>
      </c>
      <c r="AY158" s="406"/>
      <c r="AZ158" s="362" t="s">
        <v>357</v>
      </c>
      <c r="BA158" s="355" t="n">
        <f aca="false">COUNTIF($M$130:$M$161,AZ158)*$D$15</f>
        <v>0</v>
      </c>
      <c r="BB158" s="406"/>
      <c r="BC158" s="362" t="s">
        <v>368</v>
      </c>
      <c r="BD158" s="355" t="n">
        <f aca="false">COUNTIF($M$130:$M$161,BC158)*$D$15</f>
        <v>0</v>
      </c>
      <c r="BE158" s="406"/>
      <c r="BF158" s="362" t="s">
        <v>357</v>
      </c>
      <c r="BG158" s="355" t="n">
        <f aca="false">COUNTIF($M$130:$M$161,BF158)*$D$15</f>
        <v>0</v>
      </c>
      <c r="BH158" s="406"/>
      <c r="BI158" s="362" t="s">
        <v>368</v>
      </c>
      <c r="BJ158" s="355" t="n">
        <f aca="false">COUNTIF($M$130:$M$161,BI158)*$D$15</f>
        <v>0</v>
      </c>
      <c r="BK158" s="406"/>
      <c r="BL158" s="362" t="s">
        <v>368</v>
      </c>
      <c r="BM158" s="355" t="n">
        <f aca="false">COUNTIF($M$130:$M$161,BL158)*$D$15</f>
        <v>0</v>
      </c>
      <c r="BN158" s="406"/>
      <c r="BO158" s="362" t="s">
        <v>368</v>
      </c>
      <c r="BP158" s="355" t="n">
        <f aca="false">COUNTIF($M$130:$M$161,BO158)*$D$15</f>
        <v>0</v>
      </c>
      <c r="BQ158" s="406"/>
      <c r="BR158" s="362" t="s">
        <v>356</v>
      </c>
      <c r="BS158" s="355" t="n">
        <f aca="false">COUNTIF($M$130:$M$161,BR158)*$D$15</f>
        <v>0</v>
      </c>
      <c r="BT158" s="406"/>
      <c r="BU158" s="362"/>
      <c r="BV158" s="355" t="n">
        <f aca="false">COUNTIF($M$130:$M$161,BU158)*$D$15</f>
        <v>0</v>
      </c>
      <c r="BW158" s="406"/>
      <c r="BX158" s="362"/>
      <c r="BY158" s="355" t="n">
        <f aca="false">COUNTIF($M$130:$M$161,BX158)*$D$15</f>
        <v>0</v>
      </c>
      <c r="BZ158" s="406"/>
      <c r="CA158" s="362"/>
      <c r="CB158" s="355" t="n">
        <f aca="false">COUNTIF($M$130:$M$161,CA158)*$D$15</f>
        <v>0</v>
      </c>
      <c r="CC158" s="406"/>
      <c r="CD158" s="362"/>
      <c r="CE158" s="355" t="n">
        <f aca="false">COUNTIF($M$130:$M$161,CD158)*$D$15</f>
        <v>0</v>
      </c>
      <c r="CF158" s="406"/>
      <c r="CG158" s="362"/>
      <c r="CH158" s="355" t="n">
        <f aca="false">COUNTIF($M$130:$M$161,CG158)*$D$15</f>
        <v>0</v>
      </c>
      <c r="CI158" s="406"/>
      <c r="CJ158" s="362"/>
      <c r="CK158" s="355" t="n">
        <f aca="false">COUNTIF($M$130:$M$161,CJ158)*$D$15</f>
        <v>0</v>
      </c>
      <c r="CL158" s="406"/>
      <c r="CM158" s="362"/>
      <c r="CN158" s="355" t="n">
        <f aca="false">COUNTIF($M$130:$M$161,CM158)*$D$15</f>
        <v>0</v>
      </c>
      <c r="CO158" s="406"/>
      <c r="CP158" s="362"/>
      <c r="CQ158" s="355" t="n">
        <f aca="false">COUNTIF($M$130:$M$161,CP158)*$D$15</f>
        <v>0</v>
      </c>
      <c r="CR158" s="406"/>
      <c r="CS158" s="362"/>
      <c r="CT158" s="355" t="n">
        <f aca="false">COUNTIF($M$130:$M$161,CS158)*$D$15</f>
        <v>0</v>
      </c>
      <c r="CU158" s="406"/>
      <c r="CV158" s="362"/>
      <c r="CW158" s="355" t="n">
        <f aca="false">COUNTIF($M$130:$M$161,CV158)*$D$15</f>
        <v>0</v>
      </c>
      <c r="CX158" s="406"/>
      <c r="CY158" s="362"/>
      <c r="CZ158" s="355" t="n">
        <f aca="false">COUNTIF($M$130:$M$161,CY158)*$D$15</f>
        <v>0</v>
      </c>
      <c r="DA158" s="406"/>
      <c r="DB158" s="362"/>
      <c r="DC158" s="355" t="n">
        <f aca="false">COUNTIF($M$130:$M$161,DB158)*$D$15</f>
        <v>0</v>
      </c>
      <c r="DD158" s="406"/>
      <c r="DE158" s="362"/>
      <c r="DF158" s="355" t="n">
        <f aca="false">COUNTIF($M$130:$M$161,DE158)*$D$15</f>
        <v>0</v>
      </c>
      <c r="DG158" s="406"/>
      <c r="DH158" s="362"/>
      <c r="DI158" s="355" t="n">
        <f aca="false">COUNTIF($M$130:$M$161,DH158)*$D$15</f>
        <v>0</v>
      </c>
      <c r="DJ158" s="406"/>
      <c r="DK158" s="362"/>
      <c r="DL158" s="355" t="n">
        <f aca="false">COUNTIF($M$130:$M$161,DK158)*$D$15</f>
        <v>0</v>
      </c>
      <c r="DM158" s="406"/>
      <c r="DN158" s="362"/>
      <c r="DO158" s="355" t="n">
        <f aca="false">COUNTIF($M$130:$M$161,DN158)*$D$15</f>
        <v>0</v>
      </c>
      <c r="DP158" s="406"/>
      <c r="DQ158" s="362"/>
      <c r="DR158" s="355" t="n">
        <f aca="false">COUNTIF($M$130:$M$161,DQ158)*$D$15</f>
        <v>0</v>
      </c>
      <c r="DS158" s="406"/>
      <c r="DT158" s="362"/>
      <c r="DU158" s="355" t="n">
        <f aca="false">COUNTIF($M$130:$M$161,DT158)*$D$15</f>
        <v>0</v>
      </c>
      <c r="DV158" s="406"/>
      <c r="DW158" s="362"/>
      <c r="DX158" s="355" t="n">
        <f aca="false">COUNTIF($M$130:$M$161,DW158)*$D$15</f>
        <v>0</v>
      </c>
      <c r="DY158" s="406"/>
      <c r="DZ158" s="362"/>
      <c r="EA158" s="355" t="n">
        <f aca="false">COUNTIF($M$130:$M$161,DZ158)*$D$15</f>
        <v>0</v>
      </c>
      <c r="EB158" s="406"/>
      <c r="EC158" s="362"/>
      <c r="ED158" s="355" t="n">
        <f aca="false">COUNTIF($M$130:$M$161,EC158)*$D$15</f>
        <v>0</v>
      </c>
      <c r="EE158" s="406"/>
      <c r="EF158" s="362"/>
      <c r="EG158" s="355" t="n">
        <f aca="false">COUNTIF($M$130:$M$161,EF158)*$D$15</f>
        <v>0</v>
      </c>
      <c r="EH158" s="406"/>
      <c r="EI158" s="406"/>
    </row>
    <row r="159" customFormat="false" ht="15" hidden="false" customHeight="false" outlineLevel="0" collapsed="false">
      <c r="A159" s="326"/>
      <c r="B159" s="326"/>
      <c r="C159" s="409"/>
      <c r="D159" s="409"/>
      <c r="E159" s="409"/>
      <c r="F159" s="410" t="n">
        <f aca="false">$D$15</f>
        <v>3</v>
      </c>
      <c r="G159" s="411" t="n">
        <f aca="false">VLOOKUP(H159,Equipos!$Q$1:$R$25,2,0)</f>
        <v>19</v>
      </c>
      <c r="H159" s="416" t="str">
        <f aca="false">Idiomas!$D$137</f>
        <v>CLASIFICADOS PARA DIECISEISAVOS</v>
      </c>
      <c r="I159" s="409"/>
      <c r="J159" s="417"/>
      <c r="K159" s="366" t="str">
        <f aca="false">Idiomas!$D$198&amp;"-"&amp;ROWS($L$130:L159)</f>
        <v>Dieciseisavofinalista-30</v>
      </c>
      <c r="L159" s="353"/>
      <c r="M159" s="358" t="str">
        <f aca="false">WORLDCUP!AF114</f>
        <v>2G</v>
      </c>
      <c r="N159" s="331"/>
      <c r="O159" s="331"/>
      <c r="P159" s="331"/>
      <c r="Q159" s="331"/>
      <c r="R159" s="403"/>
      <c r="S159" s="362" t="s">
        <v>356</v>
      </c>
      <c r="T159" s="355" t="n">
        <f aca="false">COUNTIF($M$130:$M$161,S159)*$D$15</f>
        <v>0</v>
      </c>
      <c r="U159" s="406"/>
      <c r="V159" s="362" t="s">
        <v>356</v>
      </c>
      <c r="W159" s="355" t="n">
        <f aca="false">COUNTIF($M$130:$M$161,V159)*$D$15</f>
        <v>0</v>
      </c>
      <c r="X159" s="406"/>
      <c r="Y159" s="362" t="s">
        <v>356</v>
      </c>
      <c r="Z159" s="355" t="n">
        <f aca="false">COUNTIF($M$130:$M$161,Y159)*$D$15</f>
        <v>0</v>
      </c>
      <c r="AA159" s="406"/>
      <c r="AB159" s="362" t="s">
        <v>357</v>
      </c>
      <c r="AC159" s="355" t="n">
        <f aca="false">COUNTIF($M$130:$M$161,AB159)*$D$15</f>
        <v>0</v>
      </c>
      <c r="AD159" s="406"/>
      <c r="AE159" s="362" t="s">
        <v>356</v>
      </c>
      <c r="AF159" s="355" t="n">
        <f aca="false">COUNTIF($M$130:$M$161,AE159)*$D$15</f>
        <v>0</v>
      </c>
      <c r="AG159" s="406"/>
      <c r="AH159" s="362" t="s">
        <v>356</v>
      </c>
      <c r="AI159" s="355" t="n">
        <f aca="false">COUNTIF($M$130:$M$161,AH159)*$D$15</f>
        <v>0</v>
      </c>
      <c r="AJ159" s="406"/>
      <c r="AK159" s="362" t="s">
        <v>357</v>
      </c>
      <c r="AL159" s="355" t="n">
        <f aca="false">COUNTIF($M$130:$M$161,AK159)*$D$15</f>
        <v>0</v>
      </c>
      <c r="AM159" s="406"/>
      <c r="AN159" s="362" t="s">
        <v>356</v>
      </c>
      <c r="AO159" s="355" t="n">
        <f aca="false">COUNTIF($M$130:$M$161,AN159)*$D$15</f>
        <v>0</v>
      </c>
      <c r="AP159" s="406"/>
      <c r="AQ159" s="362" t="s">
        <v>356</v>
      </c>
      <c r="AR159" s="355" t="n">
        <f aca="false">COUNTIF($M$130:$M$161,AQ159)*$D$15</f>
        <v>0</v>
      </c>
      <c r="AS159" s="406"/>
      <c r="AT159" s="362" t="s">
        <v>356</v>
      </c>
      <c r="AU159" s="355" t="n">
        <f aca="false">COUNTIF($M$130:$M$161,AT159)*$D$15</f>
        <v>0</v>
      </c>
      <c r="AV159" s="406"/>
      <c r="AW159" s="362" t="s">
        <v>356</v>
      </c>
      <c r="AX159" s="355" t="n">
        <f aca="false">COUNTIF($M$130:$M$161,AW159)*$D$15</f>
        <v>0</v>
      </c>
      <c r="AY159" s="406"/>
      <c r="AZ159" s="362" t="s">
        <v>356</v>
      </c>
      <c r="BA159" s="355" t="n">
        <f aca="false">COUNTIF($M$130:$M$161,AZ159)*$D$15</f>
        <v>0</v>
      </c>
      <c r="BB159" s="406"/>
      <c r="BC159" s="362" t="s">
        <v>356</v>
      </c>
      <c r="BD159" s="355" t="n">
        <f aca="false">COUNTIF($M$130:$M$161,BC159)*$D$15</f>
        <v>0</v>
      </c>
      <c r="BE159" s="406"/>
      <c r="BF159" s="362" t="s">
        <v>356</v>
      </c>
      <c r="BG159" s="355" t="n">
        <f aca="false">COUNTIF($M$130:$M$161,BF159)*$D$15</f>
        <v>0</v>
      </c>
      <c r="BH159" s="406"/>
      <c r="BI159" s="362" t="s">
        <v>356</v>
      </c>
      <c r="BJ159" s="355" t="n">
        <f aca="false">COUNTIF($M$130:$M$161,BI159)*$D$15</f>
        <v>0</v>
      </c>
      <c r="BK159" s="406"/>
      <c r="BL159" s="362" t="s">
        <v>357</v>
      </c>
      <c r="BM159" s="355" t="n">
        <f aca="false">COUNTIF($M$130:$M$161,BL159)*$D$15</f>
        <v>0</v>
      </c>
      <c r="BN159" s="406"/>
      <c r="BO159" s="362" t="s">
        <v>356</v>
      </c>
      <c r="BP159" s="355" t="n">
        <f aca="false">COUNTIF($M$130:$M$161,BO159)*$D$15</f>
        <v>0</v>
      </c>
      <c r="BQ159" s="406"/>
      <c r="BR159" s="362" t="s">
        <v>357</v>
      </c>
      <c r="BS159" s="355" t="n">
        <f aca="false">COUNTIF($M$130:$M$161,BR159)*$D$15</f>
        <v>0</v>
      </c>
      <c r="BT159" s="406"/>
      <c r="BU159" s="362"/>
      <c r="BV159" s="355" t="n">
        <f aca="false">COUNTIF($M$130:$M$161,BU159)*$D$15</f>
        <v>0</v>
      </c>
      <c r="BW159" s="406"/>
      <c r="BX159" s="362"/>
      <c r="BY159" s="355" t="n">
        <f aca="false">COUNTIF($M$130:$M$161,BX159)*$D$15</f>
        <v>0</v>
      </c>
      <c r="BZ159" s="406"/>
      <c r="CA159" s="362"/>
      <c r="CB159" s="355" t="n">
        <f aca="false">COUNTIF($M$130:$M$161,CA159)*$D$15</f>
        <v>0</v>
      </c>
      <c r="CC159" s="406"/>
      <c r="CD159" s="362"/>
      <c r="CE159" s="355" t="n">
        <f aca="false">COUNTIF($M$130:$M$161,CD159)*$D$15</f>
        <v>0</v>
      </c>
      <c r="CF159" s="406"/>
      <c r="CG159" s="362"/>
      <c r="CH159" s="355" t="n">
        <f aca="false">COUNTIF($M$130:$M$161,CG159)*$D$15</f>
        <v>0</v>
      </c>
      <c r="CI159" s="406"/>
      <c r="CJ159" s="362"/>
      <c r="CK159" s="355" t="n">
        <f aca="false">COUNTIF($M$130:$M$161,CJ159)*$D$15</f>
        <v>0</v>
      </c>
      <c r="CL159" s="406"/>
      <c r="CM159" s="362"/>
      <c r="CN159" s="355" t="n">
        <f aca="false">COUNTIF($M$130:$M$161,CM159)*$D$15</f>
        <v>0</v>
      </c>
      <c r="CO159" s="406"/>
      <c r="CP159" s="362"/>
      <c r="CQ159" s="355" t="n">
        <f aca="false">COUNTIF($M$130:$M$161,CP159)*$D$15</f>
        <v>0</v>
      </c>
      <c r="CR159" s="406"/>
      <c r="CS159" s="362"/>
      <c r="CT159" s="355" t="n">
        <f aca="false">COUNTIF($M$130:$M$161,CS159)*$D$15</f>
        <v>0</v>
      </c>
      <c r="CU159" s="406"/>
      <c r="CV159" s="362"/>
      <c r="CW159" s="355" t="n">
        <f aca="false">COUNTIF($M$130:$M$161,CV159)*$D$15</f>
        <v>0</v>
      </c>
      <c r="CX159" s="406"/>
      <c r="CY159" s="362"/>
      <c r="CZ159" s="355" t="n">
        <f aca="false">COUNTIF($M$130:$M$161,CY159)*$D$15</f>
        <v>0</v>
      </c>
      <c r="DA159" s="406"/>
      <c r="DB159" s="362"/>
      <c r="DC159" s="355" t="n">
        <f aca="false">COUNTIF($M$130:$M$161,DB159)*$D$15</f>
        <v>0</v>
      </c>
      <c r="DD159" s="406"/>
      <c r="DE159" s="362"/>
      <c r="DF159" s="355" t="n">
        <f aca="false">COUNTIF($M$130:$M$161,DE159)*$D$15</f>
        <v>0</v>
      </c>
      <c r="DG159" s="406"/>
      <c r="DH159" s="362"/>
      <c r="DI159" s="355" t="n">
        <f aca="false">COUNTIF($M$130:$M$161,DH159)*$D$15</f>
        <v>0</v>
      </c>
      <c r="DJ159" s="406"/>
      <c r="DK159" s="362"/>
      <c r="DL159" s="355" t="n">
        <f aca="false">COUNTIF($M$130:$M$161,DK159)*$D$15</f>
        <v>0</v>
      </c>
      <c r="DM159" s="406"/>
      <c r="DN159" s="362"/>
      <c r="DO159" s="355" t="n">
        <f aca="false">COUNTIF($M$130:$M$161,DN159)*$D$15</f>
        <v>0</v>
      </c>
      <c r="DP159" s="406"/>
      <c r="DQ159" s="362"/>
      <c r="DR159" s="355" t="n">
        <f aca="false">COUNTIF($M$130:$M$161,DQ159)*$D$15</f>
        <v>0</v>
      </c>
      <c r="DS159" s="406"/>
      <c r="DT159" s="362"/>
      <c r="DU159" s="355" t="n">
        <f aca="false">COUNTIF($M$130:$M$161,DT159)*$D$15</f>
        <v>0</v>
      </c>
      <c r="DV159" s="406"/>
      <c r="DW159" s="362"/>
      <c r="DX159" s="355" t="n">
        <f aca="false">COUNTIF($M$130:$M$161,DW159)*$D$15</f>
        <v>0</v>
      </c>
      <c r="DY159" s="406"/>
      <c r="DZ159" s="362"/>
      <c r="EA159" s="355" t="n">
        <f aca="false">COUNTIF($M$130:$M$161,DZ159)*$D$15</f>
        <v>0</v>
      </c>
      <c r="EB159" s="406"/>
      <c r="EC159" s="362"/>
      <c r="ED159" s="355" t="n">
        <f aca="false">COUNTIF($M$130:$M$161,EC159)*$D$15</f>
        <v>0</v>
      </c>
      <c r="EE159" s="406"/>
      <c r="EF159" s="362"/>
      <c r="EG159" s="355" t="n">
        <f aca="false">COUNTIF($M$130:$M$161,EF159)*$D$15</f>
        <v>0</v>
      </c>
      <c r="EH159" s="406"/>
      <c r="EI159" s="406"/>
    </row>
    <row r="160" customFormat="false" ht="15" hidden="false" customHeight="false" outlineLevel="0" collapsed="false">
      <c r="A160" s="326"/>
      <c r="B160" s="326"/>
      <c r="C160" s="409"/>
      <c r="D160" s="409"/>
      <c r="E160" s="409"/>
      <c r="F160" s="410" t="n">
        <f aca="false">$D$15</f>
        <v>3</v>
      </c>
      <c r="G160" s="411" t="n">
        <f aca="false">VLOOKUP(H160,Equipos!$Q$1:$R$25,2,0)</f>
        <v>19</v>
      </c>
      <c r="H160" s="416" t="str">
        <f aca="false">Idiomas!$D$137</f>
        <v>CLASIFICADOS PARA DIECISEISAVOS</v>
      </c>
      <c r="I160" s="409"/>
      <c r="J160" s="417"/>
      <c r="K160" s="366" t="str">
        <f aca="false">Idiomas!$D$198&amp;"-"&amp;ROWS($L$130:L160)</f>
        <v>Dieciseisavofinalista-31</v>
      </c>
      <c r="L160" s="353"/>
      <c r="M160" s="358" t="str">
        <f aca="false">WORLDCUP!AF115</f>
        <v>2H</v>
      </c>
      <c r="N160" s="331"/>
      <c r="O160" s="331"/>
      <c r="P160" s="331"/>
      <c r="Q160" s="331"/>
      <c r="R160" s="403"/>
      <c r="S160" s="362" t="s">
        <v>359</v>
      </c>
      <c r="T160" s="355" t="n">
        <f aca="false">COUNTIF($M$130:$M$161,S160)*$D$15</f>
        <v>0</v>
      </c>
      <c r="U160" s="406"/>
      <c r="V160" s="362" t="s">
        <v>359</v>
      </c>
      <c r="W160" s="355" t="n">
        <f aca="false">COUNTIF($M$130:$M$161,V160)*$D$15</f>
        <v>0</v>
      </c>
      <c r="X160" s="406"/>
      <c r="Y160" s="362" t="s">
        <v>359</v>
      </c>
      <c r="Z160" s="355" t="n">
        <f aca="false">COUNTIF($M$130:$M$161,Y160)*$D$15</f>
        <v>0</v>
      </c>
      <c r="AA160" s="406"/>
      <c r="AB160" s="362" t="s">
        <v>359</v>
      </c>
      <c r="AC160" s="355" t="n">
        <f aca="false">COUNTIF($M$130:$M$161,AB160)*$D$15</f>
        <v>0</v>
      </c>
      <c r="AD160" s="406"/>
      <c r="AE160" s="362" t="s">
        <v>359</v>
      </c>
      <c r="AF160" s="355" t="n">
        <f aca="false">COUNTIF($M$130:$M$161,AE160)*$D$15</f>
        <v>0</v>
      </c>
      <c r="AG160" s="406"/>
      <c r="AH160" s="362" t="s">
        <v>359</v>
      </c>
      <c r="AI160" s="355" t="n">
        <f aca="false">COUNTIF($M$130:$M$161,AH160)*$D$15</f>
        <v>0</v>
      </c>
      <c r="AJ160" s="406"/>
      <c r="AK160" s="362" t="s">
        <v>359</v>
      </c>
      <c r="AL160" s="355" t="n">
        <f aca="false">COUNTIF($M$130:$M$161,AK160)*$D$15</f>
        <v>0</v>
      </c>
      <c r="AM160" s="406"/>
      <c r="AN160" s="362" t="s">
        <v>359</v>
      </c>
      <c r="AO160" s="355" t="n">
        <f aca="false">COUNTIF($M$130:$M$161,AN160)*$D$15</f>
        <v>0</v>
      </c>
      <c r="AP160" s="406"/>
      <c r="AQ160" s="362" t="s">
        <v>359</v>
      </c>
      <c r="AR160" s="355" t="n">
        <f aca="false">COUNTIF($M$130:$M$161,AQ160)*$D$15</f>
        <v>0</v>
      </c>
      <c r="AS160" s="406"/>
      <c r="AT160" s="362" t="s">
        <v>359</v>
      </c>
      <c r="AU160" s="355" t="n">
        <f aca="false">COUNTIF($M$130:$M$161,AT160)*$D$15</f>
        <v>0</v>
      </c>
      <c r="AV160" s="406"/>
      <c r="AW160" s="362" t="s">
        <v>359</v>
      </c>
      <c r="AX160" s="355" t="n">
        <f aca="false">COUNTIF($M$130:$M$161,AW160)*$D$15</f>
        <v>0</v>
      </c>
      <c r="AY160" s="406"/>
      <c r="AZ160" s="362" t="s">
        <v>359</v>
      </c>
      <c r="BA160" s="355" t="n">
        <f aca="false">COUNTIF($M$130:$M$161,AZ160)*$D$15</f>
        <v>0</v>
      </c>
      <c r="BB160" s="406"/>
      <c r="BC160" s="362" t="s">
        <v>359</v>
      </c>
      <c r="BD160" s="355" t="n">
        <f aca="false">COUNTIF($M$130:$M$161,BC160)*$D$15</f>
        <v>0</v>
      </c>
      <c r="BE160" s="406"/>
      <c r="BF160" s="362" t="s">
        <v>359</v>
      </c>
      <c r="BG160" s="355" t="n">
        <f aca="false">COUNTIF($M$130:$M$161,BF160)*$D$15</f>
        <v>0</v>
      </c>
      <c r="BH160" s="406"/>
      <c r="BI160" s="362" t="s">
        <v>360</v>
      </c>
      <c r="BJ160" s="355" t="n">
        <f aca="false">COUNTIF($M$130:$M$161,BI160)*$D$15</f>
        <v>0</v>
      </c>
      <c r="BK160" s="406"/>
      <c r="BL160" s="362" t="s">
        <v>359</v>
      </c>
      <c r="BM160" s="355" t="n">
        <f aca="false">COUNTIF($M$130:$M$161,BL160)*$D$15</f>
        <v>0</v>
      </c>
      <c r="BN160" s="406"/>
      <c r="BO160" s="362" t="s">
        <v>359</v>
      </c>
      <c r="BP160" s="355" t="n">
        <f aca="false">COUNTIF($M$130:$M$161,BO160)*$D$15</f>
        <v>0</v>
      </c>
      <c r="BQ160" s="406"/>
      <c r="BR160" s="362" t="s">
        <v>359</v>
      </c>
      <c r="BS160" s="355" t="n">
        <f aca="false">COUNTIF($M$130:$M$161,BR160)*$D$15</f>
        <v>0</v>
      </c>
      <c r="BT160" s="406"/>
      <c r="BU160" s="362"/>
      <c r="BV160" s="355" t="n">
        <f aca="false">COUNTIF($M$130:$M$161,BU160)*$D$15</f>
        <v>0</v>
      </c>
      <c r="BW160" s="406"/>
      <c r="BX160" s="362"/>
      <c r="BY160" s="355" t="n">
        <f aca="false">COUNTIF($M$130:$M$161,BX160)*$D$15</f>
        <v>0</v>
      </c>
      <c r="BZ160" s="406"/>
      <c r="CA160" s="362"/>
      <c r="CB160" s="355" t="n">
        <f aca="false">COUNTIF($M$130:$M$161,CA160)*$D$15</f>
        <v>0</v>
      </c>
      <c r="CC160" s="406"/>
      <c r="CD160" s="362"/>
      <c r="CE160" s="355" t="n">
        <f aca="false">COUNTIF($M$130:$M$161,CD160)*$D$15</f>
        <v>0</v>
      </c>
      <c r="CF160" s="406"/>
      <c r="CG160" s="362"/>
      <c r="CH160" s="355" t="n">
        <f aca="false">COUNTIF($M$130:$M$161,CG160)*$D$15</f>
        <v>0</v>
      </c>
      <c r="CI160" s="406"/>
      <c r="CJ160" s="362"/>
      <c r="CK160" s="355" t="n">
        <f aca="false">COUNTIF($M$130:$M$161,CJ160)*$D$15</f>
        <v>0</v>
      </c>
      <c r="CL160" s="406"/>
      <c r="CM160" s="362"/>
      <c r="CN160" s="355" t="n">
        <f aca="false">COUNTIF($M$130:$M$161,CM160)*$D$15</f>
        <v>0</v>
      </c>
      <c r="CO160" s="406"/>
      <c r="CP160" s="362"/>
      <c r="CQ160" s="355" t="n">
        <f aca="false">COUNTIF($M$130:$M$161,CP160)*$D$15</f>
        <v>0</v>
      </c>
      <c r="CR160" s="406"/>
      <c r="CS160" s="362"/>
      <c r="CT160" s="355" t="n">
        <f aca="false">COUNTIF($M$130:$M$161,CS160)*$D$15</f>
        <v>0</v>
      </c>
      <c r="CU160" s="406"/>
      <c r="CV160" s="362"/>
      <c r="CW160" s="355" t="n">
        <f aca="false">COUNTIF($M$130:$M$161,CV160)*$D$15</f>
        <v>0</v>
      </c>
      <c r="CX160" s="406"/>
      <c r="CY160" s="362"/>
      <c r="CZ160" s="355" t="n">
        <f aca="false">COUNTIF($M$130:$M$161,CY160)*$D$15</f>
        <v>0</v>
      </c>
      <c r="DA160" s="406"/>
      <c r="DB160" s="362"/>
      <c r="DC160" s="355" t="n">
        <f aca="false">COUNTIF($M$130:$M$161,DB160)*$D$15</f>
        <v>0</v>
      </c>
      <c r="DD160" s="406"/>
      <c r="DE160" s="362"/>
      <c r="DF160" s="355" t="n">
        <f aca="false">COUNTIF($M$130:$M$161,DE160)*$D$15</f>
        <v>0</v>
      </c>
      <c r="DG160" s="406"/>
      <c r="DH160" s="362"/>
      <c r="DI160" s="355" t="n">
        <f aca="false">COUNTIF($M$130:$M$161,DH160)*$D$15</f>
        <v>0</v>
      </c>
      <c r="DJ160" s="406"/>
      <c r="DK160" s="362"/>
      <c r="DL160" s="355" t="n">
        <f aca="false">COUNTIF($M$130:$M$161,DK160)*$D$15</f>
        <v>0</v>
      </c>
      <c r="DM160" s="406"/>
      <c r="DN160" s="362"/>
      <c r="DO160" s="355" t="n">
        <f aca="false">COUNTIF($M$130:$M$161,DN160)*$D$15</f>
        <v>0</v>
      </c>
      <c r="DP160" s="406"/>
      <c r="DQ160" s="362"/>
      <c r="DR160" s="355" t="n">
        <f aca="false">COUNTIF($M$130:$M$161,DQ160)*$D$15</f>
        <v>0</v>
      </c>
      <c r="DS160" s="406"/>
      <c r="DT160" s="362"/>
      <c r="DU160" s="355" t="n">
        <f aca="false">COUNTIF($M$130:$M$161,DT160)*$D$15</f>
        <v>0</v>
      </c>
      <c r="DV160" s="406"/>
      <c r="DW160" s="362"/>
      <c r="DX160" s="355" t="n">
        <f aca="false">COUNTIF($M$130:$M$161,DW160)*$D$15</f>
        <v>0</v>
      </c>
      <c r="DY160" s="406"/>
      <c r="DZ160" s="362"/>
      <c r="EA160" s="355" t="n">
        <f aca="false">COUNTIF($M$130:$M$161,DZ160)*$D$15</f>
        <v>0</v>
      </c>
      <c r="EB160" s="406"/>
      <c r="EC160" s="362"/>
      <c r="ED160" s="355" t="n">
        <f aca="false">COUNTIF($M$130:$M$161,EC160)*$D$15</f>
        <v>0</v>
      </c>
      <c r="EE160" s="406"/>
      <c r="EF160" s="362"/>
      <c r="EG160" s="355" t="n">
        <f aca="false">COUNTIF($M$130:$M$161,EF160)*$D$15</f>
        <v>0</v>
      </c>
      <c r="EH160" s="406"/>
      <c r="EI160" s="406"/>
    </row>
    <row r="161" customFormat="false" ht="15" hidden="false" customHeight="false" outlineLevel="0" collapsed="false">
      <c r="A161" s="326"/>
      <c r="B161" s="326"/>
      <c r="C161" s="409"/>
      <c r="D161" s="409"/>
      <c r="E161" s="409"/>
      <c r="F161" s="410" t="n">
        <f aca="false">$D$15</f>
        <v>3</v>
      </c>
      <c r="G161" s="411" t="n">
        <f aca="false">VLOOKUP(H161,Equipos!$Q$1:$R$25,2,0)</f>
        <v>19</v>
      </c>
      <c r="H161" s="416" t="str">
        <f aca="false">Idiomas!$D$137</f>
        <v>CLASIFICADOS PARA DIECISEISAVOS</v>
      </c>
      <c r="I161" s="409"/>
      <c r="J161" s="417"/>
      <c r="K161" s="395" t="str">
        <f aca="false">Idiomas!$D$198&amp;"-"&amp;ROWS($L$130:L161)</f>
        <v>Dieciseisavofinalista-32</v>
      </c>
      <c r="L161" s="395"/>
      <c r="M161" s="396" t="str">
        <f aca="false">WORLDCUP!AF116</f>
        <v>3DEIJL</v>
      </c>
      <c r="N161" s="331"/>
      <c r="O161" s="331"/>
      <c r="P161" s="331"/>
      <c r="Q161" s="331"/>
      <c r="R161" s="403"/>
      <c r="S161" s="397" t="s">
        <v>349</v>
      </c>
      <c r="T161" s="398" t="n">
        <f aca="false">COUNTIF($M$130:$M$161,S161)*$D$15</f>
        <v>0</v>
      </c>
      <c r="U161" s="406"/>
      <c r="V161" s="397" t="s">
        <v>376</v>
      </c>
      <c r="W161" s="398" t="n">
        <f aca="false">COUNTIF($M$130:$M$161,V161)*$D$15</f>
        <v>0</v>
      </c>
      <c r="X161" s="406"/>
      <c r="Y161" s="397" t="s">
        <v>376</v>
      </c>
      <c r="Z161" s="398" t="n">
        <f aca="false">COUNTIF($M$130:$M$161,Y161)*$D$15</f>
        <v>0</v>
      </c>
      <c r="AA161" s="406"/>
      <c r="AB161" s="397" t="s">
        <v>363</v>
      </c>
      <c r="AC161" s="398" t="n">
        <f aca="false">COUNTIF($M$130:$M$161,AB161)*$D$15</f>
        <v>0</v>
      </c>
      <c r="AD161" s="406"/>
      <c r="AE161" s="397" t="s">
        <v>376</v>
      </c>
      <c r="AF161" s="398" t="n">
        <f aca="false">COUNTIF($M$130:$M$161,AE161)*$D$15</f>
        <v>0</v>
      </c>
      <c r="AG161" s="406"/>
      <c r="AH161" s="397" t="s">
        <v>376</v>
      </c>
      <c r="AI161" s="398" t="n">
        <f aca="false">COUNTIF($M$130:$M$161,AH161)*$D$15</f>
        <v>0</v>
      </c>
      <c r="AJ161" s="406"/>
      <c r="AK161" s="397" t="s">
        <v>376</v>
      </c>
      <c r="AL161" s="398" t="n">
        <f aca="false">COUNTIF($M$130:$M$161,AK161)*$D$15</f>
        <v>0</v>
      </c>
      <c r="AM161" s="406"/>
      <c r="AN161" s="397" t="s">
        <v>376</v>
      </c>
      <c r="AO161" s="398" t="n">
        <f aca="false">COUNTIF($M$130:$M$161,AN161)*$D$15</f>
        <v>0</v>
      </c>
      <c r="AP161" s="406"/>
      <c r="AQ161" s="397" t="s">
        <v>376</v>
      </c>
      <c r="AR161" s="398" t="n">
        <f aca="false">COUNTIF($M$130:$M$161,AQ161)*$D$15</f>
        <v>0</v>
      </c>
      <c r="AS161" s="406"/>
      <c r="AT161" s="397" t="s">
        <v>348</v>
      </c>
      <c r="AU161" s="398" t="n">
        <f aca="false">COUNTIF($M$130:$M$161,AT161)*$D$15</f>
        <v>0</v>
      </c>
      <c r="AV161" s="406"/>
      <c r="AW161" s="397" t="s">
        <v>376</v>
      </c>
      <c r="AX161" s="398" t="n">
        <f aca="false">COUNTIF($M$130:$M$161,AW161)*$D$15</f>
        <v>0</v>
      </c>
      <c r="AY161" s="406"/>
      <c r="AZ161" s="397" t="s">
        <v>376</v>
      </c>
      <c r="BA161" s="398" t="n">
        <f aca="false">COUNTIF($M$130:$M$161,AZ161)*$D$15</f>
        <v>0</v>
      </c>
      <c r="BB161" s="406"/>
      <c r="BC161" s="397" t="s">
        <v>375</v>
      </c>
      <c r="BD161" s="398" t="n">
        <f aca="false">COUNTIF($M$130:$M$161,BC161)*$D$15</f>
        <v>0</v>
      </c>
      <c r="BE161" s="406"/>
      <c r="BF161" s="397" t="s">
        <v>375</v>
      </c>
      <c r="BG161" s="398" t="n">
        <f aca="false">COUNTIF($M$130:$M$161,BF161)*$D$15</f>
        <v>0</v>
      </c>
      <c r="BH161" s="406"/>
      <c r="BI161" s="397" t="s">
        <v>376</v>
      </c>
      <c r="BJ161" s="398" t="n">
        <f aca="false">COUNTIF($M$130:$M$161,BI161)*$D$15</f>
        <v>0</v>
      </c>
      <c r="BK161" s="406"/>
      <c r="BL161" s="397" t="s">
        <v>345</v>
      </c>
      <c r="BM161" s="398" t="n">
        <f aca="false">COUNTIF($M$130:$M$161,BL161)*$D$15</f>
        <v>0</v>
      </c>
      <c r="BN161" s="406"/>
      <c r="BO161" s="397" t="s">
        <v>375</v>
      </c>
      <c r="BP161" s="398" t="n">
        <f aca="false">COUNTIF($M$130:$M$161,BO161)*$D$15</f>
        <v>0</v>
      </c>
      <c r="BQ161" s="406"/>
      <c r="BR161" s="397" t="s">
        <v>348</v>
      </c>
      <c r="BS161" s="398" t="n">
        <f aca="false">COUNTIF($M$130:$M$161,BR161)*$D$15</f>
        <v>0</v>
      </c>
      <c r="BT161" s="406"/>
      <c r="BU161" s="397"/>
      <c r="BV161" s="398" t="n">
        <f aca="false">COUNTIF($M$130:$M$161,BU161)*$D$15</f>
        <v>0</v>
      </c>
      <c r="BW161" s="406"/>
      <c r="BX161" s="397"/>
      <c r="BY161" s="398" t="n">
        <f aca="false">COUNTIF($M$130:$M$161,BX161)*$D$15</f>
        <v>0</v>
      </c>
      <c r="BZ161" s="406"/>
      <c r="CA161" s="397"/>
      <c r="CB161" s="398" t="n">
        <f aca="false">COUNTIF($M$130:$M$161,CA161)*$D$15</f>
        <v>0</v>
      </c>
      <c r="CC161" s="406"/>
      <c r="CD161" s="397"/>
      <c r="CE161" s="398" t="n">
        <f aca="false">COUNTIF($M$130:$M$161,CD161)*$D$15</f>
        <v>0</v>
      </c>
      <c r="CF161" s="406"/>
      <c r="CG161" s="397"/>
      <c r="CH161" s="398" t="n">
        <f aca="false">COUNTIF($M$130:$M$161,CG161)*$D$15</f>
        <v>0</v>
      </c>
      <c r="CI161" s="406"/>
      <c r="CJ161" s="397"/>
      <c r="CK161" s="398" t="n">
        <f aca="false">COUNTIF($M$130:$M$161,CJ161)*$D$15</f>
        <v>0</v>
      </c>
      <c r="CL161" s="406"/>
      <c r="CM161" s="397"/>
      <c r="CN161" s="398" t="n">
        <f aca="false">COUNTIF($M$130:$M$161,CM161)*$D$15</f>
        <v>0</v>
      </c>
      <c r="CO161" s="406"/>
      <c r="CP161" s="397"/>
      <c r="CQ161" s="398" t="n">
        <f aca="false">COUNTIF($M$130:$M$161,CP161)*$D$15</f>
        <v>0</v>
      </c>
      <c r="CR161" s="406"/>
      <c r="CS161" s="397"/>
      <c r="CT161" s="398" t="n">
        <f aca="false">COUNTIF($M$130:$M$161,CS161)*$D$15</f>
        <v>0</v>
      </c>
      <c r="CU161" s="406"/>
      <c r="CV161" s="397"/>
      <c r="CW161" s="398" t="n">
        <f aca="false">COUNTIF($M$130:$M$161,CV161)*$D$15</f>
        <v>0</v>
      </c>
      <c r="CX161" s="406"/>
      <c r="CY161" s="397"/>
      <c r="CZ161" s="398" t="n">
        <f aca="false">COUNTIF($M$130:$M$161,CY161)*$D$15</f>
        <v>0</v>
      </c>
      <c r="DA161" s="406"/>
      <c r="DB161" s="397"/>
      <c r="DC161" s="398" t="n">
        <f aca="false">COUNTIF($M$130:$M$161,DB161)*$D$15</f>
        <v>0</v>
      </c>
      <c r="DD161" s="406"/>
      <c r="DE161" s="397"/>
      <c r="DF161" s="398" t="n">
        <f aca="false">COUNTIF($M$130:$M$161,DE161)*$D$15</f>
        <v>0</v>
      </c>
      <c r="DG161" s="406"/>
      <c r="DH161" s="397"/>
      <c r="DI161" s="398" t="n">
        <f aca="false">COUNTIF($M$130:$M$161,DH161)*$D$15</f>
        <v>0</v>
      </c>
      <c r="DJ161" s="406"/>
      <c r="DK161" s="397"/>
      <c r="DL161" s="398" t="n">
        <f aca="false">COUNTIF($M$130:$M$161,DK161)*$D$15</f>
        <v>0</v>
      </c>
      <c r="DM161" s="406"/>
      <c r="DN161" s="397"/>
      <c r="DO161" s="398" t="n">
        <f aca="false">COUNTIF($M$130:$M$161,DN161)*$D$15</f>
        <v>0</v>
      </c>
      <c r="DP161" s="406"/>
      <c r="DQ161" s="397"/>
      <c r="DR161" s="398" t="n">
        <f aca="false">COUNTIF($M$130:$M$161,DQ161)*$D$15</f>
        <v>0</v>
      </c>
      <c r="DS161" s="406"/>
      <c r="DT161" s="397"/>
      <c r="DU161" s="398" t="n">
        <f aca="false">COUNTIF($M$130:$M$161,DT161)*$D$15</f>
        <v>0</v>
      </c>
      <c r="DV161" s="406"/>
      <c r="DW161" s="397"/>
      <c r="DX161" s="398" t="n">
        <f aca="false">COUNTIF($M$130:$M$161,DW161)*$D$15</f>
        <v>0</v>
      </c>
      <c r="DY161" s="406"/>
      <c r="DZ161" s="397"/>
      <c r="EA161" s="398" t="n">
        <f aca="false">COUNTIF($M$130:$M$161,DZ161)*$D$15</f>
        <v>0</v>
      </c>
      <c r="EB161" s="406"/>
      <c r="EC161" s="397"/>
      <c r="ED161" s="398" t="n">
        <f aca="false">COUNTIF($M$130:$M$161,EC161)*$D$15</f>
        <v>0</v>
      </c>
      <c r="EE161" s="406"/>
      <c r="EF161" s="397"/>
      <c r="EG161" s="398" t="n">
        <f aca="false">COUNTIF($M$130:$M$161,EF161)*$D$15</f>
        <v>0</v>
      </c>
      <c r="EH161" s="406"/>
      <c r="EI161" s="406"/>
    </row>
    <row r="162" customFormat="false" ht="15" hidden="false" customHeight="false" outlineLevel="0" collapsed="false">
      <c r="A162" s="326"/>
      <c r="B162" s="326"/>
      <c r="C162" s="409"/>
      <c r="D162" s="409"/>
      <c r="E162" s="409"/>
      <c r="F162" s="410"/>
      <c r="G162" s="411"/>
      <c r="H162" s="409"/>
      <c r="I162" s="409"/>
      <c r="J162" s="412"/>
      <c r="K162" s="413" t="str">
        <f aca="false">Idiomas!D457</f>
        <v>Equipos 1/16</v>
      </c>
      <c r="L162" s="414"/>
      <c r="M162" s="413" t="str">
        <f aca="false">"Max: "&amp;$D$15*COUNT(T130:T161)</f>
        <v>Max: 96</v>
      </c>
      <c r="N162" s="331"/>
      <c r="O162" s="331"/>
      <c r="P162" s="331"/>
      <c r="Q162" s="331"/>
      <c r="R162" s="326"/>
      <c r="S162" s="415"/>
      <c r="T162" s="346" t="n">
        <f aca="false">SUM(T130:T161)</f>
        <v>0</v>
      </c>
      <c r="U162" s="337"/>
      <c r="V162" s="415"/>
      <c r="W162" s="346" t="n">
        <f aca="false">SUM(W130:W161)</f>
        <v>0</v>
      </c>
      <c r="X162" s="337"/>
      <c r="Y162" s="415"/>
      <c r="Z162" s="346" t="n">
        <f aca="false">SUM(Z130:Z161)</f>
        <v>0</v>
      </c>
      <c r="AA162" s="337"/>
      <c r="AB162" s="415"/>
      <c r="AC162" s="346" t="n">
        <f aca="false">SUM(AC130:AC161)</f>
        <v>0</v>
      </c>
      <c r="AD162" s="337"/>
      <c r="AE162" s="415"/>
      <c r="AF162" s="346" t="n">
        <f aca="false">SUM(AF130:AF161)</f>
        <v>0</v>
      </c>
      <c r="AG162" s="337"/>
      <c r="AH162" s="415"/>
      <c r="AI162" s="346" t="n">
        <f aca="false">SUM(AI130:AI161)</f>
        <v>0</v>
      </c>
      <c r="AJ162" s="337"/>
      <c r="AK162" s="415"/>
      <c r="AL162" s="346" t="n">
        <f aca="false">SUM(AL130:AL161)</f>
        <v>0</v>
      </c>
      <c r="AM162" s="337"/>
      <c r="AN162" s="415"/>
      <c r="AO162" s="346" t="n">
        <f aca="false">SUM(AO130:AO161)</f>
        <v>0</v>
      </c>
      <c r="AP162" s="337"/>
      <c r="AQ162" s="415"/>
      <c r="AR162" s="346" t="n">
        <f aca="false">SUM(AR130:AR161)</f>
        <v>0</v>
      </c>
      <c r="AS162" s="337"/>
      <c r="AT162" s="415"/>
      <c r="AU162" s="346" t="n">
        <f aca="false">SUM(AU130:AU161)</f>
        <v>0</v>
      </c>
      <c r="AV162" s="337"/>
      <c r="AW162" s="415"/>
      <c r="AX162" s="346" t="n">
        <f aca="false">SUM(AX130:AX161)</f>
        <v>0</v>
      </c>
      <c r="AY162" s="337"/>
      <c r="AZ162" s="415"/>
      <c r="BA162" s="346" t="n">
        <f aca="false">SUM(BA130:BA161)</f>
        <v>0</v>
      </c>
      <c r="BB162" s="337"/>
      <c r="BC162" s="415"/>
      <c r="BD162" s="346" t="n">
        <f aca="false">SUM(BD130:BD161)</f>
        <v>0</v>
      </c>
      <c r="BE162" s="337"/>
      <c r="BF162" s="415"/>
      <c r="BG162" s="346" t="n">
        <f aca="false">SUM(BG130:BG161)</f>
        <v>0</v>
      </c>
      <c r="BH162" s="337"/>
      <c r="BI162" s="415"/>
      <c r="BJ162" s="346" t="n">
        <f aca="false">SUM(BJ130:BJ161)</f>
        <v>0</v>
      </c>
      <c r="BK162" s="337"/>
      <c r="BL162" s="415"/>
      <c r="BM162" s="346" t="n">
        <f aca="false">SUM(BM130:BM161)</f>
        <v>0</v>
      </c>
      <c r="BN162" s="337"/>
      <c r="BO162" s="415" t="s">
        <v>378</v>
      </c>
      <c r="BP162" s="346" t="n">
        <f aca="false">SUM(BP130:BP161)</f>
        <v>0</v>
      </c>
      <c r="BQ162" s="337"/>
      <c r="BR162" s="415"/>
      <c r="BS162" s="346" t="n">
        <f aca="false">SUM(BS130:BS161)</f>
        <v>0</v>
      </c>
      <c r="BT162" s="337"/>
      <c r="BU162" s="415"/>
      <c r="BV162" s="346" t="n">
        <f aca="false">SUM(BV130:BV161)</f>
        <v>0</v>
      </c>
      <c r="BW162" s="337"/>
      <c r="BX162" s="415"/>
      <c r="BY162" s="346" t="n">
        <f aca="false">SUM(BY130:BY161)</f>
        <v>0</v>
      </c>
      <c r="BZ162" s="337"/>
      <c r="CA162" s="415"/>
      <c r="CB162" s="346" t="n">
        <f aca="false">SUM(CB130:CB161)</f>
        <v>0</v>
      </c>
      <c r="CC162" s="337"/>
      <c r="CD162" s="415"/>
      <c r="CE162" s="346" t="n">
        <f aca="false">SUM(CE130:CE161)</f>
        <v>0</v>
      </c>
      <c r="CF162" s="337"/>
      <c r="CG162" s="415"/>
      <c r="CH162" s="346" t="n">
        <f aca="false">SUM(CH130:CH161)</f>
        <v>0</v>
      </c>
      <c r="CI162" s="337"/>
      <c r="CJ162" s="415"/>
      <c r="CK162" s="346" t="n">
        <f aca="false">SUM(CK130:CK161)</f>
        <v>0</v>
      </c>
      <c r="CL162" s="337"/>
      <c r="CM162" s="415"/>
      <c r="CN162" s="346" t="n">
        <f aca="false">SUM(CN130:CN161)</f>
        <v>0</v>
      </c>
      <c r="CO162" s="337"/>
      <c r="CP162" s="415"/>
      <c r="CQ162" s="346" t="n">
        <f aca="false">SUM(CQ130:CQ161)</f>
        <v>0</v>
      </c>
      <c r="CR162" s="337"/>
      <c r="CS162" s="415"/>
      <c r="CT162" s="346" t="n">
        <f aca="false">SUM(CT130:CT161)</f>
        <v>0</v>
      </c>
      <c r="CU162" s="337"/>
      <c r="CV162" s="415"/>
      <c r="CW162" s="346" t="n">
        <f aca="false">SUM(CW130:CW161)</f>
        <v>0</v>
      </c>
      <c r="CX162" s="337"/>
      <c r="CY162" s="415"/>
      <c r="CZ162" s="346" t="n">
        <f aca="false">SUM(CZ130:CZ161)</f>
        <v>0</v>
      </c>
      <c r="DA162" s="337"/>
      <c r="DB162" s="415"/>
      <c r="DC162" s="346" t="n">
        <f aca="false">SUM(DC130:DC161)</f>
        <v>0</v>
      </c>
      <c r="DD162" s="337"/>
      <c r="DE162" s="415"/>
      <c r="DF162" s="346" t="n">
        <f aca="false">SUM(DF130:DF161)</f>
        <v>0</v>
      </c>
      <c r="DG162" s="337"/>
      <c r="DH162" s="415"/>
      <c r="DI162" s="346" t="n">
        <f aca="false">SUM(DI130:DI161)</f>
        <v>0</v>
      </c>
      <c r="DJ162" s="337"/>
      <c r="DK162" s="415"/>
      <c r="DL162" s="346" t="n">
        <f aca="false">SUM(DL130:DL161)</f>
        <v>0</v>
      </c>
      <c r="DM162" s="337"/>
      <c r="DN162" s="415"/>
      <c r="DO162" s="346" t="n">
        <f aca="false">SUM(DO130:DO161)</f>
        <v>0</v>
      </c>
      <c r="DP162" s="337"/>
      <c r="DQ162" s="415"/>
      <c r="DR162" s="346" t="n">
        <f aca="false">SUM(DR130:DR161)</f>
        <v>0</v>
      </c>
      <c r="DS162" s="337"/>
      <c r="DT162" s="415"/>
      <c r="DU162" s="346" t="n">
        <f aca="false">SUM(DU130:DU161)</f>
        <v>0</v>
      </c>
      <c r="DV162" s="337"/>
      <c r="DW162" s="415"/>
      <c r="DX162" s="346" t="n">
        <f aca="false">SUM(DX130:DX161)</f>
        <v>0</v>
      </c>
      <c r="DY162" s="337"/>
      <c r="DZ162" s="415"/>
      <c r="EA162" s="346" t="n">
        <f aca="false">SUM(EA130:EA161)</f>
        <v>0</v>
      </c>
      <c r="EB162" s="337"/>
      <c r="EC162" s="415"/>
      <c r="ED162" s="346" t="n">
        <f aca="false">SUM(ED130:ED161)</f>
        <v>0</v>
      </c>
      <c r="EE162" s="337"/>
      <c r="EF162" s="415"/>
      <c r="EG162" s="346" t="n">
        <f aca="false">SUM(EG130:EG161)</f>
        <v>0</v>
      </c>
      <c r="EH162" s="337"/>
      <c r="EI162" s="337"/>
    </row>
    <row r="163" customFormat="false" ht="15" hidden="false" customHeight="false" outlineLevel="0" collapsed="false">
      <c r="A163" s="326" t="s">
        <v>379</v>
      </c>
      <c r="B163" s="326" t="s">
        <v>380</v>
      </c>
      <c r="C163" s="409" t="s">
        <v>381</v>
      </c>
      <c r="D163" s="409" t="s">
        <v>382</v>
      </c>
      <c r="E163" s="409" t="s">
        <v>383</v>
      </c>
      <c r="F163" s="410"/>
      <c r="G163" s="411"/>
      <c r="H163" s="409"/>
      <c r="I163" s="418" t="s">
        <v>244</v>
      </c>
      <c r="J163" s="412"/>
      <c r="K163" s="345" t="str">
        <f aca="false">Idiomas!D138</f>
        <v>ENFRENTAMIENTOS DIECISEISAVOS</v>
      </c>
      <c r="L163" s="332"/>
      <c r="M163" s="346"/>
      <c r="N163" s="331"/>
      <c r="O163" s="331"/>
      <c r="P163" s="331"/>
      <c r="Q163" s="331"/>
      <c r="R163" s="326"/>
      <c r="S163" s="415"/>
      <c r="T163" s="419"/>
      <c r="U163" s="419"/>
      <c r="V163" s="420"/>
      <c r="W163" s="419"/>
      <c r="X163" s="337"/>
      <c r="Y163" s="415"/>
      <c r="Z163" s="419"/>
      <c r="AA163" s="337"/>
      <c r="AB163" s="415"/>
      <c r="AC163" s="419"/>
      <c r="AD163" s="337"/>
      <c r="AE163" s="415"/>
      <c r="AF163" s="419"/>
      <c r="AG163" s="337"/>
      <c r="AH163" s="415"/>
      <c r="AI163" s="419"/>
      <c r="AJ163" s="419"/>
      <c r="AK163" s="420"/>
      <c r="AL163" s="419"/>
      <c r="AM163" s="337"/>
      <c r="AN163" s="415"/>
      <c r="AO163" s="419"/>
      <c r="AP163" s="337"/>
      <c r="AQ163" s="415"/>
      <c r="AR163" s="419"/>
      <c r="AS163" s="337"/>
      <c r="AT163" s="415"/>
      <c r="AU163" s="419"/>
      <c r="AV163" s="337"/>
      <c r="AW163" s="415"/>
      <c r="AX163" s="419"/>
      <c r="AY163" s="419"/>
      <c r="AZ163" s="420"/>
      <c r="BA163" s="419"/>
      <c r="BB163" s="337"/>
      <c r="BC163" s="415"/>
      <c r="BD163" s="419"/>
      <c r="BE163" s="337"/>
      <c r="BF163" s="415"/>
      <c r="BG163" s="419"/>
      <c r="BH163" s="337"/>
      <c r="BI163" s="415"/>
      <c r="BJ163" s="419"/>
      <c r="BK163" s="337"/>
      <c r="BL163" s="415"/>
      <c r="BM163" s="419"/>
      <c r="BN163" s="419"/>
      <c r="BO163" s="420"/>
      <c r="BP163" s="419"/>
      <c r="BQ163" s="337"/>
      <c r="BR163" s="415"/>
      <c r="BS163" s="419"/>
      <c r="BT163" s="337"/>
      <c r="BU163" s="415"/>
      <c r="BV163" s="419"/>
      <c r="BW163" s="337"/>
      <c r="BX163" s="415"/>
      <c r="BY163" s="419"/>
      <c r="BZ163" s="337"/>
      <c r="CA163" s="415"/>
      <c r="CB163" s="419"/>
      <c r="CC163" s="419"/>
      <c r="CD163" s="420"/>
      <c r="CE163" s="419"/>
      <c r="CF163" s="337"/>
      <c r="CG163" s="415"/>
      <c r="CH163" s="419"/>
      <c r="CI163" s="337"/>
      <c r="CJ163" s="415"/>
      <c r="CK163" s="419"/>
      <c r="CL163" s="337"/>
      <c r="CM163" s="415"/>
      <c r="CN163" s="419"/>
      <c r="CO163" s="337"/>
      <c r="CP163" s="415"/>
      <c r="CQ163" s="419"/>
      <c r="CR163" s="419"/>
      <c r="CS163" s="420"/>
      <c r="CT163" s="419"/>
      <c r="CU163" s="337"/>
      <c r="CV163" s="415"/>
      <c r="CW163" s="419"/>
      <c r="CX163" s="337"/>
      <c r="CY163" s="415"/>
      <c r="CZ163" s="419"/>
      <c r="DA163" s="337"/>
      <c r="DB163" s="415"/>
      <c r="DC163" s="419"/>
      <c r="DD163" s="337"/>
      <c r="DE163" s="415"/>
      <c r="DF163" s="419"/>
      <c r="DG163" s="419"/>
      <c r="DH163" s="420"/>
      <c r="DI163" s="419"/>
      <c r="DJ163" s="337"/>
      <c r="DK163" s="415"/>
      <c r="DL163" s="419"/>
      <c r="DM163" s="337"/>
      <c r="DN163" s="415"/>
      <c r="DO163" s="419"/>
      <c r="DP163" s="337"/>
      <c r="DQ163" s="415"/>
      <c r="DR163" s="419"/>
      <c r="DS163" s="337"/>
      <c r="DT163" s="415"/>
      <c r="DU163" s="419"/>
      <c r="DV163" s="419"/>
      <c r="DW163" s="420"/>
      <c r="DX163" s="419"/>
      <c r="DY163" s="337"/>
      <c r="DZ163" s="415"/>
      <c r="EA163" s="419"/>
      <c r="EB163" s="337"/>
      <c r="EC163" s="415"/>
      <c r="ED163" s="419"/>
      <c r="EE163" s="337"/>
      <c r="EF163" s="415"/>
      <c r="EG163" s="419"/>
      <c r="EH163" s="337"/>
      <c r="EI163" s="337"/>
    </row>
    <row r="164" customFormat="false" ht="15" hidden="false" customHeight="false" outlineLevel="0" collapsed="false">
      <c r="A164" s="331" t="n">
        <f aca="false">WORLDCUP!AD101</f>
        <v>0</v>
      </c>
      <c r="B164" s="331" t="n">
        <f aca="false">WORLDCUP!AC101</f>
        <v>0</v>
      </c>
      <c r="C164" s="421" t="str">
        <f aca="false">CONCATENATE(WORLDCUP!AF101,"-",WORLDCUP!AA101)</f>
        <v>2B-2A</v>
      </c>
      <c r="D164" s="421" t="str">
        <f aca="false">IF(WORLDCUP!AC101&gt;WORLDCUP!AD101,2,IF(WORLDCUP!AC101&lt;WORLDCUP!AD101,1,IF(AND(WORLDCUP!AC101=WORLDCUP!AD101,WORLDCUP!AC101&lt;&gt;"",WORLDCUP!AD101&lt;&gt;""),0,"PD")))</f>
        <v>PD</v>
      </c>
      <c r="E164" s="421" t="str">
        <f aca="false">IF(OR(WORLDCUP!AC101="",WORLDCUP!AD101=""),"-",A164&amp;"-"&amp;B164)</f>
        <v>-</v>
      </c>
      <c r="F164" s="422" t="n">
        <f aca="false">SUM($D$16:$D$18)*I164</f>
        <v>17</v>
      </c>
      <c r="G164" s="422" t="n">
        <f aca="false">VLOOKUP(H164,Equipos!$Q$1:$R$25,2,0)</f>
        <v>20</v>
      </c>
      <c r="H164" s="423" t="str">
        <f aca="false">Idiomas!$D$260</f>
        <v>Dieciseisavos de final</v>
      </c>
      <c r="I164" s="424" t="n">
        <v>1</v>
      </c>
      <c r="J164" s="417" t="s">
        <v>147</v>
      </c>
      <c r="K164" s="353" t="str">
        <f aca="false">CONCATENATE(WORLDCUP!AA101,"-",WORLDCUP!AF101)</f>
        <v>2A-2B</v>
      </c>
      <c r="L164" s="353"/>
      <c r="M164" s="358" t="str">
        <f aca="false">IF(OR(WORLDCUP!AC101="",WORLDCUP!AD101=""),"-",N164&amp;"|"&amp;O164&amp;"-"&amp;P164)</f>
        <v>-</v>
      </c>
      <c r="N164" s="331" t="str">
        <f aca="false">IF(OR(WORLDCUP!AC101="",WORLDCUP!AD101=""),"",IF(WORLDCUP!AC101&gt;WORLDCUP!AD101,"1",IF(WORLDCUP!AC101&lt;WORLDCUP!AD101,"2","X")))</f>
        <v/>
      </c>
      <c r="O164" s="331" t="n">
        <f aca="false">WORLDCUP!AC101</f>
        <v>0</v>
      </c>
      <c r="P164" s="331" t="n">
        <f aca="false">WORLDCUP!AD101</f>
        <v>0</v>
      </c>
      <c r="Q164" s="331" t="n">
        <f aca="false">ABS(O164-P164)</f>
        <v>0</v>
      </c>
      <c r="R164" s="403"/>
      <c r="S164" s="369" t="s">
        <v>267</v>
      </c>
      <c r="T164" s="355" t="n">
        <f aca="false">IFERROR(IF($M164=S164,($D$8+$D$9+$D$10)*$I164,IF($N164=LEFT(S164,1),($D$8+MAX(0,IF($D$50=1,$D$9*(1-(ABS($Q164-ABS(VALUE(MID(S164,FIND("|",S164)+1,FIND("-",S164)-FIND("|",S164)-1))-VALUE(MID(S164,FIND("-",S164)+1,10)))))*$D$50),$D$9*(1-(IF($N164="X",ABS($O164-VALUE(MID(S164,FIND("|",S164)+1,FIND("-",S164)-FIND("|",S164)-1))),ABS($Q164-ABS(VALUE(MID(S164,FIND("|",S164)+1,FIND("-",S164)-FIND("|",S164)-1))-VALUE(MID(S164,FIND("-",S164)+1,10)))))*$D$50)))))*$I164,0)),0)</f>
        <v>0</v>
      </c>
      <c r="U164" s="403"/>
      <c r="V164" s="369" t="s">
        <v>267</v>
      </c>
      <c r="W164" s="355" t="n">
        <f aca="false">IFERROR(IF($M164=V164,($D$8+$D$9+$D$10)*$I164,IF($N164=LEFT(V164,1),($D$8+MAX(0,IF($D$50=1,$D$9*(1-(ABS($Q164-ABS(VALUE(MID(V164,FIND("|",V164)+1,FIND("-",V164)-FIND("|",V164)-1))-VALUE(MID(V164,FIND("-",V164)+1,10)))))*$D$50),$D$9*(1-(IF($N164="X",ABS($O164-VALUE(MID(V164,FIND("|",V164)+1,FIND("-",V164)-FIND("|",V164)-1))),ABS($Q164-ABS(VALUE(MID(V164,FIND("|",V164)+1,FIND("-",V164)-FIND("|",V164)-1))-VALUE(MID(V164,FIND("-",V164)+1,10)))))*$D$50)))))*$I164,0)),0)</f>
        <v>0</v>
      </c>
      <c r="X164" s="403"/>
      <c r="Y164" s="369" t="s">
        <v>268</v>
      </c>
      <c r="Z164" s="355" t="n">
        <f aca="false">IFERROR(IF($M164=Y164,($D$8+$D$9+$D$10)*$I164,IF($N164=LEFT(Y164,1),($D$8+MAX(0,IF($D$50=1,$D$9*(1-(ABS($Q164-ABS(VALUE(MID(Y164,FIND("|",Y164)+1,FIND("-",Y164)-FIND("|",Y164)-1))-VALUE(MID(Y164,FIND("-",Y164)+1,10)))))*$D$50),$D$9*(1-(IF($N164="X",ABS($O164-VALUE(MID(Y164,FIND("|",Y164)+1,FIND("-",Y164)-FIND("|",Y164)-1))),ABS($Q164-ABS(VALUE(MID(Y164,FIND("|",Y164)+1,FIND("-",Y164)-FIND("|",Y164)-1))-VALUE(MID(Y164,FIND("-",Y164)+1,10)))))*$D$50)))))*$I164,0)),0)</f>
        <v>0</v>
      </c>
      <c r="AA164" s="403"/>
      <c r="AB164" s="369" t="s">
        <v>265</v>
      </c>
      <c r="AC164" s="355" t="n">
        <f aca="false">IFERROR(IF($M164=AB164,($D$8+$D$9+$D$10)*$I164,IF($N164=LEFT(AB164,1),($D$8+MAX(0,IF($D$50=1,$D$9*(1-(ABS($Q164-ABS(VALUE(MID(AB164,FIND("|",AB164)+1,FIND("-",AB164)-FIND("|",AB164)-1))-VALUE(MID(AB164,FIND("-",AB164)+1,10)))))*$D$50),$D$9*(1-(IF($N164="X",ABS($O164-VALUE(MID(AB164,FIND("|",AB164)+1,FIND("-",AB164)-FIND("|",AB164)-1))),ABS($Q164-ABS(VALUE(MID(AB164,FIND("|",AB164)+1,FIND("-",AB164)-FIND("|",AB164)-1))-VALUE(MID(AB164,FIND("-",AB164)+1,10)))))*$D$50)))))*$I164,0)),0)</f>
        <v>0</v>
      </c>
      <c r="AD164" s="403"/>
      <c r="AE164" s="369" t="s">
        <v>266</v>
      </c>
      <c r="AF164" s="355" t="n">
        <f aca="false">IFERROR(IF($M164=AE164,($D$8+$D$9+$D$10)*$I164,IF($N164=LEFT(AE164,1),($D$8+MAX(0,IF($D$50=1,$D$9*(1-(ABS($Q164-ABS(VALUE(MID(AE164,FIND("|",AE164)+1,FIND("-",AE164)-FIND("|",AE164)-1))-VALUE(MID(AE164,FIND("-",AE164)+1,10)))))*$D$50),$D$9*(1-(IF($N164="X",ABS($O164-VALUE(MID(AE164,FIND("|",AE164)+1,FIND("-",AE164)-FIND("|",AE164)-1))),ABS($Q164-ABS(VALUE(MID(AE164,FIND("|",AE164)+1,FIND("-",AE164)-FIND("|",AE164)-1))-VALUE(MID(AE164,FIND("-",AE164)+1,10)))))*$D$50)))))*$I164,0)),0)</f>
        <v>0</v>
      </c>
      <c r="AG164" s="403"/>
      <c r="AH164" s="369" t="s">
        <v>264</v>
      </c>
      <c r="AI164" s="355" t="n">
        <f aca="false">IFERROR(IF($M164=AH164,($D$8+$D$9+$D$10)*$I164,IF($N164=LEFT(AH164,1),($D$8+MAX(0,IF($D$50=1,$D$9*(1-(ABS($Q164-ABS(VALUE(MID(AH164,FIND("|",AH164)+1,FIND("-",AH164)-FIND("|",AH164)-1))-VALUE(MID(AH164,FIND("-",AH164)+1,10)))))*$D$50),$D$9*(1-(IF($N164="X",ABS($O164-VALUE(MID(AH164,FIND("|",AH164)+1,FIND("-",AH164)-FIND("|",AH164)-1))),ABS($Q164-ABS(VALUE(MID(AH164,FIND("|",AH164)+1,FIND("-",AH164)-FIND("|",AH164)-1))-VALUE(MID(AH164,FIND("-",AH164)+1,10)))))*$D$50)))))*$I164,0)),0)</f>
        <v>0</v>
      </c>
      <c r="AJ164" s="403"/>
      <c r="AK164" s="369" t="s">
        <v>264</v>
      </c>
      <c r="AL164" s="355" t="n">
        <f aca="false">IFERROR(IF($M164=AK164,($D$8+$D$9+$D$10)*$I164,IF($N164=LEFT(AK164,1),($D$8+MAX(0,IF($D$50=1,$D$9*(1-(ABS($Q164-ABS(VALUE(MID(AK164,FIND("|",AK164)+1,FIND("-",AK164)-FIND("|",AK164)-1))-VALUE(MID(AK164,FIND("-",AK164)+1,10)))))*$D$50),$D$9*(1-(IF($N164="X",ABS($O164-VALUE(MID(AK164,FIND("|",AK164)+1,FIND("-",AK164)-FIND("|",AK164)-1))),ABS($Q164-ABS(VALUE(MID(AK164,FIND("|",AK164)+1,FIND("-",AK164)-FIND("|",AK164)-1))-VALUE(MID(AK164,FIND("-",AK164)+1,10)))))*$D$50)))))*$I164,0)),0)</f>
        <v>0</v>
      </c>
      <c r="AM164" s="403"/>
      <c r="AN164" s="369" t="s">
        <v>265</v>
      </c>
      <c r="AO164" s="355" t="n">
        <f aca="false">IFERROR(IF($M164=AN164,($D$8+$D$9+$D$10)*$I164,IF($N164=LEFT(AN164,1),($D$8+MAX(0,IF($D$50=1,$D$9*(1-(ABS($Q164-ABS(VALUE(MID(AN164,FIND("|",AN164)+1,FIND("-",AN164)-FIND("|",AN164)-1))-VALUE(MID(AN164,FIND("-",AN164)+1,10)))))*$D$50),$D$9*(1-(IF($N164="X",ABS($O164-VALUE(MID(AN164,FIND("|",AN164)+1,FIND("-",AN164)-FIND("|",AN164)-1))),ABS($Q164-ABS(VALUE(MID(AN164,FIND("|",AN164)+1,FIND("-",AN164)-FIND("|",AN164)-1))-VALUE(MID(AN164,FIND("-",AN164)+1,10)))))*$D$50)))))*$I164,0)),0)</f>
        <v>0</v>
      </c>
      <c r="AP164" s="403"/>
      <c r="AQ164" s="369" t="s">
        <v>267</v>
      </c>
      <c r="AR164" s="355" t="n">
        <f aca="false">IFERROR(IF($M164=AQ164,($D$8+$D$9+$D$10)*$I164,IF($N164=LEFT(AQ164,1),($D$8+MAX(0,IF($D$50=1,$D$9*(1-(ABS($Q164-ABS(VALUE(MID(AQ164,FIND("|",AQ164)+1,FIND("-",AQ164)-FIND("|",AQ164)-1))-VALUE(MID(AQ164,FIND("-",AQ164)+1,10)))))*$D$50),$D$9*(1-(IF($N164="X",ABS($O164-VALUE(MID(AQ164,FIND("|",AQ164)+1,FIND("-",AQ164)-FIND("|",AQ164)-1))),ABS($Q164-ABS(VALUE(MID(AQ164,FIND("|",AQ164)+1,FIND("-",AQ164)-FIND("|",AQ164)-1))-VALUE(MID(AQ164,FIND("-",AQ164)+1,10)))))*$D$50)))))*$I164,0)),0)</f>
        <v>0</v>
      </c>
      <c r="AS164" s="403"/>
      <c r="AT164" s="369" t="s">
        <v>267</v>
      </c>
      <c r="AU164" s="355" t="n">
        <f aca="false">IFERROR(IF($M164=AT164,($D$8+$D$9+$D$10)*$I164,IF($N164=LEFT(AT164,1),($D$8+MAX(0,IF($D$50=1,$D$9*(1-(ABS($Q164-ABS(VALUE(MID(AT164,FIND("|",AT164)+1,FIND("-",AT164)-FIND("|",AT164)-1))-VALUE(MID(AT164,FIND("-",AT164)+1,10)))))*$D$50),$D$9*(1-(IF($N164="X",ABS($O164-VALUE(MID(AT164,FIND("|",AT164)+1,FIND("-",AT164)-FIND("|",AT164)-1))),ABS($Q164-ABS(VALUE(MID(AT164,FIND("|",AT164)+1,FIND("-",AT164)-FIND("|",AT164)-1))-VALUE(MID(AT164,FIND("-",AT164)+1,10)))))*$D$50)))))*$I164,0)),0)</f>
        <v>0</v>
      </c>
      <c r="AV164" s="403"/>
      <c r="AW164" s="369" t="s">
        <v>264</v>
      </c>
      <c r="AX164" s="355" t="n">
        <f aca="false">IFERROR(IF($M164=AW164,($D$8+$D$9+$D$10)*$I164,IF($N164=LEFT(AW164,1),($D$8+MAX(0,IF($D$50=1,$D$9*(1-(ABS($Q164-ABS(VALUE(MID(AW164,FIND("|",AW164)+1,FIND("-",AW164)-FIND("|",AW164)-1))-VALUE(MID(AW164,FIND("-",AW164)+1,10)))))*$D$50),$D$9*(1-(IF($N164="X",ABS($O164-VALUE(MID(AW164,FIND("|",AW164)+1,FIND("-",AW164)-FIND("|",AW164)-1))),ABS($Q164-ABS(VALUE(MID(AW164,FIND("|",AW164)+1,FIND("-",AW164)-FIND("|",AW164)-1))-VALUE(MID(AW164,FIND("-",AW164)+1,10)))))*$D$50)))))*$I164,0)),0)</f>
        <v>0</v>
      </c>
      <c r="AY164" s="403"/>
      <c r="AZ164" s="369" t="s">
        <v>264</v>
      </c>
      <c r="BA164" s="355" t="n">
        <f aca="false">IFERROR(IF($M164=AZ164,($D$8+$D$9+$D$10)*$I164,IF($N164=LEFT(AZ164,1),($D$8+MAX(0,IF($D$50=1,$D$9*(1-(ABS($Q164-ABS(VALUE(MID(AZ164,FIND("|",AZ164)+1,FIND("-",AZ164)-FIND("|",AZ164)-1))-VALUE(MID(AZ164,FIND("-",AZ164)+1,10)))))*$D$50),$D$9*(1-(IF($N164="X",ABS($O164-VALUE(MID(AZ164,FIND("|",AZ164)+1,FIND("-",AZ164)-FIND("|",AZ164)-1))),ABS($Q164-ABS(VALUE(MID(AZ164,FIND("|",AZ164)+1,FIND("-",AZ164)-FIND("|",AZ164)-1))-VALUE(MID(AZ164,FIND("-",AZ164)+1,10)))))*$D$50)))))*$I164,0)),0)</f>
        <v>0</v>
      </c>
      <c r="BB164" s="403"/>
      <c r="BC164" s="369" t="s">
        <v>264</v>
      </c>
      <c r="BD164" s="355" t="n">
        <f aca="false">IFERROR(IF($M164=BC164,($D$8+$D$9+$D$10)*$I164,IF($N164=LEFT(BC164,1),($D$8+MAX(0,IF($D$50=1,$D$9*(1-(ABS($Q164-ABS(VALUE(MID(BC164,FIND("|",BC164)+1,FIND("-",BC164)-FIND("|",BC164)-1))-VALUE(MID(BC164,FIND("-",BC164)+1,10)))))*$D$50),$D$9*(1-(IF($N164="X",ABS($O164-VALUE(MID(BC164,FIND("|",BC164)+1,FIND("-",BC164)-FIND("|",BC164)-1))),ABS($Q164-ABS(VALUE(MID(BC164,FIND("|",BC164)+1,FIND("-",BC164)-FIND("|",BC164)-1))-VALUE(MID(BC164,FIND("-",BC164)+1,10)))))*$D$50)))))*$I164,0)),0)</f>
        <v>0</v>
      </c>
      <c r="BE164" s="403"/>
      <c r="BF164" s="369" t="s">
        <v>271</v>
      </c>
      <c r="BG164" s="355" t="n">
        <f aca="false">IFERROR(IF($M164=BF164,($D$8+$D$9+$D$10)*$I164,IF($N164=LEFT(BF164,1),($D$8+MAX(0,IF($D$50=1,$D$9*(1-(ABS($Q164-ABS(VALUE(MID(BF164,FIND("|",BF164)+1,FIND("-",BF164)-FIND("|",BF164)-1))-VALUE(MID(BF164,FIND("-",BF164)+1,10)))))*$D$50),$D$9*(1-(IF($N164="X",ABS($O164-VALUE(MID(BF164,FIND("|",BF164)+1,FIND("-",BF164)-FIND("|",BF164)-1))),ABS($Q164-ABS(VALUE(MID(BF164,FIND("|",BF164)+1,FIND("-",BF164)-FIND("|",BF164)-1))-VALUE(MID(BF164,FIND("-",BF164)+1,10)))))*$D$50)))))*$I164,0)),0)</f>
        <v>0</v>
      </c>
      <c r="BH164" s="403"/>
      <c r="BI164" s="369" t="s">
        <v>265</v>
      </c>
      <c r="BJ164" s="355" t="n">
        <f aca="false">IFERROR(IF($M164=BI164,($D$8+$D$9+$D$10)*$I164,IF($N164=LEFT(BI164,1),($D$8+MAX(0,IF($D$50=1,$D$9*(1-(ABS($Q164-ABS(VALUE(MID(BI164,FIND("|",BI164)+1,FIND("-",BI164)-FIND("|",BI164)-1))-VALUE(MID(BI164,FIND("-",BI164)+1,10)))))*$D$50),$D$9*(1-(IF($N164="X",ABS($O164-VALUE(MID(BI164,FIND("|",BI164)+1,FIND("-",BI164)-FIND("|",BI164)-1))),ABS($Q164-ABS(VALUE(MID(BI164,FIND("|",BI164)+1,FIND("-",BI164)-FIND("|",BI164)-1))-VALUE(MID(BI164,FIND("-",BI164)+1,10)))))*$D$50)))))*$I164,0)),0)</f>
        <v>0</v>
      </c>
      <c r="BK164" s="403"/>
      <c r="BL164" s="369" t="s">
        <v>268</v>
      </c>
      <c r="BM164" s="355" t="n">
        <f aca="false">IFERROR(IF($M164=BL164,($D$8+$D$9+$D$10)*$I164,IF($N164=LEFT(BL164,1),($D$8+MAX(0,IF($D$50=1,$D$9*(1-(ABS($Q164-ABS(VALUE(MID(BL164,FIND("|",BL164)+1,FIND("-",BL164)-FIND("|",BL164)-1))-VALUE(MID(BL164,FIND("-",BL164)+1,10)))))*$D$50),$D$9*(1-(IF($N164="X",ABS($O164-VALUE(MID(BL164,FIND("|",BL164)+1,FIND("-",BL164)-FIND("|",BL164)-1))),ABS($Q164-ABS(VALUE(MID(BL164,FIND("|",BL164)+1,FIND("-",BL164)-FIND("|",BL164)-1))-VALUE(MID(BL164,FIND("-",BL164)+1,10)))))*$D$50)))))*$I164,0)),0)</f>
        <v>0</v>
      </c>
      <c r="BN164" s="403"/>
      <c r="BO164" s="369" t="s">
        <v>267</v>
      </c>
      <c r="BP164" s="355" t="n">
        <f aca="false">IFERROR(IF($M164=BO164,($D$8+$D$9+$D$10)*$I164,IF($N164=LEFT(BO164,1),($D$8+MAX(0,IF($D$50=1,$D$9*(1-(ABS($Q164-ABS(VALUE(MID(BO164,FIND("|",BO164)+1,FIND("-",BO164)-FIND("|",BO164)-1))-VALUE(MID(BO164,FIND("-",BO164)+1,10)))))*$D$50),$D$9*(1-(IF($N164="X",ABS($O164-VALUE(MID(BO164,FIND("|",BO164)+1,FIND("-",BO164)-FIND("|",BO164)-1))),ABS($Q164-ABS(VALUE(MID(BO164,FIND("|",BO164)+1,FIND("-",BO164)-FIND("|",BO164)-1))-VALUE(MID(BO164,FIND("-",BO164)+1,10)))))*$D$50)))))*$I164,0)),0)</f>
        <v>0</v>
      </c>
      <c r="BQ164" s="403"/>
      <c r="BR164" s="369" t="s">
        <v>267</v>
      </c>
      <c r="BS164" s="355" t="n">
        <f aca="false">IFERROR(IF($M164=BR164,($D$8+$D$9+$D$10)*$I164,IF($N164=LEFT(BR164,1),($D$8+MAX(0,IF($D$50=1,$D$9*(1-(ABS($Q164-ABS(VALUE(MID(BR164,FIND("|",BR164)+1,FIND("-",BR164)-FIND("|",BR164)-1))-VALUE(MID(BR164,FIND("-",BR164)+1,10)))))*$D$50),$D$9*(1-(IF($N164="X",ABS($O164-VALUE(MID(BR164,FIND("|",BR164)+1,FIND("-",BR164)-FIND("|",BR164)-1))),ABS($Q164-ABS(VALUE(MID(BR164,FIND("|",BR164)+1,FIND("-",BR164)-FIND("|",BR164)-1))-VALUE(MID(BR164,FIND("-",BR164)+1,10)))))*$D$50)))))*$I164,0)),0)</f>
        <v>0</v>
      </c>
      <c r="BT164" s="403"/>
      <c r="BU164" s="369" t="str">
        <f aca="false">Idiomas!$D$367</f>
        <v>Pegar Valores Dieciseisavos</v>
      </c>
      <c r="BV164" s="355" t="n">
        <f aca="false">IFERROR(IF($M164=BU164,($D$8+$D$9+$D$10)*$I164,IF($N164=LEFT(BU164,1),($D$8+MAX(0,IF($D$50=1,$D$9*(1-(ABS($Q164-ABS(VALUE(MID(BU164,FIND("|",BU164)+1,FIND("-",BU164)-FIND("|",BU164)-1))-VALUE(MID(BU164,FIND("-",BU164)+1,10)))))*$D$50),$D$9*(1-(IF($N164="X",ABS($O164-VALUE(MID(BU164,FIND("|",BU164)+1,FIND("-",BU164)-FIND("|",BU164)-1))),ABS($Q164-ABS(VALUE(MID(BU164,FIND("|",BU164)+1,FIND("-",BU164)-FIND("|",BU164)-1))-VALUE(MID(BU164,FIND("-",BU164)+1,10)))))*$D$50)))))*$I164,0)),0)</f>
        <v>0</v>
      </c>
      <c r="BW164" s="403"/>
      <c r="BX164" s="369" t="str">
        <f aca="false">Idiomas!$D$367</f>
        <v>Pegar Valores Dieciseisavos</v>
      </c>
      <c r="BY164" s="355" t="n">
        <f aca="false">IFERROR(IF($M164=BX164,($D$8+$D$9+$D$10)*$I164,IF($N164=LEFT(BX164,1),($D$8+MAX(0,IF($D$50=1,$D$9*(1-(ABS($Q164-ABS(VALUE(MID(BX164,FIND("|",BX164)+1,FIND("-",BX164)-FIND("|",BX164)-1))-VALUE(MID(BX164,FIND("-",BX164)+1,10)))))*$D$50),$D$9*(1-(IF($N164="X",ABS($O164-VALUE(MID(BX164,FIND("|",BX164)+1,FIND("-",BX164)-FIND("|",BX164)-1))),ABS($Q164-ABS(VALUE(MID(BX164,FIND("|",BX164)+1,FIND("-",BX164)-FIND("|",BX164)-1))-VALUE(MID(BX164,FIND("-",BX164)+1,10)))))*$D$50)))))*$I164,0)),0)</f>
        <v>0</v>
      </c>
      <c r="BZ164" s="403"/>
      <c r="CA164" s="369" t="str">
        <f aca="false">Idiomas!$D$367</f>
        <v>Pegar Valores Dieciseisavos</v>
      </c>
      <c r="CB164" s="355" t="n">
        <f aca="false">IFERROR(IF($M164=CA164,($D$8+$D$9+$D$10)*$I164,IF($N164=LEFT(CA164,1),($D$8+MAX(0,IF($D$50=1,$D$9*(1-(ABS($Q164-ABS(VALUE(MID(CA164,FIND("|",CA164)+1,FIND("-",CA164)-FIND("|",CA164)-1))-VALUE(MID(CA164,FIND("-",CA164)+1,10)))))*$D$50),$D$9*(1-(IF($N164="X",ABS($O164-VALUE(MID(CA164,FIND("|",CA164)+1,FIND("-",CA164)-FIND("|",CA164)-1))),ABS($Q164-ABS(VALUE(MID(CA164,FIND("|",CA164)+1,FIND("-",CA164)-FIND("|",CA164)-1))-VALUE(MID(CA164,FIND("-",CA164)+1,10)))))*$D$50)))))*$I164,0)),0)</f>
        <v>0</v>
      </c>
      <c r="CC164" s="403"/>
      <c r="CD164" s="369" t="str">
        <f aca="false">Idiomas!$D$367</f>
        <v>Pegar Valores Dieciseisavos</v>
      </c>
      <c r="CE164" s="355" t="n">
        <f aca="false">IFERROR(IF($M164=CD164,($D$8+$D$9+$D$10)*$I164,IF($N164=LEFT(CD164,1),($D$8+MAX(0,IF($D$50=1,$D$9*(1-(ABS($Q164-ABS(VALUE(MID(CD164,FIND("|",CD164)+1,FIND("-",CD164)-FIND("|",CD164)-1))-VALUE(MID(CD164,FIND("-",CD164)+1,10)))))*$D$50),$D$9*(1-(IF($N164="X",ABS($O164-VALUE(MID(CD164,FIND("|",CD164)+1,FIND("-",CD164)-FIND("|",CD164)-1))),ABS($Q164-ABS(VALUE(MID(CD164,FIND("|",CD164)+1,FIND("-",CD164)-FIND("|",CD164)-1))-VALUE(MID(CD164,FIND("-",CD164)+1,10)))))*$D$50)))))*$I164,0)),0)</f>
        <v>0</v>
      </c>
      <c r="CF164" s="403"/>
      <c r="CG164" s="369" t="str">
        <f aca="false">Idiomas!$D$367</f>
        <v>Pegar Valores Dieciseisavos</v>
      </c>
      <c r="CH164" s="355" t="n">
        <f aca="false">IFERROR(IF($M164=CG164,($D$8+$D$9+$D$10)*$I164,IF($N164=LEFT(CG164,1),($D$8+MAX(0,IF($D$50=1,$D$9*(1-(ABS($Q164-ABS(VALUE(MID(CG164,FIND("|",CG164)+1,FIND("-",CG164)-FIND("|",CG164)-1))-VALUE(MID(CG164,FIND("-",CG164)+1,10)))))*$D$50),$D$9*(1-(IF($N164="X",ABS($O164-VALUE(MID(CG164,FIND("|",CG164)+1,FIND("-",CG164)-FIND("|",CG164)-1))),ABS($Q164-ABS(VALUE(MID(CG164,FIND("|",CG164)+1,FIND("-",CG164)-FIND("|",CG164)-1))-VALUE(MID(CG164,FIND("-",CG164)+1,10)))))*$D$50)))))*$I164,0)),0)</f>
        <v>0</v>
      </c>
      <c r="CI164" s="403"/>
      <c r="CJ164" s="369" t="str">
        <f aca="false">Idiomas!$D$367</f>
        <v>Pegar Valores Dieciseisavos</v>
      </c>
      <c r="CK164" s="355" t="n">
        <f aca="false">IFERROR(IF($M164=CJ164,($D$8+$D$9+$D$10)*$I164,IF($N164=LEFT(CJ164,1),($D$8+MAX(0,IF($D$50=1,$D$9*(1-(ABS($Q164-ABS(VALUE(MID(CJ164,FIND("|",CJ164)+1,FIND("-",CJ164)-FIND("|",CJ164)-1))-VALUE(MID(CJ164,FIND("-",CJ164)+1,10)))))*$D$50),$D$9*(1-(IF($N164="X",ABS($O164-VALUE(MID(CJ164,FIND("|",CJ164)+1,FIND("-",CJ164)-FIND("|",CJ164)-1))),ABS($Q164-ABS(VALUE(MID(CJ164,FIND("|",CJ164)+1,FIND("-",CJ164)-FIND("|",CJ164)-1))-VALUE(MID(CJ164,FIND("-",CJ164)+1,10)))))*$D$50)))))*$I164,0)),0)</f>
        <v>0</v>
      </c>
      <c r="CL164" s="403"/>
      <c r="CM164" s="369" t="str">
        <f aca="false">Idiomas!$D$367</f>
        <v>Pegar Valores Dieciseisavos</v>
      </c>
      <c r="CN164" s="355" t="n">
        <f aca="false">IFERROR(IF($M164=CM164,($D$8+$D$9+$D$10)*$I164,IF($N164=LEFT(CM164,1),($D$8+MAX(0,IF($D$50=1,$D$9*(1-(ABS($Q164-ABS(VALUE(MID(CM164,FIND("|",CM164)+1,FIND("-",CM164)-FIND("|",CM164)-1))-VALUE(MID(CM164,FIND("-",CM164)+1,10)))))*$D$50),$D$9*(1-(IF($N164="X",ABS($O164-VALUE(MID(CM164,FIND("|",CM164)+1,FIND("-",CM164)-FIND("|",CM164)-1))),ABS($Q164-ABS(VALUE(MID(CM164,FIND("|",CM164)+1,FIND("-",CM164)-FIND("|",CM164)-1))-VALUE(MID(CM164,FIND("-",CM164)+1,10)))))*$D$50)))))*$I164,0)),0)</f>
        <v>0</v>
      </c>
      <c r="CO164" s="403"/>
      <c r="CP164" s="369" t="str">
        <f aca="false">Idiomas!$D$367</f>
        <v>Pegar Valores Dieciseisavos</v>
      </c>
      <c r="CQ164" s="355" t="n">
        <f aca="false">IFERROR(IF($M164=CP164,($D$8+$D$9+$D$10)*$I164,IF($N164=LEFT(CP164,1),($D$8+MAX(0,IF($D$50=1,$D$9*(1-(ABS($Q164-ABS(VALUE(MID(CP164,FIND("|",CP164)+1,FIND("-",CP164)-FIND("|",CP164)-1))-VALUE(MID(CP164,FIND("-",CP164)+1,10)))))*$D$50),$D$9*(1-(IF($N164="X",ABS($O164-VALUE(MID(CP164,FIND("|",CP164)+1,FIND("-",CP164)-FIND("|",CP164)-1))),ABS($Q164-ABS(VALUE(MID(CP164,FIND("|",CP164)+1,FIND("-",CP164)-FIND("|",CP164)-1))-VALUE(MID(CP164,FIND("-",CP164)+1,10)))))*$D$50)))))*$I164,0)),0)</f>
        <v>0</v>
      </c>
      <c r="CR164" s="403"/>
      <c r="CS164" s="369" t="str">
        <f aca="false">Idiomas!$D$367</f>
        <v>Pegar Valores Dieciseisavos</v>
      </c>
      <c r="CT164" s="355" t="n">
        <f aca="false">IFERROR(IF($M164=CS164,($D$8+$D$9+$D$10)*$I164,IF($N164=LEFT(CS164,1),($D$8+MAX(0,IF($D$50=1,$D$9*(1-(ABS($Q164-ABS(VALUE(MID(CS164,FIND("|",CS164)+1,FIND("-",CS164)-FIND("|",CS164)-1))-VALUE(MID(CS164,FIND("-",CS164)+1,10)))))*$D$50),$D$9*(1-(IF($N164="X",ABS($O164-VALUE(MID(CS164,FIND("|",CS164)+1,FIND("-",CS164)-FIND("|",CS164)-1))),ABS($Q164-ABS(VALUE(MID(CS164,FIND("|",CS164)+1,FIND("-",CS164)-FIND("|",CS164)-1))-VALUE(MID(CS164,FIND("-",CS164)+1,10)))))*$D$50)))))*$I164,0)),0)</f>
        <v>0</v>
      </c>
      <c r="CU164" s="403"/>
      <c r="CV164" s="369" t="str">
        <f aca="false">Idiomas!$D$367</f>
        <v>Pegar Valores Dieciseisavos</v>
      </c>
      <c r="CW164" s="355" t="n">
        <f aca="false">IFERROR(IF($M164=CV164,($D$8+$D$9+$D$10)*$I164,IF($N164=LEFT(CV164,1),($D$8+MAX(0,IF($D$50=1,$D$9*(1-(ABS($Q164-ABS(VALUE(MID(CV164,FIND("|",CV164)+1,FIND("-",CV164)-FIND("|",CV164)-1))-VALUE(MID(CV164,FIND("-",CV164)+1,10)))))*$D$50),$D$9*(1-(IF($N164="X",ABS($O164-VALUE(MID(CV164,FIND("|",CV164)+1,FIND("-",CV164)-FIND("|",CV164)-1))),ABS($Q164-ABS(VALUE(MID(CV164,FIND("|",CV164)+1,FIND("-",CV164)-FIND("|",CV164)-1))-VALUE(MID(CV164,FIND("-",CV164)+1,10)))))*$D$50)))))*$I164,0)),0)</f>
        <v>0</v>
      </c>
      <c r="CX164" s="403"/>
      <c r="CY164" s="369" t="str">
        <f aca="false">Idiomas!$D$367</f>
        <v>Pegar Valores Dieciseisavos</v>
      </c>
      <c r="CZ164" s="355" t="n">
        <f aca="false">IFERROR(IF($M164=CY164,($D$8+$D$9+$D$10)*$I164,IF($N164=LEFT(CY164,1),($D$8+MAX(0,IF($D$50=1,$D$9*(1-(ABS($Q164-ABS(VALUE(MID(CY164,FIND("|",CY164)+1,FIND("-",CY164)-FIND("|",CY164)-1))-VALUE(MID(CY164,FIND("-",CY164)+1,10)))))*$D$50),$D$9*(1-(IF($N164="X",ABS($O164-VALUE(MID(CY164,FIND("|",CY164)+1,FIND("-",CY164)-FIND("|",CY164)-1))),ABS($Q164-ABS(VALUE(MID(CY164,FIND("|",CY164)+1,FIND("-",CY164)-FIND("|",CY164)-1))-VALUE(MID(CY164,FIND("-",CY164)+1,10)))))*$D$50)))))*$I164,0)),0)</f>
        <v>0</v>
      </c>
      <c r="DA164" s="403"/>
      <c r="DB164" s="369" t="str">
        <f aca="false">Idiomas!$D$367</f>
        <v>Pegar Valores Dieciseisavos</v>
      </c>
      <c r="DC164" s="355" t="n">
        <f aca="false">IFERROR(IF($M164=DB164,($D$8+$D$9+$D$10)*$I164,IF($N164=LEFT(DB164,1),($D$8+MAX(0,IF($D$50=1,$D$9*(1-(ABS($Q164-ABS(VALUE(MID(DB164,FIND("|",DB164)+1,FIND("-",DB164)-FIND("|",DB164)-1))-VALUE(MID(DB164,FIND("-",DB164)+1,10)))))*$D$50),$D$9*(1-(IF($N164="X",ABS($O164-VALUE(MID(DB164,FIND("|",DB164)+1,FIND("-",DB164)-FIND("|",DB164)-1))),ABS($Q164-ABS(VALUE(MID(DB164,FIND("|",DB164)+1,FIND("-",DB164)-FIND("|",DB164)-1))-VALUE(MID(DB164,FIND("-",DB164)+1,10)))))*$D$50)))))*$I164,0)),0)</f>
        <v>0</v>
      </c>
      <c r="DD164" s="403"/>
      <c r="DE164" s="369" t="str">
        <f aca="false">Idiomas!$D$367</f>
        <v>Pegar Valores Dieciseisavos</v>
      </c>
      <c r="DF164" s="355" t="n">
        <f aca="false">IFERROR(IF($M164=DE164,($D$8+$D$9+$D$10)*$I164,IF($N164=LEFT(DE164,1),($D$8+MAX(0,IF($D$50=1,$D$9*(1-(ABS($Q164-ABS(VALUE(MID(DE164,FIND("|",DE164)+1,FIND("-",DE164)-FIND("|",DE164)-1))-VALUE(MID(DE164,FIND("-",DE164)+1,10)))))*$D$50),$D$9*(1-(IF($N164="X",ABS($O164-VALUE(MID(DE164,FIND("|",DE164)+1,FIND("-",DE164)-FIND("|",DE164)-1))),ABS($Q164-ABS(VALUE(MID(DE164,FIND("|",DE164)+1,FIND("-",DE164)-FIND("|",DE164)-1))-VALUE(MID(DE164,FIND("-",DE164)+1,10)))))*$D$50)))))*$I164,0)),0)</f>
        <v>0</v>
      </c>
      <c r="DG164" s="403"/>
      <c r="DH164" s="369" t="str">
        <f aca="false">Idiomas!$D$367</f>
        <v>Pegar Valores Dieciseisavos</v>
      </c>
      <c r="DI164" s="355" t="n">
        <f aca="false">IFERROR(IF($M164=DH164,($D$8+$D$9+$D$10)*$I164,IF($N164=LEFT(DH164,1),($D$8+MAX(0,IF($D$50=1,$D$9*(1-(ABS($Q164-ABS(VALUE(MID(DH164,FIND("|",DH164)+1,FIND("-",DH164)-FIND("|",DH164)-1))-VALUE(MID(DH164,FIND("-",DH164)+1,10)))))*$D$50),$D$9*(1-(IF($N164="X",ABS($O164-VALUE(MID(DH164,FIND("|",DH164)+1,FIND("-",DH164)-FIND("|",DH164)-1))),ABS($Q164-ABS(VALUE(MID(DH164,FIND("|",DH164)+1,FIND("-",DH164)-FIND("|",DH164)-1))-VALUE(MID(DH164,FIND("-",DH164)+1,10)))))*$D$50)))))*$I164,0)),0)</f>
        <v>0</v>
      </c>
      <c r="DJ164" s="403"/>
      <c r="DK164" s="369" t="str">
        <f aca="false">Idiomas!$D$367</f>
        <v>Pegar Valores Dieciseisavos</v>
      </c>
      <c r="DL164" s="355" t="n">
        <f aca="false">IFERROR(IF($M164=DK164,($D$8+$D$9+$D$10)*$I164,IF($N164=LEFT(DK164,1),($D$8+MAX(0,IF($D$50=1,$D$9*(1-(ABS($Q164-ABS(VALUE(MID(DK164,FIND("|",DK164)+1,FIND("-",DK164)-FIND("|",DK164)-1))-VALUE(MID(DK164,FIND("-",DK164)+1,10)))))*$D$50),$D$9*(1-(IF($N164="X",ABS($O164-VALUE(MID(DK164,FIND("|",DK164)+1,FIND("-",DK164)-FIND("|",DK164)-1))),ABS($Q164-ABS(VALUE(MID(DK164,FIND("|",DK164)+1,FIND("-",DK164)-FIND("|",DK164)-1))-VALUE(MID(DK164,FIND("-",DK164)+1,10)))))*$D$50)))))*$I164,0)),0)</f>
        <v>0</v>
      </c>
      <c r="DM164" s="403"/>
      <c r="DN164" s="369" t="str">
        <f aca="false">Idiomas!$D$367</f>
        <v>Pegar Valores Dieciseisavos</v>
      </c>
      <c r="DO164" s="355" t="n">
        <f aca="false">IFERROR(IF($M164=DN164,($D$8+$D$9+$D$10)*$I164,IF($N164=LEFT(DN164,1),($D$8+MAX(0,IF($D$50=1,$D$9*(1-(ABS($Q164-ABS(VALUE(MID(DN164,FIND("|",DN164)+1,FIND("-",DN164)-FIND("|",DN164)-1))-VALUE(MID(DN164,FIND("-",DN164)+1,10)))))*$D$50),$D$9*(1-(IF($N164="X",ABS($O164-VALUE(MID(DN164,FIND("|",DN164)+1,FIND("-",DN164)-FIND("|",DN164)-1))),ABS($Q164-ABS(VALUE(MID(DN164,FIND("|",DN164)+1,FIND("-",DN164)-FIND("|",DN164)-1))-VALUE(MID(DN164,FIND("-",DN164)+1,10)))))*$D$50)))))*$I164,0)),0)</f>
        <v>0</v>
      </c>
      <c r="DP164" s="403"/>
      <c r="DQ164" s="369" t="str">
        <f aca="false">Idiomas!$D$367</f>
        <v>Pegar Valores Dieciseisavos</v>
      </c>
      <c r="DR164" s="355" t="n">
        <f aca="false">IFERROR(IF($M164=DQ164,($D$8+$D$9+$D$10)*$I164,IF($N164=LEFT(DQ164,1),($D$8+MAX(0,IF($D$50=1,$D$9*(1-(ABS($Q164-ABS(VALUE(MID(DQ164,FIND("|",DQ164)+1,FIND("-",DQ164)-FIND("|",DQ164)-1))-VALUE(MID(DQ164,FIND("-",DQ164)+1,10)))))*$D$50),$D$9*(1-(IF($N164="X",ABS($O164-VALUE(MID(DQ164,FIND("|",DQ164)+1,FIND("-",DQ164)-FIND("|",DQ164)-1))),ABS($Q164-ABS(VALUE(MID(DQ164,FIND("|",DQ164)+1,FIND("-",DQ164)-FIND("|",DQ164)-1))-VALUE(MID(DQ164,FIND("-",DQ164)+1,10)))))*$D$50)))))*$I164,0)),0)</f>
        <v>0</v>
      </c>
      <c r="DS164" s="403"/>
      <c r="DT164" s="369" t="str">
        <f aca="false">Idiomas!$D$367</f>
        <v>Pegar Valores Dieciseisavos</v>
      </c>
      <c r="DU164" s="355" t="n">
        <f aca="false">IFERROR(IF($M164=DT164,($D$8+$D$9+$D$10)*$I164,IF($N164=LEFT(DT164,1),($D$8+MAX(0,IF($D$50=1,$D$9*(1-(ABS($Q164-ABS(VALUE(MID(DT164,FIND("|",DT164)+1,FIND("-",DT164)-FIND("|",DT164)-1))-VALUE(MID(DT164,FIND("-",DT164)+1,10)))))*$D$50),$D$9*(1-(IF($N164="X",ABS($O164-VALUE(MID(DT164,FIND("|",DT164)+1,FIND("-",DT164)-FIND("|",DT164)-1))),ABS($Q164-ABS(VALUE(MID(DT164,FIND("|",DT164)+1,FIND("-",DT164)-FIND("|",DT164)-1))-VALUE(MID(DT164,FIND("-",DT164)+1,10)))))*$D$50)))))*$I164,0)),0)</f>
        <v>0</v>
      </c>
      <c r="DV164" s="403"/>
      <c r="DW164" s="369" t="str">
        <f aca="false">Idiomas!$D$367</f>
        <v>Pegar Valores Dieciseisavos</v>
      </c>
      <c r="DX164" s="355" t="n">
        <f aca="false">IFERROR(IF($M164=DW164,($D$8+$D$9+$D$10)*$I164,IF($N164=LEFT(DW164,1),($D$8+MAX(0,IF($D$50=1,$D$9*(1-(ABS($Q164-ABS(VALUE(MID(DW164,FIND("|",DW164)+1,FIND("-",DW164)-FIND("|",DW164)-1))-VALUE(MID(DW164,FIND("-",DW164)+1,10)))))*$D$50),$D$9*(1-(IF($N164="X",ABS($O164-VALUE(MID(DW164,FIND("|",DW164)+1,FIND("-",DW164)-FIND("|",DW164)-1))),ABS($Q164-ABS(VALUE(MID(DW164,FIND("|",DW164)+1,FIND("-",DW164)-FIND("|",DW164)-1))-VALUE(MID(DW164,FIND("-",DW164)+1,10)))))*$D$50)))))*$I164,0)),0)</f>
        <v>0</v>
      </c>
      <c r="DY164" s="403"/>
      <c r="DZ164" s="369" t="str">
        <f aca="false">Idiomas!$D$367</f>
        <v>Pegar Valores Dieciseisavos</v>
      </c>
      <c r="EA164" s="355" t="n">
        <f aca="false">IFERROR(IF($M164=DZ164,($D$8+$D$9+$D$10)*$I164,IF($N164=LEFT(DZ164,1),($D$8+MAX(0,IF($D$50=1,$D$9*(1-(ABS($Q164-ABS(VALUE(MID(DZ164,FIND("|",DZ164)+1,FIND("-",DZ164)-FIND("|",DZ164)-1))-VALUE(MID(DZ164,FIND("-",DZ164)+1,10)))))*$D$50),$D$9*(1-(IF($N164="X",ABS($O164-VALUE(MID(DZ164,FIND("|",DZ164)+1,FIND("-",DZ164)-FIND("|",DZ164)-1))),ABS($Q164-ABS(VALUE(MID(DZ164,FIND("|",DZ164)+1,FIND("-",DZ164)-FIND("|",DZ164)-1))-VALUE(MID(DZ164,FIND("-",DZ164)+1,10)))))*$D$50)))))*$I164,0)),0)</f>
        <v>0</v>
      </c>
      <c r="EB164" s="403"/>
      <c r="EC164" s="369" t="str">
        <f aca="false">Idiomas!$D$367</f>
        <v>Pegar Valores Dieciseisavos</v>
      </c>
      <c r="ED164" s="355" t="n">
        <f aca="false">IFERROR(IF($M164=EC164,($D$8+$D$9+$D$10)*$I164,IF($N164=LEFT(EC164,1),($D$8+MAX(0,IF($D$50=1,$D$9*(1-(ABS($Q164-ABS(VALUE(MID(EC164,FIND("|",EC164)+1,FIND("-",EC164)-FIND("|",EC164)-1))-VALUE(MID(EC164,FIND("-",EC164)+1,10)))))*$D$50),$D$9*(1-(IF($N164="X",ABS($O164-VALUE(MID(EC164,FIND("|",EC164)+1,FIND("-",EC164)-FIND("|",EC164)-1))),ABS($Q164-ABS(VALUE(MID(EC164,FIND("|",EC164)+1,FIND("-",EC164)-FIND("|",EC164)-1))-VALUE(MID(EC164,FIND("-",EC164)+1,10)))))*$D$50)))))*$I164,0)),0)</f>
        <v>0</v>
      </c>
      <c r="EE164" s="403"/>
      <c r="EF164" s="369" t="str">
        <f aca="false">Idiomas!$D$367</f>
        <v>Pegar Valores Dieciseisavos</v>
      </c>
      <c r="EG164" s="355" t="n">
        <f aca="false">IFERROR(IF($M164=EF164,($D$8+$D$9+$D$10)*$I164,IF($N164=LEFT(EF164,1),($D$8+MAX(0,IF($D$50=1,$D$9*(1-(ABS($Q164-ABS(VALUE(MID(EF164,FIND("|",EF164)+1,FIND("-",EF164)-FIND("|",EF164)-1))-VALUE(MID(EF164,FIND("-",EF164)+1,10)))))*$D$50),$D$9*(1-(IF($N164="X",ABS($O164-VALUE(MID(EF164,FIND("|",EF164)+1,FIND("-",EF164)-FIND("|",EF164)-1))),ABS($Q164-ABS(VALUE(MID(EF164,FIND("|",EF164)+1,FIND("-",EF164)-FIND("|",EF164)-1))-VALUE(MID(EF164,FIND("-",EF164)+1,10)))))*$D$50)))))*$I164,0)),0)</f>
        <v>0</v>
      </c>
      <c r="EH164" s="403"/>
      <c r="EI164" s="403"/>
    </row>
    <row r="165" customFormat="false" ht="15" hidden="false" customHeight="false" outlineLevel="0" collapsed="false">
      <c r="A165" s="331" t="n">
        <f aca="false">WORLDCUP!AD102</f>
        <v>0</v>
      </c>
      <c r="B165" s="331" t="n">
        <f aca="false">WORLDCUP!AC102</f>
        <v>0</v>
      </c>
      <c r="C165" s="421" t="str">
        <f aca="false">CONCATENATE(WORLDCUP!AF102,"-",WORLDCUP!AA102)</f>
        <v>2F-1C</v>
      </c>
      <c r="D165" s="421" t="str">
        <f aca="false">IF(WORLDCUP!AC102&gt;WORLDCUP!AD102,2,IF(WORLDCUP!AC102&lt;WORLDCUP!AD102,1,IF(AND(WORLDCUP!AC102=WORLDCUP!AD102,WORLDCUP!AC102&lt;&gt;"",WORLDCUP!AD102&lt;&gt;""),0,"PD")))</f>
        <v>PD</v>
      </c>
      <c r="E165" s="421" t="str">
        <f aca="false">IF(OR(WORLDCUP!AC102="",WORLDCUP!AD102=""),"-",A165&amp;"-"&amp;B165)</f>
        <v>-</v>
      </c>
      <c r="F165" s="422" t="n">
        <f aca="false">SUM($D$16:$D$18)*I165</f>
        <v>17</v>
      </c>
      <c r="G165" s="422" t="n">
        <f aca="false">VLOOKUP(H165,Equipos!$Q$1:$R$25,2,0)</f>
        <v>20</v>
      </c>
      <c r="H165" s="423" t="str">
        <f aca="false">Idiomas!$D$260</f>
        <v>Dieciseisavos de final</v>
      </c>
      <c r="I165" s="424" t="n">
        <v>1</v>
      </c>
      <c r="J165" s="417"/>
      <c r="K165" s="366" t="str">
        <f aca="false">CONCATENATE(WORLDCUP!AA102,"-",WORLDCUP!AF102)</f>
        <v>1C-2F</v>
      </c>
      <c r="L165" s="353"/>
      <c r="M165" s="358" t="str">
        <f aca="false">IF(OR(WORLDCUP!AC102="",WORLDCUP!AD102=""),"-",N165&amp;"|"&amp;O165&amp;"-"&amp;P165)</f>
        <v>-</v>
      </c>
      <c r="N165" s="331" t="str">
        <f aca="false">IF(OR(WORLDCUP!AC102="",WORLDCUP!AD102=""),"",IF(WORLDCUP!AC102&gt;WORLDCUP!AD102,"1",IF(WORLDCUP!AC102&lt;WORLDCUP!AD102,"2","X")))</f>
        <v/>
      </c>
      <c r="O165" s="331" t="n">
        <f aca="false">WORLDCUP!AC102</f>
        <v>0</v>
      </c>
      <c r="P165" s="331" t="n">
        <f aca="false">WORLDCUP!AD102</f>
        <v>0</v>
      </c>
      <c r="Q165" s="331" t="n">
        <f aca="false">ABS(O165-P165)</f>
        <v>0</v>
      </c>
      <c r="R165" s="403"/>
      <c r="S165" s="369" t="s">
        <v>288</v>
      </c>
      <c r="T165" s="355" t="n">
        <f aca="false">IFERROR(IF($M165=S165,($D$8+$D$9+$D$10)*$I165,IF($N165=LEFT(S165,1),($D$8+MAX(0,IF($D$50=1,$D$9*(1-(ABS($Q165-ABS(VALUE(MID(S165,FIND("|",S165)+1,FIND("-",S165)-FIND("|",S165)-1))-VALUE(MID(S165,FIND("-",S165)+1,10)))))*$D$50),$D$9*(1-(IF($N165="X",ABS($O165-VALUE(MID(S165,FIND("|",S165)+1,FIND("-",S165)-FIND("|",S165)-1))),ABS($Q165-ABS(VALUE(MID(S165,FIND("|",S165)+1,FIND("-",S165)-FIND("|",S165)-1))-VALUE(MID(S165,FIND("-",S165)+1,10)))))*$D$50)))))*$I165,0)),0)</f>
        <v>0</v>
      </c>
      <c r="U165" s="403"/>
      <c r="V165" s="362" t="s">
        <v>264</v>
      </c>
      <c r="W165" s="355" t="n">
        <f aca="false">IFERROR(IF($M165=V165,($D$8+$D$9+$D$10)*$I165,IF($N165=LEFT(V165,1),($D$8+MAX(0,IF($D$50=1,$D$9*(1-(ABS($Q165-ABS(VALUE(MID(V165,FIND("|",V165)+1,FIND("-",V165)-FIND("|",V165)-1))-VALUE(MID(V165,FIND("-",V165)+1,10)))))*$D$50),$D$9*(1-(IF($N165="X",ABS($O165-VALUE(MID(V165,FIND("|",V165)+1,FIND("-",V165)-FIND("|",V165)-1))),ABS($Q165-ABS(VALUE(MID(V165,FIND("|",V165)+1,FIND("-",V165)-FIND("|",V165)-1))-VALUE(MID(V165,FIND("-",V165)+1,10)))))*$D$50)))))*$I165,0)),0)</f>
        <v>0</v>
      </c>
      <c r="X165" s="403"/>
      <c r="Y165" s="362" t="s">
        <v>266</v>
      </c>
      <c r="Z165" s="355" t="n">
        <f aca="false">IFERROR(IF($M165=Y165,($D$8+$D$9+$D$10)*$I165,IF($N165=LEFT(Y165,1),($D$8+MAX(0,IF($D$50=1,$D$9*(1-(ABS($Q165-ABS(VALUE(MID(Y165,FIND("|",Y165)+1,FIND("-",Y165)-FIND("|",Y165)-1))-VALUE(MID(Y165,FIND("-",Y165)+1,10)))))*$D$50),$D$9*(1-(IF($N165="X",ABS($O165-VALUE(MID(Y165,FIND("|",Y165)+1,FIND("-",Y165)-FIND("|",Y165)-1))),ABS($Q165-ABS(VALUE(MID(Y165,FIND("|",Y165)+1,FIND("-",Y165)-FIND("|",Y165)-1))-VALUE(MID(Y165,FIND("-",Y165)+1,10)))))*$D$50)))))*$I165,0)),0)</f>
        <v>0</v>
      </c>
      <c r="AA165" s="403"/>
      <c r="AB165" s="397" t="s">
        <v>269</v>
      </c>
      <c r="AC165" s="355" t="n">
        <f aca="false">IFERROR(IF($M165=AB165,($D$8+$D$9+$D$10)*$I165,IF($N165=LEFT(AB165,1),($D$8+MAX(0,IF($D$50=1,$D$9*(1-(ABS($Q165-ABS(VALUE(MID(AB165,FIND("|",AB165)+1,FIND("-",AB165)-FIND("|",AB165)-1))-VALUE(MID(AB165,FIND("-",AB165)+1,10)))))*$D$50),$D$9*(1-(IF($N165="X",ABS($O165-VALUE(MID(AB165,FIND("|",AB165)+1,FIND("-",AB165)-FIND("|",AB165)-1))),ABS($Q165-ABS(VALUE(MID(AB165,FIND("|",AB165)+1,FIND("-",AB165)-FIND("|",AB165)-1))-VALUE(MID(AB165,FIND("-",AB165)+1,10)))))*$D$50)))))*$I165,0)),0)</f>
        <v>0</v>
      </c>
      <c r="AD165" s="403"/>
      <c r="AE165" s="362" t="s">
        <v>266</v>
      </c>
      <c r="AF165" s="355" t="n">
        <f aca="false">IFERROR(IF($M165=AE165,($D$8+$D$9+$D$10)*$I165,IF($N165=LEFT(AE165,1),($D$8+MAX(0,IF($D$50=1,$D$9*(1-(ABS($Q165-ABS(VALUE(MID(AE165,FIND("|",AE165)+1,FIND("-",AE165)-FIND("|",AE165)-1))-VALUE(MID(AE165,FIND("-",AE165)+1,10)))))*$D$50),$D$9*(1-(IF($N165="X",ABS($O165-VALUE(MID(AE165,FIND("|",AE165)+1,FIND("-",AE165)-FIND("|",AE165)-1))),ABS($Q165-ABS(VALUE(MID(AE165,FIND("|",AE165)+1,FIND("-",AE165)-FIND("|",AE165)-1))-VALUE(MID(AE165,FIND("-",AE165)+1,10)))))*$D$50)))))*$I165,0)),0)</f>
        <v>0</v>
      </c>
      <c r="AG165" s="403"/>
      <c r="AH165" s="369" t="s">
        <v>265</v>
      </c>
      <c r="AI165" s="355" t="n">
        <f aca="false">IFERROR(IF($M165=AH165,($D$8+$D$9+$D$10)*$I165,IF($N165=LEFT(AH165,1),($D$8+MAX(0,IF($D$50=1,$D$9*(1-(ABS($Q165-ABS(VALUE(MID(AH165,FIND("|",AH165)+1,FIND("-",AH165)-FIND("|",AH165)-1))-VALUE(MID(AH165,FIND("-",AH165)+1,10)))))*$D$50),$D$9*(1-(IF($N165="X",ABS($O165-VALUE(MID(AH165,FIND("|",AH165)+1,FIND("-",AH165)-FIND("|",AH165)-1))),ABS($Q165-ABS(VALUE(MID(AH165,FIND("|",AH165)+1,FIND("-",AH165)-FIND("|",AH165)-1))-VALUE(MID(AH165,FIND("-",AH165)+1,10)))))*$D$50)))))*$I165,0)),0)</f>
        <v>0</v>
      </c>
      <c r="AJ165" s="403"/>
      <c r="AK165" s="362" t="s">
        <v>288</v>
      </c>
      <c r="AL165" s="355" t="n">
        <f aca="false">IFERROR(IF($M165=AK165,($D$8+$D$9+$D$10)*$I165,IF($N165=LEFT(AK165,1),($D$8+MAX(0,IF($D$50=1,$D$9*(1-(ABS($Q165-ABS(VALUE(MID(AK165,FIND("|",AK165)+1,FIND("-",AK165)-FIND("|",AK165)-1))-VALUE(MID(AK165,FIND("-",AK165)+1,10)))))*$D$50),$D$9*(1-(IF($N165="X",ABS($O165-VALUE(MID(AK165,FIND("|",AK165)+1,FIND("-",AK165)-FIND("|",AK165)-1))),ABS($Q165-ABS(VALUE(MID(AK165,FIND("|",AK165)+1,FIND("-",AK165)-FIND("|",AK165)-1))-VALUE(MID(AK165,FIND("-",AK165)+1,10)))))*$D$50)))))*$I165,0)),0)</f>
        <v>0</v>
      </c>
      <c r="AM165" s="403"/>
      <c r="AN165" s="362" t="s">
        <v>264</v>
      </c>
      <c r="AO165" s="355" t="n">
        <f aca="false">IFERROR(IF($M165=AN165,($D$8+$D$9+$D$10)*$I165,IF($N165=LEFT(AN165,1),($D$8+MAX(0,IF($D$50=1,$D$9*(1-(ABS($Q165-ABS(VALUE(MID(AN165,FIND("|",AN165)+1,FIND("-",AN165)-FIND("|",AN165)-1))-VALUE(MID(AN165,FIND("-",AN165)+1,10)))))*$D$50),$D$9*(1-(IF($N165="X",ABS($O165-VALUE(MID(AN165,FIND("|",AN165)+1,FIND("-",AN165)-FIND("|",AN165)-1))),ABS($Q165-ABS(VALUE(MID(AN165,FIND("|",AN165)+1,FIND("-",AN165)-FIND("|",AN165)-1))-VALUE(MID(AN165,FIND("-",AN165)+1,10)))))*$D$50)))))*$I165,0)),0)</f>
        <v>0</v>
      </c>
      <c r="AP165" s="403"/>
      <c r="AQ165" s="397" t="s">
        <v>266</v>
      </c>
      <c r="AR165" s="355" t="n">
        <f aca="false">IFERROR(IF($M165=AQ165,($D$8+$D$9+$D$10)*$I165,IF($N165=LEFT(AQ165,1),($D$8+MAX(0,IF($D$50=1,$D$9*(1-(ABS($Q165-ABS(VALUE(MID(AQ165,FIND("|",AQ165)+1,FIND("-",AQ165)-FIND("|",AQ165)-1))-VALUE(MID(AQ165,FIND("-",AQ165)+1,10)))))*$D$50),$D$9*(1-(IF($N165="X",ABS($O165-VALUE(MID(AQ165,FIND("|",AQ165)+1,FIND("-",AQ165)-FIND("|",AQ165)-1))),ABS($Q165-ABS(VALUE(MID(AQ165,FIND("|",AQ165)+1,FIND("-",AQ165)-FIND("|",AQ165)-1))-VALUE(MID(AQ165,FIND("-",AQ165)+1,10)))))*$D$50)))))*$I165,0)),0)</f>
        <v>0</v>
      </c>
      <c r="AS165" s="403"/>
      <c r="AT165" s="362" t="s">
        <v>264</v>
      </c>
      <c r="AU165" s="355" t="n">
        <f aca="false">IFERROR(IF($M165=AT165,($D$8+$D$9+$D$10)*$I165,IF($N165=LEFT(AT165,1),($D$8+MAX(0,IF($D$50=1,$D$9*(1-(ABS($Q165-ABS(VALUE(MID(AT165,FIND("|",AT165)+1,FIND("-",AT165)-FIND("|",AT165)-1))-VALUE(MID(AT165,FIND("-",AT165)+1,10)))))*$D$50),$D$9*(1-(IF($N165="X",ABS($O165-VALUE(MID(AT165,FIND("|",AT165)+1,FIND("-",AT165)-FIND("|",AT165)-1))),ABS($Q165-ABS(VALUE(MID(AT165,FIND("|",AT165)+1,FIND("-",AT165)-FIND("|",AT165)-1))-VALUE(MID(AT165,FIND("-",AT165)+1,10)))))*$D$50)))))*$I165,0)),0)</f>
        <v>0</v>
      </c>
      <c r="AV165" s="403"/>
      <c r="AW165" s="369" t="s">
        <v>264</v>
      </c>
      <c r="AX165" s="355" t="n">
        <f aca="false">IFERROR(IF($M165=AW165,($D$8+$D$9+$D$10)*$I165,IF($N165=LEFT(AW165,1),($D$8+MAX(0,IF($D$50=1,$D$9*(1-(ABS($Q165-ABS(VALUE(MID(AW165,FIND("|",AW165)+1,FIND("-",AW165)-FIND("|",AW165)-1))-VALUE(MID(AW165,FIND("-",AW165)+1,10)))))*$D$50),$D$9*(1-(IF($N165="X",ABS($O165-VALUE(MID(AW165,FIND("|",AW165)+1,FIND("-",AW165)-FIND("|",AW165)-1))),ABS($Q165-ABS(VALUE(MID(AW165,FIND("|",AW165)+1,FIND("-",AW165)-FIND("|",AW165)-1))-VALUE(MID(AW165,FIND("-",AW165)+1,10)))))*$D$50)))))*$I165,0)),0)</f>
        <v>0</v>
      </c>
      <c r="AY165" s="403"/>
      <c r="AZ165" s="362" t="s">
        <v>264</v>
      </c>
      <c r="BA165" s="355" t="n">
        <f aca="false">IFERROR(IF($M165=AZ165,($D$8+$D$9+$D$10)*$I165,IF($N165=LEFT(AZ165,1),($D$8+MAX(0,IF($D$50=1,$D$9*(1-(ABS($Q165-ABS(VALUE(MID(AZ165,FIND("|",AZ165)+1,FIND("-",AZ165)-FIND("|",AZ165)-1))-VALUE(MID(AZ165,FIND("-",AZ165)+1,10)))))*$D$50),$D$9*(1-(IF($N165="X",ABS($O165-VALUE(MID(AZ165,FIND("|",AZ165)+1,FIND("-",AZ165)-FIND("|",AZ165)-1))),ABS($Q165-ABS(VALUE(MID(AZ165,FIND("|",AZ165)+1,FIND("-",AZ165)-FIND("|",AZ165)-1))-VALUE(MID(AZ165,FIND("-",AZ165)+1,10)))))*$D$50)))))*$I165,0)),0)</f>
        <v>0</v>
      </c>
      <c r="BB165" s="403"/>
      <c r="BC165" s="362" t="s">
        <v>269</v>
      </c>
      <c r="BD165" s="355" t="n">
        <f aca="false">IFERROR(IF($M165=BC165,($D$8+$D$9+$D$10)*$I165,IF($N165=LEFT(BC165,1),($D$8+MAX(0,IF($D$50=1,$D$9*(1-(ABS($Q165-ABS(VALUE(MID(BC165,FIND("|",BC165)+1,FIND("-",BC165)-FIND("|",BC165)-1))-VALUE(MID(BC165,FIND("-",BC165)+1,10)))))*$D$50),$D$9*(1-(IF($N165="X",ABS($O165-VALUE(MID(BC165,FIND("|",BC165)+1,FIND("-",BC165)-FIND("|",BC165)-1))),ABS($Q165-ABS(VALUE(MID(BC165,FIND("|",BC165)+1,FIND("-",BC165)-FIND("|",BC165)-1))-VALUE(MID(BC165,FIND("-",BC165)+1,10)))))*$D$50)))))*$I165,0)),0)</f>
        <v>0</v>
      </c>
      <c r="BE165" s="403"/>
      <c r="BF165" s="397" t="s">
        <v>265</v>
      </c>
      <c r="BG165" s="355" t="n">
        <f aca="false">IFERROR(IF($M165=BF165,($D$8+$D$9+$D$10)*$I165,IF($N165=LEFT(BF165,1),($D$8+MAX(0,IF($D$50=1,$D$9*(1-(ABS($Q165-ABS(VALUE(MID(BF165,FIND("|",BF165)+1,FIND("-",BF165)-FIND("|",BF165)-1))-VALUE(MID(BF165,FIND("-",BF165)+1,10)))))*$D$50),$D$9*(1-(IF($N165="X",ABS($O165-VALUE(MID(BF165,FIND("|",BF165)+1,FIND("-",BF165)-FIND("|",BF165)-1))),ABS($Q165-ABS(VALUE(MID(BF165,FIND("|",BF165)+1,FIND("-",BF165)-FIND("|",BF165)-1))-VALUE(MID(BF165,FIND("-",BF165)+1,10)))))*$D$50)))))*$I165,0)),0)</f>
        <v>0</v>
      </c>
      <c r="BH165" s="403"/>
      <c r="BI165" s="362" t="s">
        <v>264</v>
      </c>
      <c r="BJ165" s="355" t="n">
        <f aca="false">IFERROR(IF($M165=BI165,($D$8+$D$9+$D$10)*$I165,IF($N165=LEFT(BI165,1),($D$8+MAX(0,IF($D$50=1,$D$9*(1-(ABS($Q165-ABS(VALUE(MID(BI165,FIND("|",BI165)+1,FIND("-",BI165)-FIND("|",BI165)-1))-VALUE(MID(BI165,FIND("-",BI165)+1,10)))))*$D$50),$D$9*(1-(IF($N165="X",ABS($O165-VALUE(MID(BI165,FIND("|",BI165)+1,FIND("-",BI165)-FIND("|",BI165)-1))),ABS($Q165-ABS(VALUE(MID(BI165,FIND("|",BI165)+1,FIND("-",BI165)-FIND("|",BI165)-1))-VALUE(MID(BI165,FIND("-",BI165)+1,10)))))*$D$50)))))*$I165,0)),0)</f>
        <v>0</v>
      </c>
      <c r="BK165" s="403"/>
      <c r="BL165" s="369" t="s">
        <v>288</v>
      </c>
      <c r="BM165" s="355" t="n">
        <f aca="false">IFERROR(IF($M165=BL165,($D$8+$D$9+$D$10)*$I165,IF($N165=LEFT(BL165,1),($D$8+MAX(0,IF($D$50=1,$D$9*(1-(ABS($Q165-ABS(VALUE(MID(BL165,FIND("|",BL165)+1,FIND("-",BL165)-FIND("|",BL165)-1))-VALUE(MID(BL165,FIND("-",BL165)+1,10)))))*$D$50),$D$9*(1-(IF($N165="X",ABS($O165-VALUE(MID(BL165,FIND("|",BL165)+1,FIND("-",BL165)-FIND("|",BL165)-1))),ABS($Q165-ABS(VALUE(MID(BL165,FIND("|",BL165)+1,FIND("-",BL165)-FIND("|",BL165)-1))-VALUE(MID(BL165,FIND("-",BL165)+1,10)))))*$D$50)))))*$I165,0)),0)</f>
        <v>0</v>
      </c>
      <c r="BN165" s="403"/>
      <c r="BO165" s="362" t="s">
        <v>267</v>
      </c>
      <c r="BP165" s="355" t="n">
        <f aca="false">IFERROR(IF($M165=BO165,($D$8+$D$9+$D$10)*$I165,IF($N165=LEFT(BO165,1),($D$8+MAX(0,IF($D$50=1,$D$9*(1-(ABS($Q165-ABS(VALUE(MID(BO165,FIND("|",BO165)+1,FIND("-",BO165)-FIND("|",BO165)-1))-VALUE(MID(BO165,FIND("-",BO165)+1,10)))))*$D$50),$D$9*(1-(IF($N165="X",ABS($O165-VALUE(MID(BO165,FIND("|",BO165)+1,FIND("-",BO165)-FIND("|",BO165)-1))),ABS($Q165-ABS(VALUE(MID(BO165,FIND("|",BO165)+1,FIND("-",BO165)-FIND("|",BO165)-1))-VALUE(MID(BO165,FIND("-",BO165)+1,10)))))*$D$50)))))*$I165,0)),0)</f>
        <v>0</v>
      </c>
      <c r="BQ165" s="403"/>
      <c r="BR165" s="362" t="s">
        <v>266</v>
      </c>
      <c r="BS165" s="355" t="n">
        <f aca="false">IFERROR(IF($M165=BR165,($D$8+$D$9+$D$10)*$I165,IF($N165=LEFT(BR165,1),($D$8+MAX(0,IF($D$50=1,$D$9*(1-(ABS($Q165-ABS(VALUE(MID(BR165,FIND("|",BR165)+1,FIND("-",BR165)-FIND("|",BR165)-1))-VALUE(MID(BR165,FIND("-",BR165)+1,10)))))*$D$50),$D$9*(1-(IF($N165="X",ABS($O165-VALUE(MID(BR165,FIND("|",BR165)+1,FIND("-",BR165)-FIND("|",BR165)-1))),ABS($Q165-ABS(VALUE(MID(BR165,FIND("|",BR165)+1,FIND("-",BR165)-FIND("|",BR165)-1))-VALUE(MID(BR165,FIND("-",BR165)+1,10)))))*$D$50)))))*$I165,0)),0)</f>
        <v>0</v>
      </c>
      <c r="BT165" s="403"/>
      <c r="BU165" s="397"/>
      <c r="BV165" s="355" t="n">
        <f aca="false">IFERROR(IF($M165=BU165,($D$8+$D$9+$D$10)*$I165,IF($N165=LEFT(BU165,1),($D$8+MAX(0,IF($D$50=1,$D$9*(1-(ABS($Q165-ABS(VALUE(MID(BU165,FIND("|",BU165)+1,FIND("-",BU165)-FIND("|",BU165)-1))-VALUE(MID(BU165,FIND("-",BU165)+1,10)))))*$D$50),$D$9*(1-(IF($N165="X",ABS($O165-VALUE(MID(BU165,FIND("|",BU165)+1,FIND("-",BU165)-FIND("|",BU165)-1))),ABS($Q165-ABS(VALUE(MID(BU165,FIND("|",BU165)+1,FIND("-",BU165)-FIND("|",BU165)-1))-VALUE(MID(BU165,FIND("-",BU165)+1,10)))))*$D$50)))))*$I165,0)),0)</f>
        <v>0</v>
      </c>
      <c r="BW165" s="403"/>
      <c r="BX165" s="362"/>
      <c r="BY165" s="355" t="n">
        <f aca="false">IFERROR(IF($M165=BX165,($D$8+$D$9+$D$10)*$I165,IF($N165=LEFT(BX165,1),($D$8+MAX(0,IF($D$50=1,$D$9*(1-(ABS($Q165-ABS(VALUE(MID(BX165,FIND("|",BX165)+1,FIND("-",BX165)-FIND("|",BX165)-1))-VALUE(MID(BX165,FIND("-",BX165)+1,10)))))*$D$50),$D$9*(1-(IF($N165="X",ABS($O165-VALUE(MID(BX165,FIND("|",BX165)+1,FIND("-",BX165)-FIND("|",BX165)-1))),ABS($Q165-ABS(VALUE(MID(BX165,FIND("|",BX165)+1,FIND("-",BX165)-FIND("|",BX165)-1))-VALUE(MID(BX165,FIND("-",BX165)+1,10)))))*$D$50)))))*$I165,0)),0)</f>
        <v>0</v>
      </c>
      <c r="BZ165" s="403"/>
      <c r="CA165" s="369"/>
      <c r="CB165" s="355" t="n">
        <f aca="false">IFERROR(IF($M165=CA165,($D$8+$D$9+$D$10)*$I165,IF($N165=LEFT(CA165,1),($D$8+MAX(0,IF($D$50=1,$D$9*(1-(ABS($Q165-ABS(VALUE(MID(CA165,FIND("|",CA165)+1,FIND("-",CA165)-FIND("|",CA165)-1))-VALUE(MID(CA165,FIND("-",CA165)+1,10)))))*$D$50),$D$9*(1-(IF($N165="X",ABS($O165-VALUE(MID(CA165,FIND("|",CA165)+1,FIND("-",CA165)-FIND("|",CA165)-1))),ABS($Q165-ABS(VALUE(MID(CA165,FIND("|",CA165)+1,FIND("-",CA165)-FIND("|",CA165)-1))-VALUE(MID(CA165,FIND("-",CA165)+1,10)))))*$D$50)))))*$I165,0)),0)</f>
        <v>0</v>
      </c>
      <c r="CC165" s="403"/>
      <c r="CD165" s="362"/>
      <c r="CE165" s="355" t="n">
        <f aca="false">IFERROR(IF($M165=CD165,($D$8+$D$9+$D$10)*$I165,IF($N165=LEFT(CD165,1),($D$8+MAX(0,IF($D$50=1,$D$9*(1-(ABS($Q165-ABS(VALUE(MID(CD165,FIND("|",CD165)+1,FIND("-",CD165)-FIND("|",CD165)-1))-VALUE(MID(CD165,FIND("-",CD165)+1,10)))))*$D$50),$D$9*(1-(IF($N165="X",ABS($O165-VALUE(MID(CD165,FIND("|",CD165)+1,FIND("-",CD165)-FIND("|",CD165)-1))),ABS($Q165-ABS(VALUE(MID(CD165,FIND("|",CD165)+1,FIND("-",CD165)-FIND("|",CD165)-1))-VALUE(MID(CD165,FIND("-",CD165)+1,10)))))*$D$50)))))*$I165,0)),0)</f>
        <v>0</v>
      </c>
      <c r="CF165" s="403"/>
      <c r="CG165" s="362"/>
      <c r="CH165" s="355" t="n">
        <f aca="false">IFERROR(IF($M165=CG165,($D$8+$D$9+$D$10)*$I165,IF($N165=LEFT(CG165,1),($D$8+MAX(0,IF($D$50=1,$D$9*(1-(ABS($Q165-ABS(VALUE(MID(CG165,FIND("|",CG165)+1,FIND("-",CG165)-FIND("|",CG165)-1))-VALUE(MID(CG165,FIND("-",CG165)+1,10)))))*$D$50),$D$9*(1-(IF($N165="X",ABS($O165-VALUE(MID(CG165,FIND("|",CG165)+1,FIND("-",CG165)-FIND("|",CG165)-1))),ABS($Q165-ABS(VALUE(MID(CG165,FIND("|",CG165)+1,FIND("-",CG165)-FIND("|",CG165)-1))-VALUE(MID(CG165,FIND("-",CG165)+1,10)))))*$D$50)))))*$I165,0)),0)</f>
        <v>0</v>
      </c>
      <c r="CI165" s="403"/>
      <c r="CJ165" s="397"/>
      <c r="CK165" s="355" t="n">
        <f aca="false">IFERROR(IF($M165=CJ165,($D$8+$D$9+$D$10)*$I165,IF($N165=LEFT(CJ165,1),($D$8+MAX(0,IF($D$50=1,$D$9*(1-(ABS($Q165-ABS(VALUE(MID(CJ165,FIND("|",CJ165)+1,FIND("-",CJ165)-FIND("|",CJ165)-1))-VALUE(MID(CJ165,FIND("-",CJ165)+1,10)))))*$D$50),$D$9*(1-(IF($N165="X",ABS($O165-VALUE(MID(CJ165,FIND("|",CJ165)+1,FIND("-",CJ165)-FIND("|",CJ165)-1))),ABS($Q165-ABS(VALUE(MID(CJ165,FIND("|",CJ165)+1,FIND("-",CJ165)-FIND("|",CJ165)-1))-VALUE(MID(CJ165,FIND("-",CJ165)+1,10)))))*$D$50)))))*$I165,0)),0)</f>
        <v>0</v>
      </c>
      <c r="CL165" s="403"/>
      <c r="CM165" s="362"/>
      <c r="CN165" s="355" t="n">
        <f aca="false">IFERROR(IF($M165=CM165,($D$8+$D$9+$D$10)*$I165,IF($N165=LEFT(CM165,1),($D$8+MAX(0,IF($D$50=1,$D$9*(1-(ABS($Q165-ABS(VALUE(MID(CM165,FIND("|",CM165)+1,FIND("-",CM165)-FIND("|",CM165)-1))-VALUE(MID(CM165,FIND("-",CM165)+1,10)))))*$D$50),$D$9*(1-(IF($N165="X",ABS($O165-VALUE(MID(CM165,FIND("|",CM165)+1,FIND("-",CM165)-FIND("|",CM165)-1))),ABS($Q165-ABS(VALUE(MID(CM165,FIND("|",CM165)+1,FIND("-",CM165)-FIND("|",CM165)-1))-VALUE(MID(CM165,FIND("-",CM165)+1,10)))))*$D$50)))))*$I165,0)),0)</f>
        <v>0</v>
      </c>
      <c r="CO165" s="403"/>
      <c r="CP165" s="369"/>
      <c r="CQ165" s="355" t="n">
        <f aca="false">IFERROR(IF($M165=CP165,($D$8+$D$9+$D$10)*$I165,IF($N165=LEFT(CP165,1),($D$8+MAX(0,IF($D$50=1,$D$9*(1-(ABS($Q165-ABS(VALUE(MID(CP165,FIND("|",CP165)+1,FIND("-",CP165)-FIND("|",CP165)-1))-VALUE(MID(CP165,FIND("-",CP165)+1,10)))))*$D$50),$D$9*(1-(IF($N165="X",ABS($O165-VALUE(MID(CP165,FIND("|",CP165)+1,FIND("-",CP165)-FIND("|",CP165)-1))),ABS($Q165-ABS(VALUE(MID(CP165,FIND("|",CP165)+1,FIND("-",CP165)-FIND("|",CP165)-1))-VALUE(MID(CP165,FIND("-",CP165)+1,10)))))*$D$50)))))*$I165,0)),0)</f>
        <v>0</v>
      </c>
      <c r="CR165" s="403"/>
      <c r="CS165" s="362"/>
      <c r="CT165" s="355" t="n">
        <f aca="false">IFERROR(IF($M165=CS165,($D$8+$D$9+$D$10)*$I165,IF($N165=LEFT(CS165,1),($D$8+MAX(0,IF($D$50=1,$D$9*(1-(ABS($Q165-ABS(VALUE(MID(CS165,FIND("|",CS165)+1,FIND("-",CS165)-FIND("|",CS165)-1))-VALUE(MID(CS165,FIND("-",CS165)+1,10)))))*$D$50),$D$9*(1-(IF($N165="X",ABS($O165-VALUE(MID(CS165,FIND("|",CS165)+1,FIND("-",CS165)-FIND("|",CS165)-1))),ABS($Q165-ABS(VALUE(MID(CS165,FIND("|",CS165)+1,FIND("-",CS165)-FIND("|",CS165)-1))-VALUE(MID(CS165,FIND("-",CS165)+1,10)))))*$D$50)))))*$I165,0)),0)</f>
        <v>0</v>
      </c>
      <c r="CU165" s="403"/>
      <c r="CV165" s="362"/>
      <c r="CW165" s="355" t="n">
        <f aca="false">IFERROR(IF($M165=CV165,($D$8+$D$9+$D$10)*$I165,IF($N165=LEFT(CV165,1),($D$8+MAX(0,IF($D$50=1,$D$9*(1-(ABS($Q165-ABS(VALUE(MID(CV165,FIND("|",CV165)+1,FIND("-",CV165)-FIND("|",CV165)-1))-VALUE(MID(CV165,FIND("-",CV165)+1,10)))))*$D$50),$D$9*(1-(IF($N165="X",ABS($O165-VALUE(MID(CV165,FIND("|",CV165)+1,FIND("-",CV165)-FIND("|",CV165)-1))),ABS($Q165-ABS(VALUE(MID(CV165,FIND("|",CV165)+1,FIND("-",CV165)-FIND("|",CV165)-1))-VALUE(MID(CV165,FIND("-",CV165)+1,10)))))*$D$50)))))*$I165,0)),0)</f>
        <v>0</v>
      </c>
      <c r="CX165" s="403"/>
      <c r="CY165" s="397"/>
      <c r="CZ165" s="355" t="n">
        <f aca="false">IFERROR(IF($M165=CY165,($D$8+$D$9+$D$10)*$I165,IF($N165=LEFT(CY165,1),($D$8+MAX(0,IF($D$50=1,$D$9*(1-(ABS($Q165-ABS(VALUE(MID(CY165,FIND("|",CY165)+1,FIND("-",CY165)-FIND("|",CY165)-1))-VALUE(MID(CY165,FIND("-",CY165)+1,10)))))*$D$50),$D$9*(1-(IF($N165="X",ABS($O165-VALUE(MID(CY165,FIND("|",CY165)+1,FIND("-",CY165)-FIND("|",CY165)-1))),ABS($Q165-ABS(VALUE(MID(CY165,FIND("|",CY165)+1,FIND("-",CY165)-FIND("|",CY165)-1))-VALUE(MID(CY165,FIND("-",CY165)+1,10)))))*$D$50)))))*$I165,0)),0)</f>
        <v>0</v>
      </c>
      <c r="DA165" s="403"/>
      <c r="DB165" s="362"/>
      <c r="DC165" s="355" t="n">
        <f aca="false">IFERROR(IF($M165=DB165,($D$8+$D$9+$D$10)*$I165,IF($N165=LEFT(DB165,1),($D$8+MAX(0,IF($D$50=1,$D$9*(1-(ABS($Q165-ABS(VALUE(MID(DB165,FIND("|",DB165)+1,FIND("-",DB165)-FIND("|",DB165)-1))-VALUE(MID(DB165,FIND("-",DB165)+1,10)))))*$D$50),$D$9*(1-(IF($N165="X",ABS($O165-VALUE(MID(DB165,FIND("|",DB165)+1,FIND("-",DB165)-FIND("|",DB165)-1))),ABS($Q165-ABS(VALUE(MID(DB165,FIND("|",DB165)+1,FIND("-",DB165)-FIND("|",DB165)-1))-VALUE(MID(DB165,FIND("-",DB165)+1,10)))))*$D$50)))))*$I165,0)),0)</f>
        <v>0</v>
      </c>
      <c r="DD165" s="403"/>
      <c r="DE165" s="369"/>
      <c r="DF165" s="355" t="n">
        <f aca="false">IFERROR(IF($M165=DE165,($D$8+$D$9+$D$10)*$I165,IF($N165=LEFT(DE165,1),($D$8+MAX(0,IF($D$50=1,$D$9*(1-(ABS($Q165-ABS(VALUE(MID(DE165,FIND("|",DE165)+1,FIND("-",DE165)-FIND("|",DE165)-1))-VALUE(MID(DE165,FIND("-",DE165)+1,10)))))*$D$50),$D$9*(1-(IF($N165="X",ABS($O165-VALUE(MID(DE165,FIND("|",DE165)+1,FIND("-",DE165)-FIND("|",DE165)-1))),ABS($Q165-ABS(VALUE(MID(DE165,FIND("|",DE165)+1,FIND("-",DE165)-FIND("|",DE165)-1))-VALUE(MID(DE165,FIND("-",DE165)+1,10)))))*$D$50)))))*$I165,0)),0)</f>
        <v>0</v>
      </c>
      <c r="DG165" s="403"/>
      <c r="DH165" s="362"/>
      <c r="DI165" s="355" t="n">
        <f aca="false">IFERROR(IF($M165=DH165,($D$8+$D$9+$D$10)*$I165,IF($N165=LEFT(DH165,1),($D$8+MAX(0,IF($D$50=1,$D$9*(1-(ABS($Q165-ABS(VALUE(MID(DH165,FIND("|",DH165)+1,FIND("-",DH165)-FIND("|",DH165)-1))-VALUE(MID(DH165,FIND("-",DH165)+1,10)))))*$D$50),$D$9*(1-(IF($N165="X",ABS($O165-VALUE(MID(DH165,FIND("|",DH165)+1,FIND("-",DH165)-FIND("|",DH165)-1))),ABS($Q165-ABS(VALUE(MID(DH165,FIND("|",DH165)+1,FIND("-",DH165)-FIND("|",DH165)-1))-VALUE(MID(DH165,FIND("-",DH165)+1,10)))))*$D$50)))))*$I165,0)),0)</f>
        <v>0</v>
      </c>
      <c r="DJ165" s="403"/>
      <c r="DK165" s="362"/>
      <c r="DL165" s="355" t="n">
        <f aca="false">IFERROR(IF($M165=DK165,($D$8+$D$9+$D$10)*$I165,IF($N165=LEFT(DK165,1),($D$8+MAX(0,IF($D$50=1,$D$9*(1-(ABS($Q165-ABS(VALUE(MID(DK165,FIND("|",DK165)+1,FIND("-",DK165)-FIND("|",DK165)-1))-VALUE(MID(DK165,FIND("-",DK165)+1,10)))))*$D$50),$D$9*(1-(IF($N165="X",ABS($O165-VALUE(MID(DK165,FIND("|",DK165)+1,FIND("-",DK165)-FIND("|",DK165)-1))),ABS($Q165-ABS(VALUE(MID(DK165,FIND("|",DK165)+1,FIND("-",DK165)-FIND("|",DK165)-1))-VALUE(MID(DK165,FIND("-",DK165)+1,10)))))*$D$50)))))*$I165,0)),0)</f>
        <v>0</v>
      </c>
      <c r="DM165" s="403"/>
      <c r="DN165" s="397"/>
      <c r="DO165" s="355" t="n">
        <f aca="false">IFERROR(IF($M165=DN165,($D$8+$D$9+$D$10)*$I165,IF($N165=LEFT(DN165,1),($D$8+MAX(0,IF($D$50=1,$D$9*(1-(ABS($Q165-ABS(VALUE(MID(DN165,FIND("|",DN165)+1,FIND("-",DN165)-FIND("|",DN165)-1))-VALUE(MID(DN165,FIND("-",DN165)+1,10)))))*$D$50),$D$9*(1-(IF($N165="X",ABS($O165-VALUE(MID(DN165,FIND("|",DN165)+1,FIND("-",DN165)-FIND("|",DN165)-1))),ABS($Q165-ABS(VALUE(MID(DN165,FIND("|",DN165)+1,FIND("-",DN165)-FIND("|",DN165)-1))-VALUE(MID(DN165,FIND("-",DN165)+1,10)))))*$D$50)))))*$I165,0)),0)</f>
        <v>0</v>
      </c>
      <c r="DP165" s="403"/>
      <c r="DQ165" s="362"/>
      <c r="DR165" s="355" t="n">
        <f aca="false">IFERROR(IF($M165=DQ165,($D$8+$D$9+$D$10)*$I165,IF($N165=LEFT(DQ165,1),($D$8+MAX(0,IF($D$50=1,$D$9*(1-(ABS($Q165-ABS(VALUE(MID(DQ165,FIND("|",DQ165)+1,FIND("-",DQ165)-FIND("|",DQ165)-1))-VALUE(MID(DQ165,FIND("-",DQ165)+1,10)))))*$D$50),$D$9*(1-(IF($N165="X",ABS($O165-VALUE(MID(DQ165,FIND("|",DQ165)+1,FIND("-",DQ165)-FIND("|",DQ165)-1))),ABS($Q165-ABS(VALUE(MID(DQ165,FIND("|",DQ165)+1,FIND("-",DQ165)-FIND("|",DQ165)-1))-VALUE(MID(DQ165,FIND("-",DQ165)+1,10)))))*$D$50)))))*$I165,0)),0)</f>
        <v>0</v>
      </c>
      <c r="DS165" s="403"/>
      <c r="DT165" s="369"/>
      <c r="DU165" s="355" t="n">
        <f aca="false">IFERROR(IF($M165=DT165,($D$8+$D$9+$D$10)*$I165,IF($N165=LEFT(DT165,1),($D$8+MAX(0,IF($D$50=1,$D$9*(1-(ABS($Q165-ABS(VALUE(MID(DT165,FIND("|",DT165)+1,FIND("-",DT165)-FIND("|",DT165)-1))-VALUE(MID(DT165,FIND("-",DT165)+1,10)))))*$D$50),$D$9*(1-(IF($N165="X",ABS($O165-VALUE(MID(DT165,FIND("|",DT165)+1,FIND("-",DT165)-FIND("|",DT165)-1))),ABS($Q165-ABS(VALUE(MID(DT165,FIND("|",DT165)+1,FIND("-",DT165)-FIND("|",DT165)-1))-VALUE(MID(DT165,FIND("-",DT165)+1,10)))))*$D$50)))))*$I165,0)),0)</f>
        <v>0</v>
      </c>
      <c r="DV165" s="403"/>
      <c r="DW165" s="362"/>
      <c r="DX165" s="355" t="n">
        <f aca="false">IFERROR(IF($M165=DW165,($D$8+$D$9+$D$10)*$I165,IF($N165=LEFT(DW165,1),($D$8+MAX(0,IF($D$50=1,$D$9*(1-(ABS($Q165-ABS(VALUE(MID(DW165,FIND("|",DW165)+1,FIND("-",DW165)-FIND("|",DW165)-1))-VALUE(MID(DW165,FIND("-",DW165)+1,10)))))*$D$50),$D$9*(1-(IF($N165="X",ABS($O165-VALUE(MID(DW165,FIND("|",DW165)+1,FIND("-",DW165)-FIND("|",DW165)-1))),ABS($Q165-ABS(VALUE(MID(DW165,FIND("|",DW165)+1,FIND("-",DW165)-FIND("|",DW165)-1))-VALUE(MID(DW165,FIND("-",DW165)+1,10)))))*$D$50)))))*$I165,0)),0)</f>
        <v>0</v>
      </c>
      <c r="DY165" s="403"/>
      <c r="DZ165" s="362"/>
      <c r="EA165" s="355" t="n">
        <f aca="false">IFERROR(IF($M165=DZ165,($D$8+$D$9+$D$10)*$I165,IF($N165=LEFT(DZ165,1),($D$8+MAX(0,IF($D$50=1,$D$9*(1-(ABS($Q165-ABS(VALUE(MID(DZ165,FIND("|",DZ165)+1,FIND("-",DZ165)-FIND("|",DZ165)-1))-VALUE(MID(DZ165,FIND("-",DZ165)+1,10)))))*$D$50),$D$9*(1-(IF($N165="X",ABS($O165-VALUE(MID(DZ165,FIND("|",DZ165)+1,FIND("-",DZ165)-FIND("|",DZ165)-1))),ABS($Q165-ABS(VALUE(MID(DZ165,FIND("|",DZ165)+1,FIND("-",DZ165)-FIND("|",DZ165)-1))-VALUE(MID(DZ165,FIND("-",DZ165)+1,10)))))*$D$50)))))*$I165,0)),0)</f>
        <v>0</v>
      </c>
      <c r="EB165" s="403"/>
      <c r="EC165" s="397"/>
      <c r="ED165" s="355" t="n">
        <f aca="false">IFERROR(IF($M165=EC165,($D$8+$D$9+$D$10)*$I165,IF($N165=LEFT(EC165,1),($D$8+MAX(0,IF($D$50=1,$D$9*(1-(ABS($Q165-ABS(VALUE(MID(EC165,FIND("|",EC165)+1,FIND("-",EC165)-FIND("|",EC165)-1))-VALUE(MID(EC165,FIND("-",EC165)+1,10)))))*$D$50),$D$9*(1-(IF($N165="X",ABS($O165-VALUE(MID(EC165,FIND("|",EC165)+1,FIND("-",EC165)-FIND("|",EC165)-1))),ABS($Q165-ABS(VALUE(MID(EC165,FIND("|",EC165)+1,FIND("-",EC165)-FIND("|",EC165)-1))-VALUE(MID(EC165,FIND("-",EC165)+1,10)))))*$D$50)))))*$I165,0)),0)</f>
        <v>0</v>
      </c>
      <c r="EE165" s="403"/>
      <c r="EF165" s="362"/>
      <c r="EG165" s="355" t="n">
        <f aca="false">IFERROR(IF($M165=EF165,($D$8+$D$9+$D$10)*$I165,IF($N165=LEFT(EF165,1),($D$8+MAX(0,IF($D$50=1,$D$9*(1-(ABS($Q165-ABS(VALUE(MID(EF165,FIND("|",EF165)+1,FIND("-",EF165)-FIND("|",EF165)-1))-VALUE(MID(EF165,FIND("-",EF165)+1,10)))))*$D$50),$D$9*(1-(IF($N165="X",ABS($O165-VALUE(MID(EF165,FIND("|",EF165)+1,FIND("-",EF165)-FIND("|",EF165)-1))),ABS($Q165-ABS(VALUE(MID(EF165,FIND("|",EF165)+1,FIND("-",EF165)-FIND("|",EF165)-1))-VALUE(MID(EF165,FIND("-",EF165)+1,10)))))*$D$50)))))*$I165,0)),0)</f>
        <v>0</v>
      </c>
      <c r="EH165" s="403"/>
      <c r="EI165" s="403"/>
    </row>
    <row r="166" customFormat="false" ht="15" hidden="false" customHeight="false" outlineLevel="0" collapsed="false">
      <c r="A166" s="331" t="n">
        <f aca="false">WORLDCUP!AD103</f>
        <v>0</v>
      </c>
      <c r="B166" s="331" t="n">
        <f aca="false">WORLDCUP!AC103</f>
        <v>0</v>
      </c>
      <c r="C166" s="421" t="str">
        <f aca="false">CONCATENATE(WORLDCUP!AF103,"-",WORLDCUP!AA103)</f>
        <v>3ABCDF-1E</v>
      </c>
      <c r="D166" s="421" t="str">
        <f aca="false">IF(WORLDCUP!AC103&gt;WORLDCUP!AD103,2,IF(WORLDCUP!AC103&lt;WORLDCUP!AD103,1,IF(AND(WORLDCUP!AC103=WORLDCUP!AD103,WORLDCUP!AC103&lt;&gt;"",WORLDCUP!AD103&lt;&gt;""),0,"PD")))</f>
        <v>PD</v>
      </c>
      <c r="E166" s="421" t="str">
        <f aca="false">IF(OR(WORLDCUP!AC103="",WORLDCUP!AD103=""),"-",A166&amp;"-"&amp;B166)</f>
        <v>-</v>
      </c>
      <c r="F166" s="422" t="n">
        <f aca="false">SUM($D$16:$D$18)*I166</f>
        <v>17</v>
      </c>
      <c r="G166" s="422" t="n">
        <f aca="false">VLOOKUP(H166,Equipos!$Q$1:$R$25,2,0)</f>
        <v>20</v>
      </c>
      <c r="H166" s="423" t="str">
        <f aca="false">Idiomas!$D$260</f>
        <v>Dieciseisavos de final</v>
      </c>
      <c r="I166" s="424" t="n">
        <v>1</v>
      </c>
      <c r="J166" s="417"/>
      <c r="K166" s="366" t="str">
        <f aca="false">CONCATENATE(WORLDCUP!AA103,"-",WORLDCUP!AF103)</f>
        <v>1E-3ABCDF</v>
      </c>
      <c r="L166" s="353"/>
      <c r="M166" s="358" t="str">
        <f aca="false">IF(OR(WORLDCUP!AC103="",WORLDCUP!AD103=""),"-",N166&amp;"|"&amp;O166&amp;"-"&amp;P166)</f>
        <v>-</v>
      </c>
      <c r="N166" s="331" t="str">
        <f aca="false">IF(OR(WORLDCUP!AC103="",WORLDCUP!AD103=""),"",IF(WORLDCUP!AC103&gt;WORLDCUP!AD103,"1",IF(WORLDCUP!AC103&lt;WORLDCUP!AD103,"2","X")))</f>
        <v/>
      </c>
      <c r="O166" s="331" t="n">
        <f aca="false">WORLDCUP!AC103</f>
        <v>0</v>
      </c>
      <c r="P166" s="331" t="n">
        <f aca="false">WORLDCUP!AD103</f>
        <v>0</v>
      </c>
      <c r="Q166" s="331" t="n">
        <f aca="false">ABS(O166-P166)</f>
        <v>0</v>
      </c>
      <c r="R166" s="403"/>
      <c r="S166" s="362" t="s">
        <v>272</v>
      </c>
      <c r="T166" s="355" t="n">
        <f aca="false">IFERROR(IF($M166=S166,($D$8+$D$9+$D$10)*$I166,IF($N166=LEFT(S166,1),($D$8+MAX(0,IF($D$50=1,$D$9*(1-(ABS($Q166-ABS(VALUE(MID(S166,FIND("|",S166)+1,FIND("-",S166)-FIND("|",S166)-1))-VALUE(MID(S166,FIND("-",S166)+1,10)))))*$D$50),$D$9*(1-(IF($N166="X",ABS($O166-VALUE(MID(S166,FIND("|",S166)+1,FIND("-",S166)-FIND("|",S166)-1))),ABS($Q166-ABS(VALUE(MID(S166,FIND("|",S166)+1,FIND("-",S166)-FIND("|",S166)-1))-VALUE(MID(S166,FIND("-",S166)+1,10)))))*$D$50)))))*$I166,0)),0)</f>
        <v>0</v>
      </c>
      <c r="U166" s="403"/>
      <c r="V166" s="362" t="s">
        <v>266</v>
      </c>
      <c r="W166" s="355" t="n">
        <f aca="false">IFERROR(IF($M166=V166,($D$8+$D$9+$D$10)*$I166,IF($N166=LEFT(V166,1),($D$8+MAX(0,IF($D$50=1,$D$9*(1-(ABS($Q166-ABS(VALUE(MID(V166,FIND("|",V166)+1,FIND("-",V166)-FIND("|",V166)-1))-VALUE(MID(V166,FIND("-",V166)+1,10)))))*$D$50),$D$9*(1-(IF($N166="X",ABS($O166-VALUE(MID(V166,FIND("|",V166)+1,FIND("-",V166)-FIND("|",V166)-1))),ABS($Q166-ABS(VALUE(MID(V166,FIND("|",V166)+1,FIND("-",V166)-FIND("|",V166)-1))-VALUE(MID(V166,FIND("-",V166)+1,10)))))*$D$50)))))*$I166,0)),0)</f>
        <v>0</v>
      </c>
      <c r="X166" s="403"/>
      <c r="Y166" s="362" t="s">
        <v>264</v>
      </c>
      <c r="Z166" s="355" t="n">
        <f aca="false">IFERROR(IF($M166=Y166,($D$8+$D$9+$D$10)*$I166,IF($N166=LEFT(Y166,1),($D$8+MAX(0,IF($D$50=1,$D$9*(1-(ABS($Q166-ABS(VALUE(MID(Y166,FIND("|",Y166)+1,FIND("-",Y166)-FIND("|",Y166)-1))-VALUE(MID(Y166,FIND("-",Y166)+1,10)))))*$D$50),$D$9*(1-(IF($N166="X",ABS($O166-VALUE(MID(Y166,FIND("|",Y166)+1,FIND("-",Y166)-FIND("|",Y166)-1))),ABS($Q166-ABS(VALUE(MID(Y166,FIND("|",Y166)+1,FIND("-",Y166)-FIND("|",Y166)-1))-VALUE(MID(Y166,FIND("-",Y166)+1,10)))))*$D$50)))))*$I166,0)),0)</f>
        <v>0</v>
      </c>
      <c r="AA166" s="403"/>
      <c r="AB166" s="397" t="s">
        <v>265</v>
      </c>
      <c r="AC166" s="355" t="n">
        <f aca="false">IFERROR(IF($M166=AB166,($D$8+$D$9+$D$10)*$I166,IF($N166=LEFT(AB166,1),($D$8+MAX(0,IF($D$50=1,$D$9*(1-(ABS($Q166-ABS(VALUE(MID(AB166,FIND("|",AB166)+1,FIND("-",AB166)-FIND("|",AB166)-1))-VALUE(MID(AB166,FIND("-",AB166)+1,10)))))*$D$50),$D$9*(1-(IF($N166="X",ABS($O166-VALUE(MID(AB166,FIND("|",AB166)+1,FIND("-",AB166)-FIND("|",AB166)-1))),ABS($Q166-ABS(VALUE(MID(AB166,FIND("|",AB166)+1,FIND("-",AB166)-FIND("|",AB166)-1))-VALUE(MID(AB166,FIND("-",AB166)+1,10)))))*$D$50)))))*$I166,0)),0)</f>
        <v>0</v>
      </c>
      <c r="AD166" s="403"/>
      <c r="AE166" s="362" t="s">
        <v>288</v>
      </c>
      <c r="AF166" s="355" t="n">
        <f aca="false">IFERROR(IF($M166=AE166,($D$8+$D$9+$D$10)*$I166,IF($N166=LEFT(AE166,1),($D$8+MAX(0,IF($D$50=1,$D$9*(1-(ABS($Q166-ABS(VALUE(MID(AE166,FIND("|",AE166)+1,FIND("-",AE166)-FIND("|",AE166)-1))-VALUE(MID(AE166,FIND("-",AE166)+1,10)))))*$D$50),$D$9*(1-(IF($N166="X",ABS($O166-VALUE(MID(AE166,FIND("|",AE166)+1,FIND("-",AE166)-FIND("|",AE166)-1))),ABS($Q166-ABS(VALUE(MID(AE166,FIND("|",AE166)+1,FIND("-",AE166)-FIND("|",AE166)-1))-VALUE(MID(AE166,FIND("-",AE166)+1,10)))))*$D$50)))))*$I166,0)),0)</f>
        <v>0</v>
      </c>
      <c r="AG166" s="403"/>
      <c r="AH166" s="362" t="s">
        <v>272</v>
      </c>
      <c r="AI166" s="355" t="n">
        <f aca="false">IFERROR(IF($M166=AH166,($D$8+$D$9+$D$10)*$I166,IF($N166=LEFT(AH166,1),($D$8+MAX(0,IF($D$50=1,$D$9*(1-(ABS($Q166-ABS(VALUE(MID(AH166,FIND("|",AH166)+1,FIND("-",AH166)-FIND("|",AH166)-1))-VALUE(MID(AH166,FIND("-",AH166)+1,10)))))*$D$50),$D$9*(1-(IF($N166="X",ABS($O166-VALUE(MID(AH166,FIND("|",AH166)+1,FIND("-",AH166)-FIND("|",AH166)-1))),ABS($Q166-ABS(VALUE(MID(AH166,FIND("|",AH166)+1,FIND("-",AH166)-FIND("|",AH166)-1))-VALUE(MID(AH166,FIND("-",AH166)+1,10)))))*$D$50)))))*$I166,0)),0)</f>
        <v>0</v>
      </c>
      <c r="AJ166" s="403"/>
      <c r="AK166" s="362" t="s">
        <v>266</v>
      </c>
      <c r="AL166" s="355" t="n">
        <f aca="false">IFERROR(IF($M166=AK166,($D$8+$D$9+$D$10)*$I166,IF($N166=LEFT(AK166,1),($D$8+MAX(0,IF($D$50=1,$D$9*(1-(ABS($Q166-ABS(VALUE(MID(AK166,FIND("|",AK166)+1,FIND("-",AK166)-FIND("|",AK166)-1))-VALUE(MID(AK166,FIND("-",AK166)+1,10)))))*$D$50),$D$9*(1-(IF($N166="X",ABS($O166-VALUE(MID(AK166,FIND("|",AK166)+1,FIND("-",AK166)-FIND("|",AK166)-1))),ABS($Q166-ABS(VALUE(MID(AK166,FIND("|",AK166)+1,FIND("-",AK166)-FIND("|",AK166)-1))-VALUE(MID(AK166,FIND("-",AK166)+1,10)))))*$D$50)))))*$I166,0)),0)</f>
        <v>0</v>
      </c>
      <c r="AM166" s="403"/>
      <c r="AN166" s="362" t="s">
        <v>266</v>
      </c>
      <c r="AO166" s="355" t="n">
        <f aca="false">IFERROR(IF($M166=AN166,($D$8+$D$9+$D$10)*$I166,IF($N166=LEFT(AN166,1),($D$8+MAX(0,IF($D$50=1,$D$9*(1-(ABS($Q166-ABS(VALUE(MID(AN166,FIND("|",AN166)+1,FIND("-",AN166)-FIND("|",AN166)-1))-VALUE(MID(AN166,FIND("-",AN166)+1,10)))))*$D$50),$D$9*(1-(IF($N166="X",ABS($O166-VALUE(MID(AN166,FIND("|",AN166)+1,FIND("-",AN166)-FIND("|",AN166)-1))),ABS($Q166-ABS(VALUE(MID(AN166,FIND("|",AN166)+1,FIND("-",AN166)-FIND("|",AN166)-1))-VALUE(MID(AN166,FIND("-",AN166)+1,10)))))*$D$50)))))*$I166,0)),0)</f>
        <v>0</v>
      </c>
      <c r="AP166" s="403"/>
      <c r="AQ166" s="397" t="s">
        <v>266</v>
      </c>
      <c r="AR166" s="355" t="n">
        <f aca="false">IFERROR(IF($M166=AQ166,($D$8+$D$9+$D$10)*$I166,IF($N166=LEFT(AQ166,1),($D$8+MAX(0,IF($D$50=1,$D$9*(1-(ABS($Q166-ABS(VALUE(MID(AQ166,FIND("|",AQ166)+1,FIND("-",AQ166)-FIND("|",AQ166)-1))-VALUE(MID(AQ166,FIND("-",AQ166)+1,10)))))*$D$50),$D$9*(1-(IF($N166="X",ABS($O166-VALUE(MID(AQ166,FIND("|",AQ166)+1,FIND("-",AQ166)-FIND("|",AQ166)-1))),ABS($Q166-ABS(VALUE(MID(AQ166,FIND("|",AQ166)+1,FIND("-",AQ166)-FIND("|",AQ166)-1))-VALUE(MID(AQ166,FIND("-",AQ166)+1,10)))))*$D$50)))))*$I166,0)),0)</f>
        <v>0</v>
      </c>
      <c r="AS166" s="403"/>
      <c r="AT166" s="362" t="s">
        <v>267</v>
      </c>
      <c r="AU166" s="355" t="n">
        <f aca="false">IFERROR(IF($M166=AT166,($D$8+$D$9+$D$10)*$I166,IF($N166=LEFT(AT166,1),($D$8+MAX(0,IF($D$50=1,$D$9*(1-(ABS($Q166-ABS(VALUE(MID(AT166,FIND("|",AT166)+1,FIND("-",AT166)-FIND("|",AT166)-1))-VALUE(MID(AT166,FIND("-",AT166)+1,10)))))*$D$50),$D$9*(1-(IF($N166="X",ABS($O166-VALUE(MID(AT166,FIND("|",AT166)+1,FIND("-",AT166)-FIND("|",AT166)-1))),ABS($Q166-ABS(VALUE(MID(AT166,FIND("|",AT166)+1,FIND("-",AT166)-FIND("|",AT166)-1))-VALUE(MID(AT166,FIND("-",AT166)+1,10)))))*$D$50)))))*$I166,0)),0)</f>
        <v>0</v>
      </c>
      <c r="AV166" s="403"/>
      <c r="AW166" s="362" t="s">
        <v>265</v>
      </c>
      <c r="AX166" s="355" t="n">
        <f aca="false">IFERROR(IF($M166=AW166,($D$8+$D$9+$D$10)*$I166,IF($N166=LEFT(AW166,1),($D$8+MAX(0,IF($D$50=1,$D$9*(1-(ABS($Q166-ABS(VALUE(MID(AW166,FIND("|",AW166)+1,FIND("-",AW166)-FIND("|",AW166)-1))-VALUE(MID(AW166,FIND("-",AW166)+1,10)))))*$D$50),$D$9*(1-(IF($N166="X",ABS($O166-VALUE(MID(AW166,FIND("|",AW166)+1,FIND("-",AW166)-FIND("|",AW166)-1))),ABS($Q166-ABS(VALUE(MID(AW166,FIND("|",AW166)+1,FIND("-",AW166)-FIND("|",AW166)-1))-VALUE(MID(AW166,FIND("-",AW166)+1,10)))))*$D$50)))))*$I166,0)),0)</f>
        <v>0</v>
      </c>
      <c r="AY166" s="403"/>
      <c r="AZ166" s="362" t="s">
        <v>272</v>
      </c>
      <c r="BA166" s="355" t="n">
        <f aca="false">IFERROR(IF($M166=AZ166,($D$8+$D$9+$D$10)*$I166,IF($N166=LEFT(AZ166,1),($D$8+MAX(0,IF($D$50=1,$D$9*(1-(ABS($Q166-ABS(VALUE(MID(AZ166,FIND("|",AZ166)+1,FIND("-",AZ166)-FIND("|",AZ166)-1))-VALUE(MID(AZ166,FIND("-",AZ166)+1,10)))))*$D$50),$D$9*(1-(IF($N166="X",ABS($O166-VALUE(MID(AZ166,FIND("|",AZ166)+1,FIND("-",AZ166)-FIND("|",AZ166)-1))),ABS($Q166-ABS(VALUE(MID(AZ166,FIND("|",AZ166)+1,FIND("-",AZ166)-FIND("|",AZ166)-1))-VALUE(MID(AZ166,FIND("-",AZ166)+1,10)))))*$D$50)))))*$I166,0)),0)</f>
        <v>0</v>
      </c>
      <c r="BB166" s="403"/>
      <c r="BC166" s="362" t="s">
        <v>264</v>
      </c>
      <c r="BD166" s="355" t="n">
        <f aca="false">IFERROR(IF($M166=BC166,($D$8+$D$9+$D$10)*$I166,IF($N166=LEFT(BC166,1),($D$8+MAX(0,IF($D$50=1,$D$9*(1-(ABS($Q166-ABS(VALUE(MID(BC166,FIND("|",BC166)+1,FIND("-",BC166)-FIND("|",BC166)-1))-VALUE(MID(BC166,FIND("-",BC166)+1,10)))))*$D$50),$D$9*(1-(IF($N166="X",ABS($O166-VALUE(MID(BC166,FIND("|",BC166)+1,FIND("-",BC166)-FIND("|",BC166)-1))),ABS($Q166-ABS(VALUE(MID(BC166,FIND("|",BC166)+1,FIND("-",BC166)-FIND("|",BC166)-1))-VALUE(MID(BC166,FIND("-",BC166)+1,10)))))*$D$50)))))*$I166,0)),0)</f>
        <v>0</v>
      </c>
      <c r="BE166" s="403"/>
      <c r="BF166" s="397" t="s">
        <v>266</v>
      </c>
      <c r="BG166" s="355" t="n">
        <f aca="false">IFERROR(IF($M166=BF166,($D$8+$D$9+$D$10)*$I166,IF($N166=LEFT(BF166,1),($D$8+MAX(0,IF($D$50=1,$D$9*(1-(ABS($Q166-ABS(VALUE(MID(BF166,FIND("|",BF166)+1,FIND("-",BF166)-FIND("|",BF166)-1))-VALUE(MID(BF166,FIND("-",BF166)+1,10)))))*$D$50),$D$9*(1-(IF($N166="X",ABS($O166-VALUE(MID(BF166,FIND("|",BF166)+1,FIND("-",BF166)-FIND("|",BF166)-1))),ABS($Q166-ABS(VALUE(MID(BF166,FIND("|",BF166)+1,FIND("-",BF166)-FIND("|",BF166)-1))-VALUE(MID(BF166,FIND("-",BF166)+1,10)))))*$D$50)))))*$I166,0)),0)</f>
        <v>0</v>
      </c>
      <c r="BH166" s="403"/>
      <c r="BI166" s="362" t="s">
        <v>266</v>
      </c>
      <c r="BJ166" s="355" t="n">
        <f aca="false">IFERROR(IF($M166=BI166,($D$8+$D$9+$D$10)*$I166,IF($N166=LEFT(BI166,1),($D$8+MAX(0,IF($D$50=1,$D$9*(1-(ABS($Q166-ABS(VALUE(MID(BI166,FIND("|",BI166)+1,FIND("-",BI166)-FIND("|",BI166)-1))-VALUE(MID(BI166,FIND("-",BI166)+1,10)))))*$D$50),$D$9*(1-(IF($N166="X",ABS($O166-VALUE(MID(BI166,FIND("|",BI166)+1,FIND("-",BI166)-FIND("|",BI166)-1))),ABS($Q166-ABS(VALUE(MID(BI166,FIND("|",BI166)+1,FIND("-",BI166)-FIND("|",BI166)-1))-VALUE(MID(BI166,FIND("-",BI166)+1,10)))))*$D$50)))))*$I166,0)),0)</f>
        <v>0</v>
      </c>
      <c r="BK166" s="403"/>
      <c r="BL166" s="362" t="s">
        <v>266</v>
      </c>
      <c r="BM166" s="355" t="n">
        <f aca="false">IFERROR(IF($M166=BL166,($D$8+$D$9+$D$10)*$I166,IF($N166=LEFT(BL166,1),($D$8+MAX(0,IF($D$50=1,$D$9*(1-(ABS($Q166-ABS(VALUE(MID(BL166,FIND("|",BL166)+1,FIND("-",BL166)-FIND("|",BL166)-1))-VALUE(MID(BL166,FIND("-",BL166)+1,10)))))*$D$50),$D$9*(1-(IF($N166="X",ABS($O166-VALUE(MID(BL166,FIND("|",BL166)+1,FIND("-",BL166)-FIND("|",BL166)-1))),ABS($Q166-ABS(VALUE(MID(BL166,FIND("|",BL166)+1,FIND("-",BL166)-FIND("|",BL166)-1))-VALUE(MID(BL166,FIND("-",BL166)+1,10)))))*$D$50)))))*$I166,0)),0)</f>
        <v>0</v>
      </c>
      <c r="BN166" s="403"/>
      <c r="BO166" s="362" t="s">
        <v>264</v>
      </c>
      <c r="BP166" s="355" t="n">
        <f aca="false">IFERROR(IF($M166=BO166,($D$8+$D$9+$D$10)*$I166,IF($N166=LEFT(BO166,1),($D$8+MAX(0,IF($D$50=1,$D$9*(1-(ABS($Q166-ABS(VALUE(MID(BO166,FIND("|",BO166)+1,FIND("-",BO166)-FIND("|",BO166)-1))-VALUE(MID(BO166,FIND("-",BO166)+1,10)))))*$D$50),$D$9*(1-(IF($N166="X",ABS($O166-VALUE(MID(BO166,FIND("|",BO166)+1,FIND("-",BO166)-FIND("|",BO166)-1))),ABS($Q166-ABS(VALUE(MID(BO166,FIND("|",BO166)+1,FIND("-",BO166)-FIND("|",BO166)-1))-VALUE(MID(BO166,FIND("-",BO166)+1,10)))))*$D$50)))))*$I166,0)),0)</f>
        <v>0</v>
      </c>
      <c r="BQ166" s="403"/>
      <c r="BR166" s="362" t="s">
        <v>264</v>
      </c>
      <c r="BS166" s="355" t="n">
        <f aca="false">IFERROR(IF($M166=BR166,($D$8+$D$9+$D$10)*$I166,IF($N166=LEFT(BR166,1),($D$8+MAX(0,IF($D$50=1,$D$9*(1-(ABS($Q166-ABS(VALUE(MID(BR166,FIND("|",BR166)+1,FIND("-",BR166)-FIND("|",BR166)-1))-VALUE(MID(BR166,FIND("-",BR166)+1,10)))))*$D$50),$D$9*(1-(IF($N166="X",ABS($O166-VALUE(MID(BR166,FIND("|",BR166)+1,FIND("-",BR166)-FIND("|",BR166)-1))),ABS($Q166-ABS(VALUE(MID(BR166,FIND("|",BR166)+1,FIND("-",BR166)-FIND("|",BR166)-1))-VALUE(MID(BR166,FIND("-",BR166)+1,10)))))*$D$50)))))*$I166,0)),0)</f>
        <v>0</v>
      </c>
      <c r="BT166" s="403"/>
      <c r="BU166" s="397"/>
      <c r="BV166" s="355" t="n">
        <f aca="false">IFERROR(IF($M166=BU166,($D$8+$D$9+$D$10)*$I166,IF($N166=LEFT(BU166,1),($D$8+MAX(0,IF($D$50=1,$D$9*(1-(ABS($Q166-ABS(VALUE(MID(BU166,FIND("|",BU166)+1,FIND("-",BU166)-FIND("|",BU166)-1))-VALUE(MID(BU166,FIND("-",BU166)+1,10)))))*$D$50),$D$9*(1-(IF($N166="X",ABS($O166-VALUE(MID(BU166,FIND("|",BU166)+1,FIND("-",BU166)-FIND("|",BU166)-1))),ABS($Q166-ABS(VALUE(MID(BU166,FIND("|",BU166)+1,FIND("-",BU166)-FIND("|",BU166)-1))-VALUE(MID(BU166,FIND("-",BU166)+1,10)))))*$D$50)))))*$I166,0)),0)</f>
        <v>0</v>
      </c>
      <c r="BW166" s="403"/>
      <c r="BX166" s="362"/>
      <c r="BY166" s="355" t="n">
        <f aca="false">IFERROR(IF($M166=BX166,($D$8+$D$9+$D$10)*$I166,IF($N166=LEFT(BX166,1),($D$8+MAX(0,IF($D$50=1,$D$9*(1-(ABS($Q166-ABS(VALUE(MID(BX166,FIND("|",BX166)+1,FIND("-",BX166)-FIND("|",BX166)-1))-VALUE(MID(BX166,FIND("-",BX166)+1,10)))))*$D$50),$D$9*(1-(IF($N166="X",ABS($O166-VALUE(MID(BX166,FIND("|",BX166)+1,FIND("-",BX166)-FIND("|",BX166)-1))),ABS($Q166-ABS(VALUE(MID(BX166,FIND("|",BX166)+1,FIND("-",BX166)-FIND("|",BX166)-1))-VALUE(MID(BX166,FIND("-",BX166)+1,10)))))*$D$50)))))*$I166,0)),0)</f>
        <v>0</v>
      </c>
      <c r="BZ166" s="403"/>
      <c r="CA166" s="362"/>
      <c r="CB166" s="355" t="n">
        <f aca="false">IFERROR(IF($M166=CA166,($D$8+$D$9+$D$10)*$I166,IF($N166=LEFT(CA166,1),($D$8+MAX(0,IF($D$50=1,$D$9*(1-(ABS($Q166-ABS(VALUE(MID(CA166,FIND("|",CA166)+1,FIND("-",CA166)-FIND("|",CA166)-1))-VALUE(MID(CA166,FIND("-",CA166)+1,10)))))*$D$50),$D$9*(1-(IF($N166="X",ABS($O166-VALUE(MID(CA166,FIND("|",CA166)+1,FIND("-",CA166)-FIND("|",CA166)-1))),ABS($Q166-ABS(VALUE(MID(CA166,FIND("|",CA166)+1,FIND("-",CA166)-FIND("|",CA166)-1))-VALUE(MID(CA166,FIND("-",CA166)+1,10)))))*$D$50)))))*$I166,0)),0)</f>
        <v>0</v>
      </c>
      <c r="CC166" s="403"/>
      <c r="CD166" s="362"/>
      <c r="CE166" s="355" t="n">
        <f aca="false">IFERROR(IF($M166=CD166,($D$8+$D$9+$D$10)*$I166,IF($N166=LEFT(CD166,1),($D$8+MAX(0,IF($D$50=1,$D$9*(1-(ABS($Q166-ABS(VALUE(MID(CD166,FIND("|",CD166)+1,FIND("-",CD166)-FIND("|",CD166)-1))-VALUE(MID(CD166,FIND("-",CD166)+1,10)))))*$D$50),$D$9*(1-(IF($N166="X",ABS($O166-VALUE(MID(CD166,FIND("|",CD166)+1,FIND("-",CD166)-FIND("|",CD166)-1))),ABS($Q166-ABS(VALUE(MID(CD166,FIND("|",CD166)+1,FIND("-",CD166)-FIND("|",CD166)-1))-VALUE(MID(CD166,FIND("-",CD166)+1,10)))))*$D$50)))))*$I166,0)),0)</f>
        <v>0</v>
      </c>
      <c r="CF166" s="403"/>
      <c r="CG166" s="362"/>
      <c r="CH166" s="355" t="n">
        <f aca="false">IFERROR(IF($M166=CG166,($D$8+$D$9+$D$10)*$I166,IF($N166=LEFT(CG166,1),($D$8+MAX(0,IF($D$50=1,$D$9*(1-(ABS($Q166-ABS(VALUE(MID(CG166,FIND("|",CG166)+1,FIND("-",CG166)-FIND("|",CG166)-1))-VALUE(MID(CG166,FIND("-",CG166)+1,10)))))*$D$50),$D$9*(1-(IF($N166="X",ABS($O166-VALUE(MID(CG166,FIND("|",CG166)+1,FIND("-",CG166)-FIND("|",CG166)-1))),ABS($Q166-ABS(VALUE(MID(CG166,FIND("|",CG166)+1,FIND("-",CG166)-FIND("|",CG166)-1))-VALUE(MID(CG166,FIND("-",CG166)+1,10)))))*$D$50)))))*$I166,0)),0)</f>
        <v>0</v>
      </c>
      <c r="CI166" s="403"/>
      <c r="CJ166" s="397"/>
      <c r="CK166" s="355" t="n">
        <f aca="false">IFERROR(IF($M166=CJ166,($D$8+$D$9+$D$10)*$I166,IF($N166=LEFT(CJ166,1),($D$8+MAX(0,IF($D$50=1,$D$9*(1-(ABS($Q166-ABS(VALUE(MID(CJ166,FIND("|",CJ166)+1,FIND("-",CJ166)-FIND("|",CJ166)-1))-VALUE(MID(CJ166,FIND("-",CJ166)+1,10)))))*$D$50),$D$9*(1-(IF($N166="X",ABS($O166-VALUE(MID(CJ166,FIND("|",CJ166)+1,FIND("-",CJ166)-FIND("|",CJ166)-1))),ABS($Q166-ABS(VALUE(MID(CJ166,FIND("|",CJ166)+1,FIND("-",CJ166)-FIND("|",CJ166)-1))-VALUE(MID(CJ166,FIND("-",CJ166)+1,10)))))*$D$50)))))*$I166,0)),0)</f>
        <v>0</v>
      </c>
      <c r="CL166" s="403"/>
      <c r="CM166" s="362"/>
      <c r="CN166" s="355" t="n">
        <f aca="false">IFERROR(IF($M166=CM166,($D$8+$D$9+$D$10)*$I166,IF($N166=LEFT(CM166,1),($D$8+MAX(0,IF($D$50=1,$D$9*(1-(ABS($Q166-ABS(VALUE(MID(CM166,FIND("|",CM166)+1,FIND("-",CM166)-FIND("|",CM166)-1))-VALUE(MID(CM166,FIND("-",CM166)+1,10)))))*$D$50),$D$9*(1-(IF($N166="X",ABS($O166-VALUE(MID(CM166,FIND("|",CM166)+1,FIND("-",CM166)-FIND("|",CM166)-1))),ABS($Q166-ABS(VALUE(MID(CM166,FIND("|",CM166)+1,FIND("-",CM166)-FIND("|",CM166)-1))-VALUE(MID(CM166,FIND("-",CM166)+1,10)))))*$D$50)))))*$I166,0)),0)</f>
        <v>0</v>
      </c>
      <c r="CO166" s="403"/>
      <c r="CP166" s="362"/>
      <c r="CQ166" s="355" t="n">
        <f aca="false">IFERROR(IF($M166=CP166,($D$8+$D$9+$D$10)*$I166,IF($N166=LEFT(CP166,1),($D$8+MAX(0,IF($D$50=1,$D$9*(1-(ABS($Q166-ABS(VALUE(MID(CP166,FIND("|",CP166)+1,FIND("-",CP166)-FIND("|",CP166)-1))-VALUE(MID(CP166,FIND("-",CP166)+1,10)))))*$D$50),$D$9*(1-(IF($N166="X",ABS($O166-VALUE(MID(CP166,FIND("|",CP166)+1,FIND("-",CP166)-FIND("|",CP166)-1))),ABS($Q166-ABS(VALUE(MID(CP166,FIND("|",CP166)+1,FIND("-",CP166)-FIND("|",CP166)-1))-VALUE(MID(CP166,FIND("-",CP166)+1,10)))))*$D$50)))))*$I166,0)),0)</f>
        <v>0</v>
      </c>
      <c r="CR166" s="403"/>
      <c r="CS166" s="362"/>
      <c r="CT166" s="355" t="n">
        <f aca="false">IFERROR(IF($M166=CS166,($D$8+$D$9+$D$10)*$I166,IF($N166=LEFT(CS166,1),($D$8+MAX(0,IF($D$50=1,$D$9*(1-(ABS($Q166-ABS(VALUE(MID(CS166,FIND("|",CS166)+1,FIND("-",CS166)-FIND("|",CS166)-1))-VALUE(MID(CS166,FIND("-",CS166)+1,10)))))*$D$50),$D$9*(1-(IF($N166="X",ABS($O166-VALUE(MID(CS166,FIND("|",CS166)+1,FIND("-",CS166)-FIND("|",CS166)-1))),ABS($Q166-ABS(VALUE(MID(CS166,FIND("|",CS166)+1,FIND("-",CS166)-FIND("|",CS166)-1))-VALUE(MID(CS166,FIND("-",CS166)+1,10)))))*$D$50)))))*$I166,0)),0)</f>
        <v>0</v>
      </c>
      <c r="CU166" s="403"/>
      <c r="CV166" s="362"/>
      <c r="CW166" s="355" t="n">
        <f aca="false">IFERROR(IF($M166=CV166,($D$8+$D$9+$D$10)*$I166,IF($N166=LEFT(CV166,1),($D$8+MAX(0,IF($D$50=1,$D$9*(1-(ABS($Q166-ABS(VALUE(MID(CV166,FIND("|",CV166)+1,FIND("-",CV166)-FIND("|",CV166)-1))-VALUE(MID(CV166,FIND("-",CV166)+1,10)))))*$D$50),$D$9*(1-(IF($N166="X",ABS($O166-VALUE(MID(CV166,FIND("|",CV166)+1,FIND("-",CV166)-FIND("|",CV166)-1))),ABS($Q166-ABS(VALUE(MID(CV166,FIND("|",CV166)+1,FIND("-",CV166)-FIND("|",CV166)-1))-VALUE(MID(CV166,FIND("-",CV166)+1,10)))))*$D$50)))))*$I166,0)),0)</f>
        <v>0</v>
      </c>
      <c r="CX166" s="403"/>
      <c r="CY166" s="397"/>
      <c r="CZ166" s="355" t="n">
        <f aca="false">IFERROR(IF($M166=CY166,($D$8+$D$9+$D$10)*$I166,IF($N166=LEFT(CY166,1),($D$8+MAX(0,IF($D$50=1,$D$9*(1-(ABS($Q166-ABS(VALUE(MID(CY166,FIND("|",CY166)+1,FIND("-",CY166)-FIND("|",CY166)-1))-VALUE(MID(CY166,FIND("-",CY166)+1,10)))))*$D$50),$D$9*(1-(IF($N166="X",ABS($O166-VALUE(MID(CY166,FIND("|",CY166)+1,FIND("-",CY166)-FIND("|",CY166)-1))),ABS($Q166-ABS(VALUE(MID(CY166,FIND("|",CY166)+1,FIND("-",CY166)-FIND("|",CY166)-1))-VALUE(MID(CY166,FIND("-",CY166)+1,10)))))*$D$50)))))*$I166,0)),0)</f>
        <v>0</v>
      </c>
      <c r="DA166" s="403"/>
      <c r="DB166" s="362"/>
      <c r="DC166" s="355" t="n">
        <f aca="false">IFERROR(IF($M166=DB166,($D$8+$D$9+$D$10)*$I166,IF($N166=LEFT(DB166,1),($D$8+MAX(0,IF($D$50=1,$D$9*(1-(ABS($Q166-ABS(VALUE(MID(DB166,FIND("|",DB166)+1,FIND("-",DB166)-FIND("|",DB166)-1))-VALUE(MID(DB166,FIND("-",DB166)+1,10)))))*$D$50),$D$9*(1-(IF($N166="X",ABS($O166-VALUE(MID(DB166,FIND("|",DB166)+1,FIND("-",DB166)-FIND("|",DB166)-1))),ABS($Q166-ABS(VALUE(MID(DB166,FIND("|",DB166)+1,FIND("-",DB166)-FIND("|",DB166)-1))-VALUE(MID(DB166,FIND("-",DB166)+1,10)))))*$D$50)))))*$I166,0)),0)</f>
        <v>0</v>
      </c>
      <c r="DD166" s="403"/>
      <c r="DE166" s="362"/>
      <c r="DF166" s="355" t="n">
        <f aca="false">IFERROR(IF($M166=DE166,($D$8+$D$9+$D$10)*$I166,IF($N166=LEFT(DE166,1),($D$8+MAX(0,IF($D$50=1,$D$9*(1-(ABS($Q166-ABS(VALUE(MID(DE166,FIND("|",DE166)+1,FIND("-",DE166)-FIND("|",DE166)-1))-VALUE(MID(DE166,FIND("-",DE166)+1,10)))))*$D$50),$D$9*(1-(IF($N166="X",ABS($O166-VALUE(MID(DE166,FIND("|",DE166)+1,FIND("-",DE166)-FIND("|",DE166)-1))),ABS($Q166-ABS(VALUE(MID(DE166,FIND("|",DE166)+1,FIND("-",DE166)-FIND("|",DE166)-1))-VALUE(MID(DE166,FIND("-",DE166)+1,10)))))*$D$50)))))*$I166,0)),0)</f>
        <v>0</v>
      </c>
      <c r="DG166" s="403"/>
      <c r="DH166" s="362"/>
      <c r="DI166" s="355" t="n">
        <f aca="false">IFERROR(IF($M166=DH166,($D$8+$D$9+$D$10)*$I166,IF($N166=LEFT(DH166,1),($D$8+MAX(0,IF($D$50=1,$D$9*(1-(ABS($Q166-ABS(VALUE(MID(DH166,FIND("|",DH166)+1,FIND("-",DH166)-FIND("|",DH166)-1))-VALUE(MID(DH166,FIND("-",DH166)+1,10)))))*$D$50),$D$9*(1-(IF($N166="X",ABS($O166-VALUE(MID(DH166,FIND("|",DH166)+1,FIND("-",DH166)-FIND("|",DH166)-1))),ABS($Q166-ABS(VALUE(MID(DH166,FIND("|",DH166)+1,FIND("-",DH166)-FIND("|",DH166)-1))-VALUE(MID(DH166,FIND("-",DH166)+1,10)))))*$D$50)))))*$I166,0)),0)</f>
        <v>0</v>
      </c>
      <c r="DJ166" s="403"/>
      <c r="DK166" s="362"/>
      <c r="DL166" s="355" t="n">
        <f aca="false">IFERROR(IF($M166=DK166,($D$8+$D$9+$D$10)*$I166,IF($N166=LEFT(DK166,1),($D$8+MAX(0,IF($D$50=1,$D$9*(1-(ABS($Q166-ABS(VALUE(MID(DK166,FIND("|",DK166)+1,FIND("-",DK166)-FIND("|",DK166)-1))-VALUE(MID(DK166,FIND("-",DK166)+1,10)))))*$D$50),$D$9*(1-(IF($N166="X",ABS($O166-VALUE(MID(DK166,FIND("|",DK166)+1,FIND("-",DK166)-FIND("|",DK166)-1))),ABS($Q166-ABS(VALUE(MID(DK166,FIND("|",DK166)+1,FIND("-",DK166)-FIND("|",DK166)-1))-VALUE(MID(DK166,FIND("-",DK166)+1,10)))))*$D$50)))))*$I166,0)),0)</f>
        <v>0</v>
      </c>
      <c r="DM166" s="403"/>
      <c r="DN166" s="397"/>
      <c r="DO166" s="355" t="n">
        <f aca="false">IFERROR(IF($M166=DN166,($D$8+$D$9+$D$10)*$I166,IF($N166=LEFT(DN166,1),($D$8+MAX(0,IF($D$50=1,$D$9*(1-(ABS($Q166-ABS(VALUE(MID(DN166,FIND("|",DN166)+1,FIND("-",DN166)-FIND("|",DN166)-1))-VALUE(MID(DN166,FIND("-",DN166)+1,10)))))*$D$50),$D$9*(1-(IF($N166="X",ABS($O166-VALUE(MID(DN166,FIND("|",DN166)+1,FIND("-",DN166)-FIND("|",DN166)-1))),ABS($Q166-ABS(VALUE(MID(DN166,FIND("|",DN166)+1,FIND("-",DN166)-FIND("|",DN166)-1))-VALUE(MID(DN166,FIND("-",DN166)+1,10)))))*$D$50)))))*$I166,0)),0)</f>
        <v>0</v>
      </c>
      <c r="DP166" s="403"/>
      <c r="DQ166" s="362"/>
      <c r="DR166" s="355" t="n">
        <f aca="false">IFERROR(IF($M166=DQ166,($D$8+$D$9+$D$10)*$I166,IF($N166=LEFT(DQ166,1),($D$8+MAX(0,IF($D$50=1,$D$9*(1-(ABS($Q166-ABS(VALUE(MID(DQ166,FIND("|",DQ166)+1,FIND("-",DQ166)-FIND("|",DQ166)-1))-VALUE(MID(DQ166,FIND("-",DQ166)+1,10)))))*$D$50),$D$9*(1-(IF($N166="X",ABS($O166-VALUE(MID(DQ166,FIND("|",DQ166)+1,FIND("-",DQ166)-FIND("|",DQ166)-1))),ABS($Q166-ABS(VALUE(MID(DQ166,FIND("|",DQ166)+1,FIND("-",DQ166)-FIND("|",DQ166)-1))-VALUE(MID(DQ166,FIND("-",DQ166)+1,10)))))*$D$50)))))*$I166,0)),0)</f>
        <v>0</v>
      </c>
      <c r="DS166" s="403"/>
      <c r="DT166" s="362"/>
      <c r="DU166" s="355" t="n">
        <f aca="false">IFERROR(IF($M166=DT166,($D$8+$D$9+$D$10)*$I166,IF($N166=LEFT(DT166,1),($D$8+MAX(0,IF($D$50=1,$D$9*(1-(ABS($Q166-ABS(VALUE(MID(DT166,FIND("|",DT166)+1,FIND("-",DT166)-FIND("|",DT166)-1))-VALUE(MID(DT166,FIND("-",DT166)+1,10)))))*$D$50),$D$9*(1-(IF($N166="X",ABS($O166-VALUE(MID(DT166,FIND("|",DT166)+1,FIND("-",DT166)-FIND("|",DT166)-1))),ABS($Q166-ABS(VALUE(MID(DT166,FIND("|",DT166)+1,FIND("-",DT166)-FIND("|",DT166)-1))-VALUE(MID(DT166,FIND("-",DT166)+1,10)))))*$D$50)))))*$I166,0)),0)</f>
        <v>0</v>
      </c>
      <c r="DV166" s="403"/>
      <c r="DW166" s="362"/>
      <c r="DX166" s="355" t="n">
        <f aca="false">IFERROR(IF($M166=DW166,($D$8+$D$9+$D$10)*$I166,IF($N166=LEFT(DW166,1),($D$8+MAX(0,IF($D$50=1,$D$9*(1-(ABS($Q166-ABS(VALUE(MID(DW166,FIND("|",DW166)+1,FIND("-",DW166)-FIND("|",DW166)-1))-VALUE(MID(DW166,FIND("-",DW166)+1,10)))))*$D$50),$D$9*(1-(IF($N166="X",ABS($O166-VALUE(MID(DW166,FIND("|",DW166)+1,FIND("-",DW166)-FIND("|",DW166)-1))),ABS($Q166-ABS(VALUE(MID(DW166,FIND("|",DW166)+1,FIND("-",DW166)-FIND("|",DW166)-1))-VALUE(MID(DW166,FIND("-",DW166)+1,10)))))*$D$50)))))*$I166,0)),0)</f>
        <v>0</v>
      </c>
      <c r="DY166" s="403"/>
      <c r="DZ166" s="362"/>
      <c r="EA166" s="355" t="n">
        <f aca="false">IFERROR(IF($M166=DZ166,($D$8+$D$9+$D$10)*$I166,IF($N166=LEFT(DZ166,1),($D$8+MAX(0,IF($D$50=1,$D$9*(1-(ABS($Q166-ABS(VALUE(MID(DZ166,FIND("|",DZ166)+1,FIND("-",DZ166)-FIND("|",DZ166)-1))-VALUE(MID(DZ166,FIND("-",DZ166)+1,10)))))*$D$50),$D$9*(1-(IF($N166="X",ABS($O166-VALUE(MID(DZ166,FIND("|",DZ166)+1,FIND("-",DZ166)-FIND("|",DZ166)-1))),ABS($Q166-ABS(VALUE(MID(DZ166,FIND("|",DZ166)+1,FIND("-",DZ166)-FIND("|",DZ166)-1))-VALUE(MID(DZ166,FIND("-",DZ166)+1,10)))))*$D$50)))))*$I166,0)),0)</f>
        <v>0</v>
      </c>
      <c r="EB166" s="403"/>
      <c r="EC166" s="397"/>
      <c r="ED166" s="355" t="n">
        <f aca="false">IFERROR(IF($M166=EC166,($D$8+$D$9+$D$10)*$I166,IF($N166=LEFT(EC166,1),($D$8+MAX(0,IF($D$50=1,$D$9*(1-(ABS($Q166-ABS(VALUE(MID(EC166,FIND("|",EC166)+1,FIND("-",EC166)-FIND("|",EC166)-1))-VALUE(MID(EC166,FIND("-",EC166)+1,10)))))*$D$50),$D$9*(1-(IF($N166="X",ABS($O166-VALUE(MID(EC166,FIND("|",EC166)+1,FIND("-",EC166)-FIND("|",EC166)-1))),ABS($Q166-ABS(VALUE(MID(EC166,FIND("|",EC166)+1,FIND("-",EC166)-FIND("|",EC166)-1))-VALUE(MID(EC166,FIND("-",EC166)+1,10)))))*$D$50)))))*$I166,0)),0)</f>
        <v>0</v>
      </c>
      <c r="EE166" s="403"/>
      <c r="EF166" s="362"/>
      <c r="EG166" s="355" t="n">
        <f aca="false">IFERROR(IF($M166=EF166,($D$8+$D$9+$D$10)*$I166,IF($N166=LEFT(EF166,1),($D$8+MAX(0,IF($D$50=1,$D$9*(1-(ABS($Q166-ABS(VALUE(MID(EF166,FIND("|",EF166)+1,FIND("-",EF166)-FIND("|",EF166)-1))-VALUE(MID(EF166,FIND("-",EF166)+1,10)))))*$D$50),$D$9*(1-(IF($N166="X",ABS($O166-VALUE(MID(EF166,FIND("|",EF166)+1,FIND("-",EF166)-FIND("|",EF166)-1))),ABS($Q166-ABS(VALUE(MID(EF166,FIND("|",EF166)+1,FIND("-",EF166)-FIND("|",EF166)-1))-VALUE(MID(EF166,FIND("-",EF166)+1,10)))))*$D$50)))))*$I166,0)),0)</f>
        <v>0</v>
      </c>
      <c r="EH166" s="403"/>
      <c r="EI166" s="403"/>
    </row>
    <row r="167" customFormat="false" ht="15" hidden="false" customHeight="false" outlineLevel="0" collapsed="false">
      <c r="A167" s="331" t="n">
        <f aca="false">WORLDCUP!AD104</f>
        <v>0</v>
      </c>
      <c r="B167" s="331" t="n">
        <f aca="false">WORLDCUP!AC104</f>
        <v>0</v>
      </c>
      <c r="C167" s="421" t="str">
        <f aca="false">CONCATENATE(WORLDCUP!AF104,"-",WORLDCUP!AA104)</f>
        <v>2C-1F</v>
      </c>
      <c r="D167" s="421" t="str">
        <f aca="false">IF(WORLDCUP!AC104&gt;WORLDCUP!AD104,2,IF(WORLDCUP!AC104&lt;WORLDCUP!AD104,1,IF(AND(WORLDCUP!AC104=WORLDCUP!AD104,WORLDCUP!AC104&lt;&gt;"",WORLDCUP!AD104&lt;&gt;""),0,"PD")))</f>
        <v>PD</v>
      </c>
      <c r="E167" s="421" t="str">
        <f aca="false">IF(OR(WORLDCUP!AC104="",WORLDCUP!AD104=""),"-",A167&amp;"-"&amp;B167)</f>
        <v>-</v>
      </c>
      <c r="F167" s="422" t="n">
        <f aca="false">SUM($D$16:$D$18)*I167</f>
        <v>17</v>
      </c>
      <c r="G167" s="422" t="n">
        <f aca="false">VLOOKUP(H167,Equipos!$Q$1:$R$25,2,0)</f>
        <v>20</v>
      </c>
      <c r="H167" s="423" t="str">
        <f aca="false">Idiomas!$D$260</f>
        <v>Dieciseisavos de final</v>
      </c>
      <c r="I167" s="424" t="n">
        <v>1</v>
      </c>
      <c r="J167" s="417"/>
      <c r="K167" s="366" t="str">
        <f aca="false">CONCATENATE(WORLDCUP!AA104,"-",WORLDCUP!AF104)</f>
        <v>1F-2C</v>
      </c>
      <c r="L167" s="353"/>
      <c r="M167" s="358" t="str">
        <f aca="false">IF(OR(WORLDCUP!AC104="",WORLDCUP!AD104=""),"-",N167&amp;"|"&amp;O167&amp;"-"&amp;P167)</f>
        <v>-</v>
      </c>
      <c r="N167" s="331" t="str">
        <f aca="false">IF(OR(WORLDCUP!AC104="",WORLDCUP!AD104=""),"",IF(WORLDCUP!AC104&gt;WORLDCUP!AD104,"1",IF(WORLDCUP!AC104&lt;WORLDCUP!AD104,"2","X")))</f>
        <v/>
      </c>
      <c r="O167" s="331" t="n">
        <f aca="false">WORLDCUP!AC104</f>
        <v>0</v>
      </c>
      <c r="P167" s="331" t="n">
        <f aca="false">WORLDCUP!AD104</f>
        <v>0</v>
      </c>
      <c r="Q167" s="331" t="n">
        <f aca="false">ABS(O167-P167)</f>
        <v>0</v>
      </c>
      <c r="R167" s="403"/>
      <c r="S167" s="362" t="s">
        <v>268</v>
      </c>
      <c r="T167" s="355" t="n">
        <f aca="false">IFERROR(IF($M167=S167,($D$8+$D$9+$D$10)*$I167,IF($N167=LEFT(S167,1),($D$8+MAX(0,IF($D$50=1,$D$9*(1-(ABS($Q167-ABS(VALUE(MID(S167,FIND("|",S167)+1,FIND("-",S167)-FIND("|",S167)-1))-VALUE(MID(S167,FIND("-",S167)+1,10)))))*$D$50),$D$9*(1-(IF($N167="X",ABS($O167-VALUE(MID(S167,FIND("|",S167)+1,FIND("-",S167)-FIND("|",S167)-1))),ABS($Q167-ABS(VALUE(MID(S167,FIND("|",S167)+1,FIND("-",S167)-FIND("|",S167)-1))-VALUE(MID(S167,FIND("-",S167)+1,10)))))*$D$50)))))*$I167,0)),0)</f>
        <v>0</v>
      </c>
      <c r="U167" s="403"/>
      <c r="V167" s="362" t="s">
        <v>268</v>
      </c>
      <c r="W167" s="355" t="n">
        <f aca="false">IFERROR(IF($M167=V167,($D$8+$D$9+$D$10)*$I167,IF($N167=LEFT(V167,1),($D$8+MAX(0,IF($D$50=1,$D$9*(1-(ABS($Q167-ABS(VALUE(MID(V167,FIND("|",V167)+1,FIND("-",V167)-FIND("|",V167)-1))-VALUE(MID(V167,FIND("-",V167)+1,10)))))*$D$50),$D$9*(1-(IF($N167="X",ABS($O167-VALUE(MID(V167,FIND("|",V167)+1,FIND("-",V167)-FIND("|",V167)-1))),ABS($Q167-ABS(VALUE(MID(V167,FIND("|",V167)+1,FIND("-",V167)-FIND("|",V167)-1))-VALUE(MID(V167,FIND("-",V167)+1,10)))))*$D$50)))))*$I167,0)),0)</f>
        <v>0</v>
      </c>
      <c r="X167" s="403"/>
      <c r="Y167" s="362" t="s">
        <v>264</v>
      </c>
      <c r="Z167" s="355" t="n">
        <f aca="false">IFERROR(IF($M167=Y167,($D$8+$D$9+$D$10)*$I167,IF($N167=LEFT(Y167,1),($D$8+MAX(0,IF($D$50=1,$D$9*(1-(ABS($Q167-ABS(VALUE(MID(Y167,FIND("|",Y167)+1,FIND("-",Y167)-FIND("|",Y167)-1))-VALUE(MID(Y167,FIND("-",Y167)+1,10)))))*$D$50),$D$9*(1-(IF($N167="X",ABS($O167-VALUE(MID(Y167,FIND("|",Y167)+1,FIND("-",Y167)-FIND("|",Y167)-1))),ABS($Q167-ABS(VALUE(MID(Y167,FIND("|",Y167)+1,FIND("-",Y167)-FIND("|",Y167)-1))-VALUE(MID(Y167,FIND("-",Y167)+1,10)))))*$D$50)))))*$I167,0)),0)</f>
        <v>0</v>
      </c>
      <c r="AA167" s="403"/>
      <c r="AB167" s="397" t="s">
        <v>268</v>
      </c>
      <c r="AC167" s="355" t="n">
        <f aca="false">IFERROR(IF($M167=AB167,($D$8+$D$9+$D$10)*$I167,IF($N167=LEFT(AB167,1),($D$8+MAX(0,IF($D$50=1,$D$9*(1-(ABS($Q167-ABS(VALUE(MID(AB167,FIND("|",AB167)+1,FIND("-",AB167)-FIND("|",AB167)-1))-VALUE(MID(AB167,FIND("-",AB167)+1,10)))))*$D$50),$D$9*(1-(IF($N167="X",ABS($O167-VALUE(MID(AB167,FIND("|",AB167)+1,FIND("-",AB167)-FIND("|",AB167)-1))),ABS($Q167-ABS(VALUE(MID(AB167,FIND("|",AB167)+1,FIND("-",AB167)-FIND("|",AB167)-1))-VALUE(MID(AB167,FIND("-",AB167)+1,10)))))*$D$50)))))*$I167,0)),0)</f>
        <v>0</v>
      </c>
      <c r="AD167" s="403"/>
      <c r="AE167" s="362" t="s">
        <v>265</v>
      </c>
      <c r="AF167" s="355" t="n">
        <f aca="false">IFERROR(IF($M167=AE167,($D$8+$D$9+$D$10)*$I167,IF($N167=LEFT(AE167,1),($D$8+MAX(0,IF($D$50=1,$D$9*(1-(ABS($Q167-ABS(VALUE(MID(AE167,FIND("|",AE167)+1,FIND("-",AE167)-FIND("|",AE167)-1))-VALUE(MID(AE167,FIND("-",AE167)+1,10)))))*$D$50),$D$9*(1-(IF($N167="X",ABS($O167-VALUE(MID(AE167,FIND("|",AE167)+1,FIND("-",AE167)-FIND("|",AE167)-1))),ABS($Q167-ABS(VALUE(MID(AE167,FIND("|",AE167)+1,FIND("-",AE167)-FIND("|",AE167)-1))-VALUE(MID(AE167,FIND("-",AE167)+1,10)))))*$D$50)))))*$I167,0)),0)</f>
        <v>0</v>
      </c>
      <c r="AG167" s="403"/>
      <c r="AH167" s="362" t="s">
        <v>268</v>
      </c>
      <c r="AI167" s="355" t="n">
        <f aca="false">IFERROR(IF($M167=AH167,($D$8+$D$9+$D$10)*$I167,IF($N167=LEFT(AH167,1),($D$8+MAX(0,IF($D$50=1,$D$9*(1-(ABS($Q167-ABS(VALUE(MID(AH167,FIND("|",AH167)+1,FIND("-",AH167)-FIND("|",AH167)-1))-VALUE(MID(AH167,FIND("-",AH167)+1,10)))))*$D$50),$D$9*(1-(IF($N167="X",ABS($O167-VALUE(MID(AH167,FIND("|",AH167)+1,FIND("-",AH167)-FIND("|",AH167)-1))),ABS($Q167-ABS(VALUE(MID(AH167,FIND("|",AH167)+1,FIND("-",AH167)-FIND("|",AH167)-1))-VALUE(MID(AH167,FIND("-",AH167)+1,10)))))*$D$50)))))*$I167,0)),0)</f>
        <v>0</v>
      </c>
      <c r="AJ167" s="403"/>
      <c r="AK167" s="362" t="s">
        <v>264</v>
      </c>
      <c r="AL167" s="355" t="n">
        <f aca="false">IFERROR(IF($M167=AK167,($D$8+$D$9+$D$10)*$I167,IF($N167=LEFT(AK167,1),($D$8+MAX(0,IF($D$50=1,$D$9*(1-(ABS($Q167-ABS(VALUE(MID(AK167,FIND("|",AK167)+1,FIND("-",AK167)-FIND("|",AK167)-1))-VALUE(MID(AK167,FIND("-",AK167)+1,10)))))*$D$50),$D$9*(1-(IF($N167="X",ABS($O167-VALUE(MID(AK167,FIND("|",AK167)+1,FIND("-",AK167)-FIND("|",AK167)-1))),ABS($Q167-ABS(VALUE(MID(AK167,FIND("|",AK167)+1,FIND("-",AK167)-FIND("|",AK167)-1))-VALUE(MID(AK167,FIND("-",AK167)+1,10)))))*$D$50)))))*$I167,0)),0)</f>
        <v>0</v>
      </c>
      <c r="AM167" s="403"/>
      <c r="AN167" s="362" t="s">
        <v>265</v>
      </c>
      <c r="AO167" s="355" t="n">
        <f aca="false">IFERROR(IF($M167=AN167,($D$8+$D$9+$D$10)*$I167,IF($N167=LEFT(AN167,1),($D$8+MAX(0,IF($D$50=1,$D$9*(1-(ABS($Q167-ABS(VALUE(MID(AN167,FIND("|",AN167)+1,FIND("-",AN167)-FIND("|",AN167)-1))-VALUE(MID(AN167,FIND("-",AN167)+1,10)))))*$D$50),$D$9*(1-(IF($N167="X",ABS($O167-VALUE(MID(AN167,FIND("|",AN167)+1,FIND("-",AN167)-FIND("|",AN167)-1))),ABS($Q167-ABS(VALUE(MID(AN167,FIND("|",AN167)+1,FIND("-",AN167)-FIND("|",AN167)-1))-VALUE(MID(AN167,FIND("-",AN167)+1,10)))))*$D$50)))))*$I167,0)),0)</f>
        <v>0</v>
      </c>
      <c r="AP167" s="403"/>
      <c r="AQ167" s="397" t="s">
        <v>268</v>
      </c>
      <c r="AR167" s="355" t="n">
        <f aca="false">IFERROR(IF($M167=AQ167,($D$8+$D$9+$D$10)*$I167,IF($N167=LEFT(AQ167,1),($D$8+MAX(0,IF($D$50=1,$D$9*(1-(ABS($Q167-ABS(VALUE(MID(AQ167,FIND("|",AQ167)+1,FIND("-",AQ167)-FIND("|",AQ167)-1))-VALUE(MID(AQ167,FIND("-",AQ167)+1,10)))))*$D$50),$D$9*(1-(IF($N167="X",ABS($O167-VALUE(MID(AQ167,FIND("|",AQ167)+1,FIND("-",AQ167)-FIND("|",AQ167)-1))),ABS($Q167-ABS(VALUE(MID(AQ167,FIND("|",AQ167)+1,FIND("-",AQ167)-FIND("|",AQ167)-1))-VALUE(MID(AQ167,FIND("-",AQ167)+1,10)))))*$D$50)))))*$I167,0)),0)</f>
        <v>0</v>
      </c>
      <c r="AS167" s="403"/>
      <c r="AT167" s="362" t="s">
        <v>268</v>
      </c>
      <c r="AU167" s="355" t="n">
        <f aca="false">IFERROR(IF($M167=AT167,($D$8+$D$9+$D$10)*$I167,IF($N167=LEFT(AT167,1),($D$8+MAX(0,IF($D$50=1,$D$9*(1-(ABS($Q167-ABS(VALUE(MID(AT167,FIND("|",AT167)+1,FIND("-",AT167)-FIND("|",AT167)-1))-VALUE(MID(AT167,FIND("-",AT167)+1,10)))))*$D$50),$D$9*(1-(IF($N167="X",ABS($O167-VALUE(MID(AT167,FIND("|",AT167)+1,FIND("-",AT167)-FIND("|",AT167)-1))),ABS($Q167-ABS(VALUE(MID(AT167,FIND("|",AT167)+1,FIND("-",AT167)-FIND("|",AT167)-1))-VALUE(MID(AT167,FIND("-",AT167)+1,10)))))*$D$50)))))*$I167,0)),0)</f>
        <v>0</v>
      </c>
      <c r="AV167" s="403"/>
      <c r="AW167" s="362" t="s">
        <v>279</v>
      </c>
      <c r="AX167" s="355" t="n">
        <f aca="false">IFERROR(IF($M167=AW167,($D$8+$D$9+$D$10)*$I167,IF($N167=LEFT(AW167,1),($D$8+MAX(0,IF($D$50=1,$D$9*(1-(ABS($Q167-ABS(VALUE(MID(AW167,FIND("|",AW167)+1,FIND("-",AW167)-FIND("|",AW167)-1))-VALUE(MID(AW167,FIND("-",AW167)+1,10)))))*$D$50),$D$9*(1-(IF($N167="X",ABS($O167-VALUE(MID(AW167,FIND("|",AW167)+1,FIND("-",AW167)-FIND("|",AW167)-1))),ABS($Q167-ABS(VALUE(MID(AW167,FIND("|",AW167)+1,FIND("-",AW167)-FIND("|",AW167)-1))-VALUE(MID(AW167,FIND("-",AW167)+1,10)))))*$D$50)))))*$I167,0)),0)</f>
        <v>0</v>
      </c>
      <c r="AY167" s="403"/>
      <c r="AZ167" s="362" t="s">
        <v>266</v>
      </c>
      <c r="BA167" s="355" t="n">
        <f aca="false">IFERROR(IF($M167=AZ167,($D$8+$D$9+$D$10)*$I167,IF($N167=LEFT(AZ167,1),($D$8+MAX(0,IF($D$50=1,$D$9*(1-(ABS($Q167-ABS(VALUE(MID(AZ167,FIND("|",AZ167)+1,FIND("-",AZ167)-FIND("|",AZ167)-1))-VALUE(MID(AZ167,FIND("-",AZ167)+1,10)))))*$D$50),$D$9*(1-(IF($N167="X",ABS($O167-VALUE(MID(AZ167,FIND("|",AZ167)+1,FIND("-",AZ167)-FIND("|",AZ167)-1))),ABS($Q167-ABS(VALUE(MID(AZ167,FIND("|",AZ167)+1,FIND("-",AZ167)-FIND("|",AZ167)-1))-VALUE(MID(AZ167,FIND("-",AZ167)+1,10)))))*$D$50)))))*$I167,0)),0)</f>
        <v>0</v>
      </c>
      <c r="BB167" s="403"/>
      <c r="BC167" s="362" t="s">
        <v>288</v>
      </c>
      <c r="BD167" s="355" t="n">
        <f aca="false">IFERROR(IF($M167=BC167,($D$8+$D$9+$D$10)*$I167,IF($N167=LEFT(BC167,1),($D$8+MAX(0,IF($D$50=1,$D$9*(1-(ABS($Q167-ABS(VALUE(MID(BC167,FIND("|",BC167)+1,FIND("-",BC167)-FIND("|",BC167)-1))-VALUE(MID(BC167,FIND("-",BC167)+1,10)))))*$D$50),$D$9*(1-(IF($N167="X",ABS($O167-VALUE(MID(BC167,FIND("|",BC167)+1,FIND("-",BC167)-FIND("|",BC167)-1))),ABS($Q167-ABS(VALUE(MID(BC167,FIND("|",BC167)+1,FIND("-",BC167)-FIND("|",BC167)-1))-VALUE(MID(BC167,FIND("-",BC167)+1,10)))))*$D$50)))))*$I167,0)),0)</f>
        <v>0</v>
      </c>
      <c r="BE167" s="403"/>
      <c r="BF167" s="397" t="s">
        <v>274</v>
      </c>
      <c r="BG167" s="355" t="n">
        <f aca="false">IFERROR(IF($M167=BF167,($D$8+$D$9+$D$10)*$I167,IF($N167=LEFT(BF167,1),($D$8+MAX(0,IF($D$50=1,$D$9*(1-(ABS($Q167-ABS(VALUE(MID(BF167,FIND("|",BF167)+1,FIND("-",BF167)-FIND("|",BF167)-1))-VALUE(MID(BF167,FIND("-",BF167)+1,10)))))*$D$50),$D$9*(1-(IF($N167="X",ABS($O167-VALUE(MID(BF167,FIND("|",BF167)+1,FIND("-",BF167)-FIND("|",BF167)-1))),ABS($Q167-ABS(VALUE(MID(BF167,FIND("|",BF167)+1,FIND("-",BF167)-FIND("|",BF167)-1))-VALUE(MID(BF167,FIND("-",BF167)+1,10)))))*$D$50)))))*$I167,0)),0)</f>
        <v>0</v>
      </c>
      <c r="BH167" s="403"/>
      <c r="BI167" s="362" t="s">
        <v>265</v>
      </c>
      <c r="BJ167" s="355" t="n">
        <f aca="false">IFERROR(IF($M167=BI167,($D$8+$D$9+$D$10)*$I167,IF($N167=LEFT(BI167,1),($D$8+MAX(0,IF($D$50=1,$D$9*(1-(ABS($Q167-ABS(VALUE(MID(BI167,FIND("|",BI167)+1,FIND("-",BI167)-FIND("|",BI167)-1))-VALUE(MID(BI167,FIND("-",BI167)+1,10)))))*$D$50),$D$9*(1-(IF($N167="X",ABS($O167-VALUE(MID(BI167,FIND("|",BI167)+1,FIND("-",BI167)-FIND("|",BI167)-1))),ABS($Q167-ABS(VALUE(MID(BI167,FIND("|",BI167)+1,FIND("-",BI167)-FIND("|",BI167)-1))-VALUE(MID(BI167,FIND("-",BI167)+1,10)))))*$D$50)))))*$I167,0)),0)</f>
        <v>0</v>
      </c>
      <c r="BK167" s="403"/>
      <c r="BL167" s="362" t="s">
        <v>264</v>
      </c>
      <c r="BM167" s="355" t="n">
        <f aca="false">IFERROR(IF($M167=BL167,($D$8+$D$9+$D$10)*$I167,IF($N167=LEFT(BL167,1),($D$8+MAX(0,IF($D$50=1,$D$9*(1-(ABS($Q167-ABS(VALUE(MID(BL167,FIND("|",BL167)+1,FIND("-",BL167)-FIND("|",BL167)-1))-VALUE(MID(BL167,FIND("-",BL167)+1,10)))))*$D$50),$D$9*(1-(IF($N167="X",ABS($O167-VALUE(MID(BL167,FIND("|",BL167)+1,FIND("-",BL167)-FIND("|",BL167)-1))),ABS($Q167-ABS(VALUE(MID(BL167,FIND("|",BL167)+1,FIND("-",BL167)-FIND("|",BL167)-1))-VALUE(MID(BL167,FIND("-",BL167)+1,10)))))*$D$50)))))*$I167,0)),0)</f>
        <v>0</v>
      </c>
      <c r="BN167" s="403"/>
      <c r="BO167" s="362" t="s">
        <v>267</v>
      </c>
      <c r="BP167" s="355" t="n">
        <f aca="false">IFERROR(IF($M167=BO167,($D$8+$D$9+$D$10)*$I167,IF($N167=LEFT(BO167,1),($D$8+MAX(0,IF($D$50=1,$D$9*(1-(ABS($Q167-ABS(VALUE(MID(BO167,FIND("|",BO167)+1,FIND("-",BO167)-FIND("|",BO167)-1))-VALUE(MID(BO167,FIND("-",BO167)+1,10)))))*$D$50),$D$9*(1-(IF($N167="X",ABS($O167-VALUE(MID(BO167,FIND("|",BO167)+1,FIND("-",BO167)-FIND("|",BO167)-1))),ABS($Q167-ABS(VALUE(MID(BO167,FIND("|",BO167)+1,FIND("-",BO167)-FIND("|",BO167)-1))-VALUE(MID(BO167,FIND("-",BO167)+1,10)))))*$D$50)))))*$I167,0)),0)</f>
        <v>0</v>
      </c>
      <c r="BQ167" s="403"/>
      <c r="BR167" s="362" t="s">
        <v>264</v>
      </c>
      <c r="BS167" s="355" t="n">
        <f aca="false">IFERROR(IF($M167=BR167,($D$8+$D$9+$D$10)*$I167,IF($N167=LEFT(BR167,1),($D$8+MAX(0,IF($D$50=1,$D$9*(1-(ABS($Q167-ABS(VALUE(MID(BR167,FIND("|",BR167)+1,FIND("-",BR167)-FIND("|",BR167)-1))-VALUE(MID(BR167,FIND("-",BR167)+1,10)))))*$D$50),$D$9*(1-(IF($N167="X",ABS($O167-VALUE(MID(BR167,FIND("|",BR167)+1,FIND("-",BR167)-FIND("|",BR167)-1))),ABS($Q167-ABS(VALUE(MID(BR167,FIND("|",BR167)+1,FIND("-",BR167)-FIND("|",BR167)-1))-VALUE(MID(BR167,FIND("-",BR167)+1,10)))))*$D$50)))))*$I167,0)),0)</f>
        <v>0</v>
      </c>
      <c r="BT167" s="403"/>
      <c r="BU167" s="397"/>
      <c r="BV167" s="355" t="n">
        <f aca="false">IFERROR(IF($M167=BU167,($D$8+$D$9+$D$10)*$I167,IF($N167=LEFT(BU167,1),($D$8+MAX(0,IF($D$50=1,$D$9*(1-(ABS($Q167-ABS(VALUE(MID(BU167,FIND("|",BU167)+1,FIND("-",BU167)-FIND("|",BU167)-1))-VALUE(MID(BU167,FIND("-",BU167)+1,10)))))*$D$50),$D$9*(1-(IF($N167="X",ABS($O167-VALUE(MID(BU167,FIND("|",BU167)+1,FIND("-",BU167)-FIND("|",BU167)-1))),ABS($Q167-ABS(VALUE(MID(BU167,FIND("|",BU167)+1,FIND("-",BU167)-FIND("|",BU167)-1))-VALUE(MID(BU167,FIND("-",BU167)+1,10)))))*$D$50)))))*$I167,0)),0)</f>
        <v>0</v>
      </c>
      <c r="BW167" s="403"/>
      <c r="BX167" s="362"/>
      <c r="BY167" s="355" t="n">
        <f aca="false">IFERROR(IF($M167=BX167,($D$8+$D$9+$D$10)*$I167,IF($N167=LEFT(BX167,1),($D$8+MAX(0,IF($D$50=1,$D$9*(1-(ABS($Q167-ABS(VALUE(MID(BX167,FIND("|",BX167)+1,FIND("-",BX167)-FIND("|",BX167)-1))-VALUE(MID(BX167,FIND("-",BX167)+1,10)))))*$D$50),$D$9*(1-(IF($N167="X",ABS($O167-VALUE(MID(BX167,FIND("|",BX167)+1,FIND("-",BX167)-FIND("|",BX167)-1))),ABS($Q167-ABS(VALUE(MID(BX167,FIND("|",BX167)+1,FIND("-",BX167)-FIND("|",BX167)-1))-VALUE(MID(BX167,FIND("-",BX167)+1,10)))))*$D$50)))))*$I167,0)),0)</f>
        <v>0</v>
      </c>
      <c r="BZ167" s="403"/>
      <c r="CA167" s="362"/>
      <c r="CB167" s="355" t="n">
        <f aca="false">IFERROR(IF($M167=CA167,($D$8+$D$9+$D$10)*$I167,IF($N167=LEFT(CA167,1),($D$8+MAX(0,IF($D$50=1,$D$9*(1-(ABS($Q167-ABS(VALUE(MID(CA167,FIND("|",CA167)+1,FIND("-",CA167)-FIND("|",CA167)-1))-VALUE(MID(CA167,FIND("-",CA167)+1,10)))))*$D$50),$D$9*(1-(IF($N167="X",ABS($O167-VALUE(MID(CA167,FIND("|",CA167)+1,FIND("-",CA167)-FIND("|",CA167)-1))),ABS($Q167-ABS(VALUE(MID(CA167,FIND("|",CA167)+1,FIND("-",CA167)-FIND("|",CA167)-1))-VALUE(MID(CA167,FIND("-",CA167)+1,10)))))*$D$50)))))*$I167,0)),0)</f>
        <v>0</v>
      </c>
      <c r="CC167" s="403"/>
      <c r="CD167" s="362"/>
      <c r="CE167" s="355" t="n">
        <f aca="false">IFERROR(IF($M167=CD167,($D$8+$D$9+$D$10)*$I167,IF($N167=LEFT(CD167,1),($D$8+MAX(0,IF($D$50=1,$D$9*(1-(ABS($Q167-ABS(VALUE(MID(CD167,FIND("|",CD167)+1,FIND("-",CD167)-FIND("|",CD167)-1))-VALUE(MID(CD167,FIND("-",CD167)+1,10)))))*$D$50),$D$9*(1-(IF($N167="X",ABS($O167-VALUE(MID(CD167,FIND("|",CD167)+1,FIND("-",CD167)-FIND("|",CD167)-1))),ABS($Q167-ABS(VALUE(MID(CD167,FIND("|",CD167)+1,FIND("-",CD167)-FIND("|",CD167)-1))-VALUE(MID(CD167,FIND("-",CD167)+1,10)))))*$D$50)))))*$I167,0)),0)</f>
        <v>0</v>
      </c>
      <c r="CF167" s="403"/>
      <c r="CG167" s="362"/>
      <c r="CH167" s="355" t="n">
        <f aca="false">IFERROR(IF($M167=CG167,($D$8+$D$9+$D$10)*$I167,IF($N167=LEFT(CG167,1),($D$8+MAX(0,IF($D$50=1,$D$9*(1-(ABS($Q167-ABS(VALUE(MID(CG167,FIND("|",CG167)+1,FIND("-",CG167)-FIND("|",CG167)-1))-VALUE(MID(CG167,FIND("-",CG167)+1,10)))))*$D$50),$D$9*(1-(IF($N167="X",ABS($O167-VALUE(MID(CG167,FIND("|",CG167)+1,FIND("-",CG167)-FIND("|",CG167)-1))),ABS($Q167-ABS(VALUE(MID(CG167,FIND("|",CG167)+1,FIND("-",CG167)-FIND("|",CG167)-1))-VALUE(MID(CG167,FIND("-",CG167)+1,10)))))*$D$50)))))*$I167,0)),0)</f>
        <v>0</v>
      </c>
      <c r="CI167" s="403"/>
      <c r="CJ167" s="397"/>
      <c r="CK167" s="355" t="n">
        <f aca="false">IFERROR(IF($M167=CJ167,($D$8+$D$9+$D$10)*$I167,IF($N167=LEFT(CJ167,1),($D$8+MAX(0,IF($D$50=1,$D$9*(1-(ABS($Q167-ABS(VALUE(MID(CJ167,FIND("|",CJ167)+1,FIND("-",CJ167)-FIND("|",CJ167)-1))-VALUE(MID(CJ167,FIND("-",CJ167)+1,10)))))*$D$50),$D$9*(1-(IF($N167="X",ABS($O167-VALUE(MID(CJ167,FIND("|",CJ167)+1,FIND("-",CJ167)-FIND("|",CJ167)-1))),ABS($Q167-ABS(VALUE(MID(CJ167,FIND("|",CJ167)+1,FIND("-",CJ167)-FIND("|",CJ167)-1))-VALUE(MID(CJ167,FIND("-",CJ167)+1,10)))))*$D$50)))))*$I167,0)),0)</f>
        <v>0</v>
      </c>
      <c r="CL167" s="403"/>
      <c r="CM167" s="362"/>
      <c r="CN167" s="355" t="n">
        <f aca="false">IFERROR(IF($M167=CM167,($D$8+$D$9+$D$10)*$I167,IF($N167=LEFT(CM167,1),($D$8+MAX(0,IF($D$50=1,$D$9*(1-(ABS($Q167-ABS(VALUE(MID(CM167,FIND("|",CM167)+1,FIND("-",CM167)-FIND("|",CM167)-1))-VALUE(MID(CM167,FIND("-",CM167)+1,10)))))*$D$50),$D$9*(1-(IF($N167="X",ABS($O167-VALUE(MID(CM167,FIND("|",CM167)+1,FIND("-",CM167)-FIND("|",CM167)-1))),ABS($Q167-ABS(VALUE(MID(CM167,FIND("|",CM167)+1,FIND("-",CM167)-FIND("|",CM167)-1))-VALUE(MID(CM167,FIND("-",CM167)+1,10)))))*$D$50)))))*$I167,0)),0)</f>
        <v>0</v>
      </c>
      <c r="CO167" s="403"/>
      <c r="CP167" s="362"/>
      <c r="CQ167" s="355" t="n">
        <f aca="false">IFERROR(IF($M167=CP167,($D$8+$D$9+$D$10)*$I167,IF($N167=LEFT(CP167,1),($D$8+MAX(0,IF($D$50=1,$D$9*(1-(ABS($Q167-ABS(VALUE(MID(CP167,FIND("|",CP167)+1,FIND("-",CP167)-FIND("|",CP167)-1))-VALUE(MID(CP167,FIND("-",CP167)+1,10)))))*$D$50),$D$9*(1-(IF($N167="X",ABS($O167-VALUE(MID(CP167,FIND("|",CP167)+1,FIND("-",CP167)-FIND("|",CP167)-1))),ABS($Q167-ABS(VALUE(MID(CP167,FIND("|",CP167)+1,FIND("-",CP167)-FIND("|",CP167)-1))-VALUE(MID(CP167,FIND("-",CP167)+1,10)))))*$D$50)))))*$I167,0)),0)</f>
        <v>0</v>
      </c>
      <c r="CR167" s="403"/>
      <c r="CS167" s="362"/>
      <c r="CT167" s="355" t="n">
        <f aca="false">IFERROR(IF($M167=CS167,($D$8+$D$9+$D$10)*$I167,IF($N167=LEFT(CS167,1),($D$8+MAX(0,IF($D$50=1,$D$9*(1-(ABS($Q167-ABS(VALUE(MID(CS167,FIND("|",CS167)+1,FIND("-",CS167)-FIND("|",CS167)-1))-VALUE(MID(CS167,FIND("-",CS167)+1,10)))))*$D$50),$D$9*(1-(IF($N167="X",ABS($O167-VALUE(MID(CS167,FIND("|",CS167)+1,FIND("-",CS167)-FIND("|",CS167)-1))),ABS($Q167-ABS(VALUE(MID(CS167,FIND("|",CS167)+1,FIND("-",CS167)-FIND("|",CS167)-1))-VALUE(MID(CS167,FIND("-",CS167)+1,10)))))*$D$50)))))*$I167,0)),0)</f>
        <v>0</v>
      </c>
      <c r="CU167" s="403"/>
      <c r="CV167" s="362"/>
      <c r="CW167" s="355" t="n">
        <f aca="false">IFERROR(IF($M167=CV167,($D$8+$D$9+$D$10)*$I167,IF($N167=LEFT(CV167,1),($D$8+MAX(0,IF($D$50=1,$D$9*(1-(ABS($Q167-ABS(VALUE(MID(CV167,FIND("|",CV167)+1,FIND("-",CV167)-FIND("|",CV167)-1))-VALUE(MID(CV167,FIND("-",CV167)+1,10)))))*$D$50),$D$9*(1-(IF($N167="X",ABS($O167-VALUE(MID(CV167,FIND("|",CV167)+1,FIND("-",CV167)-FIND("|",CV167)-1))),ABS($Q167-ABS(VALUE(MID(CV167,FIND("|",CV167)+1,FIND("-",CV167)-FIND("|",CV167)-1))-VALUE(MID(CV167,FIND("-",CV167)+1,10)))))*$D$50)))))*$I167,0)),0)</f>
        <v>0</v>
      </c>
      <c r="CX167" s="403"/>
      <c r="CY167" s="397"/>
      <c r="CZ167" s="355" t="n">
        <f aca="false">IFERROR(IF($M167=CY167,($D$8+$D$9+$D$10)*$I167,IF($N167=LEFT(CY167,1),($D$8+MAX(0,IF($D$50=1,$D$9*(1-(ABS($Q167-ABS(VALUE(MID(CY167,FIND("|",CY167)+1,FIND("-",CY167)-FIND("|",CY167)-1))-VALUE(MID(CY167,FIND("-",CY167)+1,10)))))*$D$50),$D$9*(1-(IF($N167="X",ABS($O167-VALUE(MID(CY167,FIND("|",CY167)+1,FIND("-",CY167)-FIND("|",CY167)-1))),ABS($Q167-ABS(VALUE(MID(CY167,FIND("|",CY167)+1,FIND("-",CY167)-FIND("|",CY167)-1))-VALUE(MID(CY167,FIND("-",CY167)+1,10)))))*$D$50)))))*$I167,0)),0)</f>
        <v>0</v>
      </c>
      <c r="DA167" s="403"/>
      <c r="DB167" s="362"/>
      <c r="DC167" s="355" t="n">
        <f aca="false">IFERROR(IF($M167=DB167,($D$8+$D$9+$D$10)*$I167,IF($N167=LEFT(DB167,1),($D$8+MAX(0,IF($D$50=1,$D$9*(1-(ABS($Q167-ABS(VALUE(MID(DB167,FIND("|",DB167)+1,FIND("-",DB167)-FIND("|",DB167)-1))-VALUE(MID(DB167,FIND("-",DB167)+1,10)))))*$D$50),$D$9*(1-(IF($N167="X",ABS($O167-VALUE(MID(DB167,FIND("|",DB167)+1,FIND("-",DB167)-FIND("|",DB167)-1))),ABS($Q167-ABS(VALUE(MID(DB167,FIND("|",DB167)+1,FIND("-",DB167)-FIND("|",DB167)-1))-VALUE(MID(DB167,FIND("-",DB167)+1,10)))))*$D$50)))))*$I167,0)),0)</f>
        <v>0</v>
      </c>
      <c r="DD167" s="403"/>
      <c r="DE167" s="362"/>
      <c r="DF167" s="355" t="n">
        <f aca="false">IFERROR(IF($M167=DE167,($D$8+$D$9+$D$10)*$I167,IF($N167=LEFT(DE167,1),($D$8+MAX(0,IF($D$50=1,$D$9*(1-(ABS($Q167-ABS(VALUE(MID(DE167,FIND("|",DE167)+1,FIND("-",DE167)-FIND("|",DE167)-1))-VALUE(MID(DE167,FIND("-",DE167)+1,10)))))*$D$50),$D$9*(1-(IF($N167="X",ABS($O167-VALUE(MID(DE167,FIND("|",DE167)+1,FIND("-",DE167)-FIND("|",DE167)-1))),ABS($Q167-ABS(VALUE(MID(DE167,FIND("|",DE167)+1,FIND("-",DE167)-FIND("|",DE167)-1))-VALUE(MID(DE167,FIND("-",DE167)+1,10)))))*$D$50)))))*$I167,0)),0)</f>
        <v>0</v>
      </c>
      <c r="DG167" s="403"/>
      <c r="DH167" s="362"/>
      <c r="DI167" s="355" t="n">
        <f aca="false">IFERROR(IF($M167=DH167,($D$8+$D$9+$D$10)*$I167,IF($N167=LEFT(DH167,1),($D$8+MAX(0,IF($D$50=1,$D$9*(1-(ABS($Q167-ABS(VALUE(MID(DH167,FIND("|",DH167)+1,FIND("-",DH167)-FIND("|",DH167)-1))-VALUE(MID(DH167,FIND("-",DH167)+1,10)))))*$D$50),$D$9*(1-(IF($N167="X",ABS($O167-VALUE(MID(DH167,FIND("|",DH167)+1,FIND("-",DH167)-FIND("|",DH167)-1))),ABS($Q167-ABS(VALUE(MID(DH167,FIND("|",DH167)+1,FIND("-",DH167)-FIND("|",DH167)-1))-VALUE(MID(DH167,FIND("-",DH167)+1,10)))))*$D$50)))))*$I167,0)),0)</f>
        <v>0</v>
      </c>
      <c r="DJ167" s="403"/>
      <c r="DK167" s="362"/>
      <c r="DL167" s="355" t="n">
        <f aca="false">IFERROR(IF($M167=DK167,($D$8+$D$9+$D$10)*$I167,IF($N167=LEFT(DK167,1),($D$8+MAX(0,IF($D$50=1,$D$9*(1-(ABS($Q167-ABS(VALUE(MID(DK167,FIND("|",DK167)+1,FIND("-",DK167)-FIND("|",DK167)-1))-VALUE(MID(DK167,FIND("-",DK167)+1,10)))))*$D$50),$D$9*(1-(IF($N167="X",ABS($O167-VALUE(MID(DK167,FIND("|",DK167)+1,FIND("-",DK167)-FIND("|",DK167)-1))),ABS($Q167-ABS(VALUE(MID(DK167,FIND("|",DK167)+1,FIND("-",DK167)-FIND("|",DK167)-1))-VALUE(MID(DK167,FIND("-",DK167)+1,10)))))*$D$50)))))*$I167,0)),0)</f>
        <v>0</v>
      </c>
      <c r="DM167" s="403"/>
      <c r="DN167" s="397"/>
      <c r="DO167" s="355" t="n">
        <f aca="false">IFERROR(IF($M167=DN167,($D$8+$D$9+$D$10)*$I167,IF($N167=LEFT(DN167,1),($D$8+MAX(0,IF($D$50=1,$D$9*(1-(ABS($Q167-ABS(VALUE(MID(DN167,FIND("|",DN167)+1,FIND("-",DN167)-FIND("|",DN167)-1))-VALUE(MID(DN167,FIND("-",DN167)+1,10)))))*$D$50),$D$9*(1-(IF($N167="X",ABS($O167-VALUE(MID(DN167,FIND("|",DN167)+1,FIND("-",DN167)-FIND("|",DN167)-1))),ABS($Q167-ABS(VALUE(MID(DN167,FIND("|",DN167)+1,FIND("-",DN167)-FIND("|",DN167)-1))-VALUE(MID(DN167,FIND("-",DN167)+1,10)))))*$D$50)))))*$I167,0)),0)</f>
        <v>0</v>
      </c>
      <c r="DP167" s="403"/>
      <c r="DQ167" s="362"/>
      <c r="DR167" s="355" t="n">
        <f aca="false">IFERROR(IF($M167=DQ167,($D$8+$D$9+$D$10)*$I167,IF($N167=LEFT(DQ167,1),($D$8+MAX(0,IF($D$50=1,$D$9*(1-(ABS($Q167-ABS(VALUE(MID(DQ167,FIND("|",DQ167)+1,FIND("-",DQ167)-FIND("|",DQ167)-1))-VALUE(MID(DQ167,FIND("-",DQ167)+1,10)))))*$D$50),$D$9*(1-(IF($N167="X",ABS($O167-VALUE(MID(DQ167,FIND("|",DQ167)+1,FIND("-",DQ167)-FIND("|",DQ167)-1))),ABS($Q167-ABS(VALUE(MID(DQ167,FIND("|",DQ167)+1,FIND("-",DQ167)-FIND("|",DQ167)-1))-VALUE(MID(DQ167,FIND("-",DQ167)+1,10)))))*$D$50)))))*$I167,0)),0)</f>
        <v>0</v>
      </c>
      <c r="DS167" s="403"/>
      <c r="DT167" s="362"/>
      <c r="DU167" s="355" t="n">
        <f aca="false">IFERROR(IF($M167=DT167,($D$8+$D$9+$D$10)*$I167,IF($N167=LEFT(DT167,1),($D$8+MAX(0,IF($D$50=1,$D$9*(1-(ABS($Q167-ABS(VALUE(MID(DT167,FIND("|",DT167)+1,FIND("-",DT167)-FIND("|",DT167)-1))-VALUE(MID(DT167,FIND("-",DT167)+1,10)))))*$D$50),$D$9*(1-(IF($N167="X",ABS($O167-VALUE(MID(DT167,FIND("|",DT167)+1,FIND("-",DT167)-FIND("|",DT167)-1))),ABS($Q167-ABS(VALUE(MID(DT167,FIND("|",DT167)+1,FIND("-",DT167)-FIND("|",DT167)-1))-VALUE(MID(DT167,FIND("-",DT167)+1,10)))))*$D$50)))))*$I167,0)),0)</f>
        <v>0</v>
      </c>
      <c r="DV167" s="403"/>
      <c r="DW167" s="362"/>
      <c r="DX167" s="355" t="n">
        <f aca="false">IFERROR(IF($M167=DW167,($D$8+$D$9+$D$10)*$I167,IF($N167=LEFT(DW167,1),($D$8+MAX(0,IF($D$50=1,$D$9*(1-(ABS($Q167-ABS(VALUE(MID(DW167,FIND("|",DW167)+1,FIND("-",DW167)-FIND("|",DW167)-1))-VALUE(MID(DW167,FIND("-",DW167)+1,10)))))*$D$50),$D$9*(1-(IF($N167="X",ABS($O167-VALUE(MID(DW167,FIND("|",DW167)+1,FIND("-",DW167)-FIND("|",DW167)-1))),ABS($Q167-ABS(VALUE(MID(DW167,FIND("|",DW167)+1,FIND("-",DW167)-FIND("|",DW167)-1))-VALUE(MID(DW167,FIND("-",DW167)+1,10)))))*$D$50)))))*$I167,0)),0)</f>
        <v>0</v>
      </c>
      <c r="DY167" s="403"/>
      <c r="DZ167" s="362"/>
      <c r="EA167" s="355" t="n">
        <f aca="false">IFERROR(IF($M167=DZ167,($D$8+$D$9+$D$10)*$I167,IF($N167=LEFT(DZ167,1),($D$8+MAX(0,IF($D$50=1,$D$9*(1-(ABS($Q167-ABS(VALUE(MID(DZ167,FIND("|",DZ167)+1,FIND("-",DZ167)-FIND("|",DZ167)-1))-VALUE(MID(DZ167,FIND("-",DZ167)+1,10)))))*$D$50),$D$9*(1-(IF($N167="X",ABS($O167-VALUE(MID(DZ167,FIND("|",DZ167)+1,FIND("-",DZ167)-FIND("|",DZ167)-1))),ABS($Q167-ABS(VALUE(MID(DZ167,FIND("|",DZ167)+1,FIND("-",DZ167)-FIND("|",DZ167)-1))-VALUE(MID(DZ167,FIND("-",DZ167)+1,10)))))*$D$50)))))*$I167,0)),0)</f>
        <v>0</v>
      </c>
      <c r="EB167" s="403"/>
      <c r="EC167" s="397"/>
      <c r="ED167" s="355" t="n">
        <f aca="false">IFERROR(IF($M167=EC167,($D$8+$D$9+$D$10)*$I167,IF($N167=LEFT(EC167,1),($D$8+MAX(0,IF($D$50=1,$D$9*(1-(ABS($Q167-ABS(VALUE(MID(EC167,FIND("|",EC167)+1,FIND("-",EC167)-FIND("|",EC167)-1))-VALUE(MID(EC167,FIND("-",EC167)+1,10)))))*$D$50),$D$9*(1-(IF($N167="X",ABS($O167-VALUE(MID(EC167,FIND("|",EC167)+1,FIND("-",EC167)-FIND("|",EC167)-1))),ABS($Q167-ABS(VALUE(MID(EC167,FIND("|",EC167)+1,FIND("-",EC167)-FIND("|",EC167)-1))-VALUE(MID(EC167,FIND("-",EC167)+1,10)))))*$D$50)))))*$I167,0)),0)</f>
        <v>0</v>
      </c>
      <c r="EE167" s="403"/>
      <c r="EF167" s="362"/>
      <c r="EG167" s="355" t="n">
        <f aca="false">IFERROR(IF($M167=EF167,($D$8+$D$9+$D$10)*$I167,IF($N167=LEFT(EF167,1),($D$8+MAX(0,IF($D$50=1,$D$9*(1-(ABS($Q167-ABS(VALUE(MID(EF167,FIND("|",EF167)+1,FIND("-",EF167)-FIND("|",EF167)-1))-VALUE(MID(EF167,FIND("-",EF167)+1,10)))))*$D$50),$D$9*(1-(IF($N167="X",ABS($O167-VALUE(MID(EF167,FIND("|",EF167)+1,FIND("-",EF167)-FIND("|",EF167)-1))),ABS($Q167-ABS(VALUE(MID(EF167,FIND("|",EF167)+1,FIND("-",EF167)-FIND("|",EF167)-1))-VALUE(MID(EF167,FIND("-",EF167)+1,10)))))*$D$50)))))*$I167,0)),0)</f>
        <v>0</v>
      </c>
      <c r="EH167" s="403"/>
      <c r="EI167" s="403"/>
    </row>
    <row r="168" customFormat="false" ht="15" hidden="false" customHeight="false" outlineLevel="0" collapsed="false">
      <c r="A168" s="331" t="n">
        <f aca="false">WORLDCUP!AD105</f>
        <v>0</v>
      </c>
      <c r="B168" s="331" t="n">
        <f aca="false">WORLDCUP!AC105</f>
        <v>0</v>
      </c>
      <c r="C168" s="421" t="str">
        <f aca="false">CONCATENATE(WORLDCUP!AF105,"-",WORLDCUP!AA105)</f>
        <v>2I-2E</v>
      </c>
      <c r="D168" s="421" t="str">
        <f aca="false">IF(WORLDCUP!AC105&gt;WORLDCUP!AD105,2,IF(WORLDCUP!AC105&lt;WORLDCUP!AD105,1,IF(AND(WORLDCUP!AC105=WORLDCUP!AD105,WORLDCUP!AC105&lt;&gt;"",WORLDCUP!AD105&lt;&gt;""),0,"PD")))</f>
        <v>PD</v>
      </c>
      <c r="E168" s="421" t="str">
        <f aca="false">IF(OR(WORLDCUP!AC105="",WORLDCUP!AD105=""),"-",A168&amp;"-"&amp;B168)</f>
        <v>-</v>
      </c>
      <c r="F168" s="422" t="n">
        <f aca="false">SUM($D$16:$D$18)*I168</f>
        <v>17</v>
      </c>
      <c r="G168" s="422" t="n">
        <f aca="false">VLOOKUP(H168,Equipos!$Q$1:$R$25,2,0)</f>
        <v>20</v>
      </c>
      <c r="H168" s="423" t="str">
        <f aca="false">Idiomas!$D$260</f>
        <v>Dieciseisavos de final</v>
      </c>
      <c r="I168" s="424" t="n">
        <v>1</v>
      </c>
      <c r="J168" s="417"/>
      <c r="K168" s="366" t="str">
        <f aca="false">CONCATENATE(WORLDCUP!AA105,"-",WORLDCUP!AF105)</f>
        <v>2E-2I</v>
      </c>
      <c r="L168" s="353"/>
      <c r="M168" s="358" t="str">
        <f aca="false">IF(OR(WORLDCUP!AC105="",WORLDCUP!AD105=""),"-",N168&amp;"|"&amp;O168&amp;"-"&amp;P168)</f>
        <v>-</v>
      </c>
      <c r="N168" s="331" t="str">
        <f aca="false">IF(OR(WORLDCUP!AC105="",WORLDCUP!AD105=""),"",IF(WORLDCUP!AC105&gt;WORLDCUP!AD105,"1",IF(WORLDCUP!AC105&lt;WORLDCUP!AD105,"2","X")))</f>
        <v/>
      </c>
      <c r="O168" s="331" t="n">
        <f aca="false">WORLDCUP!AC105</f>
        <v>0</v>
      </c>
      <c r="P168" s="331" t="n">
        <f aca="false">WORLDCUP!AD105</f>
        <v>0</v>
      </c>
      <c r="Q168" s="331" t="n">
        <f aca="false">ABS(O168-P168)</f>
        <v>0</v>
      </c>
      <c r="R168" s="403"/>
      <c r="S168" s="362" t="s">
        <v>318</v>
      </c>
      <c r="T168" s="355" t="n">
        <f aca="false">IFERROR(IF($M168=S168,($D$8+$D$9+$D$10)*$I168,IF($N168=LEFT(S168,1),($D$8+MAX(0,IF($D$50=1,$D$9*(1-(ABS($Q168-ABS(VALUE(MID(S168,FIND("|",S168)+1,FIND("-",S168)-FIND("|",S168)-1))-VALUE(MID(S168,FIND("-",S168)+1,10)))))*$D$50),$D$9*(1-(IF($N168="X",ABS($O168-VALUE(MID(S168,FIND("|",S168)+1,FIND("-",S168)-FIND("|",S168)-1))),ABS($Q168-ABS(VALUE(MID(S168,FIND("|",S168)+1,FIND("-",S168)-FIND("|",S168)-1))-VALUE(MID(S168,FIND("-",S168)+1,10)))))*$D$50)))))*$I168,0)),0)</f>
        <v>0</v>
      </c>
      <c r="U168" s="403"/>
      <c r="V168" s="362" t="s">
        <v>265</v>
      </c>
      <c r="W168" s="355" t="n">
        <f aca="false">IFERROR(IF($M168=V168,($D$8+$D$9+$D$10)*$I168,IF($N168=LEFT(V168,1),($D$8+MAX(0,IF($D$50=1,$D$9*(1-(ABS($Q168-ABS(VALUE(MID(V168,FIND("|",V168)+1,FIND("-",V168)-FIND("|",V168)-1))-VALUE(MID(V168,FIND("-",V168)+1,10)))))*$D$50),$D$9*(1-(IF($N168="X",ABS($O168-VALUE(MID(V168,FIND("|",V168)+1,FIND("-",V168)-FIND("|",V168)-1))),ABS($Q168-ABS(VALUE(MID(V168,FIND("|",V168)+1,FIND("-",V168)-FIND("|",V168)-1))-VALUE(MID(V168,FIND("-",V168)+1,10)))))*$D$50)))))*$I168,0)),0)</f>
        <v>0</v>
      </c>
      <c r="X168" s="403"/>
      <c r="Y168" s="362" t="s">
        <v>268</v>
      </c>
      <c r="Z168" s="355" t="n">
        <f aca="false">IFERROR(IF($M168=Y168,($D$8+$D$9+$D$10)*$I168,IF($N168=LEFT(Y168,1),($D$8+MAX(0,IF($D$50=1,$D$9*(1-(ABS($Q168-ABS(VALUE(MID(Y168,FIND("|",Y168)+1,FIND("-",Y168)-FIND("|",Y168)-1))-VALUE(MID(Y168,FIND("-",Y168)+1,10)))))*$D$50),$D$9*(1-(IF($N168="X",ABS($O168-VALUE(MID(Y168,FIND("|",Y168)+1,FIND("-",Y168)-FIND("|",Y168)-1))),ABS($Q168-ABS(VALUE(MID(Y168,FIND("|",Y168)+1,FIND("-",Y168)-FIND("|",Y168)-1))-VALUE(MID(Y168,FIND("-",Y168)+1,10)))))*$D$50)))))*$I168,0)),0)</f>
        <v>0</v>
      </c>
      <c r="AA168" s="403"/>
      <c r="AB168" s="362" t="s">
        <v>268</v>
      </c>
      <c r="AC168" s="355" t="n">
        <f aca="false">IFERROR(IF($M168=AB168,($D$8+$D$9+$D$10)*$I168,IF($N168=LEFT(AB168,1),($D$8+MAX(0,IF($D$50=1,$D$9*(1-(ABS($Q168-ABS(VALUE(MID(AB168,FIND("|",AB168)+1,FIND("-",AB168)-FIND("|",AB168)-1))-VALUE(MID(AB168,FIND("-",AB168)+1,10)))))*$D$50),$D$9*(1-(IF($N168="X",ABS($O168-VALUE(MID(AB168,FIND("|",AB168)+1,FIND("-",AB168)-FIND("|",AB168)-1))),ABS($Q168-ABS(VALUE(MID(AB168,FIND("|",AB168)+1,FIND("-",AB168)-FIND("|",AB168)-1))-VALUE(MID(AB168,FIND("-",AB168)+1,10)))))*$D$50)))))*$I168,0)),0)</f>
        <v>0</v>
      </c>
      <c r="AD168" s="403"/>
      <c r="AE168" s="362" t="s">
        <v>274</v>
      </c>
      <c r="AF168" s="355" t="n">
        <f aca="false">IFERROR(IF($M168=AE168,($D$8+$D$9+$D$10)*$I168,IF($N168=LEFT(AE168,1),($D$8+MAX(0,IF($D$50=1,$D$9*(1-(ABS($Q168-ABS(VALUE(MID(AE168,FIND("|",AE168)+1,FIND("-",AE168)-FIND("|",AE168)-1))-VALUE(MID(AE168,FIND("-",AE168)+1,10)))))*$D$50),$D$9*(1-(IF($N168="X",ABS($O168-VALUE(MID(AE168,FIND("|",AE168)+1,FIND("-",AE168)-FIND("|",AE168)-1))),ABS($Q168-ABS(VALUE(MID(AE168,FIND("|",AE168)+1,FIND("-",AE168)-FIND("|",AE168)-1))-VALUE(MID(AE168,FIND("-",AE168)+1,10)))))*$D$50)))))*$I168,0)),0)</f>
        <v>0</v>
      </c>
      <c r="AG168" s="403"/>
      <c r="AH168" s="362" t="s">
        <v>271</v>
      </c>
      <c r="AI168" s="355" t="n">
        <f aca="false">IFERROR(IF($M168=AH168,($D$8+$D$9+$D$10)*$I168,IF($N168=LEFT(AH168,1),($D$8+MAX(0,IF($D$50=1,$D$9*(1-(ABS($Q168-ABS(VALUE(MID(AH168,FIND("|",AH168)+1,FIND("-",AH168)-FIND("|",AH168)-1))-VALUE(MID(AH168,FIND("-",AH168)+1,10)))))*$D$50),$D$9*(1-(IF($N168="X",ABS($O168-VALUE(MID(AH168,FIND("|",AH168)+1,FIND("-",AH168)-FIND("|",AH168)-1))),ABS($Q168-ABS(VALUE(MID(AH168,FIND("|",AH168)+1,FIND("-",AH168)-FIND("|",AH168)-1))-VALUE(MID(AH168,FIND("-",AH168)+1,10)))))*$D$50)))))*$I168,0)),0)</f>
        <v>0</v>
      </c>
      <c r="AJ168" s="403"/>
      <c r="AK168" s="362" t="s">
        <v>268</v>
      </c>
      <c r="AL168" s="355" t="n">
        <f aca="false">IFERROR(IF($M168=AK168,($D$8+$D$9+$D$10)*$I168,IF($N168=LEFT(AK168,1),($D$8+MAX(0,IF($D$50=1,$D$9*(1-(ABS($Q168-ABS(VALUE(MID(AK168,FIND("|",AK168)+1,FIND("-",AK168)-FIND("|",AK168)-1))-VALUE(MID(AK168,FIND("-",AK168)+1,10)))))*$D$50),$D$9*(1-(IF($N168="X",ABS($O168-VALUE(MID(AK168,FIND("|",AK168)+1,FIND("-",AK168)-FIND("|",AK168)-1))),ABS($Q168-ABS(VALUE(MID(AK168,FIND("|",AK168)+1,FIND("-",AK168)-FIND("|",AK168)-1))-VALUE(MID(AK168,FIND("-",AK168)+1,10)))))*$D$50)))))*$I168,0)),0)</f>
        <v>0</v>
      </c>
      <c r="AM168" s="403"/>
      <c r="AN168" s="362" t="s">
        <v>271</v>
      </c>
      <c r="AO168" s="355" t="n">
        <f aca="false">IFERROR(IF($M168=AN168,($D$8+$D$9+$D$10)*$I168,IF($N168=LEFT(AN168,1),($D$8+MAX(0,IF($D$50=1,$D$9*(1-(ABS($Q168-ABS(VALUE(MID(AN168,FIND("|",AN168)+1,FIND("-",AN168)-FIND("|",AN168)-1))-VALUE(MID(AN168,FIND("-",AN168)+1,10)))))*$D$50),$D$9*(1-(IF($N168="X",ABS($O168-VALUE(MID(AN168,FIND("|",AN168)+1,FIND("-",AN168)-FIND("|",AN168)-1))),ABS($Q168-ABS(VALUE(MID(AN168,FIND("|",AN168)+1,FIND("-",AN168)-FIND("|",AN168)-1))-VALUE(MID(AN168,FIND("-",AN168)+1,10)))))*$D$50)))))*$I168,0)),0)</f>
        <v>0</v>
      </c>
      <c r="AP168" s="403"/>
      <c r="AQ168" s="397" t="s">
        <v>269</v>
      </c>
      <c r="AR168" s="355" t="n">
        <f aca="false">IFERROR(IF($M168=AQ168,($D$8+$D$9+$D$10)*$I168,IF($N168=LEFT(AQ168,1),($D$8+MAX(0,IF($D$50=1,$D$9*(1-(ABS($Q168-ABS(VALUE(MID(AQ168,FIND("|",AQ168)+1,FIND("-",AQ168)-FIND("|",AQ168)-1))-VALUE(MID(AQ168,FIND("-",AQ168)+1,10)))))*$D$50),$D$9*(1-(IF($N168="X",ABS($O168-VALUE(MID(AQ168,FIND("|",AQ168)+1,FIND("-",AQ168)-FIND("|",AQ168)-1))),ABS($Q168-ABS(VALUE(MID(AQ168,FIND("|",AQ168)+1,FIND("-",AQ168)-FIND("|",AQ168)-1))-VALUE(MID(AQ168,FIND("-",AQ168)+1,10)))))*$D$50)))))*$I168,0)),0)</f>
        <v>0</v>
      </c>
      <c r="AS168" s="403"/>
      <c r="AT168" s="362" t="s">
        <v>267</v>
      </c>
      <c r="AU168" s="355" t="n">
        <f aca="false">IFERROR(IF($M168=AT168,($D$8+$D$9+$D$10)*$I168,IF($N168=LEFT(AT168,1),($D$8+MAX(0,IF($D$50=1,$D$9*(1-(ABS($Q168-ABS(VALUE(MID(AT168,FIND("|",AT168)+1,FIND("-",AT168)-FIND("|",AT168)-1))-VALUE(MID(AT168,FIND("-",AT168)+1,10)))))*$D$50),$D$9*(1-(IF($N168="X",ABS($O168-VALUE(MID(AT168,FIND("|",AT168)+1,FIND("-",AT168)-FIND("|",AT168)-1))),ABS($Q168-ABS(VALUE(MID(AT168,FIND("|",AT168)+1,FIND("-",AT168)-FIND("|",AT168)-1))-VALUE(MID(AT168,FIND("-",AT168)+1,10)))))*$D$50)))))*$I168,0)),0)</f>
        <v>0</v>
      </c>
      <c r="AV168" s="403"/>
      <c r="AW168" s="362" t="s">
        <v>271</v>
      </c>
      <c r="AX168" s="355" t="n">
        <f aca="false">IFERROR(IF($M168=AW168,($D$8+$D$9+$D$10)*$I168,IF($N168=LEFT(AW168,1),($D$8+MAX(0,IF($D$50=1,$D$9*(1-(ABS($Q168-ABS(VALUE(MID(AW168,FIND("|",AW168)+1,FIND("-",AW168)-FIND("|",AW168)-1))-VALUE(MID(AW168,FIND("-",AW168)+1,10)))))*$D$50),$D$9*(1-(IF($N168="X",ABS($O168-VALUE(MID(AW168,FIND("|",AW168)+1,FIND("-",AW168)-FIND("|",AW168)-1))),ABS($Q168-ABS(VALUE(MID(AW168,FIND("|",AW168)+1,FIND("-",AW168)-FIND("|",AW168)-1))-VALUE(MID(AW168,FIND("-",AW168)+1,10)))))*$D$50)))))*$I168,0)),0)</f>
        <v>0</v>
      </c>
      <c r="AY168" s="403"/>
      <c r="AZ168" s="362" t="s">
        <v>268</v>
      </c>
      <c r="BA168" s="355" t="n">
        <f aca="false">IFERROR(IF($M168=AZ168,($D$8+$D$9+$D$10)*$I168,IF($N168=LEFT(AZ168,1),($D$8+MAX(0,IF($D$50=1,$D$9*(1-(ABS($Q168-ABS(VALUE(MID(AZ168,FIND("|",AZ168)+1,FIND("-",AZ168)-FIND("|",AZ168)-1))-VALUE(MID(AZ168,FIND("-",AZ168)+1,10)))))*$D$50),$D$9*(1-(IF($N168="X",ABS($O168-VALUE(MID(AZ168,FIND("|",AZ168)+1,FIND("-",AZ168)-FIND("|",AZ168)-1))),ABS($Q168-ABS(VALUE(MID(AZ168,FIND("|",AZ168)+1,FIND("-",AZ168)-FIND("|",AZ168)-1))-VALUE(MID(AZ168,FIND("-",AZ168)+1,10)))))*$D$50)))))*$I168,0)),0)</f>
        <v>0</v>
      </c>
      <c r="BB168" s="403"/>
      <c r="BC168" s="362" t="s">
        <v>268</v>
      </c>
      <c r="BD168" s="355" t="n">
        <f aca="false">IFERROR(IF($M168=BC168,($D$8+$D$9+$D$10)*$I168,IF($N168=LEFT(BC168,1),($D$8+MAX(0,IF($D$50=1,$D$9*(1-(ABS($Q168-ABS(VALUE(MID(BC168,FIND("|",BC168)+1,FIND("-",BC168)-FIND("|",BC168)-1))-VALUE(MID(BC168,FIND("-",BC168)+1,10)))))*$D$50),$D$9*(1-(IF($N168="X",ABS($O168-VALUE(MID(BC168,FIND("|",BC168)+1,FIND("-",BC168)-FIND("|",BC168)-1))),ABS($Q168-ABS(VALUE(MID(BC168,FIND("|",BC168)+1,FIND("-",BC168)-FIND("|",BC168)-1))-VALUE(MID(BC168,FIND("-",BC168)+1,10)))))*$D$50)))))*$I168,0)),0)</f>
        <v>0</v>
      </c>
      <c r="BE168" s="403"/>
      <c r="BF168" s="397" t="s">
        <v>274</v>
      </c>
      <c r="BG168" s="355" t="n">
        <f aca="false">IFERROR(IF($M168=BF168,($D$8+$D$9+$D$10)*$I168,IF($N168=LEFT(BF168,1),($D$8+MAX(0,IF($D$50=1,$D$9*(1-(ABS($Q168-ABS(VALUE(MID(BF168,FIND("|",BF168)+1,FIND("-",BF168)-FIND("|",BF168)-1))-VALUE(MID(BF168,FIND("-",BF168)+1,10)))))*$D$50),$D$9*(1-(IF($N168="X",ABS($O168-VALUE(MID(BF168,FIND("|",BF168)+1,FIND("-",BF168)-FIND("|",BF168)-1))),ABS($Q168-ABS(VALUE(MID(BF168,FIND("|",BF168)+1,FIND("-",BF168)-FIND("|",BF168)-1))-VALUE(MID(BF168,FIND("-",BF168)+1,10)))))*$D$50)))))*$I168,0)),0)</f>
        <v>0</v>
      </c>
      <c r="BH168" s="403"/>
      <c r="BI168" s="362" t="s">
        <v>267</v>
      </c>
      <c r="BJ168" s="355" t="n">
        <f aca="false">IFERROR(IF($M168=BI168,($D$8+$D$9+$D$10)*$I168,IF($N168=LEFT(BI168,1),($D$8+MAX(0,IF($D$50=1,$D$9*(1-(ABS($Q168-ABS(VALUE(MID(BI168,FIND("|",BI168)+1,FIND("-",BI168)-FIND("|",BI168)-1))-VALUE(MID(BI168,FIND("-",BI168)+1,10)))))*$D$50),$D$9*(1-(IF($N168="X",ABS($O168-VALUE(MID(BI168,FIND("|",BI168)+1,FIND("-",BI168)-FIND("|",BI168)-1))),ABS($Q168-ABS(VALUE(MID(BI168,FIND("|",BI168)+1,FIND("-",BI168)-FIND("|",BI168)-1))-VALUE(MID(BI168,FIND("-",BI168)+1,10)))))*$D$50)))))*$I168,0)),0)</f>
        <v>0</v>
      </c>
      <c r="BK168" s="403"/>
      <c r="BL168" s="362" t="s">
        <v>274</v>
      </c>
      <c r="BM168" s="355" t="n">
        <f aca="false">IFERROR(IF($M168=BL168,($D$8+$D$9+$D$10)*$I168,IF($N168=LEFT(BL168,1),($D$8+MAX(0,IF($D$50=1,$D$9*(1-(ABS($Q168-ABS(VALUE(MID(BL168,FIND("|",BL168)+1,FIND("-",BL168)-FIND("|",BL168)-1))-VALUE(MID(BL168,FIND("-",BL168)+1,10)))))*$D$50),$D$9*(1-(IF($N168="X",ABS($O168-VALUE(MID(BL168,FIND("|",BL168)+1,FIND("-",BL168)-FIND("|",BL168)-1))),ABS($Q168-ABS(VALUE(MID(BL168,FIND("|",BL168)+1,FIND("-",BL168)-FIND("|",BL168)-1))-VALUE(MID(BL168,FIND("-",BL168)+1,10)))))*$D$50)))))*$I168,0)),0)</f>
        <v>0</v>
      </c>
      <c r="BN168" s="403"/>
      <c r="BO168" s="362" t="s">
        <v>268</v>
      </c>
      <c r="BP168" s="355" t="n">
        <f aca="false">IFERROR(IF($M168=BO168,($D$8+$D$9+$D$10)*$I168,IF($N168=LEFT(BO168,1),($D$8+MAX(0,IF($D$50=1,$D$9*(1-(ABS($Q168-ABS(VALUE(MID(BO168,FIND("|",BO168)+1,FIND("-",BO168)-FIND("|",BO168)-1))-VALUE(MID(BO168,FIND("-",BO168)+1,10)))))*$D$50),$D$9*(1-(IF($N168="X",ABS($O168-VALUE(MID(BO168,FIND("|",BO168)+1,FIND("-",BO168)-FIND("|",BO168)-1))),ABS($Q168-ABS(VALUE(MID(BO168,FIND("|",BO168)+1,FIND("-",BO168)-FIND("|",BO168)-1))-VALUE(MID(BO168,FIND("-",BO168)+1,10)))))*$D$50)))))*$I168,0)),0)</f>
        <v>0</v>
      </c>
      <c r="BQ168" s="403"/>
      <c r="BR168" s="362" t="s">
        <v>267</v>
      </c>
      <c r="BS168" s="355" t="n">
        <f aca="false">IFERROR(IF($M168=BR168,($D$8+$D$9+$D$10)*$I168,IF($N168=LEFT(BR168,1),($D$8+MAX(0,IF($D$50=1,$D$9*(1-(ABS($Q168-ABS(VALUE(MID(BR168,FIND("|",BR168)+1,FIND("-",BR168)-FIND("|",BR168)-1))-VALUE(MID(BR168,FIND("-",BR168)+1,10)))))*$D$50),$D$9*(1-(IF($N168="X",ABS($O168-VALUE(MID(BR168,FIND("|",BR168)+1,FIND("-",BR168)-FIND("|",BR168)-1))),ABS($Q168-ABS(VALUE(MID(BR168,FIND("|",BR168)+1,FIND("-",BR168)-FIND("|",BR168)-1))-VALUE(MID(BR168,FIND("-",BR168)+1,10)))))*$D$50)))))*$I168,0)),0)</f>
        <v>0</v>
      </c>
      <c r="BT168" s="403"/>
      <c r="BU168" s="397"/>
      <c r="BV168" s="355" t="n">
        <f aca="false">IFERROR(IF($M168=BU168,($D$8+$D$9+$D$10)*$I168,IF($N168=LEFT(BU168,1),($D$8+MAX(0,IF($D$50=1,$D$9*(1-(ABS($Q168-ABS(VALUE(MID(BU168,FIND("|",BU168)+1,FIND("-",BU168)-FIND("|",BU168)-1))-VALUE(MID(BU168,FIND("-",BU168)+1,10)))))*$D$50),$D$9*(1-(IF($N168="X",ABS($O168-VALUE(MID(BU168,FIND("|",BU168)+1,FIND("-",BU168)-FIND("|",BU168)-1))),ABS($Q168-ABS(VALUE(MID(BU168,FIND("|",BU168)+1,FIND("-",BU168)-FIND("|",BU168)-1))-VALUE(MID(BU168,FIND("-",BU168)+1,10)))))*$D$50)))))*$I168,0)),0)</f>
        <v>0</v>
      </c>
      <c r="BW168" s="403"/>
      <c r="BX168" s="362"/>
      <c r="BY168" s="355" t="n">
        <f aca="false">IFERROR(IF($M168=BX168,($D$8+$D$9+$D$10)*$I168,IF($N168=LEFT(BX168,1),($D$8+MAX(0,IF($D$50=1,$D$9*(1-(ABS($Q168-ABS(VALUE(MID(BX168,FIND("|",BX168)+1,FIND("-",BX168)-FIND("|",BX168)-1))-VALUE(MID(BX168,FIND("-",BX168)+1,10)))))*$D$50),$D$9*(1-(IF($N168="X",ABS($O168-VALUE(MID(BX168,FIND("|",BX168)+1,FIND("-",BX168)-FIND("|",BX168)-1))),ABS($Q168-ABS(VALUE(MID(BX168,FIND("|",BX168)+1,FIND("-",BX168)-FIND("|",BX168)-1))-VALUE(MID(BX168,FIND("-",BX168)+1,10)))))*$D$50)))))*$I168,0)),0)</f>
        <v>0</v>
      </c>
      <c r="BZ168" s="403"/>
      <c r="CA168" s="362"/>
      <c r="CB168" s="355" t="n">
        <f aca="false">IFERROR(IF($M168=CA168,($D$8+$D$9+$D$10)*$I168,IF($N168=LEFT(CA168,1),($D$8+MAX(0,IF($D$50=1,$D$9*(1-(ABS($Q168-ABS(VALUE(MID(CA168,FIND("|",CA168)+1,FIND("-",CA168)-FIND("|",CA168)-1))-VALUE(MID(CA168,FIND("-",CA168)+1,10)))))*$D$50),$D$9*(1-(IF($N168="X",ABS($O168-VALUE(MID(CA168,FIND("|",CA168)+1,FIND("-",CA168)-FIND("|",CA168)-1))),ABS($Q168-ABS(VALUE(MID(CA168,FIND("|",CA168)+1,FIND("-",CA168)-FIND("|",CA168)-1))-VALUE(MID(CA168,FIND("-",CA168)+1,10)))))*$D$50)))))*$I168,0)),0)</f>
        <v>0</v>
      </c>
      <c r="CC168" s="403"/>
      <c r="CD168" s="362"/>
      <c r="CE168" s="355" t="n">
        <f aca="false">IFERROR(IF($M168=CD168,($D$8+$D$9+$D$10)*$I168,IF($N168=LEFT(CD168,1),($D$8+MAX(0,IF($D$50=1,$D$9*(1-(ABS($Q168-ABS(VALUE(MID(CD168,FIND("|",CD168)+1,FIND("-",CD168)-FIND("|",CD168)-1))-VALUE(MID(CD168,FIND("-",CD168)+1,10)))))*$D$50),$D$9*(1-(IF($N168="X",ABS($O168-VALUE(MID(CD168,FIND("|",CD168)+1,FIND("-",CD168)-FIND("|",CD168)-1))),ABS($Q168-ABS(VALUE(MID(CD168,FIND("|",CD168)+1,FIND("-",CD168)-FIND("|",CD168)-1))-VALUE(MID(CD168,FIND("-",CD168)+1,10)))))*$D$50)))))*$I168,0)),0)</f>
        <v>0</v>
      </c>
      <c r="CF168" s="403"/>
      <c r="CG168" s="362"/>
      <c r="CH168" s="355" t="n">
        <f aca="false">IFERROR(IF($M168=CG168,($D$8+$D$9+$D$10)*$I168,IF($N168=LEFT(CG168,1),($D$8+MAX(0,IF($D$50=1,$D$9*(1-(ABS($Q168-ABS(VALUE(MID(CG168,FIND("|",CG168)+1,FIND("-",CG168)-FIND("|",CG168)-1))-VALUE(MID(CG168,FIND("-",CG168)+1,10)))))*$D$50),$D$9*(1-(IF($N168="X",ABS($O168-VALUE(MID(CG168,FIND("|",CG168)+1,FIND("-",CG168)-FIND("|",CG168)-1))),ABS($Q168-ABS(VALUE(MID(CG168,FIND("|",CG168)+1,FIND("-",CG168)-FIND("|",CG168)-1))-VALUE(MID(CG168,FIND("-",CG168)+1,10)))))*$D$50)))))*$I168,0)),0)</f>
        <v>0</v>
      </c>
      <c r="CI168" s="403"/>
      <c r="CJ168" s="397"/>
      <c r="CK168" s="355" t="n">
        <f aca="false">IFERROR(IF($M168=CJ168,($D$8+$D$9+$D$10)*$I168,IF($N168=LEFT(CJ168,1),($D$8+MAX(0,IF($D$50=1,$D$9*(1-(ABS($Q168-ABS(VALUE(MID(CJ168,FIND("|",CJ168)+1,FIND("-",CJ168)-FIND("|",CJ168)-1))-VALUE(MID(CJ168,FIND("-",CJ168)+1,10)))))*$D$50),$D$9*(1-(IF($N168="X",ABS($O168-VALUE(MID(CJ168,FIND("|",CJ168)+1,FIND("-",CJ168)-FIND("|",CJ168)-1))),ABS($Q168-ABS(VALUE(MID(CJ168,FIND("|",CJ168)+1,FIND("-",CJ168)-FIND("|",CJ168)-1))-VALUE(MID(CJ168,FIND("-",CJ168)+1,10)))))*$D$50)))))*$I168,0)),0)</f>
        <v>0</v>
      </c>
      <c r="CL168" s="403"/>
      <c r="CM168" s="362"/>
      <c r="CN168" s="355" t="n">
        <f aca="false">IFERROR(IF($M168=CM168,($D$8+$D$9+$D$10)*$I168,IF($N168=LEFT(CM168,1),($D$8+MAX(0,IF($D$50=1,$D$9*(1-(ABS($Q168-ABS(VALUE(MID(CM168,FIND("|",CM168)+1,FIND("-",CM168)-FIND("|",CM168)-1))-VALUE(MID(CM168,FIND("-",CM168)+1,10)))))*$D$50),$D$9*(1-(IF($N168="X",ABS($O168-VALUE(MID(CM168,FIND("|",CM168)+1,FIND("-",CM168)-FIND("|",CM168)-1))),ABS($Q168-ABS(VALUE(MID(CM168,FIND("|",CM168)+1,FIND("-",CM168)-FIND("|",CM168)-1))-VALUE(MID(CM168,FIND("-",CM168)+1,10)))))*$D$50)))))*$I168,0)),0)</f>
        <v>0</v>
      </c>
      <c r="CO168" s="403"/>
      <c r="CP168" s="362"/>
      <c r="CQ168" s="355" t="n">
        <f aca="false">IFERROR(IF($M168=CP168,($D$8+$D$9+$D$10)*$I168,IF($N168=LEFT(CP168,1),($D$8+MAX(0,IF($D$50=1,$D$9*(1-(ABS($Q168-ABS(VALUE(MID(CP168,FIND("|",CP168)+1,FIND("-",CP168)-FIND("|",CP168)-1))-VALUE(MID(CP168,FIND("-",CP168)+1,10)))))*$D$50),$D$9*(1-(IF($N168="X",ABS($O168-VALUE(MID(CP168,FIND("|",CP168)+1,FIND("-",CP168)-FIND("|",CP168)-1))),ABS($Q168-ABS(VALUE(MID(CP168,FIND("|",CP168)+1,FIND("-",CP168)-FIND("|",CP168)-1))-VALUE(MID(CP168,FIND("-",CP168)+1,10)))))*$D$50)))))*$I168,0)),0)</f>
        <v>0</v>
      </c>
      <c r="CR168" s="403"/>
      <c r="CS168" s="362"/>
      <c r="CT168" s="355" t="n">
        <f aca="false">IFERROR(IF($M168=CS168,($D$8+$D$9+$D$10)*$I168,IF($N168=LEFT(CS168,1),($D$8+MAX(0,IF($D$50=1,$D$9*(1-(ABS($Q168-ABS(VALUE(MID(CS168,FIND("|",CS168)+1,FIND("-",CS168)-FIND("|",CS168)-1))-VALUE(MID(CS168,FIND("-",CS168)+1,10)))))*$D$50),$D$9*(1-(IF($N168="X",ABS($O168-VALUE(MID(CS168,FIND("|",CS168)+1,FIND("-",CS168)-FIND("|",CS168)-1))),ABS($Q168-ABS(VALUE(MID(CS168,FIND("|",CS168)+1,FIND("-",CS168)-FIND("|",CS168)-1))-VALUE(MID(CS168,FIND("-",CS168)+1,10)))))*$D$50)))))*$I168,0)),0)</f>
        <v>0</v>
      </c>
      <c r="CU168" s="403"/>
      <c r="CV168" s="362"/>
      <c r="CW168" s="355" t="n">
        <f aca="false">IFERROR(IF($M168=CV168,($D$8+$D$9+$D$10)*$I168,IF($N168=LEFT(CV168,1),($D$8+MAX(0,IF($D$50=1,$D$9*(1-(ABS($Q168-ABS(VALUE(MID(CV168,FIND("|",CV168)+1,FIND("-",CV168)-FIND("|",CV168)-1))-VALUE(MID(CV168,FIND("-",CV168)+1,10)))))*$D$50),$D$9*(1-(IF($N168="X",ABS($O168-VALUE(MID(CV168,FIND("|",CV168)+1,FIND("-",CV168)-FIND("|",CV168)-1))),ABS($Q168-ABS(VALUE(MID(CV168,FIND("|",CV168)+1,FIND("-",CV168)-FIND("|",CV168)-1))-VALUE(MID(CV168,FIND("-",CV168)+1,10)))))*$D$50)))))*$I168,0)),0)</f>
        <v>0</v>
      </c>
      <c r="CX168" s="403"/>
      <c r="CY168" s="397"/>
      <c r="CZ168" s="355" t="n">
        <f aca="false">IFERROR(IF($M168=CY168,($D$8+$D$9+$D$10)*$I168,IF($N168=LEFT(CY168,1),($D$8+MAX(0,IF($D$50=1,$D$9*(1-(ABS($Q168-ABS(VALUE(MID(CY168,FIND("|",CY168)+1,FIND("-",CY168)-FIND("|",CY168)-1))-VALUE(MID(CY168,FIND("-",CY168)+1,10)))))*$D$50),$D$9*(1-(IF($N168="X",ABS($O168-VALUE(MID(CY168,FIND("|",CY168)+1,FIND("-",CY168)-FIND("|",CY168)-1))),ABS($Q168-ABS(VALUE(MID(CY168,FIND("|",CY168)+1,FIND("-",CY168)-FIND("|",CY168)-1))-VALUE(MID(CY168,FIND("-",CY168)+1,10)))))*$D$50)))))*$I168,0)),0)</f>
        <v>0</v>
      </c>
      <c r="DA168" s="403"/>
      <c r="DB168" s="362"/>
      <c r="DC168" s="355" t="n">
        <f aca="false">IFERROR(IF($M168=DB168,($D$8+$D$9+$D$10)*$I168,IF($N168=LEFT(DB168,1),($D$8+MAX(0,IF($D$50=1,$D$9*(1-(ABS($Q168-ABS(VALUE(MID(DB168,FIND("|",DB168)+1,FIND("-",DB168)-FIND("|",DB168)-1))-VALUE(MID(DB168,FIND("-",DB168)+1,10)))))*$D$50),$D$9*(1-(IF($N168="X",ABS($O168-VALUE(MID(DB168,FIND("|",DB168)+1,FIND("-",DB168)-FIND("|",DB168)-1))),ABS($Q168-ABS(VALUE(MID(DB168,FIND("|",DB168)+1,FIND("-",DB168)-FIND("|",DB168)-1))-VALUE(MID(DB168,FIND("-",DB168)+1,10)))))*$D$50)))))*$I168,0)),0)</f>
        <v>0</v>
      </c>
      <c r="DD168" s="403"/>
      <c r="DE168" s="362"/>
      <c r="DF168" s="355" t="n">
        <f aca="false">IFERROR(IF($M168=DE168,($D$8+$D$9+$D$10)*$I168,IF($N168=LEFT(DE168,1),($D$8+MAX(0,IF($D$50=1,$D$9*(1-(ABS($Q168-ABS(VALUE(MID(DE168,FIND("|",DE168)+1,FIND("-",DE168)-FIND("|",DE168)-1))-VALUE(MID(DE168,FIND("-",DE168)+1,10)))))*$D$50),$D$9*(1-(IF($N168="X",ABS($O168-VALUE(MID(DE168,FIND("|",DE168)+1,FIND("-",DE168)-FIND("|",DE168)-1))),ABS($Q168-ABS(VALUE(MID(DE168,FIND("|",DE168)+1,FIND("-",DE168)-FIND("|",DE168)-1))-VALUE(MID(DE168,FIND("-",DE168)+1,10)))))*$D$50)))))*$I168,0)),0)</f>
        <v>0</v>
      </c>
      <c r="DG168" s="403"/>
      <c r="DH168" s="362"/>
      <c r="DI168" s="355" t="n">
        <f aca="false">IFERROR(IF($M168=DH168,($D$8+$D$9+$D$10)*$I168,IF($N168=LEFT(DH168,1),($D$8+MAX(0,IF($D$50=1,$D$9*(1-(ABS($Q168-ABS(VALUE(MID(DH168,FIND("|",DH168)+1,FIND("-",DH168)-FIND("|",DH168)-1))-VALUE(MID(DH168,FIND("-",DH168)+1,10)))))*$D$50),$D$9*(1-(IF($N168="X",ABS($O168-VALUE(MID(DH168,FIND("|",DH168)+1,FIND("-",DH168)-FIND("|",DH168)-1))),ABS($Q168-ABS(VALUE(MID(DH168,FIND("|",DH168)+1,FIND("-",DH168)-FIND("|",DH168)-1))-VALUE(MID(DH168,FIND("-",DH168)+1,10)))))*$D$50)))))*$I168,0)),0)</f>
        <v>0</v>
      </c>
      <c r="DJ168" s="403"/>
      <c r="DK168" s="362"/>
      <c r="DL168" s="355" t="n">
        <f aca="false">IFERROR(IF($M168=DK168,($D$8+$D$9+$D$10)*$I168,IF($N168=LEFT(DK168,1),($D$8+MAX(0,IF($D$50=1,$D$9*(1-(ABS($Q168-ABS(VALUE(MID(DK168,FIND("|",DK168)+1,FIND("-",DK168)-FIND("|",DK168)-1))-VALUE(MID(DK168,FIND("-",DK168)+1,10)))))*$D$50),$D$9*(1-(IF($N168="X",ABS($O168-VALUE(MID(DK168,FIND("|",DK168)+1,FIND("-",DK168)-FIND("|",DK168)-1))),ABS($Q168-ABS(VALUE(MID(DK168,FIND("|",DK168)+1,FIND("-",DK168)-FIND("|",DK168)-1))-VALUE(MID(DK168,FIND("-",DK168)+1,10)))))*$D$50)))))*$I168,0)),0)</f>
        <v>0</v>
      </c>
      <c r="DM168" s="403"/>
      <c r="DN168" s="397"/>
      <c r="DO168" s="355" t="n">
        <f aca="false">IFERROR(IF($M168=DN168,($D$8+$D$9+$D$10)*$I168,IF($N168=LEFT(DN168,1),($D$8+MAX(0,IF($D$50=1,$D$9*(1-(ABS($Q168-ABS(VALUE(MID(DN168,FIND("|",DN168)+1,FIND("-",DN168)-FIND("|",DN168)-1))-VALUE(MID(DN168,FIND("-",DN168)+1,10)))))*$D$50),$D$9*(1-(IF($N168="X",ABS($O168-VALUE(MID(DN168,FIND("|",DN168)+1,FIND("-",DN168)-FIND("|",DN168)-1))),ABS($Q168-ABS(VALUE(MID(DN168,FIND("|",DN168)+1,FIND("-",DN168)-FIND("|",DN168)-1))-VALUE(MID(DN168,FIND("-",DN168)+1,10)))))*$D$50)))))*$I168,0)),0)</f>
        <v>0</v>
      </c>
      <c r="DP168" s="403"/>
      <c r="DQ168" s="362"/>
      <c r="DR168" s="355" t="n">
        <f aca="false">IFERROR(IF($M168=DQ168,($D$8+$D$9+$D$10)*$I168,IF($N168=LEFT(DQ168,1),($D$8+MAX(0,IF($D$50=1,$D$9*(1-(ABS($Q168-ABS(VALUE(MID(DQ168,FIND("|",DQ168)+1,FIND("-",DQ168)-FIND("|",DQ168)-1))-VALUE(MID(DQ168,FIND("-",DQ168)+1,10)))))*$D$50),$D$9*(1-(IF($N168="X",ABS($O168-VALUE(MID(DQ168,FIND("|",DQ168)+1,FIND("-",DQ168)-FIND("|",DQ168)-1))),ABS($Q168-ABS(VALUE(MID(DQ168,FIND("|",DQ168)+1,FIND("-",DQ168)-FIND("|",DQ168)-1))-VALUE(MID(DQ168,FIND("-",DQ168)+1,10)))))*$D$50)))))*$I168,0)),0)</f>
        <v>0</v>
      </c>
      <c r="DS168" s="403"/>
      <c r="DT168" s="362"/>
      <c r="DU168" s="355" t="n">
        <f aca="false">IFERROR(IF($M168=DT168,($D$8+$D$9+$D$10)*$I168,IF($N168=LEFT(DT168,1),($D$8+MAX(0,IF($D$50=1,$D$9*(1-(ABS($Q168-ABS(VALUE(MID(DT168,FIND("|",DT168)+1,FIND("-",DT168)-FIND("|",DT168)-1))-VALUE(MID(DT168,FIND("-",DT168)+1,10)))))*$D$50),$D$9*(1-(IF($N168="X",ABS($O168-VALUE(MID(DT168,FIND("|",DT168)+1,FIND("-",DT168)-FIND("|",DT168)-1))),ABS($Q168-ABS(VALUE(MID(DT168,FIND("|",DT168)+1,FIND("-",DT168)-FIND("|",DT168)-1))-VALUE(MID(DT168,FIND("-",DT168)+1,10)))))*$D$50)))))*$I168,0)),0)</f>
        <v>0</v>
      </c>
      <c r="DV168" s="403"/>
      <c r="DW168" s="362"/>
      <c r="DX168" s="355" t="n">
        <f aca="false">IFERROR(IF($M168=DW168,($D$8+$D$9+$D$10)*$I168,IF($N168=LEFT(DW168,1),($D$8+MAX(0,IF($D$50=1,$D$9*(1-(ABS($Q168-ABS(VALUE(MID(DW168,FIND("|",DW168)+1,FIND("-",DW168)-FIND("|",DW168)-1))-VALUE(MID(DW168,FIND("-",DW168)+1,10)))))*$D$50),$D$9*(1-(IF($N168="X",ABS($O168-VALUE(MID(DW168,FIND("|",DW168)+1,FIND("-",DW168)-FIND("|",DW168)-1))),ABS($Q168-ABS(VALUE(MID(DW168,FIND("|",DW168)+1,FIND("-",DW168)-FIND("|",DW168)-1))-VALUE(MID(DW168,FIND("-",DW168)+1,10)))))*$D$50)))))*$I168,0)),0)</f>
        <v>0</v>
      </c>
      <c r="DY168" s="403"/>
      <c r="DZ168" s="362"/>
      <c r="EA168" s="355" t="n">
        <f aca="false">IFERROR(IF($M168=DZ168,($D$8+$D$9+$D$10)*$I168,IF($N168=LEFT(DZ168,1),($D$8+MAX(0,IF($D$50=1,$D$9*(1-(ABS($Q168-ABS(VALUE(MID(DZ168,FIND("|",DZ168)+1,FIND("-",DZ168)-FIND("|",DZ168)-1))-VALUE(MID(DZ168,FIND("-",DZ168)+1,10)))))*$D$50),$D$9*(1-(IF($N168="X",ABS($O168-VALUE(MID(DZ168,FIND("|",DZ168)+1,FIND("-",DZ168)-FIND("|",DZ168)-1))),ABS($Q168-ABS(VALUE(MID(DZ168,FIND("|",DZ168)+1,FIND("-",DZ168)-FIND("|",DZ168)-1))-VALUE(MID(DZ168,FIND("-",DZ168)+1,10)))))*$D$50)))))*$I168,0)),0)</f>
        <v>0</v>
      </c>
      <c r="EB168" s="403"/>
      <c r="EC168" s="397"/>
      <c r="ED168" s="355" t="n">
        <f aca="false">IFERROR(IF($M168=EC168,($D$8+$D$9+$D$10)*$I168,IF($N168=LEFT(EC168,1),($D$8+MAX(0,IF($D$50=1,$D$9*(1-(ABS($Q168-ABS(VALUE(MID(EC168,FIND("|",EC168)+1,FIND("-",EC168)-FIND("|",EC168)-1))-VALUE(MID(EC168,FIND("-",EC168)+1,10)))))*$D$50),$D$9*(1-(IF($N168="X",ABS($O168-VALUE(MID(EC168,FIND("|",EC168)+1,FIND("-",EC168)-FIND("|",EC168)-1))),ABS($Q168-ABS(VALUE(MID(EC168,FIND("|",EC168)+1,FIND("-",EC168)-FIND("|",EC168)-1))-VALUE(MID(EC168,FIND("-",EC168)+1,10)))))*$D$50)))))*$I168,0)),0)</f>
        <v>0</v>
      </c>
      <c r="EE168" s="403"/>
      <c r="EF168" s="362"/>
      <c r="EG168" s="355" t="n">
        <f aca="false">IFERROR(IF($M168=EF168,($D$8+$D$9+$D$10)*$I168,IF($N168=LEFT(EF168,1),($D$8+MAX(0,IF($D$50=1,$D$9*(1-(ABS($Q168-ABS(VALUE(MID(EF168,FIND("|",EF168)+1,FIND("-",EF168)-FIND("|",EF168)-1))-VALUE(MID(EF168,FIND("-",EF168)+1,10)))))*$D$50),$D$9*(1-(IF($N168="X",ABS($O168-VALUE(MID(EF168,FIND("|",EF168)+1,FIND("-",EF168)-FIND("|",EF168)-1))),ABS($Q168-ABS(VALUE(MID(EF168,FIND("|",EF168)+1,FIND("-",EF168)-FIND("|",EF168)-1))-VALUE(MID(EF168,FIND("-",EF168)+1,10)))))*$D$50)))))*$I168,0)),0)</f>
        <v>0</v>
      </c>
      <c r="EH168" s="403"/>
      <c r="EI168" s="403"/>
    </row>
    <row r="169" customFormat="false" ht="15" hidden="false" customHeight="false" outlineLevel="0" collapsed="false">
      <c r="A169" s="331" t="n">
        <f aca="false">WORLDCUP!AD106</f>
        <v>0</v>
      </c>
      <c r="B169" s="331" t="n">
        <f aca="false">WORLDCUP!AC106</f>
        <v>0</v>
      </c>
      <c r="C169" s="421" t="str">
        <f aca="false">CONCATENATE(WORLDCUP!AF106,"-",WORLDCUP!AA106)</f>
        <v>3CDFGH-1I</v>
      </c>
      <c r="D169" s="421" t="str">
        <f aca="false">IF(WORLDCUP!AC106&gt;WORLDCUP!AD106,2,IF(WORLDCUP!AC106&lt;WORLDCUP!AD106,1,IF(AND(WORLDCUP!AC106=WORLDCUP!AD106,WORLDCUP!AC106&lt;&gt;"",WORLDCUP!AD106&lt;&gt;""),0,"PD")))</f>
        <v>PD</v>
      </c>
      <c r="E169" s="421" t="str">
        <f aca="false">IF(OR(WORLDCUP!AC106="",WORLDCUP!AD106=""),"-",A169&amp;"-"&amp;B169)</f>
        <v>-</v>
      </c>
      <c r="F169" s="422" t="n">
        <f aca="false">SUM($D$16:$D$18)*I169</f>
        <v>17</v>
      </c>
      <c r="G169" s="422" t="n">
        <f aca="false">VLOOKUP(H169,Equipos!$Q$1:$R$25,2,0)</f>
        <v>20</v>
      </c>
      <c r="H169" s="423" t="str">
        <f aca="false">Idiomas!$D$260</f>
        <v>Dieciseisavos de final</v>
      </c>
      <c r="I169" s="424" t="n">
        <v>1</v>
      </c>
      <c r="J169" s="417"/>
      <c r="K169" s="366" t="str">
        <f aca="false">CONCATENATE(WORLDCUP!AA106,"-",WORLDCUP!AF106)</f>
        <v>1I-3CDFGH</v>
      </c>
      <c r="L169" s="353"/>
      <c r="M169" s="358" t="str">
        <f aca="false">IF(OR(WORLDCUP!AC106="",WORLDCUP!AD106=""),"-",N169&amp;"|"&amp;O169&amp;"-"&amp;P169)</f>
        <v>-</v>
      </c>
      <c r="N169" s="331" t="str">
        <f aca="false">IF(OR(WORLDCUP!AC106="",WORLDCUP!AD106=""),"",IF(WORLDCUP!AC106&gt;WORLDCUP!AD106,"1",IF(WORLDCUP!AC106&lt;WORLDCUP!AD106,"2","X")))</f>
        <v/>
      </c>
      <c r="O169" s="331" t="n">
        <f aca="false">WORLDCUP!AC106</f>
        <v>0</v>
      </c>
      <c r="P169" s="331" t="n">
        <f aca="false">WORLDCUP!AD106</f>
        <v>0</v>
      </c>
      <c r="Q169" s="331" t="n">
        <f aca="false">ABS(O169-P169)</f>
        <v>0</v>
      </c>
      <c r="R169" s="403"/>
      <c r="S169" s="362" t="s">
        <v>272</v>
      </c>
      <c r="T169" s="355" t="n">
        <f aca="false">IFERROR(IF($M169=S169,($D$8+$D$9+$D$10)*$I169,IF($N169=LEFT(S169,1),($D$8+MAX(0,IF($D$50=1,$D$9*(1-(ABS($Q169-ABS(VALUE(MID(S169,FIND("|",S169)+1,FIND("-",S169)-FIND("|",S169)-1))-VALUE(MID(S169,FIND("-",S169)+1,10)))))*$D$50),$D$9*(1-(IF($N169="X",ABS($O169-VALUE(MID(S169,FIND("|",S169)+1,FIND("-",S169)-FIND("|",S169)-1))),ABS($Q169-ABS(VALUE(MID(S169,FIND("|",S169)+1,FIND("-",S169)-FIND("|",S169)-1))-VALUE(MID(S169,FIND("-",S169)+1,10)))))*$D$50)))))*$I169,0)),0)</f>
        <v>0</v>
      </c>
      <c r="U169" s="403"/>
      <c r="V169" s="362" t="s">
        <v>266</v>
      </c>
      <c r="W169" s="355" t="n">
        <f aca="false">IFERROR(IF($M169=V169,($D$8+$D$9+$D$10)*$I169,IF($N169=LEFT(V169,1),($D$8+MAX(0,IF($D$50=1,$D$9*(1-(ABS($Q169-ABS(VALUE(MID(V169,FIND("|",V169)+1,FIND("-",V169)-FIND("|",V169)-1))-VALUE(MID(V169,FIND("-",V169)+1,10)))))*$D$50),$D$9*(1-(IF($N169="X",ABS($O169-VALUE(MID(V169,FIND("|",V169)+1,FIND("-",V169)-FIND("|",V169)-1))),ABS($Q169-ABS(VALUE(MID(V169,FIND("|",V169)+1,FIND("-",V169)-FIND("|",V169)-1))-VALUE(MID(V169,FIND("-",V169)+1,10)))))*$D$50)))))*$I169,0)),0)</f>
        <v>0</v>
      </c>
      <c r="X169" s="403"/>
      <c r="Y169" s="362" t="s">
        <v>288</v>
      </c>
      <c r="Z169" s="355" t="n">
        <f aca="false">IFERROR(IF($M169=Y169,($D$8+$D$9+$D$10)*$I169,IF($N169=LEFT(Y169,1),($D$8+MAX(0,IF($D$50=1,$D$9*(1-(ABS($Q169-ABS(VALUE(MID(Y169,FIND("|",Y169)+1,FIND("-",Y169)-FIND("|",Y169)-1))-VALUE(MID(Y169,FIND("-",Y169)+1,10)))))*$D$50),$D$9*(1-(IF($N169="X",ABS($O169-VALUE(MID(Y169,FIND("|",Y169)+1,FIND("-",Y169)-FIND("|",Y169)-1))),ABS($Q169-ABS(VALUE(MID(Y169,FIND("|",Y169)+1,FIND("-",Y169)-FIND("|",Y169)-1))-VALUE(MID(Y169,FIND("-",Y169)+1,10)))))*$D$50)))))*$I169,0)),0)</f>
        <v>0</v>
      </c>
      <c r="AA169" s="403"/>
      <c r="AB169" s="362" t="s">
        <v>266</v>
      </c>
      <c r="AC169" s="355" t="n">
        <f aca="false">IFERROR(IF($M169=AB169,($D$8+$D$9+$D$10)*$I169,IF($N169=LEFT(AB169,1),($D$8+MAX(0,IF($D$50=1,$D$9*(1-(ABS($Q169-ABS(VALUE(MID(AB169,FIND("|",AB169)+1,FIND("-",AB169)-FIND("|",AB169)-1))-VALUE(MID(AB169,FIND("-",AB169)+1,10)))))*$D$50),$D$9*(1-(IF($N169="X",ABS($O169-VALUE(MID(AB169,FIND("|",AB169)+1,FIND("-",AB169)-FIND("|",AB169)-1))),ABS($Q169-ABS(VALUE(MID(AB169,FIND("|",AB169)+1,FIND("-",AB169)-FIND("|",AB169)-1))-VALUE(MID(AB169,FIND("-",AB169)+1,10)))))*$D$50)))))*$I169,0)),0)</f>
        <v>0</v>
      </c>
      <c r="AD169" s="403"/>
      <c r="AE169" s="362" t="s">
        <v>288</v>
      </c>
      <c r="AF169" s="355" t="n">
        <f aca="false">IFERROR(IF($M169=AE169,($D$8+$D$9+$D$10)*$I169,IF($N169=LEFT(AE169,1),($D$8+MAX(0,IF($D$50=1,$D$9*(1-(ABS($Q169-ABS(VALUE(MID(AE169,FIND("|",AE169)+1,FIND("-",AE169)-FIND("|",AE169)-1))-VALUE(MID(AE169,FIND("-",AE169)+1,10)))))*$D$50),$D$9*(1-(IF($N169="X",ABS($O169-VALUE(MID(AE169,FIND("|",AE169)+1,FIND("-",AE169)-FIND("|",AE169)-1))),ABS($Q169-ABS(VALUE(MID(AE169,FIND("|",AE169)+1,FIND("-",AE169)-FIND("|",AE169)-1))-VALUE(MID(AE169,FIND("-",AE169)+1,10)))))*$D$50)))))*$I169,0)),0)</f>
        <v>0</v>
      </c>
      <c r="AG169" s="403"/>
      <c r="AH169" s="362" t="s">
        <v>266</v>
      </c>
      <c r="AI169" s="355" t="n">
        <f aca="false">IFERROR(IF($M169=AH169,($D$8+$D$9+$D$10)*$I169,IF($N169=LEFT(AH169,1),($D$8+MAX(0,IF($D$50=1,$D$9*(1-(ABS($Q169-ABS(VALUE(MID(AH169,FIND("|",AH169)+1,FIND("-",AH169)-FIND("|",AH169)-1))-VALUE(MID(AH169,FIND("-",AH169)+1,10)))))*$D$50),$D$9*(1-(IF($N169="X",ABS($O169-VALUE(MID(AH169,FIND("|",AH169)+1,FIND("-",AH169)-FIND("|",AH169)-1))),ABS($Q169-ABS(VALUE(MID(AH169,FIND("|",AH169)+1,FIND("-",AH169)-FIND("|",AH169)-1))-VALUE(MID(AH169,FIND("-",AH169)+1,10)))))*$D$50)))))*$I169,0)),0)</f>
        <v>0</v>
      </c>
      <c r="AJ169" s="403"/>
      <c r="AK169" s="362" t="s">
        <v>266</v>
      </c>
      <c r="AL169" s="355" t="n">
        <f aca="false">IFERROR(IF($M169=AK169,($D$8+$D$9+$D$10)*$I169,IF($N169=LEFT(AK169,1),($D$8+MAX(0,IF($D$50=1,$D$9*(1-(ABS($Q169-ABS(VALUE(MID(AK169,FIND("|",AK169)+1,FIND("-",AK169)-FIND("|",AK169)-1))-VALUE(MID(AK169,FIND("-",AK169)+1,10)))))*$D$50),$D$9*(1-(IF($N169="X",ABS($O169-VALUE(MID(AK169,FIND("|",AK169)+1,FIND("-",AK169)-FIND("|",AK169)-1))),ABS($Q169-ABS(VALUE(MID(AK169,FIND("|",AK169)+1,FIND("-",AK169)-FIND("|",AK169)-1))-VALUE(MID(AK169,FIND("-",AK169)+1,10)))))*$D$50)))))*$I169,0)),0)</f>
        <v>0</v>
      </c>
      <c r="AM169" s="403"/>
      <c r="AN169" s="362" t="s">
        <v>266</v>
      </c>
      <c r="AO169" s="355" t="n">
        <f aca="false">IFERROR(IF($M169=AN169,($D$8+$D$9+$D$10)*$I169,IF($N169=LEFT(AN169,1),($D$8+MAX(0,IF($D$50=1,$D$9*(1-(ABS($Q169-ABS(VALUE(MID(AN169,FIND("|",AN169)+1,FIND("-",AN169)-FIND("|",AN169)-1))-VALUE(MID(AN169,FIND("-",AN169)+1,10)))))*$D$50),$D$9*(1-(IF($N169="X",ABS($O169-VALUE(MID(AN169,FIND("|",AN169)+1,FIND("-",AN169)-FIND("|",AN169)-1))),ABS($Q169-ABS(VALUE(MID(AN169,FIND("|",AN169)+1,FIND("-",AN169)-FIND("|",AN169)-1))-VALUE(MID(AN169,FIND("-",AN169)+1,10)))))*$D$50)))))*$I169,0)),0)</f>
        <v>0</v>
      </c>
      <c r="AP169" s="403"/>
      <c r="AQ169" s="397" t="s">
        <v>275</v>
      </c>
      <c r="AR169" s="355" t="n">
        <f aca="false">IFERROR(IF($M169=AQ169,($D$8+$D$9+$D$10)*$I169,IF($N169=LEFT(AQ169,1),($D$8+MAX(0,IF($D$50=1,$D$9*(1-(ABS($Q169-ABS(VALUE(MID(AQ169,FIND("|",AQ169)+1,FIND("-",AQ169)-FIND("|",AQ169)-1))-VALUE(MID(AQ169,FIND("-",AQ169)+1,10)))))*$D$50),$D$9*(1-(IF($N169="X",ABS($O169-VALUE(MID(AQ169,FIND("|",AQ169)+1,FIND("-",AQ169)-FIND("|",AQ169)-1))),ABS($Q169-ABS(VALUE(MID(AQ169,FIND("|",AQ169)+1,FIND("-",AQ169)-FIND("|",AQ169)-1))-VALUE(MID(AQ169,FIND("-",AQ169)+1,10)))))*$D$50)))))*$I169,0)),0)</f>
        <v>0</v>
      </c>
      <c r="AS169" s="403"/>
      <c r="AT169" s="362" t="s">
        <v>288</v>
      </c>
      <c r="AU169" s="355" t="n">
        <f aca="false">IFERROR(IF($M169=AT169,($D$8+$D$9+$D$10)*$I169,IF($N169=LEFT(AT169,1),($D$8+MAX(0,IF($D$50=1,$D$9*(1-(ABS($Q169-ABS(VALUE(MID(AT169,FIND("|",AT169)+1,FIND("-",AT169)-FIND("|",AT169)-1))-VALUE(MID(AT169,FIND("-",AT169)+1,10)))))*$D$50),$D$9*(1-(IF($N169="X",ABS($O169-VALUE(MID(AT169,FIND("|",AT169)+1,FIND("-",AT169)-FIND("|",AT169)-1))),ABS($Q169-ABS(VALUE(MID(AT169,FIND("|",AT169)+1,FIND("-",AT169)-FIND("|",AT169)-1))-VALUE(MID(AT169,FIND("-",AT169)+1,10)))))*$D$50)))))*$I169,0)),0)</f>
        <v>0</v>
      </c>
      <c r="AV169" s="403"/>
      <c r="AW169" s="362" t="s">
        <v>266</v>
      </c>
      <c r="AX169" s="355" t="n">
        <f aca="false">IFERROR(IF($M169=AW169,($D$8+$D$9+$D$10)*$I169,IF($N169=LEFT(AW169,1),($D$8+MAX(0,IF($D$50=1,$D$9*(1-(ABS($Q169-ABS(VALUE(MID(AW169,FIND("|",AW169)+1,FIND("-",AW169)-FIND("|",AW169)-1))-VALUE(MID(AW169,FIND("-",AW169)+1,10)))))*$D$50),$D$9*(1-(IF($N169="X",ABS($O169-VALUE(MID(AW169,FIND("|",AW169)+1,FIND("-",AW169)-FIND("|",AW169)-1))),ABS($Q169-ABS(VALUE(MID(AW169,FIND("|",AW169)+1,FIND("-",AW169)-FIND("|",AW169)-1))-VALUE(MID(AW169,FIND("-",AW169)+1,10)))))*$D$50)))))*$I169,0)),0)</f>
        <v>0</v>
      </c>
      <c r="AY169" s="403"/>
      <c r="AZ169" s="362" t="s">
        <v>266</v>
      </c>
      <c r="BA169" s="355" t="n">
        <f aca="false">IFERROR(IF($M169=AZ169,($D$8+$D$9+$D$10)*$I169,IF($N169=LEFT(AZ169,1),($D$8+MAX(0,IF($D$50=1,$D$9*(1-(ABS($Q169-ABS(VALUE(MID(AZ169,FIND("|",AZ169)+1,FIND("-",AZ169)-FIND("|",AZ169)-1))-VALUE(MID(AZ169,FIND("-",AZ169)+1,10)))))*$D$50),$D$9*(1-(IF($N169="X",ABS($O169-VALUE(MID(AZ169,FIND("|",AZ169)+1,FIND("-",AZ169)-FIND("|",AZ169)-1))),ABS($Q169-ABS(VALUE(MID(AZ169,FIND("|",AZ169)+1,FIND("-",AZ169)-FIND("|",AZ169)-1))-VALUE(MID(AZ169,FIND("-",AZ169)+1,10)))))*$D$50)))))*$I169,0)),0)</f>
        <v>0</v>
      </c>
      <c r="BB169" s="403"/>
      <c r="BC169" s="362" t="s">
        <v>288</v>
      </c>
      <c r="BD169" s="355" t="n">
        <f aca="false">IFERROR(IF($M169=BC169,($D$8+$D$9+$D$10)*$I169,IF($N169=LEFT(BC169,1),($D$8+MAX(0,IF($D$50=1,$D$9*(1-(ABS($Q169-ABS(VALUE(MID(BC169,FIND("|",BC169)+1,FIND("-",BC169)-FIND("|",BC169)-1))-VALUE(MID(BC169,FIND("-",BC169)+1,10)))))*$D$50),$D$9*(1-(IF($N169="X",ABS($O169-VALUE(MID(BC169,FIND("|",BC169)+1,FIND("-",BC169)-FIND("|",BC169)-1))),ABS($Q169-ABS(VALUE(MID(BC169,FIND("|",BC169)+1,FIND("-",BC169)-FIND("|",BC169)-1))-VALUE(MID(BC169,FIND("-",BC169)+1,10)))))*$D$50)))))*$I169,0)),0)</f>
        <v>0</v>
      </c>
      <c r="BE169" s="403"/>
      <c r="BF169" s="397" t="s">
        <v>265</v>
      </c>
      <c r="BG169" s="355" t="n">
        <f aca="false">IFERROR(IF($M169=BF169,($D$8+$D$9+$D$10)*$I169,IF($N169=LEFT(BF169,1),($D$8+MAX(0,IF($D$50=1,$D$9*(1-(ABS($Q169-ABS(VALUE(MID(BF169,FIND("|",BF169)+1,FIND("-",BF169)-FIND("|",BF169)-1))-VALUE(MID(BF169,FIND("-",BF169)+1,10)))))*$D$50),$D$9*(1-(IF($N169="X",ABS($O169-VALUE(MID(BF169,FIND("|",BF169)+1,FIND("-",BF169)-FIND("|",BF169)-1))),ABS($Q169-ABS(VALUE(MID(BF169,FIND("|",BF169)+1,FIND("-",BF169)-FIND("|",BF169)-1))-VALUE(MID(BF169,FIND("-",BF169)+1,10)))))*$D$50)))))*$I169,0)),0)</f>
        <v>0</v>
      </c>
      <c r="BH169" s="403"/>
      <c r="BI169" s="362" t="s">
        <v>288</v>
      </c>
      <c r="BJ169" s="355" t="n">
        <f aca="false">IFERROR(IF($M169=BI169,($D$8+$D$9+$D$10)*$I169,IF($N169=LEFT(BI169,1),($D$8+MAX(0,IF($D$50=1,$D$9*(1-(ABS($Q169-ABS(VALUE(MID(BI169,FIND("|",BI169)+1,FIND("-",BI169)-FIND("|",BI169)-1))-VALUE(MID(BI169,FIND("-",BI169)+1,10)))))*$D$50),$D$9*(1-(IF($N169="X",ABS($O169-VALUE(MID(BI169,FIND("|",BI169)+1,FIND("-",BI169)-FIND("|",BI169)-1))),ABS($Q169-ABS(VALUE(MID(BI169,FIND("|",BI169)+1,FIND("-",BI169)-FIND("|",BI169)-1))-VALUE(MID(BI169,FIND("-",BI169)+1,10)))))*$D$50)))))*$I169,0)),0)</f>
        <v>0</v>
      </c>
      <c r="BK169" s="403"/>
      <c r="BL169" s="362" t="s">
        <v>288</v>
      </c>
      <c r="BM169" s="355" t="n">
        <f aca="false">IFERROR(IF($M169=BL169,($D$8+$D$9+$D$10)*$I169,IF($N169=LEFT(BL169,1),($D$8+MAX(0,IF($D$50=1,$D$9*(1-(ABS($Q169-ABS(VALUE(MID(BL169,FIND("|",BL169)+1,FIND("-",BL169)-FIND("|",BL169)-1))-VALUE(MID(BL169,FIND("-",BL169)+1,10)))))*$D$50),$D$9*(1-(IF($N169="X",ABS($O169-VALUE(MID(BL169,FIND("|",BL169)+1,FIND("-",BL169)-FIND("|",BL169)-1))),ABS($Q169-ABS(VALUE(MID(BL169,FIND("|",BL169)+1,FIND("-",BL169)-FIND("|",BL169)-1))-VALUE(MID(BL169,FIND("-",BL169)+1,10)))))*$D$50)))))*$I169,0)),0)</f>
        <v>0</v>
      </c>
      <c r="BN169" s="403"/>
      <c r="BO169" s="362" t="s">
        <v>288</v>
      </c>
      <c r="BP169" s="355" t="n">
        <f aca="false">IFERROR(IF($M169=BO169,($D$8+$D$9+$D$10)*$I169,IF($N169=LEFT(BO169,1),($D$8+MAX(0,IF($D$50=1,$D$9*(1-(ABS($Q169-ABS(VALUE(MID(BO169,FIND("|",BO169)+1,FIND("-",BO169)-FIND("|",BO169)-1))-VALUE(MID(BO169,FIND("-",BO169)+1,10)))))*$D$50),$D$9*(1-(IF($N169="X",ABS($O169-VALUE(MID(BO169,FIND("|",BO169)+1,FIND("-",BO169)-FIND("|",BO169)-1))),ABS($Q169-ABS(VALUE(MID(BO169,FIND("|",BO169)+1,FIND("-",BO169)-FIND("|",BO169)-1))-VALUE(MID(BO169,FIND("-",BO169)+1,10)))))*$D$50)))))*$I169,0)),0)</f>
        <v>0</v>
      </c>
      <c r="BQ169" s="403"/>
      <c r="BR169" s="362" t="s">
        <v>266</v>
      </c>
      <c r="BS169" s="355" t="n">
        <f aca="false">IFERROR(IF($M169=BR169,($D$8+$D$9+$D$10)*$I169,IF($N169=LEFT(BR169,1),($D$8+MAX(0,IF($D$50=1,$D$9*(1-(ABS($Q169-ABS(VALUE(MID(BR169,FIND("|",BR169)+1,FIND("-",BR169)-FIND("|",BR169)-1))-VALUE(MID(BR169,FIND("-",BR169)+1,10)))))*$D$50),$D$9*(1-(IF($N169="X",ABS($O169-VALUE(MID(BR169,FIND("|",BR169)+1,FIND("-",BR169)-FIND("|",BR169)-1))),ABS($Q169-ABS(VALUE(MID(BR169,FIND("|",BR169)+1,FIND("-",BR169)-FIND("|",BR169)-1))-VALUE(MID(BR169,FIND("-",BR169)+1,10)))))*$D$50)))))*$I169,0)),0)</f>
        <v>0</v>
      </c>
      <c r="BT169" s="403"/>
      <c r="BU169" s="397"/>
      <c r="BV169" s="355" t="n">
        <f aca="false">IFERROR(IF($M169=BU169,($D$8+$D$9+$D$10)*$I169,IF($N169=LEFT(BU169,1),($D$8+MAX(0,IF($D$50=1,$D$9*(1-(ABS($Q169-ABS(VALUE(MID(BU169,FIND("|",BU169)+1,FIND("-",BU169)-FIND("|",BU169)-1))-VALUE(MID(BU169,FIND("-",BU169)+1,10)))))*$D$50),$D$9*(1-(IF($N169="X",ABS($O169-VALUE(MID(BU169,FIND("|",BU169)+1,FIND("-",BU169)-FIND("|",BU169)-1))),ABS($Q169-ABS(VALUE(MID(BU169,FIND("|",BU169)+1,FIND("-",BU169)-FIND("|",BU169)-1))-VALUE(MID(BU169,FIND("-",BU169)+1,10)))))*$D$50)))))*$I169,0)),0)</f>
        <v>0</v>
      </c>
      <c r="BW169" s="403"/>
      <c r="BX169" s="362"/>
      <c r="BY169" s="355" t="n">
        <f aca="false">IFERROR(IF($M169=BX169,($D$8+$D$9+$D$10)*$I169,IF($N169=LEFT(BX169,1),($D$8+MAX(0,IF($D$50=1,$D$9*(1-(ABS($Q169-ABS(VALUE(MID(BX169,FIND("|",BX169)+1,FIND("-",BX169)-FIND("|",BX169)-1))-VALUE(MID(BX169,FIND("-",BX169)+1,10)))))*$D$50),$D$9*(1-(IF($N169="X",ABS($O169-VALUE(MID(BX169,FIND("|",BX169)+1,FIND("-",BX169)-FIND("|",BX169)-1))),ABS($Q169-ABS(VALUE(MID(BX169,FIND("|",BX169)+1,FIND("-",BX169)-FIND("|",BX169)-1))-VALUE(MID(BX169,FIND("-",BX169)+1,10)))))*$D$50)))))*$I169,0)),0)</f>
        <v>0</v>
      </c>
      <c r="BZ169" s="403"/>
      <c r="CA169" s="362"/>
      <c r="CB169" s="355" t="n">
        <f aca="false">IFERROR(IF($M169=CA169,($D$8+$D$9+$D$10)*$I169,IF($N169=LEFT(CA169,1),($D$8+MAX(0,IF($D$50=1,$D$9*(1-(ABS($Q169-ABS(VALUE(MID(CA169,FIND("|",CA169)+1,FIND("-",CA169)-FIND("|",CA169)-1))-VALUE(MID(CA169,FIND("-",CA169)+1,10)))))*$D$50),$D$9*(1-(IF($N169="X",ABS($O169-VALUE(MID(CA169,FIND("|",CA169)+1,FIND("-",CA169)-FIND("|",CA169)-1))),ABS($Q169-ABS(VALUE(MID(CA169,FIND("|",CA169)+1,FIND("-",CA169)-FIND("|",CA169)-1))-VALUE(MID(CA169,FIND("-",CA169)+1,10)))))*$D$50)))))*$I169,0)),0)</f>
        <v>0</v>
      </c>
      <c r="CC169" s="403"/>
      <c r="CD169" s="362"/>
      <c r="CE169" s="355" t="n">
        <f aca="false">IFERROR(IF($M169=CD169,($D$8+$D$9+$D$10)*$I169,IF($N169=LEFT(CD169,1),($D$8+MAX(0,IF($D$50=1,$D$9*(1-(ABS($Q169-ABS(VALUE(MID(CD169,FIND("|",CD169)+1,FIND("-",CD169)-FIND("|",CD169)-1))-VALUE(MID(CD169,FIND("-",CD169)+1,10)))))*$D$50),$D$9*(1-(IF($N169="X",ABS($O169-VALUE(MID(CD169,FIND("|",CD169)+1,FIND("-",CD169)-FIND("|",CD169)-1))),ABS($Q169-ABS(VALUE(MID(CD169,FIND("|",CD169)+1,FIND("-",CD169)-FIND("|",CD169)-1))-VALUE(MID(CD169,FIND("-",CD169)+1,10)))))*$D$50)))))*$I169,0)),0)</f>
        <v>0</v>
      </c>
      <c r="CF169" s="403"/>
      <c r="CG169" s="362"/>
      <c r="CH169" s="355" t="n">
        <f aca="false">IFERROR(IF($M169=CG169,($D$8+$D$9+$D$10)*$I169,IF($N169=LEFT(CG169,1),($D$8+MAX(0,IF($D$50=1,$D$9*(1-(ABS($Q169-ABS(VALUE(MID(CG169,FIND("|",CG169)+1,FIND("-",CG169)-FIND("|",CG169)-1))-VALUE(MID(CG169,FIND("-",CG169)+1,10)))))*$D$50),$D$9*(1-(IF($N169="X",ABS($O169-VALUE(MID(CG169,FIND("|",CG169)+1,FIND("-",CG169)-FIND("|",CG169)-1))),ABS($Q169-ABS(VALUE(MID(CG169,FIND("|",CG169)+1,FIND("-",CG169)-FIND("|",CG169)-1))-VALUE(MID(CG169,FIND("-",CG169)+1,10)))))*$D$50)))))*$I169,0)),0)</f>
        <v>0</v>
      </c>
      <c r="CI169" s="403"/>
      <c r="CJ169" s="397"/>
      <c r="CK169" s="355" t="n">
        <f aca="false">IFERROR(IF($M169=CJ169,($D$8+$D$9+$D$10)*$I169,IF($N169=LEFT(CJ169,1),($D$8+MAX(0,IF($D$50=1,$D$9*(1-(ABS($Q169-ABS(VALUE(MID(CJ169,FIND("|",CJ169)+1,FIND("-",CJ169)-FIND("|",CJ169)-1))-VALUE(MID(CJ169,FIND("-",CJ169)+1,10)))))*$D$50),$D$9*(1-(IF($N169="X",ABS($O169-VALUE(MID(CJ169,FIND("|",CJ169)+1,FIND("-",CJ169)-FIND("|",CJ169)-1))),ABS($Q169-ABS(VALUE(MID(CJ169,FIND("|",CJ169)+1,FIND("-",CJ169)-FIND("|",CJ169)-1))-VALUE(MID(CJ169,FIND("-",CJ169)+1,10)))))*$D$50)))))*$I169,0)),0)</f>
        <v>0</v>
      </c>
      <c r="CL169" s="403"/>
      <c r="CM169" s="362"/>
      <c r="CN169" s="355" t="n">
        <f aca="false">IFERROR(IF($M169=CM169,($D$8+$D$9+$D$10)*$I169,IF($N169=LEFT(CM169,1),($D$8+MAX(0,IF($D$50=1,$D$9*(1-(ABS($Q169-ABS(VALUE(MID(CM169,FIND("|",CM169)+1,FIND("-",CM169)-FIND("|",CM169)-1))-VALUE(MID(CM169,FIND("-",CM169)+1,10)))))*$D$50),$D$9*(1-(IF($N169="X",ABS($O169-VALUE(MID(CM169,FIND("|",CM169)+1,FIND("-",CM169)-FIND("|",CM169)-1))),ABS($Q169-ABS(VALUE(MID(CM169,FIND("|",CM169)+1,FIND("-",CM169)-FIND("|",CM169)-1))-VALUE(MID(CM169,FIND("-",CM169)+1,10)))))*$D$50)))))*$I169,0)),0)</f>
        <v>0</v>
      </c>
      <c r="CO169" s="403"/>
      <c r="CP169" s="362"/>
      <c r="CQ169" s="355" t="n">
        <f aca="false">IFERROR(IF($M169=CP169,($D$8+$D$9+$D$10)*$I169,IF($N169=LEFT(CP169,1),($D$8+MAX(0,IF($D$50=1,$D$9*(1-(ABS($Q169-ABS(VALUE(MID(CP169,FIND("|",CP169)+1,FIND("-",CP169)-FIND("|",CP169)-1))-VALUE(MID(CP169,FIND("-",CP169)+1,10)))))*$D$50),$D$9*(1-(IF($N169="X",ABS($O169-VALUE(MID(CP169,FIND("|",CP169)+1,FIND("-",CP169)-FIND("|",CP169)-1))),ABS($Q169-ABS(VALUE(MID(CP169,FIND("|",CP169)+1,FIND("-",CP169)-FIND("|",CP169)-1))-VALUE(MID(CP169,FIND("-",CP169)+1,10)))))*$D$50)))))*$I169,0)),0)</f>
        <v>0</v>
      </c>
      <c r="CR169" s="403"/>
      <c r="CS169" s="362"/>
      <c r="CT169" s="355" t="n">
        <f aca="false">IFERROR(IF($M169=CS169,($D$8+$D$9+$D$10)*$I169,IF($N169=LEFT(CS169,1),($D$8+MAX(0,IF($D$50=1,$D$9*(1-(ABS($Q169-ABS(VALUE(MID(CS169,FIND("|",CS169)+1,FIND("-",CS169)-FIND("|",CS169)-1))-VALUE(MID(CS169,FIND("-",CS169)+1,10)))))*$D$50),$D$9*(1-(IF($N169="X",ABS($O169-VALUE(MID(CS169,FIND("|",CS169)+1,FIND("-",CS169)-FIND("|",CS169)-1))),ABS($Q169-ABS(VALUE(MID(CS169,FIND("|",CS169)+1,FIND("-",CS169)-FIND("|",CS169)-1))-VALUE(MID(CS169,FIND("-",CS169)+1,10)))))*$D$50)))))*$I169,0)),0)</f>
        <v>0</v>
      </c>
      <c r="CU169" s="403"/>
      <c r="CV169" s="362"/>
      <c r="CW169" s="355" t="n">
        <f aca="false">IFERROR(IF($M169=CV169,($D$8+$D$9+$D$10)*$I169,IF($N169=LEFT(CV169,1),($D$8+MAX(0,IF($D$50=1,$D$9*(1-(ABS($Q169-ABS(VALUE(MID(CV169,FIND("|",CV169)+1,FIND("-",CV169)-FIND("|",CV169)-1))-VALUE(MID(CV169,FIND("-",CV169)+1,10)))))*$D$50),$D$9*(1-(IF($N169="X",ABS($O169-VALUE(MID(CV169,FIND("|",CV169)+1,FIND("-",CV169)-FIND("|",CV169)-1))),ABS($Q169-ABS(VALUE(MID(CV169,FIND("|",CV169)+1,FIND("-",CV169)-FIND("|",CV169)-1))-VALUE(MID(CV169,FIND("-",CV169)+1,10)))))*$D$50)))))*$I169,0)),0)</f>
        <v>0</v>
      </c>
      <c r="CX169" s="403"/>
      <c r="CY169" s="397"/>
      <c r="CZ169" s="355" t="n">
        <f aca="false">IFERROR(IF($M169=CY169,($D$8+$D$9+$D$10)*$I169,IF($N169=LEFT(CY169,1),($D$8+MAX(0,IF($D$50=1,$D$9*(1-(ABS($Q169-ABS(VALUE(MID(CY169,FIND("|",CY169)+1,FIND("-",CY169)-FIND("|",CY169)-1))-VALUE(MID(CY169,FIND("-",CY169)+1,10)))))*$D$50),$D$9*(1-(IF($N169="X",ABS($O169-VALUE(MID(CY169,FIND("|",CY169)+1,FIND("-",CY169)-FIND("|",CY169)-1))),ABS($Q169-ABS(VALUE(MID(CY169,FIND("|",CY169)+1,FIND("-",CY169)-FIND("|",CY169)-1))-VALUE(MID(CY169,FIND("-",CY169)+1,10)))))*$D$50)))))*$I169,0)),0)</f>
        <v>0</v>
      </c>
      <c r="DA169" s="403"/>
      <c r="DB169" s="362"/>
      <c r="DC169" s="355" t="n">
        <f aca="false">IFERROR(IF($M169=DB169,($D$8+$D$9+$D$10)*$I169,IF($N169=LEFT(DB169,1),($D$8+MAX(0,IF($D$50=1,$D$9*(1-(ABS($Q169-ABS(VALUE(MID(DB169,FIND("|",DB169)+1,FIND("-",DB169)-FIND("|",DB169)-1))-VALUE(MID(DB169,FIND("-",DB169)+1,10)))))*$D$50),$D$9*(1-(IF($N169="X",ABS($O169-VALUE(MID(DB169,FIND("|",DB169)+1,FIND("-",DB169)-FIND("|",DB169)-1))),ABS($Q169-ABS(VALUE(MID(DB169,FIND("|",DB169)+1,FIND("-",DB169)-FIND("|",DB169)-1))-VALUE(MID(DB169,FIND("-",DB169)+1,10)))))*$D$50)))))*$I169,0)),0)</f>
        <v>0</v>
      </c>
      <c r="DD169" s="403"/>
      <c r="DE169" s="362"/>
      <c r="DF169" s="355" t="n">
        <f aca="false">IFERROR(IF($M169=DE169,($D$8+$D$9+$D$10)*$I169,IF($N169=LEFT(DE169,1),($D$8+MAX(0,IF($D$50=1,$D$9*(1-(ABS($Q169-ABS(VALUE(MID(DE169,FIND("|",DE169)+1,FIND("-",DE169)-FIND("|",DE169)-1))-VALUE(MID(DE169,FIND("-",DE169)+1,10)))))*$D$50),$D$9*(1-(IF($N169="X",ABS($O169-VALUE(MID(DE169,FIND("|",DE169)+1,FIND("-",DE169)-FIND("|",DE169)-1))),ABS($Q169-ABS(VALUE(MID(DE169,FIND("|",DE169)+1,FIND("-",DE169)-FIND("|",DE169)-1))-VALUE(MID(DE169,FIND("-",DE169)+1,10)))))*$D$50)))))*$I169,0)),0)</f>
        <v>0</v>
      </c>
      <c r="DG169" s="403"/>
      <c r="DH169" s="362"/>
      <c r="DI169" s="355" t="n">
        <f aca="false">IFERROR(IF($M169=DH169,($D$8+$D$9+$D$10)*$I169,IF($N169=LEFT(DH169,1),($D$8+MAX(0,IF($D$50=1,$D$9*(1-(ABS($Q169-ABS(VALUE(MID(DH169,FIND("|",DH169)+1,FIND("-",DH169)-FIND("|",DH169)-1))-VALUE(MID(DH169,FIND("-",DH169)+1,10)))))*$D$50),$D$9*(1-(IF($N169="X",ABS($O169-VALUE(MID(DH169,FIND("|",DH169)+1,FIND("-",DH169)-FIND("|",DH169)-1))),ABS($Q169-ABS(VALUE(MID(DH169,FIND("|",DH169)+1,FIND("-",DH169)-FIND("|",DH169)-1))-VALUE(MID(DH169,FIND("-",DH169)+1,10)))))*$D$50)))))*$I169,0)),0)</f>
        <v>0</v>
      </c>
      <c r="DJ169" s="403"/>
      <c r="DK169" s="362"/>
      <c r="DL169" s="355" t="n">
        <f aca="false">IFERROR(IF($M169=DK169,($D$8+$D$9+$D$10)*$I169,IF($N169=LEFT(DK169,1),($D$8+MAX(0,IF($D$50=1,$D$9*(1-(ABS($Q169-ABS(VALUE(MID(DK169,FIND("|",DK169)+1,FIND("-",DK169)-FIND("|",DK169)-1))-VALUE(MID(DK169,FIND("-",DK169)+1,10)))))*$D$50),$D$9*(1-(IF($N169="X",ABS($O169-VALUE(MID(DK169,FIND("|",DK169)+1,FIND("-",DK169)-FIND("|",DK169)-1))),ABS($Q169-ABS(VALUE(MID(DK169,FIND("|",DK169)+1,FIND("-",DK169)-FIND("|",DK169)-1))-VALUE(MID(DK169,FIND("-",DK169)+1,10)))))*$D$50)))))*$I169,0)),0)</f>
        <v>0</v>
      </c>
      <c r="DM169" s="403"/>
      <c r="DN169" s="397"/>
      <c r="DO169" s="355" t="n">
        <f aca="false">IFERROR(IF($M169=DN169,($D$8+$D$9+$D$10)*$I169,IF($N169=LEFT(DN169,1),($D$8+MAX(0,IF($D$50=1,$D$9*(1-(ABS($Q169-ABS(VALUE(MID(DN169,FIND("|",DN169)+1,FIND("-",DN169)-FIND("|",DN169)-1))-VALUE(MID(DN169,FIND("-",DN169)+1,10)))))*$D$50),$D$9*(1-(IF($N169="X",ABS($O169-VALUE(MID(DN169,FIND("|",DN169)+1,FIND("-",DN169)-FIND("|",DN169)-1))),ABS($Q169-ABS(VALUE(MID(DN169,FIND("|",DN169)+1,FIND("-",DN169)-FIND("|",DN169)-1))-VALUE(MID(DN169,FIND("-",DN169)+1,10)))))*$D$50)))))*$I169,0)),0)</f>
        <v>0</v>
      </c>
      <c r="DP169" s="403"/>
      <c r="DQ169" s="362"/>
      <c r="DR169" s="355" t="n">
        <f aca="false">IFERROR(IF($M169=DQ169,($D$8+$D$9+$D$10)*$I169,IF($N169=LEFT(DQ169,1),($D$8+MAX(0,IF($D$50=1,$D$9*(1-(ABS($Q169-ABS(VALUE(MID(DQ169,FIND("|",DQ169)+1,FIND("-",DQ169)-FIND("|",DQ169)-1))-VALUE(MID(DQ169,FIND("-",DQ169)+1,10)))))*$D$50),$D$9*(1-(IF($N169="X",ABS($O169-VALUE(MID(DQ169,FIND("|",DQ169)+1,FIND("-",DQ169)-FIND("|",DQ169)-1))),ABS($Q169-ABS(VALUE(MID(DQ169,FIND("|",DQ169)+1,FIND("-",DQ169)-FIND("|",DQ169)-1))-VALUE(MID(DQ169,FIND("-",DQ169)+1,10)))))*$D$50)))))*$I169,0)),0)</f>
        <v>0</v>
      </c>
      <c r="DS169" s="403"/>
      <c r="DT169" s="362"/>
      <c r="DU169" s="355" t="n">
        <f aca="false">IFERROR(IF($M169=DT169,($D$8+$D$9+$D$10)*$I169,IF($N169=LEFT(DT169,1),($D$8+MAX(0,IF($D$50=1,$D$9*(1-(ABS($Q169-ABS(VALUE(MID(DT169,FIND("|",DT169)+1,FIND("-",DT169)-FIND("|",DT169)-1))-VALUE(MID(DT169,FIND("-",DT169)+1,10)))))*$D$50),$D$9*(1-(IF($N169="X",ABS($O169-VALUE(MID(DT169,FIND("|",DT169)+1,FIND("-",DT169)-FIND("|",DT169)-1))),ABS($Q169-ABS(VALUE(MID(DT169,FIND("|",DT169)+1,FIND("-",DT169)-FIND("|",DT169)-1))-VALUE(MID(DT169,FIND("-",DT169)+1,10)))))*$D$50)))))*$I169,0)),0)</f>
        <v>0</v>
      </c>
      <c r="DV169" s="403"/>
      <c r="DW169" s="362"/>
      <c r="DX169" s="355" t="n">
        <f aca="false">IFERROR(IF($M169=DW169,($D$8+$D$9+$D$10)*$I169,IF($N169=LEFT(DW169,1),($D$8+MAX(0,IF($D$50=1,$D$9*(1-(ABS($Q169-ABS(VALUE(MID(DW169,FIND("|",DW169)+1,FIND("-",DW169)-FIND("|",DW169)-1))-VALUE(MID(DW169,FIND("-",DW169)+1,10)))))*$D$50),$D$9*(1-(IF($N169="X",ABS($O169-VALUE(MID(DW169,FIND("|",DW169)+1,FIND("-",DW169)-FIND("|",DW169)-1))),ABS($Q169-ABS(VALUE(MID(DW169,FIND("|",DW169)+1,FIND("-",DW169)-FIND("|",DW169)-1))-VALUE(MID(DW169,FIND("-",DW169)+1,10)))))*$D$50)))))*$I169,0)),0)</f>
        <v>0</v>
      </c>
      <c r="DY169" s="403"/>
      <c r="DZ169" s="362"/>
      <c r="EA169" s="355" t="n">
        <f aca="false">IFERROR(IF($M169=DZ169,($D$8+$D$9+$D$10)*$I169,IF($N169=LEFT(DZ169,1),($D$8+MAX(0,IF($D$50=1,$D$9*(1-(ABS($Q169-ABS(VALUE(MID(DZ169,FIND("|",DZ169)+1,FIND("-",DZ169)-FIND("|",DZ169)-1))-VALUE(MID(DZ169,FIND("-",DZ169)+1,10)))))*$D$50),$D$9*(1-(IF($N169="X",ABS($O169-VALUE(MID(DZ169,FIND("|",DZ169)+1,FIND("-",DZ169)-FIND("|",DZ169)-1))),ABS($Q169-ABS(VALUE(MID(DZ169,FIND("|",DZ169)+1,FIND("-",DZ169)-FIND("|",DZ169)-1))-VALUE(MID(DZ169,FIND("-",DZ169)+1,10)))))*$D$50)))))*$I169,0)),0)</f>
        <v>0</v>
      </c>
      <c r="EB169" s="403"/>
      <c r="EC169" s="397"/>
      <c r="ED169" s="355" t="n">
        <f aca="false">IFERROR(IF($M169=EC169,($D$8+$D$9+$D$10)*$I169,IF($N169=LEFT(EC169,1),($D$8+MAX(0,IF($D$50=1,$D$9*(1-(ABS($Q169-ABS(VALUE(MID(EC169,FIND("|",EC169)+1,FIND("-",EC169)-FIND("|",EC169)-1))-VALUE(MID(EC169,FIND("-",EC169)+1,10)))))*$D$50),$D$9*(1-(IF($N169="X",ABS($O169-VALUE(MID(EC169,FIND("|",EC169)+1,FIND("-",EC169)-FIND("|",EC169)-1))),ABS($Q169-ABS(VALUE(MID(EC169,FIND("|",EC169)+1,FIND("-",EC169)-FIND("|",EC169)-1))-VALUE(MID(EC169,FIND("-",EC169)+1,10)))))*$D$50)))))*$I169,0)),0)</f>
        <v>0</v>
      </c>
      <c r="EE169" s="403"/>
      <c r="EF169" s="362"/>
      <c r="EG169" s="355" t="n">
        <f aca="false">IFERROR(IF($M169=EF169,($D$8+$D$9+$D$10)*$I169,IF($N169=LEFT(EF169,1),($D$8+MAX(0,IF($D$50=1,$D$9*(1-(ABS($Q169-ABS(VALUE(MID(EF169,FIND("|",EF169)+1,FIND("-",EF169)-FIND("|",EF169)-1))-VALUE(MID(EF169,FIND("-",EF169)+1,10)))))*$D$50),$D$9*(1-(IF($N169="X",ABS($O169-VALUE(MID(EF169,FIND("|",EF169)+1,FIND("-",EF169)-FIND("|",EF169)-1))),ABS($Q169-ABS(VALUE(MID(EF169,FIND("|",EF169)+1,FIND("-",EF169)-FIND("|",EF169)-1))-VALUE(MID(EF169,FIND("-",EF169)+1,10)))))*$D$50)))))*$I169,0)),0)</f>
        <v>0</v>
      </c>
      <c r="EH169" s="403"/>
      <c r="EI169" s="403"/>
    </row>
    <row r="170" customFormat="false" ht="15" hidden="false" customHeight="false" outlineLevel="0" collapsed="false">
      <c r="A170" s="331" t="n">
        <f aca="false">WORLDCUP!AD107</f>
        <v>0</v>
      </c>
      <c r="B170" s="331" t="n">
        <f aca="false">WORLDCUP!AC107</f>
        <v>0</v>
      </c>
      <c r="C170" s="421" t="str">
        <f aca="false">CONCATENATE(WORLDCUP!AF107,"-",WORLDCUP!AA107)</f>
        <v>3CEFHI-1A</v>
      </c>
      <c r="D170" s="421" t="str">
        <f aca="false">IF(WORLDCUP!AC107&gt;WORLDCUP!AD107,2,IF(WORLDCUP!AC107&lt;WORLDCUP!AD107,1,IF(AND(WORLDCUP!AC107=WORLDCUP!AD107,WORLDCUP!AC107&lt;&gt;"",WORLDCUP!AD107&lt;&gt;""),0,"PD")))</f>
        <v>PD</v>
      </c>
      <c r="E170" s="421" t="str">
        <f aca="false">IF(OR(WORLDCUP!AC107="",WORLDCUP!AD107=""),"-",A170&amp;"-"&amp;B170)</f>
        <v>-</v>
      </c>
      <c r="F170" s="422" t="n">
        <f aca="false">SUM($D$16:$D$18)*I170</f>
        <v>17</v>
      </c>
      <c r="G170" s="422" t="n">
        <f aca="false">VLOOKUP(H170,Equipos!$Q$1:$R$25,2,0)</f>
        <v>20</v>
      </c>
      <c r="H170" s="423" t="str">
        <f aca="false">Idiomas!$D$260</f>
        <v>Dieciseisavos de final</v>
      </c>
      <c r="I170" s="424" t="n">
        <v>1</v>
      </c>
      <c r="J170" s="417"/>
      <c r="K170" s="366" t="str">
        <f aca="false">CONCATENATE(WORLDCUP!AA107,"-",WORLDCUP!AF107)</f>
        <v>1A-3CEFHI</v>
      </c>
      <c r="L170" s="353"/>
      <c r="M170" s="358" t="str">
        <f aca="false">IF(OR(WORLDCUP!AC107="",WORLDCUP!AD107=""),"-",N170&amp;"|"&amp;O170&amp;"-"&amp;P170)</f>
        <v>-</v>
      </c>
      <c r="N170" s="331" t="str">
        <f aca="false">IF(OR(WORLDCUP!AC107="",WORLDCUP!AD107=""),"",IF(WORLDCUP!AC107&gt;WORLDCUP!AD107,"1",IF(WORLDCUP!AC107&lt;WORLDCUP!AD107,"2","X")))</f>
        <v/>
      </c>
      <c r="O170" s="331" t="n">
        <f aca="false">WORLDCUP!AC107</f>
        <v>0</v>
      </c>
      <c r="P170" s="331" t="n">
        <f aca="false">WORLDCUP!AD107</f>
        <v>0</v>
      </c>
      <c r="Q170" s="331" t="n">
        <f aca="false">ABS(O170-P170)</f>
        <v>0</v>
      </c>
      <c r="R170" s="403"/>
      <c r="S170" s="362" t="s">
        <v>264</v>
      </c>
      <c r="T170" s="355" t="n">
        <f aca="false">IFERROR(IF($M170=S170,($D$8+$D$9+$D$10)*$I170,IF($N170=LEFT(S170,1),($D$8+MAX(0,IF($D$50=1,$D$9*(1-(ABS($Q170-ABS(VALUE(MID(S170,FIND("|",S170)+1,FIND("-",S170)-FIND("|",S170)-1))-VALUE(MID(S170,FIND("-",S170)+1,10)))))*$D$50),$D$9*(1-(IF($N170="X",ABS($O170-VALUE(MID(S170,FIND("|",S170)+1,FIND("-",S170)-FIND("|",S170)-1))),ABS($Q170-ABS(VALUE(MID(S170,FIND("|",S170)+1,FIND("-",S170)-FIND("|",S170)-1))-VALUE(MID(S170,FIND("-",S170)+1,10)))))*$D$50)))))*$I170,0)),0)</f>
        <v>0</v>
      </c>
      <c r="U170" s="403"/>
      <c r="V170" s="362" t="s">
        <v>267</v>
      </c>
      <c r="W170" s="355" t="n">
        <f aca="false">IFERROR(IF($M170=V170,($D$8+$D$9+$D$10)*$I170,IF($N170=LEFT(V170,1),($D$8+MAX(0,IF($D$50=1,$D$9*(1-(ABS($Q170-ABS(VALUE(MID(V170,FIND("|",V170)+1,FIND("-",V170)-FIND("|",V170)-1))-VALUE(MID(V170,FIND("-",V170)+1,10)))))*$D$50),$D$9*(1-(IF($N170="X",ABS($O170-VALUE(MID(V170,FIND("|",V170)+1,FIND("-",V170)-FIND("|",V170)-1))),ABS($Q170-ABS(VALUE(MID(V170,FIND("|",V170)+1,FIND("-",V170)-FIND("|",V170)-1))-VALUE(MID(V170,FIND("-",V170)+1,10)))))*$D$50)))))*$I170,0)),0)</f>
        <v>0</v>
      </c>
      <c r="X170" s="403"/>
      <c r="Y170" s="362" t="s">
        <v>264</v>
      </c>
      <c r="Z170" s="355" t="n">
        <f aca="false">IFERROR(IF($M170=Y170,($D$8+$D$9+$D$10)*$I170,IF($N170=LEFT(Y170,1),($D$8+MAX(0,IF($D$50=1,$D$9*(1-(ABS($Q170-ABS(VALUE(MID(Y170,FIND("|",Y170)+1,FIND("-",Y170)-FIND("|",Y170)-1))-VALUE(MID(Y170,FIND("-",Y170)+1,10)))))*$D$50),$D$9*(1-(IF($N170="X",ABS($O170-VALUE(MID(Y170,FIND("|",Y170)+1,FIND("-",Y170)-FIND("|",Y170)-1))),ABS($Q170-ABS(VALUE(MID(Y170,FIND("|",Y170)+1,FIND("-",Y170)-FIND("|",Y170)-1))-VALUE(MID(Y170,FIND("-",Y170)+1,10)))))*$D$50)))))*$I170,0)),0)</f>
        <v>0</v>
      </c>
      <c r="AA170" s="403"/>
      <c r="AB170" s="362" t="s">
        <v>264</v>
      </c>
      <c r="AC170" s="355" t="n">
        <f aca="false">IFERROR(IF($M170=AB170,($D$8+$D$9+$D$10)*$I170,IF($N170=LEFT(AB170,1),($D$8+MAX(0,IF($D$50=1,$D$9*(1-(ABS($Q170-ABS(VALUE(MID(AB170,FIND("|",AB170)+1,FIND("-",AB170)-FIND("|",AB170)-1))-VALUE(MID(AB170,FIND("-",AB170)+1,10)))))*$D$50),$D$9*(1-(IF($N170="X",ABS($O170-VALUE(MID(AB170,FIND("|",AB170)+1,FIND("-",AB170)-FIND("|",AB170)-1))),ABS($Q170-ABS(VALUE(MID(AB170,FIND("|",AB170)+1,FIND("-",AB170)-FIND("|",AB170)-1))-VALUE(MID(AB170,FIND("-",AB170)+1,10)))))*$D$50)))))*$I170,0)),0)</f>
        <v>0</v>
      </c>
      <c r="AD170" s="403"/>
      <c r="AE170" s="362" t="s">
        <v>265</v>
      </c>
      <c r="AF170" s="355" t="n">
        <f aca="false">IFERROR(IF($M170=AE170,($D$8+$D$9+$D$10)*$I170,IF($N170=LEFT(AE170,1),($D$8+MAX(0,IF($D$50=1,$D$9*(1-(ABS($Q170-ABS(VALUE(MID(AE170,FIND("|",AE170)+1,FIND("-",AE170)-FIND("|",AE170)-1))-VALUE(MID(AE170,FIND("-",AE170)+1,10)))))*$D$50),$D$9*(1-(IF($N170="X",ABS($O170-VALUE(MID(AE170,FIND("|",AE170)+1,FIND("-",AE170)-FIND("|",AE170)-1))),ABS($Q170-ABS(VALUE(MID(AE170,FIND("|",AE170)+1,FIND("-",AE170)-FIND("|",AE170)-1))-VALUE(MID(AE170,FIND("-",AE170)+1,10)))))*$D$50)))))*$I170,0)),0)</f>
        <v>0</v>
      </c>
      <c r="AG170" s="403"/>
      <c r="AH170" s="362" t="s">
        <v>266</v>
      </c>
      <c r="AI170" s="355" t="n">
        <f aca="false">IFERROR(IF($M170=AH170,($D$8+$D$9+$D$10)*$I170,IF($N170=LEFT(AH170,1),($D$8+MAX(0,IF($D$50=1,$D$9*(1-(ABS($Q170-ABS(VALUE(MID(AH170,FIND("|",AH170)+1,FIND("-",AH170)-FIND("|",AH170)-1))-VALUE(MID(AH170,FIND("-",AH170)+1,10)))))*$D$50),$D$9*(1-(IF($N170="X",ABS($O170-VALUE(MID(AH170,FIND("|",AH170)+1,FIND("-",AH170)-FIND("|",AH170)-1))),ABS($Q170-ABS(VALUE(MID(AH170,FIND("|",AH170)+1,FIND("-",AH170)-FIND("|",AH170)-1))-VALUE(MID(AH170,FIND("-",AH170)+1,10)))))*$D$50)))))*$I170,0)),0)</f>
        <v>0</v>
      </c>
      <c r="AJ170" s="403"/>
      <c r="AK170" s="362" t="s">
        <v>264</v>
      </c>
      <c r="AL170" s="355" t="n">
        <f aca="false">IFERROR(IF($M170=AK170,($D$8+$D$9+$D$10)*$I170,IF($N170=LEFT(AK170,1),($D$8+MAX(0,IF($D$50=1,$D$9*(1-(ABS($Q170-ABS(VALUE(MID(AK170,FIND("|",AK170)+1,FIND("-",AK170)-FIND("|",AK170)-1))-VALUE(MID(AK170,FIND("-",AK170)+1,10)))))*$D$50),$D$9*(1-(IF($N170="X",ABS($O170-VALUE(MID(AK170,FIND("|",AK170)+1,FIND("-",AK170)-FIND("|",AK170)-1))),ABS($Q170-ABS(VALUE(MID(AK170,FIND("|",AK170)+1,FIND("-",AK170)-FIND("|",AK170)-1))-VALUE(MID(AK170,FIND("-",AK170)+1,10)))))*$D$50)))))*$I170,0)),0)</f>
        <v>0</v>
      </c>
      <c r="AM170" s="403"/>
      <c r="AN170" s="362" t="s">
        <v>265</v>
      </c>
      <c r="AO170" s="355" t="n">
        <f aca="false">IFERROR(IF($M170=AN170,($D$8+$D$9+$D$10)*$I170,IF($N170=LEFT(AN170,1),($D$8+MAX(0,IF($D$50=1,$D$9*(1-(ABS($Q170-ABS(VALUE(MID(AN170,FIND("|",AN170)+1,FIND("-",AN170)-FIND("|",AN170)-1))-VALUE(MID(AN170,FIND("-",AN170)+1,10)))))*$D$50),$D$9*(1-(IF($N170="X",ABS($O170-VALUE(MID(AN170,FIND("|",AN170)+1,FIND("-",AN170)-FIND("|",AN170)-1))),ABS($Q170-ABS(VALUE(MID(AN170,FIND("|",AN170)+1,FIND("-",AN170)-FIND("|",AN170)-1))-VALUE(MID(AN170,FIND("-",AN170)+1,10)))))*$D$50)))))*$I170,0)),0)</f>
        <v>0</v>
      </c>
      <c r="AP170" s="403"/>
      <c r="AQ170" s="397" t="s">
        <v>264</v>
      </c>
      <c r="AR170" s="355" t="n">
        <f aca="false">IFERROR(IF($M170=AQ170,($D$8+$D$9+$D$10)*$I170,IF($N170=LEFT(AQ170,1),($D$8+MAX(0,IF($D$50=1,$D$9*(1-(ABS($Q170-ABS(VALUE(MID(AQ170,FIND("|",AQ170)+1,FIND("-",AQ170)-FIND("|",AQ170)-1))-VALUE(MID(AQ170,FIND("-",AQ170)+1,10)))))*$D$50),$D$9*(1-(IF($N170="X",ABS($O170-VALUE(MID(AQ170,FIND("|",AQ170)+1,FIND("-",AQ170)-FIND("|",AQ170)-1))),ABS($Q170-ABS(VALUE(MID(AQ170,FIND("|",AQ170)+1,FIND("-",AQ170)-FIND("|",AQ170)-1))-VALUE(MID(AQ170,FIND("-",AQ170)+1,10)))))*$D$50)))))*$I170,0)),0)</f>
        <v>0</v>
      </c>
      <c r="AS170" s="403"/>
      <c r="AT170" s="362" t="s">
        <v>266</v>
      </c>
      <c r="AU170" s="355" t="n">
        <f aca="false">IFERROR(IF($M170=AT170,($D$8+$D$9+$D$10)*$I170,IF($N170=LEFT(AT170,1),($D$8+MAX(0,IF($D$50=1,$D$9*(1-(ABS($Q170-ABS(VALUE(MID(AT170,FIND("|",AT170)+1,FIND("-",AT170)-FIND("|",AT170)-1))-VALUE(MID(AT170,FIND("-",AT170)+1,10)))))*$D$50),$D$9*(1-(IF($N170="X",ABS($O170-VALUE(MID(AT170,FIND("|",AT170)+1,FIND("-",AT170)-FIND("|",AT170)-1))),ABS($Q170-ABS(VALUE(MID(AT170,FIND("|",AT170)+1,FIND("-",AT170)-FIND("|",AT170)-1))-VALUE(MID(AT170,FIND("-",AT170)+1,10)))))*$D$50)))))*$I170,0)),0)</f>
        <v>0</v>
      </c>
      <c r="AV170" s="403"/>
      <c r="AW170" s="362" t="s">
        <v>271</v>
      </c>
      <c r="AX170" s="355" t="n">
        <f aca="false">IFERROR(IF($M170=AW170,($D$8+$D$9+$D$10)*$I170,IF($N170=LEFT(AW170,1),($D$8+MAX(0,IF($D$50=1,$D$9*(1-(ABS($Q170-ABS(VALUE(MID(AW170,FIND("|",AW170)+1,FIND("-",AW170)-FIND("|",AW170)-1))-VALUE(MID(AW170,FIND("-",AW170)+1,10)))))*$D$50),$D$9*(1-(IF($N170="X",ABS($O170-VALUE(MID(AW170,FIND("|",AW170)+1,FIND("-",AW170)-FIND("|",AW170)-1))),ABS($Q170-ABS(VALUE(MID(AW170,FIND("|",AW170)+1,FIND("-",AW170)-FIND("|",AW170)-1))-VALUE(MID(AW170,FIND("-",AW170)+1,10)))))*$D$50)))))*$I170,0)),0)</f>
        <v>0</v>
      </c>
      <c r="AY170" s="403"/>
      <c r="AZ170" s="362" t="s">
        <v>265</v>
      </c>
      <c r="BA170" s="355" t="n">
        <f aca="false">IFERROR(IF($M170=AZ170,($D$8+$D$9+$D$10)*$I170,IF($N170=LEFT(AZ170,1),($D$8+MAX(0,IF($D$50=1,$D$9*(1-(ABS($Q170-ABS(VALUE(MID(AZ170,FIND("|",AZ170)+1,FIND("-",AZ170)-FIND("|",AZ170)-1))-VALUE(MID(AZ170,FIND("-",AZ170)+1,10)))))*$D$50),$D$9*(1-(IF($N170="X",ABS($O170-VALUE(MID(AZ170,FIND("|",AZ170)+1,FIND("-",AZ170)-FIND("|",AZ170)-1))),ABS($Q170-ABS(VALUE(MID(AZ170,FIND("|",AZ170)+1,FIND("-",AZ170)-FIND("|",AZ170)-1))-VALUE(MID(AZ170,FIND("-",AZ170)+1,10)))))*$D$50)))))*$I170,0)),0)</f>
        <v>0</v>
      </c>
      <c r="BB170" s="403"/>
      <c r="BC170" s="362" t="s">
        <v>266</v>
      </c>
      <c r="BD170" s="355" t="n">
        <f aca="false">IFERROR(IF($M170=BC170,($D$8+$D$9+$D$10)*$I170,IF($N170=LEFT(BC170,1),($D$8+MAX(0,IF($D$50=1,$D$9*(1-(ABS($Q170-ABS(VALUE(MID(BC170,FIND("|",BC170)+1,FIND("-",BC170)-FIND("|",BC170)-1))-VALUE(MID(BC170,FIND("-",BC170)+1,10)))))*$D$50),$D$9*(1-(IF($N170="X",ABS($O170-VALUE(MID(BC170,FIND("|",BC170)+1,FIND("-",BC170)-FIND("|",BC170)-1))),ABS($Q170-ABS(VALUE(MID(BC170,FIND("|",BC170)+1,FIND("-",BC170)-FIND("|",BC170)-1))-VALUE(MID(BC170,FIND("-",BC170)+1,10)))))*$D$50)))))*$I170,0)),0)</f>
        <v>0</v>
      </c>
      <c r="BE170" s="403"/>
      <c r="BF170" s="397" t="s">
        <v>265</v>
      </c>
      <c r="BG170" s="355" t="n">
        <f aca="false">IFERROR(IF($M170=BF170,($D$8+$D$9+$D$10)*$I170,IF($N170=LEFT(BF170,1),($D$8+MAX(0,IF($D$50=1,$D$9*(1-(ABS($Q170-ABS(VALUE(MID(BF170,FIND("|",BF170)+1,FIND("-",BF170)-FIND("|",BF170)-1))-VALUE(MID(BF170,FIND("-",BF170)+1,10)))))*$D$50),$D$9*(1-(IF($N170="X",ABS($O170-VALUE(MID(BF170,FIND("|",BF170)+1,FIND("-",BF170)-FIND("|",BF170)-1))),ABS($Q170-ABS(VALUE(MID(BF170,FIND("|",BF170)+1,FIND("-",BF170)-FIND("|",BF170)-1))-VALUE(MID(BF170,FIND("-",BF170)+1,10)))))*$D$50)))))*$I170,0)),0)</f>
        <v>0</v>
      </c>
      <c r="BH170" s="403"/>
      <c r="BI170" s="362" t="s">
        <v>271</v>
      </c>
      <c r="BJ170" s="355" t="n">
        <f aca="false">IFERROR(IF($M170=BI170,($D$8+$D$9+$D$10)*$I170,IF($N170=LEFT(BI170,1),($D$8+MAX(0,IF($D$50=1,$D$9*(1-(ABS($Q170-ABS(VALUE(MID(BI170,FIND("|",BI170)+1,FIND("-",BI170)-FIND("|",BI170)-1))-VALUE(MID(BI170,FIND("-",BI170)+1,10)))))*$D$50),$D$9*(1-(IF($N170="X",ABS($O170-VALUE(MID(BI170,FIND("|",BI170)+1,FIND("-",BI170)-FIND("|",BI170)-1))),ABS($Q170-ABS(VALUE(MID(BI170,FIND("|",BI170)+1,FIND("-",BI170)-FIND("|",BI170)-1))-VALUE(MID(BI170,FIND("-",BI170)+1,10)))))*$D$50)))))*$I170,0)),0)</f>
        <v>0</v>
      </c>
      <c r="BK170" s="403"/>
      <c r="BL170" s="362" t="s">
        <v>264</v>
      </c>
      <c r="BM170" s="355" t="n">
        <f aca="false">IFERROR(IF($M170=BL170,($D$8+$D$9+$D$10)*$I170,IF($N170=LEFT(BL170,1),($D$8+MAX(0,IF($D$50=1,$D$9*(1-(ABS($Q170-ABS(VALUE(MID(BL170,FIND("|",BL170)+1,FIND("-",BL170)-FIND("|",BL170)-1))-VALUE(MID(BL170,FIND("-",BL170)+1,10)))))*$D$50),$D$9*(1-(IF($N170="X",ABS($O170-VALUE(MID(BL170,FIND("|",BL170)+1,FIND("-",BL170)-FIND("|",BL170)-1))),ABS($Q170-ABS(VALUE(MID(BL170,FIND("|",BL170)+1,FIND("-",BL170)-FIND("|",BL170)-1))-VALUE(MID(BL170,FIND("-",BL170)+1,10)))))*$D$50)))))*$I170,0)),0)</f>
        <v>0</v>
      </c>
      <c r="BN170" s="403"/>
      <c r="BO170" s="362" t="s">
        <v>265</v>
      </c>
      <c r="BP170" s="355" t="n">
        <f aca="false">IFERROR(IF($M170=BO170,($D$8+$D$9+$D$10)*$I170,IF($N170=LEFT(BO170,1),($D$8+MAX(0,IF($D$50=1,$D$9*(1-(ABS($Q170-ABS(VALUE(MID(BO170,FIND("|",BO170)+1,FIND("-",BO170)-FIND("|",BO170)-1))-VALUE(MID(BO170,FIND("-",BO170)+1,10)))))*$D$50),$D$9*(1-(IF($N170="X",ABS($O170-VALUE(MID(BO170,FIND("|",BO170)+1,FIND("-",BO170)-FIND("|",BO170)-1))),ABS($Q170-ABS(VALUE(MID(BO170,FIND("|",BO170)+1,FIND("-",BO170)-FIND("|",BO170)-1))-VALUE(MID(BO170,FIND("-",BO170)+1,10)))))*$D$50)))))*$I170,0)),0)</f>
        <v>0</v>
      </c>
      <c r="BQ170" s="403"/>
      <c r="BR170" s="362" t="s">
        <v>266</v>
      </c>
      <c r="BS170" s="355" t="n">
        <f aca="false">IFERROR(IF($M170=BR170,($D$8+$D$9+$D$10)*$I170,IF($N170=LEFT(BR170,1),($D$8+MAX(0,IF($D$50=1,$D$9*(1-(ABS($Q170-ABS(VALUE(MID(BR170,FIND("|",BR170)+1,FIND("-",BR170)-FIND("|",BR170)-1))-VALUE(MID(BR170,FIND("-",BR170)+1,10)))))*$D$50),$D$9*(1-(IF($N170="X",ABS($O170-VALUE(MID(BR170,FIND("|",BR170)+1,FIND("-",BR170)-FIND("|",BR170)-1))),ABS($Q170-ABS(VALUE(MID(BR170,FIND("|",BR170)+1,FIND("-",BR170)-FIND("|",BR170)-1))-VALUE(MID(BR170,FIND("-",BR170)+1,10)))))*$D$50)))))*$I170,0)),0)</f>
        <v>0</v>
      </c>
      <c r="BT170" s="403"/>
      <c r="BU170" s="397"/>
      <c r="BV170" s="355" t="n">
        <f aca="false">IFERROR(IF($M170=BU170,($D$8+$D$9+$D$10)*$I170,IF($N170=LEFT(BU170,1),($D$8+MAX(0,IF($D$50=1,$D$9*(1-(ABS($Q170-ABS(VALUE(MID(BU170,FIND("|",BU170)+1,FIND("-",BU170)-FIND("|",BU170)-1))-VALUE(MID(BU170,FIND("-",BU170)+1,10)))))*$D$50),$D$9*(1-(IF($N170="X",ABS($O170-VALUE(MID(BU170,FIND("|",BU170)+1,FIND("-",BU170)-FIND("|",BU170)-1))),ABS($Q170-ABS(VALUE(MID(BU170,FIND("|",BU170)+1,FIND("-",BU170)-FIND("|",BU170)-1))-VALUE(MID(BU170,FIND("-",BU170)+1,10)))))*$D$50)))))*$I170,0)),0)</f>
        <v>0</v>
      </c>
      <c r="BW170" s="403"/>
      <c r="BX170" s="362"/>
      <c r="BY170" s="355" t="n">
        <f aca="false">IFERROR(IF($M170=BX170,($D$8+$D$9+$D$10)*$I170,IF($N170=LEFT(BX170,1),($D$8+MAX(0,IF($D$50=1,$D$9*(1-(ABS($Q170-ABS(VALUE(MID(BX170,FIND("|",BX170)+1,FIND("-",BX170)-FIND("|",BX170)-1))-VALUE(MID(BX170,FIND("-",BX170)+1,10)))))*$D$50),$D$9*(1-(IF($N170="X",ABS($O170-VALUE(MID(BX170,FIND("|",BX170)+1,FIND("-",BX170)-FIND("|",BX170)-1))),ABS($Q170-ABS(VALUE(MID(BX170,FIND("|",BX170)+1,FIND("-",BX170)-FIND("|",BX170)-1))-VALUE(MID(BX170,FIND("-",BX170)+1,10)))))*$D$50)))))*$I170,0)),0)</f>
        <v>0</v>
      </c>
      <c r="BZ170" s="403"/>
      <c r="CA170" s="362"/>
      <c r="CB170" s="355" t="n">
        <f aca="false">IFERROR(IF($M170=CA170,($D$8+$D$9+$D$10)*$I170,IF($N170=LEFT(CA170,1),($D$8+MAX(0,IF($D$50=1,$D$9*(1-(ABS($Q170-ABS(VALUE(MID(CA170,FIND("|",CA170)+1,FIND("-",CA170)-FIND("|",CA170)-1))-VALUE(MID(CA170,FIND("-",CA170)+1,10)))))*$D$50),$D$9*(1-(IF($N170="X",ABS($O170-VALUE(MID(CA170,FIND("|",CA170)+1,FIND("-",CA170)-FIND("|",CA170)-1))),ABS($Q170-ABS(VALUE(MID(CA170,FIND("|",CA170)+1,FIND("-",CA170)-FIND("|",CA170)-1))-VALUE(MID(CA170,FIND("-",CA170)+1,10)))))*$D$50)))))*$I170,0)),0)</f>
        <v>0</v>
      </c>
      <c r="CC170" s="403"/>
      <c r="CD170" s="362"/>
      <c r="CE170" s="355" t="n">
        <f aca="false">IFERROR(IF($M170=CD170,($D$8+$D$9+$D$10)*$I170,IF($N170=LEFT(CD170,1),($D$8+MAX(0,IF($D$50=1,$D$9*(1-(ABS($Q170-ABS(VALUE(MID(CD170,FIND("|",CD170)+1,FIND("-",CD170)-FIND("|",CD170)-1))-VALUE(MID(CD170,FIND("-",CD170)+1,10)))))*$D$50),$D$9*(1-(IF($N170="X",ABS($O170-VALUE(MID(CD170,FIND("|",CD170)+1,FIND("-",CD170)-FIND("|",CD170)-1))),ABS($Q170-ABS(VALUE(MID(CD170,FIND("|",CD170)+1,FIND("-",CD170)-FIND("|",CD170)-1))-VALUE(MID(CD170,FIND("-",CD170)+1,10)))))*$D$50)))))*$I170,0)),0)</f>
        <v>0</v>
      </c>
      <c r="CF170" s="403"/>
      <c r="CG170" s="362"/>
      <c r="CH170" s="355" t="n">
        <f aca="false">IFERROR(IF($M170=CG170,($D$8+$D$9+$D$10)*$I170,IF($N170=LEFT(CG170,1),($D$8+MAX(0,IF($D$50=1,$D$9*(1-(ABS($Q170-ABS(VALUE(MID(CG170,FIND("|",CG170)+1,FIND("-",CG170)-FIND("|",CG170)-1))-VALUE(MID(CG170,FIND("-",CG170)+1,10)))))*$D$50),$D$9*(1-(IF($N170="X",ABS($O170-VALUE(MID(CG170,FIND("|",CG170)+1,FIND("-",CG170)-FIND("|",CG170)-1))),ABS($Q170-ABS(VALUE(MID(CG170,FIND("|",CG170)+1,FIND("-",CG170)-FIND("|",CG170)-1))-VALUE(MID(CG170,FIND("-",CG170)+1,10)))))*$D$50)))))*$I170,0)),0)</f>
        <v>0</v>
      </c>
      <c r="CI170" s="403"/>
      <c r="CJ170" s="397"/>
      <c r="CK170" s="355" t="n">
        <f aca="false">IFERROR(IF($M170=CJ170,($D$8+$D$9+$D$10)*$I170,IF($N170=LEFT(CJ170,1),($D$8+MAX(0,IF($D$50=1,$D$9*(1-(ABS($Q170-ABS(VALUE(MID(CJ170,FIND("|",CJ170)+1,FIND("-",CJ170)-FIND("|",CJ170)-1))-VALUE(MID(CJ170,FIND("-",CJ170)+1,10)))))*$D$50),$D$9*(1-(IF($N170="X",ABS($O170-VALUE(MID(CJ170,FIND("|",CJ170)+1,FIND("-",CJ170)-FIND("|",CJ170)-1))),ABS($Q170-ABS(VALUE(MID(CJ170,FIND("|",CJ170)+1,FIND("-",CJ170)-FIND("|",CJ170)-1))-VALUE(MID(CJ170,FIND("-",CJ170)+1,10)))))*$D$50)))))*$I170,0)),0)</f>
        <v>0</v>
      </c>
      <c r="CL170" s="403"/>
      <c r="CM170" s="362"/>
      <c r="CN170" s="355" t="n">
        <f aca="false">IFERROR(IF($M170=CM170,($D$8+$D$9+$D$10)*$I170,IF($N170=LEFT(CM170,1),($D$8+MAX(0,IF($D$50=1,$D$9*(1-(ABS($Q170-ABS(VALUE(MID(CM170,FIND("|",CM170)+1,FIND("-",CM170)-FIND("|",CM170)-1))-VALUE(MID(CM170,FIND("-",CM170)+1,10)))))*$D$50),$D$9*(1-(IF($N170="X",ABS($O170-VALUE(MID(CM170,FIND("|",CM170)+1,FIND("-",CM170)-FIND("|",CM170)-1))),ABS($Q170-ABS(VALUE(MID(CM170,FIND("|",CM170)+1,FIND("-",CM170)-FIND("|",CM170)-1))-VALUE(MID(CM170,FIND("-",CM170)+1,10)))))*$D$50)))))*$I170,0)),0)</f>
        <v>0</v>
      </c>
      <c r="CO170" s="403"/>
      <c r="CP170" s="362"/>
      <c r="CQ170" s="355" t="n">
        <f aca="false">IFERROR(IF($M170=CP170,($D$8+$D$9+$D$10)*$I170,IF($N170=LEFT(CP170,1),($D$8+MAX(0,IF($D$50=1,$D$9*(1-(ABS($Q170-ABS(VALUE(MID(CP170,FIND("|",CP170)+1,FIND("-",CP170)-FIND("|",CP170)-1))-VALUE(MID(CP170,FIND("-",CP170)+1,10)))))*$D$50),$D$9*(1-(IF($N170="X",ABS($O170-VALUE(MID(CP170,FIND("|",CP170)+1,FIND("-",CP170)-FIND("|",CP170)-1))),ABS($Q170-ABS(VALUE(MID(CP170,FIND("|",CP170)+1,FIND("-",CP170)-FIND("|",CP170)-1))-VALUE(MID(CP170,FIND("-",CP170)+1,10)))))*$D$50)))))*$I170,0)),0)</f>
        <v>0</v>
      </c>
      <c r="CR170" s="403"/>
      <c r="CS170" s="362"/>
      <c r="CT170" s="355" t="n">
        <f aca="false">IFERROR(IF($M170=CS170,($D$8+$D$9+$D$10)*$I170,IF($N170=LEFT(CS170,1),($D$8+MAX(0,IF($D$50=1,$D$9*(1-(ABS($Q170-ABS(VALUE(MID(CS170,FIND("|",CS170)+1,FIND("-",CS170)-FIND("|",CS170)-1))-VALUE(MID(CS170,FIND("-",CS170)+1,10)))))*$D$50),$D$9*(1-(IF($N170="X",ABS($O170-VALUE(MID(CS170,FIND("|",CS170)+1,FIND("-",CS170)-FIND("|",CS170)-1))),ABS($Q170-ABS(VALUE(MID(CS170,FIND("|",CS170)+1,FIND("-",CS170)-FIND("|",CS170)-1))-VALUE(MID(CS170,FIND("-",CS170)+1,10)))))*$D$50)))))*$I170,0)),0)</f>
        <v>0</v>
      </c>
      <c r="CU170" s="403"/>
      <c r="CV170" s="362"/>
      <c r="CW170" s="355" t="n">
        <f aca="false">IFERROR(IF($M170=CV170,($D$8+$D$9+$D$10)*$I170,IF($N170=LEFT(CV170,1),($D$8+MAX(0,IF($D$50=1,$D$9*(1-(ABS($Q170-ABS(VALUE(MID(CV170,FIND("|",CV170)+1,FIND("-",CV170)-FIND("|",CV170)-1))-VALUE(MID(CV170,FIND("-",CV170)+1,10)))))*$D$50),$D$9*(1-(IF($N170="X",ABS($O170-VALUE(MID(CV170,FIND("|",CV170)+1,FIND("-",CV170)-FIND("|",CV170)-1))),ABS($Q170-ABS(VALUE(MID(CV170,FIND("|",CV170)+1,FIND("-",CV170)-FIND("|",CV170)-1))-VALUE(MID(CV170,FIND("-",CV170)+1,10)))))*$D$50)))))*$I170,0)),0)</f>
        <v>0</v>
      </c>
      <c r="CX170" s="403"/>
      <c r="CY170" s="397"/>
      <c r="CZ170" s="355" t="n">
        <f aca="false">IFERROR(IF($M170=CY170,($D$8+$D$9+$D$10)*$I170,IF($N170=LEFT(CY170,1),($D$8+MAX(0,IF($D$50=1,$D$9*(1-(ABS($Q170-ABS(VALUE(MID(CY170,FIND("|",CY170)+1,FIND("-",CY170)-FIND("|",CY170)-1))-VALUE(MID(CY170,FIND("-",CY170)+1,10)))))*$D$50),$D$9*(1-(IF($N170="X",ABS($O170-VALUE(MID(CY170,FIND("|",CY170)+1,FIND("-",CY170)-FIND("|",CY170)-1))),ABS($Q170-ABS(VALUE(MID(CY170,FIND("|",CY170)+1,FIND("-",CY170)-FIND("|",CY170)-1))-VALUE(MID(CY170,FIND("-",CY170)+1,10)))))*$D$50)))))*$I170,0)),0)</f>
        <v>0</v>
      </c>
      <c r="DA170" s="403"/>
      <c r="DB170" s="362"/>
      <c r="DC170" s="355" t="n">
        <f aca="false">IFERROR(IF($M170=DB170,($D$8+$D$9+$D$10)*$I170,IF($N170=LEFT(DB170,1),($D$8+MAX(0,IF($D$50=1,$D$9*(1-(ABS($Q170-ABS(VALUE(MID(DB170,FIND("|",DB170)+1,FIND("-",DB170)-FIND("|",DB170)-1))-VALUE(MID(DB170,FIND("-",DB170)+1,10)))))*$D$50),$D$9*(1-(IF($N170="X",ABS($O170-VALUE(MID(DB170,FIND("|",DB170)+1,FIND("-",DB170)-FIND("|",DB170)-1))),ABS($Q170-ABS(VALUE(MID(DB170,FIND("|",DB170)+1,FIND("-",DB170)-FIND("|",DB170)-1))-VALUE(MID(DB170,FIND("-",DB170)+1,10)))))*$D$50)))))*$I170,0)),0)</f>
        <v>0</v>
      </c>
      <c r="DD170" s="403"/>
      <c r="DE170" s="362"/>
      <c r="DF170" s="355" t="n">
        <f aca="false">IFERROR(IF($M170=DE170,($D$8+$D$9+$D$10)*$I170,IF($N170=LEFT(DE170,1),($D$8+MAX(0,IF($D$50=1,$D$9*(1-(ABS($Q170-ABS(VALUE(MID(DE170,FIND("|",DE170)+1,FIND("-",DE170)-FIND("|",DE170)-1))-VALUE(MID(DE170,FIND("-",DE170)+1,10)))))*$D$50),$D$9*(1-(IF($N170="X",ABS($O170-VALUE(MID(DE170,FIND("|",DE170)+1,FIND("-",DE170)-FIND("|",DE170)-1))),ABS($Q170-ABS(VALUE(MID(DE170,FIND("|",DE170)+1,FIND("-",DE170)-FIND("|",DE170)-1))-VALUE(MID(DE170,FIND("-",DE170)+1,10)))))*$D$50)))))*$I170,0)),0)</f>
        <v>0</v>
      </c>
      <c r="DG170" s="403"/>
      <c r="DH170" s="362"/>
      <c r="DI170" s="355" t="n">
        <f aca="false">IFERROR(IF($M170=DH170,($D$8+$D$9+$D$10)*$I170,IF($N170=LEFT(DH170,1),($D$8+MAX(0,IF($D$50=1,$D$9*(1-(ABS($Q170-ABS(VALUE(MID(DH170,FIND("|",DH170)+1,FIND("-",DH170)-FIND("|",DH170)-1))-VALUE(MID(DH170,FIND("-",DH170)+1,10)))))*$D$50),$D$9*(1-(IF($N170="X",ABS($O170-VALUE(MID(DH170,FIND("|",DH170)+1,FIND("-",DH170)-FIND("|",DH170)-1))),ABS($Q170-ABS(VALUE(MID(DH170,FIND("|",DH170)+1,FIND("-",DH170)-FIND("|",DH170)-1))-VALUE(MID(DH170,FIND("-",DH170)+1,10)))))*$D$50)))))*$I170,0)),0)</f>
        <v>0</v>
      </c>
      <c r="DJ170" s="403"/>
      <c r="DK170" s="362"/>
      <c r="DL170" s="355" t="n">
        <f aca="false">IFERROR(IF($M170=DK170,($D$8+$D$9+$D$10)*$I170,IF($N170=LEFT(DK170,1),($D$8+MAX(0,IF($D$50=1,$D$9*(1-(ABS($Q170-ABS(VALUE(MID(DK170,FIND("|",DK170)+1,FIND("-",DK170)-FIND("|",DK170)-1))-VALUE(MID(DK170,FIND("-",DK170)+1,10)))))*$D$50),$D$9*(1-(IF($N170="X",ABS($O170-VALUE(MID(DK170,FIND("|",DK170)+1,FIND("-",DK170)-FIND("|",DK170)-1))),ABS($Q170-ABS(VALUE(MID(DK170,FIND("|",DK170)+1,FIND("-",DK170)-FIND("|",DK170)-1))-VALUE(MID(DK170,FIND("-",DK170)+1,10)))))*$D$50)))))*$I170,0)),0)</f>
        <v>0</v>
      </c>
      <c r="DM170" s="403"/>
      <c r="DN170" s="397"/>
      <c r="DO170" s="355" t="n">
        <f aca="false">IFERROR(IF($M170=DN170,($D$8+$D$9+$D$10)*$I170,IF($N170=LEFT(DN170,1),($D$8+MAX(0,IF($D$50=1,$D$9*(1-(ABS($Q170-ABS(VALUE(MID(DN170,FIND("|",DN170)+1,FIND("-",DN170)-FIND("|",DN170)-1))-VALUE(MID(DN170,FIND("-",DN170)+1,10)))))*$D$50),$D$9*(1-(IF($N170="X",ABS($O170-VALUE(MID(DN170,FIND("|",DN170)+1,FIND("-",DN170)-FIND("|",DN170)-1))),ABS($Q170-ABS(VALUE(MID(DN170,FIND("|",DN170)+1,FIND("-",DN170)-FIND("|",DN170)-1))-VALUE(MID(DN170,FIND("-",DN170)+1,10)))))*$D$50)))))*$I170,0)),0)</f>
        <v>0</v>
      </c>
      <c r="DP170" s="403"/>
      <c r="DQ170" s="362"/>
      <c r="DR170" s="355" t="n">
        <f aca="false">IFERROR(IF($M170=DQ170,($D$8+$D$9+$D$10)*$I170,IF($N170=LEFT(DQ170,1),($D$8+MAX(0,IF($D$50=1,$D$9*(1-(ABS($Q170-ABS(VALUE(MID(DQ170,FIND("|",DQ170)+1,FIND("-",DQ170)-FIND("|",DQ170)-1))-VALUE(MID(DQ170,FIND("-",DQ170)+1,10)))))*$D$50),$D$9*(1-(IF($N170="X",ABS($O170-VALUE(MID(DQ170,FIND("|",DQ170)+1,FIND("-",DQ170)-FIND("|",DQ170)-1))),ABS($Q170-ABS(VALUE(MID(DQ170,FIND("|",DQ170)+1,FIND("-",DQ170)-FIND("|",DQ170)-1))-VALUE(MID(DQ170,FIND("-",DQ170)+1,10)))))*$D$50)))))*$I170,0)),0)</f>
        <v>0</v>
      </c>
      <c r="DS170" s="403"/>
      <c r="DT170" s="362"/>
      <c r="DU170" s="355" t="n">
        <f aca="false">IFERROR(IF($M170=DT170,($D$8+$D$9+$D$10)*$I170,IF($N170=LEFT(DT170,1),($D$8+MAX(0,IF($D$50=1,$D$9*(1-(ABS($Q170-ABS(VALUE(MID(DT170,FIND("|",DT170)+1,FIND("-",DT170)-FIND("|",DT170)-1))-VALUE(MID(DT170,FIND("-",DT170)+1,10)))))*$D$50),$D$9*(1-(IF($N170="X",ABS($O170-VALUE(MID(DT170,FIND("|",DT170)+1,FIND("-",DT170)-FIND("|",DT170)-1))),ABS($Q170-ABS(VALUE(MID(DT170,FIND("|",DT170)+1,FIND("-",DT170)-FIND("|",DT170)-1))-VALUE(MID(DT170,FIND("-",DT170)+1,10)))))*$D$50)))))*$I170,0)),0)</f>
        <v>0</v>
      </c>
      <c r="DV170" s="403"/>
      <c r="DW170" s="362"/>
      <c r="DX170" s="355" t="n">
        <f aca="false">IFERROR(IF($M170=DW170,($D$8+$D$9+$D$10)*$I170,IF($N170=LEFT(DW170,1),($D$8+MAX(0,IF($D$50=1,$D$9*(1-(ABS($Q170-ABS(VALUE(MID(DW170,FIND("|",DW170)+1,FIND("-",DW170)-FIND("|",DW170)-1))-VALUE(MID(DW170,FIND("-",DW170)+1,10)))))*$D$50),$D$9*(1-(IF($N170="X",ABS($O170-VALUE(MID(DW170,FIND("|",DW170)+1,FIND("-",DW170)-FIND("|",DW170)-1))),ABS($Q170-ABS(VALUE(MID(DW170,FIND("|",DW170)+1,FIND("-",DW170)-FIND("|",DW170)-1))-VALUE(MID(DW170,FIND("-",DW170)+1,10)))))*$D$50)))))*$I170,0)),0)</f>
        <v>0</v>
      </c>
      <c r="DY170" s="403"/>
      <c r="DZ170" s="362"/>
      <c r="EA170" s="355" t="n">
        <f aca="false">IFERROR(IF($M170=DZ170,($D$8+$D$9+$D$10)*$I170,IF($N170=LEFT(DZ170,1),($D$8+MAX(0,IF($D$50=1,$D$9*(1-(ABS($Q170-ABS(VALUE(MID(DZ170,FIND("|",DZ170)+1,FIND("-",DZ170)-FIND("|",DZ170)-1))-VALUE(MID(DZ170,FIND("-",DZ170)+1,10)))))*$D$50),$D$9*(1-(IF($N170="X",ABS($O170-VALUE(MID(DZ170,FIND("|",DZ170)+1,FIND("-",DZ170)-FIND("|",DZ170)-1))),ABS($Q170-ABS(VALUE(MID(DZ170,FIND("|",DZ170)+1,FIND("-",DZ170)-FIND("|",DZ170)-1))-VALUE(MID(DZ170,FIND("-",DZ170)+1,10)))))*$D$50)))))*$I170,0)),0)</f>
        <v>0</v>
      </c>
      <c r="EB170" s="403"/>
      <c r="EC170" s="354"/>
      <c r="ED170" s="355" t="n">
        <f aca="false">IFERROR(IF($M170=EC170,($D$8+$D$9+$D$10)*$I170,IF($N170=LEFT(EC170,1),($D$8+MAX(0,IF($D$50=1,$D$9*(1-(ABS($Q170-ABS(VALUE(MID(EC170,FIND("|",EC170)+1,FIND("-",EC170)-FIND("|",EC170)-1))-VALUE(MID(EC170,FIND("-",EC170)+1,10)))))*$D$50),$D$9*(1-(IF($N170="X",ABS($O170-VALUE(MID(EC170,FIND("|",EC170)+1,FIND("-",EC170)-FIND("|",EC170)-1))),ABS($Q170-ABS(VALUE(MID(EC170,FIND("|",EC170)+1,FIND("-",EC170)-FIND("|",EC170)-1))-VALUE(MID(EC170,FIND("-",EC170)+1,10)))))*$D$50)))))*$I170,0)),0)</f>
        <v>0</v>
      </c>
      <c r="EE170" s="403"/>
      <c r="EF170" s="362"/>
      <c r="EG170" s="355" t="n">
        <f aca="false">IFERROR(IF($M170=EF170,($D$8+$D$9+$D$10)*$I170,IF($N170=LEFT(EF170,1),($D$8+MAX(0,IF($D$50=1,$D$9*(1-(ABS($Q170-ABS(VALUE(MID(EF170,FIND("|",EF170)+1,FIND("-",EF170)-FIND("|",EF170)-1))-VALUE(MID(EF170,FIND("-",EF170)+1,10)))))*$D$50),$D$9*(1-(IF($N170="X",ABS($O170-VALUE(MID(EF170,FIND("|",EF170)+1,FIND("-",EF170)-FIND("|",EF170)-1))),ABS($Q170-ABS(VALUE(MID(EF170,FIND("|",EF170)+1,FIND("-",EF170)-FIND("|",EF170)-1))-VALUE(MID(EF170,FIND("-",EF170)+1,10)))))*$D$50)))))*$I170,0)),0)</f>
        <v>0</v>
      </c>
      <c r="EH170" s="403"/>
      <c r="EI170" s="403"/>
    </row>
    <row r="171" customFormat="false" ht="15" hidden="false" customHeight="false" outlineLevel="0" collapsed="false">
      <c r="A171" s="331" t="n">
        <f aca="false">WORLDCUP!AD108</f>
        <v>0</v>
      </c>
      <c r="B171" s="331" t="n">
        <f aca="false">WORLDCUP!AC108</f>
        <v>0</v>
      </c>
      <c r="C171" s="421" t="str">
        <f aca="false">CONCATENATE(WORLDCUP!AF108,"-",WORLDCUP!AA108)</f>
        <v>3EHIJK-1L</v>
      </c>
      <c r="D171" s="421" t="str">
        <f aca="false">IF(WORLDCUP!AC108&gt;WORLDCUP!AD108,2,IF(WORLDCUP!AC108&lt;WORLDCUP!AD108,1,IF(AND(WORLDCUP!AC108=WORLDCUP!AD108,WORLDCUP!AC108&lt;&gt;"",WORLDCUP!AD108&lt;&gt;""),0,"PD")))</f>
        <v>PD</v>
      </c>
      <c r="E171" s="421" t="str">
        <f aca="false">IF(OR(WORLDCUP!AC108="",WORLDCUP!AD108=""),"-",A171&amp;"-"&amp;B171)</f>
        <v>-</v>
      </c>
      <c r="F171" s="422" t="n">
        <f aca="false">SUM($D$16:$D$18)*I171</f>
        <v>17</v>
      </c>
      <c r="G171" s="422" t="n">
        <f aca="false">VLOOKUP(H171,Equipos!$Q$1:$R$25,2,0)</f>
        <v>20</v>
      </c>
      <c r="H171" s="423" t="str">
        <f aca="false">Idiomas!$D$260</f>
        <v>Dieciseisavos de final</v>
      </c>
      <c r="I171" s="424" t="n">
        <v>1</v>
      </c>
      <c r="J171" s="417"/>
      <c r="K171" s="366" t="str">
        <f aca="false">CONCATENATE(WORLDCUP!AA108,"-",WORLDCUP!AF108)</f>
        <v>1L-3EHIJK</v>
      </c>
      <c r="L171" s="353"/>
      <c r="M171" s="358" t="str">
        <f aca="false">IF(OR(WORLDCUP!AC108="",WORLDCUP!AD108=""),"-",N171&amp;"|"&amp;O171&amp;"-"&amp;P171)</f>
        <v>-</v>
      </c>
      <c r="N171" s="331" t="str">
        <f aca="false">IF(OR(WORLDCUP!AC108="",WORLDCUP!AD108=""),"",IF(WORLDCUP!AC108&gt;WORLDCUP!AD108,"1",IF(WORLDCUP!AC108&lt;WORLDCUP!AD108,"2","X")))</f>
        <v/>
      </c>
      <c r="O171" s="331" t="n">
        <f aca="false">WORLDCUP!AC108</f>
        <v>0</v>
      </c>
      <c r="P171" s="331" t="n">
        <f aca="false">WORLDCUP!AD108</f>
        <v>0</v>
      </c>
      <c r="Q171" s="331" t="n">
        <f aca="false">ABS(O171-P171)</f>
        <v>0</v>
      </c>
      <c r="R171" s="403"/>
      <c r="S171" s="362" t="s">
        <v>272</v>
      </c>
      <c r="T171" s="355" t="n">
        <f aca="false">IFERROR(IF($M171=S171,($D$8+$D$9+$D$10)*$I171,IF($N171=LEFT(S171,1),($D$8+MAX(0,IF($D$50=1,$D$9*(1-(ABS($Q171-ABS(VALUE(MID(S171,FIND("|",S171)+1,FIND("-",S171)-FIND("|",S171)-1))-VALUE(MID(S171,FIND("-",S171)+1,10)))))*$D$50),$D$9*(1-(IF($N171="X",ABS($O171-VALUE(MID(S171,FIND("|",S171)+1,FIND("-",S171)-FIND("|",S171)-1))),ABS($Q171-ABS(VALUE(MID(S171,FIND("|",S171)+1,FIND("-",S171)-FIND("|",S171)-1))-VALUE(MID(S171,FIND("-",S171)+1,10)))))*$D$50)))))*$I171,0)),0)</f>
        <v>0</v>
      </c>
      <c r="U171" s="403"/>
      <c r="V171" s="362" t="s">
        <v>264</v>
      </c>
      <c r="W171" s="355" t="n">
        <f aca="false">IFERROR(IF($M171=V171,($D$8+$D$9+$D$10)*$I171,IF($N171=LEFT(V171,1),($D$8+MAX(0,IF($D$50=1,$D$9*(1-(ABS($Q171-ABS(VALUE(MID(V171,FIND("|",V171)+1,FIND("-",V171)-FIND("|",V171)-1))-VALUE(MID(V171,FIND("-",V171)+1,10)))))*$D$50),$D$9*(1-(IF($N171="X",ABS($O171-VALUE(MID(V171,FIND("|",V171)+1,FIND("-",V171)-FIND("|",V171)-1))),ABS($Q171-ABS(VALUE(MID(V171,FIND("|",V171)+1,FIND("-",V171)-FIND("|",V171)-1))-VALUE(MID(V171,FIND("-",V171)+1,10)))))*$D$50)))))*$I171,0)),0)</f>
        <v>0</v>
      </c>
      <c r="X171" s="403"/>
      <c r="Y171" s="362" t="s">
        <v>266</v>
      </c>
      <c r="Z171" s="355" t="n">
        <f aca="false">IFERROR(IF($M171=Y171,($D$8+$D$9+$D$10)*$I171,IF($N171=LEFT(Y171,1),($D$8+MAX(0,IF($D$50=1,$D$9*(1-(ABS($Q171-ABS(VALUE(MID(Y171,FIND("|",Y171)+1,FIND("-",Y171)-FIND("|",Y171)-1))-VALUE(MID(Y171,FIND("-",Y171)+1,10)))))*$D$50),$D$9*(1-(IF($N171="X",ABS($O171-VALUE(MID(Y171,FIND("|",Y171)+1,FIND("-",Y171)-FIND("|",Y171)-1))),ABS($Q171-ABS(VALUE(MID(Y171,FIND("|",Y171)+1,FIND("-",Y171)-FIND("|",Y171)-1))-VALUE(MID(Y171,FIND("-",Y171)+1,10)))))*$D$50)))))*$I171,0)),0)</f>
        <v>0</v>
      </c>
      <c r="AA171" s="403"/>
      <c r="AB171" s="362" t="s">
        <v>272</v>
      </c>
      <c r="AC171" s="355" t="n">
        <f aca="false">IFERROR(IF($M171=AB171,($D$8+$D$9+$D$10)*$I171,IF($N171=LEFT(AB171,1),($D$8+MAX(0,IF($D$50=1,$D$9*(1-(ABS($Q171-ABS(VALUE(MID(AB171,FIND("|",AB171)+1,FIND("-",AB171)-FIND("|",AB171)-1))-VALUE(MID(AB171,FIND("-",AB171)+1,10)))))*$D$50),$D$9*(1-(IF($N171="X",ABS($O171-VALUE(MID(AB171,FIND("|",AB171)+1,FIND("-",AB171)-FIND("|",AB171)-1))),ABS($Q171-ABS(VALUE(MID(AB171,FIND("|",AB171)+1,FIND("-",AB171)-FIND("|",AB171)-1))-VALUE(MID(AB171,FIND("-",AB171)+1,10)))))*$D$50)))))*$I171,0)),0)</f>
        <v>0</v>
      </c>
      <c r="AD171" s="403"/>
      <c r="AE171" s="362" t="s">
        <v>266</v>
      </c>
      <c r="AF171" s="355" t="n">
        <f aca="false">IFERROR(IF($M171=AE171,($D$8+$D$9+$D$10)*$I171,IF($N171=LEFT(AE171,1),($D$8+MAX(0,IF($D$50=1,$D$9*(1-(ABS($Q171-ABS(VALUE(MID(AE171,FIND("|",AE171)+1,FIND("-",AE171)-FIND("|",AE171)-1))-VALUE(MID(AE171,FIND("-",AE171)+1,10)))))*$D$50),$D$9*(1-(IF($N171="X",ABS($O171-VALUE(MID(AE171,FIND("|",AE171)+1,FIND("-",AE171)-FIND("|",AE171)-1))),ABS($Q171-ABS(VALUE(MID(AE171,FIND("|",AE171)+1,FIND("-",AE171)-FIND("|",AE171)-1))-VALUE(MID(AE171,FIND("-",AE171)+1,10)))))*$D$50)))))*$I171,0)),0)</f>
        <v>0</v>
      </c>
      <c r="AG171" s="403"/>
      <c r="AH171" s="362" t="s">
        <v>283</v>
      </c>
      <c r="AI171" s="355" t="n">
        <f aca="false">IFERROR(IF($M171=AH171,($D$8+$D$9+$D$10)*$I171,IF($N171=LEFT(AH171,1),($D$8+MAX(0,IF($D$50=1,$D$9*(1-(ABS($Q171-ABS(VALUE(MID(AH171,FIND("|",AH171)+1,FIND("-",AH171)-FIND("|",AH171)-1))-VALUE(MID(AH171,FIND("-",AH171)+1,10)))))*$D$50),$D$9*(1-(IF($N171="X",ABS($O171-VALUE(MID(AH171,FIND("|",AH171)+1,FIND("-",AH171)-FIND("|",AH171)-1))),ABS($Q171-ABS(VALUE(MID(AH171,FIND("|",AH171)+1,FIND("-",AH171)-FIND("|",AH171)-1))-VALUE(MID(AH171,FIND("-",AH171)+1,10)))))*$D$50)))))*$I171,0)),0)</f>
        <v>0</v>
      </c>
      <c r="AJ171" s="403"/>
      <c r="AK171" s="362" t="s">
        <v>288</v>
      </c>
      <c r="AL171" s="355" t="n">
        <f aca="false">IFERROR(IF($M171=AK171,($D$8+$D$9+$D$10)*$I171,IF($N171=LEFT(AK171,1),($D$8+MAX(0,IF($D$50=1,$D$9*(1-(ABS($Q171-ABS(VALUE(MID(AK171,FIND("|",AK171)+1,FIND("-",AK171)-FIND("|",AK171)-1))-VALUE(MID(AK171,FIND("-",AK171)+1,10)))))*$D$50),$D$9*(1-(IF($N171="X",ABS($O171-VALUE(MID(AK171,FIND("|",AK171)+1,FIND("-",AK171)-FIND("|",AK171)-1))),ABS($Q171-ABS(VALUE(MID(AK171,FIND("|",AK171)+1,FIND("-",AK171)-FIND("|",AK171)-1))-VALUE(MID(AK171,FIND("-",AK171)+1,10)))))*$D$50)))))*$I171,0)),0)</f>
        <v>0</v>
      </c>
      <c r="AM171" s="403"/>
      <c r="AN171" s="362" t="s">
        <v>264</v>
      </c>
      <c r="AO171" s="355" t="n">
        <f aca="false">IFERROR(IF($M171=AN171,($D$8+$D$9+$D$10)*$I171,IF($N171=LEFT(AN171,1),($D$8+MAX(0,IF($D$50=1,$D$9*(1-(ABS($Q171-ABS(VALUE(MID(AN171,FIND("|",AN171)+1,FIND("-",AN171)-FIND("|",AN171)-1))-VALUE(MID(AN171,FIND("-",AN171)+1,10)))))*$D$50),$D$9*(1-(IF($N171="X",ABS($O171-VALUE(MID(AN171,FIND("|",AN171)+1,FIND("-",AN171)-FIND("|",AN171)-1))),ABS($Q171-ABS(VALUE(MID(AN171,FIND("|",AN171)+1,FIND("-",AN171)-FIND("|",AN171)-1))-VALUE(MID(AN171,FIND("-",AN171)+1,10)))))*$D$50)))))*$I171,0)),0)</f>
        <v>0</v>
      </c>
      <c r="AP171" s="403"/>
      <c r="AQ171" s="397" t="s">
        <v>272</v>
      </c>
      <c r="AR171" s="355" t="n">
        <f aca="false">IFERROR(IF($M171=AQ171,($D$8+$D$9+$D$10)*$I171,IF($N171=LEFT(AQ171,1),($D$8+MAX(0,IF($D$50=1,$D$9*(1-(ABS($Q171-ABS(VALUE(MID(AQ171,FIND("|",AQ171)+1,FIND("-",AQ171)-FIND("|",AQ171)-1))-VALUE(MID(AQ171,FIND("-",AQ171)+1,10)))))*$D$50),$D$9*(1-(IF($N171="X",ABS($O171-VALUE(MID(AQ171,FIND("|",AQ171)+1,FIND("-",AQ171)-FIND("|",AQ171)-1))),ABS($Q171-ABS(VALUE(MID(AQ171,FIND("|",AQ171)+1,FIND("-",AQ171)-FIND("|",AQ171)-1))-VALUE(MID(AQ171,FIND("-",AQ171)+1,10)))))*$D$50)))))*$I171,0)),0)</f>
        <v>0</v>
      </c>
      <c r="AS171" s="403"/>
      <c r="AT171" s="362" t="s">
        <v>269</v>
      </c>
      <c r="AU171" s="355" t="n">
        <f aca="false">IFERROR(IF($M171=AT171,($D$8+$D$9+$D$10)*$I171,IF($N171=LEFT(AT171,1),($D$8+MAX(0,IF($D$50=1,$D$9*(1-(ABS($Q171-ABS(VALUE(MID(AT171,FIND("|",AT171)+1,FIND("-",AT171)-FIND("|",AT171)-1))-VALUE(MID(AT171,FIND("-",AT171)+1,10)))))*$D$50),$D$9*(1-(IF($N171="X",ABS($O171-VALUE(MID(AT171,FIND("|",AT171)+1,FIND("-",AT171)-FIND("|",AT171)-1))),ABS($Q171-ABS(VALUE(MID(AT171,FIND("|",AT171)+1,FIND("-",AT171)-FIND("|",AT171)-1))-VALUE(MID(AT171,FIND("-",AT171)+1,10)))))*$D$50)))))*$I171,0)),0)</f>
        <v>0</v>
      </c>
      <c r="AV171" s="403"/>
      <c r="AW171" s="362" t="s">
        <v>266</v>
      </c>
      <c r="AX171" s="355" t="n">
        <f aca="false">IFERROR(IF($M171=AW171,($D$8+$D$9+$D$10)*$I171,IF($N171=LEFT(AW171,1),($D$8+MAX(0,IF($D$50=1,$D$9*(1-(ABS($Q171-ABS(VALUE(MID(AW171,FIND("|",AW171)+1,FIND("-",AW171)-FIND("|",AW171)-1))-VALUE(MID(AW171,FIND("-",AW171)+1,10)))))*$D$50),$D$9*(1-(IF($N171="X",ABS($O171-VALUE(MID(AW171,FIND("|",AW171)+1,FIND("-",AW171)-FIND("|",AW171)-1))),ABS($Q171-ABS(VALUE(MID(AW171,FIND("|",AW171)+1,FIND("-",AW171)-FIND("|",AW171)-1))-VALUE(MID(AW171,FIND("-",AW171)+1,10)))))*$D$50)))))*$I171,0)),0)</f>
        <v>0</v>
      </c>
      <c r="AY171" s="403"/>
      <c r="AZ171" s="362" t="s">
        <v>272</v>
      </c>
      <c r="BA171" s="355" t="n">
        <f aca="false">IFERROR(IF($M171=AZ171,($D$8+$D$9+$D$10)*$I171,IF($N171=LEFT(AZ171,1),($D$8+MAX(0,IF($D$50=1,$D$9*(1-(ABS($Q171-ABS(VALUE(MID(AZ171,FIND("|",AZ171)+1,FIND("-",AZ171)-FIND("|",AZ171)-1))-VALUE(MID(AZ171,FIND("-",AZ171)+1,10)))))*$D$50),$D$9*(1-(IF($N171="X",ABS($O171-VALUE(MID(AZ171,FIND("|",AZ171)+1,FIND("-",AZ171)-FIND("|",AZ171)-1))),ABS($Q171-ABS(VALUE(MID(AZ171,FIND("|",AZ171)+1,FIND("-",AZ171)-FIND("|",AZ171)-1))-VALUE(MID(AZ171,FIND("-",AZ171)+1,10)))))*$D$50)))))*$I171,0)),0)</f>
        <v>0</v>
      </c>
      <c r="BB171" s="403"/>
      <c r="BC171" s="362" t="s">
        <v>266</v>
      </c>
      <c r="BD171" s="355" t="n">
        <f aca="false">IFERROR(IF($M171=BC171,($D$8+$D$9+$D$10)*$I171,IF($N171=LEFT(BC171,1),($D$8+MAX(0,IF($D$50=1,$D$9*(1-(ABS($Q171-ABS(VALUE(MID(BC171,FIND("|",BC171)+1,FIND("-",BC171)-FIND("|",BC171)-1))-VALUE(MID(BC171,FIND("-",BC171)+1,10)))))*$D$50),$D$9*(1-(IF($N171="X",ABS($O171-VALUE(MID(BC171,FIND("|",BC171)+1,FIND("-",BC171)-FIND("|",BC171)-1))),ABS($Q171-ABS(VALUE(MID(BC171,FIND("|",BC171)+1,FIND("-",BC171)-FIND("|",BC171)-1))-VALUE(MID(BC171,FIND("-",BC171)+1,10)))))*$D$50)))))*$I171,0)),0)</f>
        <v>0</v>
      </c>
      <c r="BE171" s="403"/>
      <c r="BF171" s="397" t="s">
        <v>264</v>
      </c>
      <c r="BG171" s="355" t="n">
        <f aca="false">IFERROR(IF($M171=BF171,($D$8+$D$9+$D$10)*$I171,IF($N171=LEFT(BF171,1),($D$8+MAX(0,IF($D$50=1,$D$9*(1-(ABS($Q171-ABS(VALUE(MID(BF171,FIND("|",BF171)+1,FIND("-",BF171)-FIND("|",BF171)-1))-VALUE(MID(BF171,FIND("-",BF171)+1,10)))))*$D$50),$D$9*(1-(IF($N171="X",ABS($O171-VALUE(MID(BF171,FIND("|",BF171)+1,FIND("-",BF171)-FIND("|",BF171)-1))),ABS($Q171-ABS(VALUE(MID(BF171,FIND("|",BF171)+1,FIND("-",BF171)-FIND("|",BF171)-1))-VALUE(MID(BF171,FIND("-",BF171)+1,10)))))*$D$50)))))*$I171,0)),0)</f>
        <v>0</v>
      </c>
      <c r="BH171" s="403"/>
      <c r="BI171" s="362" t="s">
        <v>264</v>
      </c>
      <c r="BJ171" s="355" t="n">
        <f aca="false">IFERROR(IF($M171=BI171,($D$8+$D$9+$D$10)*$I171,IF($N171=LEFT(BI171,1),($D$8+MAX(0,IF($D$50=1,$D$9*(1-(ABS($Q171-ABS(VALUE(MID(BI171,FIND("|",BI171)+1,FIND("-",BI171)-FIND("|",BI171)-1))-VALUE(MID(BI171,FIND("-",BI171)+1,10)))))*$D$50),$D$9*(1-(IF($N171="X",ABS($O171-VALUE(MID(BI171,FIND("|",BI171)+1,FIND("-",BI171)-FIND("|",BI171)-1))),ABS($Q171-ABS(VALUE(MID(BI171,FIND("|",BI171)+1,FIND("-",BI171)-FIND("|",BI171)-1))-VALUE(MID(BI171,FIND("-",BI171)+1,10)))))*$D$50)))))*$I171,0)),0)</f>
        <v>0</v>
      </c>
      <c r="BK171" s="403"/>
      <c r="BL171" s="362" t="s">
        <v>272</v>
      </c>
      <c r="BM171" s="355" t="n">
        <f aca="false">IFERROR(IF($M171=BL171,($D$8+$D$9+$D$10)*$I171,IF($N171=LEFT(BL171,1),($D$8+MAX(0,IF($D$50=1,$D$9*(1-(ABS($Q171-ABS(VALUE(MID(BL171,FIND("|",BL171)+1,FIND("-",BL171)-FIND("|",BL171)-1))-VALUE(MID(BL171,FIND("-",BL171)+1,10)))))*$D$50),$D$9*(1-(IF($N171="X",ABS($O171-VALUE(MID(BL171,FIND("|",BL171)+1,FIND("-",BL171)-FIND("|",BL171)-1))),ABS($Q171-ABS(VALUE(MID(BL171,FIND("|",BL171)+1,FIND("-",BL171)-FIND("|",BL171)-1))-VALUE(MID(BL171,FIND("-",BL171)+1,10)))))*$D$50)))))*$I171,0)),0)</f>
        <v>0</v>
      </c>
      <c r="BN171" s="403"/>
      <c r="BO171" s="362" t="s">
        <v>264</v>
      </c>
      <c r="BP171" s="355" t="n">
        <f aca="false">IFERROR(IF($M171=BO171,($D$8+$D$9+$D$10)*$I171,IF($N171=LEFT(BO171,1),($D$8+MAX(0,IF($D$50=1,$D$9*(1-(ABS($Q171-ABS(VALUE(MID(BO171,FIND("|",BO171)+1,FIND("-",BO171)-FIND("|",BO171)-1))-VALUE(MID(BO171,FIND("-",BO171)+1,10)))))*$D$50),$D$9*(1-(IF($N171="X",ABS($O171-VALUE(MID(BO171,FIND("|",BO171)+1,FIND("-",BO171)-FIND("|",BO171)-1))),ABS($Q171-ABS(VALUE(MID(BO171,FIND("|",BO171)+1,FIND("-",BO171)-FIND("|",BO171)-1))-VALUE(MID(BO171,FIND("-",BO171)+1,10)))))*$D$50)))))*$I171,0)),0)</f>
        <v>0</v>
      </c>
      <c r="BQ171" s="403"/>
      <c r="BR171" s="362" t="s">
        <v>264</v>
      </c>
      <c r="BS171" s="355" t="n">
        <f aca="false">IFERROR(IF($M171=BR171,($D$8+$D$9+$D$10)*$I171,IF($N171=LEFT(BR171,1),($D$8+MAX(0,IF($D$50=1,$D$9*(1-(ABS($Q171-ABS(VALUE(MID(BR171,FIND("|",BR171)+1,FIND("-",BR171)-FIND("|",BR171)-1))-VALUE(MID(BR171,FIND("-",BR171)+1,10)))))*$D$50),$D$9*(1-(IF($N171="X",ABS($O171-VALUE(MID(BR171,FIND("|",BR171)+1,FIND("-",BR171)-FIND("|",BR171)-1))),ABS($Q171-ABS(VALUE(MID(BR171,FIND("|",BR171)+1,FIND("-",BR171)-FIND("|",BR171)-1))-VALUE(MID(BR171,FIND("-",BR171)+1,10)))))*$D$50)))))*$I171,0)),0)</f>
        <v>0</v>
      </c>
      <c r="BT171" s="403"/>
      <c r="BU171" s="397"/>
      <c r="BV171" s="355" t="n">
        <f aca="false">IFERROR(IF($M171=BU171,($D$8+$D$9+$D$10)*$I171,IF($N171=LEFT(BU171,1),($D$8+MAX(0,IF($D$50=1,$D$9*(1-(ABS($Q171-ABS(VALUE(MID(BU171,FIND("|",BU171)+1,FIND("-",BU171)-FIND("|",BU171)-1))-VALUE(MID(BU171,FIND("-",BU171)+1,10)))))*$D$50),$D$9*(1-(IF($N171="X",ABS($O171-VALUE(MID(BU171,FIND("|",BU171)+1,FIND("-",BU171)-FIND("|",BU171)-1))),ABS($Q171-ABS(VALUE(MID(BU171,FIND("|",BU171)+1,FIND("-",BU171)-FIND("|",BU171)-1))-VALUE(MID(BU171,FIND("-",BU171)+1,10)))))*$D$50)))))*$I171,0)),0)</f>
        <v>0</v>
      </c>
      <c r="BW171" s="403"/>
      <c r="BX171" s="362"/>
      <c r="BY171" s="355" t="n">
        <f aca="false">IFERROR(IF($M171=BX171,($D$8+$D$9+$D$10)*$I171,IF($N171=LEFT(BX171,1),($D$8+MAX(0,IF($D$50=1,$D$9*(1-(ABS($Q171-ABS(VALUE(MID(BX171,FIND("|",BX171)+1,FIND("-",BX171)-FIND("|",BX171)-1))-VALUE(MID(BX171,FIND("-",BX171)+1,10)))))*$D$50),$D$9*(1-(IF($N171="X",ABS($O171-VALUE(MID(BX171,FIND("|",BX171)+1,FIND("-",BX171)-FIND("|",BX171)-1))),ABS($Q171-ABS(VALUE(MID(BX171,FIND("|",BX171)+1,FIND("-",BX171)-FIND("|",BX171)-1))-VALUE(MID(BX171,FIND("-",BX171)+1,10)))))*$D$50)))))*$I171,0)),0)</f>
        <v>0</v>
      </c>
      <c r="BZ171" s="403"/>
      <c r="CA171" s="362"/>
      <c r="CB171" s="355" t="n">
        <f aca="false">IFERROR(IF($M171=CA171,($D$8+$D$9+$D$10)*$I171,IF($N171=LEFT(CA171,1),($D$8+MAX(0,IF($D$50=1,$D$9*(1-(ABS($Q171-ABS(VALUE(MID(CA171,FIND("|",CA171)+1,FIND("-",CA171)-FIND("|",CA171)-1))-VALUE(MID(CA171,FIND("-",CA171)+1,10)))))*$D$50),$D$9*(1-(IF($N171="X",ABS($O171-VALUE(MID(CA171,FIND("|",CA171)+1,FIND("-",CA171)-FIND("|",CA171)-1))),ABS($Q171-ABS(VALUE(MID(CA171,FIND("|",CA171)+1,FIND("-",CA171)-FIND("|",CA171)-1))-VALUE(MID(CA171,FIND("-",CA171)+1,10)))))*$D$50)))))*$I171,0)),0)</f>
        <v>0</v>
      </c>
      <c r="CC171" s="403"/>
      <c r="CD171" s="362"/>
      <c r="CE171" s="355" t="n">
        <f aca="false">IFERROR(IF($M171=CD171,($D$8+$D$9+$D$10)*$I171,IF($N171=LEFT(CD171,1),($D$8+MAX(0,IF($D$50=1,$D$9*(1-(ABS($Q171-ABS(VALUE(MID(CD171,FIND("|",CD171)+1,FIND("-",CD171)-FIND("|",CD171)-1))-VALUE(MID(CD171,FIND("-",CD171)+1,10)))))*$D$50),$D$9*(1-(IF($N171="X",ABS($O171-VALUE(MID(CD171,FIND("|",CD171)+1,FIND("-",CD171)-FIND("|",CD171)-1))),ABS($Q171-ABS(VALUE(MID(CD171,FIND("|",CD171)+1,FIND("-",CD171)-FIND("|",CD171)-1))-VALUE(MID(CD171,FIND("-",CD171)+1,10)))))*$D$50)))))*$I171,0)),0)</f>
        <v>0</v>
      </c>
      <c r="CF171" s="403"/>
      <c r="CG171" s="362"/>
      <c r="CH171" s="355" t="n">
        <f aca="false">IFERROR(IF($M171=CG171,($D$8+$D$9+$D$10)*$I171,IF($N171=LEFT(CG171,1),($D$8+MAX(0,IF($D$50=1,$D$9*(1-(ABS($Q171-ABS(VALUE(MID(CG171,FIND("|",CG171)+1,FIND("-",CG171)-FIND("|",CG171)-1))-VALUE(MID(CG171,FIND("-",CG171)+1,10)))))*$D$50),$D$9*(1-(IF($N171="X",ABS($O171-VALUE(MID(CG171,FIND("|",CG171)+1,FIND("-",CG171)-FIND("|",CG171)-1))),ABS($Q171-ABS(VALUE(MID(CG171,FIND("|",CG171)+1,FIND("-",CG171)-FIND("|",CG171)-1))-VALUE(MID(CG171,FIND("-",CG171)+1,10)))))*$D$50)))))*$I171,0)),0)</f>
        <v>0</v>
      </c>
      <c r="CI171" s="403"/>
      <c r="CJ171" s="397"/>
      <c r="CK171" s="355" t="n">
        <f aca="false">IFERROR(IF($M171=CJ171,($D$8+$D$9+$D$10)*$I171,IF($N171=LEFT(CJ171,1),($D$8+MAX(0,IF($D$50=1,$D$9*(1-(ABS($Q171-ABS(VALUE(MID(CJ171,FIND("|",CJ171)+1,FIND("-",CJ171)-FIND("|",CJ171)-1))-VALUE(MID(CJ171,FIND("-",CJ171)+1,10)))))*$D$50),$D$9*(1-(IF($N171="X",ABS($O171-VALUE(MID(CJ171,FIND("|",CJ171)+1,FIND("-",CJ171)-FIND("|",CJ171)-1))),ABS($Q171-ABS(VALUE(MID(CJ171,FIND("|",CJ171)+1,FIND("-",CJ171)-FIND("|",CJ171)-1))-VALUE(MID(CJ171,FIND("-",CJ171)+1,10)))))*$D$50)))))*$I171,0)),0)</f>
        <v>0</v>
      </c>
      <c r="CL171" s="403"/>
      <c r="CM171" s="362"/>
      <c r="CN171" s="355" t="n">
        <f aca="false">IFERROR(IF($M171=CM171,($D$8+$D$9+$D$10)*$I171,IF($N171=LEFT(CM171,1),($D$8+MAX(0,IF($D$50=1,$D$9*(1-(ABS($Q171-ABS(VALUE(MID(CM171,FIND("|",CM171)+1,FIND("-",CM171)-FIND("|",CM171)-1))-VALUE(MID(CM171,FIND("-",CM171)+1,10)))))*$D$50),$D$9*(1-(IF($N171="X",ABS($O171-VALUE(MID(CM171,FIND("|",CM171)+1,FIND("-",CM171)-FIND("|",CM171)-1))),ABS($Q171-ABS(VALUE(MID(CM171,FIND("|",CM171)+1,FIND("-",CM171)-FIND("|",CM171)-1))-VALUE(MID(CM171,FIND("-",CM171)+1,10)))))*$D$50)))))*$I171,0)),0)</f>
        <v>0</v>
      </c>
      <c r="CO171" s="403"/>
      <c r="CP171" s="362"/>
      <c r="CQ171" s="355" t="n">
        <f aca="false">IFERROR(IF($M171=CP171,($D$8+$D$9+$D$10)*$I171,IF($N171=LEFT(CP171,1),($D$8+MAX(0,IF($D$50=1,$D$9*(1-(ABS($Q171-ABS(VALUE(MID(CP171,FIND("|",CP171)+1,FIND("-",CP171)-FIND("|",CP171)-1))-VALUE(MID(CP171,FIND("-",CP171)+1,10)))))*$D$50),$D$9*(1-(IF($N171="X",ABS($O171-VALUE(MID(CP171,FIND("|",CP171)+1,FIND("-",CP171)-FIND("|",CP171)-1))),ABS($Q171-ABS(VALUE(MID(CP171,FIND("|",CP171)+1,FIND("-",CP171)-FIND("|",CP171)-1))-VALUE(MID(CP171,FIND("-",CP171)+1,10)))))*$D$50)))))*$I171,0)),0)</f>
        <v>0</v>
      </c>
      <c r="CR171" s="403"/>
      <c r="CS171" s="362"/>
      <c r="CT171" s="355" t="n">
        <f aca="false">IFERROR(IF($M171=CS171,($D$8+$D$9+$D$10)*$I171,IF($N171=LEFT(CS171,1),($D$8+MAX(0,IF($D$50=1,$D$9*(1-(ABS($Q171-ABS(VALUE(MID(CS171,FIND("|",CS171)+1,FIND("-",CS171)-FIND("|",CS171)-1))-VALUE(MID(CS171,FIND("-",CS171)+1,10)))))*$D$50),$D$9*(1-(IF($N171="X",ABS($O171-VALUE(MID(CS171,FIND("|",CS171)+1,FIND("-",CS171)-FIND("|",CS171)-1))),ABS($Q171-ABS(VALUE(MID(CS171,FIND("|",CS171)+1,FIND("-",CS171)-FIND("|",CS171)-1))-VALUE(MID(CS171,FIND("-",CS171)+1,10)))))*$D$50)))))*$I171,0)),0)</f>
        <v>0</v>
      </c>
      <c r="CU171" s="403"/>
      <c r="CV171" s="362"/>
      <c r="CW171" s="355" t="n">
        <f aca="false">IFERROR(IF($M171=CV171,($D$8+$D$9+$D$10)*$I171,IF($N171=LEFT(CV171,1),($D$8+MAX(0,IF($D$50=1,$D$9*(1-(ABS($Q171-ABS(VALUE(MID(CV171,FIND("|",CV171)+1,FIND("-",CV171)-FIND("|",CV171)-1))-VALUE(MID(CV171,FIND("-",CV171)+1,10)))))*$D$50),$D$9*(1-(IF($N171="X",ABS($O171-VALUE(MID(CV171,FIND("|",CV171)+1,FIND("-",CV171)-FIND("|",CV171)-1))),ABS($Q171-ABS(VALUE(MID(CV171,FIND("|",CV171)+1,FIND("-",CV171)-FIND("|",CV171)-1))-VALUE(MID(CV171,FIND("-",CV171)+1,10)))))*$D$50)))))*$I171,0)),0)</f>
        <v>0</v>
      </c>
      <c r="CX171" s="403"/>
      <c r="CY171" s="397"/>
      <c r="CZ171" s="355" t="n">
        <f aca="false">IFERROR(IF($M171=CY171,($D$8+$D$9+$D$10)*$I171,IF($N171=LEFT(CY171,1),($D$8+MAX(0,IF($D$50=1,$D$9*(1-(ABS($Q171-ABS(VALUE(MID(CY171,FIND("|",CY171)+1,FIND("-",CY171)-FIND("|",CY171)-1))-VALUE(MID(CY171,FIND("-",CY171)+1,10)))))*$D$50),$D$9*(1-(IF($N171="X",ABS($O171-VALUE(MID(CY171,FIND("|",CY171)+1,FIND("-",CY171)-FIND("|",CY171)-1))),ABS($Q171-ABS(VALUE(MID(CY171,FIND("|",CY171)+1,FIND("-",CY171)-FIND("|",CY171)-1))-VALUE(MID(CY171,FIND("-",CY171)+1,10)))))*$D$50)))))*$I171,0)),0)</f>
        <v>0</v>
      </c>
      <c r="DA171" s="403"/>
      <c r="DB171" s="362"/>
      <c r="DC171" s="355" t="n">
        <f aca="false">IFERROR(IF($M171=DB171,($D$8+$D$9+$D$10)*$I171,IF($N171=LEFT(DB171,1),($D$8+MAX(0,IF($D$50=1,$D$9*(1-(ABS($Q171-ABS(VALUE(MID(DB171,FIND("|",DB171)+1,FIND("-",DB171)-FIND("|",DB171)-1))-VALUE(MID(DB171,FIND("-",DB171)+1,10)))))*$D$50),$D$9*(1-(IF($N171="X",ABS($O171-VALUE(MID(DB171,FIND("|",DB171)+1,FIND("-",DB171)-FIND("|",DB171)-1))),ABS($Q171-ABS(VALUE(MID(DB171,FIND("|",DB171)+1,FIND("-",DB171)-FIND("|",DB171)-1))-VALUE(MID(DB171,FIND("-",DB171)+1,10)))))*$D$50)))))*$I171,0)),0)</f>
        <v>0</v>
      </c>
      <c r="DD171" s="403"/>
      <c r="DE171" s="362"/>
      <c r="DF171" s="355" t="n">
        <f aca="false">IFERROR(IF($M171=DE171,($D$8+$D$9+$D$10)*$I171,IF($N171=LEFT(DE171,1),($D$8+MAX(0,IF($D$50=1,$D$9*(1-(ABS($Q171-ABS(VALUE(MID(DE171,FIND("|",DE171)+1,FIND("-",DE171)-FIND("|",DE171)-1))-VALUE(MID(DE171,FIND("-",DE171)+1,10)))))*$D$50),$D$9*(1-(IF($N171="X",ABS($O171-VALUE(MID(DE171,FIND("|",DE171)+1,FIND("-",DE171)-FIND("|",DE171)-1))),ABS($Q171-ABS(VALUE(MID(DE171,FIND("|",DE171)+1,FIND("-",DE171)-FIND("|",DE171)-1))-VALUE(MID(DE171,FIND("-",DE171)+1,10)))))*$D$50)))))*$I171,0)),0)</f>
        <v>0</v>
      </c>
      <c r="DG171" s="403"/>
      <c r="DH171" s="362"/>
      <c r="DI171" s="355" t="n">
        <f aca="false">IFERROR(IF($M171=DH171,($D$8+$D$9+$D$10)*$I171,IF($N171=LEFT(DH171,1),($D$8+MAX(0,IF($D$50=1,$D$9*(1-(ABS($Q171-ABS(VALUE(MID(DH171,FIND("|",DH171)+1,FIND("-",DH171)-FIND("|",DH171)-1))-VALUE(MID(DH171,FIND("-",DH171)+1,10)))))*$D$50),$D$9*(1-(IF($N171="X",ABS($O171-VALUE(MID(DH171,FIND("|",DH171)+1,FIND("-",DH171)-FIND("|",DH171)-1))),ABS($Q171-ABS(VALUE(MID(DH171,FIND("|",DH171)+1,FIND("-",DH171)-FIND("|",DH171)-1))-VALUE(MID(DH171,FIND("-",DH171)+1,10)))))*$D$50)))))*$I171,0)),0)</f>
        <v>0</v>
      </c>
      <c r="DJ171" s="403"/>
      <c r="DK171" s="362"/>
      <c r="DL171" s="355" t="n">
        <f aca="false">IFERROR(IF($M171=DK171,($D$8+$D$9+$D$10)*$I171,IF($N171=LEFT(DK171,1),($D$8+MAX(0,IF($D$50=1,$D$9*(1-(ABS($Q171-ABS(VALUE(MID(DK171,FIND("|",DK171)+1,FIND("-",DK171)-FIND("|",DK171)-1))-VALUE(MID(DK171,FIND("-",DK171)+1,10)))))*$D$50),$D$9*(1-(IF($N171="X",ABS($O171-VALUE(MID(DK171,FIND("|",DK171)+1,FIND("-",DK171)-FIND("|",DK171)-1))),ABS($Q171-ABS(VALUE(MID(DK171,FIND("|",DK171)+1,FIND("-",DK171)-FIND("|",DK171)-1))-VALUE(MID(DK171,FIND("-",DK171)+1,10)))))*$D$50)))))*$I171,0)),0)</f>
        <v>0</v>
      </c>
      <c r="DM171" s="403"/>
      <c r="DN171" s="397"/>
      <c r="DO171" s="355" t="n">
        <f aca="false">IFERROR(IF($M171=DN171,($D$8+$D$9+$D$10)*$I171,IF($N171=LEFT(DN171,1),($D$8+MAX(0,IF($D$50=1,$D$9*(1-(ABS($Q171-ABS(VALUE(MID(DN171,FIND("|",DN171)+1,FIND("-",DN171)-FIND("|",DN171)-1))-VALUE(MID(DN171,FIND("-",DN171)+1,10)))))*$D$50),$D$9*(1-(IF($N171="X",ABS($O171-VALUE(MID(DN171,FIND("|",DN171)+1,FIND("-",DN171)-FIND("|",DN171)-1))),ABS($Q171-ABS(VALUE(MID(DN171,FIND("|",DN171)+1,FIND("-",DN171)-FIND("|",DN171)-1))-VALUE(MID(DN171,FIND("-",DN171)+1,10)))))*$D$50)))))*$I171,0)),0)</f>
        <v>0</v>
      </c>
      <c r="DP171" s="403"/>
      <c r="DQ171" s="362"/>
      <c r="DR171" s="355" t="n">
        <f aca="false">IFERROR(IF($M171=DQ171,($D$8+$D$9+$D$10)*$I171,IF($N171=LEFT(DQ171,1),($D$8+MAX(0,IF($D$50=1,$D$9*(1-(ABS($Q171-ABS(VALUE(MID(DQ171,FIND("|",DQ171)+1,FIND("-",DQ171)-FIND("|",DQ171)-1))-VALUE(MID(DQ171,FIND("-",DQ171)+1,10)))))*$D$50),$D$9*(1-(IF($N171="X",ABS($O171-VALUE(MID(DQ171,FIND("|",DQ171)+1,FIND("-",DQ171)-FIND("|",DQ171)-1))),ABS($Q171-ABS(VALUE(MID(DQ171,FIND("|",DQ171)+1,FIND("-",DQ171)-FIND("|",DQ171)-1))-VALUE(MID(DQ171,FIND("-",DQ171)+1,10)))))*$D$50)))))*$I171,0)),0)</f>
        <v>0</v>
      </c>
      <c r="DS171" s="403"/>
      <c r="DT171" s="362"/>
      <c r="DU171" s="355" t="n">
        <f aca="false">IFERROR(IF($M171=DT171,($D$8+$D$9+$D$10)*$I171,IF($N171=LEFT(DT171,1),($D$8+MAX(0,IF($D$50=1,$D$9*(1-(ABS($Q171-ABS(VALUE(MID(DT171,FIND("|",DT171)+1,FIND("-",DT171)-FIND("|",DT171)-1))-VALUE(MID(DT171,FIND("-",DT171)+1,10)))))*$D$50),$D$9*(1-(IF($N171="X",ABS($O171-VALUE(MID(DT171,FIND("|",DT171)+1,FIND("-",DT171)-FIND("|",DT171)-1))),ABS($Q171-ABS(VALUE(MID(DT171,FIND("|",DT171)+1,FIND("-",DT171)-FIND("|",DT171)-1))-VALUE(MID(DT171,FIND("-",DT171)+1,10)))))*$D$50)))))*$I171,0)),0)</f>
        <v>0</v>
      </c>
      <c r="DV171" s="403"/>
      <c r="DW171" s="362"/>
      <c r="DX171" s="355" t="n">
        <f aca="false">IFERROR(IF($M171=DW171,($D$8+$D$9+$D$10)*$I171,IF($N171=LEFT(DW171,1),($D$8+MAX(0,IF($D$50=1,$D$9*(1-(ABS($Q171-ABS(VALUE(MID(DW171,FIND("|",DW171)+1,FIND("-",DW171)-FIND("|",DW171)-1))-VALUE(MID(DW171,FIND("-",DW171)+1,10)))))*$D$50),$D$9*(1-(IF($N171="X",ABS($O171-VALUE(MID(DW171,FIND("|",DW171)+1,FIND("-",DW171)-FIND("|",DW171)-1))),ABS($Q171-ABS(VALUE(MID(DW171,FIND("|",DW171)+1,FIND("-",DW171)-FIND("|",DW171)-1))-VALUE(MID(DW171,FIND("-",DW171)+1,10)))))*$D$50)))))*$I171,0)),0)</f>
        <v>0</v>
      </c>
      <c r="DY171" s="403"/>
      <c r="DZ171" s="362"/>
      <c r="EA171" s="355" t="n">
        <f aca="false">IFERROR(IF($M171=DZ171,($D$8+$D$9+$D$10)*$I171,IF($N171=LEFT(DZ171,1),($D$8+MAX(0,IF($D$50=1,$D$9*(1-(ABS($Q171-ABS(VALUE(MID(DZ171,FIND("|",DZ171)+1,FIND("-",DZ171)-FIND("|",DZ171)-1))-VALUE(MID(DZ171,FIND("-",DZ171)+1,10)))))*$D$50),$D$9*(1-(IF($N171="X",ABS($O171-VALUE(MID(DZ171,FIND("|",DZ171)+1,FIND("-",DZ171)-FIND("|",DZ171)-1))),ABS($Q171-ABS(VALUE(MID(DZ171,FIND("|",DZ171)+1,FIND("-",DZ171)-FIND("|",DZ171)-1))-VALUE(MID(DZ171,FIND("-",DZ171)+1,10)))))*$D$50)))))*$I171,0)),0)</f>
        <v>0</v>
      </c>
      <c r="EB171" s="403"/>
      <c r="EC171" s="354"/>
      <c r="ED171" s="355" t="n">
        <f aca="false">IFERROR(IF($M171=EC171,($D$8+$D$9+$D$10)*$I171,IF($N171=LEFT(EC171,1),($D$8+MAX(0,IF($D$50=1,$D$9*(1-(ABS($Q171-ABS(VALUE(MID(EC171,FIND("|",EC171)+1,FIND("-",EC171)-FIND("|",EC171)-1))-VALUE(MID(EC171,FIND("-",EC171)+1,10)))))*$D$50),$D$9*(1-(IF($N171="X",ABS($O171-VALUE(MID(EC171,FIND("|",EC171)+1,FIND("-",EC171)-FIND("|",EC171)-1))),ABS($Q171-ABS(VALUE(MID(EC171,FIND("|",EC171)+1,FIND("-",EC171)-FIND("|",EC171)-1))-VALUE(MID(EC171,FIND("-",EC171)+1,10)))))*$D$50)))))*$I171,0)),0)</f>
        <v>0</v>
      </c>
      <c r="EE171" s="403"/>
      <c r="EF171" s="362"/>
      <c r="EG171" s="355" t="n">
        <f aca="false">IFERROR(IF($M171=EF171,($D$8+$D$9+$D$10)*$I171,IF($N171=LEFT(EF171,1),($D$8+MAX(0,IF($D$50=1,$D$9*(1-(ABS($Q171-ABS(VALUE(MID(EF171,FIND("|",EF171)+1,FIND("-",EF171)-FIND("|",EF171)-1))-VALUE(MID(EF171,FIND("-",EF171)+1,10)))))*$D$50),$D$9*(1-(IF($N171="X",ABS($O171-VALUE(MID(EF171,FIND("|",EF171)+1,FIND("-",EF171)-FIND("|",EF171)-1))),ABS($Q171-ABS(VALUE(MID(EF171,FIND("|",EF171)+1,FIND("-",EF171)-FIND("|",EF171)-1))-VALUE(MID(EF171,FIND("-",EF171)+1,10)))))*$D$50)))))*$I171,0)),0)</f>
        <v>0</v>
      </c>
      <c r="EH171" s="403"/>
      <c r="EI171" s="403"/>
    </row>
    <row r="172" customFormat="false" ht="15" hidden="false" customHeight="false" outlineLevel="0" collapsed="false">
      <c r="A172" s="331" t="n">
        <f aca="false">WORLDCUP!AD109</f>
        <v>0</v>
      </c>
      <c r="B172" s="331" t="n">
        <f aca="false">WORLDCUP!AC109</f>
        <v>0</v>
      </c>
      <c r="C172" s="421" t="str">
        <f aca="false">CONCATENATE(WORLDCUP!AF109,"-",WORLDCUP!AA109)</f>
        <v>3AEHIJ-1G</v>
      </c>
      <c r="D172" s="421" t="str">
        <f aca="false">IF(WORLDCUP!AC109&gt;WORLDCUP!AD109,2,IF(WORLDCUP!AC109&lt;WORLDCUP!AD109,1,IF(AND(WORLDCUP!AC109=WORLDCUP!AD109,WORLDCUP!AC109&lt;&gt;"",WORLDCUP!AD109&lt;&gt;""),0,"PD")))</f>
        <v>PD</v>
      </c>
      <c r="E172" s="421" t="str">
        <f aca="false">IF(OR(WORLDCUP!AC109="",WORLDCUP!AD109=""),"-",A172&amp;"-"&amp;B172)</f>
        <v>-</v>
      </c>
      <c r="F172" s="422" t="n">
        <f aca="false">SUM($D$16:$D$18)*I172</f>
        <v>17</v>
      </c>
      <c r="G172" s="422" t="n">
        <f aca="false">VLOOKUP(H172,Equipos!$Q$1:$R$25,2,0)</f>
        <v>20</v>
      </c>
      <c r="H172" s="423" t="str">
        <f aca="false">Idiomas!$D$260</f>
        <v>Dieciseisavos de final</v>
      </c>
      <c r="I172" s="424" t="n">
        <v>1</v>
      </c>
      <c r="J172" s="417"/>
      <c r="K172" s="366" t="str">
        <f aca="false">CONCATENATE(WORLDCUP!AA109,"-",WORLDCUP!AF109)</f>
        <v>1G-3AEHIJ</v>
      </c>
      <c r="L172" s="353"/>
      <c r="M172" s="358" t="str">
        <f aca="false">IF(OR(WORLDCUP!AC109="",WORLDCUP!AD109=""),"-",N172&amp;"|"&amp;O172&amp;"-"&amp;P172)</f>
        <v>-</v>
      </c>
      <c r="N172" s="331" t="str">
        <f aca="false">IF(OR(WORLDCUP!AC109="",WORLDCUP!AD109=""),"",IF(WORLDCUP!AC109&gt;WORLDCUP!AD109,"1",IF(WORLDCUP!AC109&lt;WORLDCUP!AD109,"2","X")))</f>
        <v/>
      </c>
      <c r="O172" s="331" t="n">
        <f aca="false">WORLDCUP!AC109</f>
        <v>0</v>
      </c>
      <c r="P172" s="331" t="n">
        <f aca="false">WORLDCUP!AD109</f>
        <v>0</v>
      </c>
      <c r="Q172" s="331" t="n">
        <f aca="false">ABS(O172-P172)</f>
        <v>0</v>
      </c>
      <c r="R172" s="403"/>
      <c r="S172" s="362" t="s">
        <v>265</v>
      </c>
      <c r="T172" s="355" t="n">
        <f aca="false">IFERROR(IF($M172=S172,($D$8+$D$9+$D$10)*$I172,IF($N172=LEFT(S172,1),($D$8+MAX(0,IF($D$50=1,$D$9*(1-(ABS($Q172-ABS(VALUE(MID(S172,FIND("|",S172)+1,FIND("-",S172)-FIND("|",S172)-1))-VALUE(MID(S172,FIND("-",S172)+1,10)))))*$D$50),$D$9*(1-(IF($N172="X",ABS($O172-VALUE(MID(S172,FIND("|",S172)+1,FIND("-",S172)-FIND("|",S172)-1))),ABS($Q172-ABS(VALUE(MID(S172,FIND("|",S172)+1,FIND("-",S172)-FIND("|",S172)-1))-VALUE(MID(S172,FIND("-",S172)+1,10)))))*$D$50)))))*$I172,0)),0)</f>
        <v>0</v>
      </c>
      <c r="U172" s="403"/>
      <c r="V172" s="362" t="s">
        <v>267</v>
      </c>
      <c r="W172" s="355" t="n">
        <f aca="false">IFERROR(IF($M172=V172,($D$8+$D$9+$D$10)*$I172,IF($N172=LEFT(V172,1),($D$8+MAX(0,IF($D$50=1,$D$9*(1-(ABS($Q172-ABS(VALUE(MID(V172,FIND("|",V172)+1,FIND("-",V172)-FIND("|",V172)-1))-VALUE(MID(V172,FIND("-",V172)+1,10)))))*$D$50),$D$9*(1-(IF($N172="X",ABS($O172-VALUE(MID(V172,FIND("|",V172)+1,FIND("-",V172)-FIND("|",V172)-1))),ABS($Q172-ABS(VALUE(MID(V172,FIND("|",V172)+1,FIND("-",V172)-FIND("|",V172)-1))-VALUE(MID(V172,FIND("-",V172)+1,10)))))*$D$50)))))*$I172,0)),0)</f>
        <v>0</v>
      </c>
      <c r="X172" s="403"/>
      <c r="Y172" s="362" t="s">
        <v>265</v>
      </c>
      <c r="Z172" s="355" t="n">
        <f aca="false">IFERROR(IF($M172=Y172,($D$8+$D$9+$D$10)*$I172,IF($N172=LEFT(Y172,1),($D$8+MAX(0,IF($D$50=1,$D$9*(1-(ABS($Q172-ABS(VALUE(MID(Y172,FIND("|",Y172)+1,FIND("-",Y172)-FIND("|",Y172)-1))-VALUE(MID(Y172,FIND("-",Y172)+1,10)))))*$D$50),$D$9*(1-(IF($N172="X",ABS($O172-VALUE(MID(Y172,FIND("|",Y172)+1,FIND("-",Y172)-FIND("|",Y172)-1))),ABS($Q172-ABS(VALUE(MID(Y172,FIND("|",Y172)+1,FIND("-",Y172)-FIND("|",Y172)-1))-VALUE(MID(Y172,FIND("-",Y172)+1,10)))))*$D$50)))))*$I172,0)),0)</f>
        <v>0</v>
      </c>
      <c r="AA172" s="403"/>
      <c r="AB172" s="362" t="s">
        <v>267</v>
      </c>
      <c r="AC172" s="355" t="n">
        <f aca="false">IFERROR(IF($M172=AB172,($D$8+$D$9+$D$10)*$I172,IF($N172=LEFT(AB172,1),($D$8+MAX(0,IF($D$50=1,$D$9*(1-(ABS($Q172-ABS(VALUE(MID(AB172,FIND("|",AB172)+1,FIND("-",AB172)-FIND("|",AB172)-1))-VALUE(MID(AB172,FIND("-",AB172)+1,10)))))*$D$50),$D$9*(1-(IF($N172="X",ABS($O172-VALUE(MID(AB172,FIND("|",AB172)+1,FIND("-",AB172)-FIND("|",AB172)-1))),ABS($Q172-ABS(VALUE(MID(AB172,FIND("|",AB172)+1,FIND("-",AB172)-FIND("|",AB172)-1))-VALUE(MID(AB172,FIND("-",AB172)+1,10)))))*$D$50)))))*$I172,0)),0)</f>
        <v>0</v>
      </c>
      <c r="AD172" s="403"/>
      <c r="AE172" s="362" t="s">
        <v>266</v>
      </c>
      <c r="AF172" s="355" t="n">
        <f aca="false">IFERROR(IF($M172=AE172,($D$8+$D$9+$D$10)*$I172,IF($N172=LEFT(AE172,1),($D$8+MAX(0,IF($D$50=1,$D$9*(1-(ABS($Q172-ABS(VALUE(MID(AE172,FIND("|",AE172)+1,FIND("-",AE172)-FIND("|",AE172)-1))-VALUE(MID(AE172,FIND("-",AE172)+1,10)))))*$D$50),$D$9*(1-(IF($N172="X",ABS($O172-VALUE(MID(AE172,FIND("|",AE172)+1,FIND("-",AE172)-FIND("|",AE172)-1))),ABS($Q172-ABS(VALUE(MID(AE172,FIND("|",AE172)+1,FIND("-",AE172)-FIND("|",AE172)-1))-VALUE(MID(AE172,FIND("-",AE172)+1,10)))))*$D$50)))))*$I172,0)),0)</f>
        <v>0</v>
      </c>
      <c r="AG172" s="403"/>
      <c r="AH172" s="362" t="s">
        <v>265</v>
      </c>
      <c r="AI172" s="355" t="n">
        <f aca="false">IFERROR(IF($M172=AH172,($D$8+$D$9+$D$10)*$I172,IF($N172=LEFT(AH172,1),($D$8+MAX(0,IF($D$50=1,$D$9*(1-(ABS($Q172-ABS(VALUE(MID(AH172,FIND("|",AH172)+1,FIND("-",AH172)-FIND("|",AH172)-1))-VALUE(MID(AH172,FIND("-",AH172)+1,10)))))*$D$50),$D$9*(1-(IF($N172="X",ABS($O172-VALUE(MID(AH172,FIND("|",AH172)+1,FIND("-",AH172)-FIND("|",AH172)-1))),ABS($Q172-ABS(VALUE(MID(AH172,FIND("|",AH172)+1,FIND("-",AH172)-FIND("|",AH172)-1))-VALUE(MID(AH172,FIND("-",AH172)+1,10)))))*$D$50)))))*$I172,0)),0)</f>
        <v>0</v>
      </c>
      <c r="AJ172" s="403"/>
      <c r="AK172" s="362" t="s">
        <v>264</v>
      </c>
      <c r="AL172" s="355" t="n">
        <f aca="false">IFERROR(IF($M172=AK172,($D$8+$D$9+$D$10)*$I172,IF($N172=LEFT(AK172,1),($D$8+MAX(0,IF($D$50=1,$D$9*(1-(ABS($Q172-ABS(VALUE(MID(AK172,FIND("|",AK172)+1,FIND("-",AK172)-FIND("|",AK172)-1))-VALUE(MID(AK172,FIND("-",AK172)+1,10)))))*$D$50),$D$9*(1-(IF($N172="X",ABS($O172-VALUE(MID(AK172,FIND("|",AK172)+1,FIND("-",AK172)-FIND("|",AK172)-1))),ABS($Q172-ABS(VALUE(MID(AK172,FIND("|",AK172)+1,FIND("-",AK172)-FIND("|",AK172)-1))-VALUE(MID(AK172,FIND("-",AK172)+1,10)))))*$D$50)))))*$I172,0)),0)</f>
        <v>0</v>
      </c>
      <c r="AM172" s="403"/>
      <c r="AN172" s="362" t="s">
        <v>265</v>
      </c>
      <c r="AO172" s="355" t="n">
        <f aca="false">IFERROR(IF($M172=AN172,($D$8+$D$9+$D$10)*$I172,IF($N172=LEFT(AN172,1),($D$8+MAX(0,IF($D$50=1,$D$9*(1-(ABS($Q172-ABS(VALUE(MID(AN172,FIND("|",AN172)+1,FIND("-",AN172)-FIND("|",AN172)-1))-VALUE(MID(AN172,FIND("-",AN172)+1,10)))))*$D$50),$D$9*(1-(IF($N172="X",ABS($O172-VALUE(MID(AN172,FIND("|",AN172)+1,FIND("-",AN172)-FIND("|",AN172)-1))),ABS($Q172-ABS(VALUE(MID(AN172,FIND("|",AN172)+1,FIND("-",AN172)-FIND("|",AN172)-1))-VALUE(MID(AN172,FIND("-",AN172)+1,10)))))*$D$50)))))*$I172,0)),0)</f>
        <v>0</v>
      </c>
      <c r="AP172" s="403"/>
      <c r="AQ172" s="397" t="s">
        <v>316</v>
      </c>
      <c r="AR172" s="355" t="n">
        <f aca="false">IFERROR(IF($M172=AQ172,($D$8+$D$9+$D$10)*$I172,IF($N172=LEFT(AQ172,1),($D$8+MAX(0,IF($D$50=1,$D$9*(1-(ABS($Q172-ABS(VALUE(MID(AQ172,FIND("|",AQ172)+1,FIND("-",AQ172)-FIND("|",AQ172)-1))-VALUE(MID(AQ172,FIND("-",AQ172)+1,10)))))*$D$50),$D$9*(1-(IF($N172="X",ABS($O172-VALUE(MID(AQ172,FIND("|",AQ172)+1,FIND("-",AQ172)-FIND("|",AQ172)-1))),ABS($Q172-ABS(VALUE(MID(AQ172,FIND("|",AQ172)+1,FIND("-",AQ172)-FIND("|",AQ172)-1))-VALUE(MID(AQ172,FIND("-",AQ172)+1,10)))))*$D$50)))))*$I172,0)),0)</f>
        <v>0</v>
      </c>
      <c r="AS172" s="403"/>
      <c r="AT172" s="362" t="s">
        <v>266</v>
      </c>
      <c r="AU172" s="355" t="n">
        <f aca="false">IFERROR(IF($M172=AT172,($D$8+$D$9+$D$10)*$I172,IF($N172=LEFT(AT172,1),($D$8+MAX(0,IF($D$50=1,$D$9*(1-(ABS($Q172-ABS(VALUE(MID(AT172,FIND("|",AT172)+1,FIND("-",AT172)-FIND("|",AT172)-1))-VALUE(MID(AT172,FIND("-",AT172)+1,10)))))*$D$50),$D$9*(1-(IF($N172="X",ABS($O172-VALUE(MID(AT172,FIND("|",AT172)+1,FIND("-",AT172)-FIND("|",AT172)-1))),ABS($Q172-ABS(VALUE(MID(AT172,FIND("|",AT172)+1,FIND("-",AT172)-FIND("|",AT172)-1))-VALUE(MID(AT172,FIND("-",AT172)+1,10)))))*$D$50)))))*$I172,0)),0)</f>
        <v>0</v>
      </c>
      <c r="AV172" s="403"/>
      <c r="AW172" s="362" t="s">
        <v>264</v>
      </c>
      <c r="AX172" s="355" t="n">
        <f aca="false">IFERROR(IF($M172=AW172,($D$8+$D$9+$D$10)*$I172,IF($N172=LEFT(AW172,1),($D$8+MAX(0,IF($D$50=1,$D$9*(1-(ABS($Q172-ABS(VALUE(MID(AW172,FIND("|",AW172)+1,FIND("-",AW172)-FIND("|",AW172)-1))-VALUE(MID(AW172,FIND("-",AW172)+1,10)))))*$D$50),$D$9*(1-(IF($N172="X",ABS($O172-VALUE(MID(AW172,FIND("|",AW172)+1,FIND("-",AW172)-FIND("|",AW172)-1))),ABS($Q172-ABS(VALUE(MID(AW172,FIND("|",AW172)+1,FIND("-",AW172)-FIND("|",AW172)-1))-VALUE(MID(AW172,FIND("-",AW172)+1,10)))))*$D$50)))))*$I172,0)),0)</f>
        <v>0</v>
      </c>
      <c r="AY172" s="403"/>
      <c r="AZ172" s="362" t="s">
        <v>266</v>
      </c>
      <c r="BA172" s="355" t="n">
        <f aca="false">IFERROR(IF($M172=AZ172,($D$8+$D$9+$D$10)*$I172,IF($N172=LEFT(AZ172,1),($D$8+MAX(0,IF($D$50=1,$D$9*(1-(ABS($Q172-ABS(VALUE(MID(AZ172,FIND("|",AZ172)+1,FIND("-",AZ172)-FIND("|",AZ172)-1))-VALUE(MID(AZ172,FIND("-",AZ172)+1,10)))))*$D$50),$D$9*(1-(IF($N172="X",ABS($O172-VALUE(MID(AZ172,FIND("|",AZ172)+1,FIND("-",AZ172)-FIND("|",AZ172)-1))),ABS($Q172-ABS(VALUE(MID(AZ172,FIND("|",AZ172)+1,FIND("-",AZ172)-FIND("|",AZ172)-1))-VALUE(MID(AZ172,FIND("-",AZ172)+1,10)))))*$D$50)))))*$I172,0)),0)</f>
        <v>0</v>
      </c>
      <c r="BB172" s="403"/>
      <c r="BC172" s="362" t="s">
        <v>283</v>
      </c>
      <c r="BD172" s="355" t="n">
        <f aca="false">IFERROR(IF($M172=BC172,($D$8+$D$9+$D$10)*$I172,IF($N172=LEFT(BC172,1),($D$8+MAX(0,IF($D$50=1,$D$9*(1-(ABS($Q172-ABS(VALUE(MID(BC172,FIND("|",BC172)+1,FIND("-",BC172)-FIND("|",BC172)-1))-VALUE(MID(BC172,FIND("-",BC172)+1,10)))))*$D$50),$D$9*(1-(IF($N172="X",ABS($O172-VALUE(MID(BC172,FIND("|",BC172)+1,FIND("-",BC172)-FIND("|",BC172)-1))),ABS($Q172-ABS(VALUE(MID(BC172,FIND("|",BC172)+1,FIND("-",BC172)-FIND("|",BC172)-1))-VALUE(MID(BC172,FIND("-",BC172)+1,10)))))*$D$50)))))*$I172,0)),0)</f>
        <v>0</v>
      </c>
      <c r="BE172" s="403"/>
      <c r="BF172" s="397" t="s">
        <v>264</v>
      </c>
      <c r="BG172" s="355" t="n">
        <f aca="false">IFERROR(IF($M172=BF172,($D$8+$D$9+$D$10)*$I172,IF($N172=LEFT(BF172,1),($D$8+MAX(0,IF($D$50=1,$D$9*(1-(ABS($Q172-ABS(VALUE(MID(BF172,FIND("|",BF172)+1,FIND("-",BF172)-FIND("|",BF172)-1))-VALUE(MID(BF172,FIND("-",BF172)+1,10)))))*$D$50),$D$9*(1-(IF($N172="X",ABS($O172-VALUE(MID(BF172,FIND("|",BF172)+1,FIND("-",BF172)-FIND("|",BF172)-1))),ABS($Q172-ABS(VALUE(MID(BF172,FIND("|",BF172)+1,FIND("-",BF172)-FIND("|",BF172)-1))-VALUE(MID(BF172,FIND("-",BF172)+1,10)))))*$D$50)))))*$I172,0)),0)</f>
        <v>0</v>
      </c>
      <c r="BH172" s="403"/>
      <c r="BI172" s="362" t="s">
        <v>265</v>
      </c>
      <c r="BJ172" s="355" t="n">
        <f aca="false">IFERROR(IF($M172=BI172,($D$8+$D$9+$D$10)*$I172,IF($N172=LEFT(BI172,1),($D$8+MAX(0,IF($D$50=1,$D$9*(1-(ABS($Q172-ABS(VALUE(MID(BI172,FIND("|",BI172)+1,FIND("-",BI172)-FIND("|",BI172)-1))-VALUE(MID(BI172,FIND("-",BI172)+1,10)))))*$D$50),$D$9*(1-(IF($N172="X",ABS($O172-VALUE(MID(BI172,FIND("|",BI172)+1,FIND("-",BI172)-FIND("|",BI172)-1))),ABS($Q172-ABS(VALUE(MID(BI172,FIND("|",BI172)+1,FIND("-",BI172)-FIND("|",BI172)-1))-VALUE(MID(BI172,FIND("-",BI172)+1,10)))))*$D$50)))))*$I172,0)),0)</f>
        <v>0</v>
      </c>
      <c r="BK172" s="403"/>
      <c r="BL172" s="362" t="s">
        <v>264</v>
      </c>
      <c r="BM172" s="355" t="n">
        <f aca="false">IFERROR(IF($M172=BL172,($D$8+$D$9+$D$10)*$I172,IF($N172=LEFT(BL172,1),($D$8+MAX(0,IF($D$50=1,$D$9*(1-(ABS($Q172-ABS(VALUE(MID(BL172,FIND("|",BL172)+1,FIND("-",BL172)-FIND("|",BL172)-1))-VALUE(MID(BL172,FIND("-",BL172)+1,10)))))*$D$50),$D$9*(1-(IF($N172="X",ABS($O172-VALUE(MID(BL172,FIND("|",BL172)+1,FIND("-",BL172)-FIND("|",BL172)-1))),ABS($Q172-ABS(VALUE(MID(BL172,FIND("|",BL172)+1,FIND("-",BL172)-FIND("|",BL172)-1))-VALUE(MID(BL172,FIND("-",BL172)+1,10)))))*$D$50)))))*$I172,0)),0)</f>
        <v>0</v>
      </c>
      <c r="BN172" s="403"/>
      <c r="BO172" s="362" t="s">
        <v>265</v>
      </c>
      <c r="BP172" s="355" t="n">
        <f aca="false">IFERROR(IF($M172=BO172,($D$8+$D$9+$D$10)*$I172,IF($N172=LEFT(BO172,1),($D$8+MAX(0,IF($D$50=1,$D$9*(1-(ABS($Q172-ABS(VALUE(MID(BO172,FIND("|",BO172)+1,FIND("-",BO172)-FIND("|",BO172)-1))-VALUE(MID(BO172,FIND("-",BO172)+1,10)))))*$D$50),$D$9*(1-(IF($N172="X",ABS($O172-VALUE(MID(BO172,FIND("|",BO172)+1,FIND("-",BO172)-FIND("|",BO172)-1))),ABS($Q172-ABS(VALUE(MID(BO172,FIND("|",BO172)+1,FIND("-",BO172)-FIND("|",BO172)-1))-VALUE(MID(BO172,FIND("-",BO172)+1,10)))))*$D$50)))))*$I172,0)),0)</f>
        <v>0</v>
      </c>
      <c r="BQ172" s="403"/>
      <c r="BR172" s="362" t="s">
        <v>266</v>
      </c>
      <c r="BS172" s="355" t="n">
        <f aca="false">IFERROR(IF($M172=BR172,($D$8+$D$9+$D$10)*$I172,IF($N172=LEFT(BR172,1),($D$8+MAX(0,IF($D$50=1,$D$9*(1-(ABS($Q172-ABS(VALUE(MID(BR172,FIND("|",BR172)+1,FIND("-",BR172)-FIND("|",BR172)-1))-VALUE(MID(BR172,FIND("-",BR172)+1,10)))))*$D$50),$D$9*(1-(IF($N172="X",ABS($O172-VALUE(MID(BR172,FIND("|",BR172)+1,FIND("-",BR172)-FIND("|",BR172)-1))),ABS($Q172-ABS(VALUE(MID(BR172,FIND("|",BR172)+1,FIND("-",BR172)-FIND("|",BR172)-1))-VALUE(MID(BR172,FIND("-",BR172)+1,10)))))*$D$50)))))*$I172,0)),0)</f>
        <v>0</v>
      </c>
      <c r="BT172" s="403"/>
      <c r="BU172" s="397"/>
      <c r="BV172" s="355" t="n">
        <f aca="false">IFERROR(IF($M172=BU172,($D$8+$D$9+$D$10)*$I172,IF($N172=LEFT(BU172,1),($D$8+MAX(0,IF($D$50=1,$D$9*(1-(ABS($Q172-ABS(VALUE(MID(BU172,FIND("|",BU172)+1,FIND("-",BU172)-FIND("|",BU172)-1))-VALUE(MID(BU172,FIND("-",BU172)+1,10)))))*$D$50),$D$9*(1-(IF($N172="X",ABS($O172-VALUE(MID(BU172,FIND("|",BU172)+1,FIND("-",BU172)-FIND("|",BU172)-1))),ABS($Q172-ABS(VALUE(MID(BU172,FIND("|",BU172)+1,FIND("-",BU172)-FIND("|",BU172)-1))-VALUE(MID(BU172,FIND("-",BU172)+1,10)))))*$D$50)))))*$I172,0)),0)</f>
        <v>0</v>
      </c>
      <c r="BW172" s="403"/>
      <c r="BX172" s="362"/>
      <c r="BY172" s="355" t="n">
        <f aca="false">IFERROR(IF($M172=BX172,($D$8+$D$9+$D$10)*$I172,IF($N172=LEFT(BX172,1),($D$8+MAX(0,IF($D$50=1,$D$9*(1-(ABS($Q172-ABS(VALUE(MID(BX172,FIND("|",BX172)+1,FIND("-",BX172)-FIND("|",BX172)-1))-VALUE(MID(BX172,FIND("-",BX172)+1,10)))))*$D$50),$D$9*(1-(IF($N172="X",ABS($O172-VALUE(MID(BX172,FIND("|",BX172)+1,FIND("-",BX172)-FIND("|",BX172)-1))),ABS($Q172-ABS(VALUE(MID(BX172,FIND("|",BX172)+1,FIND("-",BX172)-FIND("|",BX172)-1))-VALUE(MID(BX172,FIND("-",BX172)+1,10)))))*$D$50)))))*$I172,0)),0)</f>
        <v>0</v>
      </c>
      <c r="BZ172" s="403"/>
      <c r="CA172" s="362"/>
      <c r="CB172" s="355" t="n">
        <f aca="false">IFERROR(IF($M172=CA172,($D$8+$D$9+$D$10)*$I172,IF($N172=LEFT(CA172,1),($D$8+MAX(0,IF($D$50=1,$D$9*(1-(ABS($Q172-ABS(VALUE(MID(CA172,FIND("|",CA172)+1,FIND("-",CA172)-FIND("|",CA172)-1))-VALUE(MID(CA172,FIND("-",CA172)+1,10)))))*$D$50),$D$9*(1-(IF($N172="X",ABS($O172-VALUE(MID(CA172,FIND("|",CA172)+1,FIND("-",CA172)-FIND("|",CA172)-1))),ABS($Q172-ABS(VALUE(MID(CA172,FIND("|",CA172)+1,FIND("-",CA172)-FIND("|",CA172)-1))-VALUE(MID(CA172,FIND("-",CA172)+1,10)))))*$D$50)))))*$I172,0)),0)</f>
        <v>0</v>
      </c>
      <c r="CC172" s="403"/>
      <c r="CD172" s="362"/>
      <c r="CE172" s="355" t="n">
        <f aca="false">IFERROR(IF($M172=CD172,($D$8+$D$9+$D$10)*$I172,IF($N172=LEFT(CD172,1),($D$8+MAX(0,IF($D$50=1,$D$9*(1-(ABS($Q172-ABS(VALUE(MID(CD172,FIND("|",CD172)+1,FIND("-",CD172)-FIND("|",CD172)-1))-VALUE(MID(CD172,FIND("-",CD172)+1,10)))))*$D$50),$D$9*(1-(IF($N172="X",ABS($O172-VALUE(MID(CD172,FIND("|",CD172)+1,FIND("-",CD172)-FIND("|",CD172)-1))),ABS($Q172-ABS(VALUE(MID(CD172,FIND("|",CD172)+1,FIND("-",CD172)-FIND("|",CD172)-1))-VALUE(MID(CD172,FIND("-",CD172)+1,10)))))*$D$50)))))*$I172,0)),0)</f>
        <v>0</v>
      </c>
      <c r="CF172" s="403"/>
      <c r="CG172" s="362"/>
      <c r="CH172" s="355" t="n">
        <f aca="false">IFERROR(IF($M172=CG172,($D$8+$D$9+$D$10)*$I172,IF($N172=LEFT(CG172,1),($D$8+MAX(0,IF($D$50=1,$D$9*(1-(ABS($Q172-ABS(VALUE(MID(CG172,FIND("|",CG172)+1,FIND("-",CG172)-FIND("|",CG172)-1))-VALUE(MID(CG172,FIND("-",CG172)+1,10)))))*$D$50),$D$9*(1-(IF($N172="X",ABS($O172-VALUE(MID(CG172,FIND("|",CG172)+1,FIND("-",CG172)-FIND("|",CG172)-1))),ABS($Q172-ABS(VALUE(MID(CG172,FIND("|",CG172)+1,FIND("-",CG172)-FIND("|",CG172)-1))-VALUE(MID(CG172,FIND("-",CG172)+1,10)))))*$D$50)))))*$I172,0)),0)</f>
        <v>0</v>
      </c>
      <c r="CI172" s="403"/>
      <c r="CJ172" s="397"/>
      <c r="CK172" s="355" t="n">
        <f aca="false">IFERROR(IF($M172=CJ172,($D$8+$D$9+$D$10)*$I172,IF($N172=LEFT(CJ172,1),($D$8+MAX(0,IF($D$50=1,$D$9*(1-(ABS($Q172-ABS(VALUE(MID(CJ172,FIND("|",CJ172)+1,FIND("-",CJ172)-FIND("|",CJ172)-1))-VALUE(MID(CJ172,FIND("-",CJ172)+1,10)))))*$D$50),$D$9*(1-(IF($N172="X",ABS($O172-VALUE(MID(CJ172,FIND("|",CJ172)+1,FIND("-",CJ172)-FIND("|",CJ172)-1))),ABS($Q172-ABS(VALUE(MID(CJ172,FIND("|",CJ172)+1,FIND("-",CJ172)-FIND("|",CJ172)-1))-VALUE(MID(CJ172,FIND("-",CJ172)+1,10)))))*$D$50)))))*$I172,0)),0)</f>
        <v>0</v>
      </c>
      <c r="CL172" s="403"/>
      <c r="CM172" s="362"/>
      <c r="CN172" s="355" t="n">
        <f aca="false">IFERROR(IF($M172=CM172,($D$8+$D$9+$D$10)*$I172,IF($N172=LEFT(CM172,1),($D$8+MAX(0,IF($D$50=1,$D$9*(1-(ABS($Q172-ABS(VALUE(MID(CM172,FIND("|",CM172)+1,FIND("-",CM172)-FIND("|",CM172)-1))-VALUE(MID(CM172,FIND("-",CM172)+1,10)))))*$D$50),$D$9*(1-(IF($N172="X",ABS($O172-VALUE(MID(CM172,FIND("|",CM172)+1,FIND("-",CM172)-FIND("|",CM172)-1))),ABS($Q172-ABS(VALUE(MID(CM172,FIND("|",CM172)+1,FIND("-",CM172)-FIND("|",CM172)-1))-VALUE(MID(CM172,FIND("-",CM172)+1,10)))))*$D$50)))))*$I172,0)),0)</f>
        <v>0</v>
      </c>
      <c r="CO172" s="403"/>
      <c r="CP172" s="362"/>
      <c r="CQ172" s="355" t="n">
        <f aca="false">IFERROR(IF($M172=CP172,($D$8+$D$9+$D$10)*$I172,IF($N172=LEFT(CP172,1),($D$8+MAX(0,IF($D$50=1,$D$9*(1-(ABS($Q172-ABS(VALUE(MID(CP172,FIND("|",CP172)+1,FIND("-",CP172)-FIND("|",CP172)-1))-VALUE(MID(CP172,FIND("-",CP172)+1,10)))))*$D$50),$D$9*(1-(IF($N172="X",ABS($O172-VALUE(MID(CP172,FIND("|",CP172)+1,FIND("-",CP172)-FIND("|",CP172)-1))),ABS($Q172-ABS(VALUE(MID(CP172,FIND("|",CP172)+1,FIND("-",CP172)-FIND("|",CP172)-1))-VALUE(MID(CP172,FIND("-",CP172)+1,10)))))*$D$50)))))*$I172,0)),0)</f>
        <v>0</v>
      </c>
      <c r="CR172" s="403"/>
      <c r="CS172" s="362"/>
      <c r="CT172" s="355" t="n">
        <f aca="false">IFERROR(IF($M172=CS172,($D$8+$D$9+$D$10)*$I172,IF($N172=LEFT(CS172,1),($D$8+MAX(0,IF($D$50=1,$D$9*(1-(ABS($Q172-ABS(VALUE(MID(CS172,FIND("|",CS172)+1,FIND("-",CS172)-FIND("|",CS172)-1))-VALUE(MID(CS172,FIND("-",CS172)+1,10)))))*$D$50),$D$9*(1-(IF($N172="X",ABS($O172-VALUE(MID(CS172,FIND("|",CS172)+1,FIND("-",CS172)-FIND("|",CS172)-1))),ABS($Q172-ABS(VALUE(MID(CS172,FIND("|",CS172)+1,FIND("-",CS172)-FIND("|",CS172)-1))-VALUE(MID(CS172,FIND("-",CS172)+1,10)))))*$D$50)))))*$I172,0)),0)</f>
        <v>0</v>
      </c>
      <c r="CU172" s="403"/>
      <c r="CV172" s="362"/>
      <c r="CW172" s="355" t="n">
        <f aca="false">IFERROR(IF($M172=CV172,($D$8+$D$9+$D$10)*$I172,IF($N172=LEFT(CV172,1),($D$8+MAX(0,IF($D$50=1,$D$9*(1-(ABS($Q172-ABS(VALUE(MID(CV172,FIND("|",CV172)+1,FIND("-",CV172)-FIND("|",CV172)-1))-VALUE(MID(CV172,FIND("-",CV172)+1,10)))))*$D$50),$D$9*(1-(IF($N172="X",ABS($O172-VALUE(MID(CV172,FIND("|",CV172)+1,FIND("-",CV172)-FIND("|",CV172)-1))),ABS($Q172-ABS(VALUE(MID(CV172,FIND("|",CV172)+1,FIND("-",CV172)-FIND("|",CV172)-1))-VALUE(MID(CV172,FIND("-",CV172)+1,10)))))*$D$50)))))*$I172,0)),0)</f>
        <v>0</v>
      </c>
      <c r="CX172" s="403"/>
      <c r="CY172" s="397"/>
      <c r="CZ172" s="355" t="n">
        <f aca="false">IFERROR(IF($M172=CY172,($D$8+$D$9+$D$10)*$I172,IF($N172=LEFT(CY172,1),($D$8+MAX(0,IF($D$50=1,$D$9*(1-(ABS($Q172-ABS(VALUE(MID(CY172,FIND("|",CY172)+1,FIND("-",CY172)-FIND("|",CY172)-1))-VALUE(MID(CY172,FIND("-",CY172)+1,10)))))*$D$50),$D$9*(1-(IF($N172="X",ABS($O172-VALUE(MID(CY172,FIND("|",CY172)+1,FIND("-",CY172)-FIND("|",CY172)-1))),ABS($Q172-ABS(VALUE(MID(CY172,FIND("|",CY172)+1,FIND("-",CY172)-FIND("|",CY172)-1))-VALUE(MID(CY172,FIND("-",CY172)+1,10)))))*$D$50)))))*$I172,0)),0)</f>
        <v>0</v>
      </c>
      <c r="DA172" s="403"/>
      <c r="DB172" s="362"/>
      <c r="DC172" s="355" t="n">
        <f aca="false">IFERROR(IF($M172=DB172,($D$8+$D$9+$D$10)*$I172,IF($N172=LEFT(DB172,1),($D$8+MAX(0,IF($D$50=1,$D$9*(1-(ABS($Q172-ABS(VALUE(MID(DB172,FIND("|",DB172)+1,FIND("-",DB172)-FIND("|",DB172)-1))-VALUE(MID(DB172,FIND("-",DB172)+1,10)))))*$D$50),$D$9*(1-(IF($N172="X",ABS($O172-VALUE(MID(DB172,FIND("|",DB172)+1,FIND("-",DB172)-FIND("|",DB172)-1))),ABS($Q172-ABS(VALUE(MID(DB172,FIND("|",DB172)+1,FIND("-",DB172)-FIND("|",DB172)-1))-VALUE(MID(DB172,FIND("-",DB172)+1,10)))))*$D$50)))))*$I172,0)),0)</f>
        <v>0</v>
      </c>
      <c r="DD172" s="403"/>
      <c r="DE172" s="362"/>
      <c r="DF172" s="355" t="n">
        <f aca="false">IFERROR(IF($M172=DE172,($D$8+$D$9+$D$10)*$I172,IF($N172=LEFT(DE172,1),($D$8+MAX(0,IF($D$50=1,$D$9*(1-(ABS($Q172-ABS(VALUE(MID(DE172,FIND("|",DE172)+1,FIND("-",DE172)-FIND("|",DE172)-1))-VALUE(MID(DE172,FIND("-",DE172)+1,10)))))*$D$50),$D$9*(1-(IF($N172="X",ABS($O172-VALUE(MID(DE172,FIND("|",DE172)+1,FIND("-",DE172)-FIND("|",DE172)-1))),ABS($Q172-ABS(VALUE(MID(DE172,FIND("|",DE172)+1,FIND("-",DE172)-FIND("|",DE172)-1))-VALUE(MID(DE172,FIND("-",DE172)+1,10)))))*$D$50)))))*$I172,0)),0)</f>
        <v>0</v>
      </c>
      <c r="DG172" s="403"/>
      <c r="DH172" s="362"/>
      <c r="DI172" s="355" t="n">
        <f aca="false">IFERROR(IF($M172=DH172,($D$8+$D$9+$D$10)*$I172,IF($N172=LEFT(DH172,1),($D$8+MAX(0,IF($D$50=1,$D$9*(1-(ABS($Q172-ABS(VALUE(MID(DH172,FIND("|",DH172)+1,FIND("-",DH172)-FIND("|",DH172)-1))-VALUE(MID(DH172,FIND("-",DH172)+1,10)))))*$D$50),$D$9*(1-(IF($N172="X",ABS($O172-VALUE(MID(DH172,FIND("|",DH172)+1,FIND("-",DH172)-FIND("|",DH172)-1))),ABS($Q172-ABS(VALUE(MID(DH172,FIND("|",DH172)+1,FIND("-",DH172)-FIND("|",DH172)-1))-VALUE(MID(DH172,FIND("-",DH172)+1,10)))))*$D$50)))))*$I172,0)),0)</f>
        <v>0</v>
      </c>
      <c r="DJ172" s="403"/>
      <c r="DK172" s="362"/>
      <c r="DL172" s="355" t="n">
        <f aca="false">IFERROR(IF($M172=DK172,($D$8+$D$9+$D$10)*$I172,IF($N172=LEFT(DK172,1),($D$8+MAX(0,IF($D$50=1,$D$9*(1-(ABS($Q172-ABS(VALUE(MID(DK172,FIND("|",DK172)+1,FIND("-",DK172)-FIND("|",DK172)-1))-VALUE(MID(DK172,FIND("-",DK172)+1,10)))))*$D$50),$D$9*(1-(IF($N172="X",ABS($O172-VALUE(MID(DK172,FIND("|",DK172)+1,FIND("-",DK172)-FIND("|",DK172)-1))),ABS($Q172-ABS(VALUE(MID(DK172,FIND("|",DK172)+1,FIND("-",DK172)-FIND("|",DK172)-1))-VALUE(MID(DK172,FIND("-",DK172)+1,10)))))*$D$50)))))*$I172,0)),0)</f>
        <v>0</v>
      </c>
      <c r="DM172" s="403"/>
      <c r="DN172" s="397"/>
      <c r="DO172" s="355" t="n">
        <f aca="false">IFERROR(IF($M172=DN172,($D$8+$D$9+$D$10)*$I172,IF($N172=LEFT(DN172,1),($D$8+MAX(0,IF($D$50=1,$D$9*(1-(ABS($Q172-ABS(VALUE(MID(DN172,FIND("|",DN172)+1,FIND("-",DN172)-FIND("|",DN172)-1))-VALUE(MID(DN172,FIND("-",DN172)+1,10)))))*$D$50),$D$9*(1-(IF($N172="X",ABS($O172-VALUE(MID(DN172,FIND("|",DN172)+1,FIND("-",DN172)-FIND("|",DN172)-1))),ABS($Q172-ABS(VALUE(MID(DN172,FIND("|",DN172)+1,FIND("-",DN172)-FIND("|",DN172)-1))-VALUE(MID(DN172,FIND("-",DN172)+1,10)))))*$D$50)))))*$I172,0)),0)</f>
        <v>0</v>
      </c>
      <c r="DP172" s="403"/>
      <c r="DQ172" s="362"/>
      <c r="DR172" s="355" t="n">
        <f aca="false">IFERROR(IF($M172=DQ172,($D$8+$D$9+$D$10)*$I172,IF($N172=LEFT(DQ172,1),($D$8+MAX(0,IF($D$50=1,$D$9*(1-(ABS($Q172-ABS(VALUE(MID(DQ172,FIND("|",DQ172)+1,FIND("-",DQ172)-FIND("|",DQ172)-1))-VALUE(MID(DQ172,FIND("-",DQ172)+1,10)))))*$D$50),$D$9*(1-(IF($N172="X",ABS($O172-VALUE(MID(DQ172,FIND("|",DQ172)+1,FIND("-",DQ172)-FIND("|",DQ172)-1))),ABS($Q172-ABS(VALUE(MID(DQ172,FIND("|",DQ172)+1,FIND("-",DQ172)-FIND("|",DQ172)-1))-VALUE(MID(DQ172,FIND("-",DQ172)+1,10)))))*$D$50)))))*$I172,0)),0)</f>
        <v>0</v>
      </c>
      <c r="DS172" s="403"/>
      <c r="DT172" s="362"/>
      <c r="DU172" s="355" t="n">
        <f aca="false">IFERROR(IF($M172=DT172,($D$8+$D$9+$D$10)*$I172,IF($N172=LEFT(DT172,1),($D$8+MAX(0,IF($D$50=1,$D$9*(1-(ABS($Q172-ABS(VALUE(MID(DT172,FIND("|",DT172)+1,FIND("-",DT172)-FIND("|",DT172)-1))-VALUE(MID(DT172,FIND("-",DT172)+1,10)))))*$D$50),$D$9*(1-(IF($N172="X",ABS($O172-VALUE(MID(DT172,FIND("|",DT172)+1,FIND("-",DT172)-FIND("|",DT172)-1))),ABS($Q172-ABS(VALUE(MID(DT172,FIND("|",DT172)+1,FIND("-",DT172)-FIND("|",DT172)-1))-VALUE(MID(DT172,FIND("-",DT172)+1,10)))))*$D$50)))))*$I172,0)),0)</f>
        <v>0</v>
      </c>
      <c r="DV172" s="403"/>
      <c r="DW172" s="362"/>
      <c r="DX172" s="355" t="n">
        <f aca="false">IFERROR(IF($M172=DW172,($D$8+$D$9+$D$10)*$I172,IF($N172=LEFT(DW172,1),($D$8+MAX(0,IF($D$50=1,$D$9*(1-(ABS($Q172-ABS(VALUE(MID(DW172,FIND("|",DW172)+1,FIND("-",DW172)-FIND("|",DW172)-1))-VALUE(MID(DW172,FIND("-",DW172)+1,10)))))*$D$50),$D$9*(1-(IF($N172="X",ABS($O172-VALUE(MID(DW172,FIND("|",DW172)+1,FIND("-",DW172)-FIND("|",DW172)-1))),ABS($Q172-ABS(VALUE(MID(DW172,FIND("|",DW172)+1,FIND("-",DW172)-FIND("|",DW172)-1))-VALUE(MID(DW172,FIND("-",DW172)+1,10)))))*$D$50)))))*$I172,0)),0)</f>
        <v>0</v>
      </c>
      <c r="DY172" s="403"/>
      <c r="DZ172" s="362"/>
      <c r="EA172" s="355" t="n">
        <f aca="false">IFERROR(IF($M172=DZ172,($D$8+$D$9+$D$10)*$I172,IF($N172=LEFT(DZ172,1),($D$8+MAX(0,IF($D$50=1,$D$9*(1-(ABS($Q172-ABS(VALUE(MID(DZ172,FIND("|",DZ172)+1,FIND("-",DZ172)-FIND("|",DZ172)-1))-VALUE(MID(DZ172,FIND("-",DZ172)+1,10)))))*$D$50),$D$9*(1-(IF($N172="X",ABS($O172-VALUE(MID(DZ172,FIND("|",DZ172)+1,FIND("-",DZ172)-FIND("|",DZ172)-1))),ABS($Q172-ABS(VALUE(MID(DZ172,FIND("|",DZ172)+1,FIND("-",DZ172)-FIND("|",DZ172)-1))-VALUE(MID(DZ172,FIND("-",DZ172)+1,10)))))*$D$50)))))*$I172,0)),0)</f>
        <v>0</v>
      </c>
      <c r="EB172" s="403"/>
      <c r="EC172" s="362"/>
      <c r="ED172" s="355" t="n">
        <f aca="false">IFERROR(IF($M172=EC172,($D$8+$D$9+$D$10)*$I172,IF($N172=LEFT(EC172,1),($D$8+MAX(0,IF($D$50=1,$D$9*(1-(ABS($Q172-ABS(VALUE(MID(EC172,FIND("|",EC172)+1,FIND("-",EC172)-FIND("|",EC172)-1))-VALUE(MID(EC172,FIND("-",EC172)+1,10)))))*$D$50),$D$9*(1-(IF($N172="X",ABS($O172-VALUE(MID(EC172,FIND("|",EC172)+1,FIND("-",EC172)-FIND("|",EC172)-1))),ABS($Q172-ABS(VALUE(MID(EC172,FIND("|",EC172)+1,FIND("-",EC172)-FIND("|",EC172)-1))-VALUE(MID(EC172,FIND("-",EC172)+1,10)))))*$D$50)))))*$I172,0)),0)</f>
        <v>0</v>
      </c>
      <c r="EE172" s="403"/>
      <c r="EF172" s="362"/>
      <c r="EG172" s="355" t="n">
        <f aca="false">IFERROR(IF($M172=EF172,($D$8+$D$9+$D$10)*$I172,IF($N172=LEFT(EF172,1),($D$8+MAX(0,IF($D$50=1,$D$9*(1-(ABS($Q172-ABS(VALUE(MID(EF172,FIND("|",EF172)+1,FIND("-",EF172)-FIND("|",EF172)-1))-VALUE(MID(EF172,FIND("-",EF172)+1,10)))))*$D$50),$D$9*(1-(IF($N172="X",ABS($O172-VALUE(MID(EF172,FIND("|",EF172)+1,FIND("-",EF172)-FIND("|",EF172)-1))),ABS($Q172-ABS(VALUE(MID(EF172,FIND("|",EF172)+1,FIND("-",EF172)-FIND("|",EF172)-1))-VALUE(MID(EF172,FIND("-",EF172)+1,10)))))*$D$50)))))*$I172,0)),0)</f>
        <v>0</v>
      </c>
      <c r="EH172" s="403"/>
      <c r="EI172" s="403"/>
    </row>
    <row r="173" customFormat="false" ht="15" hidden="false" customHeight="false" outlineLevel="0" collapsed="false">
      <c r="A173" s="331" t="n">
        <f aca="false">WORLDCUP!AD110</f>
        <v>0</v>
      </c>
      <c r="B173" s="331" t="n">
        <f aca="false">WORLDCUP!AC110</f>
        <v>0</v>
      </c>
      <c r="C173" s="421" t="str">
        <f aca="false">CONCATENATE(WORLDCUP!AF110,"-",WORLDCUP!AA110)</f>
        <v>3BEFIJ-1D</v>
      </c>
      <c r="D173" s="421" t="str">
        <f aca="false">IF(WORLDCUP!AC110&gt;WORLDCUP!AD110,2,IF(WORLDCUP!AC110&lt;WORLDCUP!AD110,1,IF(AND(WORLDCUP!AC110=WORLDCUP!AD110,WORLDCUP!AC110&lt;&gt;"",WORLDCUP!AD110&lt;&gt;""),0,"PD")))</f>
        <v>PD</v>
      </c>
      <c r="E173" s="421" t="str">
        <f aca="false">IF(OR(WORLDCUP!AC110="",WORLDCUP!AD110=""),"-",A173&amp;"-"&amp;B173)</f>
        <v>-</v>
      </c>
      <c r="F173" s="422" t="n">
        <f aca="false">SUM($D$16:$D$18)*I173</f>
        <v>17</v>
      </c>
      <c r="G173" s="422" t="n">
        <f aca="false">VLOOKUP(H173,Equipos!$Q$1:$R$25,2,0)</f>
        <v>20</v>
      </c>
      <c r="H173" s="423" t="str">
        <f aca="false">Idiomas!$D$260</f>
        <v>Dieciseisavos de final</v>
      </c>
      <c r="I173" s="424" t="n">
        <v>1</v>
      </c>
      <c r="J173" s="417"/>
      <c r="K173" s="366" t="str">
        <f aca="false">CONCATENATE(WORLDCUP!AA110,"-",WORLDCUP!AF110)</f>
        <v>1D-3BEFIJ</v>
      </c>
      <c r="L173" s="353"/>
      <c r="M173" s="358" t="str">
        <f aca="false">IF(OR(WORLDCUP!AC110="",WORLDCUP!AD110=""),"-",N173&amp;"|"&amp;O173&amp;"-"&amp;P173)</f>
        <v>-</v>
      </c>
      <c r="N173" s="331" t="str">
        <f aca="false">IF(OR(WORLDCUP!AC110="",WORLDCUP!AD110=""),"",IF(WORLDCUP!AC110&gt;WORLDCUP!AD110,"1",IF(WORLDCUP!AC110&lt;WORLDCUP!AD110,"2","X")))</f>
        <v/>
      </c>
      <c r="O173" s="331" t="n">
        <f aca="false">WORLDCUP!AC110</f>
        <v>0</v>
      </c>
      <c r="P173" s="331" t="n">
        <f aca="false">WORLDCUP!AD110</f>
        <v>0</v>
      </c>
      <c r="Q173" s="331" t="n">
        <f aca="false">ABS(O173-P173)</f>
        <v>0</v>
      </c>
      <c r="R173" s="403"/>
      <c r="S173" s="362" t="s">
        <v>275</v>
      </c>
      <c r="T173" s="355" t="n">
        <f aca="false">IFERROR(IF($M173=S173,($D$8+$D$9+$D$10)*$I173,IF($N173=LEFT(S173,1),($D$8+MAX(0,IF($D$50=1,$D$9*(1-(ABS($Q173-ABS(VALUE(MID(S173,FIND("|",S173)+1,FIND("-",S173)-FIND("|",S173)-1))-VALUE(MID(S173,FIND("-",S173)+1,10)))))*$D$50),$D$9*(1-(IF($N173="X",ABS($O173-VALUE(MID(S173,FIND("|",S173)+1,FIND("-",S173)-FIND("|",S173)-1))),ABS($Q173-ABS(VALUE(MID(S173,FIND("|",S173)+1,FIND("-",S173)-FIND("|",S173)-1))-VALUE(MID(S173,FIND("-",S173)+1,10)))))*$D$50)))))*$I173,0)),0)</f>
        <v>0</v>
      </c>
      <c r="U173" s="403"/>
      <c r="V173" s="362" t="s">
        <v>265</v>
      </c>
      <c r="W173" s="355" t="n">
        <f aca="false">IFERROR(IF($M173=V173,($D$8+$D$9+$D$10)*$I173,IF($N173=LEFT(V173,1),($D$8+MAX(0,IF($D$50=1,$D$9*(1-(ABS($Q173-ABS(VALUE(MID(V173,FIND("|",V173)+1,FIND("-",V173)-FIND("|",V173)-1))-VALUE(MID(V173,FIND("-",V173)+1,10)))))*$D$50),$D$9*(1-(IF($N173="X",ABS($O173-VALUE(MID(V173,FIND("|",V173)+1,FIND("-",V173)-FIND("|",V173)-1))),ABS($Q173-ABS(VALUE(MID(V173,FIND("|",V173)+1,FIND("-",V173)-FIND("|",V173)-1))-VALUE(MID(V173,FIND("-",V173)+1,10)))))*$D$50)))))*$I173,0)),0)</f>
        <v>0</v>
      </c>
      <c r="X173" s="403"/>
      <c r="Y173" s="362" t="s">
        <v>266</v>
      </c>
      <c r="Z173" s="355" t="n">
        <f aca="false">IFERROR(IF($M173=Y173,($D$8+$D$9+$D$10)*$I173,IF($N173=LEFT(Y173,1),($D$8+MAX(0,IF($D$50=1,$D$9*(1-(ABS($Q173-ABS(VALUE(MID(Y173,FIND("|",Y173)+1,FIND("-",Y173)-FIND("|",Y173)-1))-VALUE(MID(Y173,FIND("-",Y173)+1,10)))))*$D$50),$D$9*(1-(IF($N173="X",ABS($O173-VALUE(MID(Y173,FIND("|",Y173)+1,FIND("-",Y173)-FIND("|",Y173)-1))),ABS($Q173-ABS(VALUE(MID(Y173,FIND("|",Y173)+1,FIND("-",Y173)-FIND("|",Y173)-1))-VALUE(MID(Y173,FIND("-",Y173)+1,10)))))*$D$50)))))*$I173,0)),0)</f>
        <v>0</v>
      </c>
      <c r="AA173" s="403"/>
      <c r="AB173" s="362" t="s">
        <v>267</v>
      </c>
      <c r="AC173" s="355" t="n">
        <f aca="false">IFERROR(IF($M173=AB173,($D$8+$D$9+$D$10)*$I173,IF($N173=LEFT(AB173,1),($D$8+MAX(0,IF($D$50=1,$D$9*(1-(ABS($Q173-ABS(VALUE(MID(AB173,FIND("|",AB173)+1,FIND("-",AB173)-FIND("|",AB173)-1))-VALUE(MID(AB173,FIND("-",AB173)+1,10)))))*$D$50),$D$9*(1-(IF($N173="X",ABS($O173-VALUE(MID(AB173,FIND("|",AB173)+1,FIND("-",AB173)-FIND("|",AB173)-1))),ABS($Q173-ABS(VALUE(MID(AB173,FIND("|",AB173)+1,FIND("-",AB173)-FIND("|",AB173)-1))-VALUE(MID(AB173,FIND("-",AB173)+1,10)))))*$D$50)))))*$I173,0)),0)</f>
        <v>0</v>
      </c>
      <c r="AD173" s="403"/>
      <c r="AE173" s="362" t="s">
        <v>265</v>
      </c>
      <c r="AF173" s="355" t="n">
        <f aca="false">IFERROR(IF($M173=AE173,($D$8+$D$9+$D$10)*$I173,IF($N173=LEFT(AE173,1),($D$8+MAX(0,IF($D$50=1,$D$9*(1-(ABS($Q173-ABS(VALUE(MID(AE173,FIND("|",AE173)+1,FIND("-",AE173)-FIND("|",AE173)-1))-VALUE(MID(AE173,FIND("-",AE173)+1,10)))))*$D$50),$D$9*(1-(IF($N173="X",ABS($O173-VALUE(MID(AE173,FIND("|",AE173)+1,FIND("-",AE173)-FIND("|",AE173)-1))),ABS($Q173-ABS(VALUE(MID(AE173,FIND("|",AE173)+1,FIND("-",AE173)-FIND("|",AE173)-1))-VALUE(MID(AE173,FIND("-",AE173)+1,10)))))*$D$50)))))*$I173,0)),0)</f>
        <v>0</v>
      </c>
      <c r="AG173" s="403"/>
      <c r="AH173" s="362" t="s">
        <v>268</v>
      </c>
      <c r="AI173" s="355" t="n">
        <f aca="false">IFERROR(IF($M173=AH173,($D$8+$D$9+$D$10)*$I173,IF($N173=LEFT(AH173,1),($D$8+MAX(0,IF($D$50=1,$D$9*(1-(ABS($Q173-ABS(VALUE(MID(AH173,FIND("|",AH173)+1,FIND("-",AH173)-FIND("|",AH173)-1))-VALUE(MID(AH173,FIND("-",AH173)+1,10)))))*$D$50),$D$9*(1-(IF($N173="X",ABS($O173-VALUE(MID(AH173,FIND("|",AH173)+1,FIND("-",AH173)-FIND("|",AH173)-1))),ABS($Q173-ABS(VALUE(MID(AH173,FIND("|",AH173)+1,FIND("-",AH173)-FIND("|",AH173)-1))-VALUE(MID(AH173,FIND("-",AH173)+1,10)))))*$D$50)))))*$I173,0)),0)</f>
        <v>0</v>
      </c>
      <c r="AJ173" s="403"/>
      <c r="AK173" s="362" t="s">
        <v>264</v>
      </c>
      <c r="AL173" s="355" t="n">
        <f aca="false">IFERROR(IF($M173=AK173,($D$8+$D$9+$D$10)*$I173,IF($N173=LEFT(AK173,1),($D$8+MAX(0,IF($D$50=1,$D$9*(1-(ABS($Q173-ABS(VALUE(MID(AK173,FIND("|",AK173)+1,FIND("-",AK173)-FIND("|",AK173)-1))-VALUE(MID(AK173,FIND("-",AK173)+1,10)))))*$D$50),$D$9*(1-(IF($N173="X",ABS($O173-VALUE(MID(AK173,FIND("|",AK173)+1,FIND("-",AK173)-FIND("|",AK173)-1))),ABS($Q173-ABS(VALUE(MID(AK173,FIND("|",AK173)+1,FIND("-",AK173)-FIND("|",AK173)-1))-VALUE(MID(AK173,FIND("-",AK173)+1,10)))))*$D$50)))))*$I173,0)),0)</f>
        <v>0</v>
      </c>
      <c r="AM173" s="403"/>
      <c r="AN173" s="362" t="s">
        <v>265</v>
      </c>
      <c r="AO173" s="355" t="n">
        <f aca="false">IFERROR(IF($M173=AN173,($D$8+$D$9+$D$10)*$I173,IF($N173=LEFT(AN173,1),($D$8+MAX(0,IF($D$50=1,$D$9*(1-(ABS($Q173-ABS(VALUE(MID(AN173,FIND("|",AN173)+1,FIND("-",AN173)-FIND("|",AN173)-1))-VALUE(MID(AN173,FIND("-",AN173)+1,10)))))*$D$50),$D$9*(1-(IF($N173="X",ABS($O173-VALUE(MID(AN173,FIND("|",AN173)+1,FIND("-",AN173)-FIND("|",AN173)-1))),ABS($Q173-ABS(VALUE(MID(AN173,FIND("|",AN173)+1,FIND("-",AN173)-FIND("|",AN173)-1))-VALUE(MID(AN173,FIND("-",AN173)+1,10)))))*$D$50)))))*$I173,0)),0)</f>
        <v>0</v>
      </c>
      <c r="AP173" s="403"/>
      <c r="AQ173" s="362" t="s">
        <v>264</v>
      </c>
      <c r="AR173" s="355" t="n">
        <f aca="false">IFERROR(IF($M173=AQ173,($D$8+$D$9+$D$10)*$I173,IF($N173=LEFT(AQ173,1),($D$8+MAX(0,IF($D$50=1,$D$9*(1-(ABS($Q173-ABS(VALUE(MID(AQ173,FIND("|",AQ173)+1,FIND("-",AQ173)-FIND("|",AQ173)-1))-VALUE(MID(AQ173,FIND("-",AQ173)+1,10)))))*$D$50),$D$9*(1-(IF($N173="X",ABS($O173-VALUE(MID(AQ173,FIND("|",AQ173)+1,FIND("-",AQ173)-FIND("|",AQ173)-1))),ABS($Q173-ABS(VALUE(MID(AQ173,FIND("|",AQ173)+1,FIND("-",AQ173)-FIND("|",AQ173)-1))-VALUE(MID(AQ173,FIND("-",AQ173)+1,10)))))*$D$50)))))*$I173,0)),0)</f>
        <v>0</v>
      </c>
      <c r="AS173" s="403"/>
      <c r="AT173" s="362" t="s">
        <v>288</v>
      </c>
      <c r="AU173" s="355" t="n">
        <f aca="false">IFERROR(IF($M173=AT173,($D$8+$D$9+$D$10)*$I173,IF($N173=LEFT(AT173,1),($D$8+MAX(0,IF($D$50=1,$D$9*(1-(ABS($Q173-ABS(VALUE(MID(AT173,FIND("|",AT173)+1,FIND("-",AT173)-FIND("|",AT173)-1))-VALUE(MID(AT173,FIND("-",AT173)+1,10)))))*$D$50),$D$9*(1-(IF($N173="X",ABS($O173-VALUE(MID(AT173,FIND("|",AT173)+1,FIND("-",AT173)-FIND("|",AT173)-1))),ABS($Q173-ABS(VALUE(MID(AT173,FIND("|",AT173)+1,FIND("-",AT173)-FIND("|",AT173)-1))-VALUE(MID(AT173,FIND("-",AT173)+1,10)))))*$D$50)))))*$I173,0)),0)</f>
        <v>0</v>
      </c>
      <c r="AV173" s="403"/>
      <c r="AW173" s="362" t="s">
        <v>267</v>
      </c>
      <c r="AX173" s="355" t="n">
        <f aca="false">IFERROR(IF($M173=AW173,($D$8+$D$9+$D$10)*$I173,IF($N173=LEFT(AW173,1),($D$8+MAX(0,IF($D$50=1,$D$9*(1-(ABS($Q173-ABS(VALUE(MID(AW173,FIND("|",AW173)+1,FIND("-",AW173)-FIND("|",AW173)-1))-VALUE(MID(AW173,FIND("-",AW173)+1,10)))))*$D$50),$D$9*(1-(IF($N173="X",ABS($O173-VALUE(MID(AW173,FIND("|",AW173)+1,FIND("-",AW173)-FIND("|",AW173)-1))),ABS($Q173-ABS(VALUE(MID(AW173,FIND("|",AW173)+1,FIND("-",AW173)-FIND("|",AW173)-1))-VALUE(MID(AW173,FIND("-",AW173)+1,10)))))*$D$50)))))*$I173,0)),0)</f>
        <v>0</v>
      </c>
      <c r="AY173" s="403"/>
      <c r="AZ173" s="362" t="s">
        <v>266</v>
      </c>
      <c r="BA173" s="355" t="n">
        <f aca="false">IFERROR(IF($M173=AZ173,($D$8+$D$9+$D$10)*$I173,IF($N173=LEFT(AZ173,1),($D$8+MAX(0,IF($D$50=1,$D$9*(1-(ABS($Q173-ABS(VALUE(MID(AZ173,FIND("|",AZ173)+1,FIND("-",AZ173)-FIND("|",AZ173)-1))-VALUE(MID(AZ173,FIND("-",AZ173)+1,10)))))*$D$50),$D$9*(1-(IF($N173="X",ABS($O173-VALUE(MID(AZ173,FIND("|",AZ173)+1,FIND("-",AZ173)-FIND("|",AZ173)-1))),ABS($Q173-ABS(VALUE(MID(AZ173,FIND("|",AZ173)+1,FIND("-",AZ173)-FIND("|",AZ173)-1))-VALUE(MID(AZ173,FIND("-",AZ173)+1,10)))))*$D$50)))))*$I173,0)),0)</f>
        <v>0</v>
      </c>
      <c r="BB173" s="403"/>
      <c r="BC173" s="362" t="s">
        <v>264</v>
      </c>
      <c r="BD173" s="355" t="n">
        <f aca="false">IFERROR(IF($M173=BC173,($D$8+$D$9+$D$10)*$I173,IF($N173=LEFT(BC173,1),($D$8+MAX(0,IF($D$50=1,$D$9*(1-(ABS($Q173-ABS(VALUE(MID(BC173,FIND("|",BC173)+1,FIND("-",BC173)-FIND("|",BC173)-1))-VALUE(MID(BC173,FIND("-",BC173)+1,10)))))*$D$50),$D$9*(1-(IF($N173="X",ABS($O173-VALUE(MID(BC173,FIND("|",BC173)+1,FIND("-",BC173)-FIND("|",BC173)-1))),ABS($Q173-ABS(VALUE(MID(BC173,FIND("|",BC173)+1,FIND("-",BC173)-FIND("|",BC173)-1))-VALUE(MID(BC173,FIND("-",BC173)+1,10)))))*$D$50)))))*$I173,0)),0)</f>
        <v>0</v>
      </c>
      <c r="BE173" s="403"/>
      <c r="BF173" s="362" t="s">
        <v>272</v>
      </c>
      <c r="BG173" s="355" t="n">
        <f aca="false">IFERROR(IF($M173=BF173,($D$8+$D$9+$D$10)*$I173,IF($N173=LEFT(BF173,1),($D$8+MAX(0,IF($D$50=1,$D$9*(1-(ABS($Q173-ABS(VALUE(MID(BF173,FIND("|",BF173)+1,FIND("-",BF173)-FIND("|",BF173)-1))-VALUE(MID(BF173,FIND("-",BF173)+1,10)))))*$D$50),$D$9*(1-(IF($N173="X",ABS($O173-VALUE(MID(BF173,FIND("|",BF173)+1,FIND("-",BF173)-FIND("|",BF173)-1))),ABS($Q173-ABS(VALUE(MID(BF173,FIND("|",BF173)+1,FIND("-",BF173)-FIND("|",BF173)-1))-VALUE(MID(BF173,FIND("-",BF173)+1,10)))))*$D$50)))))*$I173,0)),0)</f>
        <v>0</v>
      </c>
      <c r="BH173" s="403"/>
      <c r="BI173" s="362" t="s">
        <v>275</v>
      </c>
      <c r="BJ173" s="355" t="n">
        <f aca="false">IFERROR(IF($M173=BI173,($D$8+$D$9+$D$10)*$I173,IF($N173=LEFT(BI173,1),($D$8+MAX(0,IF($D$50=1,$D$9*(1-(ABS($Q173-ABS(VALUE(MID(BI173,FIND("|",BI173)+1,FIND("-",BI173)-FIND("|",BI173)-1))-VALUE(MID(BI173,FIND("-",BI173)+1,10)))))*$D$50),$D$9*(1-(IF($N173="X",ABS($O173-VALUE(MID(BI173,FIND("|",BI173)+1,FIND("-",BI173)-FIND("|",BI173)-1))),ABS($Q173-ABS(VALUE(MID(BI173,FIND("|",BI173)+1,FIND("-",BI173)-FIND("|",BI173)-1))-VALUE(MID(BI173,FIND("-",BI173)+1,10)))))*$D$50)))))*$I173,0)),0)</f>
        <v>0</v>
      </c>
      <c r="BK173" s="403"/>
      <c r="BL173" s="362" t="s">
        <v>265</v>
      </c>
      <c r="BM173" s="355" t="n">
        <f aca="false">IFERROR(IF($M173=BL173,($D$8+$D$9+$D$10)*$I173,IF($N173=LEFT(BL173,1),($D$8+MAX(0,IF($D$50=1,$D$9*(1-(ABS($Q173-ABS(VALUE(MID(BL173,FIND("|",BL173)+1,FIND("-",BL173)-FIND("|",BL173)-1))-VALUE(MID(BL173,FIND("-",BL173)+1,10)))))*$D$50),$D$9*(1-(IF($N173="X",ABS($O173-VALUE(MID(BL173,FIND("|",BL173)+1,FIND("-",BL173)-FIND("|",BL173)-1))),ABS($Q173-ABS(VALUE(MID(BL173,FIND("|",BL173)+1,FIND("-",BL173)-FIND("|",BL173)-1))-VALUE(MID(BL173,FIND("-",BL173)+1,10)))))*$D$50)))))*$I173,0)),0)</f>
        <v>0</v>
      </c>
      <c r="BN173" s="403"/>
      <c r="BO173" s="362" t="s">
        <v>267</v>
      </c>
      <c r="BP173" s="355" t="n">
        <f aca="false">IFERROR(IF($M173=BO173,($D$8+$D$9+$D$10)*$I173,IF($N173=LEFT(BO173,1),($D$8+MAX(0,IF($D$50=1,$D$9*(1-(ABS($Q173-ABS(VALUE(MID(BO173,FIND("|",BO173)+1,FIND("-",BO173)-FIND("|",BO173)-1))-VALUE(MID(BO173,FIND("-",BO173)+1,10)))))*$D$50),$D$9*(1-(IF($N173="X",ABS($O173-VALUE(MID(BO173,FIND("|",BO173)+1,FIND("-",BO173)-FIND("|",BO173)-1))),ABS($Q173-ABS(VALUE(MID(BO173,FIND("|",BO173)+1,FIND("-",BO173)-FIND("|",BO173)-1))-VALUE(MID(BO173,FIND("-",BO173)+1,10)))))*$D$50)))))*$I173,0)),0)</f>
        <v>0</v>
      </c>
      <c r="BQ173" s="403"/>
      <c r="BR173" s="362" t="s">
        <v>266</v>
      </c>
      <c r="BS173" s="355" t="n">
        <f aca="false">IFERROR(IF($M173=BR173,($D$8+$D$9+$D$10)*$I173,IF($N173=LEFT(BR173,1),($D$8+MAX(0,IF($D$50=1,$D$9*(1-(ABS($Q173-ABS(VALUE(MID(BR173,FIND("|",BR173)+1,FIND("-",BR173)-FIND("|",BR173)-1))-VALUE(MID(BR173,FIND("-",BR173)+1,10)))))*$D$50),$D$9*(1-(IF($N173="X",ABS($O173-VALUE(MID(BR173,FIND("|",BR173)+1,FIND("-",BR173)-FIND("|",BR173)-1))),ABS($Q173-ABS(VALUE(MID(BR173,FIND("|",BR173)+1,FIND("-",BR173)-FIND("|",BR173)-1))-VALUE(MID(BR173,FIND("-",BR173)+1,10)))))*$D$50)))))*$I173,0)),0)</f>
        <v>0</v>
      </c>
      <c r="BT173" s="403"/>
      <c r="BU173" s="362"/>
      <c r="BV173" s="355" t="n">
        <f aca="false">IFERROR(IF($M173=BU173,($D$8+$D$9+$D$10)*$I173,IF($N173=LEFT(BU173,1),($D$8+MAX(0,IF($D$50=1,$D$9*(1-(ABS($Q173-ABS(VALUE(MID(BU173,FIND("|",BU173)+1,FIND("-",BU173)-FIND("|",BU173)-1))-VALUE(MID(BU173,FIND("-",BU173)+1,10)))))*$D$50),$D$9*(1-(IF($N173="X",ABS($O173-VALUE(MID(BU173,FIND("|",BU173)+1,FIND("-",BU173)-FIND("|",BU173)-1))),ABS($Q173-ABS(VALUE(MID(BU173,FIND("|",BU173)+1,FIND("-",BU173)-FIND("|",BU173)-1))-VALUE(MID(BU173,FIND("-",BU173)+1,10)))))*$D$50)))))*$I173,0)),0)</f>
        <v>0</v>
      </c>
      <c r="BW173" s="403"/>
      <c r="BX173" s="362"/>
      <c r="BY173" s="355" t="n">
        <f aca="false">IFERROR(IF($M173=BX173,($D$8+$D$9+$D$10)*$I173,IF($N173=LEFT(BX173,1),($D$8+MAX(0,IF($D$50=1,$D$9*(1-(ABS($Q173-ABS(VALUE(MID(BX173,FIND("|",BX173)+1,FIND("-",BX173)-FIND("|",BX173)-1))-VALUE(MID(BX173,FIND("-",BX173)+1,10)))))*$D$50),$D$9*(1-(IF($N173="X",ABS($O173-VALUE(MID(BX173,FIND("|",BX173)+1,FIND("-",BX173)-FIND("|",BX173)-1))),ABS($Q173-ABS(VALUE(MID(BX173,FIND("|",BX173)+1,FIND("-",BX173)-FIND("|",BX173)-1))-VALUE(MID(BX173,FIND("-",BX173)+1,10)))))*$D$50)))))*$I173,0)),0)</f>
        <v>0</v>
      </c>
      <c r="BZ173" s="403"/>
      <c r="CA173" s="362"/>
      <c r="CB173" s="355" t="n">
        <f aca="false">IFERROR(IF($M173=CA173,($D$8+$D$9+$D$10)*$I173,IF($N173=LEFT(CA173,1),($D$8+MAX(0,IF($D$50=1,$D$9*(1-(ABS($Q173-ABS(VALUE(MID(CA173,FIND("|",CA173)+1,FIND("-",CA173)-FIND("|",CA173)-1))-VALUE(MID(CA173,FIND("-",CA173)+1,10)))))*$D$50),$D$9*(1-(IF($N173="X",ABS($O173-VALUE(MID(CA173,FIND("|",CA173)+1,FIND("-",CA173)-FIND("|",CA173)-1))),ABS($Q173-ABS(VALUE(MID(CA173,FIND("|",CA173)+1,FIND("-",CA173)-FIND("|",CA173)-1))-VALUE(MID(CA173,FIND("-",CA173)+1,10)))))*$D$50)))))*$I173,0)),0)</f>
        <v>0</v>
      </c>
      <c r="CC173" s="403"/>
      <c r="CD173" s="362"/>
      <c r="CE173" s="355" t="n">
        <f aca="false">IFERROR(IF($M173=CD173,($D$8+$D$9+$D$10)*$I173,IF($N173=LEFT(CD173,1),($D$8+MAX(0,IF($D$50=1,$D$9*(1-(ABS($Q173-ABS(VALUE(MID(CD173,FIND("|",CD173)+1,FIND("-",CD173)-FIND("|",CD173)-1))-VALUE(MID(CD173,FIND("-",CD173)+1,10)))))*$D$50),$D$9*(1-(IF($N173="X",ABS($O173-VALUE(MID(CD173,FIND("|",CD173)+1,FIND("-",CD173)-FIND("|",CD173)-1))),ABS($Q173-ABS(VALUE(MID(CD173,FIND("|",CD173)+1,FIND("-",CD173)-FIND("|",CD173)-1))-VALUE(MID(CD173,FIND("-",CD173)+1,10)))))*$D$50)))))*$I173,0)),0)</f>
        <v>0</v>
      </c>
      <c r="CF173" s="403"/>
      <c r="CG173" s="362"/>
      <c r="CH173" s="355" t="n">
        <f aca="false">IFERROR(IF($M173=CG173,($D$8+$D$9+$D$10)*$I173,IF($N173=LEFT(CG173,1),($D$8+MAX(0,IF($D$50=1,$D$9*(1-(ABS($Q173-ABS(VALUE(MID(CG173,FIND("|",CG173)+1,FIND("-",CG173)-FIND("|",CG173)-1))-VALUE(MID(CG173,FIND("-",CG173)+1,10)))))*$D$50),$D$9*(1-(IF($N173="X",ABS($O173-VALUE(MID(CG173,FIND("|",CG173)+1,FIND("-",CG173)-FIND("|",CG173)-1))),ABS($Q173-ABS(VALUE(MID(CG173,FIND("|",CG173)+1,FIND("-",CG173)-FIND("|",CG173)-1))-VALUE(MID(CG173,FIND("-",CG173)+1,10)))))*$D$50)))))*$I173,0)),0)</f>
        <v>0</v>
      </c>
      <c r="CI173" s="403"/>
      <c r="CJ173" s="362"/>
      <c r="CK173" s="355" t="n">
        <f aca="false">IFERROR(IF($M173=CJ173,($D$8+$D$9+$D$10)*$I173,IF($N173=LEFT(CJ173,1),($D$8+MAX(0,IF($D$50=1,$D$9*(1-(ABS($Q173-ABS(VALUE(MID(CJ173,FIND("|",CJ173)+1,FIND("-",CJ173)-FIND("|",CJ173)-1))-VALUE(MID(CJ173,FIND("-",CJ173)+1,10)))))*$D$50),$D$9*(1-(IF($N173="X",ABS($O173-VALUE(MID(CJ173,FIND("|",CJ173)+1,FIND("-",CJ173)-FIND("|",CJ173)-1))),ABS($Q173-ABS(VALUE(MID(CJ173,FIND("|",CJ173)+1,FIND("-",CJ173)-FIND("|",CJ173)-1))-VALUE(MID(CJ173,FIND("-",CJ173)+1,10)))))*$D$50)))))*$I173,0)),0)</f>
        <v>0</v>
      </c>
      <c r="CL173" s="403"/>
      <c r="CM173" s="362"/>
      <c r="CN173" s="355" t="n">
        <f aca="false">IFERROR(IF($M173=CM173,($D$8+$D$9+$D$10)*$I173,IF($N173=LEFT(CM173,1),($D$8+MAX(0,IF($D$50=1,$D$9*(1-(ABS($Q173-ABS(VALUE(MID(CM173,FIND("|",CM173)+1,FIND("-",CM173)-FIND("|",CM173)-1))-VALUE(MID(CM173,FIND("-",CM173)+1,10)))))*$D$50),$D$9*(1-(IF($N173="X",ABS($O173-VALUE(MID(CM173,FIND("|",CM173)+1,FIND("-",CM173)-FIND("|",CM173)-1))),ABS($Q173-ABS(VALUE(MID(CM173,FIND("|",CM173)+1,FIND("-",CM173)-FIND("|",CM173)-1))-VALUE(MID(CM173,FIND("-",CM173)+1,10)))))*$D$50)))))*$I173,0)),0)</f>
        <v>0</v>
      </c>
      <c r="CO173" s="403"/>
      <c r="CP173" s="362"/>
      <c r="CQ173" s="355" t="n">
        <f aca="false">IFERROR(IF($M173=CP173,($D$8+$D$9+$D$10)*$I173,IF($N173=LEFT(CP173,1),($D$8+MAX(0,IF($D$50=1,$D$9*(1-(ABS($Q173-ABS(VALUE(MID(CP173,FIND("|",CP173)+1,FIND("-",CP173)-FIND("|",CP173)-1))-VALUE(MID(CP173,FIND("-",CP173)+1,10)))))*$D$50),$D$9*(1-(IF($N173="X",ABS($O173-VALUE(MID(CP173,FIND("|",CP173)+1,FIND("-",CP173)-FIND("|",CP173)-1))),ABS($Q173-ABS(VALUE(MID(CP173,FIND("|",CP173)+1,FIND("-",CP173)-FIND("|",CP173)-1))-VALUE(MID(CP173,FIND("-",CP173)+1,10)))))*$D$50)))))*$I173,0)),0)</f>
        <v>0</v>
      </c>
      <c r="CR173" s="403"/>
      <c r="CS173" s="362"/>
      <c r="CT173" s="355" t="n">
        <f aca="false">IFERROR(IF($M173=CS173,($D$8+$D$9+$D$10)*$I173,IF($N173=LEFT(CS173,1),($D$8+MAX(0,IF($D$50=1,$D$9*(1-(ABS($Q173-ABS(VALUE(MID(CS173,FIND("|",CS173)+1,FIND("-",CS173)-FIND("|",CS173)-1))-VALUE(MID(CS173,FIND("-",CS173)+1,10)))))*$D$50),$D$9*(1-(IF($N173="X",ABS($O173-VALUE(MID(CS173,FIND("|",CS173)+1,FIND("-",CS173)-FIND("|",CS173)-1))),ABS($Q173-ABS(VALUE(MID(CS173,FIND("|",CS173)+1,FIND("-",CS173)-FIND("|",CS173)-1))-VALUE(MID(CS173,FIND("-",CS173)+1,10)))))*$D$50)))))*$I173,0)),0)</f>
        <v>0</v>
      </c>
      <c r="CU173" s="403"/>
      <c r="CV173" s="362"/>
      <c r="CW173" s="355" t="n">
        <f aca="false">IFERROR(IF($M173=CV173,($D$8+$D$9+$D$10)*$I173,IF($N173=LEFT(CV173,1),($D$8+MAX(0,IF($D$50=1,$D$9*(1-(ABS($Q173-ABS(VALUE(MID(CV173,FIND("|",CV173)+1,FIND("-",CV173)-FIND("|",CV173)-1))-VALUE(MID(CV173,FIND("-",CV173)+1,10)))))*$D$50),$D$9*(1-(IF($N173="X",ABS($O173-VALUE(MID(CV173,FIND("|",CV173)+1,FIND("-",CV173)-FIND("|",CV173)-1))),ABS($Q173-ABS(VALUE(MID(CV173,FIND("|",CV173)+1,FIND("-",CV173)-FIND("|",CV173)-1))-VALUE(MID(CV173,FIND("-",CV173)+1,10)))))*$D$50)))))*$I173,0)),0)</f>
        <v>0</v>
      </c>
      <c r="CX173" s="403"/>
      <c r="CY173" s="362"/>
      <c r="CZ173" s="355" t="n">
        <f aca="false">IFERROR(IF($M173=CY173,($D$8+$D$9+$D$10)*$I173,IF($N173=LEFT(CY173,1),($D$8+MAX(0,IF($D$50=1,$D$9*(1-(ABS($Q173-ABS(VALUE(MID(CY173,FIND("|",CY173)+1,FIND("-",CY173)-FIND("|",CY173)-1))-VALUE(MID(CY173,FIND("-",CY173)+1,10)))))*$D$50),$D$9*(1-(IF($N173="X",ABS($O173-VALUE(MID(CY173,FIND("|",CY173)+1,FIND("-",CY173)-FIND("|",CY173)-1))),ABS($Q173-ABS(VALUE(MID(CY173,FIND("|",CY173)+1,FIND("-",CY173)-FIND("|",CY173)-1))-VALUE(MID(CY173,FIND("-",CY173)+1,10)))))*$D$50)))))*$I173,0)),0)</f>
        <v>0</v>
      </c>
      <c r="DA173" s="403"/>
      <c r="DB173" s="362"/>
      <c r="DC173" s="355" t="n">
        <f aca="false">IFERROR(IF($M173=DB173,($D$8+$D$9+$D$10)*$I173,IF($N173=LEFT(DB173,1),($D$8+MAX(0,IF($D$50=1,$D$9*(1-(ABS($Q173-ABS(VALUE(MID(DB173,FIND("|",DB173)+1,FIND("-",DB173)-FIND("|",DB173)-1))-VALUE(MID(DB173,FIND("-",DB173)+1,10)))))*$D$50),$D$9*(1-(IF($N173="X",ABS($O173-VALUE(MID(DB173,FIND("|",DB173)+1,FIND("-",DB173)-FIND("|",DB173)-1))),ABS($Q173-ABS(VALUE(MID(DB173,FIND("|",DB173)+1,FIND("-",DB173)-FIND("|",DB173)-1))-VALUE(MID(DB173,FIND("-",DB173)+1,10)))))*$D$50)))))*$I173,0)),0)</f>
        <v>0</v>
      </c>
      <c r="DD173" s="403"/>
      <c r="DE173" s="362"/>
      <c r="DF173" s="355" t="n">
        <f aca="false">IFERROR(IF($M173=DE173,($D$8+$D$9+$D$10)*$I173,IF($N173=LEFT(DE173,1),($D$8+MAX(0,IF($D$50=1,$D$9*(1-(ABS($Q173-ABS(VALUE(MID(DE173,FIND("|",DE173)+1,FIND("-",DE173)-FIND("|",DE173)-1))-VALUE(MID(DE173,FIND("-",DE173)+1,10)))))*$D$50),$D$9*(1-(IF($N173="X",ABS($O173-VALUE(MID(DE173,FIND("|",DE173)+1,FIND("-",DE173)-FIND("|",DE173)-1))),ABS($Q173-ABS(VALUE(MID(DE173,FIND("|",DE173)+1,FIND("-",DE173)-FIND("|",DE173)-1))-VALUE(MID(DE173,FIND("-",DE173)+1,10)))))*$D$50)))))*$I173,0)),0)</f>
        <v>0</v>
      </c>
      <c r="DG173" s="403"/>
      <c r="DH173" s="362"/>
      <c r="DI173" s="355" t="n">
        <f aca="false">IFERROR(IF($M173=DH173,($D$8+$D$9+$D$10)*$I173,IF($N173=LEFT(DH173,1),($D$8+MAX(0,IF($D$50=1,$D$9*(1-(ABS($Q173-ABS(VALUE(MID(DH173,FIND("|",DH173)+1,FIND("-",DH173)-FIND("|",DH173)-1))-VALUE(MID(DH173,FIND("-",DH173)+1,10)))))*$D$50),$D$9*(1-(IF($N173="X",ABS($O173-VALUE(MID(DH173,FIND("|",DH173)+1,FIND("-",DH173)-FIND("|",DH173)-1))),ABS($Q173-ABS(VALUE(MID(DH173,FIND("|",DH173)+1,FIND("-",DH173)-FIND("|",DH173)-1))-VALUE(MID(DH173,FIND("-",DH173)+1,10)))))*$D$50)))))*$I173,0)),0)</f>
        <v>0</v>
      </c>
      <c r="DJ173" s="403"/>
      <c r="DK173" s="362"/>
      <c r="DL173" s="355" t="n">
        <f aca="false">IFERROR(IF($M173=DK173,($D$8+$D$9+$D$10)*$I173,IF($N173=LEFT(DK173,1),($D$8+MAX(0,IF($D$50=1,$D$9*(1-(ABS($Q173-ABS(VALUE(MID(DK173,FIND("|",DK173)+1,FIND("-",DK173)-FIND("|",DK173)-1))-VALUE(MID(DK173,FIND("-",DK173)+1,10)))))*$D$50),$D$9*(1-(IF($N173="X",ABS($O173-VALUE(MID(DK173,FIND("|",DK173)+1,FIND("-",DK173)-FIND("|",DK173)-1))),ABS($Q173-ABS(VALUE(MID(DK173,FIND("|",DK173)+1,FIND("-",DK173)-FIND("|",DK173)-1))-VALUE(MID(DK173,FIND("-",DK173)+1,10)))))*$D$50)))))*$I173,0)),0)</f>
        <v>0</v>
      </c>
      <c r="DM173" s="403"/>
      <c r="DN173" s="362"/>
      <c r="DO173" s="355" t="n">
        <f aca="false">IFERROR(IF($M173=DN173,($D$8+$D$9+$D$10)*$I173,IF($N173=LEFT(DN173,1),($D$8+MAX(0,IF($D$50=1,$D$9*(1-(ABS($Q173-ABS(VALUE(MID(DN173,FIND("|",DN173)+1,FIND("-",DN173)-FIND("|",DN173)-1))-VALUE(MID(DN173,FIND("-",DN173)+1,10)))))*$D$50),$D$9*(1-(IF($N173="X",ABS($O173-VALUE(MID(DN173,FIND("|",DN173)+1,FIND("-",DN173)-FIND("|",DN173)-1))),ABS($Q173-ABS(VALUE(MID(DN173,FIND("|",DN173)+1,FIND("-",DN173)-FIND("|",DN173)-1))-VALUE(MID(DN173,FIND("-",DN173)+1,10)))))*$D$50)))))*$I173,0)),0)</f>
        <v>0</v>
      </c>
      <c r="DP173" s="403"/>
      <c r="DQ173" s="362"/>
      <c r="DR173" s="355" t="n">
        <f aca="false">IFERROR(IF($M173=DQ173,($D$8+$D$9+$D$10)*$I173,IF($N173=LEFT(DQ173,1),($D$8+MAX(0,IF($D$50=1,$D$9*(1-(ABS($Q173-ABS(VALUE(MID(DQ173,FIND("|",DQ173)+1,FIND("-",DQ173)-FIND("|",DQ173)-1))-VALUE(MID(DQ173,FIND("-",DQ173)+1,10)))))*$D$50),$D$9*(1-(IF($N173="X",ABS($O173-VALUE(MID(DQ173,FIND("|",DQ173)+1,FIND("-",DQ173)-FIND("|",DQ173)-1))),ABS($Q173-ABS(VALUE(MID(DQ173,FIND("|",DQ173)+1,FIND("-",DQ173)-FIND("|",DQ173)-1))-VALUE(MID(DQ173,FIND("-",DQ173)+1,10)))))*$D$50)))))*$I173,0)),0)</f>
        <v>0</v>
      </c>
      <c r="DS173" s="403"/>
      <c r="DT173" s="362"/>
      <c r="DU173" s="355" t="n">
        <f aca="false">IFERROR(IF($M173=DT173,($D$8+$D$9+$D$10)*$I173,IF($N173=LEFT(DT173,1),($D$8+MAX(0,IF($D$50=1,$D$9*(1-(ABS($Q173-ABS(VALUE(MID(DT173,FIND("|",DT173)+1,FIND("-",DT173)-FIND("|",DT173)-1))-VALUE(MID(DT173,FIND("-",DT173)+1,10)))))*$D$50),$D$9*(1-(IF($N173="X",ABS($O173-VALUE(MID(DT173,FIND("|",DT173)+1,FIND("-",DT173)-FIND("|",DT173)-1))),ABS($Q173-ABS(VALUE(MID(DT173,FIND("|",DT173)+1,FIND("-",DT173)-FIND("|",DT173)-1))-VALUE(MID(DT173,FIND("-",DT173)+1,10)))))*$D$50)))))*$I173,0)),0)</f>
        <v>0</v>
      </c>
      <c r="DV173" s="403"/>
      <c r="DW173" s="362"/>
      <c r="DX173" s="355" t="n">
        <f aca="false">IFERROR(IF($M173=DW173,($D$8+$D$9+$D$10)*$I173,IF($N173=LEFT(DW173,1),($D$8+MAX(0,IF($D$50=1,$D$9*(1-(ABS($Q173-ABS(VALUE(MID(DW173,FIND("|",DW173)+1,FIND("-",DW173)-FIND("|",DW173)-1))-VALUE(MID(DW173,FIND("-",DW173)+1,10)))))*$D$50),$D$9*(1-(IF($N173="X",ABS($O173-VALUE(MID(DW173,FIND("|",DW173)+1,FIND("-",DW173)-FIND("|",DW173)-1))),ABS($Q173-ABS(VALUE(MID(DW173,FIND("|",DW173)+1,FIND("-",DW173)-FIND("|",DW173)-1))-VALUE(MID(DW173,FIND("-",DW173)+1,10)))))*$D$50)))))*$I173,0)),0)</f>
        <v>0</v>
      </c>
      <c r="DY173" s="403"/>
      <c r="DZ173" s="362"/>
      <c r="EA173" s="355" t="n">
        <f aca="false">IFERROR(IF($M173=DZ173,($D$8+$D$9+$D$10)*$I173,IF($N173=LEFT(DZ173,1),($D$8+MAX(0,IF($D$50=1,$D$9*(1-(ABS($Q173-ABS(VALUE(MID(DZ173,FIND("|",DZ173)+1,FIND("-",DZ173)-FIND("|",DZ173)-1))-VALUE(MID(DZ173,FIND("-",DZ173)+1,10)))))*$D$50),$D$9*(1-(IF($N173="X",ABS($O173-VALUE(MID(DZ173,FIND("|",DZ173)+1,FIND("-",DZ173)-FIND("|",DZ173)-1))),ABS($Q173-ABS(VALUE(MID(DZ173,FIND("|",DZ173)+1,FIND("-",DZ173)-FIND("|",DZ173)-1))-VALUE(MID(DZ173,FIND("-",DZ173)+1,10)))))*$D$50)))))*$I173,0)),0)</f>
        <v>0</v>
      </c>
      <c r="EB173" s="403"/>
      <c r="EC173" s="365"/>
      <c r="ED173" s="355" t="n">
        <f aca="false">IFERROR(IF($M173=EC173,($D$8+$D$9+$D$10)*$I173,IF($N173=LEFT(EC173,1),($D$8+MAX(0,IF($D$50=1,$D$9*(1-(ABS($Q173-ABS(VALUE(MID(EC173,FIND("|",EC173)+1,FIND("-",EC173)-FIND("|",EC173)-1))-VALUE(MID(EC173,FIND("-",EC173)+1,10)))))*$D$50),$D$9*(1-(IF($N173="X",ABS($O173-VALUE(MID(EC173,FIND("|",EC173)+1,FIND("-",EC173)-FIND("|",EC173)-1))),ABS($Q173-ABS(VALUE(MID(EC173,FIND("|",EC173)+1,FIND("-",EC173)-FIND("|",EC173)-1))-VALUE(MID(EC173,FIND("-",EC173)+1,10)))))*$D$50)))))*$I173,0)),0)</f>
        <v>0</v>
      </c>
      <c r="EE173" s="403"/>
      <c r="EF173" s="362"/>
      <c r="EG173" s="355" t="n">
        <f aca="false">IFERROR(IF($M173=EF173,($D$8+$D$9+$D$10)*$I173,IF($N173=LEFT(EF173,1),($D$8+MAX(0,IF($D$50=1,$D$9*(1-(ABS($Q173-ABS(VALUE(MID(EF173,FIND("|",EF173)+1,FIND("-",EF173)-FIND("|",EF173)-1))-VALUE(MID(EF173,FIND("-",EF173)+1,10)))))*$D$50),$D$9*(1-(IF($N173="X",ABS($O173-VALUE(MID(EF173,FIND("|",EF173)+1,FIND("-",EF173)-FIND("|",EF173)-1))),ABS($Q173-ABS(VALUE(MID(EF173,FIND("|",EF173)+1,FIND("-",EF173)-FIND("|",EF173)-1))-VALUE(MID(EF173,FIND("-",EF173)+1,10)))))*$D$50)))))*$I173,0)),0)</f>
        <v>0</v>
      </c>
      <c r="EH173" s="403"/>
      <c r="EI173" s="403"/>
    </row>
    <row r="174" customFormat="false" ht="15" hidden="false" customHeight="false" outlineLevel="0" collapsed="false">
      <c r="A174" s="331" t="n">
        <f aca="false">WORLDCUP!AD111</f>
        <v>0</v>
      </c>
      <c r="B174" s="331" t="n">
        <f aca="false">WORLDCUP!AC111</f>
        <v>0</v>
      </c>
      <c r="C174" s="421" t="str">
        <f aca="false">CONCATENATE(WORLDCUP!AF111,"-",WORLDCUP!AA111)</f>
        <v>2J-1H</v>
      </c>
      <c r="D174" s="421" t="str">
        <f aca="false">IF(WORLDCUP!AC111&gt;WORLDCUP!AD111,2,IF(WORLDCUP!AC111&lt;WORLDCUP!AD111,1,IF(AND(WORLDCUP!AC111=WORLDCUP!AD111,WORLDCUP!AC111&lt;&gt;"",WORLDCUP!AD111&lt;&gt;""),0,"PD")))</f>
        <v>PD</v>
      </c>
      <c r="E174" s="421" t="str">
        <f aca="false">IF(OR(WORLDCUP!AC111="",WORLDCUP!AD111=""),"-",A174&amp;"-"&amp;B174)</f>
        <v>-</v>
      </c>
      <c r="F174" s="422" t="n">
        <f aca="false">SUM($D$16:$D$18)*I174</f>
        <v>17</v>
      </c>
      <c r="G174" s="422" t="n">
        <f aca="false">VLOOKUP(H174,Equipos!$Q$1:$R$25,2,0)</f>
        <v>20</v>
      </c>
      <c r="H174" s="423" t="str">
        <f aca="false">Idiomas!$D$260</f>
        <v>Dieciseisavos de final</v>
      </c>
      <c r="I174" s="424" t="n">
        <v>1</v>
      </c>
      <c r="J174" s="417"/>
      <c r="K174" s="366" t="str">
        <f aca="false">CONCATENATE(WORLDCUP!AA111,"-",WORLDCUP!AF111)</f>
        <v>1H-2J</v>
      </c>
      <c r="L174" s="353"/>
      <c r="M174" s="358" t="str">
        <f aca="false">IF(OR(WORLDCUP!AC111="",WORLDCUP!AD111=""),"-",N174&amp;"|"&amp;O174&amp;"-"&amp;P174)</f>
        <v>-</v>
      </c>
      <c r="N174" s="331" t="str">
        <f aca="false">IF(OR(WORLDCUP!AC111="",WORLDCUP!AD111=""),"",IF(WORLDCUP!AC111&gt;WORLDCUP!AD111,"1",IF(WORLDCUP!AC111&lt;WORLDCUP!AD111,"2","X")))</f>
        <v/>
      </c>
      <c r="O174" s="331" t="n">
        <f aca="false">WORLDCUP!AC111</f>
        <v>0</v>
      </c>
      <c r="P174" s="331" t="n">
        <f aca="false">WORLDCUP!AD111</f>
        <v>0</v>
      </c>
      <c r="Q174" s="331" t="n">
        <f aca="false">ABS(O174-P174)</f>
        <v>0</v>
      </c>
      <c r="R174" s="403"/>
      <c r="S174" s="362" t="s">
        <v>272</v>
      </c>
      <c r="T174" s="355" t="n">
        <f aca="false">IFERROR(IF($M174=S174,($D$8+$D$9+$D$10)*$I174,IF($N174=LEFT(S174,1),($D$8+MAX(0,IF($D$50=1,$D$9*(1-(ABS($Q174-ABS(VALUE(MID(S174,FIND("|",S174)+1,FIND("-",S174)-FIND("|",S174)-1))-VALUE(MID(S174,FIND("-",S174)+1,10)))))*$D$50),$D$9*(1-(IF($N174="X",ABS($O174-VALUE(MID(S174,FIND("|",S174)+1,FIND("-",S174)-FIND("|",S174)-1))),ABS($Q174-ABS(VALUE(MID(S174,FIND("|",S174)+1,FIND("-",S174)-FIND("|",S174)-1))-VALUE(MID(S174,FIND("-",S174)+1,10)))))*$D$50)))))*$I174,0)),0)</f>
        <v>0</v>
      </c>
      <c r="U174" s="403"/>
      <c r="V174" s="362" t="s">
        <v>266</v>
      </c>
      <c r="W174" s="355" t="n">
        <f aca="false">IFERROR(IF($M174=V174,($D$8+$D$9+$D$10)*$I174,IF($N174=LEFT(V174,1),($D$8+MAX(0,IF($D$50=1,$D$9*(1-(ABS($Q174-ABS(VALUE(MID(V174,FIND("|",V174)+1,FIND("-",V174)-FIND("|",V174)-1))-VALUE(MID(V174,FIND("-",V174)+1,10)))))*$D$50),$D$9*(1-(IF($N174="X",ABS($O174-VALUE(MID(V174,FIND("|",V174)+1,FIND("-",V174)-FIND("|",V174)-1))),ABS($Q174-ABS(VALUE(MID(V174,FIND("|",V174)+1,FIND("-",V174)-FIND("|",V174)-1))-VALUE(MID(V174,FIND("-",V174)+1,10)))))*$D$50)))))*$I174,0)),0)</f>
        <v>0</v>
      </c>
      <c r="X174" s="403"/>
      <c r="Y174" s="362" t="s">
        <v>288</v>
      </c>
      <c r="Z174" s="355" t="n">
        <f aca="false">IFERROR(IF($M174=Y174,($D$8+$D$9+$D$10)*$I174,IF($N174=LEFT(Y174,1),($D$8+MAX(0,IF($D$50=1,$D$9*(1-(ABS($Q174-ABS(VALUE(MID(Y174,FIND("|",Y174)+1,FIND("-",Y174)-FIND("|",Y174)-1))-VALUE(MID(Y174,FIND("-",Y174)+1,10)))))*$D$50),$D$9*(1-(IF($N174="X",ABS($O174-VALUE(MID(Y174,FIND("|",Y174)+1,FIND("-",Y174)-FIND("|",Y174)-1))),ABS($Q174-ABS(VALUE(MID(Y174,FIND("|",Y174)+1,FIND("-",Y174)-FIND("|",Y174)-1))-VALUE(MID(Y174,FIND("-",Y174)+1,10)))))*$D$50)))))*$I174,0)),0)</f>
        <v>0</v>
      </c>
      <c r="AA174" s="403"/>
      <c r="AB174" s="362" t="s">
        <v>266</v>
      </c>
      <c r="AC174" s="355" t="n">
        <f aca="false">IFERROR(IF($M174=AB174,($D$8+$D$9+$D$10)*$I174,IF($N174=LEFT(AB174,1),($D$8+MAX(0,IF($D$50=1,$D$9*(1-(ABS($Q174-ABS(VALUE(MID(AB174,FIND("|",AB174)+1,FIND("-",AB174)-FIND("|",AB174)-1))-VALUE(MID(AB174,FIND("-",AB174)+1,10)))))*$D$50),$D$9*(1-(IF($N174="X",ABS($O174-VALUE(MID(AB174,FIND("|",AB174)+1,FIND("-",AB174)-FIND("|",AB174)-1))),ABS($Q174-ABS(VALUE(MID(AB174,FIND("|",AB174)+1,FIND("-",AB174)-FIND("|",AB174)-1))-VALUE(MID(AB174,FIND("-",AB174)+1,10)))))*$D$50)))))*$I174,0)),0)</f>
        <v>0</v>
      </c>
      <c r="AD174" s="403"/>
      <c r="AE174" s="362" t="s">
        <v>272</v>
      </c>
      <c r="AF174" s="355" t="n">
        <f aca="false">IFERROR(IF($M174=AE174,($D$8+$D$9+$D$10)*$I174,IF($N174=LEFT(AE174,1),($D$8+MAX(0,IF($D$50=1,$D$9*(1-(ABS($Q174-ABS(VALUE(MID(AE174,FIND("|",AE174)+1,FIND("-",AE174)-FIND("|",AE174)-1))-VALUE(MID(AE174,FIND("-",AE174)+1,10)))))*$D$50),$D$9*(1-(IF($N174="X",ABS($O174-VALUE(MID(AE174,FIND("|",AE174)+1,FIND("-",AE174)-FIND("|",AE174)-1))),ABS($Q174-ABS(VALUE(MID(AE174,FIND("|",AE174)+1,FIND("-",AE174)-FIND("|",AE174)-1))-VALUE(MID(AE174,FIND("-",AE174)+1,10)))))*$D$50)))))*$I174,0)),0)</f>
        <v>0</v>
      </c>
      <c r="AG174" s="403"/>
      <c r="AH174" s="362" t="s">
        <v>288</v>
      </c>
      <c r="AI174" s="355" t="n">
        <f aca="false">IFERROR(IF($M174=AH174,($D$8+$D$9+$D$10)*$I174,IF($N174=LEFT(AH174,1),($D$8+MAX(0,IF($D$50=1,$D$9*(1-(ABS($Q174-ABS(VALUE(MID(AH174,FIND("|",AH174)+1,FIND("-",AH174)-FIND("|",AH174)-1))-VALUE(MID(AH174,FIND("-",AH174)+1,10)))))*$D$50),$D$9*(1-(IF($N174="X",ABS($O174-VALUE(MID(AH174,FIND("|",AH174)+1,FIND("-",AH174)-FIND("|",AH174)-1))),ABS($Q174-ABS(VALUE(MID(AH174,FIND("|",AH174)+1,FIND("-",AH174)-FIND("|",AH174)-1))-VALUE(MID(AH174,FIND("-",AH174)+1,10)))))*$D$50)))))*$I174,0)),0)</f>
        <v>0</v>
      </c>
      <c r="AJ174" s="403"/>
      <c r="AK174" s="362" t="s">
        <v>266</v>
      </c>
      <c r="AL174" s="355" t="n">
        <f aca="false">IFERROR(IF($M174=AK174,($D$8+$D$9+$D$10)*$I174,IF($N174=LEFT(AK174,1),($D$8+MAX(0,IF($D$50=1,$D$9*(1-(ABS($Q174-ABS(VALUE(MID(AK174,FIND("|",AK174)+1,FIND("-",AK174)-FIND("|",AK174)-1))-VALUE(MID(AK174,FIND("-",AK174)+1,10)))))*$D$50),$D$9*(1-(IF($N174="X",ABS($O174-VALUE(MID(AK174,FIND("|",AK174)+1,FIND("-",AK174)-FIND("|",AK174)-1))),ABS($Q174-ABS(VALUE(MID(AK174,FIND("|",AK174)+1,FIND("-",AK174)-FIND("|",AK174)-1))-VALUE(MID(AK174,FIND("-",AK174)+1,10)))))*$D$50)))))*$I174,0)),0)</f>
        <v>0</v>
      </c>
      <c r="AM174" s="403"/>
      <c r="AN174" s="362" t="s">
        <v>266</v>
      </c>
      <c r="AO174" s="355" t="n">
        <f aca="false">IFERROR(IF($M174=AN174,($D$8+$D$9+$D$10)*$I174,IF($N174=LEFT(AN174,1),($D$8+MAX(0,IF($D$50=1,$D$9*(1-(ABS($Q174-ABS(VALUE(MID(AN174,FIND("|",AN174)+1,FIND("-",AN174)-FIND("|",AN174)-1))-VALUE(MID(AN174,FIND("-",AN174)+1,10)))))*$D$50),$D$9*(1-(IF($N174="X",ABS($O174-VALUE(MID(AN174,FIND("|",AN174)+1,FIND("-",AN174)-FIND("|",AN174)-1))),ABS($Q174-ABS(VALUE(MID(AN174,FIND("|",AN174)+1,FIND("-",AN174)-FIND("|",AN174)-1))-VALUE(MID(AN174,FIND("-",AN174)+1,10)))))*$D$50)))))*$I174,0)),0)</f>
        <v>0</v>
      </c>
      <c r="AP174" s="403"/>
      <c r="AQ174" s="362" t="s">
        <v>264</v>
      </c>
      <c r="AR174" s="355" t="n">
        <f aca="false">IFERROR(IF($M174=AQ174,($D$8+$D$9+$D$10)*$I174,IF($N174=LEFT(AQ174,1),($D$8+MAX(0,IF($D$50=1,$D$9*(1-(ABS($Q174-ABS(VALUE(MID(AQ174,FIND("|",AQ174)+1,FIND("-",AQ174)-FIND("|",AQ174)-1))-VALUE(MID(AQ174,FIND("-",AQ174)+1,10)))))*$D$50),$D$9*(1-(IF($N174="X",ABS($O174-VALUE(MID(AQ174,FIND("|",AQ174)+1,FIND("-",AQ174)-FIND("|",AQ174)-1))),ABS($Q174-ABS(VALUE(MID(AQ174,FIND("|",AQ174)+1,FIND("-",AQ174)-FIND("|",AQ174)-1))-VALUE(MID(AQ174,FIND("-",AQ174)+1,10)))))*$D$50)))))*$I174,0)),0)</f>
        <v>0</v>
      </c>
      <c r="AS174" s="403"/>
      <c r="AT174" s="362" t="s">
        <v>288</v>
      </c>
      <c r="AU174" s="355" t="n">
        <f aca="false">IFERROR(IF($M174=AT174,($D$8+$D$9+$D$10)*$I174,IF($N174=LEFT(AT174,1),($D$8+MAX(0,IF($D$50=1,$D$9*(1-(ABS($Q174-ABS(VALUE(MID(AT174,FIND("|",AT174)+1,FIND("-",AT174)-FIND("|",AT174)-1))-VALUE(MID(AT174,FIND("-",AT174)+1,10)))))*$D$50),$D$9*(1-(IF($N174="X",ABS($O174-VALUE(MID(AT174,FIND("|",AT174)+1,FIND("-",AT174)-FIND("|",AT174)-1))),ABS($Q174-ABS(VALUE(MID(AT174,FIND("|",AT174)+1,FIND("-",AT174)-FIND("|",AT174)-1))-VALUE(MID(AT174,FIND("-",AT174)+1,10)))))*$D$50)))))*$I174,0)),0)</f>
        <v>0</v>
      </c>
      <c r="AV174" s="403"/>
      <c r="AW174" s="362" t="s">
        <v>266</v>
      </c>
      <c r="AX174" s="355" t="n">
        <f aca="false">IFERROR(IF($M174=AW174,($D$8+$D$9+$D$10)*$I174,IF($N174=LEFT(AW174,1),($D$8+MAX(0,IF($D$50=1,$D$9*(1-(ABS($Q174-ABS(VALUE(MID(AW174,FIND("|",AW174)+1,FIND("-",AW174)-FIND("|",AW174)-1))-VALUE(MID(AW174,FIND("-",AW174)+1,10)))))*$D$50),$D$9*(1-(IF($N174="X",ABS($O174-VALUE(MID(AW174,FIND("|",AW174)+1,FIND("-",AW174)-FIND("|",AW174)-1))),ABS($Q174-ABS(VALUE(MID(AW174,FIND("|",AW174)+1,FIND("-",AW174)-FIND("|",AW174)-1))-VALUE(MID(AW174,FIND("-",AW174)+1,10)))))*$D$50)))))*$I174,0)),0)</f>
        <v>0</v>
      </c>
      <c r="AY174" s="403"/>
      <c r="AZ174" s="362" t="s">
        <v>266</v>
      </c>
      <c r="BA174" s="355" t="n">
        <f aca="false">IFERROR(IF($M174=AZ174,($D$8+$D$9+$D$10)*$I174,IF($N174=LEFT(AZ174,1),($D$8+MAX(0,IF($D$50=1,$D$9*(1-(ABS($Q174-ABS(VALUE(MID(AZ174,FIND("|",AZ174)+1,FIND("-",AZ174)-FIND("|",AZ174)-1))-VALUE(MID(AZ174,FIND("-",AZ174)+1,10)))))*$D$50),$D$9*(1-(IF($N174="X",ABS($O174-VALUE(MID(AZ174,FIND("|",AZ174)+1,FIND("-",AZ174)-FIND("|",AZ174)-1))),ABS($Q174-ABS(VALUE(MID(AZ174,FIND("|",AZ174)+1,FIND("-",AZ174)-FIND("|",AZ174)-1))-VALUE(MID(AZ174,FIND("-",AZ174)+1,10)))))*$D$50)))))*$I174,0)),0)</f>
        <v>0</v>
      </c>
      <c r="BB174" s="403"/>
      <c r="BC174" s="362" t="s">
        <v>272</v>
      </c>
      <c r="BD174" s="355" t="n">
        <f aca="false">IFERROR(IF($M174=BC174,($D$8+$D$9+$D$10)*$I174,IF($N174=LEFT(BC174,1),($D$8+MAX(0,IF($D$50=1,$D$9*(1-(ABS($Q174-ABS(VALUE(MID(BC174,FIND("|",BC174)+1,FIND("-",BC174)-FIND("|",BC174)-1))-VALUE(MID(BC174,FIND("-",BC174)+1,10)))))*$D$50),$D$9*(1-(IF($N174="X",ABS($O174-VALUE(MID(BC174,FIND("|",BC174)+1,FIND("-",BC174)-FIND("|",BC174)-1))),ABS($Q174-ABS(VALUE(MID(BC174,FIND("|",BC174)+1,FIND("-",BC174)-FIND("|",BC174)-1))-VALUE(MID(BC174,FIND("-",BC174)+1,10)))))*$D$50)))))*$I174,0)),0)</f>
        <v>0</v>
      </c>
      <c r="BE174" s="403"/>
      <c r="BF174" s="362" t="s">
        <v>266</v>
      </c>
      <c r="BG174" s="355" t="n">
        <f aca="false">IFERROR(IF($M174=BF174,($D$8+$D$9+$D$10)*$I174,IF($N174=LEFT(BF174,1),($D$8+MAX(0,IF($D$50=1,$D$9*(1-(ABS($Q174-ABS(VALUE(MID(BF174,FIND("|",BF174)+1,FIND("-",BF174)-FIND("|",BF174)-1))-VALUE(MID(BF174,FIND("-",BF174)+1,10)))))*$D$50),$D$9*(1-(IF($N174="X",ABS($O174-VALUE(MID(BF174,FIND("|",BF174)+1,FIND("-",BF174)-FIND("|",BF174)-1))),ABS($Q174-ABS(VALUE(MID(BF174,FIND("|",BF174)+1,FIND("-",BF174)-FIND("|",BF174)-1))-VALUE(MID(BF174,FIND("-",BF174)+1,10)))))*$D$50)))))*$I174,0)),0)</f>
        <v>0</v>
      </c>
      <c r="BH174" s="403"/>
      <c r="BI174" s="362" t="s">
        <v>266</v>
      </c>
      <c r="BJ174" s="355" t="n">
        <f aca="false">IFERROR(IF($M174=BI174,($D$8+$D$9+$D$10)*$I174,IF($N174=LEFT(BI174,1),($D$8+MAX(0,IF($D$50=1,$D$9*(1-(ABS($Q174-ABS(VALUE(MID(BI174,FIND("|",BI174)+1,FIND("-",BI174)-FIND("|",BI174)-1))-VALUE(MID(BI174,FIND("-",BI174)+1,10)))))*$D$50),$D$9*(1-(IF($N174="X",ABS($O174-VALUE(MID(BI174,FIND("|",BI174)+1,FIND("-",BI174)-FIND("|",BI174)-1))),ABS($Q174-ABS(VALUE(MID(BI174,FIND("|",BI174)+1,FIND("-",BI174)-FIND("|",BI174)-1))-VALUE(MID(BI174,FIND("-",BI174)+1,10)))))*$D$50)))))*$I174,0)),0)</f>
        <v>0</v>
      </c>
      <c r="BK174" s="403"/>
      <c r="BL174" s="362" t="s">
        <v>288</v>
      </c>
      <c r="BM174" s="355" t="n">
        <f aca="false">IFERROR(IF($M174=BL174,($D$8+$D$9+$D$10)*$I174,IF($N174=LEFT(BL174,1),($D$8+MAX(0,IF($D$50=1,$D$9*(1-(ABS($Q174-ABS(VALUE(MID(BL174,FIND("|",BL174)+1,FIND("-",BL174)-FIND("|",BL174)-1))-VALUE(MID(BL174,FIND("-",BL174)+1,10)))))*$D$50),$D$9*(1-(IF($N174="X",ABS($O174-VALUE(MID(BL174,FIND("|",BL174)+1,FIND("-",BL174)-FIND("|",BL174)-1))),ABS($Q174-ABS(VALUE(MID(BL174,FIND("|",BL174)+1,FIND("-",BL174)-FIND("|",BL174)-1))-VALUE(MID(BL174,FIND("-",BL174)+1,10)))))*$D$50)))))*$I174,0)),0)</f>
        <v>0</v>
      </c>
      <c r="BN174" s="403"/>
      <c r="BO174" s="362" t="s">
        <v>288</v>
      </c>
      <c r="BP174" s="355" t="n">
        <f aca="false">IFERROR(IF($M174=BO174,($D$8+$D$9+$D$10)*$I174,IF($N174=LEFT(BO174,1),($D$8+MAX(0,IF($D$50=1,$D$9*(1-(ABS($Q174-ABS(VALUE(MID(BO174,FIND("|",BO174)+1,FIND("-",BO174)-FIND("|",BO174)-1))-VALUE(MID(BO174,FIND("-",BO174)+1,10)))))*$D$50),$D$9*(1-(IF($N174="X",ABS($O174-VALUE(MID(BO174,FIND("|",BO174)+1,FIND("-",BO174)-FIND("|",BO174)-1))),ABS($Q174-ABS(VALUE(MID(BO174,FIND("|",BO174)+1,FIND("-",BO174)-FIND("|",BO174)-1))-VALUE(MID(BO174,FIND("-",BO174)+1,10)))))*$D$50)))))*$I174,0)),0)</f>
        <v>0</v>
      </c>
      <c r="BQ174" s="403"/>
      <c r="BR174" s="362" t="s">
        <v>266</v>
      </c>
      <c r="BS174" s="355" t="n">
        <f aca="false">IFERROR(IF($M174=BR174,($D$8+$D$9+$D$10)*$I174,IF($N174=LEFT(BR174,1),($D$8+MAX(0,IF($D$50=1,$D$9*(1-(ABS($Q174-ABS(VALUE(MID(BR174,FIND("|",BR174)+1,FIND("-",BR174)-FIND("|",BR174)-1))-VALUE(MID(BR174,FIND("-",BR174)+1,10)))))*$D$50),$D$9*(1-(IF($N174="X",ABS($O174-VALUE(MID(BR174,FIND("|",BR174)+1,FIND("-",BR174)-FIND("|",BR174)-1))),ABS($Q174-ABS(VALUE(MID(BR174,FIND("|",BR174)+1,FIND("-",BR174)-FIND("|",BR174)-1))-VALUE(MID(BR174,FIND("-",BR174)+1,10)))))*$D$50)))))*$I174,0)),0)</f>
        <v>0</v>
      </c>
      <c r="BT174" s="403"/>
      <c r="BU174" s="362"/>
      <c r="BV174" s="355" t="n">
        <f aca="false">IFERROR(IF($M174=BU174,($D$8+$D$9+$D$10)*$I174,IF($N174=LEFT(BU174,1),($D$8+MAX(0,IF($D$50=1,$D$9*(1-(ABS($Q174-ABS(VALUE(MID(BU174,FIND("|",BU174)+1,FIND("-",BU174)-FIND("|",BU174)-1))-VALUE(MID(BU174,FIND("-",BU174)+1,10)))))*$D$50),$D$9*(1-(IF($N174="X",ABS($O174-VALUE(MID(BU174,FIND("|",BU174)+1,FIND("-",BU174)-FIND("|",BU174)-1))),ABS($Q174-ABS(VALUE(MID(BU174,FIND("|",BU174)+1,FIND("-",BU174)-FIND("|",BU174)-1))-VALUE(MID(BU174,FIND("-",BU174)+1,10)))))*$D$50)))))*$I174,0)),0)</f>
        <v>0</v>
      </c>
      <c r="BW174" s="403"/>
      <c r="BX174" s="362"/>
      <c r="BY174" s="355" t="n">
        <f aca="false">IFERROR(IF($M174=BX174,($D$8+$D$9+$D$10)*$I174,IF($N174=LEFT(BX174,1),($D$8+MAX(0,IF($D$50=1,$D$9*(1-(ABS($Q174-ABS(VALUE(MID(BX174,FIND("|",BX174)+1,FIND("-",BX174)-FIND("|",BX174)-1))-VALUE(MID(BX174,FIND("-",BX174)+1,10)))))*$D$50),$D$9*(1-(IF($N174="X",ABS($O174-VALUE(MID(BX174,FIND("|",BX174)+1,FIND("-",BX174)-FIND("|",BX174)-1))),ABS($Q174-ABS(VALUE(MID(BX174,FIND("|",BX174)+1,FIND("-",BX174)-FIND("|",BX174)-1))-VALUE(MID(BX174,FIND("-",BX174)+1,10)))))*$D$50)))))*$I174,0)),0)</f>
        <v>0</v>
      </c>
      <c r="BZ174" s="403"/>
      <c r="CA174" s="362"/>
      <c r="CB174" s="355" t="n">
        <f aca="false">IFERROR(IF($M174=CA174,($D$8+$D$9+$D$10)*$I174,IF($N174=LEFT(CA174,1),($D$8+MAX(0,IF($D$50=1,$D$9*(1-(ABS($Q174-ABS(VALUE(MID(CA174,FIND("|",CA174)+1,FIND("-",CA174)-FIND("|",CA174)-1))-VALUE(MID(CA174,FIND("-",CA174)+1,10)))))*$D$50),$D$9*(1-(IF($N174="X",ABS($O174-VALUE(MID(CA174,FIND("|",CA174)+1,FIND("-",CA174)-FIND("|",CA174)-1))),ABS($Q174-ABS(VALUE(MID(CA174,FIND("|",CA174)+1,FIND("-",CA174)-FIND("|",CA174)-1))-VALUE(MID(CA174,FIND("-",CA174)+1,10)))))*$D$50)))))*$I174,0)),0)</f>
        <v>0</v>
      </c>
      <c r="CC174" s="403"/>
      <c r="CD174" s="362"/>
      <c r="CE174" s="355" t="n">
        <f aca="false">IFERROR(IF($M174=CD174,($D$8+$D$9+$D$10)*$I174,IF($N174=LEFT(CD174,1),($D$8+MAX(0,IF($D$50=1,$D$9*(1-(ABS($Q174-ABS(VALUE(MID(CD174,FIND("|",CD174)+1,FIND("-",CD174)-FIND("|",CD174)-1))-VALUE(MID(CD174,FIND("-",CD174)+1,10)))))*$D$50),$D$9*(1-(IF($N174="X",ABS($O174-VALUE(MID(CD174,FIND("|",CD174)+1,FIND("-",CD174)-FIND("|",CD174)-1))),ABS($Q174-ABS(VALUE(MID(CD174,FIND("|",CD174)+1,FIND("-",CD174)-FIND("|",CD174)-1))-VALUE(MID(CD174,FIND("-",CD174)+1,10)))))*$D$50)))))*$I174,0)),0)</f>
        <v>0</v>
      </c>
      <c r="CF174" s="403"/>
      <c r="CG174" s="362"/>
      <c r="CH174" s="355" t="n">
        <f aca="false">IFERROR(IF($M174=CG174,($D$8+$D$9+$D$10)*$I174,IF($N174=LEFT(CG174,1),($D$8+MAX(0,IF($D$50=1,$D$9*(1-(ABS($Q174-ABS(VALUE(MID(CG174,FIND("|",CG174)+1,FIND("-",CG174)-FIND("|",CG174)-1))-VALUE(MID(CG174,FIND("-",CG174)+1,10)))))*$D$50),$D$9*(1-(IF($N174="X",ABS($O174-VALUE(MID(CG174,FIND("|",CG174)+1,FIND("-",CG174)-FIND("|",CG174)-1))),ABS($Q174-ABS(VALUE(MID(CG174,FIND("|",CG174)+1,FIND("-",CG174)-FIND("|",CG174)-1))-VALUE(MID(CG174,FIND("-",CG174)+1,10)))))*$D$50)))))*$I174,0)),0)</f>
        <v>0</v>
      </c>
      <c r="CI174" s="403"/>
      <c r="CJ174" s="362"/>
      <c r="CK174" s="355" t="n">
        <f aca="false">IFERROR(IF($M174=CJ174,($D$8+$D$9+$D$10)*$I174,IF($N174=LEFT(CJ174,1),($D$8+MAX(0,IF($D$50=1,$D$9*(1-(ABS($Q174-ABS(VALUE(MID(CJ174,FIND("|",CJ174)+1,FIND("-",CJ174)-FIND("|",CJ174)-1))-VALUE(MID(CJ174,FIND("-",CJ174)+1,10)))))*$D$50),$D$9*(1-(IF($N174="X",ABS($O174-VALUE(MID(CJ174,FIND("|",CJ174)+1,FIND("-",CJ174)-FIND("|",CJ174)-1))),ABS($Q174-ABS(VALUE(MID(CJ174,FIND("|",CJ174)+1,FIND("-",CJ174)-FIND("|",CJ174)-1))-VALUE(MID(CJ174,FIND("-",CJ174)+1,10)))))*$D$50)))))*$I174,0)),0)</f>
        <v>0</v>
      </c>
      <c r="CL174" s="403"/>
      <c r="CM174" s="362"/>
      <c r="CN174" s="355" t="n">
        <f aca="false">IFERROR(IF($M174=CM174,($D$8+$D$9+$D$10)*$I174,IF($N174=LEFT(CM174,1),($D$8+MAX(0,IF($D$50=1,$D$9*(1-(ABS($Q174-ABS(VALUE(MID(CM174,FIND("|",CM174)+1,FIND("-",CM174)-FIND("|",CM174)-1))-VALUE(MID(CM174,FIND("-",CM174)+1,10)))))*$D$50),$D$9*(1-(IF($N174="X",ABS($O174-VALUE(MID(CM174,FIND("|",CM174)+1,FIND("-",CM174)-FIND("|",CM174)-1))),ABS($Q174-ABS(VALUE(MID(CM174,FIND("|",CM174)+1,FIND("-",CM174)-FIND("|",CM174)-1))-VALUE(MID(CM174,FIND("-",CM174)+1,10)))))*$D$50)))))*$I174,0)),0)</f>
        <v>0</v>
      </c>
      <c r="CO174" s="403"/>
      <c r="CP174" s="362"/>
      <c r="CQ174" s="355" t="n">
        <f aca="false">IFERROR(IF($M174=CP174,($D$8+$D$9+$D$10)*$I174,IF($N174=LEFT(CP174,1),($D$8+MAX(0,IF($D$50=1,$D$9*(1-(ABS($Q174-ABS(VALUE(MID(CP174,FIND("|",CP174)+1,FIND("-",CP174)-FIND("|",CP174)-1))-VALUE(MID(CP174,FIND("-",CP174)+1,10)))))*$D$50),$D$9*(1-(IF($N174="X",ABS($O174-VALUE(MID(CP174,FIND("|",CP174)+1,FIND("-",CP174)-FIND("|",CP174)-1))),ABS($Q174-ABS(VALUE(MID(CP174,FIND("|",CP174)+1,FIND("-",CP174)-FIND("|",CP174)-1))-VALUE(MID(CP174,FIND("-",CP174)+1,10)))))*$D$50)))))*$I174,0)),0)</f>
        <v>0</v>
      </c>
      <c r="CR174" s="403"/>
      <c r="CS174" s="362"/>
      <c r="CT174" s="355" t="n">
        <f aca="false">IFERROR(IF($M174=CS174,($D$8+$D$9+$D$10)*$I174,IF($N174=LEFT(CS174,1),($D$8+MAX(0,IF($D$50=1,$D$9*(1-(ABS($Q174-ABS(VALUE(MID(CS174,FIND("|",CS174)+1,FIND("-",CS174)-FIND("|",CS174)-1))-VALUE(MID(CS174,FIND("-",CS174)+1,10)))))*$D$50),$D$9*(1-(IF($N174="X",ABS($O174-VALUE(MID(CS174,FIND("|",CS174)+1,FIND("-",CS174)-FIND("|",CS174)-1))),ABS($Q174-ABS(VALUE(MID(CS174,FIND("|",CS174)+1,FIND("-",CS174)-FIND("|",CS174)-1))-VALUE(MID(CS174,FIND("-",CS174)+1,10)))))*$D$50)))))*$I174,0)),0)</f>
        <v>0</v>
      </c>
      <c r="CU174" s="403"/>
      <c r="CV174" s="362"/>
      <c r="CW174" s="355" t="n">
        <f aca="false">IFERROR(IF($M174=CV174,($D$8+$D$9+$D$10)*$I174,IF($N174=LEFT(CV174,1),($D$8+MAX(0,IF($D$50=1,$D$9*(1-(ABS($Q174-ABS(VALUE(MID(CV174,FIND("|",CV174)+1,FIND("-",CV174)-FIND("|",CV174)-1))-VALUE(MID(CV174,FIND("-",CV174)+1,10)))))*$D$50),$D$9*(1-(IF($N174="X",ABS($O174-VALUE(MID(CV174,FIND("|",CV174)+1,FIND("-",CV174)-FIND("|",CV174)-1))),ABS($Q174-ABS(VALUE(MID(CV174,FIND("|",CV174)+1,FIND("-",CV174)-FIND("|",CV174)-1))-VALUE(MID(CV174,FIND("-",CV174)+1,10)))))*$D$50)))))*$I174,0)),0)</f>
        <v>0</v>
      </c>
      <c r="CX174" s="403"/>
      <c r="CY174" s="362"/>
      <c r="CZ174" s="355" t="n">
        <f aca="false">IFERROR(IF($M174=CY174,($D$8+$D$9+$D$10)*$I174,IF($N174=LEFT(CY174,1),($D$8+MAX(0,IF($D$50=1,$D$9*(1-(ABS($Q174-ABS(VALUE(MID(CY174,FIND("|",CY174)+1,FIND("-",CY174)-FIND("|",CY174)-1))-VALUE(MID(CY174,FIND("-",CY174)+1,10)))))*$D$50),$D$9*(1-(IF($N174="X",ABS($O174-VALUE(MID(CY174,FIND("|",CY174)+1,FIND("-",CY174)-FIND("|",CY174)-1))),ABS($Q174-ABS(VALUE(MID(CY174,FIND("|",CY174)+1,FIND("-",CY174)-FIND("|",CY174)-1))-VALUE(MID(CY174,FIND("-",CY174)+1,10)))))*$D$50)))))*$I174,0)),0)</f>
        <v>0</v>
      </c>
      <c r="DA174" s="403"/>
      <c r="DB174" s="362"/>
      <c r="DC174" s="355" t="n">
        <f aca="false">IFERROR(IF($M174=DB174,($D$8+$D$9+$D$10)*$I174,IF($N174=LEFT(DB174,1),($D$8+MAX(0,IF($D$50=1,$D$9*(1-(ABS($Q174-ABS(VALUE(MID(DB174,FIND("|",DB174)+1,FIND("-",DB174)-FIND("|",DB174)-1))-VALUE(MID(DB174,FIND("-",DB174)+1,10)))))*$D$50),$D$9*(1-(IF($N174="X",ABS($O174-VALUE(MID(DB174,FIND("|",DB174)+1,FIND("-",DB174)-FIND("|",DB174)-1))),ABS($Q174-ABS(VALUE(MID(DB174,FIND("|",DB174)+1,FIND("-",DB174)-FIND("|",DB174)-1))-VALUE(MID(DB174,FIND("-",DB174)+1,10)))))*$D$50)))))*$I174,0)),0)</f>
        <v>0</v>
      </c>
      <c r="DD174" s="403"/>
      <c r="DE174" s="362"/>
      <c r="DF174" s="355" t="n">
        <f aca="false">IFERROR(IF($M174=DE174,($D$8+$D$9+$D$10)*$I174,IF($N174=LEFT(DE174,1),($D$8+MAX(0,IF($D$50=1,$D$9*(1-(ABS($Q174-ABS(VALUE(MID(DE174,FIND("|",DE174)+1,FIND("-",DE174)-FIND("|",DE174)-1))-VALUE(MID(DE174,FIND("-",DE174)+1,10)))))*$D$50),$D$9*(1-(IF($N174="X",ABS($O174-VALUE(MID(DE174,FIND("|",DE174)+1,FIND("-",DE174)-FIND("|",DE174)-1))),ABS($Q174-ABS(VALUE(MID(DE174,FIND("|",DE174)+1,FIND("-",DE174)-FIND("|",DE174)-1))-VALUE(MID(DE174,FIND("-",DE174)+1,10)))))*$D$50)))))*$I174,0)),0)</f>
        <v>0</v>
      </c>
      <c r="DG174" s="403"/>
      <c r="DH174" s="362"/>
      <c r="DI174" s="355" t="n">
        <f aca="false">IFERROR(IF($M174=DH174,($D$8+$D$9+$D$10)*$I174,IF($N174=LEFT(DH174,1),($D$8+MAX(0,IF($D$50=1,$D$9*(1-(ABS($Q174-ABS(VALUE(MID(DH174,FIND("|",DH174)+1,FIND("-",DH174)-FIND("|",DH174)-1))-VALUE(MID(DH174,FIND("-",DH174)+1,10)))))*$D$50),$D$9*(1-(IF($N174="X",ABS($O174-VALUE(MID(DH174,FIND("|",DH174)+1,FIND("-",DH174)-FIND("|",DH174)-1))),ABS($Q174-ABS(VALUE(MID(DH174,FIND("|",DH174)+1,FIND("-",DH174)-FIND("|",DH174)-1))-VALUE(MID(DH174,FIND("-",DH174)+1,10)))))*$D$50)))))*$I174,0)),0)</f>
        <v>0</v>
      </c>
      <c r="DJ174" s="403"/>
      <c r="DK174" s="362"/>
      <c r="DL174" s="355" t="n">
        <f aca="false">IFERROR(IF($M174=DK174,($D$8+$D$9+$D$10)*$I174,IF($N174=LEFT(DK174,1),($D$8+MAX(0,IF($D$50=1,$D$9*(1-(ABS($Q174-ABS(VALUE(MID(DK174,FIND("|",DK174)+1,FIND("-",DK174)-FIND("|",DK174)-1))-VALUE(MID(DK174,FIND("-",DK174)+1,10)))))*$D$50),$D$9*(1-(IF($N174="X",ABS($O174-VALUE(MID(DK174,FIND("|",DK174)+1,FIND("-",DK174)-FIND("|",DK174)-1))),ABS($Q174-ABS(VALUE(MID(DK174,FIND("|",DK174)+1,FIND("-",DK174)-FIND("|",DK174)-1))-VALUE(MID(DK174,FIND("-",DK174)+1,10)))))*$D$50)))))*$I174,0)),0)</f>
        <v>0</v>
      </c>
      <c r="DM174" s="403"/>
      <c r="DN174" s="362"/>
      <c r="DO174" s="355" t="n">
        <f aca="false">IFERROR(IF($M174=DN174,($D$8+$D$9+$D$10)*$I174,IF($N174=LEFT(DN174,1),($D$8+MAX(0,IF($D$50=1,$D$9*(1-(ABS($Q174-ABS(VALUE(MID(DN174,FIND("|",DN174)+1,FIND("-",DN174)-FIND("|",DN174)-1))-VALUE(MID(DN174,FIND("-",DN174)+1,10)))))*$D$50),$D$9*(1-(IF($N174="X",ABS($O174-VALUE(MID(DN174,FIND("|",DN174)+1,FIND("-",DN174)-FIND("|",DN174)-1))),ABS($Q174-ABS(VALUE(MID(DN174,FIND("|",DN174)+1,FIND("-",DN174)-FIND("|",DN174)-1))-VALUE(MID(DN174,FIND("-",DN174)+1,10)))))*$D$50)))))*$I174,0)),0)</f>
        <v>0</v>
      </c>
      <c r="DP174" s="403"/>
      <c r="DQ174" s="362"/>
      <c r="DR174" s="355" t="n">
        <f aca="false">IFERROR(IF($M174=DQ174,($D$8+$D$9+$D$10)*$I174,IF($N174=LEFT(DQ174,1),($D$8+MAX(0,IF($D$50=1,$D$9*(1-(ABS($Q174-ABS(VALUE(MID(DQ174,FIND("|",DQ174)+1,FIND("-",DQ174)-FIND("|",DQ174)-1))-VALUE(MID(DQ174,FIND("-",DQ174)+1,10)))))*$D$50),$D$9*(1-(IF($N174="X",ABS($O174-VALUE(MID(DQ174,FIND("|",DQ174)+1,FIND("-",DQ174)-FIND("|",DQ174)-1))),ABS($Q174-ABS(VALUE(MID(DQ174,FIND("|",DQ174)+1,FIND("-",DQ174)-FIND("|",DQ174)-1))-VALUE(MID(DQ174,FIND("-",DQ174)+1,10)))))*$D$50)))))*$I174,0)),0)</f>
        <v>0</v>
      </c>
      <c r="DS174" s="403"/>
      <c r="DT174" s="362"/>
      <c r="DU174" s="355" t="n">
        <f aca="false">IFERROR(IF($M174=DT174,($D$8+$D$9+$D$10)*$I174,IF($N174=LEFT(DT174,1),($D$8+MAX(0,IF($D$50=1,$D$9*(1-(ABS($Q174-ABS(VALUE(MID(DT174,FIND("|",DT174)+1,FIND("-",DT174)-FIND("|",DT174)-1))-VALUE(MID(DT174,FIND("-",DT174)+1,10)))))*$D$50),$D$9*(1-(IF($N174="X",ABS($O174-VALUE(MID(DT174,FIND("|",DT174)+1,FIND("-",DT174)-FIND("|",DT174)-1))),ABS($Q174-ABS(VALUE(MID(DT174,FIND("|",DT174)+1,FIND("-",DT174)-FIND("|",DT174)-1))-VALUE(MID(DT174,FIND("-",DT174)+1,10)))))*$D$50)))))*$I174,0)),0)</f>
        <v>0</v>
      </c>
      <c r="DV174" s="403"/>
      <c r="DW174" s="362"/>
      <c r="DX174" s="355" t="n">
        <f aca="false">IFERROR(IF($M174=DW174,($D$8+$D$9+$D$10)*$I174,IF($N174=LEFT(DW174,1),($D$8+MAX(0,IF($D$50=1,$D$9*(1-(ABS($Q174-ABS(VALUE(MID(DW174,FIND("|",DW174)+1,FIND("-",DW174)-FIND("|",DW174)-1))-VALUE(MID(DW174,FIND("-",DW174)+1,10)))))*$D$50),$D$9*(1-(IF($N174="X",ABS($O174-VALUE(MID(DW174,FIND("|",DW174)+1,FIND("-",DW174)-FIND("|",DW174)-1))),ABS($Q174-ABS(VALUE(MID(DW174,FIND("|",DW174)+1,FIND("-",DW174)-FIND("|",DW174)-1))-VALUE(MID(DW174,FIND("-",DW174)+1,10)))))*$D$50)))))*$I174,0)),0)</f>
        <v>0</v>
      </c>
      <c r="DY174" s="403"/>
      <c r="DZ174" s="362"/>
      <c r="EA174" s="355" t="n">
        <f aca="false">IFERROR(IF($M174=DZ174,($D$8+$D$9+$D$10)*$I174,IF($N174=LEFT(DZ174,1),($D$8+MAX(0,IF($D$50=1,$D$9*(1-(ABS($Q174-ABS(VALUE(MID(DZ174,FIND("|",DZ174)+1,FIND("-",DZ174)-FIND("|",DZ174)-1))-VALUE(MID(DZ174,FIND("-",DZ174)+1,10)))))*$D$50),$D$9*(1-(IF($N174="X",ABS($O174-VALUE(MID(DZ174,FIND("|",DZ174)+1,FIND("-",DZ174)-FIND("|",DZ174)-1))),ABS($Q174-ABS(VALUE(MID(DZ174,FIND("|",DZ174)+1,FIND("-",DZ174)-FIND("|",DZ174)-1))-VALUE(MID(DZ174,FIND("-",DZ174)+1,10)))))*$D$50)))))*$I174,0)),0)</f>
        <v>0</v>
      </c>
      <c r="EB174" s="403"/>
      <c r="EC174" s="362"/>
      <c r="ED174" s="355" t="n">
        <f aca="false">IFERROR(IF($M174=EC174,($D$8+$D$9+$D$10)*$I174,IF($N174=LEFT(EC174,1),($D$8+MAX(0,IF($D$50=1,$D$9*(1-(ABS($Q174-ABS(VALUE(MID(EC174,FIND("|",EC174)+1,FIND("-",EC174)-FIND("|",EC174)-1))-VALUE(MID(EC174,FIND("-",EC174)+1,10)))))*$D$50),$D$9*(1-(IF($N174="X",ABS($O174-VALUE(MID(EC174,FIND("|",EC174)+1,FIND("-",EC174)-FIND("|",EC174)-1))),ABS($Q174-ABS(VALUE(MID(EC174,FIND("|",EC174)+1,FIND("-",EC174)-FIND("|",EC174)-1))-VALUE(MID(EC174,FIND("-",EC174)+1,10)))))*$D$50)))))*$I174,0)),0)</f>
        <v>0</v>
      </c>
      <c r="EE174" s="403"/>
      <c r="EF174" s="362"/>
      <c r="EG174" s="355" t="n">
        <f aca="false">IFERROR(IF($M174=EF174,($D$8+$D$9+$D$10)*$I174,IF($N174=LEFT(EF174,1),($D$8+MAX(0,IF($D$50=1,$D$9*(1-(ABS($Q174-ABS(VALUE(MID(EF174,FIND("|",EF174)+1,FIND("-",EF174)-FIND("|",EF174)-1))-VALUE(MID(EF174,FIND("-",EF174)+1,10)))))*$D$50),$D$9*(1-(IF($N174="X",ABS($O174-VALUE(MID(EF174,FIND("|",EF174)+1,FIND("-",EF174)-FIND("|",EF174)-1))),ABS($Q174-ABS(VALUE(MID(EF174,FIND("|",EF174)+1,FIND("-",EF174)-FIND("|",EF174)-1))-VALUE(MID(EF174,FIND("-",EF174)+1,10)))))*$D$50)))))*$I174,0)),0)</f>
        <v>0</v>
      </c>
      <c r="EH174" s="403"/>
      <c r="EI174" s="403"/>
    </row>
    <row r="175" customFormat="false" ht="15" hidden="false" customHeight="false" outlineLevel="0" collapsed="false">
      <c r="A175" s="331" t="n">
        <f aca="false">WORLDCUP!AD112</f>
        <v>0</v>
      </c>
      <c r="B175" s="331" t="n">
        <f aca="false">WORLDCUP!AC112</f>
        <v>0</v>
      </c>
      <c r="C175" s="421" t="str">
        <f aca="false">CONCATENATE(WORLDCUP!AF112,"-",WORLDCUP!AA112)</f>
        <v>2L-2K</v>
      </c>
      <c r="D175" s="421" t="str">
        <f aca="false">IF(WORLDCUP!AC112&gt;WORLDCUP!AD112,2,IF(WORLDCUP!AC112&lt;WORLDCUP!AD112,1,IF(AND(WORLDCUP!AC112=WORLDCUP!AD112,WORLDCUP!AC112&lt;&gt;"",WORLDCUP!AD112&lt;&gt;""),0,"PD")))</f>
        <v>PD</v>
      </c>
      <c r="E175" s="421" t="str">
        <f aca="false">IF(OR(WORLDCUP!AC112="",WORLDCUP!AD112=""),"-",A175&amp;"-"&amp;B175)</f>
        <v>-</v>
      </c>
      <c r="F175" s="422" t="n">
        <f aca="false">SUM($D$16:$D$18)*I175</f>
        <v>17</v>
      </c>
      <c r="G175" s="422" t="n">
        <f aca="false">VLOOKUP(H175,Equipos!$Q$1:$R$25,2,0)</f>
        <v>20</v>
      </c>
      <c r="H175" s="423" t="str">
        <f aca="false">Idiomas!$D$260</f>
        <v>Dieciseisavos de final</v>
      </c>
      <c r="I175" s="424" t="n">
        <v>1</v>
      </c>
      <c r="J175" s="417"/>
      <c r="K175" s="366" t="str">
        <f aca="false">CONCATENATE(WORLDCUP!AA112,"-",WORLDCUP!AF112)</f>
        <v>2K-2L</v>
      </c>
      <c r="L175" s="353"/>
      <c r="M175" s="358" t="str">
        <f aca="false">IF(OR(WORLDCUP!AC112="",WORLDCUP!AD112=""),"-",N175&amp;"|"&amp;O175&amp;"-"&amp;P175)</f>
        <v>-</v>
      </c>
      <c r="N175" s="331" t="str">
        <f aca="false">IF(OR(WORLDCUP!AC112="",WORLDCUP!AD112=""),"",IF(WORLDCUP!AC112&gt;WORLDCUP!AD112,"1",IF(WORLDCUP!AC112&lt;WORLDCUP!AD112,"2","X")))</f>
        <v/>
      </c>
      <c r="O175" s="331" t="n">
        <f aca="false">WORLDCUP!AC112</f>
        <v>0</v>
      </c>
      <c r="P175" s="331" t="n">
        <f aca="false">WORLDCUP!AD112</f>
        <v>0</v>
      </c>
      <c r="Q175" s="331" t="n">
        <f aca="false">ABS(O175-P175)</f>
        <v>0</v>
      </c>
      <c r="R175" s="403"/>
      <c r="S175" s="362" t="s">
        <v>268</v>
      </c>
      <c r="T175" s="355" t="n">
        <f aca="false">IFERROR(IF($M175=S175,($D$8+$D$9+$D$10)*$I175,IF($N175=LEFT(S175,1),($D$8+MAX(0,IF($D$50=1,$D$9*(1-(ABS($Q175-ABS(VALUE(MID(S175,FIND("|",S175)+1,FIND("-",S175)-FIND("|",S175)-1))-VALUE(MID(S175,FIND("-",S175)+1,10)))))*$D$50),$D$9*(1-(IF($N175="X",ABS($O175-VALUE(MID(S175,FIND("|",S175)+1,FIND("-",S175)-FIND("|",S175)-1))),ABS($Q175-ABS(VALUE(MID(S175,FIND("|",S175)+1,FIND("-",S175)-FIND("|",S175)-1))-VALUE(MID(S175,FIND("-",S175)+1,10)))))*$D$50)))))*$I175,0)),0)</f>
        <v>0</v>
      </c>
      <c r="U175" s="403"/>
      <c r="V175" s="362" t="s">
        <v>264</v>
      </c>
      <c r="W175" s="355" t="n">
        <f aca="false">IFERROR(IF($M175=V175,($D$8+$D$9+$D$10)*$I175,IF($N175=LEFT(V175,1),($D$8+MAX(0,IF($D$50=1,$D$9*(1-(ABS($Q175-ABS(VALUE(MID(V175,FIND("|",V175)+1,FIND("-",V175)-FIND("|",V175)-1))-VALUE(MID(V175,FIND("-",V175)+1,10)))))*$D$50),$D$9*(1-(IF($N175="X",ABS($O175-VALUE(MID(V175,FIND("|",V175)+1,FIND("-",V175)-FIND("|",V175)-1))),ABS($Q175-ABS(VALUE(MID(V175,FIND("|",V175)+1,FIND("-",V175)-FIND("|",V175)-1))-VALUE(MID(V175,FIND("-",V175)+1,10)))))*$D$50)))))*$I175,0)),0)</f>
        <v>0</v>
      </c>
      <c r="X175" s="403"/>
      <c r="Y175" s="362" t="s">
        <v>264</v>
      </c>
      <c r="Z175" s="355" t="n">
        <f aca="false">IFERROR(IF($M175=Y175,($D$8+$D$9+$D$10)*$I175,IF($N175=LEFT(Y175,1),($D$8+MAX(0,IF($D$50=1,$D$9*(1-(ABS($Q175-ABS(VALUE(MID(Y175,FIND("|",Y175)+1,FIND("-",Y175)-FIND("|",Y175)-1))-VALUE(MID(Y175,FIND("-",Y175)+1,10)))))*$D$50),$D$9*(1-(IF($N175="X",ABS($O175-VALUE(MID(Y175,FIND("|",Y175)+1,FIND("-",Y175)-FIND("|",Y175)-1))),ABS($Q175-ABS(VALUE(MID(Y175,FIND("|",Y175)+1,FIND("-",Y175)-FIND("|",Y175)-1))-VALUE(MID(Y175,FIND("-",Y175)+1,10)))))*$D$50)))))*$I175,0)),0)</f>
        <v>0</v>
      </c>
      <c r="AA175" s="403"/>
      <c r="AB175" s="362" t="s">
        <v>268</v>
      </c>
      <c r="AC175" s="355" t="n">
        <f aca="false">IFERROR(IF($M175=AB175,($D$8+$D$9+$D$10)*$I175,IF($N175=LEFT(AB175,1),($D$8+MAX(0,IF($D$50=1,$D$9*(1-(ABS($Q175-ABS(VALUE(MID(AB175,FIND("|",AB175)+1,FIND("-",AB175)-FIND("|",AB175)-1))-VALUE(MID(AB175,FIND("-",AB175)+1,10)))))*$D$50),$D$9*(1-(IF($N175="X",ABS($O175-VALUE(MID(AB175,FIND("|",AB175)+1,FIND("-",AB175)-FIND("|",AB175)-1))),ABS($Q175-ABS(VALUE(MID(AB175,FIND("|",AB175)+1,FIND("-",AB175)-FIND("|",AB175)-1))-VALUE(MID(AB175,FIND("-",AB175)+1,10)))))*$D$50)))))*$I175,0)),0)</f>
        <v>0</v>
      </c>
      <c r="AD175" s="403"/>
      <c r="AE175" s="362" t="s">
        <v>271</v>
      </c>
      <c r="AF175" s="355" t="n">
        <f aca="false">IFERROR(IF($M175=AE175,($D$8+$D$9+$D$10)*$I175,IF($N175=LEFT(AE175,1),($D$8+MAX(0,IF($D$50=1,$D$9*(1-(ABS($Q175-ABS(VALUE(MID(AE175,FIND("|",AE175)+1,FIND("-",AE175)-FIND("|",AE175)-1))-VALUE(MID(AE175,FIND("-",AE175)+1,10)))))*$D$50),$D$9*(1-(IF($N175="X",ABS($O175-VALUE(MID(AE175,FIND("|",AE175)+1,FIND("-",AE175)-FIND("|",AE175)-1))),ABS($Q175-ABS(VALUE(MID(AE175,FIND("|",AE175)+1,FIND("-",AE175)-FIND("|",AE175)-1))-VALUE(MID(AE175,FIND("-",AE175)+1,10)))))*$D$50)))))*$I175,0)),0)</f>
        <v>0</v>
      </c>
      <c r="AG175" s="403"/>
      <c r="AH175" s="362" t="s">
        <v>271</v>
      </c>
      <c r="AI175" s="355" t="n">
        <f aca="false">IFERROR(IF($M175=AH175,($D$8+$D$9+$D$10)*$I175,IF($N175=LEFT(AH175,1),($D$8+MAX(0,IF($D$50=1,$D$9*(1-(ABS($Q175-ABS(VALUE(MID(AH175,FIND("|",AH175)+1,FIND("-",AH175)-FIND("|",AH175)-1))-VALUE(MID(AH175,FIND("-",AH175)+1,10)))))*$D$50),$D$9*(1-(IF($N175="X",ABS($O175-VALUE(MID(AH175,FIND("|",AH175)+1,FIND("-",AH175)-FIND("|",AH175)-1))),ABS($Q175-ABS(VALUE(MID(AH175,FIND("|",AH175)+1,FIND("-",AH175)-FIND("|",AH175)-1))-VALUE(MID(AH175,FIND("-",AH175)+1,10)))))*$D$50)))))*$I175,0)),0)</f>
        <v>0</v>
      </c>
      <c r="AJ175" s="403"/>
      <c r="AK175" s="362" t="s">
        <v>264</v>
      </c>
      <c r="AL175" s="355" t="n">
        <f aca="false">IFERROR(IF($M175=AK175,($D$8+$D$9+$D$10)*$I175,IF($N175=LEFT(AK175,1),($D$8+MAX(0,IF($D$50=1,$D$9*(1-(ABS($Q175-ABS(VALUE(MID(AK175,FIND("|",AK175)+1,FIND("-",AK175)-FIND("|",AK175)-1))-VALUE(MID(AK175,FIND("-",AK175)+1,10)))))*$D$50),$D$9*(1-(IF($N175="X",ABS($O175-VALUE(MID(AK175,FIND("|",AK175)+1,FIND("-",AK175)-FIND("|",AK175)-1))),ABS($Q175-ABS(VALUE(MID(AK175,FIND("|",AK175)+1,FIND("-",AK175)-FIND("|",AK175)-1))-VALUE(MID(AK175,FIND("-",AK175)+1,10)))))*$D$50)))))*$I175,0)),0)</f>
        <v>0</v>
      </c>
      <c r="AM175" s="403"/>
      <c r="AN175" s="362" t="s">
        <v>267</v>
      </c>
      <c r="AO175" s="355" t="n">
        <f aca="false">IFERROR(IF($M175=AN175,($D$8+$D$9+$D$10)*$I175,IF($N175=LEFT(AN175,1),($D$8+MAX(0,IF($D$50=1,$D$9*(1-(ABS($Q175-ABS(VALUE(MID(AN175,FIND("|",AN175)+1,FIND("-",AN175)-FIND("|",AN175)-1))-VALUE(MID(AN175,FIND("-",AN175)+1,10)))))*$D$50),$D$9*(1-(IF($N175="X",ABS($O175-VALUE(MID(AN175,FIND("|",AN175)+1,FIND("-",AN175)-FIND("|",AN175)-1))),ABS($Q175-ABS(VALUE(MID(AN175,FIND("|",AN175)+1,FIND("-",AN175)-FIND("|",AN175)-1))-VALUE(MID(AN175,FIND("-",AN175)+1,10)))))*$D$50)))))*$I175,0)),0)</f>
        <v>0</v>
      </c>
      <c r="AP175" s="403"/>
      <c r="AQ175" s="362" t="s">
        <v>265</v>
      </c>
      <c r="AR175" s="355" t="n">
        <f aca="false">IFERROR(IF($M175=AQ175,($D$8+$D$9+$D$10)*$I175,IF($N175=LEFT(AQ175,1),($D$8+MAX(0,IF($D$50=1,$D$9*(1-(ABS($Q175-ABS(VALUE(MID(AQ175,FIND("|",AQ175)+1,FIND("-",AQ175)-FIND("|",AQ175)-1))-VALUE(MID(AQ175,FIND("-",AQ175)+1,10)))))*$D$50),$D$9*(1-(IF($N175="X",ABS($O175-VALUE(MID(AQ175,FIND("|",AQ175)+1,FIND("-",AQ175)-FIND("|",AQ175)-1))),ABS($Q175-ABS(VALUE(MID(AQ175,FIND("|",AQ175)+1,FIND("-",AQ175)-FIND("|",AQ175)-1))-VALUE(MID(AQ175,FIND("-",AQ175)+1,10)))))*$D$50)))))*$I175,0)),0)</f>
        <v>0</v>
      </c>
      <c r="AS175" s="403"/>
      <c r="AT175" s="362" t="s">
        <v>267</v>
      </c>
      <c r="AU175" s="355" t="n">
        <f aca="false">IFERROR(IF($M175=AT175,($D$8+$D$9+$D$10)*$I175,IF($N175=LEFT(AT175,1),($D$8+MAX(0,IF($D$50=1,$D$9*(1-(ABS($Q175-ABS(VALUE(MID(AT175,FIND("|",AT175)+1,FIND("-",AT175)-FIND("|",AT175)-1))-VALUE(MID(AT175,FIND("-",AT175)+1,10)))))*$D$50),$D$9*(1-(IF($N175="X",ABS($O175-VALUE(MID(AT175,FIND("|",AT175)+1,FIND("-",AT175)-FIND("|",AT175)-1))),ABS($Q175-ABS(VALUE(MID(AT175,FIND("|",AT175)+1,FIND("-",AT175)-FIND("|",AT175)-1))-VALUE(MID(AT175,FIND("-",AT175)+1,10)))))*$D$50)))))*$I175,0)),0)</f>
        <v>0</v>
      </c>
      <c r="AV175" s="403"/>
      <c r="AW175" s="362" t="s">
        <v>267</v>
      </c>
      <c r="AX175" s="355" t="n">
        <f aca="false">IFERROR(IF($M175=AW175,($D$8+$D$9+$D$10)*$I175,IF($N175=LEFT(AW175,1),($D$8+MAX(0,IF($D$50=1,$D$9*(1-(ABS($Q175-ABS(VALUE(MID(AW175,FIND("|",AW175)+1,FIND("-",AW175)-FIND("|",AW175)-1))-VALUE(MID(AW175,FIND("-",AW175)+1,10)))))*$D$50),$D$9*(1-(IF($N175="X",ABS($O175-VALUE(MID(AW175,FIND("|",AW175)+1,FIND("-",AW175)-FIND("|",AW175)-1))),ABS($Q175-ABS(VALUE(MID(AW175,FIND("|",AW175)+1,FIND("-",AW175)-FIND("|",AW175)-1))-VALUE(MID(AW175,FIND("-",AW175)+1,10)))))*$D$50)))))*$I175,0)),0)</f>
        <v>0</v>
      </c>
      <c r="AY175" s="403"/>
      <c r="AZ175" s="362" t="s">
        <v>264</v>
      </c>
      <c r="BA175" s="355" t="n">
        <f aca="false">IFERROR(IF($M175=AZ175,($D$8+$D$9+$D$10)*$I175,IF($N175=LEFT(AZ175,1),($D$8+MAX(0,IF($D$50=1,$D$9*(1-(ABS($Q175-ABS(VALUE(MID(AZ175,FIND("|",AZ175)+1,FIND("-",AZ175)-FIND("|",AZ175)-1))-VALUE(MID(AZ175,FIND("-",AZ175)+1,10)))))*$D$50),$D$9*(1-(IF($N175="X",ABS($O175-VALUE(MID(AZ175,FIND("|",AZ175)+1,FIND("-",AZ175)-FIND("|",AZ175)-1))),ABS($Q175-ABS(VALUE(MID(AZ175,FIND("|",AZ175)+1,FIND("-",AZ175)-FIND("|",AZ175)-1))-VALUE(MID(AZ175,FIND("-",AZ175)+1,10)))))*$D$50)))))*$I175,0)),0)</f>
        <v>0</v>
      </c>
      <c r="BB175" s="403"/>
      <c r="BC175" s="362" t="s">
        <v>264</v>
      </c>
      <c r="BD175" s="355" t="n">
        <f aca="false">IFERROR(IF($M175=BC175,($D$8+$D$9+$D$10)*$I175,IF($N175=LEFT(BC175,1),($D$8+MAX(0,IF($D$50=1,$D$9*(1-(ABS($Q175-ABS(VALUE(MID(BC175,FIND("|",BC175)+1,FIND("-",BC175)-FIND("|",BC175)-1))-VALUE(MID(BC175,FIND("-",BC175)+1,10)))))*$D$50),$D$9*(1-(IF($N175="X",ABS($O175-VALUE(MID(BC175,FIND("|",BC175)+1,FIND("-",BC175)-FIND("|",BC175)-1))),ABS($Q175-ABS(VALUE(MID(BC175,FIND("|",BC175)+1,FIND("-",BC175)-FIND("|",BC175)-1))-VALUE(MID(BC175,FIND("-",BC175)+1,10)))))*$D$50)))))*$I175,0)),0)</f>
        <v>0</v>
      </c>
      <c r="BE175" s="403"/>
      <c r="BF175" s="362" t="s">
        <v>265</v>
      </c>
      <c r="BG175" s="355" t="n">
        <f aca="false">IFERROR(IF($M175=BF175,($D$8+$D$9+$D$10)*$I175,IF($N175=LEFT(BF175,1),($D$8+MAX(0,IF($D$50=1,$D$9*(1-(ABS($Q175-ABS(VALUE(MID(BF175,FIND("|",BF175)+1,FIND("-",BF175)-FIND("|",BF175)-1))-VALUE(MID(BF175,FIND("-",BF175)+1,10)))))*$D$50),$D$9*(1-(IF($N175="X",ABS($O175-VALUE(MID(BF175,FIND("|",BF175)+1,FIND("-",BF175)-FIND("|",BF175)-1))),ABS($Q175-ABS(VALUE(MID(BF175,FIND("|",BF175)+1,FIND("-",BF175)-FIND("|",BF175)-1))-VALUE(MID(BF175,FIND("-",BF175)+1,10)))))*$D$50)))))*$I175,0)),0)</f>
        <v>0</v>
      </c>
      <c r="BH175" s="403"/>
      <c r="BI175" s="362" t="s">
        <v>268</v>
      </c>
      <c r="BJ175" s="355" t="n">
        <f aca="false">IFERROR(IF($M175=BI175,($D$8+$D$9+$D$10)*$I175,IF($N175=LEFT(BI175,1),($D$8+MAX(0,IF($D$50=1,$D$9*(1-(ABS($Q175-ABS(VALUE(MID(BI175,FIND("|",BI175)+1,FIND("-",BI175)-FIND("|",BI175)-1))-VALUE(MID(BI175,FIND("-",BI175)+1,10)))))*$D$50),$D$9*(1-(IF($N175="X",ABS($O175-VALUE(MID(BI175,FIND("|",BI175)+1,FIND("-",BI175)-FIND("|",BI175)-1))),ABS($Q175-ABS(VALUE(MID(BI175,FIND("|",BI175)+1,FIND("-",BI175)-FIND("|",BI175)-1))-VALUE(MID(BI175,FIND("-",BI175)+1,10)))))*$D$50)))))*$I175,0)),0)</f>
        <v>0</v>
      </c>
      <c r="BK175" s="403"/>
      <c r="BL175" s="362" t="s">
        <v>267</v>
      </c>
      <c r="BM175" s="355" t="n">
        <f aca="false">IFERROR(IF($M175=BL175,($D$8+$D$9+$D$10)*$I175,IF($N175=LEFT(BL175,1),($D$8+MAX(0,IF($D$50=1,$D$9*(1-(ABS($Q175-ABS(VALUE(MID(BL175,FIND("|",BL175)+1,FIND("-",BL175)-FIND("|",BL175)-1))-VALUE(MID(BL175,FIND("-",BL175)+1,10)))))*$D$50),$D$9*(1-(IF($N175="X",ABS($O175-VALUE(MID(BL175,FIND("|",BL175)+1,FIND("-",BL175)-FIND("|",BL175)-1))),ABS($Q175-ABS(VALUE(MID(BL175,FIND("|",BL175)+1,FIND("-",BL175)-FIND("|",BL175)-1))-VALUE(MID(BL175,FIND("-",BL175)+1,10)))))*$D$50)))))*$I175,0)),0)</f>
        <v>0</v>
      </c>
      <c r="BN175" s="403"/>
      <c r="BO175" s="362" t="s">
        <v>267</v>
      </c>
      <c r="BP175" s="355" t="n">
        <f aca="false">IFERROR(IF($M175=BO175,($D$8+$D$9+$D$10)*$I175,IF($N175=LEFT(BO175,1),($D$8+MAX(0,IF($D$50=1,$D$9*(1-(ABS($Q175-ABS(VALUE(MID(BO175,FIND("|",BO175)+1,FIND("-",BO175)-FIND("|",BO175)-1))-VALUE(MID(BO175,FIND("-",BO175)+1,10)))))*$D$50),$D$9*(1-(IF($N175="X",ABS($O175-VALUE(MID(BO175,FIND("|",BO175)+1,FIND("-",BO175)-FIND("|",BO175)-1))),ABS($Q175-ABS(VALUE(MID(BO175,FIND("|",BO175)+1,FIND("-",BO175)-FIND("|",BO175)-1))-VALUE(MID(BO175,FIND("-",BO175)+1,10)))))*$D$50)))))*$I175,0)),0)</f>
        <v>0</v>
      </c>
      <c r="BQ175" s="403"/>
      <c r="BR175" s="362" t="s">
        <v>268</v>
      </c>
      <c r="BS175" s="355" t="n">
        <f aca="false">IFERROR(IF($M175=BR175,($D$8+$D$9+$D$10)*$I175,IF($N175=LEFT(BR175,1),($D$8+MAX(0,IF($D$50=1,$D$9*(1-(ABS($Q175-ABS(VALUE(MID(BR175,FIND("|",BR175)+1,FIND("-",BR175)-FIND("|",BR175)-1))-VALUE(MID(BR175,FIND("-",BR175)+1,10)))))*$D$50),$D$9*(1-(IF($N175="X",ABS($O175-VALUE(MID(BR175,FIND("|",BR175)+1,FIND("-",BR175)-FIND("|",BR175)-1))),ABS($Q175-ABS(VALUE(MID(BR175,FIND("|",BR175)+1,FIND("-",BR175)-FIND("|",BR175)-1))-VALUE(MID(BR175,FIND("-",BR175)+1,10)))))*$D$50)))))*$I175,0)),0)</f>
        <v>0</v>
      </c>
      <c r="BT175" s="403"/>
      <c r="BU175" s="362"/>
      <c r="BV175" s="355" t="n">
        <f aca="false">IFERROR(IF($M175=BU175,($D$8+$D$9+$D$10)*$I175,IF($N175=LEFT(BU175,1),($D$8+MAX(0,IF($D$50=1,$D$9*(1-(ABS($Q175-ABS(VALUE(MID(BU175,FIND("|",BU175)+1,FIND("-",BU175)-FIND("|",BU175)-1))-VALUE(MID(BU175,FIND("-",BU175)+1,10)))))*$D$50),$D$9*(1-(IF($N175="X",ABS($O175-VALUE(MID(BU175,FIND("|",BU175)+1,FIND("-",BU175)-FIND("|",BU175)-1))),ABS($Q175-ABS(VALUE(MID(BU175,FIND("|",BU175)+1,FIND("-",BU175)-FIND("|",BU175)-1))-VALUE(MID(BU175,FIND("-",BU175)+1,10)))))*$D$50)))))*$I175,0)),0)</f>
        <v>0</v>
      </c>
      <c r="BW175" s="403"/>
      <c r="BX175" s="362"/>
      <c r="BY175" s="355" t="n">
        <f aca="false">IFERROR(IF($M175=BX175,($D$8+$D$9+$D$10)*$I175,IF($N175=LEFT(BX175,1),($D$8+MAX(0,IF($D$50=1,$D$9*(1-(ABS($Q175-ABS(VALUE(MID(BX175,FIND("|",BX175)+1,FIND("-",BX175)-FIND("|",BX175)-1))-VALUE(MID(BX175,FIND("-",BX175)+1,10)))))*$D$50),$D$9*(1-(IF($N175="X",ABS($O175-VALUE(MID(BX175,FIND("|",BX175)+1,FIND("-",BX175)-FIND("|",BX175)-1))),ABS($Q175-ABS(VALUE(MID(BX175,FIND("|",BX175)+1,FIND("-",BX175)-FIND("|",BX175)-1))-VALUE(MID(BX175,FIND("-",BX175)+1,10)))))*$D$50)))))*$I175,0)),0)</f>
        <v>0</v>
      </c>
      <c r="BZ175" s="403"/>
      <c r="CA175" s="362"/>
      <c r="CB175" s="355" t="n">
        <f aca="false">IFERROR(IF($M175=CA175,($D$8+$D$9+$D$10)*$I175,IF($N175=LEFT(CA175,1),($D$8+MAX(0,IF($D$50=1,$D$9*(1-(ABS($Q175-ABS(VALUE(MID(CA175,FIND("|",CA175)+1,FIND("-",CA175)-FIND("|",CA175)-1))-VALUE(MID(CA175,FIND("-",CA175)+1,10)))))*$D$50),$D$9*(1-(IF($N175="X",ABS($O175-VALUE(MID(CA175,FIND("|",CA175)+1,FIND("-",CA175)-FIND("|",CA175)-1))),ABS($Q175-ABS(VALUE(MID(CA175,FIND("|",CA175)+1,FIND("-",CA175)-FIND("|",CA175)-1))-VALUE(MID(CA175,FIND("-",CA175)+1,10)))))*$D$50)))))*$I175,0)),0)</f>
        <v>0</v>
      </c>
      <c r="CC175" s="403"/>
      <c r="CD175" s="362"/>
      <c r="CE175" s="355" t="n">
        <f aca="false">IFERROR(IF($M175=CD175,($D$8+$D$9+$D$10)*$I175,IF($N175=LEFT(CD175,1),($D$8+MAX(0,IF($D$50=1,$D$9*(1-(ABS($Q175-ABS(VALUE(MID(CD175,FIND("|",CD175)+1,FIND("-",CD175)-FIND("|",CD175)-1))-VALUE(MID(CD175,FIND("-",CD175)+1,10)))))*$D$50),$D$9*(1-(IF($N175="X",ABS($O175-VALUE(MID(CD175,FIND("|",CD175)+1,FIND("-",CD175)-FIND("|",CD175)-1))),ABS($Q175-ABS(VALUE(MID(CD175,FIND("|",CD175)+1,FIND("-",CD175)-FIND("|",CD175)-1))-VALUE(MID(CD175,FIND("-",CD175)+1,10)))))*$D$50)))))*$I175,0)),0)</f>
        <v>0</v>
      </c>
      <c r="CF175" s="403"/>
      <c r="CG175" s="362"/>
      <c r="CH175" s="355" t="n">
        <f aca="false">IFERROR(IF($M175=CG175,($D$8+$D$9+$D$10)*$I175,IF($N175=LEFT(CG175,1),($D$8+MAX(0,IF($D$50=1,$D$9*(1-(ABS($Q175-ABS(VALUE(MID(CG175,FIND("|",CG175)+1,FIND("-",CG175)-FIND("|",CG175)-1))-VALUE(MID(CG175,FIND("-",CG175)+1,10)))))*$D$50),$D$9*(1-(IF($N175="X",ABS($O175-VALUE(MID(CG175,FIND("|",CG175)+1,FIND("-",CG175)-FIND("|",CG175)-1))),ABS($Q175-ABS(VALUE(MID(CG175,FIND("|",CG175)+1,FIND("-",CG175)-FIND("|",CG175)-1))-VALUE(MID(CG175,FIND("-",CG175)+1,10)))))*$D$50)))))*$I175,0)),0)</f>
        <v>0</v>
      </c>
      <c r="CI175" s="403"/>
      <c r="CJ175" s="362"/>
      <c r="CK175" s="355" t="n">
        <f aca="false">IFERROR(IF($M175=CJ175,($D$8+$D$9+$D$10)*$I175,IF($N175=LEFT(CJ175,1),($D$8+MAX(0,IF($D$50=1,$D$9*(1-(ABS($Q175-ABS(VALUE(MID(CJ175,FIND("|",CJ175)+1,FIND("-",CJ175)-FIND("|",CJ175)-1))-VALUE(MID(CJ175,FIND("-",CJ175)+1,10)))))*$D$50),$D$9*(1-(IF($N175="X",ABS($O175-VALUE(MID(CJ175,FIND("|",CJ175)+1,FIND("-",CJ175)-FIND("|",CJ175)-1))),ABS($Q175-ABS(VALUE(MID(CJ175,FIND("|",CJ175)+1,FIND("-",CJ175)-FIND("|",CJ175)-1))-VALUE(MID(CJ175,FIND("-",CJ175)+1,10)))))*$D$50)))))*$I175,0)),0)</f>
        <v>0</v>
      </c>
      <c r="CL175" s="403"/>
      <c r="CM175" s="362"/>
      <c r="CN175" s="355" t="n">
        <f aca="false">IFERROR(IF($M175=CM175,($D$8+$D$9+$D$10)*$I175,IF($N175=LEFT(CM175,1),($D$8+MAX(0,IF($D$50=1,$D$9*(1-(ABS($Q175-ABS(VALUE(MID(CM175,FIND("|",CM175)+1,FIND("-",CM175)-FIND("|",CM175)-1))-VALUE(MID(CM175,FIND("-",CM175)+1,10)))))*$D$50),$D$9*(1-(IF($N175="X",ABS($O175-VALUE(MID(CM175,FIND("|",CM175)+1,FIND("-",CM175)-FIND("|",CM175)-1))),ABS($Q175-ABS(VALUE(MID(CM175,FIND("|",CM175)+1,FIND("-",CM175)-FIND("|",CM175)-1))-VALUE(MID(CM175,FIND("-",CM175)+1,10)))))*$D$50)))))*$I175,0)),0)</f>
        <v>0</v>
      </c>
      <c r="CO175" s="403"/>
      <c r="CP175" s="362"/>
      <c r="CQ175" s="355" t="n">
        <f aca="false">IFERROR(IF($M175=CP175,($D$8+$D$9+$D$10)*$I175,IF($N175=LEFT(CP175,1),($D$8+MAX(0,IF($D$50=1,$D$9*(1-(ABS($Q175-ABS(VALUE(MID(CP175,FIND("|",CP175)+1,FIND("-",CP175)-FIND("|",CP175)-1))-VALUE(MID(CP175,FIND("-",CP175)+1,10)))))*$D$50),$D$9*(1-(IF($N175="X",ABS($O175-VALUE(MID(CP175,FIND("|",CP175)+1,FIND("-",CP175)-FIND("|",CP175)-1))),ABS($Q175-ABS(VALUE(MID(CP175,FIND("|",CP175)+1,FIND("-",CP175)-FIND("|",CP175)-1))-VALUE(MID(CP175,FIND("-",CP175)+1,10)))))*$D$50)))))*$I175,0)),0)</f>
        <v>0</v>
      </c>
      <c r="CR175" s="403"/>
      <c r="CS175" s="362"/>
      <c r="CT175" s="355" t="n">
        <f aca="false">IFERROR(IF($M175=CS175,($D$8+$D$9+$D$10)*$I175,IF($N175=LEFT(CS175,1),($D$8+MAX(0,IF($D$50=1,$D$9*(1-(ABS($Q175-ABS(VALUE(MID(CS175,FIND("|",CS175)+1,FIND("-",CS175)-FIND("|",CS175)-1))-VALUE(MID(CS175,FIND("-",CS175)+1,10)))))*$D$50),$D$9*(1-(IF($N175="X",ABS($O175-VALUE(MID(CS175,FIND("|",CS175)+1,FIND("-",CS175)-FIND("|",CS175)-1))),ABS($Q175-ABS(VALUE(MID(CS175,FIND("|",CS175)+1,FIND("-",CS175)-FIND("|",CS175)-1))-VALUE(MID(CS175,FIND("-",CS175)+1,10)))))*$D$50)))))*$I175,0)),0)</f>
        <v>0</v>
      </c>
      <c r="CU175" s="403"/>
      <c r="CV175" s="362"/>
      <c r="CW175" s="355" t="n">
        <f aca="false">IFERROR(IF($M175=CV175,($D$8+$D$9+$D$10)*$I175,IF($N175=LEFT(CV175,1),($D$8+MAX(0,IF($D$50=1,$D$9*(1-(ABS($Q175-ABS(VALUE(MID(CV175,FIND("|",CV175)+1,FIND("-",CV175)-FIND("|",CV175)-1))-VALUE(MID(CV175,FIND("-",CV175)+1,10)))))*$D$50),$D$9*(1-(IF($N175="X",ABS($O175-VALUE(MID(CV175,FIND("|",CV175)+1,FIND("-",CV175)-FIND("|",CV175)-1))),ABS($Q175-ABS(VALUE(MID(CV175,FIND("|",CV175)+1,FIND("-",CV175)-FIND("|",CV175)-1))-VALUE(MID(CV175,FIND("-",CV175)+1,10)))))*$D$50)))))*$I175,0)),0)</f>
        <v>0</v>
      </c>
      <c r="CX175" s="403"/>
      <c r="CY175" s="362"/>
      <c r="CZ175" s="355" t="n">
        <f aca="false">IFERROR(IF($M175=CY175,($D$8+$D$9+$D$10)*$I175,IF($N175=LEFT(CY175,1),($D$8+MAX(0,IF($D$50=1,$D$9*(1-(ABS($Q175-ABS(VALUE(MID(CY175,FIND("|",CY175)+1,FIND("-",CY175)-FIND("|",CY175)-1))-VALUE(MID(CY175,FIND("-",CY175)+1,10)))))*$D$50),$D$9*(1-(IF($N175="X",ABS($O175-VALUE(MID(CY175,FIND("|",CY175)+1,FIND("-",CY175)-FIND("|",CY175)-1))),ABS($Q175-ABS(VALUE(MID(CY175,FIND("|",CY175)+1,FIND("-",CY175)-FIND("|",CY175)-1))-VALUE(MID(CY175,FIND("-",CY175)+1,10)))))*$D$50)))))*$I175,0)),0)</f>
        <v>0</v>
      </c>
      <c r="DA175" s="403"/>
      <c r="DB175" s="362"/>
      <c r="DC175" s="355" t="n">
        <f aca="false">IFERROR(IF($M175=DB175,($D$8+$D$9+$D$10)*$I175,IF($N175=LEFT(DB175,1),($D$8+MAX(0,IF($D$50=1,$D$9*(1-(ABS($Q175-ABS(VALUE(MID(DB175,FIND("|",DB175)+1,FIND("-",DB175)-FIND("|",DB175)-1))-VALUE(MID(DB175,FIND("-",DB175)+1,10)))))*$D$50),$D$9*(1-(IF($N175="X",ABS($O175-VALUE(MID(DB175,FIND("|",DB175)+1,FIND("-",DB175)-FIND("|",DB175)-1))),ABS($Q175-ABS(VALUE(MID(DB175,FIND("|",DB175)+1,FIND("-",DB175)-FIND("|",DB175)-1))-VALUE(MID(DB175,FIND("-",DB175)+1,10)))))*$D$50)))))*$I175,0)),0)</f>
        <v>0</v>
      </c>
      <c r="DD175" s="403"/>
      <c r="DE175" s="362"/>
      <c r="DF175" s="355" t="n">
        <f aca="false">IFERROR(IF($M175=DE175,($D$8+$D$9+$D$10)*$I175,IF($N175=LEFT(DE175,1),($D$8+MAX(0,IF($D$50=1,$D$9*(1-(ABS($Q175-ABS(VALUE(MID(DE175,FIND("|",DE175)+1,FIND("-",DE175)-FIND("|",DE175)-1))-VALUE(MID(DE175,FIND("-",DE175)+1,10)))))*$D$50),$D$9*(1-(IF($N175="X",ABS($O175-VALUE(MID(DE175,FIND("|",DE175)+1,FIND("-",DE175)-FIND("|",DE175)-1))),ABS($Q175-ABS(VALUE(MID(DE175,FIND("|",DE175)+1,FIND("-",DE175)-FIND("|",DE175)-1))-VALUE(MID(DE175,FIND("-",DE175)+1,10)))))*$D$50)))))*$I175,0)),0)</f>
        <v>0</v>
      </c>
      <c r="DG175" s="403"/>
      <c r="DH175" s="362"/>
      <c r="DI175" s="355" t="n">
        <f aca="false">IFERROR(IF($M175=DH175,($D$8+$D$9+$D$10)*$I175,IF($N175=LEFT(DH175,1),($D$8+MAX(0,IF($D$50=1,$D$9*(1-(ABS($Q175-ABS(VALUE(MID(DH175,FIND("|",DH175)+1,FIND("-",DH175)-FIND("|",DH175)-1))-VALUE(MID(DH175,FIND("-",DH175)+1,10)))))*$D$50),$D$9*(1-(IF($N175="X",ABS($O175-VALUE(MID(DH175,FIND("|",DH175)+1,FIND("-",DH175)-FIND("|",DH175)-1))),ABS($Q175-ABS(VALUE(MID(DH175,FIND("|",DH175)+1,FIND("-",DH175)-FIND("|",DH175)-1))-VALUE(MID(DH175,FIND("-",DH175)+1,10)))))*$D$50)))))*$I175,0)),0)</f>
        <v>0</v>
      </c>
      <c r="DJ175" s="403"/>
      <c r="DK175" s="362"/>
      <c r="DL175" s="355" t="n">
        <f aca="false">IFERROR(IF($M175=DK175,($D$8+$D$9+$D$10)*$I175,IF($N175=LEFT(DK175,1),($D$8+MAX(0,IF($D$50=1,$D$9*(1-(ABS($Q175-ABS(VALUE(MID(DK175,FIND("|",DK175)+1,FIND("-",DK175)-FIND("|",DK175)-1))-VALUE(MID(DK175,FIND("-",DK175)+1,10)))))*$D$50),$D$9*(1-(IF($N175="X",ABS($O175-VALUE(MID(DK175,FIND("|",DK175)+1,FIND("-",DK175)-FIND("|",DK175)-1))),ABS($Q175-ABS(VALUE(MID(DK175,FIND("|",DK175)+1,FIND("-",DK175)-FIND("|",DK175)-1))-VALUE(MID(DK175,FIND("-",DK175)+1,10)))))*$D$50)))))*$I175,0)),0)</f>
        <v>0</v>
      </c>
      <c r="DM175" s="403"/>
      <c r="DN175" s="362"/>
      <c r="DO175" s="355" t="n">
        <f aca="false">IFERROR(IF($M175=DN175,($D$8+$D$9+$D$10)*$I175,IF($N175=LEFT(DN175,1),($D$8+MAX(0,IF($D$50=1,$D$9*(1-(ABS($Q175-ABS(VALUE(MID(DN175,FIND("|",DN175)+1,FIND("-",DN175)-FIND("|",DN175)-1))-VALUE(MID(DN175,FIND("-",DN175)+1,10)))))*$D$50),$D$9*(1-(IF($N175="X",ABS($O175-VALUE(MID(DN175,FIND("|",DN175)+1,FIND("-",DN175)-FIND("|",DN175)-1))),ABS($Q175-ABS(VALUE(MID(DN175,FIND("|",DN175)+1,FIND("-",DN175)-FIND("|",DN175)-1))-VALUE(MID(DN175,FIND("-",DN175)+1,10)))))*$D$50)))))*$I175,0)),0)</f>
        <v>0</v>
      </c>
      <c r="DP175" s="403"/>
      <c r="DQ175" s="362"/>
      <c r="DR175" s="355" t="n">
        <f aca="false">IFERROR(IF($M175=DQ175,($D$8+$D$9+$D$10)*$I175,IF($N175=LEFT(DQ175,1),($D$8+MAX(0,IF($D$50=1,$D$9*(1-(ABS($Q175-ABS(VALUE(MID(DQ175,FIND("|",DQ175)+1,FIND("-",DQ175)-FIND("|",DQ175)-1))-VALUE(MID(DQ175,FIND("-",DQ175)+1,10)))))*$D$50),$D$9*(1-(IF($N175="X",ABS($O175-VALUE(MID(DQ175,FIND("|",DQ175)+1,FIND("-",DQ175)-FIND("|",DQ175)-1))),ABS($Q175-ABS(VALUE(MID(DQ175,FIND("|",DQ175)+1,FIND("-",DQ175)-FIND("|",DQ175)-1))-VALUE(MID(DQ175,FIND("-",DQ175)+1,10)))))*$D$50)))))*$I175,0)),0)</f>
        <v>0</v>
      </c>
      <c r="DS175" s="403"/>
      <c r="DT175" s="362"/>
      <c r="DU175" s="355" t="n">
        <f aca="false">IFERROR(IF($M175=DT175,($D$8+$D$9+$D$10)*$I175,IF($N175=LEFT(DT175,1),($D$8+MAX(0,IF($D$50=1,$D$9*(1-(ABS($Q175-ABS(VALUE(MID(DT175,FIND("|",DT175)+1,FIND("-",DT175)-FIND("|",DT175)-1))-VALUE(MID(DT175,FIND("-",DT175)+1,10)))))*$D$50),$D$9*(1-(IF($N175="X",ABS($O175-VALUE(MID(DT175,FIND("|",DT175)+1,FIND("-",DT175)-FIND("|",DT175)-1))),ABS($Q175-ABS(VALUE(MID(DT175,FIND("|",DT175)+1,FIND("-",DT175)-FIND("|",DT175)-1))-VALUE(MID(DT175,FIND("-",DT175)+1,10)))))*$D$50)))))*$I175,0)),0)</f>
        <v>0</v>
      </c>
      <c r="DV175" s="403"/>
      <c r="DW175" s="362"/>
      <c r="DX175" s="355" t="n">
        <f aca="false">IFERROR(IF($M175=DW175,($D$8+$D$9+$D$10)*$I175,IF($N175=LEFT(DW175,1),($D$8+MAX(0,IF($D$50=1,$D$9*(1-(ABS($Q175-ABS(VALUE(MID(DW175,FIND("|",DW175)+1,FIND("-",DW175)-FIND("|",DW175)-1))-VALUE(MID(DW175,FIND("-",DW175)+1,10)))))*$D$50),$D$9*(1-(IF($N175="X",ABS($O175-VALUE(MID(DW175,FIND("|",DW175)+1,FIND("-",DW175)-FIND("|",DW175)-1))),ABS($Q175-ABS(VALUE(MID(DW175,FIND("|",DW175)+1,FIND("-",DW175)-FIND("|",DW175)-1))-VALUE(MID(DW175,FIND("-",DW175)+1,10)))))*$D$50)))))*$I175,0)),0)</f>
        <v>0</v>
      </c>
      <c r="DY175" s="403"/>
      <c r="DZ175" s="362"/>
      <c r="EA175" s="355" t="n">
        <f aca="false">IFERROR(IF($M175=DZ175,($D$8+$D$9+$D$10)*$I175,IF($N175=LEFT(DZ175,1),($D$8+MAX(0,IF($D$50=1,$D$9*(1-(ABS($Q175-ABS(VALUE(MID(DZ175,FIND("|",DZ175)+1,FIND("-",DZ175)-FIND("|",DZ175)-1))-VALUE(MID(DZ175,FIND("-",DZ175)+1,10)))))*$D$50),$D$9*(1-(IF($N175="X",ABS($O175-VALUE(MID(DZ175,FIND("|",DZ175)+1,FIND("-",DZ175)-FIND("|",DZ175)-1))),ABS($Q175-ABS(VALUE(MID(DZ175,FIND("|",DZ175)+1,FIND("-",DZ175)-FIND("|",DZ175)-1))-VALUE(MID(DZ175,FIND("-",DZ175)+1,10)))))*$D$50)))))*$I175,0)),0)</f>
        <v>0</v>
      </c>
      <c r="EB175" s="403"/>
      <c r="EC175" s="362"/>
      <c r="ED175" s="355" t="n">
        <f aca="false">IFERROR(IF($M175=EC175,($D$8+$D$9+$D$10)*$I175,IF($N175=LEFT(EC175,1),($D$8+MAX(0,IF($D$50=1,$D$9*(1-(ABS($Q175-ABS(VALUE(MID(EC175,FIND("|",EC175)+1,FIND("-",EC175)-FIND("|",EC175)-1))-VALUE(MID(EC175,FIND("-",EC175)+1,10)))))*$D$50),$D$9*(1-(IF($N175="X",ABS($O175-VALUE(MID(EC175,FIND("|",EC175)+1,FIND("-",EC175)-FIND("|",EC175)-1))),ABS($Q175-ABS(VALUE(MID(EC175,FIND("|",EC175)+1,FIND("-",EC175)-FIND("|",EC175)-1))-VALUE(MID(EC175,FIND("-",EC175)+1,10)))))*$D$50)))))*$I175,0)),0)</f>
        <v>0</v>
      </c>
      <c r="EE175" s="403"/>
      <c r="EF175" s="362"/>
      <c r="EG175" s="355" t="n">
        <f aca="false">IFERROR(IF($M175=EF175,($D$8+$D$9+$D$10)*$I175,IF($N175=LEFT(EF175,1),($D$8+MAX(0,IF($D$50=1,$D$9*(1-(ABS($Q175-ABS(VALUE(MID(EF175,FIND("|",EF175)+1,FIND("-",EF175)-FIND("|",EF175)-1))-VALUE(MID(EF175,FIND("-",EF175)+1,10)))))*$D$50),$D$9*(1-(IF($N175="X",ABS($O175-VALUE(MID(EF175,FIND("|",EF175)+1,FIND("-",EF175)-FIND("|",EF175)-1))),ABS($Q175-ABS(VALUE(MID(EF175,FIND("|",EF175)+1,FIND("-",EF175)-FIND("|",EF175)-1))-VALUE(MID(EF175,FIND("-",EF175)+1,10)))))*$D$50)))))*$I175,0)),0)</f>
        <v>0</v>
      </c>
      <c r="EH175" s="403"/>
      <c r="EI175" s="403"/>
    </row>
    <row r="176" customFormat="false" ht="15" hidden="false" customHeight="false" outlineLevel="0" collapsed="false">
      <c r="A176" s="331" t="n">
        <f aca="false">WORLDCUP!AD113</f>
        <v>0</v>
      </c>
      <c r="B176" s="331" t="n">
        <f aca="false">WORLDCUP!AC113</f>
        <v>0</v>
      </c>
      <c r="C176" s="421" t="str">
        <f aca="false">CONCATENATE(WORLDCUP!AF113,"-",WORLDCUP!AA113)</f>
        <v>3EFGIJ-1B</v>
      </c>
      <c r="D176" s="421" t="str">
        <f aca="false">IF(WORLDCUP!AC113&gt;WORLDCUP!AD113,2,IF(WORLDCUP!AC113&lt;WORLDCUP!AD113,1,IF(AND(WORLDCUP!AC113=WORLDCUP!AD113,WORLDCUP!AC113&lt;&gt;"",WORLDCUP!AD113&lt;&gt;""),0,"PD")))</f>
        <v>PD</v>
      </c>
      <c r="E176" s="421" t="str">
        <f aca="false">IF(OR(WORLDCUP!AC113="",WORLDCUP!AD113=""),"-",A176&amp;"-"&amp;B176)</f>
        <v>-</v>
      </c>
      <c r="F176" s="422" t="n">
        <f aca="false">SUM($D$16:$D$18)*I176</f>
        <v>17</v>
      </c>
      <c r="G176" s="422" t="n">
        <f aca="false">VLOOKUP(H176,Equipos!$Q$1:$R$25,2,0)</f>
        <v>20</v>
      </c>
      <c r="H176" s="423" t="str">
        <f aca="false">Idiomas!$D$260</f>
        <v>Dieciseisavos de final</v>
      </c>
      <c r="I176" s="424" t="n">
        <v>1</v>
      </c>
      <c r="J176" s="417"/>
      <c r="K176" s="366" t="str">
        <f aca="false">CONCATENATE(WORLDCUP!AA113,"-",WORLDCUP!AF113)</f>
        <v>1B-3EFGIJ</v>
      </c>
      <c r="L176" s="353"/>
      <c r="M176" s="358" t="str">
        <f aca="false">IF(OR(WORLDCUP!AC113="",WORLDCUP!AD113=""),"-",N176&amp;"|"&amp;O176&amp;"-"&amp;P176)</f>
        <v>-</v>
      </c>
      <c r="N176" s="331" t="str">
        <f aca="false">IF(OR(WORLDCUP!AC113="",WORLDCUP!AD113=""),"",IF(WORLDCUP!AC113&gt;WORLDCUP!AD113,"1",IF(WORLDCUP!AC113&lt;WORLDCUP!AD113,"2","X")))</f>
        <v/>
      </c>
      <c r="O176" s="331" t="n">
        <f aca="false">WORLDCUP!AC113</f>
        <v>0</v>
      </c>
      <c r="P176" s="331" t="n">
        <f aca="false">WORLDCUP!AD113</f>
        <v>0</v>
      </c>
      <c r="Q176" s="331" t="n">
        <f aca="false">ABS(O176-P176)</f>
        <v>0</v>
      </c>
      <c r="R176" s="403"/>
      <c r="S176" s="362" t="s">
        <v>275</v>
      </c>
      <c r="T176" s="355" t="n">
        <f aca="false">IFERROR(IF($M176=S176,($D$8+$D$9+$D$10)*$I176,IF($N176=LEFT(S176,1),($D$8+MAX(0,IF($D$50=1,$D$9*(1-(ABS($Q176-ABS(VALUE(MID(S176,FIND("|",S176)+1,FIND("-",S176)-FIND("|",S176)-1))-VALUE(MID(S176,FIND("-",S176)+1,10)))))*$D$50),$D$9*(1-(IF($N176="X",ABS($O176-VALUE(MID(S176,FIND("|",S176)+1,FIND("-",S176)-FIND("|",S176)-1))),ABS($Q176-ABS(VALUE(MID(S176,FIND("|",S176)+1,FIND("-",S176)-FIND("|",S176)-1))-VALUE(MID(S176,FIND("-",S176)+1,10)))))*$D$50)))))*$I176,0)),0)</f>
        <v>0</v>
      </c>
      <c r="U176" s="403"/>
      <c r="V176" s="362" t="s">
        <v>265</v>
      </c>
      <c r="W176" s="355" t="n">
        <f aca="false">IFERROR(IF($M176=V176,($D$8+$D$9+$D$10)*$I176,IF($N176=LEFT(V176,1),($D$8+MAX(0,IF($D$50=1,$D$9*(1-(ABS($Q176-ABS(VALUE(MID(V176,FIND("|",V176)+1,FIND("-",V176)-FIND("|",V176)-1))-VALUE(MID(V176,FIND("-",V176)+1,10)))))*$D$50),$D$9*(1-(IF($N176="X",ABS($O176-VALUE(MID(V176,FIND("|",V176)+1,FIND("-",V176)-FIND("|",V176)-1))),ABS($Q176-ABS(VALUE(MID(V176,FIND("|",V176)+1,FIND("-",V176)-FIND("|",V176)-1))-VALUE(MID(V176,FIND("-",V176)+1,10)))))*$D$50)))))*$I176,0)),0)</f>
        <v>0</v>
      </c>
      <c r="X176" s="403"/>
      <c r="Y176" s="362" t="s">
        <v>265</v>
      </c>
      <c r="Z176" s="355" t="n">
        <f aca="false">IFERROR(IF($M176=Y176,($D$8+$D$9+$D$10)*$I176,IF($N176=LEFT(Y176,1),($D$8+MAX(0,IF($D$50=1,$D$9*(1-(ABS($Q176-ABS(VALUE(MID(Y176,FIND("|",Y176)+1,FIND("-",Y176)-FIND("|",Y176)-1))-VALUE(MID(Y176,FIND("-",Y176)+1,10)))))*$D$50),$D$9*(1-(IF($N176="X",ABS($O176-VALUE(MID(Y176,FIND("|",Y176)+1,FIND("-",Y176)-FIND("|",Y176)-1))),ABS($Q176-ABS(VALUE(MID(Y176,FIND("|",Y176)+1,FIND("-",Y176)-FIND("|",Y176)-1))-VALUE(MID(Y176,FIND("-",Y176)+1,10)))))*$D$50)))))*$I176,0)),0)</f>
        <v>0</v>
      </c>
      <c r="AA176" s="403"/>
      <c r="AB176" s="362" t="s">
        <v>271</v>
      </c>
      <c r="AC176" s="355" t="n">
        <f aca="false">IFERROR(IF($M176=AB176,($D$8+$D$9+$D$10)*$I176,IF($N176=LEFT(AB176,1),($D$8+MAX(0,IF($D$50=1,$D$9*(1-(ABS($Q176-ABS(VALUE(MID(AB176,FIND("|",AB176)+1,FIND("-",AB176)-FIND("|",AB176)-1))-VALUE(MID(AB176,FIND("-",AB176)+1,10)))))*$D$50),$D$9*(1-(IF($N176="X",ABS($O176-VALUE(MID(AB176,FIND("|",AB176)+1,FIND("-",AB176)-FIND("|",AB176)-1))),ABS($Q176-ABS(VALUE(MID(AB176,FIND("|",AB176)+1,FIND("-",AB176)-FIND("|",AB176)-1))-VALUE(MID(AB176,FIND("-",AB176)+1,10)))))*$D$50)))))*$I176,0)),0)</f>
        <v>0</v>
      </c>
      <c r="AD176" s="403"/>
      <c r="AE176" s="362" t="s">
        <v>264</v>
      </c>
      <c r="AF176" s="355" t="n">
        <f aca="false">IFERROR(IF($M176=AE176,($D$8+$D$9+$D$10)*$I176,IF($N176=LEFT(AE176,1),($D$8+MAX(0,IF($D$50=1,$D$9*(1-(ABS($Q176-ABS(VALUE(MID(AE176,FIND("|",AE176)+1,FIND("-",AE176)-FIND("|",AE176)-1))-VALUE(MID(AE176,FIND("-",AE176)+1,10)))))*$D$50),$D$9*(1-(IF($N176="X",ABS($O176-VALUE(MID(AE176,FIND("|",AE176)+1,FIND("-",AE176)-FIND("|",AE176)-1))),ABS($Q176-ABS(VALUE(MID(AE176,FIND("|",AE176)+1,FIND("-",AE176)-FIND("|",AE176)-1))-VALUE(MID(AE176,FIND("-",AE176)+1,10)))))*$D$50)))))*$I176,0)),0)</f>
        <v>0</v>
      </c>
      <c r="AG176" s="403"/>
      <c r="AH176" s="362" t="s">
        <v>265</v>
      </c>
      <c r="AI176" s="355" t="n">
        <f aca="false">IFERROR(IF($M176=AH176,($D$8+$D$9+$D$10)*$I176,IF($N176=LEFT(AH176,1),($D$8+MAX(0,IF($D$50=1,$D$9*(1-(ABS($Q176-ABS(VALUE(MID(AH176,FIND("|",AH176)+1,FIND("-",AH176)-FIND("|",AH176)-1))-VALUE(MID(AH176,FIND("-",AH176)+1,10)))))*$D$50),$D$9*(1-(IF($N176="X",ABS($O176-VALUE(MID(AH176,FIND("|",AH176)+1,FIND("-",AH176)-FIND("|",AH176)-1))),ABS($Q176-ABS(VALUE(MID(AH176,FIND("|",AH176)+1,FIND("-",AH176)-FIND("|",AH176)-1))-VALUE(MID(AH176,FIND("-",AH176)+1,10)))))*$D$50)))))*$I176,0)),0)</f>
        <v>0</v>
      </c>
      <c r="AJ176" s="403"/>
      <c r="AK176" s="362" t="s">
        <v>265</v>
      </c>
      <c r="AL176" s="355" t="n">
        <f aca="false">IFERROR(IF($M176=AK176,($D$8+$D$9+$D$10)*$I176,IF($N176=LEFT(AK176,1),($D$8+MAX(0,IF($D$50=1,$D$9*(1-(ABS($Q176-ABS(VALUE(MID(AK176,FIND("|",AK176)+1,FIND("-",AK176)-FIND("|",AK176)-1))-VALUE(MID(AK176,FIND("-",AK176)+1,10)))))*$D$50),$D$9*(1-(IF($N176="X",ABS($O176-VALUE(MID(AK176,FIND("|",AK176)+1,FIND("-",AK176)-FIND("|",AK176)-1))),ABS($Q176-ABS(VALUE(MID(AK176,FIND("|",AK176)+1,FIND("-",AK176)-FIND("|",AK176)-1))-VALUE(MID(AK176,FIND("-",AK176)+1,10)))))*$D$50)))))*$I176,0)),0)</f>
        <v>0</v>
      </c>
      <c r="AM176" s="403"/>
      <c r="AN176" s="362" t="s">
        <v>265</v>
      </c>
      <c r="AO176" s="355" t="n">
        <f aca="false">IFERROR(IF($M176=AN176,($D$8+$D$9+$D$10)*$I176,IF($N176=LEFT(AN176,1),($D$8+MAX(0,IF($D$50=1,$D$9*(1-(ABS($Q176-ABS(VALUE(MID(AN176,FIND("|",AN176)+1,FIND("-",AN176)-FIND("|",AN176)-1))-VALUE(MID(AN176,FIND("-",AN176)+1,10)))))*$D$50),$D$9*(1-(IF($N176="X",ABS($O176-VALUE(MID(AN176,FIND("|",AN176)+1,FIND("-",AN176)-FIND("|",AN176)-1))),ABS($Q176-ABS(VALUE(MID(AN176,FIND("|",AN176)+1,FIND("-",AN176)-FIND("|",AN176)-1))-VALUE(MID(AN176,FIND("-",AN176)+1,10)))))*$D$50)))))*$I176,0)),0)</f>
        <v>0</v>
      </c>
      <c r="AP176" s="403"/>
      <c r="AQ176" s="362" t="s">
        <v>267</v>
      </c>
      <c r="AR176" s="355" t="n">
        <f aca="false">IFERROR(IF($M176=AQ176,($D$8+$D$9+$D$10)*$I176,IF($N176=LEFT(AQ176,1),($D$8+MAX(0,IF($D$50=1,$D$9*(1-(ABS($Q176-ABS(VALUE(MID(AQ176,FIND("|",AQ176)+1,FIND("-",AQ176)-FIND("|",AQ176)-1))-VALUE(MID(AQ176,FIND("-",AQ176)+1,10)))))*$D$50),$D$9*(1-(IF($N176="X",ABS($O176-VALUE(MID(AQ176,FIND("|",AQ176)+1,FIND("-",AQ176)-FIND("|",AQ176)-1))),ABS($Q176-ABS(VALUE(MID(AQ176,FIND("|",AQ176)+1,FIND("-",AQ176)-FIND("|",AQ176)-1))-VALUE(MID(AQ176,FIND("-",AQ176)+1,10)))))*$D$50)))))*$I176,0)),0)</f>
        <v>0</v>
      </c>
      <c r="AS176" s="403"/>
      <c r="AT176" s="362" t="s">
        <v>265</v>
      </c>
      <c r="AU176" s="355" t="n">
        <f aca="false">IFERROR(IF($M176=AT176,($D$8+$D$9+$D$10)*$I176,IF($N176=LEFT(AT176,1),($D$8+MAX(0,IF($D$50=1,$D$9*(1-(ABS($Q176-ABS(VALUE(MID(AT176,FIND("|",AT176)+1,FIND("-",AT176)-FIND("|",AT176)-1))-VALUE(MID(AT176,FIND("-",AT176)+1,10)))))*$D$50),$D$9*(1-(IF($N176="X",ABS($O176-VALUE(MID(AT176,FIND("|",AT176)+1,FIND("-",AT176)-FIND("|",AT176)-1))),ABS($Q176-ABS(VALUE(MID(AT176,FIND("|",AT176)+1,FIND("-",AT176)-FIND("|",AT176)-1))-VALUE(MID(AT176,FIND("-",AT176)+1,10)))))*$D$50)))))*$I176,0)),0)</f>
        <v>0</v>
      </c>
      <c r="AV176" s="403"/>
      <c r="AW176" s="362" t="s">
        <v>265</v>
      </c>
      <c r="AX176" s="355" t="n">
        <f aca="false">IFERROR(IF($M176=AW176,($D$8+$D$9+$D$10)*$I176,IF($N176=LEFT(AW176,1),($D$8+MAX(0,IF($D$50=1,$D$9*(1-(ABS($Q176-ABS(VALUE(MID(AW176,FIND("|",AW176)+1,FIND("-",AW176)-FIND("|",AW176)-1))-VALUE(MID(AW176,FIND("-",AW176)+1,10)))))*$D$50),$D$9*(1-(IF($N176="X",ABS($O176-VALUE(MID(AW176,FIND("|",AW176)+1,FIND("-",AW176)-FIND("|",AW176)-1))),ABS($Q176-ABS(VALUE(MID(AW176,FIND("|",AW176)+1,FIND("-",AW176)-FIND("|",AW176)-1))-VALUE(MID(AW176,FIND("-",AW176)+1,10)))))*$D$50)))))*$I176,0)),0)</f>
        <v>0</v>
      </c>
      <c r="AY176" s="403"/>
      <c r="AZ176" s="362" t="s">
        <v>264</v>
      </c>
      <c r="BA176" s="355" t="n">
        <f aca="false">IFERROR(IF($M176=AZ176,($D$8+$D$9+$D$10)*$I176,IF($N176=LEFT(AZ176,1),($D$8+MAX(0,IF($D$50=1,$D$9*(1-(ABS($Q176-ABS(VALUE(MID(AZ176,FIND("|",AZ176)+1,FIND("-",AZ176)-FIND("|",AZ176)-1))-VALUE(MID(AZ176,FIND("-",AZ176)+1,10)))))*$D$50),$D$9*(1-(IF($N176="X",ABS($O176-VALUE(MID(AZ176,FIND("|",AZ176)+1,FIND("-",AZ176)-FIND("|",AZ176)-1))),ABS($Q176-ABS(VALUE(MID(AZ176,FIND("|",AZ176)+1,FIND("-",AZ176)-FIND("|",AZ176)-1))-VALUE(MID(AZ176,FIND("-",AZ176)+1,10)))))*$D$50)))))*$I176,0)),0)</f>
        <v>0</v>
      </c>
      <c r="BB176" s="403"/>
      <c r="BC176" s="362" t="s">
        <v>268</v>
      </c>
      <c r="BD176" s="355" t="n">
        <f aca="false">IFERROR(IF($M176=BC176,($D$8+$D$9+$D$10)*$I176,IF($N176=LEFT(BC176,1),($D$8+MAX(0,IF($D$50=1,$D$9*(1-(ABS($Q176-ABS(VALUE(MID(BC176,FIND("|",BC176)+1,FIND("-",BC176)-FIND("|",BC176)-1))-VALUE(MID(BC176,FIND("-",BC176)+1,10)))))*$D$50),$D$9*(1-(IF($N176="X",ABS($O176-VALUE(MID(BC176,FIND("|",BC176)+1,FIND("-",BC176)-FIND("|",BC176)-1))),ABS($Q176-ABS(VALUE(MID(BC176,FIND("|",BC176)+1,FIND("-",BC176)-FIND("|",BC176)-1))-VALUE(MID(BC176,FIND("-",BC176)+1,10)))))*$D$50)))))*$I176,0)),0)</f>
        <v>0</v>
      </c>
      <c r="BE176" s="403"/>
      <c r="BF176" s="362" t="s">
        <v>265</v>
      </c>
      <c r="BG176" s="355" t="n">
        <f aca="false">IFERROR(IF($M176=BF176,($D$8+$D$9+$D$10)*$I176,IF($N176=LEFT(BF176,1),($D$8+MAX(0,IF($D$50=1,$D$9*(1-(ABS($Q176-ABS(VALUE(MID(BF176,FIND("|",BF176)+1,FIND("-",BF176)-FIND("|",BF176)-1))-VALUE(MID(BF176,FIND("-",BF176)+1,10)))))*$D$50),$D$9*(1-(IF($N176="X",ABS($O176-VALUE(MID(BF176,FIND("|",BF176)+1,FIND("-",BF176)-FIND("|",BF176)-1))),ABS($Q176-ABS(VALUE(MID(BF176,FIND("|",BF176)+1,FIND("-",BF176)-FIND("|",BF176)-1))-VALUE(MID(BF176,FIND("-",BF176)+1,10)))))*$D$50)))))*$I176,0)),0)</f>
        <v>0</v>
      </c>
      <c r="BH176" s="403"/>
      <c r="BI176" s="362" t="s">
        <v>275</v>
      </c>
      <c r="BJ176" s="355" t="n">
        <f aca="false">IFERROR(IF($M176=BI176,($D$8+$D$9+$D$10)*$I176,IF($N176=LEFT(BI176,1),($D$8+MAX(0,IF($D$50=1,$D$9*(1-(ABS($Q176-ABS(VALUE(MID(BI176,FIND("|",BI176)+1,FIND("-",BI176)-FIND("|",BI176)-1))-VALUE(MID(BI176,FIND("-",BI176)+1,10)))))*$D$50),$D$9*(1-(IF($N176="X",ABS($O176-VALUE(MID(BI176,FIND("|",BI176)+1,FIND("-",BI176)-FIND("|",BI176)-1))),ABS($Q176-ABS(VALUE(MID(BI176,FIND("|",BI176)+1,FIND("-",BI176)-FIND("|",BI176)-1))-VALUE(MID(BI176,FIND("-",BI176)+1,10)))))*$D$50)))))*$I176,0)),0)</f>
        <v>0</v>
      </c>
      <c r="BK176" s="403"/>
      <c r="BL176" s="362" t="s">
        <v>266</v>
      </c>
      <c r="BM176" s="355" t="n">
        <f aca="false">IFERROR(IF($M176=BL176,($D$8+$D$9+$D$10)*$I176,IF($N176=LEFT(BL176,1),($D$8+MAX(0,IF($D$50=1,$D$9*(1-(ABS($Q176-ABS(VALUE(MID(BL176,FIND("|",BL176)+1,FIND("-",BL176)-FIND("|",BL176)-1))-VALUE(MID(BL176,FIND("-",BL176)+1,10)))))*$D$50),$D$9*(1-(IF($N176="X",ABS($O176-VALUE(MID(BL176,FIND("|",BL176)+1,FIND("-",BL176)-FIND("|",BL176)-1))),ABS($Q176-ABS(VALUE(MID(BL176,FIND("|",BL176)+1,FIND("-",BL176)-FIND("|",BL176)-1))-VALUE(MID(BL176,FIND("-",BL176)+1,10)))))*$D$50)))))*$I176,0)),0)</f>
        <v>0</v>
      </c>
      <c r="BN176" s="403"/>
      <c r="BO176" s="362" t="s">
        <v>264</v>
      </c>
      <c r="BP176" s="355" t="n">
        <f aca="false">IFERROR(IF($M176=BO176,($D$8+$D$9+$D$10)*$I176,IF($N176=LEFT(BO176,1),($D$8+MAX(0,IF($D$50=1,$D$9*(1-(ABS($Q176-ABS(VALUE(MID(BO176,FIND("|",BO176)+1,FIND("-",BO176)-FIND("|",BO176)-1))-VALUE(MID(BO176,FIND("-",BO176)+1,10)))))*$D$50),$D$9*(1-(IF($N176="X",ABS($O176-VALUE(MID(BO176,FIND("|",BO176)+1,FIND("-",BO176)-FIND("|",BO176)-1))),ABS($Q176-ABS(VALUE(MID(BO176,FIND("|",BO176)+1,FIND("-",BO176)-FIND("|",BO176)-1))-VALUE(MID(BO176,FIND("-",BO176)+1,10)))))*$D$50)))))*$I176,0)),0)</f>
        <v>0</v>
      </c>
      <c r="BQ176" s="403"/>
      <c r="BR176" s="362" t="s">
        <v>266</v>
      </c>
      <c r="BS176" s="355" t="n">
        <f aca="false">IFERROR(IF($M176=BR176,($D$8+$D$9+$D$10)*$I176,IF($N176=LEFT(BR176,1),($D$8+MAX(0,IF($D$50=1,$D$9*(1-(ABS($Q176-ABS(VALUE(MID(BR176,FIND("|",BR176)+1,FIND("-",BR176)-FIND("|",BR176)-1))-VALUE(MID(BR176,FIND("-",BR176)+1,10)))))*$D$50),$D$9*(1-(IF($N176="X",ABS($O176-VALUE(MID(BR176,FIND("|",BR176)+1,FIND("-",BR176)-FIND("|",BR176)-1))),ABS($Q176-ABS(VALUE(MID(BR176,FIND("|",BR176)+1,FIND("-",BR176)-FIND("|",BR176)-1))-VALUE(MID(BR176,FIND("-",BR176)+1,10)))))*$D$50)))))*$I176,0)),0)</f>
        <v>0</v>
      </c>
      <c r="BT176" s="403"/>
      <c r="BU176" s="362"/>
      <c r="BV176" s="355" t="n">
        <f aca="false">IFERROR(IF($M176=BU176,($D$8+$D$9+$D$10)*$I176,IF($N176=LEFT(BU176,1),($D$8+MAX(0,IF($D$50=1,$D$9*(1-(ABS($Q176-ABS(VALUE(MID(BU176,FIND("|",BU176)+1,FIND("-",BU176)-FIND("|",BU176)-1))-VALUE(MID(BU176,FIND("-",BU176)+1,10)))))*$D$50),$D$9*(1-(IF($N176="X",ABS($O176-VALUE(MID(BU176,FIND("|",BU176)+1,FIND("-",BU176)-FIND("|",BU176)-1))),ABS($Q176-ABS(VALUE(MID(BU176,FIND("|",BU176)+1,FIND("-",BU176)-FIND("|",BU176)-1))-VALUE(MID(BU176,FIND("-",BU176)+1,10)))))*$D$50)))))*$I176,0)),0)</f>
        <v>0</v>
      </c>
      <c r="BW176" s="403"/>
      <c r="BX176" s="362"/>
      <c r="BY176" s="355" t="n">
        <f aca="false">IFERROR(IF($M176=BX176,($D$8+$D$9+$D$10)*$I176,IF($N176=LEFT(BX176,1),($D$8+MAX(0,IF($D$50=1,$D$9*(1-(ABS($Q176-ABS(VALUE(MID(BX176,FIND("|",BX176)+1,FIND("-",BX176)-FIND("|",BX176)-1))-VALUE(MID(BX176,FIND("-",BX176)+1,10)))))*$D$50),$D$9*(1-(IF($N176="X",ABS($O176-VALUE(MID(BX176,FIND("|",BX176)+1,FIND("-",BX176)-FIND("|",BX176)-1))),ABS($Q176-ABS(VALUE(MID(BX176,FIND("|",BX176)+1,FIND("-",BX176)-FIND("|",BX176)-1))-VALUE(MID(BX176,FIND("-",BX176)+1,10)))))*$D$50)))))*$I176,0)),0)</f>
        <v>0</v>
      </c>
      <c r="BZ176" s="403"/>
      <c r="CA176" s="362"/>
      <c r="CB176" s="355" t="n">
        <f aca="false">IFERROR(IF($M176=CA176,($D$8+$D$9+$D$10)*$I176,IF($N176=LEFT(CA176,1),($D$8+MAX(0,IF($D$50=1,$D$9*(1-(ABS($Q176-ABS(VALUE(MID(CA176,FIND("|",CA176)+1,FIND("-",CA176)-FIND("|",CA176)-1))-VALUE(MID(CA176,FIND("-",CA176)+1,10)))))*$D$50),$D$9*(1-(IF($N176="X",ABS($O176-VALUE(MID(CA176,FIND("|",CA176)+1,FIND("-",CA176)-FIND("|",CA176)-1))),ABS($Q176-ABS(VALUE(MID(CA176,FIND("|",CA176)+1,FIND("-",CA176)-FIND("|",CA176)-1))-VALUE(MID(CA176,FIND("-",CA176)+1,10)))))*$D$50)))))*$I176,0)),0)</f>
        <v>0</v>
      </c>
      <c r="CC176" s="403"/>
      <c r="CD176" s="362"/>
      <c r="CE176" s="355" t="n">
        <f aca="false">IFERROR(IF($M176=CD176,($D$8+$D$9+$D$10)*$I176,IF($N176=LEFT(CD176,1),($D$8+MAX(0,IF($D$50=1,$D$9*(1-(ABS($Q176-ABS(VALUE(MID(CD176,FIND("|",CD176)+1,FIND("-",CD176)-FIND("|",CD176)-1))-VALUE(MID(CD176,FIND("-",CD176)+1,10)))))*$D$50),$D$9*(1-(IF($N176="X",ABS($O176-VALUE(MID(CD176,FIND("|",CD176)+1,FIND("-",CD176)-FIND("|",CD176)-1))),ABS($Q176-ABS(VALUE(MID(CD176,FIND("|",CD176)+1,FIND("-",CD176)-FIND("|",CD176)-1))-VALUE(MID(CD176,FIND("-",CD176)+1,10)))))*$D$50)))))*$I176,0)),0)</f>
        <v>0</v>
      </c>
      <c r="CF176" s="403"/>
      <c r="CG176" s="362"/>
      <c r="CH176" s="355" t="n">
        <f aca="false">IFERROR(IF($M176=CG176,($D$8+$D$9+$D$10)*$I176,IF($N176=LEFT(CG176,1),($D$8+MAX(0,IF($D$50=1,$D$9*(1-(ABS($Q176-ABS(VALUE(MID(CG176,FIND("|",CG176)+1,FIND("-",CG176)-FIND("|",CG176)-1))-VALUE(MID(CG176,FIND("-",CG176)+1,10)))))*$D$50),$D$9*(1-(IF($N176="X",ABS($O176-VALUE(MID(CG176,FIND("|",CG176)+1,FIND("-",CG176)-FIND("|",CG176)-1))),ABS($Q176-ABS(VALUE(MID(CG176,FIND("|",CG176)+1,FIND("-",CG176)-FIND("|",CG176)-1))-VALUE(MID(CG176,FIND("-",CG176)+1,10)))))*$D$50)))))*$I176,0)),0)</f>
        <v>0</v>
      </c>
      <c r="CI176" s="403"/>
      <c r="CJ176" s="362"/>
      <c r="CK176" s="355" t="n">
        <f aca="false">IFERROR(IF($M176=CJ176,($D$8+$D$9+$D$10)*$I176,IF($N176=LEFT(CJ176,1),($D$8+MAX(0,IF($D$50=1,$D$9*(1-(ABS($Q176-ABS(VALUE(MID(CJ176,FIND("|",CJ176)+1,FIND("-",CJ176)-FIND("|",CJ176)-1))-VALUE(MID(CJ176,FIND("-",CJ176)+1,10)))))*$D$50),$D$9*(1-(IF($N176="X",ABS($O176-VALUE(MID(CJ176,FIND("|",CJ176)+1,FIND("-",CJ176)-FIND("|",CJ176)-1))),ABS($Q176-ABS(VALUE(MID(CJ176,FIND("|",CJ176)+1,FIND("-",CJ176)-FIND("|",CJ176)-1))-VALUE(MID(CJ176,FIND("-",CJ176)+1,10)))))*$D$50)))))*$I176,0)),0)</f>
        <v>0</v>
      </c>
      <c r="CL176" s="403"/>
      <c r="CM176" s="362"/>
      <c r="CN176" s="355" t="n">
        <f aca="false">IFERROR(IF($M176=CM176,($D$8+$D$9+$D$10)*$I176,IF($N176=LEFT(CM176,1),($D$8+MAX(0,IF($D$50=1,$D$9*(1-(ABS($Q176-ABS(VALUE(MID(CM176,FIND("|",CM176)+1,FIND("-",CM176)-FIND("|",CM176)-1))-VALUE(MID(CM176,FIND("-",CM176)+1,10)))))*$D$50),$D$9*(1-(IF($N176="X",ABS($O176-VALUE(MID(CM176,FIND("|",CM176)+1,FIND("-",CM176)-FIND("|",CM176)-1))),ABS($Q176-ABS(VALUE(MID(CM176,FIND("|",CM176)+1,FIND("-",CM176)-FIND("|",CM176)-1))-VALUE(MID(CM176,FIND("-",CM176)+1,10)))))*$D$50)))))*$I176,0)),0)</f>
        <v>0</v>
      </c>
      <c r="CO176" s="403"/>
      <c r="CP176" s="362"/>
      <c r="CQ176" s="355" t="n">
        <f aca="false">IFERROR(IF($M176=CP176,($D$8+$D$9+$D$10)*$I176,IF($N176=LEFT(CP176,1),($D$8+MAX(0,IF($D$50=1,$D$9*(1-(ABS($Q176-ABS(VALUE(MID(CP176,FIND("|",CP176)+1,FIND("-",CP176)-FIND("|",CP176)-1))-VALUE(MID(CP176,FIND("-",CP176)+1,10)))))*$D$50),$D$9*(1-(IF($N176="X",ABS($O176-VALUE(MID(CP176,FIND("|",CP176)+1,FIND("-",CP176)-FIND("|",CP176)-1))),ABS($Q176-ABS(VALUE(MID(CP176,FIND("|",CP176)+1,FIND("-",CP176)-FIND("|",CP176)-1))-VALUE(MID(CP176,FIND("-",CP176)+1,10)))))*$D$50)))))*$I176,0)),0)</f>
        <v>0</v>
      </c>
      <c r="CR176" s="403"/>
      <c r="CS176" s="362"/>
      <c r="CT176" s="355" t="n">
        <f aca="false">IFERROR(IF($M176=CS176,($D$8+$D$9+$D$10)*$I176,IF($N176=LEFT(CS176,1),($D$8+MAX(0,IF($D$50=1,$D$9*(1-(ABS($Q176-ABS(VALUE(MID(CS176,FIND("|",CS176)+1,FIND("-",CS176)-FIND("|",CS176)-1))-VALUE(MID(CS176,FIND("-",CS176)+1,10)))))*$D$50),$D$9*(1-(IF($N176="X",ABS($O176-VALUE(MID(CS176,FIND("|",CS176)+1,FIND("-",CS176)-FIND("|",CS176)-1))),ABS($Q176-ABS(VALUE(MID(CS176,FIND("|",CS176)+1,FIND("-",CS176)-FIND("|",CS176)-1))-VALUE(MID(CS176,FIND("-",CS176)+1,10)))))*$D$50)))))*$I176,0)),0)</f>
        <v>0</v>
      </c>
      <c r="CU176" s="403"/>
      <c r="CV176" s="362"/>
      <c r="CW176" s="355" t="n">
        <f aca="false">IFERROR(IF($M176=CV176,($D$8+$D$9+$D$10)*$I176,IF($N176=LEFT(CV176,1),($D$8+MAX(0,IF($D$50=1,$D$9*(1-(ABS($Q176-ABS(VALUE(MID(CV176,FIND("|",CV176)+1,FIND("-",CV176)-FIND("|",CV176)-1))-VALUE(MID(CV176,FIND("-",CV176)+1,10)))))*$D$50),$D$9*(1-(IF($N176="X",ABS($O176-VALUE(MID(CV176,FIND("|",CV176)+1,FIND("-",CV176)-FIND("|",CV176)-1))),ABS($Q176-ABS(VALUE(MID(CV176,FIND("|",CV176)+1,FIND("-",CV176)-FIND("|",CV176)-1))-VALUE(MID(CV176,FIND("-",CV176)+1,10)))))*$D$50)))))*$I176,0)),0)</f>
        <v>0</v>
      </c>
      <c r="CX176" s="403"/>
      <c r="CY176" s="362"/>
      <c r="CZ176" s="355" t="n">
        <f aca="false">IFERROR(IF($M176=CY176,($D$8+$D$9+$D$10)*$I176,IF($N176=LEFT(CY176,1),($D$8+MAX(0,IF($D$50=1,$D$9*(1-(ABS($Q176-ABS(VALUE(MID(CY176,FIND("|",CY176)+1,FIND("-",CY176)-FIND("|",CY176)-1))-VALUE(MID(CY176,FIND("-",CY176)+1,10)))))*$D$50),$D$9*(1-(IF($N176="X",ABS($O176-VALUE(MID(CY176,FIND("|",CY176)+1,FIND("-",CY176)-FIND("|",CY176)-1))),ABS($Q176-ABS(VALUE(MID(CY176,FIND("|",CY176)+1,FIND("-",CY176)-FIND("|",CY176)-1))-VALUE(MID(CY176,FIND("-",CY176)+1,10)))))*$D$50)))))*$I176,0)),0)</f>
        <v>0</v>
      </c>
      <c r="DA176" s="403"/>
      <c r="DB176" s="362"/>
      <c r="DC176" s="355" t="n">
        <f aca="false">IFERROR(IF($M176=DB176,($D$8+$D$9+$D$10)*$I176,IF($N176=LEFT(DB176,1),($D$8+MAX(0,IF($D$50=1,$D$9*(1-(ABS($Q176-ABS(VALUE(MID(DB176,FIND("|",DB176)+1,FIND("-",DB176)-FIND("|",DB176)-1))-VALUE(MID(DB176,FIND("-",DB176)+1,10)))))*$D$50),$D$9*(1-(IF($N176="X",ABS($O176-VALUE(MID(DB176,FIND("|",DB176)+1,FIND("-",DB176)-FIND("|",DB176)-1))),ABS($Q176-ABS(VALUE(MID(DB176,FIND("|",DB176)+1,FIND("-",DB176)-FIND("|",DB176)-1))-VALUE(MID(DB176,FIND("-",DB176)+1,10)))))*$D$50)))))*$I176,0)),0)</f>
        <v>0</v>
      </c>
      <c r="DD176" s="403"/>
      <c r="DE176" s="362"/>
      <c r="DF176" s="355" t="n">
        <f aca="false">IFERROR(IF($M176=DE176,($D$8+$D$9+$D$10)*$I176,IF($N176=LEFT(DE176,1),($D$8+MAX(0,IF($D$50=1,$D$9*(1-(ABS($Q176-ABS(VALUE(MID(DE176,FIND("|",DE176)+1,FIND("-",DE176)-FIND("|",DE176)-1))-VALUE(MID(DE176,FIND("-",DE176)+1,10)))))*$D$50),$D$9*(1-(IF($N176="X",ABS($O176-VALUE(MID(DE176,FIND("|",DE176)+1,FIND("-",DE176)-FIND("|",DE176)-1))),ABS($Q176-ABS(VALUE(MID(DE176,FIND("|",DE176)+1,FIND("-",DE176)-FIND("|",DE176)-1))-VALUE(MID(DE176,FIND("-",DE176)+1,10)))))*$D$50)))))*$I176,0)),0)</f>
        <v>0</v>
      </c>
      <c r="DG176" s="403"/>
      <c r="DH176" s="362"/>
      <c r="DI176" s="355" t="n">
        <f aca="false">IFERROR(IF($M176=DH176,($D$8+$D$9+$D$10)*$I176,IF($N176=LEFT(DH176,1),($D$8+MAX(0,IF($D$50=1,$D$9*(1-(ABS($Q176-ABS(VALUE(MID(DH176,FIND("|",DH176)+1,FIND("-",DH176)-FIND("|",DH176)-1))-VALUE(MID(DH176,FIND("-",DH176)+1,10)))))*$D$50),$D$9*(1-(IF($N176="X",ABS($O176-VALUE(MID(DH176,FIND("|",DH176)+1,FIND("-",DH176)-FIND("|",DH176)-1))),ABS($Q176-ABS(VALUE(MID(DH176,FIND("|",DH176)+1,FIND("-",DH176)-FIND("|",DH176)-1))-VALUE(MID(DH176,FIND("-",DH176)+1,10)))))*$D$50)))))*$I176,0)),0)</f>
        <v>0</v>
      </c>
      <c r="DJ176" s="403"/>
      <c r="DK176" s="362"/>
      <c r="DL176" s="355" t="n">
        <f aca="false">IFERROR(IF($M176=DK176,($D$8+$D$9+$D$10)*$I176,IF($N176=LEFT(DK176,1),($D$8+MAX(0,IF($D$50=1,$D$9*(1-(ABS($Q176-ABS(VALUE(MID(DK176,FIND("|",DK176)+1,FIND("-",DK176)-FIND("|",DK176)-1))-VALUE(MID(DK176,FIND("-",DK176)+1,10)))))*$D$50),$D$9*(1-(IF($N176="X",ABS($O176-VALUE(MID(DK176,FIND("|",DK176)+1,FIND("-",DK176)-FIND("|",DK176)-1))),ABS($Q176-ABS(VALUE(MID(DK176,FIND("|",DK176)+1,FIND("-",DK176)-FIND("|",DK176)-1))-VALUE(MID(DK176,FIND("-",DK176)+1,10)))))*$D$50)))))*$I176,0)),0)</f>
        <v>0</v>
      </c>
      <c r="DM176" s="403"/>
      <c r="DN176" s="362"/>
      <c r="DO176" s="355" t="n">
        <f aca="false">IFERROR(IF($M176=DN176,($D$8+$D$9+$D$10)*$I176,IF($N176=LEFT(DN176,1),($D$8+MAX(0,IF($D$50=1,$D$9*(1-(ABS($Q176-ABS(VALUE(MID(DN176,FIND("|",DN176)+1,FIND("-",DN176)-FIND("|",DN176)-1))-VALUE(MID(DN176,FIND("-",DN176)+1,10)))))*$D$50),$D$9*(1-(IF($N176="X",ABS($O176-VALUE(MID(DN176,FIND("|",DN176)+1,FIND("-",DN176)-FIND("|",DN176)-1))),ABS($Q176-ABS(VALUE(MID(DN176,FIND("|",DN176)+1,FIND("-",DN176)-FIND("|",DN176)-1))-VALUE(MID(DN176,FIND("-",DN176)+1,10)))))*$D$50)))))*$I176,0)),0)</f>
        <v>0</v>
      </c>
      <c r="DP176" s="403"/>
      <c r="DQ176" s="362"/>
      <c r="DR176" s="355" t="n">
        <f aca="false">IFERROR(IF($M176=DQ176,($D$8+$D$9+$D$10)*$I176,IF($N176=LEFT(DQ176,1),($D$8+MAX(0,IF($D$50=1,$D$9*(1-(ABS($Q176-ABS(VALUE(MID(DQ176,FIND("|",DQ176)+1,FIND("-",DQ176)-FIND("|",DQ176)-1))-VALUE(MID(DQ176,FIND("-",DQ176)+1,10)))))*$D$50),$D$9*(1-(IF($N176="X",ABS($O176-VALUE(MID(DQ176,FIND("|",DQ176)+1,FIND("-",DQ176)-FIND("|",DQ176)-1))),ABS($Q176-ABS(VALUE(MID(DQ176,FIND("|",DQ176)+1,FIND("-",DQ176)-FIND("|",DQ176)-1))-VALUE(MID(DQ176,FIND("-",DQ176)+1,10)))))*$D$50)))))*$I176,0)),0)</f>
        <v>0</v>
      </c>
      <c r="DS176" s="403"/>
      <c r="DT176" s="362"/>
      <c r="DU176" s="355" t="n">
        <f aca="false">IFERROR(IF($M176=DT176,($D$8+$D$9+$D$10)*$I176,IF($N176=LEFT(DT176,1),($D$8+MAX(0,IF($D$50=1,$D$9*(1-(ABS($Q176-ABS(VALUE(MID(DT176,FIND("|",DT176)+1,FIND("-",DT176)-FIND("|",DT176)-1))-VALUE(MID(DT176,FIND("-",DT176)+1,10)))))*$D$50),$D$9*(1-(IF($N176="X",ABS($O176-VALUE(MID(DT176,FIND("|",DT176)+1,FIND("-",DT176)-FIND("|",DT176)-1))),ABS($Q176-ABS(VALUE(MID(DT176,FIND("|",DT176)+1,FIND("-",DT176)-FIND("|",DT176)-1))-VALUE(MID(DT176,FIND("-",DT176)+1,10)))))*$D$50)))))*$I176,0)),0)</f>
        <v>0</v>
      </c>
      <c r="DV176" s="403"/>
      <c r="DW176" s="362"/>
      <c r="DX176" s="355" t="n">
        <f aca="false">IFERROR(IF($M176=DW176,($D$8+$D$9+$D$10)*$I176,IF($N176=LEFT(DW176,1),($D$8+MAX(0,IF($D$50=1,$D$9*(1-(ABS($Q176-ABS(VALUE(MID(DW176,FIND("|",DW176)+1,FIND("-",DW176)-FIND("|",DW176)-1))-VALUE(MID(DW176,FIND("-",DW176)+1,10)))))*$D$50),$D$9*(1-(IF($N176="X",ABS($O176-VALUE(MID(DW176,FIND("|",DW176)+1,FIND("-",DW176)-FIND("|",DW176)-1))),ABS($Q176-ABS(VALUE(MID(DW176,FIND("|",DW176)+1,FIND("-",DW176)-FIND("|",DW176)-1))-VALUE(MID(DW176,FIND("-",DW176)+1,10)))))*$D$50)))))*$I176,0)),0)</f>
        <v>0</v>
      </c>
      <c r="DY176" s="403"/>
      <c r="DZ176" s="362"/>
      <c r="EA176" s="355" t="n">
        <f aca="false">IFERROR(IF($M176=DZ176,($D$8+$D$9+$D$10)*$I176,IF($N176=LEFT(DZ176,1),($D$8+MAX(0,IF($D$50=1,$D$9*(1-(ABS($Q176-ABS(VALUE(MID(DZ176,FIND("|",DZ176)+1,FIND("-",DZ176)-FIND("|",DZ176)-1))-VALUE(MID(DZ176,FIND("-",DZ176)+1,10)))))*$D$50),$D$9*(1-(IF($N176="X",ABS($O176-VALUE(MID(DZ176,FIND("|",DZ176)+1,FIND("-",DZ176)-FIND("|",DZ176)-1))),ABS($Q176-ABS(VALUE(MID(DZ176,FIND("|",DZ176)+1,FIND("-",DZ176)-FIND("|",DZ176)-1))-VALUE(MID(DZ176,FIND("-",DZ176)+1,10)))))*$D$50)))))*$I176,0)),0)</f>
        <v>0</v>
      </c>
      <c r="EB176" s="403"/>
      <c r="EC176" s="362"/>
      <c r="ED176" s="355" t="n">
        <f aca="false">IFERROR(IF($M176=EC176,($D$8+$D$9+$D$10)*$I176,IF($N176=LEFT(EC176,1),($D$8+MAX(0,IF($D$50=1,$D$9*(1-(ABS($Q176-ABS(VALUE(MID(EC176,FIND("|",EC176)+1,FIND("-",EC176)-FIND("|",EC176)-1))-VALUE(MID(EC176,FIND("-",EC176)+1,10)))))*$D$50),$D$9*(1-(IF($N176="X",ABS($O176-VALUE(MID(EC176,FIND("|",EC176)+1,FIND("-",EC176)-FIND("|",EC176)-1))),ABS($Q176-ABS(VALUE(MID(EC176,FIND("|",EC176)+1,FIND("-",EC176)-FIND("|",EC176)-1))-VALUE(MID(EC176,FIND("-",EC176)+1,10)))))*$D$50)))))*$I176,0)),0)</f>
        <v>0</v>
      </c>
      <c r="EE176" s="403"/>
      <c r="EF176" s="362"/>
      <c r="EG176" s="355" t="n">
        <f aca="false">IFERROR(IF($M176=EF176,($D$8+$D$9+$D$10)*$I176,IF($N176=LEFT(EF176,1),($D$8+MAX(0,IF($D$50=1,$D$9*(1-(ABS($Q176-ABS(VALUE(MID(EF176,FIND("|",EF176)+1,FIND("-",EF176)-FIND("|",EF176)-1))-VALUE(MID(EF176,FIND("-",EF176)+1,10)))))*$D$50),$D$9*(1-(IF($N176="X",ABS($O176-VALUE(MID(EF176,FIND("|",EF176)+1,FIND("-",EF176)-FIND("|",EF176)-1))),ABS($Q176-ABS(VALUE(MID(EF176,FIND("|",EF176)+1,FIND("-",EF176)-FIND("|",EF176)-1))-VALUE(MID(EF176,FIND("-",EF176)+1,10)))))*$D$50)))))*$I176,0)),0)</f>
        <v>0</v>
      </c>
      <c r="EH176" s="403"/>
      <c r="EI176" s="403"/>
    </row>
    <row r="177" customFormat="false" ht="15" hidden="false" customHeight="false" outlineLevel="0" collapsed="false">
      <c r="A177" s="331" t="n">
        <f aca="false">WORLDCUP!AD114</f>
        <v>0</v>
      </c>
      <c r="B177" s="331" t="n">
        <f aca="false">WORLDCUP!AC114</f>
        <v>0</v>
      </c>
      <c r="C177" s="421" t="str">
        <f aca="false">CONCATENATE(WORLDCUP!AF114,"-",WORLDCUP!AA114)</f>
        <v>2G-2D</v>
      </c>
      <c r="D177" s="421" t="str">
        <f aca="false">IF(WORLDCUP!AC114&gt;WORLDCUP!AD114,2,IF(WORLDCUP!AC114&lt;WORLDCUP!AD114,1,IF(AND(WORLDCUP!AC114=WORLDCUP!AD114,WORLDCUP!AC114&lt;&gt;"",WORLDCUP!AD114&lt;&gt;""),0,"PD")))</f>
        <v>PD</v>
      </c>
      <c r="E177" s="421" t="str">
        <f aca="false">IF(OR(WORLDCUP!AC114="",WORLDCUP!AD114=""),"-",A177&amp;"-"&amp;B177)</f>
        <v>-</v>
      </c>
      <c r="F177" s="422" t="n">
        <f aca="false">SUM($D$16:$D$18)*I177</f>
        <v>17</v>
      </c>
      <c r="G177" s="422" t="n">
        <f aca="false">VLOOKUP(H177,Equipos!$Q$1:$R$25,2,0)</f>
        <v>20</v>
      </c>
      <c r="H177" s="423" t="str">
        <f aca="false">Idiomas!$D$260</f>
        <v>Dieciseisavos de final</v>
      </c>
      <c r="I177" s="424" t="n">
        <v>1</v>
      </c>
      <c r="J177" s="417"/>
      <c r="K177" s="366" t="str">
        <f aca="false">CONCATENATE(WORLDCUP!AA114,"-",WORLDCUP!AF114)</f>
        <v>2D-2G</v>
      </c>
      <c r="L177" s="353"/>
      <c r="M177" s="358" t="str">
        <f aca="false">IF(OR(WORLDCUP!AC114="",WORLDCUP!AD114=""),"-",N177&amp;"|"&amp;O177&amp;"-"&amp;P177)</f>
        <v>-</v>
      </c>
      <c r="N177" s="331" t="str">
        <f aca="false">IF(OR(WORLDCUP!AC114="",WORLDCUP!AD114=""),"",IF(WORLDCUP!AC114&gt;WORLDCUP!AD114,"1",IF(WORLDCUP!AC114&lt;WORLDCUP!AD114,"2","X")))</f>
        <v/>
      </c>
      <c r="O177" s="331" t="n">
        <f aca="false">WORLDCUP!AC114</f>
        <v>0</v>
      </c>
      <c r="P177" s="331" t="n">
        <f aca="false">WORLDCUP!AD114</f>
        <v>0</v>
      </c>
      <c r="Q177" s="331" t="n">
        <f aca="false">ABS(O177-P177)</f>
        <v>0</v>
      </c>
      <c r="R177" s="403"/>
      <c r="S177" s="362" t="s">
        <v>266</v>
      </c>
      <c r="T177" s="355" t="n">
        <f aca="false">IFERROR(IF($M177=S177,($D$8+$D$9+$D$10)*$I177,IF($N177=LEFT(S177,1),($D$8+MAX(0,IF($D$50=1,$D$9*(1-(ABS($Q177-ABS(VALUE(MID(S177,FIND("|",S177)+1,FIND("-",S177)-FIND("|",S177)-1))-VALUE(MID(S177,FIND("-",S177)+1,10)))))*$D$50),$D$9*(1-(IF($N177="X",ABS($O177-VALUE(MID(S177,FIND("|",S177)+1,FIND("-",S177)-FIND("|",S177)-1))),ABS($Q177-ABS(VALUE(MID(S177,FIND("|",S177)+1,FIND("-",S177)-FIND("|",S177)-1))-VALUE(MID(S177,FIND("-",S177)+1,10)))))*$D$50)))))*$I177,0)),0)</f>
        <v>0</v>
      </c>
      <c r="U177" s="403"/>
      <c r="V177" s="362" t="s">
        <v>267</v>
      </c>
      <c r="W177" s="355" t="n">
        <f aca="false">IFERROR(IF($M177=V177,($D$8+$D$9+$D$10)*$I177,IF($N177=LEFT(V177,1),($D$8+MAX(0,IF($D$50=1,$D$9*(1-(ABS($Q177-ABS(VALUE(MID(V177,FIND("|",V177)+1,FIND("-",V177)-FIND("|",V177)-1))-VALUE(MID(V177,FIND("-",V177)+1,10)))))*$D$50),$D$9*(1-(IF($N177="X",ABS($O177-VALUE(MID(V177,FIND("|",V177)+1,FIND("-",V177)-FIND("|",V177)-1))),ABS($Q177-ABS(VALUE(MID(V177,FIND("|",V177)+1,FIND("-",V177)-FIND("|",V177)-1))-VALUE(MID(V177,FIND("-",V177)+1,10)))))*$D$50)))))*$I177,0)),0)</f>
        <v>0</v>
      </c>
      <c r="X177" s="403"/>
      <c r="Y177" s="362" t="s">
        <v>271</v>
      </c>
      <c r="Z177" s="355" t="n">
        <f aca="false">IFERROR(IF($M177=Y177,($D$8+$D$9+$D$10)*$I177,IF($N177=LEFT(Y177,1),($D$8+MAX(0,IF($D$50=1,$D$9*(1-(ABS($Q177-ABS(VALUE(MID(Y177,FIND("|",Y177)+1,FIND("-",Y177)-FIND("|",Y177)-1))-VALUE(MID(Y177,FIND("-",Y177)+1,10)))))*$D$50),$D$9*(1-(IF($N177="X",ABS($O177-VALUE(MID(Y177,FIND("|",Y177)+1,FIND("-",Y177)-FIND("|",Y177)-1))),ABS($Q177-ABS(VALUE(MID(Y177,FIND("|",Y177)+1,FIND("-",Y177)-FIND("|",Y177)-1))-VALUE(MID(Y177,FIND("-",Y177)+1,10)))))*$D$50)))))*$I177,0)),0)</f>
        <v>0</v>
      </c>
      <c r="AA177" s="403"/>
      <c r="AB177" s="362" t="s">
        <v>265</v>
      </c>
      <c r="AC177" s="355" t="n">
        <f aca="false">IFERROR(IF($M177=AB177,($D$8+$D$9+$D$10)*$I177,IF($N177=LEFT(AB177,1),($D$8+MAX(0,IF($D$50=1,$D$9*(1-(ABS($Q177-ABS(VALUE(MID(AB177,FIND("|",AB177)+1,FIND("-",AB177)-FIND("|",AB177)-1))-VALUE(MID(AB177,FIND("-",AB177)+1,10)))))*$D$50),$D$9*(1-(IF($N177="X",ABS($O177-VALUE(MID(AB177,FIND("|",AB177)+1,FIND("-",AB177)-FIND("|",AB177)-1))),ABS($Q177-ABS(VALUE(MID(AB177,FIND("|",AB177)+1,FIND("-",AB177)-FIND("|",AB177)-1))-VALUE(MID(AB177,FIND("-",AB177)+1,10)))))*$D$50)))))*$I177,0)),0)</f>
        <v>0</v>
      </c>
      <c r="AD177" s="403"/>
      <c r="AE177" s="362" t="s">
        <v>274</v>
      </c>
      <c r="AF177" s="355" t="n">
        <f aca="false">IFERROR(IF($M177=AE177,($D$8+$D$9+$D$10)*$I177,IF($N177=LEFT(AE177,1),($D$8+MAX(0,IF($D$50=1,$D$9*(1-(ABS($Q177-ABS(VALUE(MID(AE177,FIND("|",AE177)+1,FIND("-",AE177)-FIND("|",AE177)-1))-VALUE(MID(AE177,FIND("-",AE177)+1,10)))))*$D$50),$D$9*(1-(IF($N177="X",ABS($O177-VALUE(MID(AE177,FIND("|",AE177)+1,FIND("-",AE177)-FIND("|",AE177)-1))),ABS($Q177-ABS(VALUE(MID(AE177,FIND("|",AE177)+1,FIND("-",AE177)-FIND("|",AE177)-1))-VALUE(MID(AE177,FIND("-",AE177)+1,10)))))*$D$50)))))*$I177,0)),0)</f>
        <v>0</v>
      </c>
      <c r="AG177" s="403"/>
      <c r="AH177" s="362" t="s">
        <v>267</v>
      </c>
      <c r="AI177" s="355" t="n">
        <f aca="false">IFERROR(IF($M177=AH177,($D$8+$D$9+$D$10)*$I177,IF($N177=LEFT(AH177,1),($D$8+MAX(0,IF($D$50=1,$D$9*(1-(ABS($Q177-ABS(VALUE(MID(AH177,FIND("|",AH177)+1,FIND("-",AH177)-FIND("|",AH177)-1))-VALUE(MID(AH177,FIND("-",AH177)+1,10)))))*$D$50),$D$9*(1-(IF($N177="X",ABS($O177-VALUE(MID(AH177,FIND("|",AH177)+1,FIND("-",AH177)-FIND("|",AH177)-1))),ABS($Q177-ABS(VALUE(MID(AH177,FIND("|",AH177)+1,FIND("-",AH177)-FIND("|",AH177)-1))-VALUE(MID(AH177,FIND("-",AH177)+1,10)))))*$D$50)))))*$I177,0)),0)</f>
        <v>0</v>
      </c>
      <c r="AJ177" s="403"/>
      <c r="AK177" s="362" t="s">
        <v>265</v>
      </c>
      <c r="AL177" s="355" t="n">
        <f aca="false">IFERROR(IF($M177=AK177,($D$8+$D$9+$D$10)*$I177,IF($N177=LEFT(AK177,1),($D$8+MAX(0,IF($D$50=1,$D$9*(1-(ABS($Q177-ABS(VALUE(MID(AK177,FIND("|",AK177)+1,FIND("-",AK177)-FIND("|",AK177)-1))-VALUE(MID(AK177,FIND("-",AK177)+1,10)))))*$D$50),$D$9*(1-(IF($N177="X",ABS($O177-VALUE(MID(AK177,FIND("|",AK177)+1,FIND("-",AK177)-FIND("|",AK177)-1))),ABS($Q177-ABS(VALUE(MID(AK177,FIND("|",AK177)+1,FIND("-",AK177)-FIND("|",AK177)-1))-VALUE(MID(AK177,FIND("-",AK177)+1,10)))))*$D$50)))))*$I177,0)),0)</f>
        <v>0</v>
      </c>
      <c r="AM177" s="403"/>
      <c r="AN177" s="362" t="s">
        <v>265</v>
      </c>
      <c r="AO177" s="355" t="n">
        <f aca="false">IFERROR(IF($M177=AN177,($D$8+$D$9+$D$10)*$I177,IF($N177=LEFT(AN177,1),($D$8+MAX(0,IF($D$50=1,$D$9*(1-(ABS($Q177-ABS(VALUE(MID(AN177,FIND("|",AN177)+1,FIND("-",AN177)-FIND("|",AN177)-1))-VALUE(MID(AN177,FIND("-",AN177)+1,10)))))*$D$50),$D$9*(1-(IF($N177="X",ABS($O177-VALUE(MID(AN177,FIND("|",AN177)+1,FIND("-",AN177)-FIND("|",AN177)-1))),ABS($Q177-ABS(VALUE(MID(AN177,FIND("|",AN177)+1,FIND("-",AN177)-FIND("|",AN177)-1))-VALUE(MID(AN177,FIND("-",AN177)+1,10)))))*$D$50)))))*$I177,0)),0)</f>
        <v>0</v>
      </c>
      <c r="AP177" s="403"/>
      <c r="AQ177" s="362" t="s">
        <v>265</v>
      </c>
      <c r="AR177" s="355" t="n">
        <f aca="false">IFERROR(IF($M177=AQ177,($D$8+$D$9+$D$10)*$I177,IF($N177=LEFT(AQ177,1),($D$8+MAX(0,IF($D$50=1,$D$9*(1-(ABS($Q177-ABS(VALUE(MID(AQ177,FIND("|",AQ177)+1,FIND("-",AQ177)-FIND("|",AQ177)-1))-VALUE(MID(AQ177,FIND("-",AQ177)+1,10)))))*$D$50),$D$9*(1-(IF($N177="X",ABS($O177-VALUE(MID(AQ177,FIND("|",AQ177)+1,FIND("-",AQ177)-FIND("|",AQ177)-1))),ABS($Q177-ABS(VALUE(MID(AQ177,FIND("|",AQ177)+1,FIND("-",AQ177)-FIND("|",AQ177)-1))-VALUE(MID(AQ177,FIND("-",AQ177)+1,10)))))*$D$50)))))*$I177,0)),0)</f>
        <v>0</v>
      </c>
      <c r="AS177" s="403"/>
      <c r="AT177" s="362" t="s">
        <v>265</v>
      </c>
      <c r="AU177" s="355" t="n">
        <f aca="false">IFERROR(IF($M177=AT177,($D$8+$D$9+$D$10)*$I177,IF($N177=LEFT(AT177,1),($D$8+MAX(0,IF($D$50=1,$D$9*(1-(ABS($Q177-ABS(VALUE(MID(AT177,FIND("|",AT177)+1,FIND("-",AT177)-FIND("|",AT177)-1))-VALUE(MID(AT177,FIND("-",AT177)+1,10)))))*$D$50),$D$9*(1-(IF($N177="X",ABS($O177-VALUE(MID(AT177,FIND("|",AT177)+1,FIND("-",AT177)-FIND("|",AT177)-1))),ABS($Q177-ABS(VALUE(MID(AT177,FIND("|",AT177)+1,FIND("-",AT177)-FIND("|",AT177)-1))-VALUE(MID(AT177,FIND("-",AT177)+1,10)))))*$D$50)))))*$I177,0)),0)</f>
        <v>0</v>
      </c>
      <c r="AV177" s="403"/>
      <c r="AW177" s="362" t="s">
        <v>264</v>
      </c>
      <c r="AX177" s="355" t="n">
        <f aca="false">IFERROR(IF($M177=AW177,($D$8+$D$9+$D$10)*$I177,IF($N177=LEFT(AW177,1),($D$8+MAX(0,IF($D$50=1,$D$9*(1-(ABS($Q177-ABS(VALUE(MID(AW177,FIND("|",AW177)+1,FIND("-",AW177)-FIND("|",AW177)-1))-VALUE(MID(AW177,FIND("-",AW177)+1,10)))))*$D$50),$D$9*(1-(IF($N177="X",ABS($O177-VALUE(MID(AW177,FIND("|",AW177)+1,FIND("-",AW177)-FIND("|",AW177)-1))),ABS($Q177-ABS(VALUE(MID(AW177,FIND("|",AW177)+1,FIND("-",AW177)-FIND("|",AW177)-1))-VALUE(MID(AW177,FIND("-",AW177)+1,10)))))*$D$50)))))*$I177,0)),0)</f>
        <v>0</v>
      </c>
      <c r="AY177" s="403"/>
      <c r="AZ177" s="362" t="s">
        <v>268</v>
      </c>
      <c r="BA177" s="355" t="n">
        <f aca="false">IFERROR(IF($M177=AZ177,($D$8+$D$9+$D$10)*$I177,IF($N177=LEFT(AZ177,1),($D$8+MAX(0,IF($D$50=1,$D$9*(1-(ABS($Q177-ABS(VALUE(MID(AZ177,FIND("|",AZ177)+1,FIND("-",AZ177)-FIND("|",AZ177)-1))-VALUE(MID(AZ177,FIND("-",AZ177)+1,10)))))*$D$50),$D$9*(1-(IF($N177="X",ABS($O177-VALUE(MID(AZ177,FIND("|",AZ177)+1,FIND("-",AZ177)-FIND("|",AZ177)-1))),ABS($Q177-ABS(VALUE(MID(AZ177,FIND("|",AZ177)+1,FIND("-",AZ177)-FIND("|",AZ177)-1))-VALUE(MID(AZ177,FIND("-",AZ177)+1,10)))))*$D$50)))))*$I177,0)),0)</f>
        <v>0</v>
      </c>
      <c r="BB177" s="403"/>
      <c r="BC177" s="362" t="s">
        <v>266</v>
      </c>
      <c r="BD177" s="355" t="n">
        <f aca="false">IFERROR(IF($M177=BC177,($D$8+$D$9+$D$10)*$I177,IF($N177=LEFT(BC177,1),($D$8+MAX(0,IF($D$50=1,$D$9*(1-(ABS($Q177-ABS(VALUE(MID(BC177,FIND("|",BC177)+1,FIND("-",BC177)-FIND("|",BC177)-1))-VALUE(MID(BC177,FIND("-",BC177)+1,10)))))*$D$50),$D$9*(1-(IF($N177="X",ABS($O177-VALUE(MID(BC177,FIND("|",BC177)+1,FIND("-",BC177)-FIND("|",BC177)-1))),ABS($Q177-ABS(VALUE(MID(BC177,FIND("|",BC177)+1,FIND("-",BC177)-FIND("|",BC177)-1))-VALUE(MID(BC177,FIND("-",BC177)+1,10)))))*$D$50)))))*$I177,0)),0)</f>
        <v>0</v>
      </c>
      <c r="BE177" s="403"/>
      <c r="BF177" s="362" t="s">
        <v>271</v>
      </c>
      <c r="BG177" s="355" t="n">
        <f aca="false">IFERROR(IF($M177=BF177,($D$8+$D$9+$D$10)*$I177,IF($N177=LEFT(BF177,1),($D$8+MAX(0,IF($D$50=1,$D$9*(1-(ABS($Q177-ABS(VALUE(MID(BF177,FIND("|",BF177)+1,FIND("-",BF177)-FIND("|",BF177)-1))-VALUE(MID(BF177,FIND("-",BF177)+1,10)))))*$D$50),$D$9*(1-(IF($N177="X",ABS($O177-VALUE(MID(BF177,FIND("|",BF177)+1,FIND("-",BF177)-FIND("|",BF177)-1))),ABS($Q177-ABS(VALUE(MID(BF177,FIND("|",BF177)+1,FIND("-",BF177)-FIND("|",BF177)-1))-VALUE(MID(BF177,FIND("-",BF177)+1,10)))))*$D$50)))))*$I177,0)),0)</f>
        <v>0</v>
      </c>
      <c r="BH177" s="403"/>
      <c r="BI177" s="362" t="s">
        <v>267</v>
      </c>
      <c r="BJ177" s="355" t="n">
        <f aca="false">IFERROR(IF($M177=BI177,($D$8+$D$9+$D$10)*$I177,IF($N177=LEFT(BI177,1),($D$8+MAX(0,IF($D$50=1,$D$9*(1-(ABS($Q177-ABS(VALUE(MID(BI177,FIND("|",BI177)+1,FIND("-",BI177)-FIND("|",BI177)-1))-VALUE(MID(BI177,FIND("-",BI177)+1,10)))))*$D$50),$D$9*(1-(IF($N177="X",ABS($O177-VALUE(MID(BI177,FIND("|",BI177)+1,FIND("-",BI177)-FIND("|",BI177)-1))),ABS($Q177-ABS(VALUE(MID(BI177,FIND("|",BI177)+1,FIND("-",BI177)-FIND("|",BI177)-1))-VALUE(MID(BI177,FIND("-",BI177)+1,10)))))*$D$50)))))*$I177,0)),0)</f>
        <v>0</v>
      </c>
      <c r="BK177" s="403"/>
      <c r="BL177" s="362" t="s">
        <v>264</v>
      </c>
      <c r="BM177" s="355" t="n">
        <f aca="false">IFERROR(IF($M177=BL177,($D$8+$D$9+$D$10)*$I177,IF($N177=LEFT(BL177,1),($D$8+MAX(0,IF($D$50=1,$D$9*(1-(ABS($Q177-ABS(VALUE(MID(BL177,FIND("|",BL177)+1,FIND("-",BL177)-FIND("|",BL177)-1))-VALUE(MID(BL177,FIND("-",BL177)+1,10)))))*$D$50),$D$9*(1-(IF($N177="X",ABS($O177-VALUE(MID(BL177,FIND("|",BL177)+1,FIND("-",BL177)-FIND("|",BL177)-1))),ABS($Q177-ABS(VALUE(MID(BL177,FIND("|",BL177)+1,FIND("-",BL177)-FIND("|",BL177)-1))-VALUE(MID(BL177,FIND("-",BL177)+1,10)))))*$D$50)))))*$I177,0)),0)</f>
        <v>0</v>
      </c>
      <c r="BN177" s="403"/>
      <c r="BO177" s="362" t="s">
        <v>279</v>
      </c>
      <c r="BP177" s="355" t="n">
        <f aca="false">IFERROR(IF($M177=BO177,($D$8+$D$9+$D$10)*$I177,IF($N177=LEFT(BO177,1),($D$8+MAX(0,IF($D$50=1,$D$9*(1-(ABS($Q177-ABS(VALUE(MID(BO177,FIND("|",BO177)+1,FIND("-",BO177)-FIND("|",BO177)-1))-VALUE(MID(BO177,FIND("-",BO177)+1,10)))))*$D$50),$D$9*(1-(IF($N177="X",ABS($O177-VALUE(MID(BO177,FIND("|",BO177)+1,FIND("-",BO177)-FIND("|",BO177)-1))),ABS($Q177-ABS(VALUE(MID(BO177,FIND("|",BO177)+1,FIND("-",BO177)-FIND("|",BO177)-1))-VALUE(MID(BO177,FIND("-",BO177)+1,10)))))*$D$50)))))*$I177,0)),0)</f>
        <v>0</v>
      </c>
      <c r="BQ177" s="403"/>
      <c r="BR177" s="362" t="s">
        <v>264</v>
      </c>
      <c r="BS177" s="355" t="n">
        <f aca="false">IFERROR(IF($M177=BR177,($D$8+$D$9+$D$10)*$I177,IF($N177=LEFT(BR177,1),($D$8+MAX(0,IF($D$50=1,$D$9*(1-(ABS($Q177-ABS(VALUE(MID(BR177,FIND("|",BR177)+1,FIND("-",BR177)-FIND("|",BR177)-1))-VALUE(MID(BR177,FIND("-",BR177)+1,10)))))*$D$50),$D$9*(1-(IF($N177="X",ABS($O177-VALUE(MID(BR177,FIND("|",BR177)+1,FIND("-",BR177)-FIND("|",BR177)-1))),ABS($Q177-ABS(VALUE(MID(BR177,FIND("|",BR177)+1,FIND("-",BR177)-FIND("|",BR177)-1))-VALUE(MID(BR177,FIND("-",BR177)+1,10)))))*$D$50)))))*$I177,0)),0)</f>
        <v>0</v>
      </c>
      <c r="BT177" s="403"/>
      <c r="BU177" s="362"/>
      <c r="BV177" s="355" t="n">
        <f aca="false">IFERROR(IF($M177=BU177,($D$8+$D$9+$D$10)*$I177,IF($N177=LEFT(BU177,1),($D$8+MAX(0,IF($D$50=1,$D$9*(1-(ABS($Q177-ABS(VALUE(MID(BU177,FIND("|",BU177)+1,FIND("-",BU177)-FIND("|",BU177)-1))-VALUE(MID(BU177,FIND("-",BU177)+1,10)))))*$D$50),$D$9*(1-(IF($N177="X",ABS($O177-VALUE(MID(BU177,FIND("|",BU177)+1,FIND("-",BU177)-FIND("|",BU177)-1))),ABS($Q177-ABS(VALUE(MID(BU177,FIND("|",BU177)+1,FIND("-",BU177)-FIND("|",BU177)-1))-VALUE(MID(BU177,FIND("-",BU177)+1,10)))))*$D$50)))))*$I177,0)),0)</f>
        <v>0</v>
      </c>
      <c r="BW177" s="403"/>
      <c r="BX177" s="362"/>
      <c r="BY177" s="355" t="n">
        <f aca="false">IFERROR(IF($M177=BX177,($D$8+$D$9+$D$10)*$I177,IF($N177=LEFT(BX177,1),($D$8+MAX(0,IF($D$50=1,$D$9*(1-(ABS($Q177-ABS(VALUE(MID(BX177,FIND("|",BX177)+1,FIND("-",BX177)-FIND("|",BX177)-1))-VALUE(MID(BX177,FIND("-",BX177)+1,10)))))*$D$50),$D$9*(1-(IF($N177="X",ABS($O177-VALUE(MID(BX177,FIND("|",BX177)+1,FIND("-",BX177)-FIND("|",BX177)-1))),ABS($Q177-ABS(VALUE(MID(BX177,FIND("|",BX177)+1,FIND("-",BX177)-FIND("|",BX177)-1))-VALUE(MID(BX177,FIND("-",BX177)+1,10)))))*$D$50)))))*$I177,0)),0)</f>
        <v>0</v>
      </c>
      <c r="BZ177" s="403"/>
      <c r="CA177" s="362"/>
      <c r="CB177" s="355" t="n">
        <f aca="false">IFERROR(IF($M177=CA177,($D$8+$D$9+$D$10)*$I177,IF($N177=LEFT(CA177,1),($D$8+MAX(0,IF($D$50=1,$D$9*(1-(ABS($Q177-ABS(VALUE(MID(CA177,FIND("|",CA177)+1,FIND("-",CA177)-FIND("|",CA177)-1))-VALUE(MID(CA177,FIND("-",CA177)+1,10)))))*$D$50),$D$9*(1-(IF($N177="X",ABS($O177-VALUE(MID(CA177,FIND("|",CA177)+1,FIND("-",CA177)-FIND("|",CA177)-1))),ABS($Q177-ABS(VALUE(MID(CA177,FIND("|",CA177)+1,FIND("-",CA177)-FIND("|",CA177)-1))-VALUE(MID(CA177,FIND("-",CA177)+1,10)))))*$D$50)))))*$I177,0)),0)</f>
        <v>0</v>
      </c>
      <c r="CC177" s="403"/>
      <c r="CD177" s="362"/>
      <c r="CE177" s="355" t="n">
        <f aca="false">IFERROR(IF($M177=CD177,($D$8+$D$9+$D$10)*$I177,IF($N177=LEFT(CD177,1),($D$8+MAX(0,IF($D$50=1,$D$9*(1-(ABS($Q177-ABS(VALUE(MID(CD177,FIND("|",CD177)+1,FIND("-",CD177)-FIND("|",CD177)-1))-VALUE(MID(CD177,FIND("-",CD177)+1,10)))))*$D$50),$D$9*(1-(IF($N177="X",ABS($O177-VALUE(MID(CD177,FIND("|",CD177)+1,FIND("-",CD177)-FIND("|",CD177)-1))),ABS($Q177-ABS(VALUE(MID(CD177,FIND("|",CD177)+1,FIND("-",CD177)-FIND("|",CD177)-1))-VALUE(MID(CD177,FIND("-",CD177)+1,10)))))*$D$50)))))*$I177,0)),0)</f>
        <v>0</v>
      </c>
      <c r="CF177" s="403"/>
      <c r="CG177" s="362"/>
      <c r="CH177" s="355" t="n">
        <f aca="false">IFERROR(IF($M177=CG177,($D$8+$D$9+$D$10)*$I177,IF($N177=LEFT(CG177,1),($D$8+MAX(0,IF($D$50=1,$D$9*(1-(ABS($Q177-ABS(VALUE(MID(CG177,FIND("|",CG177)+1,FIND("-",CG177)-FIND("|",CG177)-1))-VALUE(MID(CG177,FIND("-",CG177)+1,10)))))*$D$50),$D$9*(1-(IF($N177="X",ABS($O177-VALUE(MID(CG177,FIND("|",CG177)+1,FIND("-",CG177)-FIND("|",CG177)-1))),ABS($Q177-ABS(VALUE(MID(CG177,FIND("|",CG177)+1,FIND("-",CG177)-FIND("|",CG177)-1))-VALUE(MID(CG177,FIND("-",CG177)+1,10)))))*$D$50)))))*$I177,0)),0)</f>
        <v>0</v>
      </c>
      <c r="CI177" s="403"/>
      <c r="CJ177" s="362"/>
      <c r="CK177" s="355" t="n">
        <f aca="false">IFERROR(IF($M177=CJ177,($D$8+$D$9+$D$10)*$I177,IF($N177=LEFT(CJ177,1),($D$8+MAX(0,IF($D$50=1,$D$9*(1-(ABS($Q177-ABS(VALUE(MID(CJ177,FIND("|",CJ177)+1,FIND("-",CJ177)-FIND("|",CJ177)-1))-VALUE(MID(CJ177,FIND("-",CJ177)+1,10)))))*$D$50),$D$9*(1-(IF($N177="X",ABS($O177-VALUE(MID(CJ177,FIND("|",CJ177)+1,FIND("-",CJ177)-FIND("|",CJ177)-1))),ABS($Q177-ABS(VALUE(MID(CJ177,FIND("|",CJ177)+1,FIND("-",CJ177)-FIND("|",CJ177)-1))-VALUE(MID(CJ177,FIND("-",CJ177)+1,10)))))*$D$50)))))*$I177,0)),0)</f>
        <v>0</v>
      </c>
      <c r="CL177" s="403"/>
      <c r="CM177" s="362"/>
      <c r="CN177" s="355" t="n">
        <f aca="false">IFERROR(IF($M177=CM177,($D$8+$D$9+$D$10)*$I177,IF($N177=LEFT(CM177,1),($D$8+MAX(0,IF($D$50=1,$D$9*(1-(ABS($Q177-ABS(VALUE(MID(CM177,FIND("|",CM177)+1,FIND("-",CM177)-FIND("|",CM177)-1))-VALUE(MID(CM177,FIND("-",CM177)+1,10)))))*$D$50),$D$9*(1-(IF($N177="X",ABS($O177-VALUE(MID(CM177,FIND("|",CM177)+1,FIND("-",CM177)-FIND("|",CM177)-1))),ABS($Q177-ABS(VALUE(MID(CM177,FIND("|",CM177)+1,FIND("-",CM177)-FIND("|",CM177)-1))-VALUE(MID(CM177,FIND("-",CM177)+1,10)))))*$D$50)))))*$I177,0)),0)</f>
        <v>0</v>
      </c>
      <c r="CO177" s="403"/>
      <c r="CP177" s="362"/>
      <c r="CQ177" s="355" t="n">
        <f aca="false">IFERROR(IF($M177=CP177,($D$8+$D$9+$D$10)*$I177,IF($N177=LEFT(CP177,1),($D$8+MAX(0,IF($D$50=1,$D$9*(1-(ABS($Q177-ABS(VALUE(MID(CP177,FIND("|",CP177)+1,FIND("-",CP177)-FIND("|",CP177)-1))-VALUE(MID(CP177,FIND("-",CP177)+1,10)))))*$D$50),$D$9*(1-(IF($N177="X",ABS($O177-VALUE(MID(CP177,FIND("|",CP177)+1,FIND("-",CP177)-FIND("|",CP177)-1))),ABS($Q177-ABS(VALUE(MID(CP177,FIND("|",CP177)+1,FIND("-",CP177)-FIND("|",CP177)-1))-VALUE(MID(CP177,FIND("-",CP177)+1,10)))))*$D$50)))))*$I177,0)),0)</f>
        <v>0</v>
      </c>
      <c r="CR177" s="403"/>
      <c r="CS177" s="362"/>
      <c r="CT177" s="355" t="n">
        <f aca="false">IFERROR(IF($M177=CS177,($D$8+$D$9+$D$10)*$I177,IF($N177=LEFT(CS177,1),($D$8+MAX(0,IF($D$50=1,$D$9*(1-(ABS($Q177-ABS(VALUE(MID(CS177,FIND("|",CS177)+1,FIND("-",CS177)-FIND("|",CS177)-1))-VALUE(MID(CS177,FIND("-",CS177)+1,10)))))*$D$50),$D$9*(1-(IF($N177="X",ABS($O177-VALUE(MID(CS177,FIND("|",CS177)+1,FIND("-",CS177)-FIND("|",CS177)-1))),ABS($Q177-ABS(VALUE(MID(CS177,FIND("|",CS177)+1,FIND("-",CS177)-FIND("|",CS177)-1))-VALUE(MID(CS177,FIND("-",CS177)+1,10)))))*$D$50)))))*$I177,0)),0)</f>
        <v>0</v>
      </c>
      <c r="CU177" s="403"/>
      <c r="CV177" s="362"/>
      <c r="CW177" s="355" t="n">
        <f aca="false">IFERROR(IF($M177=CV177,($D$8+$D$9+$D$10)*$I177,IF($N177=LEFT(CV177,1),($D$8+MAX(0,IF($D$50=1,$D$9*(1-(ABS($Q177-ABS(VALUE(MID(CV177,FIND("|",CV177)+1,FIND("-",CV177)-FIND("|",CV177)-1))-VALUE(MID(CV177,FIND("-",CV177)+1,10)))))*$D$50),$D$9*(1-(IF($N177="X",ABS($O177-VALUE(MID(CV177,FIND("|",CV177)+1,FIND("-",CV177)-FIND("|",CV177)-1))),ABS($Q177-ABS(VALUE(MID(CV177,FIND("|",CV177)+1,FIND("-",CV177)-FIND("|",CV177)-1))-VALUE(MID(CV177,FIND("-",CV177)+1,10)))))*$D$50)))))*$I177,0)),0)</f>
        <v>0</v>
      </c>
      <c r="CX177" s="403"/>
      <c r="CY177" s="362"/>
      <c r="CZ177" s="355" t="n">
        <f aca="false">IFERROR(IF($M177=CY177,($D$8+$D$9+$D$10)*$I177,IF($N177=LEFT(CY177,1),($D$8+MAX(0,IF($D$50=1,$D$9*(1-(ABS($Q177-ABS(VALUE(MID(CY177,FIND("|",CY177)+1,FIND("-",CY177)-FIND("|",CY177)-1))-VALUE(MID(CY177,FIND("-",CY177)+1,10)))))*$D$50),$D$9*(1-(IF($N177="X",ABS($O177-VALUE(MID(CY177,FIND("|",CY177)+1,FIND("-",CY177)-FIND("|",CY177)-1))),ABS($Q177-ABS(VALUE(MID(CY177,FIND("|",CY177)+1,FIND("-",CY177)-FIND("|",CY177)-1))-VALUE(MID(CY177,FIND("-",CY177)+1,10)))))*$D$50)))))*$I177,0)),0)</f>
        <v>0</v>
      </c>
      <c r="DA177" s="403"/>
      <c r="DB177" s="362"/>
      <c r="DC177" s="355" t="n">
        <f aca="false">IFERROR(IF($M177=DB177,($D$8+$D$9+$D$10)*$I177,IF($N177=LEFT(DB177,1),($D$8+MAX(0,IF($D$50=1,$D$9*(1-(ABS($Q177-ABS(VALUE(MID(DB177,FIND("|",DB177)+1,FIND("-",DB177)-FIND("|",DB177)-1))-VALUE(MID(DB177,FIND("-",DB177)+1,10)))))*$D$50),$D$9*(1-(IF($N177="X",ABS($O177-VALUE(MID(DB177,FIND("|",DB177)+1,FIND("-",DB177)-FIND("|",DB177)-1))),ABS($Q177-ABS(VALUE(MID(DB177,FIND("|",DB177)+1,FIND("-",DB177)-FIND("|",DB177)-1))-VALUE(MID(DB177,FIND("-",DB177)+1,10)))))*$D$50)))))*$I177,0)),0)</f>
        <v>0</v>
      </c>
      <c r="DD177" s="403"/>
      <c r="DE177" s="362"/>
      <c r="DF177" s="355" t="n">
        <f aca="false">IFERROR(IF($M177=DE177,($D$8+$D$9+$D$10)*$I177,IF($N177=LEFT(DE177,1),($D$8+MAX(0,IF($D$50=1,$D$9*(1-(ABS($Q177-ABS(VALUE(MID(DE177,FIND("|",DE177)+1,FIND("-",DE177)-FIND("|",DE177)-1))-VALUE(MID(DE177,FIND("-",DE177)+1,10)))))*$D$50),$D$9*(1-(IF($N177="X",ABS($O177-VALUE(MID(DE177,FIND("|",DE177)+1,FIND("-",DE177)-FIND("|",DE177)-1))),ABS($Q177-ABS(VALUE(MID(DE177,FIND("|",DE177)+1,FIND("-",DE177)-FIND("|",DE177)-1))-VALUE(MID(DE177,FIND("-",DE177)+1,10)))))*$D$50)))))*$I177,0)),0)</f>
        <v>0</v>
      </c>
      <c r="DG177" s="403"/>
      <c r="DH177" s="362"/>
      <c r="DI177" s="355" t="n">
        <f aca="false">IFERROR(IF($M177=DH177,($D$8+$D$9+$D$10)*$I177,IF($N177=LEFT(DH177,1),($D$8+MAX(0,IF($D$50=1,$D$9*(1-(ABS($Q177-ABS(VALUE(MID(DH177,FIND("|",DH177)+1,FIND("-",DH177)-FIND("|",DH177)-1))-VALUE(MID(DH177,FIND("-",DH177)+1,10)))))*$D$50),$D$9*(1-(IF($N177="X",ABS($O177-VALUE(MID(DH177,FIND("|",DH177)+1,FIND("-",DH177)-FIND("|",DH177)-1))),ABS($Q177-ABS(VALUE(MID(DH177,FIND("|",DH177)+1,FIND("-",DH177)-FIND("|",DH177)-1))-VALUE(MID(DH177,FIND("-",DH177)+1,10)))))*$D$50)))))*$I177,0)),0)</f>
        <v>0</v>
      </c>
      <c r="DJ177" s="403"/>
      <c r="DK177" s="362"/>
      <c r="DL177" s="355" t="n">
        <f aca="false">IFERROR(IF($M177=DK177,($D$8+$D$9+$D$10)*$I177,IF($N177=LEFT(DK177,1),($D$8+MAX(0,IF($D$50=1,$D$9*(1-(ABS($Q177-ABS(VALUE(MID(DK177,FIND("|",DK177)+1,FIND("-",DK177)-FIND("|",DK177)-1))-VALUE(MID(DK177,FIND("-",DK177)+1,10)))))*$D$50),$D$9*(1-(IF($N177="X",ABS($O177-VALUE(MID(DK177,FIND("|",DK177)+1,FIND("-",DK177)-FIND("|",DK177)-1))),ABS($Q177-ABS(VALUE(MID(DK177,FIND("|",DK177)+1,FIND("-",DK177)-FIND("|",DK177)-1))-VALUE(MID(DK177,FIND("-",DK177)+1,10)))))*$D$50)))))*$I177,0)),0)</f>
        <v>0</v>
      </c>
      <c r="DM177" s="403"/>
      <c r="DN177" s="362"/>
      <c r="DO177" s="355" t="n">
        <f aca="false">IFERROR(IF($M177=DN177,($D$8+$D$9+$D$10)*$I177,IF($N177=LEFT(DN177,1),($D$8+MAX(0,IF($D$50=1,$D$9*(1-(ABS($Q177-ABS(VALUE(MID(DN177,FIND("|",DN177)+1,FIND("-",DN177)-FIND("|",DN177)-1))-VALUE(MID(DN177,FIND("-",DN177)+1,10)))))*$D$50),$D$9*(1-(IF($N177="X",ABS($O177-VALUE(MID(DN177,FIND("|",DN177)+1,FIND("-",DN177)-FIND("|",DN177)-1))),ABS($Q177-ABS(VALUE(MID(DN177,FIND("|",DN177)+1,FIND("-",DN177)-FIND("|",DN177)-1))-VALUE(MID(DN177,FIND("-",DN177)+1,10)))))*$D$50)))))*$I177,0)),0)</f>
        <v>0</v>
      </c>
      <c r="DP177" s="403"/>
      <c r="DQ177" s="362"/>
      <c r="DR177" s="355" t="n">
        <f aca="false">IFERROR(IF($M177=DQ177,($D$8+$D$9+$D$10)*$I177,IF($N177=LEFT(DQ177,1),($D$8+MAX(0,IF($D$50=1,$D$9*(1-(ABS($Q177-ABS(VALUE(MID(DQ177,FIND("|",DQ177)+1,FIND("-",DQ177)-FIND("|",DQ177)-1))-VALUE(MID(DQ177,FIND("-",DQ177)+1,10)))))*$D$50),$D$9*(1-(IF($N177="X",ABS($O177-VALUE(MID(DQ177,FIND("|",DQ177)+1,FIND("-",DQ177)-FIND("|",DQ177)-1))),ABS($Q177-ABS(VALUE(MID(DQ177,FIND("|",DQ177)+1,FIND("-",DQ177)-FIND("|",DQ177)-1))-VALUE(MID(DQ177,FIND("-",DQ177)+1,10)))))*$D$50)))))*$I177,0)),0)</f>
        <v>0</v>
      </c>
      <c r="DS177" s="403"/>
      <c r="DT177" s="362"/>
      <c r="DU177" s="355" t="n">
        <f aca="false">IFERROR(IF($M177=DT177,($D$8+$D$9+$D$10)*$I177,IF($N177=LEFT(DT177,1),($D$8+MAX(0,IF($D$50=1,$D$9*(1-(ABS($Q177-ABS(VALUE(MID(DT177,FIND("|",DT177)+1,FIND("-",DT177)-FIND("|",DT177)-1))-VALUE(MID(DT177,FIND("-",DT177)+1,10)))))*$D$50),$D$9*(1-(IF($N177="X",ABS($O177-VALUE(MID(DT177,FIND("|",DT177)+1,FIND("-",DT177)-FIND("|",DT177)-1))),ABS($Q177-ABS(VALUE(MID(DT177,FIND("|",DT177)+1,FIND("-",DT177)-FIND("|",DT177)-1))-VALUE(MID(DT177,FIND("-",DT177)+1,10)))))*$D$50)))))*$I177,0)),0)</f>
        <v>0</v>
      </c>
      <c r="DV177" s="403"/>
      <c r="DW177" s="362"/>
      <c r="DX177" s="355" t="n">
        <f aca="false">IFERROR(IF($M177=DW177,($D$8+$D$9+$D$10)*$I177,IF($N177=LEFT(DW177,1),($D$8+MAX(0,IF($D$50=1,$D$9*(1-(ABS($Q177-ABS(VALUE(MID(DW177,FIND("|",DW177)+1,FIND("-",DW177)-FIND("|",DW177)-1))-VALUE(MID(DW177,FIND("-",DW177)+1,10)))))*$D$50),$D$9*(1-(IF($N177="X",ABS($O177-VALUE(MID(DW177,FIND("|",DW177)+1,FIND("-",DW177)-FIND("|",DW177)-1))),ABS($Q177-ABS(VALUE(MID(DW177,FIND("|",DW177)+1,FIND("-",DW177)-FIND("|",DW177)-1))-VALUE(MID(DW177,FIND("-",DW177)+1,10)))))*$D$50)))))*$I177,0)),0)</f>
        <v>0</v>
      </c>
      <c r="DY177" s="403"/>
      <c r="DZ177" s="362"/>
      <c r="EA177" s="355" t="n">
        <f aca="false">IFERROR(IF($M177=DZ177,($D$8+$D$9+$D$10)*$I177,IF($N177=LEFT(DZ177,1),($D$8+MAX(0,IF($D$50=1,$D$9*(1-(ABS($Q177-ABS(VALUE(MID(DZ177,FIND("|",DZ177)+1,FIND("-",DZ177)-FIND("|",DZ177)-1))-VALUE(MID(DZ177,FIND("-",DZ177)+1,10)))))*$D$50),$D$9*(1-(IF($N177="X",ABS($O177-VALUE(MID(DZ177,FIND("|",DZ177)+1,FIND("-",DZ177)-FIND("|",DZ177)-1))),ABS($Q177-ABS(VALUE(MID(DZ177,FIND("|",DZ177)+1,FIND("-",DZ177)-FIND("|",DZ177)-1))-VALUE(MID(DZ177,FIND("-",DZ177)+1,10)))))*$D$50)))))*$I177,0)),0)</f>
        <v>0</v>
      </c>
      <c r="EB177" s="403"/>
      <c r="EC177" s="362"/>
      <c r="ED177" s="355" t="n">
        <f aca="false">IFERROR(IF($M177=EC177,($D$8+$D$9+$D$10)*$I177,IF($N177=LEFT(EC177,1),($D$8+MAX(0,IF($D$50=1,$D$9*(1-(ABS($Q177-ABS(VALUE(MID(EC177,FIND("|",EC177)+1,FIND("-",EC177)-FIND("|",EC177)-1))-VALUE(MID(EC177,FIND("-",EC177)+1,10)))))*$D$50),$D$9*(1-(IF($N177="X",ABS($O177-VALUE(MID(EC177,FIND("|",EC177)+1,FIND("-",EC177)-FIND("|",EC177)-1))),ABS($Q177-ABS(VALUE(MID(EC177,FIND("|",EC177)+1,FIND("-",EC177)-FIND("|",EC177)-1))-VALUE(MID(EC177,FIND("-",EC177)+1,10)))))*$D$50)))))*$I177,0)),0)</f>
        <v>0</v>
      </c>
      <c r="EE177" s="403"/>
      <c r="EF177" s="362"/>
      <c r="EG177" s="355" t="n">
        <f aca="false">IFERROR(IF($M177=EF177,($D$8+$D$9+$D$10)*$I177,IF($N177=LEFT(EF177,1),($D$8+MAX(0,IF($D$50=1,$D$9*(1-(ABS($Q177-ABS(VALUE(MID(EF177,FIND("|",EF177)+1,FIND("-",EF177)-FIND("|",EF177)-1))-VALUE(MID(EF177,FIND("-",EF177)+1,10)))))*$D$50),$D$9*(1-(IF($N177="X",ABS($O177-VALUE(MID(EF177,FIND("|",EF177)+1,FIND("-",EF177)-FIND("|",EF177)-1))),ABS($Q177-ABS(VALUE(MID(EF177,FIND("|",EF177)+1,FIND("-",EF177)-FIND("|",EF177)-1))-VALUE(MID(EF177,FIND("-",EF177)+1,10)))))*$D$50)))))*$I177,0)),0)</f>
        <v>0</v>
      </c>
      <c r="EH177" s="403"/>
      <c r="EI177" s="403"/>
    </row>
    <row r="178" customFormat="false" ht="15" hidden="false" customHeight="false" outlineLevel="0" collapsed="false">
      <c r="A178" s="331" t="n">
        <f aca="false">WORLDCUP!AD115</f>
        <v>0</v>
      </c>
      <c r="B178" s="331" t="n">
        <f aca="false">WORLDCUP!AC115</f>
        <v>0</v>
      </c>
      <c r="C178" s="421" t="str">
        <f aca="false">CONCATENATE(WORLDCUP!AF115,"-",WORLDCUP!AA115)</f>
        <v>2H-1J</v>
      </c>
      <c r="D178" s="421" t="str">
        <f aca="false">IF(WORLDCUP!AC115&gt;WORLDCUP!AD115,2,IF(WORLDCUP!AC115&lt;WORLDCUP!AD115,1,IF(AND(WORLDCUP!AC115=WORLDCUP!AD115,WORLDCUP!AC115&lt;&gt;"",WORLDCUP!AD115&lt;&gt;""),0,"PD")))</f>
        <v>PD</v>
      </c>
      <c r="E178" s="421" t="str">
        <f aca="false">IF(OR(WORLDCUP!AC115="",WORLDCUP!AD115=""),"-",A178&amp;"-"&amp;B178)</f>
        <v>-</v>
      </c>
      <c r="F178" s="422" t="n">
        <f aca="false">SUM($D$16:$D$18)*I178</f>
        <v>17</v>
      </c>
      <c r="G178" s="422" t="n">
        <f aca="false">VLOOKUP(H178,Equipos!$Q$1:$R$25,2,0)</f>
        <v>20</v>
      </c>
      <c r="H178" s="423" t="str">
        <f aca="false">Idiomas!$D$260</f>
        <v>Dieciseisavos de final</v>
      </c>
      <c r="I178" s="424" t="n">
        <v>1</v>
      </c>
      <c r="J178" s="417"/>
      <c r="K178" s="366" t="str">
        <f aca="false">CONCATENATE(WORLDCUP!AA115,"-",WORLDCUP!AF115)</f>
        <v>1J-2H</v>
      </c>
      <c r="L178" s="353"/>
      <c r="M178" s="358" t="str">
        <f aca="false">IF(OR(WORLDCUP!AC115="",WORLDCUP!AD115=""),"-",N178&amp;"|"&amp;O178&amp;"-"&amp;P178)</f>
        <v>-</v>
      </c>
      <c r="N178" s="331" t="str">
        <f aca="false">IF(OR(WORLDCUP!AC115="",WORLDCUP!AD115=""),"",IF(WORLDCUP!AC115&gt;WORLDCUP!AD115,"1",IF(WORLDCUP!AC115&lt;WORLDCUP!AD115,"2","X")))</f>
        <v/>
      </c>
      <c r="O178" s="331" t="n">
        <f aca="false">WORLDCUP!AC115</f>
        <v>0</v>
      </c>
      <c r="P178" s="331" t="n">
        <f aca="false">WORLDCUP!AD115</f>
        <v>0</v>
      </c>
      <c r="Q178" s="331" t="n">
        <f aca="false">ABS(O178-P178)</f>
        <v>0</v>
      </c>
      <c r="R178" s="403"/>
      <c r="S178" s="362" t="s">
        <v>277</v>
      </c>
      <c r="T178" s="355" t="n">
        <f aca="false">IFERROR(IF($M178=S178,($D$8+$D$9+$D$10)*$I178,IF($N178=LEFT(S178,1),($D$8+MAX(0,IF($D$50=1,$D$9*(1-(ABS($Q178-ABS(VALUE(MID(S178,FIND("|",S178)+1,FIND("-",S178)-FIND("|",S178)-1))-VALUE(MID(S178,FIND("-",S178)+1,10)))))*$D$50),$D$9*(1-(IF($N178="X",ABS($O178-VALUE(MID(S178,FIND("|",S178)+1,FIND("-",S178)-FIND("|",S178)-1))),ABS($Q178-ABS(VALUE(MID(S178,FIND("|",S178)+1,FIND("-",S178)-FIND("|",S178)-1))-VALUE(MID(S178,FIND("-",S178)+1,10)))))*$D$50)))))*$I178,0)),0)</f>
        <v>0</v>
      </c>
      <c r="U178" s="403"/>
      <c r="V178" s="362" t="s">
        <v>264</v>
      </c>
      <c r="W178" s="355" t="n">
        <f aca="false">IFERROR(IF($M178=V178,($D$8+$D$9+$D$10)*$I178,IF($N178=LEFT(V178,1),($D$8+MAX(0,IF($D$50=1,$D$9*(1-(ABS($Q178-ABS(VALUE(MID(V178,FIND("|",V178)+1,FIND("-",V178)-FIND("|",V178)-1))-VALUE(MID(V178,FIND("-",V178)+1,10)))))*$D$50),$D$9*(1-(IF($N178="X",ABS($O178-VALUE(MID(V178,FIND("|",V178)+1,FIND("-",V178)-FIND("|",V178)-1))),ABS($Q178-ABS(VALUE(MID(V178,FIND("|",V178)+1,FIND("-",V178)-FIND("|",V178)-1))-VALUE(MID(V178,FIND("-",V178)+1,10)))))*$D$50)))))*$I178,0)),0)</f>
        <v>0</v>
      </c>
      <c r="X178" s="403"/>
      <c r="Y178" s="362" t="s">
        <v>264</v>
      </c>
      <c r="Z178" s="355" t="n">
        <f aca="false">IFERROR(IF($M178=Y178,($D$8+$D$9+$D$10)*$I178,IF($N178=LEFT(Y178,1),($D$8+MAX(0,IF($D$50=1,$D$9*(1-(ABS($Q178-ABS(VALUE(MID(Y178,FIND("|",Y178)+1,FIND("-",Y178)-FIND("|",Y178)-1))-VALUE(MID(Y178,FIND("-",Y178)+1,10)))))*$D$50),$D$9*(1-(IF($N178="X",ABS($O178-VALUE(MID(Y178,FIND("|",Y178)+1,FIND("-",Y178)-FIND("|",Y178)-1))),ABS($Q178-ABS(VALUE(MID(Y178,FIND("|",Y178)+1,FIND("-",Y178)-FIND("|",Y178)-1))-VALUE(MID(Y178,FIND("-",Y178)+1,10)))))*$D$50)))))*$I178,0)),0)</f>
        <v>0</v>
      </c>
      <c r="AA178" s="403"/>
      <c r="AB178" s="362" t="s">
        <v>264</v>
      </c>
      <c r="AC178" s="355" t="n">
        <f aca="false">IFERROR(IF($M178=AB178,($D$8+$D$9+$D$10)*$I178,IF($N178=LEFT(AB178,1),($D$8+MAX(0,IF($D$50=1,$D$9*(1-(ABS($Q178-ABS(VALUE(MID(AB178,FIND("|",AB178)+1,FIND("-",AB178)-FIND("|",AB178)-1))-VALUE(MID(AB178,FIND("-",AB178)+1,10)))))*$D$50),$D$9*(1-(IF($N178="X",ABS($O178-VALUE(MID(AB178,FIND("|",AB178)+1,FIND("-",AB178)-FIND("|",AB178)-1))),ABS($Q178-ABS(VALUE(MID(AB178,FIND("|",AB178)+1,FIND("-",AB178)-FIND("|",AB178)-1))-VALUE(MID(AB178,FIND("-",AB178)+1,10)))))*$D$50)))))*$I178,0)),0)</f>
        <v>0</v>
      </c>
      <c r="AD178" s="403"/>
      <c r="AE178" s="362" t="s">
        <v>288</v>
      </c>
      <c r="AF178" s="355" t="n">
        <f aca="false">IFERROR(IF($M178=AE178,($D$8+$D$9+$D$10)*$I178,IF($N178=LEFT(AE178,1),($D$8+MAX(0,IF($D$50=1,$D$9*(1-(ABS($Q178-ABS(VALUE(MID(AE178,FIND("|",AE178)+1,FIND("-",AE178)-FIND("|",AE178)-1))-VALUE(MID(AE178,FIND("-",AE178)+1,10)))))*$D$50),$D$9*(1-(IF($N178="X",ABS($O178-VALUE(MID(AE178,FIND("|",AE178)+1,FIND("-",AE178)-FIND("|",AE178)-1))),ABS($Q178-ABS(VALUE(MID(AE178,FIND("|",AE178)+1,FIND("-",AE178)-FIND("|",AE178)-1))-VALUE(MID(AE178,FIND("-",AE178)+1,10)))))*$D$50)))))*$I178,0)),0)</f>
        <v>0</v>
      </c>
      <c r="AG178" s="403"/>
      <c r="AH178" s="362" t="s">
        <v>265</v>
      </c>
      <c r="AI178" s="355" t="n">
        <f aca="false">IFERROR(IF($M178=AH178,($D$8+$D$9+$D$10)*$I178,IF($N178=LEFT(AH178,1),($D$8+MAX(0,IF($D$50=1,$D$9*(1-(ABS($Q178-ABS(VALUE(MID(AH178,FIND("|",AH178)+1,FIND("-",AH178)-FIND("|",AH178)-1))-VALUE(MID(AH178,FIND("-",AH178)+1,10)))))*$D$50),$D$9*(1-(IF($N178="X",ABS($O178-VALUE(MID(AH178,FIND("|",AH178)+1,FIND("-",AH178)-FIND("|",AH178)-1))),ABS($Q178-ABS(VALUE(MID(AH178,FIND("|",AH178)+1,FIND("-",AH178)-FIND("|",AH178)-1))-VALUE(MID(AH178,FIND("-",AH178)+1,10)))))*$D$50)))))*$I178,0)),0)</f>
        <v>0</v>
      </c>
      <c r="AJ178" s="403"/>
      <c r="AK178" s="362" t="s">
        <v>264</v>
      </c>
      <c r="AL178" s="355" t="n">
        <f aca="false">IFERROR(IF($M178=AK178,($D$8+$D$9+$D$10)*$I178,IF($N178=LEFT(AK178,1),($D$8+MAX(0,IF($D$50=1,$D$9*(1-(ABS($Q178-ABS(VALUE(MID(AK178,FIND("|",AK178)+1,FIND("-",AK178)-FIND("|",AK178)-1))-VALUE(MID(AK178,FIND("-",AK178)+1,10)))))*$D$50),$D$9*(1-(IF($N178="X",ABS($O178-VALUE(MID(AK178,FIND("|",AK178)+1,FIND("-",AK178)-FIND("|",AK178)-1))),ABS($Q178-ABS(VALUE(MID(AK178,FIND("|",AK178)+1,FIND("-",AK178)-FIND("|",AK178)-1))-VALUE(MID(AK178,FIND("-",AK178)+1,10)))))*$D$50)))))*$I178,0)),0)</f>
        <v>0</v>
      </c>
      <c r="AM178" s="403"/>
      <c r="AN178" s="362" t="s">
        <v>267</v>
      </c>
      <c r="AO178" s="355" t="n">
        <f aca="false">IFERROR(IF($M178=AN178,($D$8+$D$9+$D$10)*$I178,IF($N178=LEFT(AN178,1),($D$8+MAX(0,IF($D$50=1,$D$9*(1-(ABS($Q178-ABS(VALUE(MID(AN178,FIND("|",AN178)+1,FIND("-",AN178)-FIND("|",AN178)-1))-VALUE(MID(AN178,FIND("-",AN178)+1,10)))))*$D$50),$D$9*(1-(IF($N178="X",ABS($O178-VALUE(MID(AN178,FIND("|",AN178)+1,FIND("-",AN178)-FIND("|",AN178)-1))),ABS($Q178-ABS(VALUE(MID(AN178,FIND("|",AN178)+1,FIND("-",AN178)-FIND("|",AN178)-1))-VALUE(MID(AN178,FIND("-",AN178)+1,10)))))*$D$50)))))*$I178,0)),0)</f>
        <v>0</v>
      </c>
      <c r="AP178" s="403"/>
      <c r="AQ178" s="362" t="s">
        <v>264</v>
      </c>
      <c r="AR178" s="355" t="n">
        <f aca="false">IFERROR(IF($M178=AQ178,($D$8+$D$9+$D$10)*$I178,IF($N178=LEFT(AQ178,1),($D$8+MAX(0,IF($D$50=1,$D$9*(1-(ABS($Q178-ABS(VALUE(MID(AQ178,FIND("|",AQ178)+1,FIND("-",AQ178)-FIND("|",AQ178)-1))-VALUE(MID(AQ178,FIND("-",AQ178)+1,10)))))*$D$50),$D$9*(1-(IF($N178="X",ABS($O178-VALUE(MID(AQ178,FIND("|",AQ178)+1,FIND("-",AQ178)-FIND("|",AQ178)-1))),ABS($Q178-ABS(VALUE(MID(AQ178,FIND("|",AQ178)+1,FIND("-",AQ178)-FIND("|",AQ178)-1))-VALUE(MID(AQ178,FIND("-",AQ178)+1,10)))))*$D$50)))))*$I178,0)),0)</f>
        <v>0</v>
      </c>
      <c r="AS178" s="403"/>
      <c r="AT178" s="362" t="s">
        <v>267</v>
      </c>
      <c r="AU178" s="355" t="n">
        <f aca="false">IFERROR(IF($M178=AT178,($D$8+$D$9+$D$10)*$I178,IF($N178=LEFT(AT178,1),($D$8+MAX(0,IF($D$50=1,$D$9*(1-(ABS($Q178-ABS(VALUE(MID(AT178,FIND("|",AT178)+1,FIND("-",AT178)-FIND("|",AT178)-1))-VALUE(MID(AT178,FIND("-",AT178)+1,10)))))*$D$50),$D$9*(1-(IF($N178="X",ABS($O178-VALUE(MID(AT178,FIND("|",AT178)+1,FIND("-",AT178)-FIND("|",AT178)-1))),ABS($Q178-ABS(VALUE(MID(AT178,FIND("|",AT178)+1,FIND("-",AT178)-FIND("|",AT178)-1))-VALUE(MID(AT178,FIND("-",AT178)+1,10)))))*$D$50)))))*$I178,0)),0)</f>
        <v>0</v>
      </c>
      <c r="AV178" s="403"/>
      <c r="AW178" s="362" t="s">
        <v>264</v>
      </c>
      <c r="AX178" s="355" t="n">
        <f aca="false">IFERROR(IF($M178=AW178,($D$8+$D$9+$D$10)*$I178,IF($N178=LEFT(AW178,1),($D$8+MAX(0,IF($D$50=1,$D$9*(1-(ABS($Q178-ABS(VALUE(MID(AW178,FIND("|",AW178)+1,FIND("-",AW178)-FIND("|",AW178)-1))-VALUE(MID(AW178,FIND("-",AW178)+1,10)))))*$D$50),$D$9*(1-(IF($N178="X",ABS($O178-VALUE(MID(AW178,FIND("|",AW178)+1,FIND("-",AW178)-FIND("|",AW178)-1))),ABS($Q178-ABS(VALUE(MID(AW178,FIND("|",AW178)+1,FIND("-",AW178)-FIND("|",AW178)-1))-VALUE(MID(AW178,FIND("-",AW178)+1,10)))))*$D$50)))))*$I178,0)),0)</f>
        <v>0</v>
      </c>
      <c r="AY178" s="403"/>
      <c r="AZ178" s="362" t="s">
        <v>266</v>
      </c>
      <c r="BA178" s="355" t="n">
        <f aca="false">IFERROR(IF($M178=AZ178,($D$8+$D$9+$D$10)*$I178,IF($N178=LEFT(AZ178,1),($D$8+MAX(0,IF($D$50=1,$D$9*(1-(ABS($Q178-ABS(VALUE(MID(AZ178,FIND("|",AZ178)+1,FIND("-",AZ178)-FIND("|",AZ178)-1))-VALUE(MID(AZ178,FIND("-",AZ178)+1,10)))))*$D$50),$D$9*(1-(IF($N178="X",ABS($O178-VALUE(MID(AZ178,FIND("|",AZ178)+1,FIND("-",AZ178)-FIND("|",AZ178)-1))),ABS($Q178-ABS(VALUE(MID(AZ178,FIND("|",AZ178)+1,FIND("-",AZ178)-FIND("|",AZ178)-1))-VALUE(MID(AZ178,FIND("-",AZ178)+1,10)))))*$D$50)))))*$I178,0)),0)</f>
        <v>0</v>
      </c>
      <c r="BB178" s="403"/>
      <c r="BC178" s="362" t="s">
        <v>267</v>
      </c>
      <c r="BD178" s="355" t="n">
        <f aca="false">IFERROR(IF($M178=BC178,($D$8+$D$9+$D$10)*$I178,IF($N178=LEFT(BC178,1),($D$8+MAX(0,IF($D$50=1,$D$9*(1-(ABS($Q178-ABS(VALUE(MID(BC178,FIND("|",BC178)+1,FIND("-",BC178)-FIND("|",BC178)-1))-VALUE(MID(BC178,FIND("-",BC178)+1,10)))))*$D$50),$D$9*(1-(IF($N178="X",ABS($O178-VALUE(MID(BC178,FIND("|",BC178)+1,FIND("-",BC178)-FIND("|",BC178)-1))),ABS($Q178-ABS(VALUE(MID(BC178,FIND("|",BC178)+1,FIND("-",BC178)-FIND("|",BC178)-1))-VALUE(MID(BC178,FIND("-",BC178)+1,10)))))*$D$50)))))*$I178,0)),0)</f>
        <v>0</v>
      </c>
      <c r="BE178" s="403"/>
      <c r="BF178" s="362" t="s">
        <v>266</v>
      </c>
      <c r="BG178" s="355" t="n">
        <f aca="false">IFERROR(IF($M178=BF178,($D$8+$D$9+$D$10)*$I178,IF($N178=LEFT(BF178,1),($D$8+MAX(0,IF($D$50=1,$D$9*(1-(ABS($Q178-ABS(VALUE(MID(BF178,FIND("|",BF178)+1,FIND("-",BF178)-FIND("|",BF178)-1))-VALUE(MID(BF178,FIND("-",BF178)+1,10)))))*$D$50),$D$9*(1-(IF($N178="X",ABS($O178-VALUE(MID(BF178,FIND("|",BF178)+1,FIND("-",BF178)-FIND("|",BF178)-1))),ABS($Q178-ABS(VALUE(MID(BF178,FIND("|",BF178)+1,FIND("-",BF178)-FIND("|",BF178)-1))-VALUE(MID(BF178,FIND("-",BF178)+1,10)))))*$D$50)))))*$I178,0)),0)</f>
        <v>0</v>
      </c>
      <c r="BH178" s="403"/>
      <c r="BI178" s="362" t="s">
        <v>266</v>
      </c>
      <c r="BJ178" s="355" t="n">
        <f aca="false">IFERROR(IF($M178=BI178,($D$8+$D$9+$D$10)*$I178,IF($N178=LEFT(BI178,1),($D$8+MAX(0,IF($D$50=1,$D$9*(1-(ABS($Q178-ABS(VALUE(MID(BI178,FIND("|",BI178)+1,FIND("-",BI178)-FIND("|",BI178)-1))-VALUE(MID(BI178,FIND("-",BI178)+1,10)))))*$D$50),$D$9*(1-(IF($N178="X",ABS($O178-VALUE(MID(BI178,FIND("|",BI178)+1,FIND("-",BI178)-FIND("|",BI178)-1))),ABS($Q178-ABS(VALUE(MID(BI178,FIND("|",BI178)+1,FIND("-",BI178)-FIND("|",BI178)-1))-VALUE(MID(BI178,FIND("-",BI178)+1,10)))))*$D$50)))))*$I178,0)),0)</f>
        <v>0</v>
      </c>
      <c r="BK178" s="403"/>
      <c r="BL178" s="362" t="s">
        <v>288</v>
      </c>
      <c r="BM178" s="355" t="n">
        <f aca="false">IFERROR(IF($M178=BL178,($D$8+$D$9+$D$10)*$I178,IF($N178=LEFT(BL178,1),($D$8+MAX(0,IF($D$50=1,$D$9*(1-(ABS($Q178-ABS(VALUE(MID(BL178,FIND("|",BL178)+1,FIND("-",BL178)-FIND("|",BL178)-1))-VALUE(MID(BL178,FIND("-",BL178)+1,10)))))*$D$50),$D$9*(1-(IF($N178="X",ABS($O178-VALUE(MID(BL178,FIND("|",BL178)+1,FIND("-",BL178)-FIND("|",BL178)-1))),ABS($Q178-ABS(VALUE(MID(BL178,FIND("|",BL178)+1,FIND("-",BL178)-FIND("|",BL178)-1))-VALUE(MID(BL178,FIND("-",BL178)+1,10)))))*$D$50)))))*$I178,0)),0)</f>
        <v>0</v>
      </c>
      <c r="BN178" s="403"/>
      <c r="BO178" s="362" t="s">
        <v>288</v>
      </c>
      <c r="BP178" s="355" t="n">
        <f aca="false">IFERROR(IF($M178=BO178,($D$8+$D$9+$D$10)*$I178,IF($N178=LEFT(BO178,1),($D$8+MAX(0,IF($D$50=1,$D$9*(1-(ABS($Q178-ABS(VALUE(MID(BO178,FIND("|",BO178)+1,FIND("-",BO178)-FIND("|",BO178)-1))-VALUE(MID(BO178,FIND("-",BO178)+1,10)))))*$D$50),$D$9*(1-(IF($N178="X",ABS($O178-VALUE(MID(BO178,FIND("|",BO178)+1,FIND("-",BO178)-FIND("|",BO178)-1))),ABS($Q178-ABS(VALUE(MID(BO178,FIND("|",BO178)+1,FIND("-",BO178)-FIND("|",BO178)-1))-VALUE(MID(BO178,FIND("-",BO178)+1,10)))))*$D$50)))))*$I178,0)),0)</f>
        <v>0</v>
      </c>
      <c r="BQ178" s="403"/>
      <c r="BR178" s="362" t="s">
        <v>264</v>
      </c>
      <c r="BS178" s="355" t="n">
        <f aca="false">IFERROR(IF($M178=BR178,($D$8+$D$9+$D$10)*$I178,IF($N178=LEFT(BR178,1),($D$8+MAX(0,IF($D$50=1,$D$9*(1-(ABS($Q178-ABS(VALUE(MID(BR178,FIND("|",BR178)+1,FIND("-",BR178)-FIND("|",BR178)-1))-VALUE(MID(BR178,FIND("-",BR178)+1,10)))))*$D$50),$D$9*(1-(IF($N178="X",ABS($O178-VALUE(MID(BR178,FIND("|",BR178)+1,FIND("-",BR178)-FIND("|",BR178)-1))),ABS($Q178-ABS(VALUE(MID(BR178,FIND("|",BR178)+1,FIND("-",BR178)-FIND("|",BR178)-1))-VALUE(MID(BR178,FIND("-",BR178)+1,10)))))*$D$50)))))*$I178,0)),0)</f>
        <v>0</v>
      </c>
      <c r="BT178" s="403"/>
      <c r="BU178" s="362"/>
      <c r="BV178" s="355" t="n">
        <f aca="false">IFERROR(IF($M178=BU178,($D$8+$D$9+$D$10)*$I178,IF($N178=LEFT(BU178,1),($D$8+MAX(0,IF($D$50=1,$D$9*(1-(ABS($Q178-ABS(VALUE(MID(BU178,FIND("|",BU178)+1,FIND("-",BU178)-FIND("|",BU178)-1))-VALUE(MID(BU178,FIND("-",BU178)+1,10)))))*$D$50),$D$9*(1-(IF($N178="X",ABS($O178-VALUE(MID(BU178,FIND("|",BU178)+1,FIND("-",BU178)-FIND("|",BU178)-1))),ABS($Q178-ABS(VALUE(MID(BU178,FIND("|",BU178)+1,FIND("-",BU178)-FIND("|",BU178)-1))-VALUE(MID(BU178,FIND("-",BU178)+1,10)))))*$D$50)))))*$I178,0)),0)</f>
        <v>0</v>
      </c>
      <c r="BW178" s="403"/>
      <c r="BX178" s="362"/>
      <c r="BY178" s="355" t="n">
        <f aca="false">IFERROR(IF($M178=BX178,($D$8+$D$9+$D$10)*$I178,IF($N178=LEFT(BX178,1),($D$8+MAX(0,IF($D$50=1,$D$9*(1-(ABS($Q178-ABS(VALUE(MID(BX178,FIND("|",BX178)+1,FIND("-",BX178)-FIND("|",BX178)-1))-VALUE(MID(BX178,FIND("-",BX178)+1,10)))))*$D$50),$D$9*(1-(IF($N178="X",ABS($O178-VALUE(MID(BX178,FIND("|",BX178)+1,FIND("-",BX178)-FIND("|",BX178)-1))),ABS($Q178-ABS(VALUE(MID(BX178,FIND("|",BX178)+1,FIND("-",BX178)-FIND("|",BX178)-1))-VALUE(MID(BX178,FIND("-",BX178)+1,10)))))*$D$50)))))*$I178,0)),0)</f>
        <v>0</v>
      </c>
      <c r="BZ178" s="403"/>
      <c r="CA178" s="362"/>
      <c r="CB178" s="355" t="n">
        <f aca="false">IFERROR(IF($M178=CA178,($D$8+$D$9+$D$10)*$I178,IF($N178=LEFT(CA178,1),($D$8+MAX(0,IF($D$50=1,$D$9*(1-(ABS($Q178-ABS(VALUE(MID(CA178,FIND("|",CA178)+1,FIND("-",CA178)-FIND("|",CA178)-1))-VALUE(MID(CA178,FIND("-",CA178)+1,10)))))*$D$50),$D$9*(1-(IF($N178="X",ABS($O178-VALUE(MID(CA178,FIND("|",CA178)+1,FIND("-",CA178)-FIND("|",CA178)-1))),ABS($Q178-ABS(VALUE(MID(CA178,FIND("|",CA178)+1,FIND("-",CA178)-FIND("|",CA178)-1))-VALUE(MID(CA178,FIND("-",CA178)+1,10)))))*$D$50)))))*$I178,0)),0)</f>
        <v>0</v>
      </c>
      <c r="CC178" s="403"/>
      <c r="CD178" s="362"/>
      <c r="CE178" s="355" t="n">
        <f aca="false">IFERROR(IF($M178=CD178,($D$8+$D$9+$D$10)*$I178,IF($N178=LEFT(CD178,1),($D$8+MAX(0,IF($D$50=1,$D$9*(1-(ABS($Q178-ABS(VALUE(MID(CD178,FIND("|",CD178)+1,FIND("-",CD178)-FIND("|",CD178)-1))-VALUE(MID(CD178,FIND("-",CD178)+1,10)))))*$D$50),$D$9*(1-(IF($N178="X",ABS($O178-VALUE(MID(CD178,FIND("|",CD178)+1,FIND("-",CD178)-FIND("|",CD178)-1))),ABS($Q178-ABS(VALUE(MID(CD178,FIND("|",CD178)+1,FIND("-",CD178)-FIND("|",CD178)-1))-VALUE(MID(CD178,FIND("-",CD178)+1,10)))))*$D$50)))))*$I178,0)),0)</f>
        <v>0</v>
      </c>
      <c r="CF178" s="403"/>
      <c r="CG178" s="362"/>
      <c r="CH178" s="355" t="n">
        <f aca="false">IFERROR(IF($M178=CG178,($D$8+$D$9+$D$10)*$I178,IF($N178=LEFT(CG178,1),($D$8+MAX(0,IF($D$50=1,$D$9*(1-(ABS($Q178-ABS(VALUE(MID(CG178,FIND("|",CG178)+1,FIND("-",CG178)-FIND("|",CG178)-1))-VALUE(MID(CG178,FIND("-",CG178)+1,10)))))*$D$50),$D$9*(1-(IF($N178="X",ABS($O178-VALUE(MID(CG178,FIND("|",CG178)+1,FIND("-",CG178)-FIND("|",CG178)-1))),ABS($Q178-ABS(VALUE(MID(CG178,FIND("|",CG178)+1,FIND("-",CG178)-FIND("|",CG178)-1))-VALUE(MID(CG178,FIND("-",CG178)+1,10)))))*$D$50)))))*$I178,0)),0)</f>
        <v>0</v>
      </c>
      <c r="CI178" s="403"/>
      <c r="CJ178" s="362"/>
      <c r="CK178" s="355" t="n">
        <f aca="false">IFERROR(IF($M178=CJ178,($D$8+$D$9+$D$10)*$I178,IF($N178=LEFT(CJ178,1),($D$8+MAX(0,IF($D$50=1,$D$9*(1-(ABS($Q178-ABS(VALUE(MID(CJ178,FIND("|",CJ178)+1,FIND("-",CJ178)-FIND("|",CJ178)-1))-VALUE(MID(CJ178,FIND("-",CJ178)+1,10)))))*$D$50),$D$9*(1-(IF($N178="X",ABS($O178-VALUE(MID(CJ178,FIND("|",CJ178)+1,FIND("-",CJ178)-FIND("|",CJ178)-1))),ABS($Q178-ABS(VALUE(MID(CJ178,FIND("|",CJ178)+1,FIND("-",CJ178)-FIND("|",CJ178)-1))-VALUE(MID(CJ178,FIND("-",CJ178)+1,10)))))*$D$50)))))*$I178,0)),0)</f>
        <v>0</v>
      </c>
      <c r="CL178" s="403"/>
      <c r="CM178" s="362"/>
      <c r="CN178" s="355" t="n">
        <f aca="false">IFERROR(IF($M178=CM178,($D$8+$D$9+$D$10)*$I178,IF($N178=LEFT(CM178,1),($D$8+MAX(0,IF($D$50=1,$D$9*(1-(ABS($Q178-ABS(VALUE(MID(CM178,FIND("|",CM178)+1,FIND("-",CM178)-FIND("|",CM178)-1))-VALUE(MID(CM178,FIND("-",CM178)+1,10)))))*$D$50),$D$9*(1-(IF($N178="X",ABS($O178-VALUE(MID(CM178,FIND("|",CM178)+1,FIND("-",CM178)-FIND("|",CM178)-1))),ABS($Q178-ABS(VALUE(MID(CM178,FIND("|",CM178)+1,FIND("-",CM178)-FIND("|",CM178)-1))-VALUE(MID(CM178,FIND("-",CM178)+1,10)))))*$D$50)))))*$I178,0)),0)</f>
        <v>0</v>
      </c>
      <c r="CO178" s="403"/>
      <c r="CP178" s="362"/>
      <c r="CQ178" s="355" t="n">
        <f aca="false">IFERROR(IF($M178=CP178,($D$8+$D$9+$D$10)*$I178,IF($N178=LEFT(CP178,1),($D$8+MAX(0,IF($D$50=1,$D$9*(1-(ABS($Q178-ABS(VALUE(MID(CP178,FIND("|",CP178)+1,FIND("-",CP178)-FIND("|",CP178)-1))-VALUE(MID(CP178,FIND("-",CP178)+1,10)))))*$D$50),$D$9*(1-(IF($N178="X",ABS($O178-VALUE(MID(CP178,FIND("|",CP178)+1,FIND("-",CP178)-FIND("|",CP178)-1))),ABS($Q178-ABS(VALUE(MID(CP178,FIND("|",CP178)+1,FIND("-",CP178)-FIND("|",CP178)-1))-VALUE(MID(CP178,FIND("-",CP178)+1,10)))))*$D$50)))))*$I178,0)),0)</f>
        <v>0</v>
      </c>
      <c r="CR178" s="403"/>
      <c r="CS178" s="362"/>
      <c r="CT178" s="355" t="n">
        <f aca="false">IFERROR(IF($M178=CS178,($D$8+$D$9+$D$10)*$I178,IF($N178=LEFT(CS178,1),($D$8+MAX(0,IF($D$50=1,$D$9*(1-(ABS($Q178-ABS(VALUE(MID(CS178,FIND("|",CS178)+1,FIND("-",CS178)-FIND("|",CS178)-1))-VALUE(MID(CS178,FIND("-",CS178)+1,10)))))*$D$50),$D$9*(1-(IF($N178="X",ABS($O178-VALUE(MID(CS178,FIND("|",CS178)+1,FIND("-",CS178)-FIND("|",CS178)-1))),ABS($Q178-ABS(VALUE(MID(CS178,FIND("|",CS178)+1,FIND("-",CS178)-FIND("|",CS178)-1))-VALUE(MID(CS178,FIND("-",CS178)+1,10)))))*$D$50)))))*$I178,0)),0)</f>
        <v>0</v>
      </c>
      <c r="CU178" s="403"/>
      <c r="CV178" s="362"/>
      <c r="CW178" s="355" t="n">
        <f aca="false">IFERROR(IF($M178=CV178,($D$8+$D$9+$D$10)*$I178,IF($N178=LEFT(CV178,1),($D$8+MAX(0,IF($D$50=1,$D$9*(1-(ABS($Q178-ABS(VALUE(MID(CV178,FIND("|",CV178)+1,FIND("-",CV178)-FIND("|",CV178)-1))-VALUE(MID(CV178,FIND("-",CV178)+1,10)))))*$D$50),$D$9*(1-(IF($N178="X",ABS($O178-VALUE(MID(CV178,FIND("|",CV178)+1,FIND("-",CV178)-FIND("|",CV178)-1))),ABS($Q178-ABS(VALUE(MID(CV178,FIND("|",CV178)+1,FIND("-",CV178)-FIND("|",CV178)-1))-VALUE(MID(CV178,FIND("-",CV178)+1,10)))))*$D$50)))))*$I178,0)),0)</f>
        <v>0</v>
      </c>
      <c r="CX178" s="403"/>
      <c r="CY178" s="362"/>
      <c r="CZ178" s="355" t="n">
        <f aca="false">IFERROR(IF($M178=CY178,($D$8+$D$9+$D$10)*$I178,IF($N178=LEFT(CY178,1),($D$8+MAX(0,IF($D$50=1,$D$9*(1-(ABS($Q178-ABS(VALUE(MID(CY178,FIND("|",CY178)+1,FIND("-",CY178)-FIND("|",CY178)-1))-VALUE(MID(CY178,FIND("-",CY178)+1,10)))))*$D$50),$D$9*(1-(IF($N178="X",ABS($O178-VALUE(MID(CY178,FIND("|",CY178)+1,FIND("-",CY178)-FIND("|",CY178)-1))),ABS($Q178-ABS(VALUE(MID(CY178,FIND("|",CY178)+1,FIND("-",CY178)-FIND("|",CY178)-1))-VALUE(MID(CY178,FIND("-",CY178)+1,10)))))*$D$50)))))*$I178,0)),0)</f>
        <v>0</v>
      </c>
      <c r="DA178" s="403"/>
      <c r="DB178" s="362"/>
      <c r="DC178" s="355" t="n">
        <f aca="false">IFERROR(IF($M178=DB178,($D$8+$D$9+$D$10)*$I178,IF($N178=LEFT(DB178,1),($D$8+MAX(0,IF($D$50=1,$D$9*(1-(ABS($Q178-ABS(VALUE(MID(DB178,FIND("|",DB178)+1,FIND("-",DB178)-FIND("|",DB178)-1))-VALUE(MID(DB178,FIND("-",DB178)+1,10)))))*$D$50),$D$9*(1-(IF($N178="X",ABS($O178-VALUE(MID(DB178,FIND("|",DB178)+1,FIND("-",DB178)-FIND("|",DB178)-1))),ABS($Q178-ABS(VALUE(MID(DB178,FIND("|",DB178)+1,FIND("-",DB178)-FIND("|",DB178)-1))-VALUE(MID(DB178,FIND("-",DB178)+1,10)))))*$D$50)))))*$I178,0)),0)</f>
        <v>0</v>
      </c>
      <c r="DD178" s="403"/>
      <c r="DE178" s="362"/>
      <c r="DF178" s="355" t="n">
        <f aca="false">IFERROR(IF($M178=DE178,($D$8+$D$9+$D$10)*$I178,IF($N178=LEFT(DE178,1),($D$8+MAX(0,IF($D$50=1,$D$9*(1-(ABS($Q178-ABS(VALUE(MID(DE178,FIND("|",DE178)+1,FIND("-",DE178)-FIND("|",DE178)-1))-VALUE(MID(DE178,FIND("-",DE178)+1,10)))))*$D$50),$D$9*(1-(IF($N178="X",ABS($O178-VALUE(MID(DE178,FIND("|",DE178)+1,FIND("-",DE178)-FIND("|",DE178)-1))),ABS($Q178-ABS(VALUE(MID(DE178,FIND("|",DE178)+1,FIND("-",DE178)-FIND("|",DE178)-1))-VALUE(MID(DE178,FIND("-",DE178)+1,10)))))*$D$50)))))*$I178,0)),0)</f>
        <v>0</v>
      </c>
      <c r="DG178" s="403"/>
      <c r="DH178" s="362"/>
      <c r="DI178" s="355" t="n">
        <f aca="false">IFERROR(IF($M178=DH178,($D$8+$D$9+$D$10)*$I178,IF($N178=LEFT(DH178,1),($D$8+MAX(0,IF($D$50=1,$D$9*(1-(ABS($Q178-ABS(VALUE(MID(DH178,FIND("|",DH178)+1,FIND("-",DH178)-FIND("|",DH178)-1))-VALUE(MID(DH178,FIND("-",DH178)+1,10)))))*$D$50),$D$9*(1-(IF($N178="X",ABS($O178-VALUE(MID(DH178,FIND("|",DH178)+1,FIND("-",DH178)-FIND("|",DH178)-1))),ABS($Q178-ABS(VALUE(MID(DH178,FIND("|",DH178)+1,FIND("-",DH178)-FIND("|",DH178)-1))-VALUE(MID(DH178,FIND("-",DH178)+1,10)))))*$D$50)))))*$I178,0)),0)</f>
        <v>0</v>
      </c>
      <c r="DJ178" s="403"/>
      <c r="DK178" s="362"/>
      <c r="DL178" s="355" t="n">
        <f aca="false">IFERROR(IF($M178=DK178,($D$8+$D$9+$D$10)*$I178,IF($N178=LEFT(DK178,1),($D$8+MAX(0,IF($D$50=1,$D$9*(1-(ABS($Q178-ABS(VALUE(MID(DK178,FIND("|",DK178)+1,FIND("-",DK178)-FIND("|",DK178)-1))-VALUE(MID(DK178,FIND("-",DK178)+1,10)))))*$D$50),$D$9*(1-(IF($N178="X",ABS($O178-VALUE(MID(DK178,FIND("|",DK178)+1,FIND("-",DK178)-FIND("|",DK178)-1))),ABS($Q178-ABS(VALUE(MID(DK178,FIND("|",DK178)+1,FIND("-",DK178)-FIND("|",DK178)-1))-VALUE(MID(DK178,FIND("-",DK178)+1,10)))))*$D$50)))))*$I178,0)),0)</f>
        <v>0</v>
      </c>
      <c r="DM178" s="403"/>
      <c r="DN178" s="362"/>
      <c r="DO178" s="355" t="n">
        <f aca="false">IFERROR(IF($M178=DN178,($D$8+$D$9+$D$10)*$I178,IF($N178=LEFT(DN178,1),($D$8+MAX(0,IF($D$50=1,$D$9*(1-(ABS($Q178-ABS(VALUE(MID(DN178,FIND("|",DN178)+1,FIND("-",DN178)-FIND("|",DN178)-1))-VALUE(MID(DN178,FIND("-",DN178)+1,10)))))*$D$50),$D$9*(1-(IF($N178="X",ABS($O178-VALUE(MID(DN178,FIND("|",DN178)+1,FIND("-",DN178)-FIND("|",DN178)-1))),ABS($Q178-ABS(VALUE(MID(DN178,FIND("|",DN178)+1,FIND("-",DN178)-FIND("|",DN178)-1))-VALUE(MID(DN178,FIND("-",DN178)+1,10)))))*$D$50)))))*$I178,0)),0)</f>
        <v>0</v>
      </c>
      <c r="DP178" s="403"/>
      <c r="DQ178" s="362"/>
      <c r="DR178" s="355" t="n">
        <f aca="false">IFERROR(IF($M178=DQ178,($D$8+$D$9+$D$10)*$I178,IF($N178=LEFT(DQ178,1),($D$8+MAX(0,IF($D$50=1,$D$9*(1-(ABS($Q178-ABS(VALUE(MID(DQ178,FIND("|",DQ178)+1,FIND("-",DQ178)-FIND("|",DQ178)-1))-VALUE(MID(DQ178,FIND("-",DQ178)+1,10)))))*$D$50),$D$9*(1-(IF($N178="X",ABS($O178-VALUE(MID(DQ178,FIND("|",DQ178)+1,FIND("-",DQ178)-FIND("|",DQ178)-1))),ABS($Q178-ABS(VALUE(MID(DQ178,FIND("|",DQ178)+1,FIND("-",DQ178)-FIND("|",DQ178)-1))-VALUE(MID(DQ178,FIND("-",DQ178)+1,10)))))*$D$50)))))*$I178,0)),0)</f>
        <v>0</v>
      </c>
      <c r="DS178" s="403"/>
      <c r="DT178" s="362"/>
      <c r="DU178" s="355" t="n">
        <f aca="false">IFERROR(IF($M178=DT178,($D$8+$D$9+$D$10)*$I178,IF($N178=LEFT(DT178,1),($D$8+MAX(0,IF($D$50=1,$D$9*(1-(ABS($Q178-ABS(VALUE(MID(DT178,FIND("|",DT178)+1,FIND("-",DT178)-FIND("|",DT178)-1))-VALUE(MID(DT178,FIND("-",DT178)+1,10)))))*$D$50),$D$9*(1-(IF($N178="X",ABS($O178-VALUE(MID(DT178,FIND("|",DT178)+1,FIND("-",DT178)-FIND("|",DT178)-1))),ABS($Q178-ABS(VALUE(MID(DT178,FIND("|",DT178)+1,FIND("-",DT178)-FIND("|",DT178)-1))-VALUE(MID(DT178,FIND("-",DT178)+1,10)))))*$D$50)))))*$I178,0)),0)</f>
        <v>0</v>
      </c>
      <c r="DV178" s="403"/>
      <c r="DW178" s="362"/>
      <c r="DX178" s="355" t="n">
        <f aca="false">IFERROR(IF($M178=DW178,($D$8+$D$9+$D$10)*$I178,IF($N178=LEFT(DW178,1),($D$8+MAX(0,IF($D$50=1,$D$9*(1-(ABS($Q178-ABS(VALUE(MID(DW178,FIND("|",DW178)+1,FIND("-",DW178)-FIND("|",DW178)-1))-VALUE(MID(DW178,FIND("-",DW178)+1,10)))))*$D$50),$D$9*(1-(IF($N178="X",ABS($O178-VALUE(MID(DW178,FIND("|",DW178)+1,FIND("-",DW178)-FIND("|",DW178)-1))),ABS($Q178-ABS(VALUE(MID(DW178,FIND("|",DW178)+1,FIND("-",DW178)-FIND("|",DW178)-1))-VALUE(MID(DW178,FIND("-",DW178)+1,10)))))*$D$50)))))*$I178,0)),0)</f>
        <v>0</v>
      </c>
      <c r="DY178" s="403"/>
      <c r="DZ178" s="362"/>
      <c r="EA178" s="355" t="n">
        <f aca="false">IFERROR(IF($M178=DZ178,($D$8+$D$9+$D$10)*$I178,IF($N178=LEFT(DZ178,1),($D$8+MAX(0,IF($D$50=1,$D$9*(1-(ABS($Q178-ABS(VALUE(MID(DZ178,FIND("|",DZ178)+1,FIND("-",DZ178)-FIND("|",DZ178)-1))-VALUE(MID(DZ178,FIND("-",DZ178)+1,10)))))*$D$50),$D$9*(1-(IF($N178="X",ABS($O178-VALUE(MID(DZ178,FIND("|",DZ178)+1,FIND("-",DZ178)-FIND("|",DZ178)-1))),ABS($Q178-ABS(VALUE(MID(DZ178,FIND("|",DZ178)+1,FIND("-",DZ178)-FIND("|",DZ178)-1))-VALUE(MID(DZ178,FIND("-",DZ178)+1,10)))))*$D$50)))))*$I178,0)),0)</f>
        <v>0</v>
      </c>
      <c r="EB178" s="403"/>
      <c r="EC178" s="362"/>
      <c r="ED178" s="355" t="n">
        <f aca="false">IFERROR(IF($M178=EC178,($D$8+$D$9+$D$10)*$I178,IF($N178=LEFT(EC178,1),($D$8+MAX(0,IF($D$50=1,$D$9*(1-(ABS($Q178-ABS(VALUE(MID(EC178,FIND("|",EC178)+1,FIND("-",EC178)-FIND("|",EC178)-1))-VALUE(MID(EC178,FIND("-",EC178)+1,10)))))*$D$50),$D$9*(1-(IF($N178="X",ABS($O178-VALUE(MID(EC178,FIND("|",EC178)+1,FIND("-",EC178)-FIND("|",EC178)-1))),ABS($Q178-ABS(VALUE(MID(EC178,FIND("|",EC178)+1,FIND("-",EC178)-FIND("|",EC178)-1))-VALUE(MID(EC178,FIND("-",EC178)+1,10)))))*$D$50)))))*$I178,0)),0)</f>
        <v>0</v>
      </c>
      <c r="EE178" s="403"/>
      <c r="EF178" s="362"/>
      <c r="EG178" s="355" t="n">
        <f aca="false">IFERROR(IF($M178=EF178,($D$8+$D$9+$D$10)*$I178,IF($N178=LEFT(EF178,1),($D$8+MAX(0,IF($D$50=1,$D$9*(1-(ABS($Q178-ABS(VALUE(MID(EF178,FIND("|",EF178)+1,FIND("-",EF178)-FIND("|",EF178)-1))-VALUE(MID(EF178,FIND("-",EF178)+1,10)))))*$D$50),$D$9*(1-(IF($N178="X",ABS($O178-VALUE(MID(EF178,FIND("|",EF178)+1,FIND("-",EF178)-FIND("|",EF178)-1))),ABS($Q178-ABS(VALUE(MID(EF178,FIND("|",EF178)+1,FIND("-",EF178)-FIND("|",EF178)-1))-VALUE(MID(EF178,FIND("-",EF178)+1,10)))))*$D$50)))))*$I178,0)),0)</f>
        <v>0</v>
      </c>
      <c r="EH178" s="403"/>
      <c r="EI178" s="403"/>
    </row>
    <row r="179" customFormat="false" ht="15" hidden="false" customHeight="false" outlineLevel="0" collapsed="false">
      <c r="A179" s="331" t="n">
        <f aca="false">WORLDCUP!AD116</f>
        <v>0</v>
      </c>
      <c r="B179" s="331" t="n">
        <f aca="false">WORLDCUP!AC116</f>
        <v>0</v>
      </c>
      <c r="C179" s="421" t="str">
        <f aca="false">CONCATENATE(WORLDCUP!AF116,"-",WORLDCUP!AA116)</f>
        <v>3DEIJL-1K</v>
      </c>
      <c r="D179" s="421" t="str">
        <f aca="false">IF(WORLDCUP!AC116&gt;WORLDCUP!AD116,2,IF(WORLDCUP!AC116&lt;WORLDCUP!AD116,1,IF(AND(WORLDCUP!AC116=WORLDCUP!AD116,WORLDCUP!AC116&lt;&gt;"",WORLDCUP!AD116&lt;&gt;""),0,"PD")))</f>
        <v>PD</v>
      </c>
      <c r="E179" s="421" t="str">
        <f aca="false">IF(OR(WORLDCUP!AC116="",WORLDCUP!AD116=""),"-",A179&amp;"-"&amp;B179)</f>
        <v>-</v>
      </c>
      <c r="F179" s="422" t="n">
        <f aca="false">SUM($D$16:$D$18)*I179</f>
        <v>17</v>
      </c>
      <c r="G179" s="422" t="n">
        <f aca="false">VLOOKUP(H179,Equipos!$Q$1:$R$25,2,0)</f>
        <v>20</v>
      </c>
      <c r="H179" s="423" t="str">
        <f aca="false">Idiomas!$D$260</f>
        <v>Dieciseisavos de final</v>
      </c>
      <c r="I179" s="424" t="n">
        <v>1</v>
      </c>
      <c r="J179" s="417"/>
      <c r="K179" s="395" t="str">
        <f aca="false">CONCATENATE(WORLDCUP!AA116,"-",WORLDCUP!AF116)</f>
        <v>1K-3DEIJL</v>
      </c>
      <c r="L179" s="395"/>
      <c r="M179" s="358" t="str">
        <f aca="false">IF(OR(WORLDCUP!AC116="",WORLDCUP!AD116=""),"-",N179&amp;"|"&amp;O179&amp;"-"&amp;P179)</f>
        <v>-</v>
      </c>
      <c r="N179" s="331" t="str">
        <f aca="false">IF(OR(WORLDCUP!AC116="",WORLDCUP!AD116=""),"",IF(WORLDCUP!AC116&gt;WORLDCUP!AD116,"1",IF(WORLDCUP!AC116&lt;WORLDCUP!AD116,"2","X")))</f>
        <v/>
      </c>
      <c r="O179" s="331" t="n">
        <f aca="false">WORLDCUP!AC116</f>
        <v>0</v>
      </c>
      <c r="P179" s="331" t="n">
        <f aca="false">WORLDCUP!AD116</f>
        <v>0</v>
      </c>
      <c r="Q179" s="331" t="n">
        <f aca="false">ABS(O179-P179)</f>
        <v>0</v>
      </c>
      <c r="R179" s="403"/>
      <c r="S179" s="397" t="s">
        <v>288</v>
      </c>
      <c r="T179" s="355" t="n">
        <f aca="false">IFERROR(IF($M179=S179,($D$8+$D$9+$D$10)*$I179,IF($N179=LEFT(S179,1),($D$8+MAX(0,IF($D$50=1,$D$9*(1-(ABS($Q179-ABS(VALUE(MID(S179,FIND("|",S179)+1,FIND("-",S179)-FIND("|",S179)-1))-VALUE(MID(S179,FIND("-",S179)+1,10)))))*$D$50),$D$9*(1-(IF($N179="X",ABS($O179-VALUE(MID(S179,FIND("|",S179)+1,FIND("-",S179)-FIND("|",S179)-1))),ABS($Q179-ABS(VALUE(MID(S179,FIND("|",S179)+1,FIND("-",S179)-FIND("|",S179)-1))-VALUE(MID(S179,FIND("-",S179)+1,10)))))*$D$50)))))*$I179,0)),0)</f>
        <v>0</v>
      </c>
      <c r="U179" s="403"/>
      <c r="V179" s="397" t="s">
        <v>264</v>
      </c>
      <c r="W179" s="355" t="n">
        <f aca="false">IFERROR(IF($M179=V179,($D$8+$D$9+$D$10)*$I179,IF($N179=LEFT(V179,1),($D$8+MAX(0,IF($D$50=1,$D$9*(1-(ABS($Q179-ABS(VALUE(MID(V179,FIND("|",V179)+1,FIND("-",V179)-FIND("|",V179)-1))-VALUE(MID(V179,FIND("-",V179)+1,10)))))*$D$50),$D$9*(1-(IF($N179="X",ABS($O179-VALUE(MID(V179,FIND("|",V179)+1,FIND("-",V179)-FIND("|",V179)-1))),ABS($Q179-ABS(VALUE(MID(V179,FIND("|",V179)+1,FIND("-",V179)-FIND("|",V179)-1))-VALUE(MID(V179,FIND("-",V179)+1,10)))))*$D$50)))))*$I179,0)),0)</f>
        <v>0</v>
      </c>
      <c r="X179" s="403"/>
      <c r="Y179" s="397" t="s">
        <v>266</v>
      </c>
      <c r="Z179" s="355" t="n">
        <f aca="false">IFERROR(IF($M179=Y179,($D$8+$D$9+$D$10)*$I179,IF($N179=LEFT(Y179,1),($D$8+MAX(0,IF($D$50=1,$D$9*(1-(ABS($Q179-ABS(VALUE(MID(Y179,FIND("|",Y179)+1,FIND("-",Y179)-FIND("|",Y179)-1))-VALUE(MID(Y179,FIND("-",Y179)+1,10)))))*$D$50),$D$9*(1-(IF($N179="X",ABS($O179-VALUE(MID(Y179,FIND("|",Y179)+1,FIND("-",Y179)-FIND("|",Y179)-1))),ABS($Q179-ABS(VALUE(MID(Y179,FIND("|",Y179)+1,FIND("-",Y179)-FIND("|",Y179)-1))-VALUE(MID(Y179,FIND("-",Y179)+1,10)))))*$D$50)))))*$I179,0)),0)</f>
        <v>0</v>
      </c>
      <c r="AA179" s="403"/>
      <c r="AB179" s="397" t="s">
        <v>264</v>
      </c>
      <c r="AC179" s="355" t="n">
        <f aca="false">IFERROR(IF($M179=AB179,($D$8+$D$9+$D$10)*$I179,IF($N179=LEFT(AB179,1),($D$8+MAX(0,IF($D$50=1,$D$9*(1-(ABS($Q179-ABS(VALUE(MID(AB179,FIND("|",AB179)+1,FIND("-",AB179)-FIND("|",AB179)-1))-VALUE(MID(AB179,FIND("-",AB179)+1,10)))))*$D$50),$D$9*(1-(IF($N179="X",ABS($O179-VALUE(MID(AB179,FIND("|",AB179)+1,FIND("-",AB179)-FIND("|",AB179)-1))),ABS($Q179-ABS(VALUE(MID(AB179,FIND("|",AB179)+1,FIND("-",AB179)-FIND("|",AB179)-1))-VALUE(MID(AB179,FIND("-",AB179)+1,10)))))*$D$50)))))*$I179,0)),0)</f>
        <v>0</v>
      </c>
      <c r="AD179" s="403"/>
      <c r="AE179" s="397" t="s">
        <v>283</v>
      </c>
      <c r="AF179" s="355" t="n">
        <f aca="false">IFERROR(IF($M179=AE179,($D$8+$D$9+$D$10)*$I179,IF($N179=LEFT(AE179,1),($D$8+MAX(0,IF($D$50=1,$D$9*(1-(ABS($Q179-ABS(VALUE(MID(AE179,FIND("|",AE179)+1,FIND("-",AE179)-FIND("|",AE179)-1))-VALUE(MID(AE179,FIND("-",AE179)+1,10)))))*$D$50),$D$9*(1-(IF($N179="X",ABS($O179-VALUE(MID(AE179,FIND("|",AE179)+1,FIND("-",AE179)-FIND("|",AE179)-1))),ABS($Q179-ABS(VALUE(MID(AE179,FIND("|",AE179)+1,FIND("-",AE179)-FIND("|",AE179)-1))-VALUE(MID(AE179,FIND("-",AE179)+1,10)))))*$D$50)))))*$I179,0)),0)</f>
        <v>0</v>
      </c>
      <c r="AG179" s="403"/>
      <c r="AH179" s="397" t="s">
        <v>266</v>
      </c>
      <c r="AI179" s="355" t="n">
        <f aca="false">IFERROR(IF($M179=AH179,($D$8+$D$9+$D$10)*$I179,IF($N179=LEFT(AH179,1),($D$8+MAX(0,IF($D$50=1,$D$9*(1-(ABS($Q179-ABS(VALUE(MID(AH179,FIND("|",AH179)+1,FIND("-",AH179)-FIND("|",AH179)-1))-VALUE(MID(AH179,FIND("-",AH179)+1,10)))))*$D$50),$D$9*(1-(IF($N179="X",ABS($O179-VALUE(MID(AH179,FIND("|",AH179)+1,FIND("-",AH179)-FIND("|",AH179)-1))),ABS($Q179-ABS(VALUE(MID(AH179,FIND("|",AH179)+1,FIND("-",AH179)-FIND("|",AH179)-1))-VALUE(MID(AH179,FIND("-",AH179)+1,10)))))*$D$50)))))*$I179,0)),0)</f>
        <v>0</v>
      </c>
      <c r="AJ179" s="403"/>
      <c r="AK179" s="397" t="s">
        <v>266</v>
      </c>
      <c r="AL179" s="355" t="n">
        <f aca="false">IFERROR(IF($M179=AK179,($D$8+$D$9+$D$10)*$I179,IF($N179=LEFT(AK179,1),($D$8+MAX(0,IF($D$50=1,$D$9*(1-(ABS($Q179-ABS(VALUE(MID(AK179,FIND("|",AK179)+1,FIND("-",AK179)-FIND("|",AK179)-1))-VALUE(MID(AK179,FIND("-",AK179)+1,10)))))*$D$50),$D$9*(1-(IF($N179="X",ABS($O179-VALUE(MID(AK179,FIND("|",AK179)+1,FIND("-",AK179)-FIND("|",AK179)-1))),ABS($Q179-ABS(VALUE(MID(AK179,FIND("|",AK179)+1,FIND("-",AK179)-FIND("|",AK179)-1))-VALUE(MID(AK179,FIND("-",AK179)+1,10)))))*$D$50)))))*$I179,0)),0)</f>
        <v>0</v>
      </c>
      <c r="AM179" s="403"/>
      <c r="AN179" s="397" t="s">
        <v>272</v>
      </c>
      <c r="AO179" s="355" t="n">
        <f aca="false">IFERROR(IF($M179=AN179,($D$8+$D$9+$D$10)*$I179,IF($N179=LEFT(AN179,1),($D$8+MAX(0,IF($D$50=1,$D$9*(1-(ABS($Q179-ABS(VALUE(MID(AN179,FIND("|",AN179)+1,FIND("-",AN179)-FIND("|",AN179)-1))-VALUE(MID(AN179,FIND("-",AN179)+1,10)))))*$D$50),$D$9*(1-(IF($N179="X",ABS($O179-VALUE(MID(AN179,FIND("|",AN179)+1,FIND("-",AN179)-FIND("|",AN179)-1))),ABS($Q179-ABS(VALUE(MID(AN179,FIND("|",AN179)+1,FIND("-",AN179)-FIND("|",AN179)-1))-VALUE(MID(AN179,FIND("-",AN179)+1,10)))))*$D$50)))))*$I179,0)),0)</f>
        <v>0</v>
      </c>
      <c r="AP179" s="403"/>
      <c r="AQ179" s="397" t="s">
        <v>272</v>
      </c>
      <c r="AR179" s="355" t="n">
        <f aca="false">IFERROR(IF($M179=AQ179,($D$8+$D$9+$D$10)*$I179,IF($N179=LEFT(AQ179,1),($D$8+MAX(0,IF($D$50=1,$D$9*(1-(ABS($Q179-ABS(VALUE(MID(AQ179,FIND("|",AQ179)+1,FIND("-",AQ179)-FIND("|",AQ179)-1))-VALUE(MID(AQ179,FIND("-",AQ179)+1,10)))))*$D$50),$D$9*(1-(IF($N179="X",ABS($O179-VALUE(MID(AQ179,FIND("|",AQ179)+1,FIND("-",AQ179)-FIND("|",AQ179)-1))),ABS($Q179-ABS(VALUE(MID(AQ179,FIND("|",AQ179)+1,FIND("-",AQ179)-FIND("|",AQ179)-1))-VALUE(MID(AQ179,FIND("-",AQ179)+1,10)))))*$D$50)))))*$I179,0)),0)</f>
        <v>0</v>
      </c>
      <c r="AS179" s="403"/>
      <c r="AT179" s="397" t="s">
        <v>272</v>
      </c>
      <c r="AU179" s="355" t="n">
        <f aca="false">IFERROR(IF($M179=AT179,($D$8+$D$9+$D$10)*$I179,IF($N179=LEFT(AT179,1),($D$8+MAX(0,IF($D$50=1,$D$9*(1-(ABS($Q179-ABS(VALUE(MID(AT179,FIND("|",AT179)+1,FIND("-",AT179)-FIND("|",AT179)-1))-VALUE(MID(AT179,FIND("-",AT179)+1,10)))))*$D$50),$D$9*(1-(IF($N179="X",ABS($O179-VALUE(MID(AT179,FIND("|",AT179)+1,FIND("-",AT179)-FIND("|",AT179)-1))),ABS($Q179-ABS(VALUE(MID(AT179,FIND("|",AT179)+1,FIND("-",AT179)-FIND("|",AT179)-1))-VALUE(MID(AT179,FIND("-",AT179)+1,10)))))*$D$50)))))*$I179,0)),0)</f>
        <v>0</v>
      </c>
      <c r="AV179" s="403"/>
      <c r="AW179" s="397" t="s">
        <v>266</v>
      </c>
      <c r="AX179" s="355" t="n">
        <f aca="false">IFERROR(IF($M179=AW179,($D$8+$D$9+$D$10)*$I179,IF($N179=LEFT(AW179,1),($D$8+MAX(0,IF($D$50=1,$D$9*(1-(ABS($Q179-ABS(VALUE(MID(AW179,FIND("|",AW179)+1,FIND("-",AW179)-FIND("|",AW179)-1))-VALUE(MID(AW179,FIND("-",AW179)+1,10)))))*$D$50),$D$9*(1-(IF($N179="X",ABS($O179-VALUE(MID(AW179,FIND("|",AW179)+1,FIND("-",AW179)-FIND("|",AW179)-1))),ABS($Q179-ABS(VALUE(MID(AW179,FIND("|",AW179)+1,FIND("-",AW179)-FIND("|",AW179)-1))-VALUE(MID(AW179,FIND("-",AW179)+1,10)))))*$D$50)))))*$I179,0)),0)</f>
        <v>0</v>
      </c>
      <c r="AY179" s="403"/>
      <c r="AZ179" s="397" t="s">
        <v>266</v>
      </c>
      <c r="BA179" s="355" t="n">
        <f aca="false">IFERROR(IF($M179=AZ179,($D$8+$D$9+$D$10)*$I179,IF($N179=LEFT(AZ179,1),($D$8+MAX(0,IF($D$50=1,$D$9*(1-(ABS($Q179-ABS(VALUE(MID(AZ179,FIND("|",AZ179)+1,FIND("-",AZ179)-FIND("|",AZ179)-1))-VALUE(MID(AZ179,FIND("-",AZ179)+1,10)))))*$D$50),$D$9*(1-(IF($N179="X",ABS($O179-VALUE(MID(AZ179,FIND("|",AZ179)+1,FIND("-",AZ179)-FIND("|",AZ179)-1))),ABS($Q179-ABS(VALUE(MID(AZ179,FIND("|",AZ179)+1,FIND("-",AZ179)-FIND("|",AZ179)-1))-VALUE(MID(AZ179,FIND("-",AZ179)+1,10)))))*$D$50)))))*$I179,0)),0)</f>
        <v>0</v>
      </c>
      <c r="BB179" s="403"/>
      <c r="BC179" s="397" t="s">
        <v>277</v>
      </c>
      <c r="BD179" s="355" t="n">
        <f aca="false">IFERROR(IF($M179=BC179,($D$8+$D$9+$D$10)*$I179,IF($N179=LEFT(BC179,1),($D$8+MAX(0,IF($D$50=1,$D$9*(1-(ABS($Q179-ABS(VALUE(MID(BC179,FIND("|",BC179)+1,FIND("-",BC179)-FIND("|",BC179)-1))-VALUE(MID(BC179,FIND("-",BC179)+1,10)))))*$D$50),$D$9*(1-(IF($N179="X",ABS($O179-VALUE(MID(BC179,FIND("|",BC179)+1,FIND("-",BC179)-FIND("|",BC179)-1))),ABS($Q179-ABS(VALUE(MID(BC179,FIND("|",BC179)+1,FIND("-",BC179)-FIND("|",BC179)-1))-VALUE(MID(BC179,FIND("-",BC179)+1,10)))))*$D$50)))))*$I179,0)),0)</f>
        <v>0</v>
      </c>
      <c r="BE179" s="403"/>
      <c r="BF179" s="397" t="s">
        <v>279</v>
      </c>
      <c r="BG179" s="355" t="n">
        <f aca="false">IFERROR(IF($M179=BF179,($D$8+$D$9+$D$10)*$I179,IF($N179=LEFT(BF179,1),($D$8+MAX(0,IF($D$50=1,$D$9*(1-(ABS($Q179-ABS(VALUE(MID(BF179,FIND("|",BF179)+1,FIND("-",BF179)-FIND("|",BF179)-1))-VALUE(MID(BF179,FIND("-",BF179)+1,10)))))*$D$50),$D$9*(1-(IF($N179="X",ABS($O179-VALUE(MID(BF179,FIND("|",BF179)+1,FIND("-",BF179)-FIND("|",BF179)-1))),ABS($Q179-ABS(VALUE(MID(BF179,FIND("|",BF179)+1,FIND("-",BF179)-FIND("|",BF179)-1))-VALUE(MID(BF179,FIND("-",BF179)+1,10)))))*$D$50)))))*$I179,0)),0)</f>
        <v>0</v>
      </c>
      <c r="BH179" s="403"/>
      <c r="BI179" s="397" t="s">
        <v>266</v>
      </c>
      <c r="BJ179" s="355" t="n">
        <f aca="false">IFERROR(IF($M179=BI179,($D$8+$D$9+$D$10)*$I179,IF($N179=LEFT(BI179,1),($D$8+MAX(0,IF($D$50=1,$D$9*(1-(ABS($Q179-ABS(VALUE(MID(BI179,FIND("|",BI179)+1,FIND("-",BI179)-FIND("|",BI179)-1))-VALUE(MID(BI179,FIND("-",BI179)+1,10)))))*$D$50),$D$9*(1-(IF($N179="X",ABS($O179-VALUE(MID(BI179,FIND("|",BI179)+1,FIND("-",BI179)-FIND("|",BI179)-1))),ABS($Q179-ABS(VALUE(MID(BI179,FIND("|",BI179)+1,FIND("-",BI179)-FIND("|",BI179)-1))-VALUE(MID(BI179,FIND("-",BI179)+1,10)))))*$D$50)))))*$I179,0)),0)</f>
        <v>0</v>
      </c>
      <c r="BK179" s="403"/>
      <c r="BL179" s="397" t="s">
        <v>272</v>
      </c>
      <c r="BM179" s="355" t="n">
        <f aca="false">IFERROR(IF($M179=BL179,($D$8+$D$9+$D$10)*$I179,IF($N179=LEFT(BL179,1),($D$8+MAX(0,IF($D$50=1,$D$9*(1-(ABS($Q179-ABS(VALUE(MID(BL179,FIND("|",BL179)+1,FIND("-",BL179)-FIND("|",BL179)-1))-VALUE(MID(BL179,FIND("-",BL179)+1,10)))))*$D$50),$D$9*(1-(IF($N179="X",ABS($O179-VALUE(MID(BL179,FIND("|",BL179)+1,FIND("-",BL179)-FIND("|",BL179)-1))),ABS($Q179-ABS(VALUE(MID(BL179,FIND("|",BL179)+1,FIND("-",BL179)-FIND("|",BL179)-1))-VALUE(MID(BL179,FIND("-",BL179)+1,10)))))*$D$50)))))*$I179,0)),0)</f>
        <v>0</v>
      </c>
      <c r="BN179" s="403"/>
      <c r="BO179" s="397" t="s">
        <v>264</v>
      </c>
      <c r="BP179" s="355" t="n">
        <f aca="false">IFERROR(IF($M179=BO179,($D$8+$D$9+$D$10)*$I179,IF($N179=LEFT(BO179,1),($D$8+MAX(0,IF($D$50=1,$D$9*(1-(ABS($Q179-ABS(VALUE(MID(BO179,FIND("|",BO179)+1,FIND("-",BO179)-FIND("|",BO179)-1))-VALUE(MID(BO179,FIND("-",BO179)+1,10)))))*$D$50),$D$9*(1-(IF($N179="X",ABS($O179-VALUE(MID(BO179,FIND("|",BO179)+1,FIND("-",BO179)-FIND("|",BO179)-1))),ABS($Q179-ABS(VALUE(MID(BO179,FIND("|",BO179)+1,FIND("-",BO179)-FIND("|",BO179)-1))-VALUE(MID(BO179,FIND("-",BO179)+1,10)))))*$D$50)))))*$I179,0)),0)</f>
        <v>0</v>
      </c>
      <c r="BQ179" s="403"/>
      <c r="BR179" s="397" t="s">
        <v>264</v>
      </c>
      <c r="BS179" s="355" t="n">
        <f aca="false">IFERROR(IF($M179=BR179,($D$8+$D$9+$D$10)*$I179,IF($N179=LEFT(BR179,1),($D$8+MAX(0,IF($D$50=1,$D$9*(1-(ABS($Q179-ABS(VALUE(MID(BR179,FIND("|",BR179)+1,FIND("-",BR179)-FIND("|",BR179)-1))-VALUE(MID(BR179,FIND("-",BR179)+1,10)))))*$D$50),$D$9*(1-(IF($N179="X",ABS($O179-VALUE(MID(BR179,FIND("|",BR179)+1,FIND("-",BR179)-FIND("|",BR179)-1))),ABS($Q179-ABS(VALUE(MID(BR179,FIND("|",BR179)+1,FIND("-",BR179)-FIND("|",BR179)-1))-VALUE(MID(BR179,FIND("-",BR179)+1,10)))))*$D$50)))))*$I179,0)),0)</f>
        <v>0</v>
      </c>
      <c r="BT179" s="403"/>
      <c r="BU179" s="397"/>
      <c r="BV179" s="355" t="n">
        <f aca="false">IFERROR(IF($M179=BU179,($D$8+$D$9+$D$10)*$I179,IF($N179=LEFT(BU179,1),($D$8+MAX(0,IF($D$50=1,$D$9*(1-(ABS($Q179-ABS(VALUE(MID(BU179,FIND("|",BU179)+1,FIND("-",BU179)-FIND("|",BU179)-1))-VALUE(MID(BU179,FIND("-",BU179)+1,10)))))*$D$50),$D$9*(1-(IF($N179="X",ABS($O179-VALUE(MID(BU179,FIND("|",BU179)+1,FIND("-",BU179)-FIND("|",BU179)-1))),ABS($Q179-ABS(VALUE(MID(BU179,FIND("|",BU179)+1,FIND("-",BU179)-FIND("|",BU179)-1))-VALUE(MID(BU179,FIND("-",BU179)+1,10)))))*$D$50)))))*$I179,0)),0)</f>
        <v>0</v>
      </c>
      <c r="BW179" s="403"/>
      <c r="BX179" s="397"/>
      <c r="BY179" s="355" t="n">
        <f aca="false">IFERROR(IF($M179=BX179,($D$8+$D$9+$D$10)*$I179,IF($N179=LEFT(BX179,1),($D$8+MAX(0,IF($D$50=1,$D$9*(1-(ABS($Q179-ABS(VALUE(MID(BX179,FIND("|",BX179)+1,FIND("-",BX179)-FIND("|",BX179)-1))-VALUE(MID(BX179,FIND("-",BX179)+1,10)))))*$D$50),$D$9*(1-(IF($N179="X",ABS($O179-VALUE(MID(BX179,FIND("|",BX179)+1,FIND("-",BX179)-FIND("|",BX179)-1))),ABS($Q179-ABS(VALUE(MID(BX179,FIND("|",BX179)+1,FIND("-",BX179)-FIND("|",BX179)-1))-VALUE(MID(BX179,FIND("-",BX179)+1,10)))))*$D$50)))))*$I179,0)),0)</f>
        <v>0</v>
      </c>
      <c r="BZ179" s="403"/>
      <c r="CA179" s="397"/>
      <c r="CB179" s="355" t="n">
        <f aca="false">IFERROR(IF($M179=CA179,($D$8+$D$9+$D$10)*$I179,IF($N179=LEFT(CA179,1),($D$8+MAX(0,IF($D$50=1,$D$9*(1-(ABS($Q179-ABS(VALUE(MID(CA179,FIND("|",CA179)+1,FIND("-",CA179)-FIND("|",CA179)-1))-VALUE(MID(CA179,FIND("-",CA179)+1,10)))))*$D$50),$D$9*(1-(IF($N179="X",ABS($O179-VALUE(MID(CA179,FIND("|",CA179)+1,FIND("-",CA179)-FIND("|",CA179)-1))),ABS($Q179-ABS(VALUE(MID(CA179,FIND("|",CA179)+1,FIND("-",CA179)-FIND("|",CA179)-1))-VALUE(MID(CA179,FIND("-",CA179)+1,10)))))*$D$50)))))*$I179,0)),0)</f>
        <v>0</v>
      </c>
      <c r="CC179" s="403"/>
      <c r="CD179" s="397"/>
      <c r="CE179" s="355" t="n">
        <f aca="false">IFERROR(IF($M179=CD179,($D$8+$D$9+$D$10)*$I179,IF($N179=LEFT(CD179,1),($D$8+MAX(0,IF($D$50=1,$D$9*(1-(ABS($Q179-ABS(VALUE(MID(CD179,FIND("|",CD179)+1,FIND("-",CD179)-FIND("|",CD179)-1))-VALUE(MID(CD179,FIND("-",CD179)+1,10)))))*$D$50),$D$9*(1-(IF($N179="X",ABS($O179-VALUE(MID(CD179,FIND("|",CD179)+1,FIND("-",CD179)-FIND("|",CD179)-1))),ABS($Q179-ABS(VALUE(MID(CD179,FIND("|",CD179)+1,FIND("-",CD179)-FIND("|",CD179)-1))-VALUE(MID(CD179,FIND("-",CD179)+1,10)))))*$D$50)))))*$I179,0)),0)</f>
        <v>0</v>
      </c>
      <c r="CF179" s="403"/>
      <c r="CG179" s="397"/>
      <c r="CH179" s="355" t="n">
        <f aca="false">IFERROR(IF($M179=CG179,($D$8+$D$9+$D$10)*$I179,IF($N179=LEFT(CG179,1),($D$8+MAX(0,IF($D$50=1,$D$9*(1-(ABS($Q179-ABS(VALUE(MID(CG179,FIND("|",CG179)+1,FIND("-",CG179)-FIND("|",CG179)-1))-VALUE(MID(CG179,FIND("-",CG179)+1,10)))))*$D$50),$D$9*(1-(IF($N179="X",ABS($O179-VALUE(MID(CG179,FIND("|",CG179)+1,FIND("-",CG179)-FIND("|",CG179)-1))),ABS($Q179-ABS(VALUE(MID(CG179,FIND("|",CG179)+1,FIND("-",CG179)-FIND("|",CG179)-1))-VALUE(MID(CG179,FIND("-",CG179)+1,10)))))*$D$50)))))*$I179,0)),0)</f>
        <v>0</v>
      </c>
      <c r="CI179" s="403"/>
      <c r="CJ179" s="397"/>
      <c r="CK179" s="355" t="n">
        <f aca="false">IFERROR(IF($M179=CJ179,($D$8+$D$9+$D$10)*$I179,IF($N179=LEFT(CJ179,1),($D$8+MAX(0,IF($D$50=1,$D$9*(1-(ABS($Q179-ABS(VALUE(MID(CJ179,FIND("|",CJ179)+1,FIND("-",CJ179)-FIND("|",CJ179)-1))-VALUE(MID(CJ179,FIND("-",CJ179)+1,10)))))*$D$50),$D$9*(1-(IF($N179="X",ABS($O179-VALUE(MID(CJ179,FIND("|",CJ179)+1,FIND("-",CJ179)-FIND("|",CJ179)-1))),ABS($Q179-ABS(VALUE(MID(CJ179,FIND("|",CJ179)+1,FIND("-",CJ179)-FIND("|",CJ179)-1))-VALUE(MID(CJ179,FIND("-",CJ179)+1,10)))))*$D$50)))))*$I179,0)),0)</f>
        <v>0</v>
      </c>
      <c r="CL179" s="403"/>
      <c r="CM179" s="397"/>
      <c r="CN179" s="355" t="n">
        <f aca="false">IFERROR(IF($M179=CM179,($D$8+$D$9+$D$10)*$I179,IF($N179=LEFT(CM179,1),($D$8+MAX(0,IF($D$50=1,$D$9*(1-(ABS($Q179-ABS(VALUE(MID(CM179,FIND("|",CM179)+1,FIND("-",CM179)-FIND("|",CM179)-1))-VALUE(MID(CM179,FIND("-",CM179)+1,10)))))*$D$50),$D$9*(1-(IF($N179="X",ABS($O179-VALUE(MID(CM179,FIND("|",CM179)+1,FIND("-",CM179)-FIND("|",CM179)-1))),ABS($Q179-ABS(VALUE(MID(CM179,FIND("|",CM179)+1,FIND("-",CM179)-FIND("|",CM179)-1))-VALUE(MID(CM179,FIND("-",CM179)+1,10)))))*$D$50)))))*$I179,0)),0)</f>
        <v>0</v>
      </c>
      <c r="CO179" s="403"/>
      <c r="CP179" s="397"/>
      <c r="CQ179" s="355" t="n">
        <f aca="false">IFERROR(IF($M179=CP179,($D$8+$D$9+$D$10)*$I179,IF($N179=LEFT(CP179,1),($D$8+MAX(0,IF($D$50=1,$D$9*(1-(ABS($Q179-ABS(VALUE(MID(CP179,FIND("|",CP179)+1,FIND("-",CP179)-FIND("|",CP179)-1))-VALUE(MID(CP179,FIND("-",CP179)+1,10)))))*$D$50),$D$9*(1-(IF($N179="X",ABS($O179-VALUE(MID(CP179,FIND("|",CP179)+1,FIND("-",CP179)-FIND("|",CP179)-1))),ABS($Q179-ABS(VALUE(MID(CP179,FIND("|",CP179)+1,FIND("-",CP179)-FIND("|",CP179)-1))-VALUE(MID(CP179,FIND("-",CP179)+1,10)))))*$D$50)))))*$I179,0)),0)</f>
        <v>0</v>
      </c>
      <c r="CR179" s="403"/>
      <c r="CS179" s="397"/>
      <c r="CT179" s="355" t="n">
        <f aca="false">IFERROR(IF($M179=CS179,($D$8+$D$9+$D$10)*$I179,IF($N179=LEFT(CS179,1),($D$8+MAX(0,IF($D$50=1,$D$9*(1-(ABS($Q179-ABS(VALUE(MID(CS179,FIND("|",CS179)+1,FIND("-",CS179)-FIND("|",CS179)-1))-VALUE(MID(CS179,FIND("-",CS179)+1,10)))))*$D$50),$D$9*(1-(IF($N179="X",ABS($O179-VALUE(MID(CS179,FIND("|",CS179)+1,FIND("-",CS179)-FIND("|",CS179)-1))),ABS($Q179-ABS(VALUE(MID(CS179,FIND("|",CS179)+1,FIND("-",CS179)-FIND("|",CS179)-1))-VALUE(MID(CS179,FIND("-",CS179)+1,10)))))*$D$50)))))*$I179,0)),0)</f>
        <v>0</v>
      </c>
      <c r="CU179" s="403"/>
      <c r="CV179" s="397"/>
      <c r="CW179" s="355" t="n">
        <f aca="false">IFERROR(IF($M179=CV179,($D$8+$D$9+$D$10)*$I179,IF($N179=LEFT(CV179,1),($D$8+MAX(0,IF($D$50=1,$D$9*(1-(ABS($Q179-ABS(VALUE(MID(CV179,FIND("|",CV179)+1,FIND("-",CV179)-FIND("|",CV179)-1))-VALUE(MID(CV179,FIND("-",CV179)+1,10)))))*$D$50),$D$9*(1-(IF($N179="X",ABS($O179-VALUE(MID(CV179,FIND("|",CV179)+1,FIND("-",CV179)-FIND("|",CV179)-1))),ABS($Q179-ABS(VALUE(MID(CV179,FIND("|",CV179)+1,FIND("-",CV179)-FIND("|",CV179)-1))-VALUE(MID(CV179,FIND("-",CV179)+1,10)))))*$D$50)))))*$I179,0)),0)</f>
        <v>0</v>
      </c>
      <c r="CX179" s="403"/>
      <c r="CY179" s="397"/>
      <c r="CZ179" s="355" t="n">
        <f aca="false">IFERROR(IF($M179=CY179,($D$8+$D$9+$D$10)*$I179,IF($N179=LEFT(CY179,1),($D$8+MAX(0,IF($D$50=1,$D$9*(1-(ABS($Q179-ABS(VALUE(MID(CY179,FIND("|",CY179)+1,FIND("-",CY179)-FIND("|",CY179)-1))-VALUE(MID(CY179,FIND("-",CY179)+1,10)))))*$D$50),$D$9*(1-(IF($N179="X",ABS($O179-VALUE(MID(CY179,FIND("|",CY179)+1,FIND("-",CY179)-FIND("|",CY179)-1))),ABS($Q179-ABS(VALUE(MID(CY179,FIND("|",CY179)+1,FIND("-",CY179)-FIND("|",CY179)-1))-VALUE(MID(CY179,FIND("-",CY179)+1,10)))))*$D$50)))))*$I179,0)),0)</f>
        <v>0</v>
      </c>
      <c r="DA179" s="403"/>
      <c r="DB179" s="397"/>
      <c r="DC179" s="355" t="n">
        <f aca="false">IFERROR(IF($M179=DB179,($D$8+$D$9+$D$10)*$I179,IF($N179=LEFT(DB179,1),($D$8+MAX(0,IF($D$50=1,$D$9*(1-(ABS($Q179-ABS(VALUE(MID(DB179,FIND("|",DB179)+1,FIND("-",DB179)-FIND("|",DB179)-1))-VALUE(MID(DB179,FIND("-",DB179)+1,10)))))*$D$50),$D$9*(1-(IF($N179="X",ABS($O179-VALUE(MID(DB179,FIND("|",DB179)+1,FIND("-",DB179)-FIND("|",DB179)-1))),ABS($Q179-ABS(VALUE(MID(DB179,FIND("|",DB179)+1,FIND("-",DB179)-FIND("|",DB179)-1))-VALUE(MID(DB179,FIND("-",DB179)+1,10)))))*$D$50)))))*$I179,0)),0)</f>
        <v>0</v>
      </c>
      <c r="DD179" s="403"/>
      <c r="DE179" s="397"/>
      <c r="DF179" s="355" t="n">
        <f aca="false">IFERROR(IF($M179=DE179,($D$8+$D$9+$D$10)*$I179,IF($N179=LEFT(DE179,1),($D$8+MAX(0,IF($D$50=1,$D$9*(1-(ABS($Q179-ABS(VALUE(MID(DE179,FIND("|",DE179)+1,FIND("-",DE179)-FIND("|",DE179)-1))-VALUE(MID(DE179,FIND("-",DE179)+1,10)))))*$D$50),$D$9*(1-(IF($N179="X",ABS($O179-VALUE(MID(DE179,FIND("|",DE179)+1,FIND("-",DE179)-FIND("|",DE179)-1))),ABS($Q179-ABS(VALUE(MID(DE179,FIND("|",DE179)+1,FIND("-",DE179)-FIND("|",DE179)-1))-VALUE(MID(DE179,FIND("-",DE179)+1,10)))))*$D$50)))))*$I179,0)),0)</f>
        <v>0</v>
      </c>
      <c r="DG179" s="403"/>
      <c r="DH179" s="397"/>
      <c r="DI179" s="355" t="n">
        <f aca="false">IFERROR(IF($M179=DH179,($D$8+$D$9+$D$10)*$I179,IF($N179=LEFT(DH179,1),($D$8+MAX(0,IF($D$50=1,$D$9*(1-(ABS($Q179-ABS(VALUE(MID(DH179,FIND("|",DH179)+1,FIND("-",DH179)-FIND("|",DH179)-1))-VALUE(MID(DH179,FIND("-",DH179)+1,10)))))*$D$50),$D$9*(1-(IF($N179="X",ABS($O179-VALUE(MID(DH179,FIND("|",DH179)+1,FIND("-",DH179)-FIND("|",DH179)-1))),ABS($Q179-ABS(VALUE(MID(DH179,FIND("|",DH179)+1,FIND("-",DH179)-FIND("|",DH179)-1))-VALUE(MID(DH179,FIND("-",DH179)+1,10)))))*$D$50)))))*$I179,0)),0)</f>
        <v>0</v>
      </c>
      <c r="DJ179" s="403"/>
      <c r="DK179" s="397"/>
      <c r="DL179" s="355" t="n">
        <f aca="false">IFERROR(IF($M179=DK179,($D$8+$D$9+$D$10)*$I179,IF($N179=LEFT(DK179,1),($D$8+MAX(0,IF($D$50=1,$D$9*(1-(ABS($Q179-ABS(VALUE(MID(DK179,FIND("|",DK179)+1,FIND("-",DK179)-FIND("|",DK179)-1))-VALUE(MID(DK179,FIND("-",DK179)+1,10)))))*$D$50),$D$9*(1-(IF($N179="X",ABS($O179-VALUE(MID(DK179,FIND("|",DK179)+1,FIND("-",DK179)-FIND("|",DK179)-1))),ABS($Q179-ABS(VALUE(MID(DK179,FIND("|",DK179)+1,FIND("-",DK179)-FIND("|",DK179)-1))-VALUE(MID(DK179,FIND("-",DK179)+1,10)))))*$D$50)))))*$I179,0)),0)</f>
        <v>0</v>
      </c>
      <c r="DM179" s="403"/>
      <c r="DN179" s="397"/>
      <c r="DO179" s="355" t="n">
        <f aca="false">IFERROR(IF($M179=DN179,($D$8+$D$9+$D$10)*$I179,IF($N179=LEFT(DN179,1),($D$8+MAX(0,IF($D$50=1,$D$9*(1-(ABS($Q179-ABS(VALUE(MID(DN179,FIND("|",DN179)+1,FIND("-",DN179)-FIND("|",DN179)-1))-VALUE(MID(DN179,FIND("-",DN179)+1,10)))))*$D$50),$D$9*(1-(IF($N179="X",ABS($O179-VALUE(MID(DN179,FIND("|",DN179)+1,FIND("-",DN179)-FIND("|",DN179)-1))),ABS($Q179-ABS(VALUE(MID(DN179,FIND("|",DN179)+1,FIND("-",DN179)-FIND("|",DN179)-1))-VALUE(MID(DN179,FIND("-",DN179)+1,10)))))*$D$50)))))*$I179,0)),0)</f>
        <v>0</v>
      </c>
      <c r="DP179" s="403"/>
      <c r="DQ179" s="397"/>
      <c r="DR179" s="355" t="n">
        <f aca="false">IFERROR(IF($M179=DQ179,($D$8+$D$9+$D$10)*$I179,IF($N179=LEFT(DQ179,1),($D$8+MAX(0,IF($D$50=1,$D$9*(1-(ABS($Q179-ABS(VALUE(MID(DQ179,FIND("|",DQ179)+1,FIND("-",DQ179)-FIND("|",DQ179)-1))-VALUE(MID(DQ179,FIND("-",DQ179)+1,10)))))*$D$50),$D$9*(1-(IF($N179="X",ABS($O179-VALUE(MID(DQ179,FIND("|",DQ179)+1,FIND("-",DQ179)-FIND("|",DQ179)-1))),ABS($Q179-ABS(VALUE(MID(DQ179,FIND("|",DQ179)+1,FIND("-",DQ179)-FIND("|",DQ179)-1))-VALUE(MID(DQ179,FIND("-",DQ179)+1,10)))))*$D$50)))))*$I179,0)),0)</f>
        <v>0</v>
      </c>
      <c r="DS179" s="403"/>
      <c r="DT179" s="397"/>
      <c r="DU179" s="355" t="n">
        <f aca="false">IFERROR(IF($M179=DT179,($D$8+$D$9+$D$10)*$I179,IF($N179=LEFT(DT179,1),($D$8+MAX(0,IF($D$50=1,$D$9*(1-(ABS($Q179-ABS(VALUE(MID(DT179,FIND("|",DT179)+1,FIND("-",DT179)-FIND("|",DT179)-1))-VALUE(MID(DT179,FIND("-",DT179)+1,10)))))*$D$50),$D$9*(1-(IF($N179="X",ABS($O179-VALUE(MID(DT179,FIND("|",DT179)+1,FIND("-",DT179)-FIND("|",DT179)-1))),ABS($Q179-ABS(VALUE(MID(DT179,FIND("|",DT179)+1,FIND("-",DT179)-FIND("|",DT179)-1))-VALUE(MID(DT179,FIND("-",DT179)+1,10)))))*$D$50)))))*$I179,0)),0)</f>
        <v>0</v>
      </c>
      <c r="DV179" s="403"/>
      <c r="DW179" s="397"/>
      <c r="DX179" s="355" t="n">
        <f aca="false">IFERROR(IF($M179=DW179,($D$8+$D$9+$D$10)*$I179,IF($N179=LEFT(DW179,1),($D$8+MAX(0,IF($D$50=1,$D$9*(1-(ABS($Q179-ABS(VALUE(MID(DW179,FIND("|",DW179)+1,FIND("-",DW179)-FIND("|",DW179)-1))-VALUE(MID(DW179,FIND("-",DW179)+1,10)))))*$D$50),$D$9*(1-(IF($N179="X",ABS($O179-VALUE(MID(DW179,FIND("|",DW179)+1,FIND("-",DW179)-FIND("|",DW179)-1))),ABS($Q179-ABS(VALUE(MID(DW179,FIND("|",DW179)+1,FIND("-",DW179)-FIND("|",DW179)-1))-VALUE(MID(DW179,FIND("-",DW179)+1,10)))))*$D$50)))))*$I179,0)),0)</f>
        <v>0</v>
      </c>
      <c r="DY179" s="403"/>
      <c r="DZ179" s="397"/>
      <c r="EA179" s="355" t="n">
        <f aca="false">IFERROR(IF($M179=DZ179,($D$8+$D$9+$D$10)*$I179,IF($N179=LEFT(DZ179,1),($D$8+MAX(0,IF($D$50=1,$D$9*(1-(ABS($Q179-ABS(VALUE(MID(DZ179,FIND("|",DZ179)+1,FIND("-",DZ179)-FIND("|",DZ179)-1))-VALUE(MID(DZ179,FIND("-",DZ179)+1,10)))))*$D$50),$D$9*(1-(IF($N179="X",ABS($O179-VALUE(MID(DZ179,FIND("|",DZ179)+1,FIND("-",DZ179)-FIND("|",DZ179)-1))),ABS($Q179-ABS(VALUE(MID(DZ179,FIND("|",DZ179)+1,FIND("-",DZ179)-FIND("|",DZ179)-1))-VALUE(MID(DZ179,FIND("-",DZ179)+1,10)))))*$D$50)))))*$I179,0)),0)</f>
        <v>0</v>
      </c>
      <c r="EB179" s="403"/>
      <c r="EC179" s="397"/>
      <c r="ED179" s="355" t="n">
        <f aca="false">IFERROR(IF($M179=EC179,($D$8+$D$9+$D$10)*$I179,IF($N179=LEFT(EC179,1),($D$8+MAX(0,IF($D$50=1,$D$9*(1-(ABS($Q179-ABS(VALUE(MID(EC179,FIND("|",EC179)+1,FIND("-",EC179)-FIND("|",EC179)-1))-VALUE(MID(EC179,FIND("-",EC179)+1,10)))))*$D$50),$D$9*(1-(IF($N179="X",ABS($O179-VALUE(MID(EC179,FIND("|",EC179)+1,FIND("-",EC179)-FIND("|",EC179)-1))),ABS($Q179-ABS(VALUE(MID(EC179,FIND("|",EC179)+1,FIND("-",EC179)-FIND("|",EC179)-1))-VALUE(MID(EC179,FIND("-",EC179)+1,10)))))*$D$50)))))*$I179,0)),0)</f>
        <v>0</v>
      </c>
      <c r="EE179" s="403"/>
      <c r="EF179" s="397"/>
      <c r="EG179" s="355" t="n">
        <f aca="false">IFERROR(IF($M179=EF179,($D$8+$D$9+$D$10)*$I179,IF($N179=LEFT(EF179,1),($D$8+MAX(0,IF($D$50=1,$D$9*(1-(ABS($Q179-ABS(VALUE(MID(EF179,FIND("|",EF179)+1,FIND("-",EF179)-FIND("|",EF179)-1))-VALUE(MID(EF179,FIND("-",EF179)+1,10)))))*$D$50),$D$9*(1-(IF($N179="X",ABS($O179-VALUE(MID(EF179,FIND("|",EF179)+1,FIND("-",EF179)-FIND("|",EF179)-1))),ABS($Q179-ABS(VALUE(MID(EF179,FIND("|",EF179)+1,FIND("-",EF179)-FIND("|",EF179)-1))-VALUE(MID(EF179,FIND("-",EF179)+1,10)))))*$D$50)))))*$I179,0)),0)</f>
        <v>0</v>
      </c>
      <c r="EH179" s="403"/>
      <c r="EI179" s="403"/>
    </row>
    <row r="180" customFormat="false" ht="15" hidden="false" customHeight="false" outlineLevel="0" collapsed="false">
      <c r="A180" s="331"/>
      <c r="B180" s="331"/>
      <c r="C180" s="421"/>
      <c r="D180" s="421"/>
      <c r="E180" s="421"/>
      <c r="F180" s="422"/>
      <c r="G180" s="422"/>
      <c r="H180" s="423"/>
      <c r="I180" s="409"/>
      <c r="J180" s="412"/>
      <c r="K180" s="413" t="str">
        <f aca="false">Idiomas!D458</f>
        <v>Partidos 1/16</v>
      </c>
      <c r="L180" s="414"/>
      <c r="M180" s="413" t="str">
        <f aca="false">"Max: "&amp;SUM($D$16:$D$18)*SUM($I$164:$I$179)</f>
        <v>Max: 272</v>
      </c>
      <c r="N180" s="331"/>
      <c r="O180" s="331"/>
      <c r="P180" s="331"/>
      <c r="Q180" s="331"/>
      <c r="R180" s="326"/>
      <c r="S180" s="415"/>
      <c r="T180" s="346" t="n">
        <f aca="false">SUM(T164:T179)</f>
        <v>0</v>
      </c>
      <c r="U180" s="337"/>
      <c r="V180" s="415"/>
      <c r="W180" s="346" t="n">
        <f aca="false">SUM(W164:W179)</f>
        <v>0</v>
      </c>
      <c r="X180" s="337"/>
      <c r="Y180" s="415"/>
      <c r="Z180" s="346" t="n">
        <f aca="false">SUM(Z164:Z179)</f>
        <v>0</v>
      </c>
      <c r="AA180" s="337"/>
      <c r="AB180" s="415"/>
      <c r="AC180" s="346" t="n">
        <f aca="false">SUM(AC164:AC179)</f>
        <v>0</v>
      </c>
      <c r="AD180" s="337"/>
      <c r="AE180" s="415"/>
      <c r="AF180" s="346" t="n">
        <f aca="false">SUM(AF164:AF179)</f>
        <v>0</v>
      </c>
      <c r="AG180" s="337"/>
      <c r="AH180" s="415"/>
      <c r="AI180" s="346" t="n">
        <f aca="false">SUM(AI164:AI179)</f>
        <v>0</v>
      </c>
      <c r="AJ180" s="337"/>
      <c r="AK180" s="415"/>
      <c r="AL180" s="346" t="n">
        <f aca="false">SUM(AL164:AL179)</f>
        <v>0</v>
      </c>
      <c r="AM180" s="337"/>
      <c r="AN180" s="415"/>
      <c r="AO180" s="346" t="n">
        <f aca="false">SUM(AO164:AO179)</f>
        <v>0</v>
      </c>
      <c r="AP180" s="337"/>
      <c r="AQ180" s="415"/>
      <c r="AR180" s="346" t="n">
        <f aca="false">SUM(AR164:AR179)</f>
        <v>0</v>
      </c>
      <c r="AS180" s="337"/>
      <c r="AT180" s="415"/>
      <c r="AU180" s="346" t="n">
        <f aca="false">SUM(AU164:AU179)</f>
        <v>0</v>
      </c>
      <c r="AV180" s="337"/>
      <c r="AW180" s="415"/>
      <c r="AX180" s="346" t="n">
        <f aca="false">SUM(AX164:AX179)</f>
        <v>0</v>
      </c>
      <c r="AY180" s="337"/>
      <c r="AZ180" s="415"/>
      <c r="BA180" s="346" t="n">
        <f aca="false">SUM(BA164:BA179)</f>
        <v>0</v>
      </c>
      <c r="BB180" s="337"/>
      <c r="BC180" s="415"/>
      <c r="BD180" s="346" t="n">
        <f aca="false">SUM(BD164:BD179)</f>
        <v>0</v>
      </c>
      <c r="BE180" s="337"/>
      <c r="BF180" s="415"/>
      <c r="BG180" s="346" t="n">
        <f aca="false">SUM(BG164:BG179)</f>
        <v>0</v>
      </c>
      <c r="BH180" s="337"/>
      <c r="BI180" s="415"/>
      <c r="BJ180" s="346" t="n">
        <f aca="false">SUM(BJ164:BJ179)</f>
        <v>0</v>
      </c>
      <c r="BK180" s="337"/>
      <c r="BL180" s="415"/>
      <c r="BM180" s="346" t="n">
        <f aca="false">SUM(BM164:BM179)</f>
        <v>0</v>
      </c>
      <c r="BN180" s="337"/>
      <c r="BO180" s="415" t="s">
        <v>384</v>
      </c>
      <c r="BP180" s="346" t="n">
        <f aca="false">SUM(BP164:BP179)</f>
        <v>0</v>
      </c>
      <c r="BQ180" s="337"/>
      <c r="BR180" s="415"/>
      <c r="BS180" s="346" t="n">
        <f aca="false">SUM(BS164:BS179)</f>
        <v>0</v>
      </c>
      <c r="BT180" s="337"/>
      <c r="BU180" s="415"/>
      <c r="BV180" s="346" t="n">
        <f aca="false">SUM(BV164:BV179)</f>
        <v>0</v>
      </c>
      <c r="BW180" s="337"/>
      <c r="BX180" s="415"/>
      <c r="BY180" s="346" t="n">
        <f aca="false">SUM(BY164:BY179)</f>
        <v>0</v>
      </c>
      <c r="BZ180" s="337"/>
      <c r="CA180" s="415"/>
      <c r="CB180" s="346" t="n">
        <f aca="false">SUM(CB164:CB179)</f>
        <v>0</v>
      </c>
      <c r="CC180" s="337"/>
      <c r="CD180" s="415"/>
      <c r="CE180" s="346" t="n">
        <f aca="false">SUM(CE164:CE179)</f>
        <v>0</v>
      </c>
      <c r="CF180" s="337"/>
      <c r="CG180" s="415"/>
      <c r="CH180" s="346" t="n">
        <f aca="false">SUM(CH164:CH179)</f>
        <v>0</v>
      </c>
      <c r="CI180" s="337"/>
      <c r="CJ180" s="415"/>
      <c r="CK180" s="346" t="n">
        <f aca="false">SUM(CK164:CK179)</f>
        <v>0</v>
      </c>
      <c r="CL180" s="337"/>
      <c r="CM180" s="415"/>
      <c r="CN180" s="346" t="n">
        <f aca="false">SUM(CN164:CN179)</f>
        <v>0</v>
      </c>
      <c r="CO180" s="337"/>
      <c r="CP180" s="415"/>
      <c r="CQ180" s="346" t="n">
        <f aca="false">SUM(CQ164:CQ179)</f>
        <v>0</v>
      </c>
      <c r="CR180" s="337"/>
      <c r="CS180" s="415"/>
      <c r="CT180" s="346" t="n">
        <f aca="false">SUM(CT164:CT179)</f>
        <v>0</v>
      </c>
      <c r="CU180" s="337"/>
      <c r="CV180" s="415"/>
      <c r="CW180" s="346" t="n">
        <f aca="false">SUM(CW164:CW179)</f>
        <v>0</v>
      </c>
      <c r="CX180" s="337"/>
      <c r="CY180" s="415"/>
      <c r="CZ180" s="346" t="n">
        <f aca="false">SUM(CZ164:CZ179)</f>
        <v>0</v>
      </c>
      <c r="DA180" s="337"/>
      <c r="DB180" s="415"/>
      <c r="DC180" s="346" t="n">
        <f aca="false">SUM(DC164:DC179)</f>
        <v>0</v>
      </c>
      <c r="DD180" s="337"/>
      <c r="DE180" s="415"/>
      <c r="DF180" s="346" t="n">
        <f aca="false">SUM(DF164:DF179)</f>
        <v>0</v>
      </c>
      <c r="DG180" s="337"/>
      <c r="DH180" s="415"/>
      <c r="DI180" s="346" t="n">
        <f aca="false">SUM(DI164:DI179)</f>
        <v>0</v>
      </c>
      <c r="DJ180" s="337"/>
      <c r="DK180" s="415"/>
      <c r="DL180" s="346" t="n">
        <f aca="false">SUM(DL164:DL179)</f>
        <v>0</v>
      </c>
      <c r="DM180" s="337"/>
      <c r="DN180" s="415"/>
      <c r="DO180" s="346" t="n">
        <f aca="false">SUM(DO164:DO179)</f>
        <v>0</v>
      </c>
      <c r="DP180" s="337"/>
      <c r="DQ180" s="415"/>
      <c r="DR180" s="346" t="n">
        <f aca="false">SUM(DR164:DR179)</f>
        <v>0</v>
      </c>
      <c r="DS180" s="337"/>
      <c r="DT180" s="415"/>
      <c r="DU180" s="346" t="n">
        <f aca="false">SUM(DU164:DU179)</f>
        <v>0</v>
      </c>
      <c r="DV180" s="337"/>
      <c r="DW180" s="415"/>
      <c r="DX180" s="346" t="n">
        <f aca="false">SUM(DX164:DX179)</f>
        <v>0</v>
      </c>
      <c r="DY180" s="337"/>
      <c r="DZ180" s="415"/>
      <c r="EA180" s="346" t="n">
        <f aca="false">SUM(EA164:EA179)</f>
        <v>0</v>
      </c>
      <c r="EB180" s="337"/>
      <c r="EC180" s="415"/>
      <c r="ED180" s="346" t="n">
        <f aca="false">SUM(ED164:ED179)</f>
        <v>0</v>
      </c>
      <c r="EE180" s="337"/>
      <c r="EF180" s="415"/>
      <c r="EG180" s="346" t="n">
        <f aca="false">SUM(EG164:EG179)</f>
        <v>0</v>
      </c>
      <c r="EH180" s="337"/>
      <c r="EI180" s="337"/>
    </row>
    <row r="181" customFormat="false" ht="15" hidden="false" customHeight="false" outlineLevel="0" collapsed="false">
      <c r="A181" s="331"/>
      <c r="B181" s="331"/>
      <c r="C181" s="421"/>
      <c r="D181" s="421"/>
      <c r="E181" s="421"/>
      <c r="F181" s="422"/>
      <c r="G181" s="422"/>
      <c r="H181" s="423"/>
      <c r="I181" s="409"/>
      <c r="J181" s="412"/>
      <c r="K181" s="345" t="str">
        <f aca="false">Idiomas!D139</f>
        <v>CLASIFICADOS PARA OCTAVOS</v>
      </c>
      <c r="L181" s="332"/>
      <c r="M181" s="346"/>
      <c r="N181" s="331"/>
      <c r="O181" s="331"/>
      <c r="P181" s="331"/>
      <c r="Q181" s="331"/>
      <c r="R181" s="326"/>
      <c r="S181" s="415"/>
      <c r="T181" s="346"/>
      <c r="U181" s="337"/>
      <c r="V181" s="415"/>
      <c r="W181" s="346"/>
      <c r="X181" s="337"/>
      <c r="Y181" s="415"/>
      <c r="Z181" s="346"/>
      <c r="AA181" s="337"/>
      <c r="AB181" s="415"/>
      <c r="AC181" s="346"/>
      <c r="AD181" s="337"/>
      <c r="AE181" s="415"/>
      <c r="AF181" s="346"/>
      <c r="AG181" s="337"/>
      <c r="AH181" s="415"/>
      <c r="AI181" s="346"/>
      <c r="AJ181" s="337"/>
      <c r="AK181" s="415"/>
      <c r="AL181" s="346"/>
      <c r="AM181" s="337"/>
      <c r="AN181" s="415"/>
      <c r="AO181" s="346"/>
      <c r="AP181" s="337"/>
      <c r="AQ181" s="415"/>
      <c r="AR181" s="346"/>
      <c r="AS181" s="337"/>
      <c r="AT181" s="415"/>
      <c r="AU181" s="346"/>
      <c r="AV181" s="337"/>
      <c r="AW181" s="415"/>
      <c r="AX181" s="346"/>
      <c r="AY181" s="337"/>
      <c r="AZ181" s="415"/>
      <c r="BA181" s="346"/>
      <c r="BB181" s="337"/>
      <c r="BC181" s="415"/>
      <c r="BD181" s="346"/>
      <c r="BE181" s="337"/>
      <c r="BF181" s="415"/>
      <c r="BG181" s="346"/>
      <c r="BH181" s="337"/>
      <c r="BI181" s="415"/>
      <c r="BJ181" s="346"/>
      <c r="BK181" s="337"/>
      <c r="BL181" s="415"/>
      <c r="BM181" s="346"/>
      <c r="BN181" s="337"/>
      <c r="BO181" s="415"/>
      <c r="BP181" s="346"/>
      <c r="BQ181" s="337"/>
      <c r="BR181" s="415"/>
      <c r="BS181" s="346"/>
      <c r="BT181" s="337"/>
      <c r="BU181" s="415"/>
      <c r="BV181" s="346"/>
      <c r="BW181" s="337"/>
      <c r="BX181" s="415"/>
      <c r="BY181" s="346"/>
      <c r="BZ181" s="337"/>
      <c r="CA181" s="415"/>
      <c r="CB181" s="346"/>
      <c r="CC181" s="337"/>
      <c r="CD181" s="415"/>
      <c r="CE181" s="346"/>
      <c r="CF181" s="337"/>
      <c r="CG181" s="415"/>
      <c r="CH181" s="346"/>
      <c r="CI181" s="337"/>
      <c r="CJ181" s="415"/>
      <c r="CK181" s="346"/>
      <c r="CL181" s="337"/>
      <c r="CM181" s="415"/>
      <c r="CN181" s="346"/>
      <c r="CO181" s="337"/>
      <c r="CP181" s="415"/>
      <c r="CQ181" s="346"/>
      <c r="CR181" s="337"/>
      <c r="CS181" s="415"/>
      <c r="CT181" s="346"/>
      <c r="CU181" s="337"/>
      <c r="CV181" s="415"/>
      <c r="CW181" s="346"/>
      <c r="CX181" s="337"/>
      <c r="CY181" s="415"/>
      <c r="CZ181" s="346"/>
      <c r="DA181" s="337"/>
      <c r="DB181" s="415"/>
      <c r="DC181" s="346"/>
      <c r="DD181" s="337"/>
      <c r="DE181" s="415"/>
      <c r="DF181" s="346"/>
      <c r="DG181" s="337"/>
      <c r="DH181" s="415"/>
      <c r="DI181" s="346"/>
      <c r="DJ181" s="337"/>
      <c r="DK181" s="415"/>
      <c r="DL181" s="346"/>
      <c r="DM181" s="337"/>
      <c r="DN181" s="415"/>
      <c r="DO181" s="346"/>
      <c r="DP181" s="337"/>
      <c r="DQ181" s="415"/>
      <c r="DR181" s="346"/>
      <c r="DS181" s="337"/>
      <c r="DT181" s="415"/>
      <c r="DU181" s="346"/>
      <c r="DV181" s="337"/>
      <c r="DW181" s="415"/>
      <c r="DX181" s="346"/>
      <c r="DY181" s="337"/>
      <c r="DZ181" s="415"/>
      <c r="EA181" s="346"/>
      <c r="EB181" s="337"/>
      <c r="EC181" s="415"/>
      <c r="ED181" s="346"/>
      <c r="EE181" s="337"/>
      <c r="EF181" s="415"/>
      <c r="EG181" s="346"/>
      <c r="EH181" s="337"/>
      <c r="EI181" s="337"/>
    </row>
    <row r="182" customFormat="false" ht="15" hidden="false" customHeight="false" outlineLevel="0" collapsed="false">
      <c r="A182" s="331"/>
      <c r="B182" s="331"/>
      <c r="C182" s="421"/>
      <c r="D182" s="421"/>
      <c r="E182" s="421"/>
      <c r="F182" s="422" t="n">
        <f aca="false">$D$19</f>
        <v>4</v>
      </c>
      <c r="G182" s="422" t="n">
        <f aca="false">VLOOKUP(H182,Equipos!$Q$1:$R$25,2,0)</f>
        <v>20</v>
      </c>
      <c r="H182" s="423" t="str">
        <f aca="false">Idiomas!$D$260</f>
        <v>Dieciseisavos de final</v>
      </c>
      <c r="I182" s="409"/>
      <c r="J182" s="417" t="s">
        <v>181</v>
      </c>
      <c r="K182" s="353" t="str">
        <f aca="false">Idiomas!$D$199&amp;"-"&amp;ROWS($L$182:L182)</f>
        <v>Octavofinalista-1</v>
      </c>
      <c r="L182" s="353"/>
      <c r="M182" s="358" t="str">
        <f aca="false">WORLDCUP!AA120</f>
        <v>W73</v>
      </c>
      <c r="N182" s="331"/>
      <c r="O182" s="331"/>
      <c r="P182" s="331"/>
      <c r="Q182" s="331"/>
      <c r="R182" s="403"/>
      <c r="S182" s="369" t="s">
        <v>332</v>
      </c>
      <c r="T182" s="370" t="n">
        <f aca="false">COUNTIF($M$182:$M$197,S182)*$D$19</f>
        <v>0</v>
      </c>
      <c r="U182" s="406"/>
      <c r="V182" s="369" t="s">
        <v>333</v>
      </c>
      <c r="W182" s="370" t="n">
        <f aca="false">COUNTIF($M$182:$M$197,V182)*$D$19</f>
        <v>0</v>
      </c>
      <c r="X182" s="406"/>
      <c r="Y182" s="369" t="s">
        <v>337</v>
      </c>
      <c r="Z182" s="370" t="n">
        <f aca="false">COUNTIF($M$182:$M$197,Y182)*$D$19</f>
        <v>0</v>
      </c>
      <c r="AA182" s="406"/>
      <c r="AB182" s="369" t="s">
        <v>331</v>
      </c>
      <c r="AC182" s="370" t="n">
        <f aca="false">COUNTIF($M$182:$M$197,AB182)*$D$19</f>
        <v>0</v>
      </c>
      <c r="AD182" s="406"/>
      <c r="AE182" s="369" t="s">
        <v>331</v>
      </c>
      <c r="AF182" s="370" t="n">
        <f aca="false">COUNTIF($M$182:$M$197,AE182)*$D$19</f>
        <v>0</v>
      </c>
      <c r="AG182" s="406"/>
      <c r="AH182" s="369" t="s">
        <v>333</v>
      </c>
      <c r="AI182" s="370" t="n">
        <f aca="false">COUNTIF($M$182:$M$197,AH182)*$D$19</f>
        <v>0</v>
      </c>
      <c r="AJ182" s="406"/>
      <c r="AK182" s="369" t="s">
        <v>333</v>
      </c>
      <c r="AL182" s="370" t="n">
        <f aca="false">COUNTIF($M$182:$M$197,AK182)*$D$19</f>
        <v>0</v>
      </c>
      <c r="AM182" s="406"/>
      <c r="AN182" s="369" t="s">
        <v>333</v>
      </c>
      <c r="AO182" s="370" t="n">
        <f aca="false">COUNTIF($M$182:$M$197,AN182)*$D$19</f>
        <v>0</v>
      </c>
      <c r="AP182" s="406"/>
      <c r="AQ182" s="369" t="s">
        <v>331</v>
      </c>
      <c r="AR182" s="370" t="n">
        <f aca="false">COUNTIF($M$182:$M$197,AQ182)*$D$19</f>
        <v>0</v>
      </c>
      <c r="AS182" s="406"/>
      <c r="AT182" s="369" t="s">
        <v>336</v>
      </c>
      <c r="AU182" s="370" t="n">
        <f aca="false">COUNTIF($M$182:$M$197,AT182)*$D$19</f>
        <v>0</v>
      </c>
      <c r="AV182" s="406"/>
      <c r="AW182" s="369" t="s">
        <v>333</v>
      </c>
      <c r="AX182" s="370" t="n">
        <f aca="false">COUNTIF($M$182:$M$197,AW182)*$D$19</f>
        <v>0</v>
      </c>
      <c r="AY182" s="406"/>
      <c r="AZ182" s="369" t="s">
        <v>332</v>
      </c>
      <c r="BA182" s="370" t="n">
        <f aca="false">COUNTIF($M$182:$M$197,AZ182)*$D$19</f>
        <v>0</v>
      </c>
      <c r="BB182" s="406"/>
      <c r="BC182" s="369" t="s">
        <v>332</v>
      </c>
      <c r="BD182" s="370" t="n">
        <f aca="false">COUNTIF($M$182:$M$197,BC182)*$D$19</f>
        <v>0</v>
      </c>
      <c r="BE182" s="406"/>
      <c r="BF182" s="369" t="s">
        <v>337</v>
      </c>
      <c r="BG182" s="370" t="n">
        <f aca="false">COUNTIF($M$182:$M$197,BF182)*$D$19</f>
        <v>0</v>
      </c>
      <c r="BH182" s="406"/>
      <c r="BI182" s="369" t="s">
        <v>333</v>
      </c>
      <c r="BJ182" s="370" t="n">
        <f aca="false">COUNTIF($M$182:$M$197,BI182)*$D$19</f>
        <v>0</v>
      </c>
      <c r="BK182" s="406"/>
      <c r="BL182" s="369" t="s">
        <v>337</v>
      </c>
      <c r="BM182" s="370" t="n">
        <f aca="false">COUNTIF($M$182:$M$197,BL182)*$D$19</f>
        <v>0</v>
      </c>
      <c r="BN182" s="406"/>
      <c r="BO182" s="369" t="s">
        <v>332</v>
      </c>
      <c r="BP182" s="370" t="n">
        <f aca="false">COUNTIF($M$182:$M$197,BO182)*$D$19</f>
        <v>0</v>
      </c>
      <c r="BQ182" s="406"/>
      <c r="BR182" s="369" t="s">
        <v>333</v>
      </c>
      <c r="BS182" s="370" t="n">
        <f aca="false">COUNTIF($M$182:$M$197,BR182)*$D$19</f>
        <v>0</v>
      </c>
      <c r="BT182" s="406"/>
      <c r="BU182" s="369"/>
      <c r="BV182" s="370" t="n">
        <f aca="false">COUNTIF($M$182:$M$197,BU182)*$D$19</f>
        <v>0</v>
      </c>
      <c r="BW182" s="406"/>
      <c r="BX182" s="369"/>
      <c r="BY182" s="370" t="n">
        <f aca="false">COUNTIF($M$182:$M$197,BX182)*$D$19</f>
        <v>0</v>
      </c>
      <c r="BZ182" s="406"/>
      <c r="CA182" s="369"/>
      <c r="CB182" s="370" t="n">
        <f aca="false">COUNTIF($M$182:$M$197,CA182)*$D$19</f>
        <v>0</v>
      </c>
      <c r="CC182" s="406"/>
      <c r="CD182" s="369"/>
      <c r="CE182" s="370" t="n">
        <f aca="false">COUNTIF($M$182:$M$197,CD182)*$D$19</f>
        <v>0</v>
      </c>
      <c r="CF182" s="406"/>
      <c r="CG182" s="369"/>
      <c r="CH182" s="370" t="n">
        <f aca="false">COUNTIF($M$182:$M$197,CG182)*$D$19</f>
        <v>0</v>
      </c>
      <c r="CI182" s="406"/>
      <c r="CJ182" s="369"/>
      <c r="CK182" s="370" t="n">
        <f aca="false">COUNTIF($M$182:$M$197,CJ182)*$D$19</f>
        <v>0</v>
      </c>
      <c r="CL182" s="406"/>
      <c r="CM182" s="369"/>
      <c r="CN182" s="370" t="n">
        <f aca="false">COUNTIF($M$182:$M$197,CM182)*$D$19</f>
        <v>0</v>
      </c>
      <c r="CO182" s="406"/>
      <c r="CP182" s="369"/>
      <c r="CQ182" s="370" t="n">
        <f aca="false">COUNTIF($M$182:$M$197,CP182)*$D$19</f>
        <v>0</v>
      </c>
      <c r="CR182" s="406"/>
      <c r="CS182" s="369"/>
      <c r="CT182" s="370" t="n">
        <f aca="false">COUNTIF($M$182:$M$197,CS182)*$D$19</f>
        <v>0</v>
      </c>
      <c r="CU182" s="406"/>
      <c r="CV182" s="369"/>
      <c r="CW182" s="370" t="n">
        <f aca="false">COUNTIF($M$182:$M$197,CV182)*$D$19</f>
        <v>0</v>
      </c>
      <c r="CX182" s="406"/>
      <c r="CY182" s="369"/>
      <c r="CZ182" s="370" t="n">
        <f aca="false">COUNTIF($M$182:$M$197,CY182)*$D$19</f>
        <v>0</v>
      </c>
      <c r="DA182" s="406"/>
      <c r="DB182" s="369"/>
      <c r="DC182" s="370" t="n">
        <f aca="false">COUNTIF($M$182:$M$197,DB182)*$D$19</f>
        <v>0</v>
      </c>
      <c r="DD182" s="406"/>
      <c r="DE182" s="369"/>
      <c r="DF182" s="370" t="n">
        <f aca="false">COUNTIF($M$182:$M$197,DE182)*$D$19</f>
        <v>0</v>
      </c>
      <c r="DG182" s="406"/>
      <c r="DH182" s="369"/>
      <c r="DI182" s="370" t="n">
        <f aca="false">COUNTIF($M$182:$M$197,DH182)*$D$19</f>
        <v>0</v>
      </c>
      <c r="DJ182" s="406"/>
      <c r="DK182" s="369"/>
      <c r="DL182" s="370" t="n">
        <f aca="false">COUNTIF($M$182:$M$197,DK182)*$D$19</f>
        <v>0</v>
      </c>
      <c r="DM182" s="406"/>
      <c r="DN182" s="369"/>
      <c r="DO182" s="370" t="n">
        <f aca="false">COUNTIF($M$182:$M$197,DN182)*$D$19</f>
        <v>0</v>
      </c>
      <c r="DP182" s="406"/>
      <c r="DQ182" s="369"/>
      <c r="DR182" s="370" t="n">
        <f aca="false">COUNTIF($M$182:$M$197,DQ182)*$D$19</f>
        <v>0</v>
      </c>
      <c r="DS182" s="406"/>
      <c r="DT182" s="369"/>
      <c r="DU182" s="370" t="n">
        <f aca="false">COUNTIF($M$182:$M$197,DT182)*$D$19</f>
        <v>0</v>
      </c>
      <c r="DV182" s="406"/>
      <c r="DW182" s="369"/>
      <c r="DX182" s="370" t="n">
        <f aca="false">COUNTIF($M$182:$M$197,DW182)*$D$19</f>
        <v>0</v>
      </c>
      <c r="DY182" s="406"/>
      <c r="DZ182" s="369"/>
      <c r="EA182" s="370" t="n">
        <f aca="false">COUNTIF($M$182:$M$197,DZ182)*$D$19</f>
        <v>0</v>
      </c>
      <c r="EB182" s="406"/>
      <c r="EC182" s="369"/>
      <c r="ED182" s="370" t="n">
        <f aca="false">COUNTIF($M$182:$M$197,EC182)*$D$19</f>
        <v>0</v>
      </c>
      <c r="EE182" s="406"/>
      <c r="EF182" s="369"/>
      <c r="EG182" s="370" t="n">
        <f aca="false">COUNTIF($M$182:$M$197,EF182)*$D$19</f>
        <v>0</v>
      </c>
      <c r="EH182" s="406"/>
      <c r="EI182" s="406"/>
    </row>
    <row r="183" customFormat="false" ht="15" hidden="false" customHeight="false" outlineLevel="0" collapsed="false">
      <c r="A183" s="331"/>
      <c r="B183" s="331"/>
      <c r="C183" s="421"/>
      <c r="D183" s="421"/>
      <c r="E183" s="421"/>
      <c r="F183" s="422" t="n">
        <f aca="false">$D$19</f>
        <v>4</v>
      </c>
      <c r="G183" s="422" t="n">
        <f aca="false">VLOOKUP(H183,Equipos!$Q$1:$R$25,2,0)</f>
        <v>20</v>
      </c>
      <c r="H183" s="423" t="str">
        <f aca="false">Idiomas!$D$260</f>
        <v>Dieciseisavos de final</v>
      </c>
      <c r="I183" s="409"/>
      <c r="J183" s="417"/>
      <c r="K183" s="366" t="str">
        <f aca="false">Idiomas!$D$199&amp;"-"&amp;ROWS($L$182:L183)</f>
        <v>Octavofinalista-2</v>
      </c>
      <c r="L183" s="353"/>
      <c r="M183" s="358" t="str">
        <f aca="false">WORLDCUP!AA121</f>
        <v>W74</v>
      </c>
      <c r="N183" s="331"/>
      <c r="O183" s="331"/>
      <c r="P183" s="331"/>
      <c r="Q183" s="331"/>
      <c r="R183" s="403"/>
      <c r="S183" s="362" t="s">
        <v>347</v>
      </c>
      <c r="T183" s="355" t="n">
        <f aca="false">COUNTIF($M$182:$M$197,S183)*$D$19</f>
        <v>0</v>
      </c>
      <c r="U183" s="406"/>
      <c r="V183" s="362" t="s">
        <v>347</v>
      </c>
      <c r="W183" s="355" t="n">
        <f aca="false">COUNTIF($M$182:$M$197,V183)*$D$19</f>
        <v>0</v>
      </c>
      <c r="X183" s="406"/>
      <c r="Y183" s="362" t="s">
        <v>347</v>
      </c>
      <c r="Z183" s="355" t="n">
        <f aca="false">COUNTIF($M$182:$M$197,Y183)*$D$19</f>
        <v>0</v>
      </c>
      <c r="AA183" s="406"/>
      <c r="AB183" s="362" t="s">
        <v>347</v>
      </c>
      <c r="AC183" s="355" t="n">
        <f aca="false">COUNTIF($M$182:$M$197,AB183)*$D$19</f>
        <v>0</v>
      </c>
      <c r="AD183" s="406"/>
      <c r="AE183" s="362" t="s">
        <v>347</v>
      </c>
      <c r="AF183" s="355" t="n">
        <f aca="false">COUNTIF($M$182:$M$197,AE183)*$D$19</f>
        <v>0</v>
      </c>
      <c r="AG183" s="406"/>
      <c r="AH183" s="362" t="s">
        <v>347</v>
      </c>
      <c r="AI183" s="355" t="n">
        <f aca="false">COUNTIF($M$182:$M$197,AH183)*$D$19</f>
        <v>0</v>
      </c>
      <c r="AJ183" s="406"/>
      <c r="AK183" s="362" t="s">
        <v>347</v>
      </c>
      <c r="AL183" s="355" t="n">
        <f aca="false">COUNTIF($M$182:$M$197,AK183)*$D$19</f>
        <v>0</v>
      </c>
      <c r="AM183" s="406"/>
      <c r="AN183" s="362" t="s">
        <v>347</v>
      </c>
      <c r="AO183" s="355" t="n">
        <f aca="false">COUNTIF($M$182:$M$197,AN183)*$D$19</f>
        <v>0</v>
      </c>
      <c r="AP183" s="406"/>
      <c r="AQ183" s="362" t="s">
        <v>347</v>
      </c>
      <c r="AR183" s="355" t="n">
        <f aca="false">COUNTIF($M$182:$M$197,AQ183)*$D$19</f>
        <v>0</v>
      </c>
      <c r="AS183" s="406"/>
      <c r="AT183" s="362" t="s">
        <v>347</v>
      </c>
      <c r="AU183" s="355" t="n">
        <f aca="false">COUNTIF($M$182:$M$197,AT183)*$D$19</f>
        <v>0</v>
      </c>
      <c r="AV183" s="406"/>
      <c r="AW183" s="362" t="s">
        <v>347</v>
      </c>
      <c r="AX183" s="355" t="n">
        <f aca="false">COUNTIF($M$182:$M$197,AW183)*$D$19</f>
        <v>0</v>
      </c>
      <c r="AY183" s="406"/>
      <c r="AZ183" s="362" t="s">
        <v>347</v>
      </c>
      <c r="BA183" s="355" t="n">
        <f aca="false">COUNTIF($M$182:$M$197,AZ183)*$D$19</f>
        <v>0</v>
      </c>
      <c r="BB183" s="406"/>
      <c r="BC183" s="362" t="s">
        <v>347</v>
      </c>
      <c r="BD183" s="355" t="n">
        <f aca="false">COUNTIF($M$182:$M$197,BC183)*$D$19</f>
        <v>0</v>
      </c>
      <c r="BE183" s="406"/>
      <c r="BF183" s="362" t="s">
        <v>347</v>
      </c>
      <c r="BG183" s="355" t="n">
        <f aca="false">COUNTIF($M$182:$M$197,BF183)*$D$19</f>
        <v>0</v>
      </c>
      <c r="BH183" s="406"/>
      <c r="BI183" s="362" t="s">
        <v>347</v>
      </c>
      <c r="BJ183" s="355" t="n">
        <f aca="false">COUNTIF($M$182:$M$197,BI183)*$D$19</f>
        <v>0</v>
      </c>
      <c r="BK183" s="406"/>
      <c r="BL183" s="362" t="s">
        <v>347</v>
      </c>
      <c r="BM183" s="355" t="n">
        <f aca="false">COUNTIF($M$182:$M$197,BL183)*$D$19</f>
        <v>0</v>
      </c>
      <c r="BN183" s="406"/>
      <c r="BO183" s="362" t="s">
        <v>347</v>
      </c>
      <c r="BP183" s="355" t="n">
        <f aca="false">COUNTIF($M$182:$M$197,BO183)*$D$19</f>
        <v>0</v>
      </c>
      <c r="BQ183" s="406"/>
      <c r="BR183" s="362" t="s">
        <v>347</v>
      </c>
      <c r="BS183" s="355" t="n">
        <f aca="false">COUNTIF($M$182:$M$197,BR183)*$D$19</f>
        <v>0</v>
      </c>
      <c r="BT183" s="406"/>
      <c r="BU183" s="362"/>
      <c r="BV183" s="355" t="n">
        <f aca="false">COUNTIF($M$182:$M$197,BU183)*$D$19</f>
        <v>0</v>
      </c>
      <c r="BW183" s="406"/>
      <c r="BX183" s="362"/>
      <c r="BY183" s="355" t="n">
        <f aca="false">COUNTIF($M$182:$M$197,BX183)*$D$19</f>
        <v>0</v>
      </c>
      <c r="BZ183" s="406"/>
      <c r="CA183" s="362"/>
      <c r="CB183" s="355" t="n">
        <f aca="false">COUNTIF($M$182:$M$197,CA183)*$D$19</f>
        <v>0</v>
      </c>
      <c r="CC183" s="406"/>
      <c r="CD183" s="362"/>
      <c r="CE183" s="355" t="n">
        <f aca="false">COUNTIF($M$182:$M$197,CD183)*$D$19</f>
        <v>0</v>
      </c>
      <c r="CF183" s="406"/>
      <c r="CG183" s="362"/>
      <c r="CH183" s="355" t="n">
        <f aca="false">COUNTIF($M$182:$M$197,CG183)*$D$19</f>
        <v>0</v>
      </c>
      <c r="CI183" s="406"/>
      <c r="CJ183" s="362"/>
      <c r="CK183" s="355" t="n">
        <f aca="false">COUNTIF($M$182:$M$197,CJ183)*$D$19</f>
        <v>0</v>
      </c>
      <c r="CL183" s="406"/>
      <c r="CM183" s="362"/>
      <c r="CN183" s="355" t="n">
        <f aca="false">COUNTIF($M$182:$M$197,CM183)*$D$19</f>
        <v>0</v>
      </c>
      <c r="CO183" s="406"/>
      <c r="CP183" s="362"/>
      <c r="CQ183" s="355" t="n">
        <f aca="false">COUNTIF($M$182:$M$197,CP183)*$D$19</f>
        <v>0</v>
      </c>
      <c r="CR183" s="406"/>
      <c r="CS183" s="362"/>
      <c r="CT183" s="355" t="n">
        <f aca="false">COUNTIF($M$182:$M$197,CS183)*$D$19</f>
        <v>0</v>
      </c>
      <c r="CU183" s="406"/>
      <c r="CV183" s="362"/>
      <c r="CW183" s="355" t="n">
        <f aca="false">COUNTIF($M$182:$M$197,CV183)*$D$19</f>
        <v>0</v>
      </c>
      <c r="CX183" s="406"/>
      <c r="CY183" s="362"/>
      <c r="CZ183" s="355" t="n">
        <f aca="false">COUNTIF($M$182:$M$197,CY183)*$D$19</f>
        <v>0</v>
      </c>
      <c r="DA183" s="406"/>
      <c r="DB183" s="362"/>
      <c r="DC183" s="355" t="n">
        <f aca="false">COUNTIF($M$182:$M$197,DB183)*$D$19</f>
        <v>0</v>
      </c>
      <c r="DD183" s="406"/>
      <c r="DE183" s="362"/>
      <c r="DF183" s="355" t="n">
        <f aca="false">COUNTIF($M$182:$M$197,DE183)*$D$19</f>
        <v>0</v>
      </c>
      <c r="DG183" s="406"/>
      <c r="DH183" s="362"/>
      <c r="DI183" s="355" t="n">
        <f aca="false">COUNTIF($M$182:$M$197,DH183)*$D$19</f>
        <v>0</v>
      </c>
      <c r="DJ183" s="406"/>
      <c r="DK183" s="362"/>
      <c r="DL183" s="355" t="n">
        <f aca="false">COUNTIF($M$182:$M$197,DK183)*$D$19</f>
        <v>0</v>
      </c>
      <c r="DM183" s="406"/>
      <c r="DN183" s="362"/>
      <c r="DO183" s="355" t="n">
        <f aca="false">COUNTIF($M$182:$M$197,DN183)*$D$19</f>
        <v>0</v>
      </c>
      <c r="DP183" s="406"/>
      <c r="DQ183" s="362"/>
      <c r="DR183" s="355" t="n">
        <f aca="false">COUNTIF($M$182:$M$197,DQ183)*$D$19</f>
        <v>0</v>
      </c>
      <c r="DS183" s="406"/>
      <c r="DT183" s="362"/>
      <c r="DU183" s="355" t="n">
        <f aca="false">COUNTIF($M$182:$M$197,DT183)*$D$19</f>
        <v>0</v>
      </c>
      <c r="DV183" s="406"/>
      <c r="DW183" s="362"/>
      <c r="DX183" s="355" t="n">
        <f aca="false">COUNTIF($M$182:$M$197,DW183)*$D$19</f>
        <v>0</v>
      </c>
      <c r="DY183" s="406"/>
      <c r="DZ183" s="362"/>
      <c r="EA183" s="355" t="n">
        <f aca="false">COUNTIF($M$182:$M$197,DZ183)*$D$19</f>
        <v>0</v>
      </c>
      <c r="EB183" s="406"/>
      <c r="EC183" s="362"/>
      <c r="ED183" s="355" t="n">
        <f aca="false">COUNTIF($M$182:$M$197,EC183)*$D$19</f>
        <v>0</v>
      </c>
      <c r="EE183" s="406"/>
      <c r="EF183" s="362"/>
      <c r="EG183" s="355" t="n">
        <f aca="false">COUNTIF($M$182:$M$197,EF183)*$D$19</f>
        <v>0</v>
      </c>
      <c r="EH183" s="406"/>
      <c r="EI183" s="406"/>
    </row>
    <row r="184" customFormat="false" ht="15" hidden="false" customHeight="false" outlineLevel="0" collapsed="false">
      <c r="A184" s="331"/>
      <c r="B184" s="331"/>
      <c r="C184" s="421"/>
      <c r="D184" s="421"/>
      <c r="E184" s="421"/>
      <c r="F184" s="422" t="n">
        <f aca="false">$D$19</f>
        <v>4</v>
      </c>
      <c r="G184" s="422" t="n">
        <f aca="false">VLOOKUP(H184,Equipos!$Q$1:$R$25,2,0)</f>
        <v>20</v>
      </c>
      <c r="H184" s="423" t="str">
        <f aca="false">Idiomas!$D$260</f>
        <v>Dieciseisavos de final</v>
      </c>
      <c r="I184" s="409"/>
      <c r="J184" s="417"/>
      <c r="K184" s="366" t="str">
        <f aca="false">Idiomas!$D$199&amp;"-"&amp;ROWS($L$182:L184)</f>
        <v>Octavofinalista-3</v>
      </c>
      <c r="L184" s="353"/>
      <c r="M184" s="358" t="str">
        <f aca="false">WORLDCUP!AA122</f>
        <v>W76</v>
      </c>
      <c r="N184" s="331"/>
      <c r="O184" s="331"/>
      <c r="P184" s="331"/>
      <c r="Q184" s="331"/>
      <c r="R184" s="403"/>
      <c r="S184" s="362" t="s">
        <v>339</v>
      </c>
      <c r="T184" s="355" t="n">
        <f aca="false">COUNTIF($M$182:$M$197,S184)*$D$19</f>
        <v>0</v>
      </c>
      <c r="U184" s="406"/>
      <c r="V184" s="362" t="s">
        <v>339</v>
      </c>
      <c r="W184" s="355" t="n">
        <f aca="false">COUNTIF($M$182:$M$197,V184)*$D$19</f>
        <v>0</v>
      </c>
      <c r="X184" s="406"/>
      <c r="Y184" s="362" t="s">
        <v>339</v>
      </c>
      <c r="Z184" s="355" t="n">
        <f aca="false">COUNTIF($M$182:$M$197,Y184)*$D$19</f>
        <v>0</v>
      </c>
      <c r="AA184" s="406"/>
      <c r="AB184" s="362" t="s">
        <v>340</v>
      </c>
      <c r="AC184" s="355" t="n">
        <f aca="false">COUNTIF($M$182:$M$197,AB184)*$D$19</f>
        <v>0</v>
      </c>
      <c r="AD184" s="406"/>
      <c r="AE184" s="362" t="s">
        <v>340</v>
      </c>
      <c r="AF184" s="355" t="n">
        <f aca="false">COUNTIF($M$182:$M$197,AE184)*$D$19</f>
        <v>0</v>
      </c>
      <c r="AG184" s="406"/>
      <c r="AH184" s="362" t="s">
        <v>339</v>
      </c>
      <c r="AI184" s="355" t="n">
        <f aca="false">COUNTIF($M$182:$M$197,AH184)*$D$19</f>
        <v>0</v>
      </c>
      <c r="AJ184" s="406"/>
      <c r="AK184" s="362" t="s">
        <v>339</v>
      </c>
      <c r="AL184" s="355" t="n">
        <f aca="false">COUNTIF($M$182:$M$197,AK184)*$D$19</f>
        <v>0</v>
      </c>
      <c r="AM184" s="406"/>
      <c r="AN184" s="362" t="s">
        <v>339</v>
      </c>
      <c r="AO184" s="355" t="n">
        <f aca="false">COUNTIF($M$182:$M$197,AN184)*$D$19</f>
        <v>0</v>
      </c>
      <c r="AP184" s="406"/>
      <c r="AQ184" s="362" t="s">
        <v>340</v>
      </c>
      <c r="AR184" s="355" t="n">
        <f aca="false">COUNTIF($M$182:$M$197,AQ184)*$D$19</f>
        <v>0</v>
      </c>
      <c r="AS184" s="406"/>
      <c r="AT184" s="362" t="s">
        <v>340</v>
      </c>
      <c r="AU184" s="355" t="n">
        <f aca="false">COUNTIF($M$182:$M$197,AT184)*$D$19</f>
        <v>0</v>
      </c>
      <c r="AV184" s="406"/>
      <c r="AW184" s="362" t="s">
        <v>339</v>
      </c>
      <c r="AX184" s="355" t="n">
        <f aca="false">COUNTIF($M$182:$M$197,AW184)*$D$19</f>
        <v>0</v>
      </c>
      <c r="AY184" s="406"/>
      <c r="AZ184" s="362" t="s">
        <v>339</v>
      </c>
      <c r="BA184" s="355" t="n">
        <f aca="false">COUNTIF($M$182:$M$197,AZ184)*$D$19</f>
        <v>0</v>
      </c>
      <c r="BB184" s="406"/>
      <c r="BC184" s="362" t="s">
        <v>352</v>
      </c>
      <c r="BD184" s="355" t="n">
        <f aca="false">COUNTIF($M$182:$M$197,BC184)*$D$19</f>
        <v>0</v>
      </c>
      <c r="BE184" s="406"/>
      <c r="BF184" s="362" t="s">
        <v>339</v>
      </c>
      <c r="BG184" s="355" t="n">
        <f aca="false">COUNTIF($M$182:$M$197,BF184)*$D$19</f>
        <v>0</v>
      </c>
      <c r="BH184" s="406"/>
      <c r="BI184" s="362" t="s">
        <v>339</v>
      </c>
      <c r="BJ184" s="355" t="n">
        <f aca="false">COUNTIF($M$182:$M$197,BI184)*$D$19</f>
        <v>0</v>
      </c>
      <c r="BK184" s="406"/>
      <c r="BL184" s="362" t="s">
        <v>339</v>
      </c>
      <c r="BM184" s="355" t="n">
        <f aca="false">COUNTIF($M$182:$M$197,BL184)*$D$19</f>
        <v>0</v>
      </c>
      <c r="BN184" s="406"/>
      <c r="BO184" s="362" t="s">
        <v>339</v>
      </c>
      <c r="BP184" s="355" t="n">
        <f aca="false">COUNTIF($M$182:$M$197,BO184)*$D$19</f>
        <v>0</v>
      </c>
      <c r="BQ184" s="406"/>
      <c r="BR184" s="362" t="s">
        <v>339</v>
      </c>
      <c r="BS184" s="355" t="n">
        <f aca="false">COUNTIF($M$182:$M$197,BR184)*$D$19</f>
        <v>0</v>
      </c>
      <c r="BT184" s="406"/>
      <c r="BU184" s="362"/>
      <c r="BV184" s="355" t="n">
        <f aca="false">COUNTIF($M$182:$M$197,BU184)*$D$19</f>
        <v>0</v>
      </c>
      <c r="BW184" s="406"/>
      <c r="BX184" s="362"/>
      <c r="BY184" s="355" t="n">
        <f aca="false">COUNTIF($M$182:$M$197,BX184)*$D$19</f>
        <v>0</v>
      </c>
      <c r="BZ184" s="406"/>
      <c r="CA184" s="362"/>
      <c r="CB184" s="355" t="n">
        <f aca="false">COUNTIF($M$182:$M$197,CA184)*$D$19</f>
        <v>0</v>
      </c>
      <c r="CC184" s="406"/>
      <c r="CD184" s="362"/>
      <c r="CE184" s="355" t="n">
        <f aca="false">COUNTIF($M$182:$M$197,CD184)*$D$19</f>
        <v>0</v>
      </c>
      <c r="CF184" s="406"/>
      <c r="CG184" s="362"/>
      <c r="CH184" s="355" t="n">
        <f aca="false">COUNTIF($M$182:$M$197,CG184)*$D$19</f>
        <v>0</v>
      </c>
      <c r="CI184" s="406"/>
      <c r="CJ184" s="362"/>
      <c r="CK184" s="355" t="n">
        <f aca="false">COUNTIF($M$182:$M$197,CJ184)*$D$19</f>
        <v>0</v>
      </c>
      <c r="CL184" s="406"/>
      <c r="CM184" s="362"/>
      <c r="CN184" s="355" t="n">
        <f aca="false">COUNTIF($M$182:$M$197,CM184)*$D$19</f>
        <v>0</v>
      </c>
      <c r="CO184" s="406"/>
      <c r="CP184" s="362"/>
      <c r="CQ184" s="355" t="n">
        <f aca="false">COUNTIF($M$182:$M$197,CP184)*$D$19</f>
        <v>0</v>
      </c>
      <c r="CR184" s="406"/>
      <c r="CS184" s="362"/>
      <c r="CT184" s="355" t="n">
        <f aca="false">COUNTIF($M$182:$M$197,CS184)*$D$19</f>
        <v>0</v>
      </c>
      <c r="CU184" s="406"/>
      <c r="CV184" s="362"/>
      <c r="CW184" s="355" t="n">
        <f aca="false">COUNTIF($M$182:$M$197,CV184)*$D$19</f>
        <v>0</v>
      </c>
      <c r="CX184" s="406"/>
      <c r="CY184" s="362"/>
      <c r="CZ184" s="355" t="n">
        <f aca="false">COUNTIF($M$182:$M$197,CY184)*$D$19</f>
        <v>0</v>
      </c>
      <c r="DA184" s="406"/>
      <c r="DB184" s="362"/>
      <c r="DC184" s="355" t="n">
        <f aca="false">COUNTIF($M$182:$M$197,DB184)*$D$19</f>
        <v>0</v>
      </c>
      <c r="DD184" s="406"/>
      <c r="DE184" s="362"/>
      <c r="DF184" s="355" t="n">
        <f aca="false">COUNTIF($M$182:$M$197,DE184)*$D$19</f>
        <v>0</v>
      </c>
      <c r="DG184" s="406"/>
      <c r="DH184" s="362"/>
      <c r="DI184" s="355" t="n">
        <f aca="false">COUNTIF($M$182:$M$197,DH184)*$D$19</f>
        <v>0</v>
      </c>
      <c r="DJ184" s="406"/>
      <c r="DK184" s="362"/>
      <c r="DL184" s="355" t="n">
        <f aca="false">COUNTIF($M$182:$M$197,DK184)*$D$19</f>
        <v>0</v>
      </c>
      <c r="DM184" s="406"/>
      <c r="DN184" s="362"/>
      <c r="DO184" s="355" t="n">
        <f aca="false">COUNTIF($M$182:$M$197,DN184)*$D$19</f>
        <v>0</v>
      </c>
      <c r="DP184" s="406"/>
      <c r="DQ184" s="362"/>
      <c r="DR184" s="355" t="n">
        <f aca="false">COUNTIF($M$182:$M$197,DQ184)*$D$19</f>
        <v>0</v>
      </c>
      <c r="DS184" s="406"/>
      <c r="DT184" s="362"/>
      <c r="DU184" s="355" t="n">
        <f aca="false">COUNTIF($M$182:$M$197,DT184)*$D$19</f>
        <v>0</v>
      </c>
      <c r="DV184" s="406"/>
      <c r="DW184" s="362"/>
      <c r="DX184" s="355" t="n">
        <f aca="false">COUNTIF($M$182:$M$197,DW184)*$D$19</f>
        <v>0</v>
      </c>
      <c r="DY184" s="406"/>
      <c r="DZ184" s="362"/>
      <c r="EA184" s="355" t="n">
        <f aca="false">COUNTIF($M$182:$M$197,DZ184)*$D$19</f>
        <v>0</v>
      </c>
      <c r="EB184" s="406"/>
      <c r="EC184" s="362"/>
      <c r="ED184" s="355" t="n">
        <f aca="false">COUNTIF($M$182:$M$197,EC184)*$D$19</f>
        <v>0</v>
      </c>
      <c r="EE184" s="406"/>
      <c r="EF184" s="362"/>
      <c r="EG184" s="355" t="n">
        <f aca="false">COUNTIF($M$182:$M$197,EF184)*$D$19</f>
        <v>0</v>
      </c>
      <c r="EH184" s="406"/>
      <c r="EI184" s="406"/>
    </row>
    <row r="185" customFormat="false" ht="15" hidden="false" customHeight="false" outlineLevel="0" collapsed="false">
      <c r="A185" s="331"/>
      <c r="B185" s="331"/>
      <c r="C185" s="421"/>
      <c r="D185" s="421"/>
      <c r="E185" s="421"/>
      <c r="F185" s="422" t="n">
        <f aca="false">$D$19</f>
        <v>4</v>
      </c>
      <c r="G185" s="422" t="n">
        <f aca="false">VLOOKUP(H185,Equipos!$Q$1:$R$25,2,0)</f>
        <v>20</v>
      </c>
      <c r="H185" s="423" t="str">
        <f aca="false">Idiomas!$D$260</f>
        <v>Dieciseisavos de final</v>
      </c>
      <c r="I185" s="409"/>
      <c r="J185" s="417"/>
      <c r="K185" s="366" t="str">
        <f aca="false">Idiomas!$D$199&amp;"-"&amp;ROWS($L$182:L185)</f>
        <v>Octavofinalista-4</v>
      </c>
      <c r="L185" s="353"/>
      <c r="M185" s="358" t="str">
        <f aca="false">WORLDCUP!AA123</f>
        <v>W79</v>
      </c>
      <c r="N185" s="331"/>
      <c r="O185" s="331"/>
      <c r="P185" s="331"/>
      <c r="Q185" s="331"/>
      <c r="R185" s="403"/>
      <c r="S185" s="362" t="s">
        <v>331</v>
      </c>
      <c r="T185" s="355" t="n">
        <f aca="false">COUNTIF($M$182:$M$197,S185)*$D$19</f>
        <v>0</v>
      </c>
      <c r="U185" s="406"/>
      <c r="V185" s="362" t="s">
        <v>332</v>
      </c>
      <c r="W185" s="355" t="n">
        <f aca="false">COUNTIF($M$182:$M$197,V185)*$D$19</f>
        <v>0</v>
      </c>
      <c r="X185" s="406"/>
      <c r="Y185" s="362" t="s">
        <v>331</v>
      </c>
      <c r="Z185" s="355" t="n">
        <f aca="false">COUNTIF($M$182:$M$197,Y185)*$D$19</f>
        <v>0</v>
      </c>
      <c r="AA185" s="406"/>
      <c r="AB185" s="362" t="s">
        <v>332</v>
      </c>
      <c r="AC185" s="355" t="n">
        <f aca="false">COUNTIF($M$182:$M$197,AB185)*$D$19</f>
        <v>0</v>
      </c>
      <c r="AD185" s="406"/>
      <c r="AE185" s="362" t="s">
        <v>333</v>
      </c>
      <c r="AF185" s="355" t="n">
        <f aca="false">COUNTIF($M$182:$M$197,AE185)*$D$19</f>
        <v>0</v>
      </c>
      <c r="AG185" s="406"/>
      <c r="AH185" s="362" t="s">
        <v>331</v>
      </c>
      <c r="AI185" s="355" t="n">
        <f aca="false">COUNTIF($M$182:$M$197,AH185)*$D$19</f>
        <v>0</v>
      </c>
      <c r="AJ185" s="406"/>
      <c r="AK185" s="362" t="s">
        <v>331</v>
      </c>
      <c r="AL185" s="355" t="n">
        <f aca="false">COUNTIF($M$182:$M$197,AK185)*$D$19</f>
        <v>0</v>
      </c>
      <c r="AM185" s="406"/>
      <c r="AN185" s="362" t="s">
        <v>331</v>
      </c>
      <c r="AO185" s="355" t="n">
        <f aca="false">COUNTIF($M$182:$M$197,AN185)*$D$19</f>
        <v>0</v>
      </c>
      <c r="AP185" s="406"/>
      <c r="AQ185" s="362" t="s">
        <v>333</v>
      </c>
      <c r="AR185" s="355" t="n">
        <f aca="false">COUNTIF($M$182:$M$197,AQ185)*$D$19</f>
        <v>0</v>
      </c>
      <c r="AS185" s="406"/>
      <c r="AT185" s="362" t="s">
        <v>332</v>
      </c>
      <c r="AU185" s="355" t="n">
        <f aca="false">COUNTIF($M$182:$M$197,AT185)*$D$19</f>
        <v>0</v>
      </c>
      <c r="AV185" s="406"/>
      <c r="AW185" s="362" t="s">
        <v>349</v>
      </c>
      <c r="AX185" s="355" t="n">
        <f aca="false">COUNTIF($M$182:$M$197,AW185)*$D$19</f>
        <v>0</v>
      </c>
      <c r="AY185" s="406"/>
      <c r="AZ185" s="362" t="s">
        <v>331</v>
      </c>
      <c r="BA185" s="355" t="n">
        <f aca="false">COUNTIF($M$182:$M$197,AZ185)*$D$19</f>
        <v>0</v>
      </c>
      <c r="BB185" s="406"/>
      <c r="BC185" s="362" t="s">
        <v>331</v>
      </c>
      <c r="BD185" s="355" t="n">
        <f aca="false">COUNTIF($M$182:$M$197,BC185)*$D$19</f>
        <v>0</v>
      </c>
      <c r="BE185" s="406"/>
      <c r="BF185" s="362" t="s">
        <v>331</v>
      </c>
      <c r="BG185" s="355" t="n">
        <f aca="false">COUNTIF($M$182:$M$197,BF185)*$D$19</f>
        <v>0</v>
      </c>
      <c r="BH185" s="406"/>
      <c r="BI185" s="362" t="s">
        <v>359</v>
      </c>
      <c r="BJ185" s="355" t="n">
        <f aca="false">COUNTIF($M$182:$M$197,BI185)*$D$19</f>
        <v>0</v>
      </c>
      <c r="BK185" s="406"/>
      <c r="BL185" s="362" t="s">
        <v>333</v>
      </c>
      <c r="BM185" s="355" t="n">
        <f aca="false">COUNTIF($M$182:$M$197,BL185)*$D$19</f>
        <v>0</v>
      </c>
      <c r="BN185" s="406"/>
      <c r="BO185" s="362" t="s">
        <v>331</v>
      </c>
      <c r="BP185" s="355" t="n">
        <f aca="false">COUNTIF($M$182:$M$197,BO185)*$D$19</f>
        <v>0</v>
      </c>
      <c r="BQ185" s="406"/>
      <c r="BR185" s="362" t="s">
        <v>331</v>
      </c>
      <c r="BS185" s="355" t="n">
        <f aca="false">COUNTIF($M$182:$M$197,BR185)*$D$19</f>
        <v>0</v>
      </c>
      <c r="BT185" s="406"/>
      <c r="BU185" s="362"/>
      <c r="BV185" s="355" t="n">
        <f aca="false">COUNTIF($M$182:$M$197,BU185)*$D$19</f>
        <v>0</v>
      </c>
      <c r="BW185" s="406"/>
      <c r="BX185" s="362"/>
      <c r="BY185" s="355" t="n">
        <f aca="false">COUNTIF($M$182:$M$197,BX185)*$D$19</f>
        <v>0</v>
      </c>
      <c r="BZ185" s="406"/>
      <c r="CA185" s="362"/>
      <c r="CB185" s="355" t="n">
        <f aca="false">COUNTIF($M$182:$M$197,CA185)*$D$19</f>
        <v>0</v>
      </c>
      <c r="CC185" s="406"/>
      <c r="CD185" s="362"/>
      <c r="CE185" s="355" t="n">
        <f aca="false">COUNTIF($M$182:$M$197,CD185)*$D$19</f>
        <v>0</v>
      </c>
      <c r="CF185" s="406"/>
      <c r="CG185" s="362"/>
      <c r="CH185" s="355" t="n">
        <f aca="false">COUNTIF($M$182:$M$197,CG185)*$D$19</f>
        <v>0</v>
      </c>
      <c r="CI185" s="406"/>
      <c r="CJ185" s="362"/>
      <c r="CK185" s="355" t="n">
        <f aca="false">COUNTIF($M$182:$M$197,CJ185)*$D$19</f>
        <v>0</v>
      </c>
      <c r="CL185" s="406"/>
      <c r="CM185" s="362"/>
      <c r="CN185" s="355" t="n">
        <f aca="false">COUNTIF($M$182:$M$197,CM185)*$D$19</f>
        <v>0</v>
      </c>
      <c r="CO185" s="406"/>
      <c r="CP185" s="362"/>
      <c r="CQ185" s="355" t="n">
        <f aca="false">COUNTIF($M$182:$M$197,CP185)*$D$19</f>
        <v>0</v>
      </c>
      <c r="CR185" s="406"/>
      <c r="CS185" s="362"/>
      <c r="CT185" s="355" t="n">
        <f aca="false">COUNTIF($M$182:$M$197,CS185)*$D$19</f>
        <v>0</v>
      </c>
      <c r="CU185" s="406"/>
      <c r="CV185" s="362"/>
      <c r="CW185" s="355" t="n">
        <f aca="false">COUNTIF($M$182:$M$197,CV185)*$D$19</f>
        <v>0</v>
      </c>
      <c r="CX185" s="406"/>
      <c r="CY185" s="362"/>
      <c r="CZ185" s="355" t="n">
        <f aca="false">COUNTIF($M$182:$M$197,CY185)*$D$19</f>
        <v>0</v>
      </c>
      <c r="DA185" s="406"/>
      <c r="DB185" s="362"/>
      <c r="DC185" s="355" t="n">
        <f aca="false">COUNTIF($M$182:$M$197,DB185)*$D$19</f>
        <v>0</v>
      </c>
      <c r="DD185" s="406"/>
      <c r="DE185" s="362"/>
      <c r="DF185" s="355" t="n">
        <f aca="false">COUNTIF($M$182:$M$197,DE185)*$D$19</f>
        <v>0</v>
      </c>
      <c r="DG185" s="406"/>
      <c r="DH185" s="362"/>
      <c r="DI185" s="355" t="n">
        <f aca="false">COUNTIF($M$182:$M$197,DH185)*$D$19</f>
        <v>0</v>
      </c>
      <c r="DJ185" s="406"/>
      <c r="DK185" s="362"/>
      <c r="DL185" s="355" t="n">
        <f aca="false">COUNTIF($M$182:$M$197,DK185)*$D$19</f>
        <v>0</v>
      </c>
      <c r="DM185" s="406"/>
      <c r="DN185" s="362"/>
      <c r="DO185" s="355" t="n">
        <f aca="false">COUNTIF($M$182:$M$197,DN185)*$D$19</f>
        <v>0</v>
      </c>
      <c r="DP185" s="406"/>
      <c r="DQ185" s="362"/>
      <c r="DR185" s="355" t="n">
        <f aca="false">COUNTIF($M$182:$M$197,DQ185)*$D$19</f>
        <v>0</v>
      </c>
      <c r="DS185" s="406"/>
      <c r="DT185" s="362"/>
      <c r="DU185" s="355" t="n">
        <f aca="false">COUNTIF($M$182:$M$197,DT185)*$D$19</f>
        <v>0</v>
      </c>
      <c r="DV185" s="406"/>
      <c r="DW185" s="362"/>
      <c r="DX185" s="355" t="n">
        <f aca="false">COUNTIF($M$182:$M$197,DW185)*$D$19</f>
        <v>0</v>
      </c>
      <c r="DY185" s="406"/>
      <c r="DZ185" s="362"/>
      <c r="EA185" s="355" t="n">
        <f aca="false">COUNTIF($M$182:$M$197,DZ185)*$D$19</f>
        <v>0</v>
      </c>
      <c r="EB185" s="406"/>
      <c r="EC185" s="362"/>
      <c r="ED185" s="355" t="n">
        <f aca="false">COUNTIF($M$182:$M$197,EC185)*$D$19</f>
        <v>0</v>
      </c>
      <c r="EE185" s="406"/>
      <c r="EF185" s="362"/>
      <c r="EG185" s="355" t="n">
        <f aca="false">COUNTIF($M$182:$M$197,EF185)*$D$19</f>
        <v>0</v>
      </c>
      <c r="EH185" s="406"/>
      <c r="EI185" s="406"/>
    </row>
    <row r="186" customFormat="false" ht="15" hidden="false" customHeight="false" outlineLevel="0" collapsed="false">
      <c r="A186" s="331"/>
      <c r="B186" s="331"/>
      <c r="C186" s="421"/>
      <c r="D186" s="421"/>
      <c r="E186" s="421"/>
      <c r="F186" s="422" t="n">
        <f aca="false">$D$19</f>
        <v>4</v>
      </c>
      <c r="G186" s="422" t="n">
        <f aca="false">VLOOKUP(H186,Equipos!$Q$1:$R$25,2,0)</f>
        <v>20</v>
      </c>
      <c r="H186" s="423" t="str">
        <f aca="false">Idiomas!$D$260</f>
        <v>Dieciseisavos de final</v>
      </c>
      <c r="I186" s="409"/>
      <c r="J186" s="417"/>
      <c r="K186" s="366" t="str">
        <f aca="false">Idiomas!$D$199&amp;"-"&amp;ROWS($L$182:L186)</f>
        <v>Octavofinalista-5</v>
      </c>
      <c r="L186" s="353"/>
      <c r="M186" s="358" t="str">
        <f aca="false">WORLDCUP!AA124</f>
        <v>W83</v>
      </c>
      <c r="N186" s="331"/>
      <c r="O186" s="331"/>
      <c r="P186" s="331"/>
      <c r="Q186" s="331"/>
      <c r="R186" s="403"/>
      <c r="S186" s="362" t="s">
        <v>375</v>
      </c>
      <c r="T186" s="355" t="n">
        <f aca="false">COUNTIF($M$182:$M$197,S186)*$D$19</f>
        <v>0</v>
      </c>
      <c r="U186" s="406"/>
      <c r="V186" s="362" t="s">
        <v>371</v>
      </c>
      <c r="W186" s="355" t="n">
        <f aca="false">COUNTIF($M$182:$M$197,V186)*$D$19</f>
        <v>0</v>
      </c>
      <c r="X186" s="406"/>
      <c r="Y186" s="362" t="s">
        <v>371</v>
      </c>
      <c r="Z186" s="355" t="n">
        <f aca="false">COUNTIF($M$182:$M$197,Y186)*$D$19</f>
        <v>0</v>
      </c>
      <c r="AA186" s="406"/>
      <c r="AB186" s="362" t="s">
        <v>374</v>
      </c>
      <c r="AC186" s="355" t="n">
        <f aca="false">COUNTIF($M$182:$M$197,AB186)*$D$19</f>
        <v>0</v>
      </c>
      <c r="AD186" s="406"/>
      <c r="AE186" s="362" t="s">
        <v>375</v>
      </c>
      <c r="AF186" s="355" t="n">
        <f aca="false">COUNTIF($M$182:$M$197,AE186)*$D$19</f>
        <v>0</v>
      </c>
      <c r="AG186" s="406"/>
      <c r="AH186" s="362" t="s">
        <v>375</v>
      </c>
      <c r="AI186" s="355" t="n">
        <f aca="false">COUNTIF($M$182:$M$197,AH186)*$D$19</f>
        <v>0</v>
      </c>
      <c r="AJ186" s="406"/>
      <c r="AK186" s="362" t="s">
        <v>371</v>
      </c>
      <c r="AL186" s="355" t="n">
        <f aca="false">COUNTIF($M$182:$M$197,AK186)*$D$19</f>
        <v>0</v>
      </c>
      <c r="AM186" s="406"/>
      <c r="AN186" s="362" t="s">
        <v>375</v>
      </c>
      <c r="AO186" s="355" t="n">
        <f aca="false">COUNTIF($M$182:$M$197,AN186)*$D$19</f>
        <v>0</v>
      </c>
      <c r="AP186" s="406"/>
      <c r="AQ186" s="362" t="s">
        <v>371</v>
      </c>
      <c r="AR186" s="355" t="n">
        <f aca="false">COUNTIF($M$182:$M$197,AQ186)*$D$19</f>
        <v>0</v>
      </c>
      <c r="AS186" s="406"/>
      <c r="AT186" s="362" t="s">
        <v>371</v>
      </c>
      <c r="AU186" s="355" t="n">
        <f aca="false">COUNTIF($M$182:$M$197,AT186)*$D$19</f>
        <v>0</v>
      </c>
      <c r="AV186" s="406"/>
      <c r="AW186" s="362" t="s">
        <v>375</v>
      </c>
      <c r="AX186" s="355" t="n">
        <f aca="false">COUNTIF($M$182:$M$197,AW186)*$D$19</f>
        <v>0</v>
      </c>
      <c r="AY186" s="406"/>
      <c r="AZ186" s="362" t="s">
        <v>371</v>
      </c>
      <c r="BA186" s="355" t="n">
        <f aca="false">COUNTIF($M$182:$M$197,AZ186)*$D$19</f>
        <v>0</v>
      </c>
      <c r="BB186" s="406"/>
      <c r="BC186" s="362" t="s">
        <v>371</v>
      </c>
      <c r="BD186" s="355" t="n">
        <f aca="false">COUNTIF($M$182:$M$197,BC186)*$D$19</f>
        <v>0</v>
      </c>
      <c r="BE186" s="406"/>
      <c r="BF186" s="362" t="s">
        <v>371</v>
      </c>
      <c r="BG186" s="355" t="n">
        <f aca="false">COUNTIF($M$182:$M$197,BF186)*$D$19</f>
        <v>0</v>
      </c>
      <c r="BH186" s="406"/>
      <c r="BI186" s="362" t="s">
        <v>375</v>
      </c>
      <c r="BJ186" s="355" t="n">
        <f aca="false">COUNTIF($M$182:$M$197,BI186)*$D$19</f>
        <v>0</v>
      </c>
      <c r="BK186" s="406"/>
      <c r="BL186" s="362" t="s">
        <v>375</v>
      </c>
      <c r="BM186" s="355" t="n">
        <f aca="false">COUNTIF($M$182:$M$197,BL186)*$D$19</f>
        <v>0</v>
      </c>
      <c r="BN186" s="406"/>
      <c r="BO186" s="362" t="s">
        <v>371</v>
      </c>
      <c r="BP186" s="355" t="n">
        <f aca="false">COUNTIF($M$182:$M$197,BO186)*$D$19</f>
        <v>0</v>
      </c>
      <c r="BQ186" s="406"/>
      <c r="BR186" s="362" t="s">
        <v>375</v>
      </c>
      <c r="BS186" s="355" t="n">
        <f aca="false">COUNTIF($M$182:$M$197,BR186)*$D$19</f>
        <v>0</v>
      </c>
      <c r="BT186" s="406"/>
      <c r="BU186" s="362"/>
      <c r="BV186" s="355" t="n">
        <f aca="false">COUNTIF($M$182:$M$197,BU186)*$D$19</f>
        <v>0</v>
      </c>
      <c r="BW186" s="406"/>
      <c r="BX186" s="362"/>
      <c r="BY186" s="355" t="n">
        <f aca="false">COUNTIF($M$182:$M$197,BX186)*$D$19</f>
        <v>0</v>
      </c>
      <c r="BZ186" s="406"/>
      <c r="CA186" s="362"/>
      <c r="CB186" s="355" t="n">
        <f aca="false">COUNTIF($M$182:$M$197,CA186)*$D$19</f>
        <v>0</v>
      </c>
      <c r="CC186" s="406"/>
      <c r="CD186" s="362"/>
      <c r="CE186" s="355" t="n">
        <f aca="false">COUNTIF($M$182:$M$197,CD186)*$D$19</f>
        <v>0</v>
      </c>
      <c r="CF186" s="406"/>
      <c r="CG186" s="362"/>
      <c r="CH186" s="355" t="n">
        <f aca="false">COUNTIF($M$182:$M$197,CG186)*$D$19</f>
        <v>0</v>
      </c>
      <c r="CI186" s="406"/>
      <c r="CJ186" s="362"/>
      <c r="CK186" s="355" t="n">
        <f aca="false">COUNTIF($M$182:$M$197,CJ186)*$D$19</f>
        <v>0</v>
      </c>
      <c r="CL186" s="406"/>
      <c r="CM186" s="362"/>
      <c r="CN186" s="355" t="n">
        <f aca="false">COUNTIF($M$182:$M$197,CM186)*$D$19</f>
        <v>0</v>
      </c>
      <c r="CO186" s="406"/>
      <c r="CP186" s="362"/>
      <c r="CQ186" s="355" t="n">
        <f aca="false">COUNTIF($M$182:$M$197,CP186)*$D$19</f>
        <v>0</v>
      </c>
      <c r="CR186" s="406"/>
      <c r="CS186" s="362"/>
      <c r="CT186" s="355" t="n">
        <f aca="false">COUNTIF($M$182:$M$197,CS186)*$D$19</f>
        <v>0</v>
      </c>
      <c r="CU186" s="406"/>
      <c r="CV186" s="362"/>
      <c r="CW186" s="355" t="n">
        <f aca="false">COUNTIF($M$182:$M$197,CV186)*$D$19</f>
        <v>0</v>
      </c>
      <c r="CX186" s="406"/>
      <c r="CY186" s="362"/>
      <c r="CZ186" s="355" t="n">
        <f aca="false">COUNTIF($M$182:$M$197,CY186)*$D$19</f>
        <v>0</v>
      </c>
      <c r="DA186" s="406"/>
      <c r="DB186" s="362"/>
      <c r="DC186" s="355" t="n">
        <f aca="false">COUNTIF($M$182:$M$197,DB186)*$D$19</f>
        <v>0</v>
      </c>
      <c r="DD186" s="406"/>
      <c r="DE186" s="362"/>
      <c r="DF186" s="355" t="n">
        <f aca="false">COUNTIF($M$182:$M$197,DE186)*$D$19</f>
        <v>0</v>
      </c>
      <c r="DG186" s="406"/>
      <c r="DH186" s="362"/>
      <c r="DI186" s="355" t="n">
        <f aca="false">COUNTIF($M$182:$M$197,DH186)*$D$19</f>
        <v>0</v>
      </c>
      <c r="DJ186" s="406"/>
      <c r="DK186" s="362"/>
      <c r="DL186" s="355" t="n">
        <f aca="false">COUNTIF($M$182:$M$197,DK186)*$D$19</f>
        <v>0</v>
      </c>
      <c r="DM186" s="406"/>
      <c r="DN186" s="362"/>
      <c r="DO186" s="355" t="n">
        <f aca="false">COUNTIF($M$182:$M$197,DN186)*$D$19</f>
        <v>0</v>
      </c>
      <c r="DP186" s="406"/>
      <c r="DQ186" s="362"/>
      <c r="DR186" s="355" t="n">
        <f aca="false">COUNTIF($M$182:$M$197,DQ186)*$D$19</f>
        <v>0</v>
      </c>
      <c r="DS186" s="406"/>
      <c r="DT186" s="362"/>
      <c r="DU186" s="355" t="n">
        <f aca="false">COUNTIF($M$182:$M$197,DT186)*$D$19</f>
        <v>0</v>
      </c>
      <c r="DV186" s="406"/>
      <c r="DW186" s="362"/>
      <c r="DX186" s="355" t="n">
        <f aca="false">COUNTIF($M$182:$M$197,DW186)*$D$19</f>
        <v>0</v>
      </c>
      <c r="DY186" s="406"/>
      <c r="DZ186" s="362"/>
      <c r="EA186" s="355" t="n">
        <f aca="false">COUNTIF($M$182:$M$197,DZ186)*$D$19</f>
        <v>0</v>
      </c>
      <c r="EB186" s="406"/>
      <c r="EC186" s="362"/>
      <c r="ED186" s="355" t="n">
        <f aca="false">COUNTIF($M$182:$M$197,EC186)*$D$19</f>
        <v>0</v>
      </c>
      <c r="EE186" s="406"/>
      <c r="EF186" s="362"/>
      <c r="EG186" s="355" t="n">
        <f aca="false">COUNTIF($M$182:$M$197,EF186)*$D$19</f>
        <v>0</v>
      </c>
      <c r="EH186" s="406"/>
      <c r="EI186" s="406"/>
    </row>
    <row r="187" customFormat="false" ht="15" hidden="false" customHeight="false" outlineLevel="0" collapsed="false">
      <c r="A187" s="331"/>
      <c r="B187" s="331"/>
      <c r="C187" s="421"/>
      <c r="D187" s="421"/>
      <c r="E187" s="421"/>
      <c r="F187" s="422" t="n">
        <f aca="false">$D$19</f>
        <v>4</v>
      </c>
      <c r="G187" s="422" t="n">
        <f aca="false">VLOOKUP(H187,Equipos!$Q$1:$R$25,2,0)</f>
        <v>20</v>
      </c>
      <c r="H187" s="423" t="str">
        <f aca="false">Idiomas!$D$260</f>
        <v>Dieciseisavos de final</v>
      </c>
      <c r="I187" s="409"/>
      <c r="J187" s="417"/>
      <c r="K187" s="366" t="str">
        <f aca="false">Idiomas!$D$199&amp;"-"&amp;ROWS($L$182:L187)</f>
        <v>Octavofinalista-6</v>
      </c>
      <c r="L187" s="353"/>
      <c r="M187" s="358" t="str">
        <f aca="false">WORLDCUP!AA125</f>
        <v>W81</v>
      </c>
      <c r="N187" s="331"/>
      <c r="O187" s="331"/>
      <c r="P187" s="331"/>
      <c r="Q187" s="331"/>
      <c r="R187" s="403"/>
      <c r="S187" s="362" t="s">
        <v>343</v>
      </c>
      <c r="T187" s="355" t="n">
        <f aca="false">COUNTIF($M$182:$M$197,S187)*$D$19</f>
        <v>0</v>
      </c>
      <c r="U187" s="406"/>
      <c r="V187" s="362" t="s">
        <v>344</v>
      </c>
      <c r="W187" s="355" t="n">
        <f aca="false">COUNTIF($M$182:$M$197,V187)*$D$19</f>
        <v>0</v>
      </c>
      <c r="X187" s="406"/>
      <c r="Y187" s="362" t="s">
        <v>343</v>
      </c>
      <c r="Z187" s="355" t="n">
        <f aca="false">COUNTIF($M$182:$M$197,Y187)*$D$19</f>
        <v>0</v>
      </c>
      <c r="AA187" s="406"/>
      <c r="AB187" s="369" t="s">
        <v>335</v>
      </c>
      <c r="AC187" s="355" t="n">
        <f aca="false">COUNTIF($M$182:$M$197,AB187)*$D$19</f>
        <v>0</v>
      </c>
      <c r="AD187" s="406"/>
      <c r="AE187" s="362" t="s">
        <v>343</v>
      </c>
      <c r="AF187" s="355" t="n">
        <f aca="false">COUNTIF($M$182:$M$197,AE187)*$D$19</f>
        <v>0</v>
      </c>
      <c r="AG187" s="406"/>
      <c r="AH187" s="362" t="s">
        <v>335</v>
      </c>
      <c r="AI187" s="355" t="n">
        <f aca="false">COUNTIF($M$182:$M$197,AH187)*$D$19</f>
        <v>0</v>
      </c>
      <c r="AJ187" s="406"/>
      <c r="AK187" s="362" t="s">
        <v>344</v>
      </c>
      <c r="AL187" s="355" t="n">
        <f aca="false">COUNTIF($M$182:$M$197,AK187)*$D$19</f>
        <v>0</v>
      </c>
      <c r="AM187" s="406"/>
      <c r="AN187" s="362" t="s">
        <v>344</v>
      </c>
      <c r="AO187" s="355" t="n">
        <f aca="false">COUNTIF($M$182:$M$197,AN187)*$D$19</f>
        <v>0</v>
      </c>
      <c r="AP187" s="406"/>
      <c r="AQ187" s="369" t="s">
        <v>343</v>
      </c>
      <c r="AR187" s="355" t="n">
        <f aca="false">COUNTIF($M$182:$M$197,AQ187)*$D$19</f>
        <v>0</v>
      </c>
      <c r="AS187" s="406"/>
      <c r="AT187" s="362" t="s">
        <v>343</v>
      </c>
      <c r="AU187" s="355" t="n">
        <f aca="false">COUNTIF($M$182:$M$197,AT187)*$D$19</f>
        <v>0</v>
      </c>
      <c r="AV187" s="406"/>
      <c r="AW187" s="362" t="s">
        <v>344</v>
      </c>
      <c r="AX187" s="355" t="n">
        <f aca="false">COUNTIF($M$182:$M$197,AW187)*$D$19</f>
        <v>0</v>
      </c>
      <c r="AY187" s="406"/>
      <c r="AZ187" s="362" t="s">
        <v>343</v>
      </c>
      <c r="BA187" s="355" t="n">
        <f aca="false">COUNTIF($M$182:$M$197,AZ187)*$D$19</f>
        <v>0</v>
      </c>
      <c r="BB187" s="406"/>
      <c r="BC187" s="362" t="s">
        <v>343</v>
      </c>
      <c r="BD187" s="355" t="n">
        <f aca="false">COUNTIF($M$182:$M$197,BC187)*$D$19</f>
        <v>0</v>
      </c>
      <c r="BE187" s="406"/>
      <c r="BF187" s="369" t="s">
        <v>343</v>
      </c>
      <c r="BG187" s="355" t="n">
        <f aca="false">COUNTIF($M$182:$M$197,BF187)*$D$19</f>
        <v>0</v>
      </c>
      <c r="BH187" s="406"/>
      <c r="BI187" s="362" t="s">
        <v>344</v>
      </c>
      <c r="BJ187" s="355" t="n">
        <f aca="false">COUNTIF($M$182:$M$197,BI187)*$D$19</f>
        <v>0</v>
      </c>
      <c r="BK187" s="406"/>
      <c r="BL187" s="362" t="s">
        <v>344</v>
      </c>
      <c r="BM187" s="355" t="n">
        <f aca="false">COUNTIF($M$182:$M$197,BL187)*$D$19</f>
        <v>0</v>
      </c>
      <c r="BN187" s="406"/>
      <c r="BO187" s="362" t="s">
        <v>344</v>
      </c>
      <c r="BP187" s="355" t="n">
        <f aca="false">COUNTIF($M$182:$M$197,BO187)*$D$19</f>
        <v>0</v>
      </c>
      <c r="BQ187" s="406"/>
      <c r="BR187" s="362" t="s">
        <v>344</v>
      </c>
      <c r="BS187" s="355" t="n">
        <f aca="false">COUNTIF($M$182:$M$197,BR187)*$D$19</f>
        <v>0</v>
      </c>
      <c r="BT187" s="406"/>
      <c r="BU187" s="369"/>
      <c r="BV187" s="355" t="n">
        <f aca="false">COUNTIF($M$182:$M$197,BU187)*$D$19</f>
        <v>0</v>
      </c>
      <c r="BW187" s="406"/>
      <c r="BX187" s="362"/>
      <c r="BY187" s="355" t="n">
        <f aca="false">COUNTIF($M$182:$M$197,BX187)*$D$19</f>
        <v>0</v>
      </c>
      <c r="BZ187" s="406"/>
      <c r="CA187" s="362"/>
      <c r="CB187" s="355" t="n">
        <f aca="false">COUNTIF($M$182:$M$197,CA187)*$D$19</f>
        <v>0</v>
      </c>
      <c r="CC187" s="406"/>
      <c r="CD187" s="362"/>
      <c r="CE187" s="355" t="n">
        <f aca="false">COUNTIF($M$182:$M$197,CD187)*$D$19</f>
        <v>0</v>
      </c>
      <c r="CF187" s="406"/>
      <c r="CG187" s="362"/>
      <c r="CH187" s="355" t="n">
        <f aca="false">COUNTIF($M$182:$M$197,CG187)*$D$19</f>
        <v>0</v>
      </c>
      <c r="CI187" s="406"/>
      <c r="CJ187" s="369"/>
      <c r="CK187" s="355" t="n">
        <f aca="false">COUNTIF($M$182:$M$197,CJ187)*$D$19</f>
        <v>0</v>
      </c>
      <c r="CL187" s="406"/>
      <c r="CM187" s="362"/>
      <c r="CN187" s="355" t="n">
        <f aca="false">COUNTIF($M$182:$M$197,CM187)*$D$19</f>
        <v>0</v>
      </c>
      <c r="CO187" s="406"/>
      <c r="CP187" s="362"/>
      <c r="CQ187" s="355" t="n">
        <f aca="false">COUNTIF($M$182:$M$197,CP187)*$D$19</f>
        <v>0</v>
      </c>
      <c r="CR187" s="406"/>
      <c r="CS187" s="362"/>
      <c r="CT187" s="355" t="n">
        <f aca="false">COUNTIF($M$182:$M$197,CS187)*$D$19</f>
        <v>0</v>
      </c>
      <c r="CU187" s="406"/>
      <c r="CV187" s="362"/>
      <c r="CW187" s="355" t="n">
        <f aca="false">COUNTIF($M$182:$M$197,CV187)*$D$19</f>
        <v>0</v>
      </c>
      <c r="CX187" s="406"/>
      <c r="CY187" s="369"/>
      <c r="CZ187" s="355" t="n">
        <f aca="false">COUNTIF($M$182:$M$197,CY187)*$D$19</f>
        <v>0</v>
      </c>
      <c r="DA187" s="406"/>
      <c r="DB187" s="362"/>
      <c r="DC187" s="355" t="n">
        <f aca="false">COUNTIF($M$182:$M$197,DB187)*$D$19</f>
        <v>0</v>
      </c>
      <c r="DD187" s="406"/>
      <c r="DE187" s="362"/>
      <c r="DF187" s="355" t="n">
        <f aca="false">COUNTIF($M$182:$M$197,DE187)*$D$19</f>
        <v>0</v>
      </c>
      <c r="DG187" s="406"/>
      <c r="DH187" s="362"/>
      <c r="DI187" s="355" t="n">
        <f aca="false">COUNTIF($M$182:$M$197,DH187)*$D$19</f>
        <v>0</v>
      </c>
      <c r="DJ187" s="406"/>
      <c r="DK187" s="362"/>
      <c r="DL187" s="355" t="n">
        <f aca="false">COUNTIF($M$182:$M$197,DK187)*$D$19</f>
        <v>0</v>
      </c>
      <c r="DM187" s="406"/>
      <c r="DN187" s="369"/>
      <c r="DO187" s="355" t="n">
        <f aca="false">COUNTIF($M$182:$M$197,DN187)*$D$19</f>
        <v>0</v>
      </c>
      <c r="DP187" s="406"/>
      <c r="DQ187" s="362"/>
      <c r="DR187" s="355" t="n">
        <f aca="false">COUNTIF($M$182:$M$197,DQ187)*$D$19</f>
        <v>0</v>
      </c>
      <c r="DS187" s="406"/>
      <c r="DT187" s="362"/>
      <c r="DU187" s="355" t="n">
        <f aca="false">COUNTIF($M$182:$M$197,DT187)*$D$19</f>
        <v>0</v>
      </c>
      <c r="DV187" s="406"/>
      <c r="DW187" s="362"/>
      <c r="DX187" s="355" t="n">
        <f aca="false">COUNTIF($M$182:$M$197,DW187)*$D$19</f>
        <v>0</v>
      </c>
      <c r="DY187" s="406"/>
      <c r="DZ187" s="362"/>
      <c r="EA187" s="355" t="n">
        <f aca="false">COUNTIF($M$182:$M$197,DZ187)*$D$19</f>
        <v>0</v>
      </c>
      <c r="EB187" s="406"/>
      <c r="EC187" s="369"/>
      <c r="ED187" s="355" t="n">
        <f aca="false">COUNTIF($M$182:$M$197,EC187)*$D$19</f>
        <v>0</v>
      </c>
      <c r="EE187" s="406"/>
      <c r="EF187" s="362"/>
      <c r="EG187" s="355" t="n">
        <f aca="false">COUNTIF($M$182:$M$197,EF187)*$D$19</f>
        <v>0</v>
      </c>
      <c r="EH187" s="406"/>
      <c r="EI187" s="406"/>
    </row>
    <row r="188" customFormat="false" ht="15" hidden="false" customHeight="false" outlineLevel="0" collapsed="false">
      <c r="A188" s="331"/>
      <c r="B188" s="331"/>
      <c r="C188" s="421"/>
      <c r="D188" s="421"/>
      <c r="E188" s="421"/>
      <c r="F188" s="422" t="n">
        <f aca="false">$D$19</f>
        <v>4</v>
      </c>
      <c r="G188" s="422" t="n">
        <f aca="false">VLOOKUP(H188,Equipos!$Q$1:$R$25,2,0)</f>
        <v>20</v>
      </c>
      <c r="H188" s="423" t="str">
        <f aca="false">Idiomas!$D$260</f>
        <v>Dieciseisavos de final</v>
      </c>
      <c r="I188" s="409"/>
      <c r="J188" s="417"/>
      <c r="K188" s="366" t="str">
        <f aca="false">Idiomas!$D$199&amp;"-"&amp;ROWS($L$182:L188)</f>
        <v>Octavofinalista-7</v>
      </c>
      <c r="L188" s="353"/>
      <c r="M188" s="358" t="str">
        <f aca="false">WORLDCUP!AA126</f>
        <v>W86</v>
      </c>
      <c r="N188" s="331"/>
      <c r="O188" s="331"/>
      <c r="P188" s="331"/>
      <c r="Q188" s="331"/>
      <c r="R188" s="403"/>
      <c r="S188" s="362" t="s">
        <v>359</v>
      </c>
      <c r="T188" s="355" t="n">
        <f aca="false">COUNTIF($M$182:$M$197,S188)*$D$19</f>
        <v>0</v>
      </c>
      <c r="U188" s="406"/>
      <c r="V188" s="362" t="s">
        <v>366</v>
      </c>
      <c r="W188" s="355" t="n">
        <f aca="false">COUNTIF($M$182:$M$197,V188)*$D$19</f>
        <v>0</v>
      </c>
      <c r="X188" s="406"/>
      <c r="Y188" s="362" t="s">
        <v>366</v>
      </c>
      <c r="Z188" s="355" t="n">
        <f aca="false">COUNTIF($M$182:$M$197,Y188)*$D$19</f>
        <v>0</v>
      </c>
      <c r="AA188" s="406"/>
      <c r="AB188" s="362" t="s">
        <v>366</v>
      </c>
      <c r="AC188" s="355" t="n">
        <f aca="false">COUNTIF($M$182:$M$197,AB188)*$D$19</f>
        <v>0</v>
      </c>
      <c r="AD188" s="406"/>
      <c r="AE188" s="362" t="s">
        <v>366</v>
      </c>
      <c r="AF188" s="355" t="n">
        <f aca="false">COUNTIF($M$182:$M$197,AE188)*$D$19</f>
        <v>0</v>
      </c>
      <c r="AG188" s="406"/>
      <c r="AH188" s="362" t="s">
        <v>366</v>
      </c>
      <c r="AI188" s="355" t="n">
        <f aca="false">COUNTIF($M$182:$M$197,AH188)*$D$19</f>
        <v>0</v>
      </c>
      <c r="AJ188" s="406"/>
      <c r="AK188" s="362" t="s">
        <v>366</v>
      </c>
      <c r="AL188" s="355" t="n">
        <f aca="false">COUNTIF($M$182:$M$197,AK188)*$D$19</f>
        <v>0</v>
      </c>
      <c r="AM188" s="406"/>
      <c r="AN188" s="362" t="s">
        <v>366</v>
      </c>
      <c r="AO188" s="355" t="n">
        <f aca="false">COUNTIF($M$182:$M$197,AN188)*$D$19</f>
        <v>0</v>
      </c>
      <c r="AP188" s="406"/>
      <c r="AQ188" s="362" t="s">
        <v>367</v>
      </c>
      <c r="AR188" s="355" t="n">
        <f aca="false">COUNTIF($M$182:$M$197,AQ188)*$D$19</f>
        <v>0</v>
      </c>
      <c r="AS188" s="406"/>
      <c r="AT188" s="362" t="s">
        <v>359</v>
      </c>
      <c r="AU188" s="355" t="n">
        <f aca="false">COUNTIF($M$182:$M$197,AT188)*$D$19</f>
        <v>0</v>
      </c>
      <c r="AV188" s="406"/>
      <c r="AW188" s="362" t="s">
        <v>366</v>
      </c>
      <c r="AX188" s="355" t="n">
        <f aca="false">COUNTIF($M$182:$M$197,AW188)*$D$19</f>
        <v>0</v>
      </c>
      <c r="AY188" s="406"/>
      <c r="AZ188" s="362" t="s">
        <v>366</v>
      </c>
      <c r="BA188" s="355" t="n">
        <f aca="false">COUNTIF($M$182:$M$197,AZ188)*$D$19</f>
        <v>0</v>
      </c>
      <c r="BB188" s="406"/>
      <c r="BC188" s="362" t="s">
        <v>359</v>
      </c>
      <c r="BD188" s="355" t="n">
        <f aca="false">COUNTIF($M$182:$M$197,BC188)*$D$19</f>
        <v>0</v>
      </c>
      <c r="BE188" s="406"/>
      <c r="BF188" s="362" t="s">
        <v>366</v>
      </c>
      <c r="BG188" s="355" t="n">
        <f aca="false">COUNTIF($M$182:$M$197,BF188)*$D$19</f>
        <v>0</v>
      </c>
      <c r="BH188" s="406"/>
      <c r="BI188" s="362" t="s">
        <v>366</v>
      </c>
      <c r="BJ188" s="355" t="n">
        <f aca="false">COUNTIF($M$182:$M$197,BI188)*$D$19</f>
        <v>0</v>
      </c>
      <c r="BK188" s="406"/>
      <c r="BL188" s="362" t="s">
        <v>366</v>
      </c>
      <c r="BM188" s="355" t="n">
        <f aca="false">COUNTIF($M$182:$M$197,BL188)*$D$19</f>
        <v>0</v>
      </c>
      <c r="BN188" s="406"/>
      <c r="BO188" s="362" t="s">
        <v>366</v>
      </c>
      <c r="BP188" s="355" t="n">
        <f aca="false">COUNTIF($M$182:$M$197,BO188)*$D$19</f>
        <v>0</v>
      </c>
      <c r="BQ188" s="406"/>
      <c r="BR188" s="362" t="s">
        <v>366</v>
      </c>
      <c r="BS188" s="355" t="n">
        <f aca="false">COUNTIF($M$182:$M$197,BR188)*$D$19</f>
        <v>0</v>
      </c>
      <c r="BT188" s="406"/>
      <c r="BU188" s="362"/>
      <c r="BV188" s="355" t="n">
        <f aca="false">COUNTIF($M$182:$M$197,BU188)*$D$19</f>
        <v>0</v>
      </c>
      <c r="BW188" s="406"/>
      <c r="BX188" s="362"/>
      <c r="BY188" s="355" t="n">
        <f aca="false">COUNTIF($M$182:$M$197,BX188)*$D$19</f>
        <v>0</v>
      </c>
      <c r="BZ188" s="406"/>
      <c r="CA188" s="362"/>
      <c r="CB188" s="355" t="n">
        <f aca="false">COUNTIF($M$182:$M$197,CA188)*$D$19</f>
        <v>0</v>
      </c>
      <c r="CC188" s="406"/>
      <c r="CD188" s="362"/>
      <c r="CE188" s="355" t="n">
        <f aca="false">COUNTIF($M$182:$M$197,CD188)*$D$19</f>
        <v>0</v>
      </c>
      <c r="CF188" s="406"/>
      <c r="CG188" s="362"/>
      <c r="CH188" s="355" t="n">
        <f aca="false">COUNTIF($M$182:$M$197,CG188)*$D$19</f>
        <v>0</v>
      </c>
      <c r="CI188" s="406"/>
      <c r="CJ188" s="362"/>
      <c r="CK188" s="355" t="n">
        <f aca="false">COUNTIF($M$182:$M$197,CJ188)*$D$19</f>
        <v>0</v>
      </c>
      <c r="CL188" s="406"/>
      <c r="CM188" s="362"/>
      <c r="CN188" s="355" t="n">
        <f aca="false">COUNTIF($M$182:$M$197,CM188)*$D$19</f>
        <v>0</v>
      </c>
      <c r="CO188" s="406"/>
      <c r="CP188" s="362"/>
      <c r="CQ188" s="355" t="n">
        <f aca="false">COUNTIF($M$182:$M$197,CP188)*$D$19</f>
        <v>0</v>
      </c>
      <c r="CR188" s="406"/>
      <c r="CS188" s="362"/>
      <c r="CT188" s="355" t="n">
        <f aca="false">COUNTIF($M$182:$M$197,CS188)*$D$19</f>
        <v>0</v>
      </c>
      <c r="CU188" s="406"/>
      <c r="CV188" s="362"/>
      <c r="CW188" s="355" t="n">
        <f aca="false">COUNTIF($M$182:$M$197,CV188)*$D$19</f>
        <v>0</v>
      </c>
      <c r="CX188" s="406"/>
      <c r="CY188" s="362"/>
      <c r="CZ188" s="355" t="n">
        <f aca="false">COUNTIF($M$182:$M$197,CY188)*$D$19</f>
        <v>0</v>
      </c>
      <c r="DA188" s="406"/>
      <c r="DB188" s="362"/>
      <c r="DC188" s="355" t="n">
        <f aca="false">COUNTIF($M$182:$M$197,DB188)*$D$19</f>
        <v>0</v>
      </c>
      <c r="DD188" s="406"/>
      <c r="DE188" s="362"/>
      <c r="DF188" s="355" t="n">
        <f aca="false">COUNTIF($M$182:$M$197,DE188)*$D$19</f>
        <v>0</v>
      </c>
      <c r="DG188" s="406"/>
      <c r="DH188" s="362"/>
      <c r="DI188" s="355" t="n">
        <f aca="false">COUNTIF($M$182:$M$197,DH188)*$D$19</f>
        <v>0</v>
      </c>
      <c r="DJ188" s="406"/>
      <c r="DK188" s="362"/>
      <c r="DL188" s="355" t="n">
        <f aca="false">COUNTIF($M$182:$M$197,DK188)*$D$19</f>
        <v>0</v>
      </c>
      <c r="DM188" s="406"/>
      <c r="DN188" s="362"/>
      <c r="DO188" s="355" t="n">
        <f aca="false">COUNTIF($M$182:$M$197,DN188)*$D$19</f>
        <v>0</v>
      </c>
      <c r="DP188" s="406"/>
      <c r="DQ188" s="362"/>
      <c r="DR188" s="355" t="n">
        <f aca="false">COUNTIF($M$182:$M$197,DQ188)*$D$19</f>
        <v>0</v>
      </c>
      <c r="DS188" s="406"/>
      <c r="DT188" s="362"/>
      <c r="DU188" s="355" t="n">
        <f aca="false">COUNTIF($M$182:$M$197,DT188)*$D$19</f>
        <v>0</v>
      </c>
      <c r="DV188" s="406"/>
      <c r="DW188" s="362"/>
      <c r="DX188" s="355" t="n">
        <f aca="false">COUNTIF($M$182:$M$197,DW188)*$D$19</f>
        <v>0</v>
      </c>
      <c r="DY188" s="406"/>
      <c r="DZ188" s="362"/>
      <c r="EA188" s="355" t="n">
        <f aca="false">COUNTIF($M$182:$M$197,DZ188)*$D$19</f>
        <v>0</v>
      </c>
      <c r="EB188" s="406"/>
      <c r="EC188" s="362"/>
      <c r="ED188" s="355" t="n">
        <f aca="false">COUNTIF($M$182:$M$197,EC188)*$D$19</f>
        <v>0</v>
      </c>
      <c r="EE188" s="406"/>
      <c r="EF188" s="362"/>
      <c r="EG188" s="355" t="n">
        <f aca="false">COUNTIF($M$182:$M$197,EF188)*$D$19</f>
        <v>0</v>
      </c>
      <c r="EH188" s="406"/>
      <c r="EI188" s="406"/>
    </row>
    <row r="189" customFormat="false" ht="15" hidden="false" customHeight="false" outlineLevel="0" collapsed="false">
      <c r="A189" s="331"/>
      <c r="B189" s="331"/>
      <c r="C189" s="421"/>
      <c r="D189" s="421"/>
      <c r="E189" s="421"/>
      <c r="F189" s="422" t="n">
        <f aca="false">$D$19</f>
        <v>4</v>
      </c>
      <c r="G189" s="422" t="n">
        <f aca="false">VLOOKUP(H189,Equipos!$Q$1:$R$25,2,0)</f>
        <v>20</v>
      </c>
      <c r="H189" s="423" t="str">
        <f aca="false">Idiomas!$D$260</f>
        <v>Dieciseisavos de final</v>
      </c>
      <c r="I189" s="409"/>
      <c r="J189" s="417"/>
      <c r="K189" s="366" t="str">
        <f aca="false">Idiomas!$D$199&amp;"-"&amp;ROWS($L$182:L189)</f>
        <v>Octavofinalista-8</v>
      </c>
      <c r="L189" s="353"/>
      <c r="M189" s="358" t="str">
        <f aca="false">WORLDCUP!AA127</f>
        <v>W85</v>
      </c>
      <c r="N189" s="331"/>
      <c r="O189" s="331"/>
      <c r="P189" s="331"/>
      <c r="Q189" s="331"/>
      <c r="R189" s="403"/>
      <c r="S189" s="362" t="s">
        <v>368</v>
      </c>
      <c r="T189" s="355" t="n">
        <f aca="false">COUNTIF($M$182:$M$197,S189)*$D$19</f>
        <v>0</v>
      </c>
      <c r="U189" s="406"/>
      <c r="V189" s="362" t="s">
        <v>336</v>
      </c>
      <c r="W189" s="355" t="n">
        <f aca="false">COUNTIF($M$182:$M$197,V189)*$D$19</f>
        <v>0</v>
      </c>
      <c r="X189" s="406"/>
      <c r="Y189" s="362" t="s">
        <v>336</v>
      </c>
      <c r="Z189" s="355" t="n">
        <f aca="false">COUNTIF($M$182:$M$197,Y189)*$D$19</f>
        <v>0</v>
      </c>
      <c r="AA189" s="406"/>
      <c r="AB189" s="362" t="s">
        <v>356</v>
      </c>
      <c r="AC189" s="355" t="n">
        <f aca="false">COUNTIF($M$182:$M$197,AB189)*$D$19</f>
        <v>0</v>
      </c>
      <c r="AD189" s="406"/>
      <c r="AE189" s="362" t="s">
        <v>337</v>
      </c>
      <c r="AF189" s="355" t="n">
        <f aca="false">COUNTIF($M$182:$M$197,AE189)*$D$19</f>
        <v>0</v>
      </c>
      <c r="AG189" s="406"/>
      <c r="AH189" s="362" t="s">
        <v>337</v>
      </c>
      <c r="AI189" s="355" t="n">
        <f aca="false">COUNTIF($M$182:$M$197,AH189)*$D$19</f>
        <v>0</v>
      </c>
      <c r="AJ189" s="406"/>
      <c r="AK189" s="362" t="s">
        <v>337</v>
      </c>
      <c r="AL189" s="355" t="n">
        <f aca="false">COUNTIF($M$182:$M$197,AK189)*$D$19</f>
        <v>0</v>
      </c>
      <c r="AM189" s="406"/>
      <c r="AN189" s="362" t="s">
        <v>336</v>
      </c>
      <c r="AO189" s="355" t="n">
        <f aca="false">COUNTIF($M$182:$M$197,AN189)*$D$19</f>
        <v>0</v>
      </c>
      <c r="AP189" s="406"/>
      <c r="AQ189" s="362" t="s">
        <v>336</v>
      </c>
      <c r="AR189" s="355" t="n">
        <f aca="false">COUNTIF($M$182:$M$197,AQ189)*$D$19</f>
        <v>0</v>
      </c>
      <c r="AS189" s="406"/>
      <c r="AT189" s="362" t="s">
        <v>335</v>
      </c>
      <c r="AU189" s="355" t="n">
        <f aca="false">COUNTIF($M$182:$M$197,AT189)*$D$19</f>
        <v>0</v>
      </c>
      <c r="AV189" s="406"/>
      <c r="AW189" s="362" t="s">
        <v>337</v>
      </c>
      <c r="AX189" s="355" t="n">
        <f aca="false">COUNTIF($M$182:$M$197,AW189)*$D$19</f>
        <v>0</v>
      </c>
      <c r="AY189" s="406"/>
      <c r="AZ189" s="362" t="s">
        <v>336</v>
      </c>
      <c r="BA189" s="355" t="n">
        <f aca="false">COUNTIF($M$182:$M$197,AZ189)*$D$19</f>
        <v>0</v>
      </c>
      <c r="BB189" s="406"/>
      <c r="BC189" s="362" t="s">
        <v>368</v>
      </c>
      <c r="BD189" s="355" t="n">
        <f aca="false">COUNTIF($M$182:$M$197,BC189)*$D$19</f>
        <v>0</v>
      </c>
      <c r="BE189" s="406"/>
      <c r="BF189" s="362" t="s">
        <v>336</v>
      </c>
      <c r="BG189" s="355" t="n">
        <f aca="false">COUNTIF($M$182:$M$197,BF189)*$D$19</f>
        <v>0</v>
      </c>
      <c r="BH189" s="406"/>
      <c r="BI189" s="362" t="s">
        <v>337</v>
      </c>
      <c r="BJ189" s="355" t="n">
        <f aca="false">COUNTIF($M$182:$M$197,BI189)*$D$19</f>
        <v>0</v>
      </c>
      <c r="BK189" s="406"/>
      <c r="BL189" s="362" t="s">
        <v>336</v>
      </c>
      <c r="BM189" s="355" t="n">
        <f aca="false">COUNTIF($M$182:$M$197,BL189)*$D$19</f>
        <v>0</v>
      </c>
      <c r="BN189" s="406"/>
      <c r="BO189" s="362" t="s">
        <v>336</v>
      </c>
      <c r="BP189" s="355" t="n">
        <f aca="false">COUNTIF($M$182:$M$197,BO189)*$D$19</f>
        <v>0</v>
      </c>
      <c r="BQ189" s="406"/>
      <c r="BR189" s="362" t="s">
        <v>336</v>
      </c>
      <c r="BS189" s="355" t="n">
        <f aca="false">COUNTIF($M$182:$M$197,BR189)*$D$19</f>
        <v>0</v>
      </c>
      <c r="BT189" s="406"/>
      <c r="BU189" s="362"/>
      <c r="BV189" s="355" t="n">
        <f aca="false">COUNTIF($M$182:$M$197,BU189)*$D$19</f>
        <v>0</v>
      </c>
      <c r="BW189" s="406"/>
      <c r="BX189" s="362"/>
      <c r="BY189" s="355" t="n">
        <f aca="false">COUNTIF($M$182:$M$197,BX189)*$D$19</f>
        <v>0</v>
      </c>
      <c r="BZ189" s="406"/>
      <c r="CA189" s="362"/>
      <c r="CB189" s="355" t="n">
        <f aca="false">COUNTIF($M$182:$M$197,CA189)*$D$19</f>
        <v>0</v>
      </c>
      <c r="CC189" s="406"/>
      <c r="CD189" s="362"/>
      <c r="CE189" s="355" t="n">
        <f aca="false">COUNTIF($M$182:$M$197,CD189)*$D$19</f>
        <v>0</v>
      </c>
      <c r="CF189" s="406"/>
      <c r="CG189" s="362"/>
      <c r="CH189" s="355" t="n">
        <f aca="false">COUNTIF($M$182:$M$197,CG189)*$D$19</f>
        <v>0</v>
      </c>
      <c r="CI189" s="406"/>
      <c r="CJ189" s="362"/>
      <c r="CK189" s="355" t="n">
        <f aca="false">COUNTIF($M$182:$M$197,CJ189)*$D$19</f>
        <v>0</v>
      </c>
      <c r="CL189" s="406"/>
      <c r="CM189" s="362"/>
      <c r="CN189" s="355" t="n">
        <f aca="false">COUNTIF($M$182:$M$197,CM189)*$D$19</f>
        <v>0</v>
      </c>
      <c r="CO189" s="406"/>
      <c r="CP189" s="362"/>
      <c r="CQ189" s="355" t="n">
        <f aca="false">COUNTIF($M$182:$M$197,CP189)*$D$19</f>
        <v>0</v>
      </c>
      <c r="CR189" s="406"/>
      <c r="CS189" s="362"/>
      <c r="CT189" s="355" t="n">
        <f aca="false">COUNTIF($M$182:$M$197,CS189)*$D$19</f>
        <v>0</v>
      </c>
      <c r="CU189" s="406"/>
      <c r="CV189" s="362"/>
      <c r="CW189" s="355" t="n">
        <f aca="false">COUNTIF($M$182:$M$197,CV189)*$D$19</f>
        <v>0</v>
      </c>
      <c r="CX189" s="406"/>
      <c r="CY189" s="362"/>
      <c r="CZ189" s="355" t="n">
        <f aca="false">COUNTIF($M$182:$M$197,CY189)*$D$19</f>
        <v>0</v>
      </c>
      <c r="DA189" s="406"/>
      <c r="DB189" s="362"/>
      <c r="DC189" s="355" t="n">
        <f aca="false">COUNTIF($M$182:$M$197,DB189)*$D$19</f>
        <v>0</v>
      </c>
      <c r="DD189" s="406"/>
      <c r="DE189" s="362"/>
      <c r="DF189" s="355" t="n">
        <f aca="false">COUNTIF($M$182:$M$197,DE189)*$D$19</f>
        <v>0</v>
      </c>
      <c r="DG189" s="406"/>
      <c r="DH189" s="362"/>
      <c r="DI189" s="355" t="n">
        <f aca="false">COUNTIF($M$182:$M$197,DH189)*$D$19</f>
        <v>0</v>
      </c>
      <c r="DJ189" s="406"/>
      <c r="DK189" s="362"/>
      <c r="DL189" s="355" t="n">
        <f aca="false">COUNTIF($M$182:$M$197,DK189)*$D$19</f>
        <v>0</v>
      </c>
      <c r="DM189" s="406"/>
      <c r="DN189" s="362"/>
      <c r="DO189" s="355" t="n">
        <f aca="false">COUNTIF($M$182:$M$197,DN189)*$D$19</f>
        <v>0</v>
      </c>
      <c r="DP189" s="406"/>
      <c r="DQ189" s="362"/>
      <c r="DR189" s="355" t="n">
        <f aca="false">COUNTIF($M$182:$M$197,DQ189)*$D$19</f>
        <v>0</v>
      </c>
      <c r="DS189" s="406"/>
      <c r="DT189" s="362"/>
      <c r="DU189" s="355" t="n">
        <f aca="false">COUNTIF($M$182:$M$197,DT189)*$D$19</f>
        <v>0</v>
      </c>
      <c r="DV189" s="406"/>
      <c r="DW189" s="362"/>
      <c r="DX189" s="355" t="n">
        <f aca="false">COUNTIF($M$182:$M$197,DW189)*$D$19</f>
        <v>0</v>
      </c>
      <c r="DY189" s="406"/>
      <c r="DZ189" s="362"/>
      <c r="EA189" s="355" t="n">
        <f aca="false">COUNTIF($M$182:$M$197,DZ189)*$D$19</f>
        <v>0</v>
      </c>
      <c r="EB189" s="406"/>
      <c r="EC189" s="362"/>
      <c r="ED189" s="355" t="n">
        <f aca="false">COUNTIF($M$182:$M$197,EC189)*$D$19</f>
        <v>0</v>
      </c>
      <c r="EE189" s="406"/>
      <c r="EF189" s="362"/>
      <c r="EG189" s="355" t="n">
        <f aca="false">COUNTIF($M$182:$M$197,EF189)*$D$19</f>
        <v>0</v>
      </c>
      <c r="EH189" s="406"/>
      <c r="EI189" s="406"/>
    </row>
    <row r="190" customFormat="false" ht="15" hidden="false" customHeight="false" outlineLevel="0" collapsed="false">
      <c r="A190" s="331"/>
      <c r="B190" s="331"/>
      <c r="C190" s="421"/>
      <c r="D190" s="421"/>
      <c r="E190" s="421"/>
      <c r="F190" s="422" t="n">
        <f aca="false">$D$19</f>
        <v>4</v>
      </c>
      <c r="G190" s="422" t="n">
        <f aca="false">VLOOKUP(H190,Equipos!$Q$1:$R$25,2,0)</f>
        <v>20</v>
      </c>
      <c r="H190" s="423" t="str">
        <f aca="false">Idiomas!$D$260</f>
        <v>Dieciseisavos de final</v>
      </c>
      <c r="I190" s="409"/>
      <c r="J190" s="417"/>
      <c r="K190" s="366" t="str">
        <f aca="false">Idiomas!$D$199&amp;"-"&amp;ROWS($L$182:L190)</f>
        <v>Octavofinalista-9</v>
      </c>
      <c r="L190" s="353"/>
      <c r="M190" s="358" t="str">
        <f aca="false">WORLDCUP!AF120</f>
        <v>W75</v>
      </c>
      <c r="N190" s="331"/>
      <c r="O190" s="331"/>
      <c r="P190" s="331"/>
      <c r="Q190" s="331"/>
      <c r="R190" s="403"/>
      <c r="S190" s="362" t="s">
        <v>340</v>
      </c>
      <c r="T190" s="355" t="n">
        <f aca="false">COUNTIF($M$182:$M$197,S190)*$D$19</f>
        <v>0</v>
      </c>
      <c r="U190" s="406"/>
      <c r="V190" s="362" t="s">
        <v>340</v>
      </c>
      <c r="W190" s="355" t="n">
        <f aca="false">COUNTIF($M$182:$M$197,V190)*$D$19</f>
        <v>0</v>
      </c>
      <c r="X190" s="406"/>
      <c r="Y190" s="362" t="s">
        <v>351</v>
      </c>
      <c r="Z190" s="355" t="n">
        <f aca="false">COUNTIF($M$182:$M$197,Y190)*$D$19</f>
        <v>0</v>
      </c>
      <c r="AA190" s="406"/>
      <c r="AB190" s="362" t="s">
        <v>339</v>
      </c>
      <c r="AC190" s="355" t="n">
        <f aca="false">COUNTIF($M$182:$M$197,AB190)*$D$19</f>
        <v>0</v>
      </c>
      <c r="AD190" s="406"/>
      <c r="AE190" s="362" t="s">
        <v>351</v>
      </c>
      <c r="AF190" s="355" t="n">
        <f aca="false">COUNTIF($M$182:$M$197,AE190)*$D$19</f>
        <v>0</v>
      </c>
      <c r="AG190" s="406"/>
      <c r="AH190" s="362" t="s">
        <v>340</v>
      </c>
      <c r="AI190" s="355" t="n">
        <f aca="false">COUNTIF($M$182:$M$197,AH190)*$D$19</f>
        <v>0</v>
      </c>
      <c r="AJ190" s="406"/>
      <c r="AK190" s="362" t="s">
        <v>351</v>
      </c>
      <c r="AL190" s="355" t="n">
        <f aca="false">COUNTIF($M$182:$M$197,AK190)*$D$19</f>
        <v>0</v>
      </c>
      <c r="AM190" s="406"/>
      <c r="AN190" s="362" t="s">
        <v>351</v>
      </c>
      <c r="AO190" s="355" t="n">
        <f aca="false">COUNTIF($M$182:$M$197,AN190)*$D$19</f>
        <v>0</v>
      </c>
      <c r="AP190" s="406"/>
      <c r="AQ190" s="362" t="s">
        <v>339</v>
      </c>
      <c r="AR190" s="355" t="n">
        <f aca="false">COUNTIF($M$182:$M$197,AQ190)*$D$19</f>
        <v>0</v>
      </c>
      <c r="AS190" s="406"/>
      <c r="AT190" s="362" t="s">
        <v>339</v>
      </c>
      <c r="AU190" s="355" t="n">
        <f aca="false">COUNTIF($M$182:$M$197,AT190)*$D$19</f>
        <v>0</v>
      </c>
      <c r="AV190" s="406"/>
      <c r="AW190" s="362" t="s">
        <v>351</v>
      </c>
      <c r="AX190" s="355" t="n">
        <f aca="false">COUNTIF($M$182:$M$197,AW190)*$D$19</f>
        <v>0</v>
      </c>
      <c r="AY190" s="406"/>
      <c r="AZ190" s="362" t="s">
        <v>351</v>
      </c>
      <c r="BA190" s="355" t="n">
        <f aca="false">COUNTIF($M$182:$M$197,AZ190)*$D$19</f>
        <v>0</v>
      </c>
      <c r="BB190" s="406"/>
      <c r="BC190" s="362" t="s">
        <v>351</v>
      </c>
      <c r="BD190" s="355" t="n">
        <f aca="false">COUNTIF($M$182:$M$197,BC190)*$D$19</f>
        <v>0</v>
      </c>
      <c r="BE190" s="406"/>
      <c r="BF190" s="362" t="s">
        <v>340</v>
      </c>
      <c r="BG190" s="355" t="n">
        <f aca="false">COUNTIF($M$182:$M$197,BF190)*$D$19</f>
        <v>0</v>
      </c>
      <c r="BH190" s="406"/>
      <c r="BI190" s="362" t="s">
        <v>351</v>
      </c>
      <c r="BJ190" s="355" t="n">
        <f aca="false">COUNTIF($M$182:$M$197,BI190)*$D$19</f>
        <v>0</v>
      </c>
      <c r="BK190" s="406"/>
      <c r="BL190" s="362" t="s">
        <v>351</v>
      </c>
      <c r="BM190" s="355" t="n">
        <f aca="false">COUNTIF($M$182:$M$197,BL190)*$D$19</f>
        <v>0</v>
      </c>
      <c r="BN190" s="406"/>
      <c r="BO190" s="362" t="s">
        <v>340</v>
      </c>
      <c r="BP190" s="355" t="n">
        <f aca="false">COUNTIF($M$182:$M$197,BO190)*$D$19</f>
        <v>0</v>
      </c>
      <c r="BQ190" s="406"/>
      <c r="BR190" s="362" t="s">
        <v>351</v>
      </c>
      <c r="BS190" s="355" t="n">
        <f aca="false">COUNTIF($M$182:$M$197,BR190)*$D$19</f>
        <v>0</v>
      </c>
      <c r="BT190" s="406"/>
      <c r="BU190" s="362"/>
      <c r="BV190" s="355" t="n">
        <f aca="false">COUNTIF($M$182:$M$197,BU190)*$D$19</f>
        <v>0</v>
      </c>
      <c r="BW190" s="406"/>
      <c r="BX190" s="362"/>
      <c r="BY190" s="355" t="n">
        <f aca="false">COUNTIF($M$182:$M$197,BX190)*$D$19</f>
        <v>0</v>
      </c>
      <c r="BZ190" s="406"/>
      <c r="CA190" s="362"/>
      <c r="CB190" s="355" t="n">
        <f aca="false">COUNTIF($M$182:$M$197,CA190)*$D$19</f>
        <v>0</v>
      </c>
      <c r="CC190" s="406"/>
      <c r="CD190" s="362"/>
      <c r="CE190" s="355" t="n">
        <f aca="false">COUNTIF($M$182:$M$197,CD190)*$D$19</f>
        <v>0</v>
      </c>
      <c r="CF190" s="406"/>
      <c r="CG190" s="362"/>
      <c r="CH190" s="355" t="n">
        <f aca="false">COUNTIF($M$182:$M$197,CG190)*$D$19</f>
        <v>0</v>
      </c>
      <c r="CI190" s="406"/>
      <c r="CJ190" s="362"/>
      <c r="CK190" s="355" t="n">
        <f aca="false">COUNTIF($M$182:$M$197,CJ190)*$D$19</f>
        <v>0</v>
      </c>
      <c r="CL190" s="406"/>
      <c r="CM190" s="362"/>
      <c r="CN190" s="355" t="n">
        <f aca="false">COUNTIF($M$182:$M$197,CM190)*$D$19</f>
        <v>0</v>
      </c>
      <c r="CO190" s="406"/>
      <c r="CP190" s="362"/>
      <c r="CQ190" s="355" t="n">
        <f aca="false">COUNTIF($M$182:$M$197,CP190)*$D$19</f>
        <v>0</v>
      </c>
      <c r="CR190" s="406"/>
      <c r="CS190" s="362"/>
      <c r="CT190" s="355" t="n">
        <f aca="false">COUNTIF($M$182:$M$197,CS190)*$D$19</f>
        <v>0</v>
      </c>
      <c r="CU190" s="406"/>
      <c r="CV190" s="362"/>
      <c r="CW190" s="355" t="n">
        <f aca="false">COUNTIF($M$182:$M$197,CV190)*$D$19</f>
        <v>0</v>
      </c>
      <c r="CX190" s="406"/>
      <c r="CY190" s="362"/>
      <c r="CZ190" s="355" t="n">
        <f aca="false">COUNTIF($M$182:$M$197,CY190)*$D$19</f>
        <v>0</v>
      </c>
      <c r="DA190" s="406"/>
      <c r="DB190" s="362"/>
      <c r="DC190" s="355" t="n">
        <f aca="false">COUNTIF($M$182:$M$197,DB190)*$D$19</f>
        <v>0</v>
      </c>
      <c r="DD190" s="406"/>
      <c r="DE190" s="362"/>
      <c r="DF190" s="355" t="n">
        <f aca="false">COUNTIF($M$182:$M$197,DE190)*$D$19</f>
        <v>0</v>
      </c>
      <c r="DG190" s="406"/>
      <c r="DH190" s="362"/>
      <c r="DI190" s="355" t="n">
        <f aca="false">COUNTIF($M$182:$M$197,DH190)*$D$19</f>
        <v>0</v>
      </c>
      <c r="DJ190" s="406"/>
      <c r="DK190" s="362"/>
      <c r="DL190" s="355" t="n">
        <f aca="false">COUNTIF($M$182:$M$197,DK190)*$D$19</f>
        <v>0</v>
      </c>
      <c r="DM190" s="406"/>
      <c r="DN190" s="362"/>
      <c r="DO190" s="355" t="n">
        <f aca="false">COUNTIF($M$182:$M$197,DN190)*$D$19</f>
        <v>0</v>
      </c>
      <c r="DP190" s="406"/>
      <c r="DQ190" s="362"/>
      <c r="DR190" s="355" t="n">
        <f aca="false">COUNTIF($M$182:$M$197,DQ190)*$D$19</f>
        <v>0</v>
      </c>
      <c r="DS190" s="406"/>
      <c r="DT190" s="362"/>
      <c r="DU190" s="355" t="n">
        <f aca="false">COUNTIF($M$182:$M$197,DT190)*$D$19</f>
        <v>0</v>
      </c>
      <c r="DV190" s="406"/>
      <c r="DW190" s="362"/>
      <c r="DX190" s="355" t="n">
        <f aca="false">COUNTIF($M$182:$M$197,DW190)*$D$19</f>
        <v>0</v>
      </c>
      <c r="DY190" s="406"/>
      <c r="DZ190" s="362"/>
      <c r="EA190" s="355" t="n">
        <f aca="false">COUNTIF($M$182:$M$197,DZ190)*$D$19</f>
        <v>0</v>
      </c>
      <c r="EB190" s="406"/>
      <c r="EC190" s="362"/>
      <c r="ED190" s="355" t="n">
        <f aca="false">COUNTIF($M$182:$M$197,EC190)*$D$19</f>
        <v>0</v>
      </c>
      <c r="EE190" s="406"/>
      <c r="EF190" s="362"/>
      <c r="EG190" s="355" t="n">
        <f aca="false">COUNTIF($M$182:$M$197,EF190)*$D$19</f>
        <v>0</v>
      </c>
      <c r="EH190" s="406"/>
      <c r="EI190" s="406"/>
    </row>
    <row r="191" customFormat="false" ht="15" hidden="false" customHeight="false" outlineLevel="0" collapsed="false">
      <c r="A191" s="331"/>
      <c r="B191" s="331"/>
      <c r="C191" s="421"/>
      <c r="D191" s="421"/>
      <c r="E191" s="421"/>
      <c r="F191" s="422" t="n">
        <f aca="false">$D$19</f>
        <v>4</v>
      </c>
      <c r="G191" s="422" t="n">
        <f aca="false">VLOOKUP(H191,Equipos!$Q$1:$R$25,2,0)</f>
        <v>20</v>
      </c>
      <c r="H191" s="423" t="str">
        <f aca="false">Idiomas!$D$260</f>
        <v>Dieciseisavos de final</v>
      </c>
      <c r="I191" s="409"/>
      <c r="J191" s="417"/>
      <c r="K191" s="366" t="str">
        <f aca="false">Idiomas!$D$199&amp;"-"&amp;ROWS($L$182:L191)</f>
        <v>Octavofinalista-10</v>
      </c>
      <c r="L191" s="353"/>
      <c r="M191" s="358" t="str">
        <f aca="false">WORLDCUP!AF121</f>
        <v>W77</v>
      </c>
      <c r="N191" s="331"/>
      <c r="O191" s="331"/>
      <c r="P191" s="331"/>
      <c r="Q191" s="331"/>
      <c r="R191" s="403"/>
      <c r="S191" s="362" t="s">
        <v>362</v>
      </c>
      <c r="T191" s="355" t="n">
        <f aca="false">COUNTIF($M$182:$M$197,S191)*$D$19</f>
        <v>0</v>
      </c>
      <c r="U191" s="406"/>
      <c r="V191" s="362" t="s">
        <v>362</v>
      </c>
      <c r="W191" s="355" t="n">
        <f aca="false">COUNTIF($M$182:$M$197,V191)*$D$19</f>
        <v>0</v>
      </c>
      <c r="X191" s="406"/>
      <c r="Y191" s="362" t="s">
        <v>362</v>
      </c>
      <c r="Z191" s="355" t="n">
        <f aca="false">COUNTIF($M$182:$M$197,Y191)*$D$19</f>
        <v>0</v>
      </c>
      <c r="AA191" s="406"/>
      <c r="AB191" s="362" t="s">
        <v>362</v>
      </c>
      <c r="AC191" s="355" t="n">
        <f aca="false">COUNTIF($M$182:$M$197,AB191)*$D$19</f>
        <v>0</v>
      </c>
      <c r="AD191" s="406"/>
      <c r="AE191" s="362" t="s">
        <v>362</v>
      </c>
      <c r="AF191" s="355" t="n">
        <f aca="false">COUNTIF($M$182:$M$197,AE191)*$D$19</f>
        <v>0</v>
      </c>
      <c r="AG191" s="406"/>
      <c r="AH191" s="362" t="s">
        <v>362</v>
      </c>
      <c r="AI191" s="355" t="n">
        <f aca="false">COUNTIF($M$182:$M$197,AH191)*$D$19</f>
        <v>0</v>
      </c>
      <c r="AJ191" s="406"/>
      <c r="AK191" s="362" t="s">
        <v>362</v>
      </c>
      <c r="AL191" s="355" t="n">
        <f aca="false">COUNTIF($M$182:$M$197,AK191)*$D$19</f>
        <v>0</v>
      </c>
      <c r="AM191" s="406"/>
      <c r="AN191" s="362" t="s">
        <v>362</v>
      </c>
      <c r="AO191" s="355" t="n">
        <f aca="false">COUNTIF($M$182:$M$197,AN191)*$D$19</f>
        <v>0</v>
      </c>
      <c r="AP191" s="406"/>
      <c r="AQ191" s="362" t="s">
        <v>363</v>
      </c>
      <c r="AR191" s="355" t="n">
        <f aca="false">COUNTIF($M$182:$M$197,AQ191)*$D$19</f>
        <v>0</v>
      </c>
      <c r="AS191" s="406"/>
      <c r="AT191" s="362" t="s">
        <v>362</v>
      </c>
      <c r="AU191" s="355" t="n">
        <f aca="false">COUNTIF($M$182:$M$197,AT191)*$D$19</f>
        <v>0</v>
      </c>
      <c r="AV191" s="406"/>
      <c r="AW191" s="362" t="s">
        <v>362</v>
      </c>
      <c r="AX191" s="355" t="n">
        <f aca="false">COUNTIF($M$182:$M$197,AW191)*$D$19</f>
        <v>0</v>
      </c>
      <c r="AY191" s="406"/>
      <c r="AZ191" s="362" t="s">
        <v>362</v>
      </c>
      <c r="BA191" s="355" t="n">
        <f aca="false">COUNTIF($M$182:$M$197,AZ191)*$D$19</f>
        <v>0</v>
      </c>
      <c r="BB191" s="406"/>
      <c r="BC191" s="362" t="s">
        <v>362</v>
      </c>
      <c r="BD191" s="355" t="n">
        <f aca="false">COUNTIF($M$182:$M$197,BC191)*$D$19</f>
        <v>0</v>
      </c>
      <c r="BE191" s="406"/>
      <c r="BF191" s="362" t="s">
        <v>362</v>
      </c>
      <c r="BG191" s="355" t="n">
        <f aca="false">COUNTIF($M$182:$M$197,BF191)*$D$19</f>
        <v>0</v>
      </c>
      <c r="BH191" s="406"/>
      <c r="BI191" s="362" t="s">
        <v>362</v>
      </c>
      <c r="BJ191" s="355" t="n">
        <f aca="false">COUNTIF($M$182:$M$197,BI191)*$D$19</f>
        <v>0</v>
      </c>
      <c r="BK191" s="406"/>
      <c r="BL191" s="362" t="s">
        <v>362</v>
      </c>
      <c r="BM191" s="355" t="n">
        <f aca="false">COUNTIF($M$182:$M$197,BL191)*$D$19</f>
        <v>0</v>
      </c>
      <c r="BN191" s="406"/>
      <c r="BO191" s="362" t="s">
        <v>362</v>
      </c>
      <c r="BP191" s="355" t="n">
        <f aca="false">COUNTIF($M$182:$M$197,BO191)*$D$19</f>
        <v>0</v>
      </c>
      <c r="BQ191" s="406"/>
      <c r="BR191" s="362" t="s">
        <v>362</v>
      </c>
      <c r="BS191" s="355" t="n">
        <f aca="false">COUNTIF($M$182:$M$197,BR191)*$D$19</f>
        <v>0</v>
      </c>
      <c r="BT191" s="406"/>
      <c r="BU191" s="362"/>
      <c r="BV191" s="355" t="n">
        <f aca="false">COUNTIF($M$182:$M$197,BU191)*$D$19</f>
        <v>0</v>
      </c>
      <c r="BW191" s="406"/>
      <c r="BX191" s="362"/>
      <c r="BY191" s="355" t="n">
        <f aca="false">COUNTIF($M$182:$M$197,BX191)*$D$19</f>
        <v>0</v>
      </c>
      <c r="BZ191" s="406"/>
      <c r="CA191" s="362"/>
      <c r="CB191" s="355" t="n">
        <f aca="false">COUNTIF($M$182:$M$197,CA191)*$D$19</f>
        <v>0</v>
      </c>
      <c r="CC191" s="406"/>
      <c r="CD191" s="362"/>
      <c r="CE191" s="355" t="n">
        <f aca="false">COUNTIF($M$182:$M$197,CD191)*$D$19</f>
        <v>0</v>
      </c>
      <c r="CF191" s="406"/>
      <c r="CG191" s="362"/>
      <c r="CH191" s="355" t="n">
        <f aca="false">COUNTIF($M$182:$M$197,CG191)*$D$19</f>
        <v>0</v>
      </c>
      <c r="CI191" s="406"/>
      <c r="CJ191" s="362"/>
      <c r="CK191" s="355" t="n">
        <f aca="false">COUNTIF($M$182:$M$197,CJ191)*$D$19</f>
        <v>0</v>
      </c>
      <c r="CL191" s="406"/>
      <c r="CM191" s="362"/>
      <c r="CN191" s="355" t="n">
        <f aca="false">COUNTIF($M$182:$M$197,CM191)*$D$19</f>
        <v>0</v>
      </c>
      <c r="CO191" s="406"/>
      <c r="CP191" s="362"/>
      <c r="CQ191" s="355" t="n">
        <f aca="false">COUNTIF($M$182:$M$197,CP191)*$D$19</f>
        <v>0</v>
      </c>
      <c r="CR191" s="406"/>
      <c r="CS191" s="362"/>
      <c r="CT191" s="355" t="n">
        <f aca="false">COUNTIF($M$182:$M$197,CS191)*$D$19</f>
        <v>0</v>
      </c>
      <c r="CU191" s="406"/>
      <c r="CV191" s="362"/>
      <c r="CW191" s="355" t="n">
        <f aca="false">COUNTIF($M$182:$M$197,CV191)*$D$19</f>
        <v>0</v>
      </c>
      <c r="CX191" s="406"/>
      <c r="CY191" s="362"/>
      <c r="CZ191" s="355" t="n">
        <f aca="false">COUNTIF($M$182:$M$197,CY191)*$D$19</f>
        <v>0</v>
      </c>
      <c r="DA191" s="406"/>
      <c r="DB191" s="362"/>
      <c r="DC191" s="355" t="n">
        <f aca="false">COUNTIF($M$182:$M$197,DB191)*$D$19</f>
        <v>0</v>
      </c>
      <c r="DD191" s="406"/>
      <c r="DE191" s="362"/>
      <c r="DF191" s="355" t="n">
        <f aca="false">COUNTIF($M$182:$M$197,DE191)*$D$19</f>
        <v>0</v>
      </c>
      <c r="DG191" s="406"/>
      <c r="DH191" s="362"/>
      <c r="DI191" s="355" t="n">
        <f aca="false">COUNTIF($M$182:$M$197,DH191)*$D$19</f>
        <v>0</v>
      </c>
      <c r="DJ191" s="406"/>
      <c r="DK191" s="362"/>
      <c r="DL191" s="355" t="n">
        <f aca="false">COUNTIF($M$182:$M$197,DK191)*$D$19</f>
        <v>0</v>
      </c>
      <c r="DM191" s="406"/>
      <c r="DN191" s="362"/>
      <c r="DO191" s="355" t="n">
        <f aca="false">COUNTIF($M$182:$M$197,DN191)*$D$19</f>
        <v>0</v>
      </c>
      <c r="DP191" s="406"/>
      <c r="DQ191" s="362"/>
      <c r="DR191" s="355" t="n">
        <f aca="false">COUNTIF($M$182:$M$197,DQ191)*$D$19</f>
        <v>0</v>
      </c>
      <c r="DS191" s="406"/>
      <c r="DT191" s="362"/>
      <c r="DU191" s="355" t="n">
        <f aca="false">COUNTIF($M$182:$M$197,DT191)*$D$19</f>
        <v>0</v>
      </c>
      <c r="DV191" s="406"/>
      <c r="DW191" s="362"/>
      <c r="DX191" s="355" t="n">
        <f aca="false">COUNTIF($M$182:$M$197,DW191)*$D$19</f>
        <v>0</v>
      </c>
      <c r="DY191" s="406"/>
      <c r="DZ191" s="362"/>
      <c r="EA191" s="355" t="n">
        <f aca="false">COUNTIF($M$182:$M$197,DZ191)*$D$19</f>
        <v>0</v>
      </c>
      <c r="EB191" s="406"/>
      <c r="EC191" s="362"/>
      <c r="ED191" s="355" t="n">
        <f aca="false">COUNTIF($M$182:$M$197,EC191)*$D$19</f>
        <v>0</v>
      </c>
      <c r="EE191" s="406"/>
      <c r="EF191" s="362"/>
      <c r="EG191" s="355" t="n">
        <f aca="false">COUNTIF($M$182:$M$197,EF191)*$D$19</f>
        <v>0</v>
      </c>
      <c r="EH191" s="406"/>
      <c r="EI191" s="406"/>
    </row>
    <row r="192" customFormat="false" ht="15" hidden="false" customHeight="false" outlineLevel="0" collapsed="false">
      <c r="A192" s="331"/>
      <c r="B192" s="331"/>
      <c r="C192" s="421"/>
      <c r="D192" s="421"/>
      <c r="E192" s="421"/>
      <c r="F192" s="422" t="n">
        <f aca="false">$D$19</f>
        <v>4</v>
      </c>
      <c r="G192" s="422" t="n">
        <f aca="false">VLOOKUP(H192,Equipos!$Q$1:$R$25,2,0)</f>
        <v>20</v>
      </c>
      <c r="H192" s="423" t="str">
        <f aca="false">Idiomas!$D$260</f>
        <v>Dieciseisavos de final</v>
      </c>
      <c r="I192" s="409"/>
      <c r="J192" s="417"/>
      <c r="K192" s="366" t="str">
        <f aca="false">Idiomas!$D$199&amp;"-"&amp;ROWS($L$182:L192)</f>
        <v>Octavofinalista-11</v>
      </c>
      <c r="L192" s="353"/>
      <c r="M192" s="358" t="str">
        <f aca="false">WORLDCUP!AF122</f>
        <v>W78</v>
      </c>
      <c r="N192" s="331"/>
      <c r="O192" s="331"/>
      <c r="P192" s="331"/>
      <c r="Q192" s="331"/>
      <c r="R192" s="403"/>
      <c r="S192" s="362" t="s">
        <v>363</v>
      </c>
      <c r="T192" s="355" t="n">
        <f aca="false">COUNTIF($M$182:$M$197,S192)*$D$19</f>
        <v>0</v>
      </c>
      <c r="U192" s="406"/>
      <c r="V192" s="362" t="s">
        <v>349</v>
      </c>
      <c r="W192" s="355" t="n">
        <f aca="false">COUNTIF($M$182:$M$197,V192)*$D$19</f>
        <v>0</v>
      </c>
      <c r="X192" s="406"/>
      <c r="Y192" s="362" t="s">
        <v>363</v>
      </c>
      <c r="Z192" s="355" t="n">
        <f aca="false">COUNTIF($M$182:$M$197,Y192)*$D$19</f>
        <v>0</v>
      </c>
      <c r="AA192" s="406"/>
      <c r="AB192" s="362" t="s">
        <v>364</v>
      </c>
      <c r="AC192" s="355" t="n">
        <f aca="false">COUNTIF($M$182:$M$197,AB192)*$D$19</f>
        <v>0</v>
      </c>
      <c r="AD192" s="406"/>
      <c r="AE192" s="362" t="s">
        <v>364</v>
      </c>
      <c r="AF192" s="355" t="n">
        <f aca="false">COUNTIF($M$182:$M$197,AE192)*$D$19</f>
        <v>0</v>
      </c>
      <c r="AG192" s="406"/>
      <c r="AH192" s="362" t="s">
        <v>364</v>
      </c>
      <c r="AI192" s="355" t="n">
        <f aca="false">COUNTIF($M$182:$M$197,AH192)*$D$19</f>
        <v>0</v>
      </c>
      <c r="AJ192" s="406"/>
      <c r="AK192" s="362" t="s">
        <v>363</v>
      </c>
      <c r="AL192" s="355" t="n">
        <f aca="false">COUNTIF($M$182:$M$197,AK192)*$D$19</f>
        <v>0</v>
      </c>
      <c r="AM192" s="406"/>
      <c r="AN192" s="362" t="s">
        <v>364</v>
      </c>
      <c r="AO192" s="355" t="n">
        <f aca="false">COUNTIF($M$182:$M$197,AN192)*$D$19</f>
        <v>0</v>
      </c>
      <c r="AP192" s="406"/>
      <c r="AQ192" s="362" t="s">
        <v>362</v>
      </c>
      <c r="AR192" s="355" t="n">
        <f aca="false">COUNTIF($M$182:$M$197,AQ192)*$D$19</f>
        <v>0</v>
      </c>
      <c r="AS192" s="406"/>
      <c r="AT192" s="362" t="s">
        <v>349</v>
      </c>
      <c r="AU192" s="355" t="n">
        <f aca="false">COUNTIF($M$182:$M$197,AT192)*$D$19</f>
        <v>0</v>
      </c>
      <c r="AV192" s="406"/>
      <c r="AW192" s="362" t="s">
        <v>364</v>
      </c>
      <c r="AX192" s="355" t="n">
        <f aca="false">COUNTIF($M$182:$M$197,AW192)*$D$19</f>
        <v>0</v>
      </c>
      <c r="AY192" s="406"/>
      <c r="AZ192" s="362" t="s">
        <v>364</v>
      </c>
      <c r="BA192" s="355" t="n">
        <f aca="false">COUNTIF($M$182:$M$197,AZ192)*$D$19</f>
        <v>0</v>
      </c>
      <c r="BB192" s="406"/>
      <c r="BC192" s="362" t="s">
        <v>364</v>
      </c>
      <c r="BD192" s="355" t="n">
        <f aca="false">COUNTIF($M$182:$M$197,BC192)*$D$19</f>
        <v>0</v>
      </c>
      <c r="BE192" s="406"/>
      <c r="BF192" s="362" t="s">
        <v>364</v>
      </c>
      <c r="BG192" s="355" t="n">
        <f aca="false">COUNTIF($M$182:$M$197,BF192)*$D$19</f>
        <v>0</v>
      </c>
      <c r="BH192" s="406"/>
      <c r="BI192" s="362" t="s">
        <v>364</v>
      </c>
      <c r="BJ192" s="355" t="n">
        <f aca="false">COUNTIF($M$182:$M$197,BI192)*$D$19</f>
        <v>0</v>
      </c>
      <c r="BK192" s="406"/>
      <c r="BL192" s="362" t="s">
        <v>364</v>
      </c>
      <c r="BM192" s="355" t="n">
        <f aca="false">COUNTIF($M$182:$M$197,BL192)*$D$19</f>
        <v>0</v>
      </c>
      <c r="BN192" s="406"/>
      <c r="BO192" s="362" t="s">
        <v>363</v>
      </c>
      <c r="BP192" s="355" t="n">
        <f aca="false">COUNTIF($M$182:$M$197,BO192)*$D$19</f>
        <v>0</v>
      </c>
      <c r="BQ192" s="406"/>
      <c r="BR192" s="362" t="s">
        <v>349</v>
      </c>
      <c r="BS192" s="355" t="n">
        <f aca="false">COUNTIF($M$182:$M$197,BR192)*$D$19</f>
        <v>0</v>
      </c>
      <c r="BT192" s="406"/>
      <c r="BU192" s="362"/>
      <c r="BV192" s="355" t="n">
        <f aca="false">COUNTIF($M$182:$M$197,BU192)*$D$19</f>
        <v>0</v>
      </c>
      <c r="BW192" s="406"/>
      <c r="BX192" s="362"/>
      <c r="BY192" s="355" t="n">
        <f aca="false">COUNTIF($M$182:$M$197,BX192)*$D$19</f>
        <v>0</v>
      </c>
      <c r="BZ192" s="406"/>
      <c r="CA192" s="362"/>
      <c r="CB192" s="355" t="n">
        <f aca="false">COUNTIF($M$182:$M$197,CA192)*$D$19</f>
        <v>0</v>
      </c>
      <c r="CC192" s="406"/>
      <c r="CD192" s="362"/>
      <c r="CE192" s="355" t="n">
        <f aca="false">COUNTIF($M$182:$M$197,CD192)*$D$19</f>
        <v>0</v>
      </c>
      <c r="CF192" s="406"/>
      <c r="CG192" s="362"/>
      <c r="CH192" s="355" t="n">
        <f aca="false">COUNTIF($M$182:$M$197,CG192)*$D$19</f>
        <v>0</v>
      </c>
      <c r="CI192" s="406"/>
      <c r="CJ192" s="362"/>
      <c r="CK192" s="355" t="n">
        <f aca="false">COUNTIF($M$182:$M$197,CJ192)*$D$19</f>
        <v>0</v>
      </c>
      <c r="CL192" s="406"/>
      <c r="CM192" s="362"/>
      <c r="CN192" s="355" t="n">
        <f aca="false">COUNTIF($M$182:$M$197,CM192)*$D$19</f>
        <v>0</v>
      </c>
      <c r="CO192" s="406"/>
      <c r="CP192" s="362"/>
      <c r="CQ192" s="355" t="n">
        <f aca="false">COUNTIF($M$182:$M$197,CP192)*$D$19</f>
        <v>0</v>
      </c>
      <c r="CR192" s="406"/>
      <c r="CS192" s="362"/>
      <c r="CT192" s="355" t="n">
        <f aca="false">COUNTIF($M$182:$M$197,CS192)*$D$19</f>
        <v>0</v>
      </c>
      <c r="CU192" s="406"/>
      <c r="CV192" s="362"/>
      <c r="CW192" s="355" t="n">
        <f aca="false">COUNTIF($M$182:$M$197,CV192)*$D$19</f>
        <v>0</v>
      </c>
      <c r="CX192" s="406"/>
      <c r="CY192" s="362"/>
      <c r="CZ192" s="355" t="n">
        <f aca="false">COUNTIF($M$182:$M$197,CY192)*$D$19</f>
        <v>0</v>
      </c>
      <c r="DA192" s="406"/>
      <c r="DB192" s="362"/>
      <c r="DC192" s="355" t="n">
        <f aca="false">COUNTIF($M$182:$M$197,DB192)*$D$19</f>
        <v>0</v>
      </c>
      <c r="DD192" s="406"/>
      <c r="DE192" s="362"/>
      <c r="DF192" s="355" t="n">
        <f aca="false">COUNTIF($M$182:$M$197,DE192)*$D$19</f>
        <v>0</v>
      </c>
      <c r="DG192" s="406"/>
      <c r="DH192" s="362"/>
      <c r="DI192" s="355" t="n">
        <f aca="false">COUNTIF($M$182:$M$197,DH192)*$D$19</f>
        <v>0</v>
      </c>
      <c r="DJ192" s="406"/>
      <c r="DK192" s="362"/>
      <c r="DL192" s="355" t="n">
        <f aca="false">COUNTIF($M$182:$M$197,DK192)*$D$19</f>
        <v>0</v>
      </c>
      <c r="DM192" s="406"/>
      <c r="DN192" s="362"/>
      <c r="DO192" s="355" t="n">
        <f aca="false">COUNTIF($M$182:$M$197,DN192)*$D$19</f>
        <v>0</v>
      </c>
      <c r="DP192" s="406"/>
      <c r="DQ192" s="362"/>
      <c r="DR192" s="355" t="n">
        <f aca="false">COUNTIF($M$182:$M$197,DQ192)*$D$19</f>
        <v>0</v>
      </c>
      <c r="DS192" s="406"/>
      <c r="DT192" s="362"/>
      <c r="DU192" s="355" t="n">
        <f aca="false">COUNTIF($M$182:$M$197,DT192)*$D$19</f>
        <v>0</v>
      </c>
      <c r="DV192" s="406"/>
      <c r="DW192" s="362"/>
      <c r="DX192" s="355" t="n">
        <f aca="false">COUNTIF($M$182:$M$197,DW192)*$D$19</f>
        <v>0</v>
      </c>
      <c r="DY192" s="406"/>
      <c r="DZ192" s="362"/>
      <c r="EA192" s="355" t="n">
        <f aca="false">COUNTIF($M$182:$M$197,DZ192)*$D$19</f>
        <v>0</v>
      </c>
      <c r="EB192" s="406"/>
      <c r="EC192" s="362"/>
      <c r="ED192" s="355" t="n">
        <f aca="false">COUNTIF($M$182:$M$197,EC192)*$D$19</f>
        <v>0</v>
      </c>
      <c r="EE192" s="406"/>
      <c r="EF192" s="362"/>
      <c r="EG192" s="355" t="n">
        <f aca="false">COUNTIF($M$182:$M$197,EF192)*$D$19</f>
        <v>0</v>
      </c>
      <c r="EH192" s="406"/>
      <c r="EI192" s="406"/>
    </row>
    <row r="193" customFormat="false" ht="15" hidden="false" customHeight="false" outlineLevel="0" collapsed="false">
      <c r="A193" s="331"/>
      <c r="B193" s="331"/>
      <c r="C193" s="421"/>
      <c r="D193" s="421"/>
      <c r="E193" s="421"/>
      <c r="F193" s="422" t="n">
        <f aca="false">$D$19</f>
        <v>4</v>
      </c>
      <c r="G193" s="422" t="n">
        <f aca="false">VLOOKUP(H193,Equipos!$Q$1:$R$25,2,0)</f>
        <v>20</v>
      </c>
      <c r="H193" s="423" t="str">
        <f aca="false">Idiomas!$D$260</f>
        <v>Dieciseisavos de final</v>
      </c>
      <c r="I193" s="409"/>
      <c r="J193" s="417"/>
      <c r="K193" s="366" t="str">
        <f aca="false">Idiomas!$D$199&amp;"-"&amp;ROWS($L$182:L193)</f>
        <v>Octavofinalista-12</v>
      </c>
      <c r="L193" s="353"/>
      <c r="M193" s="358" t="str">
        <f aca="false">WORLDCUP!AF123</f>
        <v>W80</v>
      </c>
      <c r="N193" s="331"/>
      <c r="O193" s="331"/>
      <c r="P193" s="331"/>
      <c r="Q193" s="331"/>
      <c r="R193" s="403"/>
      <c r="S193" s="362" t="s">
        <v>374</v>
      </c>
      <c r="T193" s="355" t="n">
        <f aca="false">COUNTIF($M$182:$M$197,S193)*$D$19</f>
        <v>0</v>
      </c>
      <c r="U193" s="406"/>
      <c r="V193" s="362" t="s">
        <v>374</v>
      </c>
      <c r="W193" s="355" t="n">
        <f aca="false">COUNTIF($M$182:$M$197,V193)*$D$19</f>
        <v>0</v>
      </c>
      <c r="X193" s="406"/>
      <c r="Y193" s="362" t="s">
        <v>374</v>
      </c>
      <c r="Z193" s="355" t="n">
        <f aca="false">COUNTIF($M$182:$M$197,Y193)*$D$19</f>
        <v>0</v>
      </c>
      <c r="AA193" s="406"/>
      <c r="AB193" s="362" t="s">
        <v>375</v>
      </c>
      <c r="AC193" s="355" t="n">
        <f aca="false">COUNTIF($M$182:$M$197,AB193)*$D$19</f>
        <v>0</v>
      </c>
      <c r="AD193" s="406"/>
      <c r="AE193" s="362" t="s">
        <v>374</v>
      </c>
      <c r="AF193" s="355" t="n">
        <f aca="false">COUNTIF($M$182:$M$197,AE193)*$D$19</f>
        <v>0</v>
      </c>
      <c r="AG193" s="406"/>
      <c r="AH193" s="362" t="s">
        <v>374</v>
      </c>
      <c r="AI193" s="355" t="n">
        <f aca="false">COUNTIF($M$182:$M$197,AH193)*$D$19</f>
        <v>0</v>
      </c>
      <c r="AJ193" s="406"/>
      <c r="AK193" s="362" t="s">
        <v>374</v>
      </c>
      <c r="AL193" s="355" t="n">
        <f aca="false">COUNTIF($M$182:$M$197,AK193)*$D$19</f>
        <v>0</v>
      </c>
      <c r="AM193" s="406"/>
      <c r="AN193" s="362" t="s">
        <v>374</v>
      </c>
      <c r="AO193" s="355" t="n">
        <f aca="false">COUNTIF($M$182:$M$197,AN193)*$D$19</f>
        <v>0</v>
      </c>
      <c r="AP193" s="406"/>
      <c r="AQ193" s="362" t="s">
        <v>374</v>
      </c>
      <c r="AR193" s="355" t="n">
        <f aca="false">COUNTIF($M$182:$M$197,AQ193)*$D$19</f>
        <v>0</v>
      </c>
      <c r="AS193" s="406"/>
      <c r="AT193" s="362" t="s">
        <v>374</v>
      </c>
      <c r="AU193" s="355" t="n">
        <f aca="false">COUNTIF($M$182:$M$197,AT193)*$D$19</f>
        <v>0</v>
      </c>
      <c r="AV193" s="406"/>
      <c r="AW193" s="362" t="s">
        <v>374</v>
      </c>
      <c r="AX193" s="355" t="n">
        <f aca="false">COUNTIF($M$182:$M$197,AW193)*$D$19</f>
        <v>0</v>
      </c>
      <c r="AY193" s="406"/>
      <c r="AZ193" s="362" t="s">
        <v>374</v>
      </c>
      <c r="BA193" s="355" t="n">
        <f aca="false">COUNTIF($M$182:$M$197,AZ193)*$D$19</f>
        <v>0</v>
      </c>
      <c r="BB193" s="406"/>
      <c r="BC193" s="362" t="s">
        <v>376</v>
      </c>
      <c r="BD193" s="355" t="n">
        <f aca="false">COUNTIF($M$182:$M$197,BC193)*$D$19</f>
        <v>0</v>
      </c>
      <c r="BE193" s="406"/>
      <c r="BF193" s="362" t="s">
        <v>374</v>
      </c>
      <c r="BG193" s="355" t="n">
        <f aca="false">COUNTIF($M$182:$M$197,BF193)*$D$19</f>
        <v>0</v>
      </c>
      <c r="BH193" s="406"/>
      <c r="BI193" s="362" t="s">
        <v>374</v>
      </c>
      <c r="BJ193" s="355" t="n">
        <f aca="false">COUNTIF($M$182:$M$197,BI193)*$D$19</f>
        <v>0</v>
      </c>
      <c r="BK193" s="406"/>
      <c r="BL193" s="362" t="s">
        <v>374</v>
      </c>
      <c r="BM193" s="355" t="n">
        <f aca="false">COUNTIF($M$182:$M$197,BL193)*$D$19</f>
        <v>0</v>
      </c>
      <c r="BN193" s="406"/>
      <c r="BO193" s="362" t="s">
        <v>374</v>
      </c>
      <c r="BP193" s="355" t="n">
        <f aca="false">COUNTIF($M$182:$M$197,BO193)*$D$19</f>
        <v>0</v>
      </c>
      <c r="BQ193" s="406"/>
      <c r="BR193" s="362" t="s">
        <v>374</v>
      </c>
      <c r="BS193" s="355" t="n">
        <f aca="false">COUNTIF($M$182:$M$197,BR193)*$D$19</f>
        <v>0</v>
      </c>
      <c r="BT193" s="406"/>
      <c r="BU193" s="362"/>
      <c r="BV193" s="355" t="n">
        <f aca="false">COUNTIF($M$182:$M$197,BU193)*$D$19</f>
        <v>0</v>
      </c>
      <c r="BW193" s="406"/>
      <c r="BX193" s="362"/>
      <c r="BY193" s="355" t="n">
        <f aca="false">COUNTIF($M$182:$M$197,BX193)*$D$19</f>
        <v>0</v>
      </c>
      <c r="BZ193" s="406"/>
      <c r="CA193" s="362"/>
      <c r="CB193" s="355" t="n">
        <f aca="false">COUNTIF($M$182:$M$197,CA193)*$D$19</f>
        <v>0</v>
      </c>
      <c r="CC193" s="406"/>
      <c r="CD193" s="362"/>
      <c r="CE193" s="355" t="n">
        <f aca="false">COUNTIF($M$182:$M$197,CD193)*$D$19</f>
        <v>0</v>
      </c>
      <c r="CF193" s="406"/>
      <c r="CG193" s="362"/>
      <c r="CH193" s="355" t="n">
        <f aca="false">COUNTIF($M$182:$M$197,CG193)*$D$19</f>
        <v>0</v>
      </c>
      <c r="CI193" s="406"/>
      <c r="CJ193" s="362"/>
      <c r="CK193" s="355" t="n">
        <f aca="false">COUNTIF($M$182:$M$197,CJ193)*$D$19</f>
        <v>0</v>
      </c>
      <c r="CL193" s="406"/>
      <c r="CM193" s="362"/>
      <c r="CN193" s="355" t="n">
        <f aca="false">COUNTIF($M$182:$M$197,CM193)*$D$19</f>
        <v>0</v>
      </c>
      <c r="CO193" s="406"/>
      <c r="CP193" s="362"/>
      <c r="CQ193" s="355" t="n">
        <f aca="false">COUNTIF($M$182:$M$197,CP193)*$D$19</f>
        <v>0</v>
      </c>
      <c r="CR193" s="406"/>
      <c r="CS193" s="362"/>
      <c r="CT193" s="355" t="n">
        <f aca="false">COUNTIF($M$182:$M$197,CS193)*$D$19</f>
        <v>0</v>
      </c>
      <c r="CU193" s="406"/>
      <c r="CV193" s="362"/>
      <c r="CW193" s="355" t="n">
        <f aca="false">COUNTIF($M$182:$M$197,CV193)*$D$19</f>
        <v>0</v>
      </c>
      <c r="CX193" s="406"/>
      <c r="CY193" s="362"/>
      <c r="CZ193" s="355" t="n">
        <f aca="false">COUNTIF($M$182:$M$197,CY193)*$D$19</f>
        <v>0</v>
      </c>
      <c r="DA193" s="406"/>
      <c r="DB193" s="362"/>
      <c r="DC193" s="355" t="n">
        <f aca="false">COUNTIF($M$182:$M$197,DB193)*$D$19</f>
        <v>0</v>
      </c>
      <c r="DD193" s="406"/>
      <c r="DE193" s="362"/>
      <c r="DF193" s="355" t="n">
        <f aca="false">COUNTIF($M$182:$M$197,DE193)*$D$19</f>
        <v>0</v>
      </c>
      <c r="DG193" s="406"/>
      <c r="DH193" s="362"/>
      <c r="DI193" s="355" t="n">
        <f aca="false">COUNTIF($M$182:$M$197,DH193)*$D$19</f>
        <v>0</v>
      </c>
      <c r="DJ193" s="406"/>
      <c r="DK193" s="362"/>
      <c r="DL193" s="355" t="n">
        <f aca="false">COUNTIF($M$182:$M$197,DK193)*$D$19</f>
        <v>0</v>
      </c>
      <c r="DM193" s="406"/>
      <c r="DN193" s="362"/>
      <c r="DO193" s="355" t="n">
        <f aca="false">COUNTIF($M$182:$M$197,DN193)*$D$19</f>
        <v>0</v>
      </c>
      <c r="DP193" s="406"/>
      <c r="DQ193" s="362"/>
      <c r="DR193" s="355" t="n">
        <f aca="false">COUNTIF($M$182:$M$197,DQ193)*$D$19</f>
        <v>0</v>
      </c>
      <c r="DS193" s="406"/>
      <c r="DT193" s="362"/>
      <c r="DU193" s="355" t="n">
        <f aca="false">COUNTIF($M$182:$M$197,DT193)*$D$19</f>
        <v>0</v>
      </c>
      <c r="DV193" s="406"/>
      <c r="DW193" s="362"/>
      <c r="DX193" s="355" t="n">
        <f aca="false">COUNTIF($M$182:$M$197,DW193)*$D$19</f>
        <v>0</v>
      </c>
      <c r="DY193" s="406"/>
      <c r="DZ193" s="362"/>
      <c r="EA193" s="355" t="n">
        <f aca="false">COUNTIF($M$182:$M$197,DZ193)*$D$19</f>
        <v>0</v>
      </c>
      <c r="EB193" s="406"/>
      <c r="EC193" s="362"/>
      <c r="ED193" s="355" t="n">
        <f aca="false">COUNTIF($M$182:$M$197,EC193)*$D$19</f>
        <v>0</v>
      </c>
      <c r="EE193" s="406"/>
      <c r="EF193" s="362"/>
      <c r="EG193" s="355" t="n">
        <f aca="false">COUNTIF($M$182:$M$197,EF193)*$D$19</f>
        <v>0</v>
      </c>
      <c r="EH193" s="406"/>
      <c r="EI193" s="406"/>
    </row>
    <row r="194" customFormat="false" ht="15" hidden="false" customHeight="false" outlineLevel="0" collapsed="false">
      <c r="A194" s="331"/>
      <c r="B194" s="331"/>
      <c r="C194" s="421"/>
      <c r="D194" s="421"/>
      <c r="E194" s="421"/>
      <c r="F194" s="422" t="n">
        <f aca="false">$D$19</f>
        <v>4</v>
      </c>
      <c r="G194" s="422" t="n">
        <f aca="false">VLOOKUP(H194,Equipos!$Q$1:$R$25,2,0)</f>
        <v>20</v>
      </c>
      <c r="H194" s="423" t="str">
        <f aca="false">Idiomas!$D$260</f>
        <v>Dieciseisavos de final</v>
      </c>
      <c r="I194" s="409"/>
      <c r="J194" s="417"/>
      <c r="K194" s="366" t="str">
        <f aca="false">Idiomas!$D$199&amp;"-"&amp;ROWS($L$182:L194)</f>
        <v>Octavofinalista-13</v>
      </c>
      <c r="L194" s="353"/>
      <c r="M194" s="358" t="str">
        <f aca="false">WORLDCUP!AF124</f>
        <v>W84</v>
      </c>
      <c r="N194" s="331"/>
      <c r="O194" s="331"/>
      <c r="P194" s="331"/>
      <c r="Q194" s="331"/>
      <c r="R194" s="403"/>
      <c r="S194" s="362" t="s">
        <v>2</v>
      </c>
      <c r="T194" s="355" t="n">
        <f aca="false">COUNTIF($M$182:$M$197,S194)*$D$19</f>
        <v>0</v>
      </c>
      <c r="U194" s="406"/>
      <c r="V194" s="362" t="s">
        <v>2</v>
      </c>
      <c r="W194" s="355" t="n">
        <f aca="false">COUNTIF($M$182:$M$197,V194)*$D$19</f>
        <v>0</v>
      </c>
      <c r="X194" s="406"/>
      <c r="Y194" s="362" t="s">
        <v>2</v>
      </c>
      <c r="Z194" s="355" t="n">
        <f aca="false">COUNTIF($M$182:$M$197,Y194)*$D$19</f>
        <v>0</v>
      </c>
      <c r="AA194" s="406"/>
      <c r="AB194" s="362" t="s">
        <v>2</v>
      </c>
      <c r="AC194" s="355" t="n">
        <f aca="false">COUNTIF($M$182:$M$197,AB194)*$D$19</f>
        <v>0</v>
      </c>
      <c r="AD194" s="406"/>
      <c r="AE194" s="362" t="s">
        <v>2</v>
      </c>
      <c r="AF194" s="355" t="n">
        <f aca="false">COUNTIF($M$182:$M$197,AE194)*$D$19</f>
        <v>0</v>
      </c>
      <c r="AG194" s="406"/>
      <c r="AH194" s="362" t="s">
        <v>2</v>
      </c>
      <c r="AI194" s="355" t="n">
        <f aca="false">COUNTIF($M$182:$M$197,AH194)*$D$19</f>
        <v>0</v>
      </c>
      <c r="AJ194" s="406"/>
      <c r="AK194" s="362" t="s">
        <v>2</v>
      </c>
      <c r="AL194" s="355" t="n">
        <f aca="false">COUNTIF($M$182:$M$197,AK194)*$D$19</f>
        <v>0</v>
      </c>
      <c r="AM194" s="406"/>
      <c r="AN194" s="362" t="s">
        <v>2</v>
      </c>
      <c r="AO194" s="355" t="n">
        <f aca="false">COUNTIF($M$182:$M$197,AN194)*$D$19</f>
        <v>0</v>
      </c>
      <c r="AP194" s="406"/>
      <c r="AQ194" s="362" t="s">
        <v>2</v>
      </c>
      <c r="AR194" s="355" t="n">
        <f aca="false">COUNTIF($M$182:$M$197,AQ194)*$D$19</f>
        <v>0</v>
      </c>
      <c r="AS194" s="406"/>
      <c r="AT194" s="362" t="s">
        <v>2</v>
      </c>
      <c r="AU194" s="355" t="n">
        <f aca="false">COUNTIF($M$182:$M$197,AT194)*$D$19</f>
        <v>0</v>
      </c>
      <c r="AV194" s="406"/>
      <c r="AW194" s="362" t="s">
        <v>2</v>
      </c>
      <c r="AX194" s="355" t="n">
        <f aca="false">COUNTIF($M$182:$M$197,AW194)*$D$19</f>
        <v>0</v>
      </c>
      <c r="AY194" s="406"/>
      <c r="AZ194" s="362" t="s">
        <v>2</v>
      </c>
      <c r="BA194" s="355" t="n">
        <f aca="false">COUNTIF($M$182:$M$197,AZ194)*$D$19</f>
        <v>0</v>
      </c>
      <c r="BB194" s="406"/>
      <c r="BC194" s="362" t="s">
        <v>2</v>
      </c>
      <c r="BD194" s="355" t="n">
        <f aca="false">COUNTIF($M$182:$M$197,BC194)*$D$19</f>
        <v>0</v>
      </c>
      <c r="BE194" s="406"/>
      <c r="BF194" s="362" t="s">
        <v>2</v>
      </c>
      <c r="BG194" s="355" t="n">
        <f aca="false">COUNTIF($M$182:$M$197,BF194)*$D$19</f>
        <v>0</v>
      </c>
      <c r="BH194" s="406"/>
      <c r="BI194" s="362" t="s">
        <v>2</v>
      </c>
      <c r="BJ194" s="355" t="n">
        <f aca="false">COUNTIF($M$182:$M$197,BI194)*$D$19</f>
        <v>0</v>
      </c>
      <c r="BK194" s="406"/>
      <c r="BL194" s="362" t="s">
        <v>2</v>
      </c>
      <c r="BM194" s="355" t="n">
        <f aca="false">COUNTIF($M$182:$M$197,BL194)*$D$19</f>
        <v>0</v>
      </c>
      <c r="BN194" s="406"/>
      <c r="BO194" s="362" t="s">
        <v>2</v>
      </c>
      <c r="BP194" s="355" t="n">
        <f aca="false">COUNTIF($M$182:$M$197,BO194)*$D$19</f>
        <v>0</v>
      </c>
      <c r="BQ194" s="406"/>
      <c r="BR194" s="362" t="s">
        <v>2</v>
      </c>
      <c r="BS194" s="355" t="n">
        <f aca="false">COUNTIF($M$182:$M$197,BR194)*$D$19</f>
        <v>0</v>
      </c>
      <c r="BT194" s="406"/>
      <c r="BU194" s="362"/>
      <c r="BV194" s="355" t="n">
        <f aca="false">COUNTIF($M$182:$M$197,BU194)*$D$19</f>
        <v>0</v>
      </c>
      <c r="BW194" s="406"/>
      <c r="BX194" s="362"/>
      <c r="BY194" s="355" t="n">
        <f aca="false">COUNTIF($M$182:$M$197,BX194)*$D$19</f>
        <v>0</v>
      </c>
      <c r="BZ194" s="406"/>
      <c r="CA194" s="362"/>
      <c r="CB194" s="355" t="n">
        <f aca="false">COUNTIF($M$182:$M$197,CA194)*$D$19</f>
        <v>0</v>
      </c>
      <c r="CC194" s="406"/>
      <c r="CD194" s="362"/>
      <c r="CE194" s="355" t="n">
        <f aca="false">COUNTIF($M$182:$M$197,CD194)*$D$19</f>
        <v>0</v>
      </c>
      <c r="CF194" s="406"/>
      <c r="CG194" s="362"/>
      <c r="CH194" s="355" t="n">
        <f aca="false">COUNTIF($M$182:$M$197,CG194)*$D$19</f>
        <v>0</v>
      </c>
      <c r="CI194" s="406"/>
      <c r="CJ194" s="362"/>
      <c r="CK194" s="355" t="n">
        <f aca="false">COUNTIF($M$182:$M$197,CJ194)*$D$19</f>
        <v>0</v>
      </c>
      <c r="CL194" s="406"/>
      <c r="CM194" s="362"/>
      <c r="CN194" s="355" t="n">
        <f aca="false">COUNTIF($M$182:$M$197,CM194)*$D$19</f>
        <v>0</v>
      </c>
      <c r="CO194" s="406"/>
      <c r="CP194" s="362"/>
      <c r="CQ194" s="355" t="n">
        <f aca="false">COUNTIF($M$182:$M$197,CP194)*$D$19</f>
        <v>0</v>
      </c>
      <c r="CR194" s="406"/>
      <c r="CS194" s="362"/>
      <c r="CT194" s="355" t="n">
        <f aca="false">COUNTIF($M$182:$M$197,CS194)*$D$19</f>
        <v>0</v>
      </c>
      <c r="CU194" s="406"/>
      <c r="CV194" s="362"/>
      <c r="CW194" s="355" t="n">
        <f aca="false">COUNTIF($M$182:$M$197,CV194)*$D$19</f>
        <v>0</v>
      </c>
      <c r="CX194" s="406"/>
      <c r="CY194" s="362"/>
      <c r="CZ194" s="355" t="n">
        <f aca="false">COUNTIF($M$182:$M$197,CY194)*$D$19</f>
        <v>0</v>
      </c>
      <c r="DA194" s="406"/>
      <c r="DB194" s="362"/>
      <c r="DC194" s="355" t="n">
        <f aca="false">COUNTIF($M$182:$M$197,DB194)*$D$19</f>
        <v>0</v>
      </c>
      <c r="DD194" s="406"/>
      <c r="DE194" s="362"/>
      <c r="DF194" s="355" t="n">
        <f aca="false">COUNTIF($M$182:$M$197,DE194)*$D$19</f>
        <v>0</v>
      </c>
      <c r="DG194" s="406"/>
      <c r="DH194" s="362"/>
      <c r="DI194" s="355" t="n">
        <f aca="false">COUNTIF($M$182:$M$197,DH194)*$D$19</f>
        <v>0</v>
      </c>
      <c r="DJ194" s="406"/>
      <c r="DK194" s="362"/>
      <c r="DL194" s="355" t="n">
        <f aca="false">COUNTIF($M$182:$M$197,DK194)*$D$19</f>
        <v>0</v>
      </c>
      <c r="DM194" s="406"/>
      <c r="DN194" s="362"/>
      <c r="DO194" s="355" t="n">
        <f aca="false">COUNTIF($M$182:$M$197,DN194)*$D$19</f>
        <v>0</v>
      </c>
      <c r="DP194" s="406"/>
      <c r="DQ194" s="362"/>
      <c r="DR194" s="355" t="n">
        <f aca="false">COUNTIF($M$182:$M$197,DQ194)*$D$19</f>
        <v>0</v>
      </c>
      <c r="DS194" s="406"/>
      <c r="DT194" s="362"/>
      <c r="DU194" s="355" t="n">
        <f aca="false">COUNTIF($M$182:$M$197,DT194)*$D$19</f>
        <v>0</v>
      </c>
      <c r="DV194" s="406"/>
      <c r="DW194" s="362"/>
      <c r="DX194" s="355" t="n">
        <f aca="false">COUNTIF($M$182:$M$197,DW194)*$D$19</f>
        <v>0</v>
      </c>
      <c r="DY194" s="406"/>
      <c r="DZ194" s="362"/>
      <c r="EA194" s="355" t="n">
        <f aca="false">COUNTIF($M$182:$M$197,DZ194)*$D$19</f>
        <v>0</v>
      </c>
      <c r="EB194" s="406"/>
      <c r="EC194" s="362"/>
      <c r="ED194" s="355" t="n">
        <f aca="false">COUNTIF($M$182:$M$197,EC194)*$D$19</f>
        <v>0</v>
      </c>
      <c r="EE194" s="406"/>
      <c r="EF194" s="362"/>
      <c r="EG194" s="355" t="n">
        <f aca="false">COUNTIF($M$182:$M$197,EF194)*$D$19</f>
        <v>0</v>
      </c>
      <c r="EH194" s="406"/>
      <c r="EI194" s="406"/>
    </row>
    <row r="195" customFormat="false" ht="15" hidden="false" customHeight="false" outlineLevel="0" collapsed="false">
      <c r="A195" s="331"/>
      <c r="B195" s="331"/>
      <c r="C195" s="421"/>
      <c r="D195" s="421"/>
      <c r="E195" s="421"/>
      <c r="F195" s="422" t="n">
        <f aca="false">$D$19</f>
        <v>4</v>
      </c>
      <c r="G195" s="422" t="n">
        <f aca="false">VLOOKUP(H195,Equipos!$Q$1:$R$25,2,0)</f>
        <v>20</v>
      </c>
      <c r="H195" s="423" t="str">
        <f aca="false">Idiomas!$D$260</f>
        <v>Dieciseisavos de final</v>
      </c>
      <c r="I195" s="409"/>
      <c r="J195" s="417"/>
      <c r="K195" s="366" t="str">
        <f aca="false">Idiomas!$D$199&amp;"-"&amp;ROWS($L$182:L195)</f>
        <v>Octavofinalista-14</v>
      </c>
      <c r="L195" s="353"/>
      <c r="M195" s="358" t="str">
        <f aca="false">WORLDCUP!AF125</f>
        <v>W82</v>
      </c>
      <c r="N195" s="331"/>
      <c r="O195" s="331"/>
      <c r="P195" s="331"/>
      <c r="Q195" s="331"/>
      <c r="R195" s="403"/>
      <c r="S195" s="362" t="s">
        <v>355</v>
      </c>
      <c r="T195" s="355" t="n">
        <f aca="false">COUNTIF($M$182:$M$197,S195)*$D$19</f>
        <v>0</v>
      </c>
      <c r="U195" s="406"/>
      <c r="V195" s="362" t="s">
        <v>355</v>
      </c>
      <c r="W195" s="355" t="n">
        <f aca="false">COUNTIF($M$182:$M$197,V195)*$D$19</f>
        <v>0</v>
      </c>
      <c r="X195" s="406"/>
      <c r="Y195" s="362" t="s">
        <v>355</v>
      </c>
      <c r="Z195" s="355" t="n">
        <f aca="false">COUNTIF($M$182:$M$197,Y195)*$D$19</f>
        <v>0</v>
      </c>
      <c r="AA195" s="406"/>
      <c r="AB195" s="362" t="s">
        <v>355</v>
      </c>
      <c r="AC195" s="355" t="n">
        <f aca="false">COUNTIF($M$182:$M$197,AB195)*$D$19</f>
        <v>0</v>
      </c>
      <c r="AD195" s="406"/>
      <c r="AE195" s="362" t="s">
        <v>355</v>
      </c>
      <c r="AF195" s="355" t="n">
        <f aca="false">COUNTIF($M$182:$M$197,AE195)*$D$19</f>
        <v>0</v>
      </c>
      <c r="AG195" s="406"/>
      <c r="AH195" s="362" t="s">
        <v>355</v>
      </c>
      <c r="AI195" s="355" t="n">
        <f aca="false">COUNTIF($M$182:$M$197,AH195)*$D$19</f>
        <v>0</v>
      </c>
      <c r="AJ195" s="406"/>
      <c r="AK195" s="362" t="s">
        <v>355</v>
      </c>
      <c r="AL195" s="355" t="n">
        <f aca="false">COUNTIF($M$182:$M$197,AK195)*$D$19</f>
        <v>0</v>
      </c>
      <c r="AM195" s="406"/>
      <c r="AN195" s="362" t="s">
        <v>355</v>
      </c>
      <c r="AO195" s="355" t="n">
        <f aca="false">COUNTIF($M$182:$M$197,AN195)*$D$19</f>
        <v>0</v>
      </c>
      <c r="AP195" s="406"/>
      <c r="AQ195" s="362" t="s">
        <v>355</v>
      </c>
      <c r="AR195" s="355" t="n">
        <f aca="false">COUNTIF($M$182:$M$197,AQ195)*$D$19</f>
        <v>0</v>
      </c>
      <c r="AS195" s="406"/>
      <c r="AT195" s="362" t="s">
        <v>355</v>
      </c>
      <c r="AU195" s="355" t="n">
        <f aca="false">COUNTIF($M$182:$M$197,AT195)*$D$19</f>
        <v>0</v>
      </c>
      <c r="AV195" s="406"/>
      <c r="AW195" s="362" t="s">
        <v>355</v>
      </c>
      <c r="AX195" s="355" t="n">
        <f aca="false">COUNTIF($M$182:$M$197,AW195)*$D$19</f>
        <v>0</v>
      </c>
      <c r="AY195" s="406"/>
      <c r="AZ195" s="362" t="s">
        <v>355</v>
      </c>
      <c r="BA195" s="355" t="n">
        <f aca="false">COUNTIF($M$182:$M$197,AZ195)*$D$19</f>
        <v>0</v>
      </c>
      <c r="BB195" s="406"/>
      <c r="BC195" s="362" t="s">
        <v>355</v>
      </c>
      <c r="BD195" s="355" t="n">
        <f aca="false">COUNTIF($M$182:$M$197,BC195)*$D$19</f>
        <v>0</v>
      </c>
      <c r="BE195" s="406"/>
      <c r="BF195" s="362" t="s">
        <v>355</v>
      </c>
      <c r="BG195" s="355" t="n">
        <f aca="false">COUNTIF($M$182:$M$197,BF195)*$D$19</f>
        <v>0</v>
      </c>
      <c r="BH195" s="406"/>
      <c r="BI195" s="362" t="s">
        <v>355</v>
      </c>
      <c r="BJ195" s="355" t="n">
        <f aca="false">COUNTIF($M$182:$M$197,BI195)*$D$19</f>
        <v>0</v>
      </c>
      <c r="BK195" s="406"/>
      <c r="BL195" s="362" t="s">
        <v>355</v>
      </c>
      <c r="BM195" s="355" t="n">
        <f aca="false">COUNTIF($M$182:$M$197,BL195)*$D$19</f>
        <v>0</v>
      </c>
      <c r="BN195" s="406"/>
      <c r="BO195" s="362" t="s">
        <v>355</v>
      </c>
      <c r="BP195" s="355" t="n">
        <f aca="false">COUNTIF($M$182:$M$197,BO195)*$D$19</f>
        <v>0</v>
      </c>
      <c r="BQ195" s="406"/>
      <c r="BR195" s="362" t="s">
        <v>355</v>
      </c>
      <c r="BS195" s="355" t="n">
        <f aca="false">COUNTIF($M$182:$M$197,BR195)*$D$19</f>
        <v>0</v>
      </c>
      <c r="BT195" s="406"/>
      <c r="BU195" s="362"/>
      <c r="BV195" s="355" t="n">
        <f aca="false">COUNTIF($M$182:$M$197,BU195)*$D$19</f>
        <v>0</v>
      </c>
      <c r="BW195" s="406"/>
      <c r="BX195" s="362"/>
      <c r="BY195" s="355" t="n">
        <f aca="false">COUNTIF($M$182:$M$197,BX195)*$D$19</f>
        <v>0</v>
      </c>
      <c r="BZ195" s="406"/>
      <c r="CA195" s="362"/>
      <c r="CB195" s="355" t="n">
        <f aca="false">COUNTIF($M$182:$M$197,CA195)*$D$19</f>
        <v>0</v>
      </c>
      <c r="CC195" s="406"/>
      <c r="CD195" s="362"/>
      <c r="CE195" s="355" t="n">
        <f aca="false">COUNTIF($M$182:$M$197,CD195)*$D$19</f>
        <v>0</v>
      </c>
      <c r="CF195" s="406"/>
      <c r="CG195" s="362"/>
      <c r="CH195" s="355" t="n">
        <f aca="false">COUNTIF($M$182:$M$197,CG195)*$D$19</f>
        <v>0</v>
      </c>
      <c r="CI195" s="406"/>
      <c r="CJ195" s="362"/>
      <c r="CK195" s="355" t="n">
        <f aca="false">COUNTIF($M$182:$M$197,CJ195)*$D$19</f>
        <v>0</v>
      </c>
      <c r="CL195" s="406"/>
      <c r="CM195" s="362"/>
      <c r="CN195" s="355" t="n">
        <f aca="false">COUNTIF($M$182:$M$197,CM195)*$D$19</f>
        <v>0</v>
      </c>
      <c r="CO195" s="406"/>
      <c r="CP195" s="362"/>
      <c r="CQ195" s="355" t="n">
        <f aca="false">COUNTIF($M$182:$M$197,CP195)*$D$19</f>
        <v>0</v>
      </c>
      <c r="CR195" s="406"/>
      <c r="CS195" s="362"/>
      <c r="CT195" s="355" t="n">
        <f aca="false">COUNTIF($M$182:$M$197,CS195)*$D$19</f>
        <v>0</v>
      </c>
      <c r="CU195" s="406"/>
      <c r="CV195" s="362"/>
      <c r="CW195" s="355" t="n">
        <f aca="false">COUNTIF($M$182:$M$197,CV195)*$D$19</f>
        <v>0</v>
      </c>
      <c r="CX195" s="406"/>
      <c r="CY195" s="362"/>
      <c r="CZ195" s="355" t="n">
        <f aca="false">COUNTIF($M$182:$M$197,CY195)*$D$19</f>
        <v>0</v>
      </c>
      <c r="DA195" s="406"/>
      <c r="DB195" s="362"/>
      <c r="DC195" s="355" t="n">
        <f aca="false">COUNTIF($M$182:$M$197,DB195)*$D$19</f>
        <v>0</v>
      </c>
      <c r="DD195" s="406"/>
      <c r="DE195" s="362"/>
      <c r="DF195" s="355" t="n">
        <f aca="false">COUNTIF($M$182:$M$197,DE195)*$D$19</f>
        <v>0</v>
      </c>
      <c r="DG195" s="406"/>
      <c r="DH195" s="362"/>
      <c r="DI195" s="355" t="n">
        <f aca="false">COUNTIF($M$182:$M$197,DH195)*$D$19</f>
        <v>0</v>
      </c>
      <c r="DJ195" s="406"/>
      <c r="DK195" s="362"/>
      <c r="DL195" s="355" t="n">
        <f aca="false">COUNTIF($M$182:$M$197,DK195)*$D$19</f>
        <v>0</v>
      </c>
      <c r="DM195" s="406"/>
      <c r="DN195" s="362"/>
      <c r="DO195" s="355" t="n">
        <f aca="false">COUNTIF($M$182:$M$197,DN195)*$D$19</f>
        <v>0</v>
      </c>
      <c r="DP195" s="406"/>
      <c r="DQ195" s="362"/>
      <c r="DR195" s="355" t="n">
        <f aca="false">COUNTIF($M$182:$M$197,DQ195)*$D$19</f>
        <v>0</v>
      </c>
      <c r="DS195" s="406"/>
      <c r="DT195" s="362"/>
      <c r="DU195" s="355" t="n">
        <f aca="false">COUNTIF($M$182:$M$197,DT195)*$D$19</f>
        <v>0</v>
      </c>
      <c r="DV195" s="406"/>
      <c r="DW195" s="362"/>
      <c r="DX195" s="355" t="n">
        <f aca="false">COUNTIF($M$182:$M$197,DW195)*$D$19</f>
        <v>0</v>
      </c>
      <c r="DY195" s="406"/>
      <c r="DZ195" s="362"/>
      <c r="EA195" s="355" t="n">
        <f aca="false">COUNTIF($M$182:$M$197,DZ195)*$D$19</f>
        <v>0</v>
      </c>
      <c r="EB195" s="406"/>
      <c r="EC195" s="362"/>
      <c r="ED195" s="355" t="n">
        <f aca="false">COUNTIF($M$182:$M$197,EC195)*$D$19</f>
        <v>0</v>
      </c>
      <c r="EE195" s="406"/>
      <c r="EF195" s="362"/>
      <c r="EG195" s="355" t="n">
        <f aca="false">COUNTIF($M$182:$M$197,EF195)*$D$19</f>
        <v>0</v>
      </c>
      <c r="EH195" s="406"/>
      <c r="EI195" s="406"/>
    </row>
    <row r="196" customFormat="false" ht="15" hidden="false" customHeight="false" outlineLevel="0" collapsed="false">
      <c r="A196" s="331"/>
      <c r="B196" s="331"/>
      <c r="C196" s="421"/>
      <c r="D196" s="421"/>
      <c r="E196" s="421"/>
      <c r="F196" s="422" t="n">
        <f aca="false">$D$19</f>
        <v>4</v>
      </c>
      <c r="G196" s="422" t="n">
        <f aca="false">VLOOKUP(H196,Equipos!$Q$1:$R$25,2,0)</f>
        <v>20</v>
      </c>
      <c r="H196" s="423" t="str">
        <f aca="false">Idiomas!$D$260</f>
        <v>Dieciseisavos de final</v>
      </c>
      <c r="I196" s="409"/>
      <c r="J196" s="417"/>
      <c r="K196" s="366" t="str">
        <f aca="false">Idiomas!$D$199&amp;"-"&amp;ROWS($L$182:L196)</f>
        <v>Octavofinalista-15</v>
      </c>
      <c r="L196" s="353"/>
      <c r="M196" s="358" t="str">
        <f aca="false">WORLDCUP!AF126</f>
        <v>W88</v>
      </c>
      <c r="N196" s="331"/>
      <c r="O196" s="331"/>
      <c r="P196" s="331"/>
      <c r="Q196" s="331"/>
      <c r="R196" s="403"/>
      <c r="S196" s="362" t="s">
        <v>344</v>
      </c>
      <c r="T196" s="355" t="n">
        <f aca="false">COUNTIF($M$182:$M$197,S196)*$D$19</f>
        <v>0</v>
      </c>
      <c r="U196" s="406"/>
      <c r="V196" s="362" t="s">
        <v>343</v>
      </c>
      <c r="W196" s="355" t="n">
        <f aca="false">COUNTIF($M$182:$M$197,V196)*$D$19</f>
        <v>0</v>
      </c>
      <c r="X196" s="406"/>
      <c r="Y196" s="362" t="s">
        <v>356</v>
      </c>
      <c r="Z196" s="355" t="n">
        <f aca="false">COUNTIF($M$182:$M$197,Y196)*$D$19</f>
        <v>0</v>
      </c>
      <c r="AA196" s="406"/>
      <c r="AB196" s="362" t="s">
        <v>344</v>
      </c>
      <c r="AC196" s="355" t="n">
        <f aca="false">COUNTIF($M$182:$M$197,AB196)*$D$19</f>
        <v>0</v>
      </c>
      <c r="AD196" s="406"/>
      <c r="AE196" s="362" t="s">
        <v>356</v>
      </c>
      <c r="AF196" s="355" t="n">
        <f aca="false">COUNTIF($M$182:$M$197,AE196)*$D$19</f>
        <v>0</v>
      </c>
      <c r="AG196" s="406"/>
      <c r="AH196" s="362" t="s">
        <v>343</v>
      </c>
      <c r="AI196" s="355" t="n">
        <f aca="false">COUNTIF($M$182:$M$197,AH196)*$D$19</f>
        <v>0</v>
      </c>
      <c r="AJ196" s="406"/>
      <c r="AK196" s="362" t="s">
        <v>343</v>
      </c>
      <c r="AL196" s="355" t="n">
        <f aca="false">COUNTIF($M$182:$M$197,AK196)*$D$19</f>
        <v>0</v>
      </c>
      <c r="AM196" s="406"/>
      <c r="AN196" s="362" t="s">
        <v>343</v>
      </c>
      <c r="AO196" s="355" t="n">
        <f aca="false">COUNTIF($M$182:$M$197,AN196)*$D$19</f>
        <v>0</v>
      </c>
      <c r="AP196" s="406"/>
      <c r="AQ196" s="362" t="s">
        <v>344</v>
      </c>
      <c r="AR196" s="355" t="n">
        <f aca="false">COUNTIF($M$182:$M$197,AQ196)*$D$19</f>
        <v>0</v>
      </c>
      <c r="AS196" s="406"/>
      <c r="AT196" s="362" t="s">
        <v>345</v>
      </c>
      <c r="AU196" s="355" t="n">
        <f aca="false">COUNTIF($M$182:$M$197,AT196)*$D$19</f>
        <v>0</v>
      </c>
      <c r="AV196" s="406"/>
      <c r="AW196" s="362" t="s">
        <v>343</v>
      </c>
      <c r="AX196" s="355" t="n">
        <f aca="false">COUNTIF($M$182:$M$197,AW196)*$D$19</f>
        <v>0</v>
      </c>
      <c r="AY196" s="406"/>
      <c r="AZ196" s="362" t="s">
        <v>356</v>
      </c>
      <c r="BA196" s="355" t="n">
        <f aca="false">COUNTIF($M$182:$M$197,AZ196)*$D$19</f>
        <v>0</v>
      </c>
      <c r="BB196" s="406"/>
      <c r="BC196" s="362" t="s">
        <v>344</v>
      </c>
      <c r="BD196" s="355" t="n">
        <f aca="false">COUNTIF($M$182:$M$197,BC196)*$D$19</f>
        <v>0</v>
      </c>
      <c r="BE196" s="406"/>
      <c r="BF196" s="362" t="s">
        <v>356</v>
      </c>
      <c r="BG196" s="355" t="n">
        <f aca="false">COUNTIF($M$182:$M$197,BF196)*$D$19</f>
        <v>0</v>
      </c>
      <c r="BH196" s="406"/>
      <c r="BI196" s="362" t="s">
        <v>343</v>
      </c>
      <c r="BJ196" s="355" t="n">
        <f aca="false">COUNTIF($M$182:$M$197,BI196)*$D$19</f>
        <v>0</v>
      </c>
      <c r="BK196" s="406"/>
      <c r="BL196" s="362" t="s">
        <v>343</v>
      </c>
      <c r="BM196" s="355" t="n">
        <f aca="false">COUNTIF($M$182:$M$197,BL196)*$D$19</f>
        <v>0</v>
      </c>
      <c r="BN196" s="406"/>
      <c r="BO196" s="362" t="s">
        <v>343</v>
      </c>
      <c r="BP196" s="355" t="n">
        <f aca="false">COUNTIF($M$182:$M$197,BO196)*$D$19</f>
        <v>0</v>
      </c>
      <c r="BQ196" s="406"/>
      <c r="BR196" s="362" t="s">
        <v>343</v>
      </c>
      <c r="BS196" s="355" t="n">
        <f aca="false">COUNTIF($M$182:$M$197,BR196)*$D$19</f>
        <v>0</v>
      </c>
      <c r="BT196" s="406"/>
      <c r="BU196" s="362"/>
      <c r="BV196" s="355" t="n">
        <f aca="false">COUNTIF($M$182:$M$197,BU196)*$D$19</f>
        <v>0</v>
      </c>
      <c r="BW196" s="406"/>
      <c r="BX196" s="362"/>
      <c r="BY196" s="355" t="n">
        <f aca="false">COUNTIF($M$182:$M$197,BX196)*$D$19</f>
        <v>0</v>
      </c>
      <c r="BZ196" s="406"/>
      <c r="CA196" s="362"/>
      <c r="CB196" s="355" t="n">
        <f aca="false">COUNTIF($M$182:$M$197,CA196)*$D$19</f>
        <v>0</v>
      </c>
      <c r="CC196" s="406"/>
      <c r="CD196" s="362"/>
      <c r="CE196" s="355" t="n">
        <f aca="false">COUNTIF($M$182:$M$197,CD196)*$D$19</f>
        <v>0</v>
      </c>
      <c r="CF196" s="406"/>
      <c r="CG196" s="362"/>
      <c r="CH196" s="355" t="n">
        <f aca="false">COUNTIF($M$182:$M$197,CG196)*$D$19</f>
        <v>0</v>
      </c>
      <c r="CI196" s="406"/>
      <c r="CJ196" s="362"/>
      <c r="CK196" s="355" t="n">
        <f aca="false">COUNTIF($M$182:$M$197,CJ196)*$D$19</f>
        <v>0</v>
      </c>
      <c r="CL196" s="406"/>
      <c r="CM196" s="362"/>
      <c r="CN196" s="355" t="n">
        <f aca="false">COUNTIF($M$182:$M$197,CM196)*$D$19</f>
        <v>0</v>
      </c>
      <c r="CO196" s="406"/>
      <c r="CP196" s="362"/>
      <c r="CQ196" s="355" t="n">
        <f aca="false">COUNTIF($M$182:$M$197,CP196)*$D$19</f>
        <v>0</v>
      </c>
      <c r="CR196" s="406"/>
      <c r="CS196" s="362"/>
      <c r="CT196" s="355" t="n">
        <f aca="false">COUNTIF($M$182:$M$197,CS196)*$D$19</f>
        <v>0</v>
      </c>
      <c r="CU196" s="406"/>
      <c r="CV196" s="362"/>
      <c r="CW196" s="355" t="n">
        <f aca="false">COUNTIF($M$182:$M$197,CV196)*$D$19</f>
        <v>0</v>
      </c>
      <c r="CX196" s="406"/>
      <c r="CY196" s="362"/>
      <c r="CZ196" s="355" t="n">
        <f aca="false">COUNTIF($M$182:$M$197,CY196)*$D$19</f>
        <v>0</v>
      </c>
      <c r="DA196" s="406"/>
      <c r="DB196" s="362"/>
      <c r="DC196" s="355" t="n">
        <f aca="false">COUNTIF($M$182:$M$197,DB196)*$D$19</f>
        <v>0</v>
      </c>
      <c r="DD196" s="406"/>
      <c r="DE196" s="362"/>
      <c r="DF196" s="355" t="n">
        <f aca="false">COUNTIF($M$182:$M$197,DE196)*$D$19</f>
        <v>0</v>
      </c>
      <c r="DG196" s="406"/>
      <c r="DH196" s="362"/>
      <c r="DI196" s="355" t="n">
        <f aca="false">COUNTIF($M$182:$M$197,DH196)*$D$19</f>
        <v>0</v>
      </c>
      <c r="DJ196" s="406"/>
      <c r="DK196" s="362"/>
      <c r="DL196" s="355" t="n">
        <f aca="false">COUNTIF($M$182:$M$197,DK196)*$D$19</f>
        <v>0</v>
      </c>
      <c r="DM196" s="406"/>
      <c r="DN196" s="362"/>
      <c r="DO196" s="355" t="n">
        <f aca="false">COUNTIF($M$182:$M$197,DN196)*$D$19</f>
        <v>0</v>
      </c>
      <c r="DP196" s="406"/>
      <c r="DQ196" s="362"/>
      <c r="DR196" s="355" t="n">
        <f aca="false">COUNTIF($M$182:$M$197,DQ196)*$D$19</f>
        <v>0</v>
      </c>
      <c r="DS196" s="406"/>
      <c r="DT196" s="362"/>
      <c r="DU196" s="355" t="n">
        <f aca="false">COUNTIF($M$182:$M$197,DT196)*$D$19</f>
        <v>0</v>
      </c>
      <c r="DV196" s="406"/>
      <c r="DW196" s="362"/>
      <c r="DX196" s="355" t="n">
        <f aca="false">COUNTIF($M$182:$M$197,DW196)*$D$19</f>
        <v>0</v>
      </c>
      <c r="DY196" s="406"/>
      <c r="DZ196" s="362"/>
      <c r="EA196" s="355" t="n">
        <f aca="false">COUNTIF($M$182:$M$197,DZ196)*$D$19</f>
        <v>0</v>
      </c>
      <c r="EB196" s="406"/>
      <c r="EC196" s="362"/>
      <c r="ED196" s="355" t="n">
        <f aca="false">COUNTIF($M$182:$M$197,EC196)*$D$19</f>
        <v>0</v>
      </c>
      <c r="EE196" s="406"/>
      <c r="EF196" s="362"/>
      <c r="EG196" s="355" t="n">
        <f aca="false">COUNTIF($M$182:$M$197,EF196)*$D$19</f>
        <v>0</v>
      </c>
      <c r="EH196" s="406"/>
      <c r="EI196" s="406"/>
    </row>
    <row r="197" customFormat="false" ht="15" hidden="false" customHeight="false" outlineLevel="0" collapsed="false">
      <c r="A197" s="331"/>
      <c r="B197" s="331"/>
      <c r="C197" s="421"/>
      <c r="D197" s="421"/>
      <c r="E197" s="421"/>
      <c r="F197" s="422" t="n">
        <f aca="false">$D$19</f>
        <v>4</v>
      </c>
      <c r="G197" s="422" t="n">
        <f aca="false">VLOOKUP(H197,Equipos!$Q$1:$R$25,2,0)</f>
        <v>20</v>
      </c>
      <c r="H197" s="423" t="str">
        <f aca="false">Idiomas!$D$260</f>
        <v>Dieciseisavos de final</v>
      </c>
      <c r="I197" s="409"/>
      <c r="J197" s="417"/>
      <c r="K197" s="395" t="str">
        <f aca="false">Idiomas!$D$199&amp;"-"&amp;ROWS($L$182:L197)</f>
        <v>Octavofinalista-16</v>
      </c>
      <c r="L197" s="395"/>
      <c r="M197" s="396" t="str">
        <f aca="false">WORLDCUP!AF127</f>
        <v>W87</v>
      </c>
      <c r="N197" s="331"/>
      <c r="O197" s="331"/>
      <c r="P197" s="331"/>
      <c r="Q197" s="331"/>
      <c r="R197" s="403"/>
      <c r="S197" s="397" t="s">
        <v>370</v>
      </c>
      <c r="T197" s="398" t="n">
        <f aca="false">COUNTIF($M$182:$M$197,S197)*$D$19</f>
        <v>0</v>
      </c>
      <c r="U197" s="406"/>
      <c r="V197" s="397" t="s">
        <v>370</v>
      </c>
      <c r="W197" s="398" t="n">
        <f aca="false">COUNTIF($M$182:$M$197,V197)*$D$19</f>
        <v>0</v>
      </c>
      <c r="X197" s="406"/>
      <c r="Y197" s="397" t="s">
        <v>370</v>
      </c>
      <c r="Z197" s="398" t="n">
        <f aca="false">COUNTIF($M$182:$M$197,Y197)*$D$19</f>
        <v>0</v>
      </c>
      <c r="AA197" s="406"/>
      <c r="AB197" s="397" t="s">
        <v>370</v>
      </c>
      <c r="AC197" s="398" t="n">
        <f aca="false">COUNTIF($M$182:$M$197,AB197)*$D$19</f>
        <v>0</v>
      </c>
      <c r="AD197" s="406"/>
      <c r="AE197" s="397" t="s">
        <v>370</v>
      </c>
      <c r="AF197" s="398" t="n">
        <f aca="false">COUNTIF($M$182:$M$197,AE197)*$D$19</f>
        <v>0</v>
      </c>
      <c r="AG197" s="406"/>
      <c r="AH197" s="397" t="s">
        <v>370</v>
      </c>
      <c r="AI197" s="398" t="n">
        <f aca="false">COUNTIF($M$182:$M$197,AH197)*$D$19</f>
        <v>0</v>
      </c>
      <c r="AJ197" s="406"/>
      <c r="AK197" s="397" t="s">
        <v>370</v>
      </c>
      <c r="AL197" s="398" t="n">
        <f aca="false">COUNTIF($M$182:$M$197,AK197)*$D$19</f>
        <v>0</v>
      </c>
      <c r="AM197" s="406"/>
      <c r="AN197" s="397" t="s">
        <v>370</v>
      </c>
      <c r="AO197" s="398" t="n">
        <f aca="false">COUNTIF($M$182:$M$197,AN197)*$D$19</f>
        <v>0</v>
      </c>
      <c r="AP197" s="406"/>
      <c r="AQ197" s="397" t="s">
        <v>370</v>
      </c>
      <c r="AR197" s="398" t="n">
        <f aca="false">COUNTIF($M$182:$M$197,AQ197)*$D$19</f>
        <v>0</v>
      </c>
      <c r="AS197" s="406"/>
      <c r="AT197" s="397" t="s">
        <v>370</v>
      </c>
      <c r="AU197" s="398" t="n">
        <f aca="false">COUNTIF($M$182:$M$197,AT197)*$D$19</f>
        <v>0</v>
      </c>
      <c r="AV197" s="406"/>
      <c r="AW197" s="397" t="s">
        <v>370</v>
      </c>
      <c r="AX197" s="398" t="n">
        <f aca="false">COUNTIF($M$182:$M$197,AW197)*$D$19</f>
        <v>0</v>
      </c>
      <c r="AY197" s="406"/>
      <c r="AZ197" s="397" t="s">
        <v>370</v>
      </c>
      <c r="BA197" s="398" t="n">
        <f aca="false">COUNTIF($M$182:$M$197,AZ197)*$D$19</f>
        <v>0</v>
      </c>
      <c r="BB197" s="406"/>
      <c r="BC197" s="397" t="s">
        <v>375</v>
      </c>
      <c r="BD197" s="398" t="n">
        <f aca="false">COUNTIF($M$182:$M$197,BC197)*$D$19</f>
        <v>0</v>
      </c>
      <c r="BE197" s="406"/>
      <c r="BF197" s="397" t="s">
        <v>370</v>
      </c>
      <c r="BG197" s="398" t="n">
        <f aca="false">COUNTIF($M$182:$M$197,BF197)*$D$19</f>
        <v>0</v>
      </c>
      <c r="BH197" s="406"/>
      <c r="BI197" s="397" t="s">
        <v>370</v>
      </c>
      <c r="BJ197" s="398" t="n">
        <f aca="false">COUNTIF($M$182:$M$197,BI197)*$D$19</f>
        <v>0</v>
      </c>
      <c r="BK197" s="406"/>
      <c r="BL197" s="397" t="s">
        <v>370</v>
      </c>
      <c r="BM197" s="398" t="n">
        <f aca="false">COUNTIF($M$182:$M$197,BL197)*$D$19</f>
        <v>0</v>
      </c>
      <c r="BN197" s="406"/>
      <c r="BO197" s="397" t="s">
        <v>370</v>
      </c>
      <c r="BP197" s="398" t="n">
        <f aca="false">COUNTIF($M$182:$M$197,BO197)*$D$19</f>
        <v>0</v>
      </c>
      <c r="BQ197" s="406"/>
      <c r="BR197" s="397" t="s">
        <v>370</v>
      </c>
      <c r="BS197" s="398" t="n">
        <f aca="false">COUNTIF($M$182:$M$197,BR197)*$D$19</f>
        <v>0</v>
      </c>
      <c r="BT197" s="406"/>
      <c r="BU197" s="397"/>
      <c r="BV197" s="398" t="n">
        <f aca="false">COUNTIF($M$182:$M$197,BU197)*$D$19</f>
        <v>0</v>
      </c>
      <c r="BW197" s="406"/>
      <c r="BX197" s="397"/>
      <c r="BY197" s="398" t="n">
        <f aca="false">COUNTIF($M$182:$M$197,BX197)*$D$19</f>
        <v>0</v>
      </c>
      <c r="BZ197" s="406"/>
      <c r="CA197" s="397"/>
      <c r="CB197" s="398" t="n">
        <f aca="false">COUNTIF($M$182:$M$197,CA197)*$D$19</f>
        <v>0</v>
      </c>
      <c r="CC197" s="406"/>
      <c r="CD197" s="397"/>
      <c r="CE197" s="398" t="n">
        <f aca="false">COUNTIF($M$182:$M$197,CD197)*$D$19</f>
        <v>0</v>
      </c>
      <c r="CF197" s="406"/>
      <c r="CG197" s="397"/>
      <c r="CH197" s="398" t="n">
        <f aca="false">COUNTIF($M$182:$M$197,CG197)*$D$19</f>
        <v>0</v>
      </c>
      <c r="CI197" s="406"/>
      <c r="CJ197" s="397"/>
      <c r="CK197" s="398" t="n">
        <f aca="false">COUNTIF($M$182:$M$197,CJ197)*$D$19</f>
        <v>0</v>
      </c>
      <c r="CL197" s="406"/>
      <c r="CM197" s="397"/>
      <c r="CN197" s="398" t="n">
        <f aca="false">COUNTIF($M$182:$M$197,CM197)*$D$19</f>
        <v>0</v>
      </c>
      <c r="CO197" s="406"/>
      <c r="CP197" s="397"/>
      <c r="CQ197" s="398" t="n">
        <f aca="false">COUNTIF($M$182:$M$197,CP197)*$D$19</f>
        <v>0</v>
      </c>
      <c r="CR197" s="406"/>
      <c r="CS197" s="397"/>
      <c r="CT197" s="398" t="n">
        <f aca="false">COUNTIF($M$182:$M$197,CS197)*$D$19</f>
        <v>0</v>
      </c>
      <c r="CU197" s="406"/>
      <c r="CV197" s="397"/>
      <c r="CW197" s="398" t="n">
        <f aca="false">COUNTIF($M$182:$M$197,CV197)*$D$19</f>
        <v>0</v>
      </c>
      <c r="CX197" s="406"/>
      <c r="CY197" s="397"/>
      <c r="CZ197" s="398" t="n">
        <f aca="false">COUNTIF($M$182:$M$197,CY197)*$D$19</f>
        <v>0</v>
      </c>
      <c r="DA197" s="406"/>
      <c r="DB197" s="397"/>
      <c r="DC197" s="398" t="n">
        <f aca="false">COUNTIF($M$182:$M$197,DB197)*$D$19</f>
        <v>0</v>
      </c>
      <c r="DD197" s="406"/>
      <c r="DE197" s="397"/>
      <c r="DF197" s="398" t="n">
        <f aca="false">COUNTIF($M$182:$M$197,DE197)*$D$19</f>
        <v>0</v>
      </c>
      <c r="DG197" s="406"/>
      <c r="DH197" s="397"/>
      <c r="DI197" s="398" t="n">
        <f aca="false">COUNTIF($M$182:$M$197,DH197)*$D$19</f>
        <v>0</v>
      </c>
      <c r="DJ197" s="406"/>
      <c r="DK197" s="397"/>
      <c r="DL197" s="398" t="n">
        <f aca="false">COUNTIF($M$182:$M$197,DK197)*$D$19</f>
        <v>0</v>
      </c>
      <c r="DM197" s="406"/>
      <c r="DN197" s="397"/>
      <c r="DO197" s="398" t="n">
        <f aca="false">COUNTIF($M$182:$M$197,DN197)*$D$19</f>
        <v>0</v>
      </c>
      <c r="DP197" s="406"/>
      <c r="DQ197" s="397"/>
      <c r="DR197" s="398" t="n">
        <f aca="false">COUNTIF($M$182:$M$197,DQ197)*$D$19</f>
        <v>0</v>
      </c>
      <c r="DS197" s="406"/>
      <c r="DT197" s="397"/>
      <c r="DU197" s="398" t="n">
        <f aca="false">COUNTIF($M$182:$M$197,DT197)*$D$19</f>
        <v>0</v>
      </c>
      <c r="DV197" s="406"/>
      <c r="DW197" s="397"/>
      <c r="DX197" s="398" t="n">
        <f aca="false">COUNTIF($M$182:$M$197,DW197)*$D$19</f>
        <v>0</v>
      </c>
      <c r="DY197" s="406"/>
      <c r="DZ197" s="397"/>
      <c r="EA197" s="398" t="n">
        <f aca="false">COUNTIF($M$182:$M$197,DZ197)*$D$19</f>
        <v>0</v>
      </c>
      <c r="EB197" s="406"/>
      <c r="EC197" s="397"/>
      <c r="ED197" s="398" t="n">
        <f aca="false">COUNTIF($M$182:$M$197,EC197)*$D$19</f>
        <v>0</v>
      </c>
      <c r="EE197" s="406"/>
      <c r="EF197" s="397"/>
      <c r="EG197" s="398" t="n">
        <f aca="false">COUNTIF($M$182:$M$197,EF197)*$D$19</f>
        <v>0</v>
      </c>
      <c r="EH197" s="406"/>
      <c r="EI197" s="406"/>
    </row>
    <row r="198" customFormat="false" ht="15" hidden="false" customHeight="false" outlineLevel="0" collapsed="false">
      <c r="A198" s="331"/>
      <c r="B198" s="331"/>
      <c r="C198" s="421"/>
      <c r="D198" s="421"/>
      <c r="E198" s="421"/>
      <c r="F198" s="422"/>
      <c r="G198" s="422"/>
      <c r="H198" s="409"/>
      <c r="I198" s="409"/>
      <c r="J198" s="412"/>
      <c r="K198" s="413" t="str">
        <f aca="false">Idiomas!D459</f>
        <v>Equipos 1/8</v>
      </c>
      <c r="L198" s="414"/>
      <c r="M198" s="413" t="str">
        <f aca="false">"Max: "&amp;$D$19*COUNT(T182:T197)</f>
        <v>Max: 64</v>
      </c>
      <c r="N198" s="331"/>
      <c r="O198" s="331"/>
      <c r="P198" s="331"/>
      <c r="Q198" s="331"/>
      <c r="R198" s="326"/>
      <c r="S198" s="415"/>
      <c r="T198" s="346" t="n">
        <f aca="false">SUM(T182:T197)</f>
        <v>0</v>
      </c>
      <c r="U198" s="337"/>
      <c r="V198" s="415"/>
      <c r="W198" s="346" t="n">
        <f aca="false">SUM(W182:W197)</f>
        <v>0</v>
      </c>
      <c r="X198" s="337"/>
      <c r="Y198" s="415"/>
      <c r="Z198" s="346" t="n">
        <f aca="false">SUM(Z182:Z197)</f>
        <v>0</v>
      </c>
      <c r="AA198" s="337"/>
      <c r="AB198" s="415"/>
      <c r="AC198" s="346" t="n">
        <f aca="false">SUM(AC182:AC197)</f>
        <v>0</v>
      </c>
      <c r="AD198" s="337"/>
      <c r="AE198" s="415"/>
      <c r="AF198" s="346" t="n">
        <f aca="false">SUM(AF182:AF197)</f>
        <v>0</v>
      </c>
      <c r="AG198" s="337"/>
      <c r="AH198" s="415"/>
      <c r="AI198" s="346" t="n">
        <f aca="false">SUM(AI182:AI197)</f>
        <v>0</v>
      </c>
      <c r="AJ198" s="337"/>
      <c r="AK198" s="415"/>
      <c r="AL198" s="346" t="n">
        <f aca="false">SUM(AL182:AL197)</f>
        <v>0</v>
      </c>
      <c r="AM198" s="337"/>
      <c r="AN198" s="415"/>
      <c r="AO198" s="346" t="n">
        <f aca="false">SUM(AO182:AO197)</f>
        <v>0</v>
      </c>
      <c r="AP198" s="337"/>
      <c r="AQ198" s="415"/>
      <c r="AR198" s="346" t="n">
        <f aca="false">SUM(AR182:AR197)</f>
        <v>0</v>
      </c>
      <c r="AS198" s="337"/>
      <c r="AT198" s="415"/>
      <c r="AU198" s="346" t="n">
        <f aca="false">SUM(AU182:AU197)</f>
        <v>0</v>
      </c>
      <c r="AV198" s="337"/>
      <c r="AW198" s="415"/>
      <c r="AX198" s="346" t="n">
        <f aca="false">SUM(AX182:AX197)</f>
        <v>0</v>
      </c>
      <c r="AY198" s="337"/>
      <c r="AZ198" s="415"/>
      <c r="BA198" s="346" t="n">
        <f aca="false">SUM(BA182:BA197)</f>
        <v>0</v>
      </c>
      <c r="BB198" s="337"/>
      <c r="BC198" s="415"/>
      <c r="BD198" s="346" t="n">
        <f aca="false">SUM(BD182:BD197)</f>
        <v>0</v>
      </c>
      <c r="BE198" s="337"/>
      <c r="BF198" s="415"/>
      <c r="BG198" s="346" t="n">
        <f aca="false">SUM(BG182:BG197)</f>
        <v>0</v>
      </c>
      <c r="BH198" s="337"/>
      <c r="BI198" s="415"/>
      <c r="BJ198" s="346" t="n">
        <f aca="false">SUM(BJ182:BJ197)</f>
        <v>0</v>
      </c>
      <c r="BK198" s="337"/>
      <c r="BL198" s="415"/>
      <c r="BM198" s="346" t="n">
        <f aca="false">SUM(BM182:BM197)</f>
        <v>0</v>
      </c>
      <c r="BN198" s="337"/>
      <c r="BO198" s="415"/>
      <c r="BP198" s="346" t="n">
        <f aca="false">SUM(BP182:BP197)</f>
        <v>0</v>
      </c>
      <c r="BQ198" s="337"/>
      <c r="BR198" s="415"/>
      <c r="BS198" s="346" t="n">
        <f aca="false">SUM(BS182:BS197)</f>
        <v>0</v>
      </c>
      <c r="BT198" s="337"/>
      <c r="BU198" s="415"/>
      <c r="BV198" s="346" t="n">
        <f aca="false">SUM(BV182:BV197)</f>
        <v>0</v>
      </c>
      <c r="BW198" s="337"/>
      <c r="BX198" s="415"/>
      <c r="BY198" s="346" t="n">
        <f aca="false">SUM(BY182:BY197)</f>
        <v>0</v>
      </c>
      <c r="BZ198" s="337"/>
      <c r="CA198" s="415"/>
      <c r="CB198" s="346" t="n">
        <f aca="false">SUM(CB182:CB197)</f>
        <v>0</v>
      </c>
      <c r="CC198" s="337"/>
      <c r="CD198" s="415"/>
      <c r="CE198" s="346" t="n">
        <f aca="false">SUM(CE182:CE197)</f>
        <v>0</v>
      </c>
      <c r="CF198" s="337"/>
      <c r="CG198" s="415"/>
      <c r="CH198" s="346" t="n">
        <f aca="false">SUM(CH182:CH197)</f>
        <v>0</v>
      </c>
      <c r="CI198" s="337"/>
      <c r="CJ198" s="415"/>
      <c r="CK198" s="346" t="n">
        <f aca="false">SUM(CK182:CK197)</f>
        <v>0</v>
      </c>
      <c r="CL198" s="337"/>
      <c r="CM198" s="415"/>
      <c r="CN198" s="346" t="n">
        <f aca="false">SUM(CN182:CN197)</f>
        <v>0</v>
      </c>
      <c r="CO198" s="337"/>
      <c r="CP198" s="415"/>
      <c r="CQ198" s="346" t="n">
        <f aca="false">SUM(CQ182:CQ197)</f>
        <v>0</v>
      </c>
      <c r="CR198" s="337"/>
      <c r="CS198" s="415"/>
      <c r="CT198" s="346" t="n">
        <f aca="false">SUM(CT182:CT197)</f>
        <v>0</v>
      </c>
      <c r="CU198" s="337"/>
      <c r="CV198" s="415"/>
      <c r="CW198" s="346" t="n">
        <f aca="false">SUM(CW182:CW197)</f>
        <v>0</v>
      </c>
      <c r="CX198" s="337"/>
      <c r="CY198" s="415"/>
      <c r="CZ198" s="346" t="n">
        <f aca="false">SUM(CZ182:CZ197)</f>
        <v>0</v>
      </c>
      <c r="DA198" s="337"/>
      <c r="DB198" s="415"/>
      <c r="DC198" s="346" t="n">
        <f aca="false">SUM(DC182:DC197)</f>
        <v>0</v>
      </c>
      <c r="DD198" s="337"/>
      <c r="DE198" s="415"/>
      <c r="DF198" s="346" t="n">
        <f aca="false">SUM(DF182:DF197)</f>
        <v>0</v>
      </c>
      <c r="DG198" s="337"/>
      <c r="DH198" s="415"/>
      <c r="DI198" s="346" t="n">
        <f aca="false">SUM(DI182:DI197)</f>
        <v>0</v>
      </c>
      <c r="DJ198" s="337"/>
      <c r="DK198" s="415"/>
      <c r="DL198" s="346" t="n">
        <f aca="false">SUM(DL182:DL197)</f>
        <v>0</v>
      </c>
      <c r="DM198" s="337"/>
      <c r="DN198" s="415"/>
      <c r="DO198" s="346" t="n">
        <f aca="false">SUM(DO182:DO197)</f>
        <v>0</v>
      </c>
      <c r="DP198" s="337"/>
      <c r="DQ198" s="415"/>
      <c r="DR198" s="346" t="n">
        <f aca="false">SUM(DR182:DR197)</f>
        <v>0</v>
      </c>
      <c r="DS198" s="337"/>
      <c r="DT198" s="415"/>
      <c r="DU198" s="346" t="n">
        <f aca="false">SUM(DU182:DU197)</f>
        <v>0</v>
      </c>
      <c r="DV198" s="337"/>
      <c r="DW198" s="415"/>
      <c r="DX198" s="346" t="n">
        <f aca="false">SUM(DX182:DX197)</f>
        <v>0</v>
      </c>
      <c r="DY198" s="337"/>
      <c r="DZ198" s="415"/>
      <c r="EA198" s="346" t="n">
        <f aca="false">SUM(EA182:EA197)</f>
        <v>0</v>
      </c>
      <c r="EB198" s="337"/>
      <c r="EC198" s="415"/>
      <c r="ED198" s="346" t="n">
        <f aca="false">SUM(ED182:ED197)</f>
        <v>0</v>
      </c>
      <c r="EE198" s="337"/>
      <c r="EF198" s="415"/>
      <c r="EG198" s="346" t="n">
        <f aca="false">SUM(EG182:EG197)</f>
        <v>0</v>
      </c>
      <c r="EH198" s="337"/>
      <c r="EI198" s="337"/>
    </row>
    <row r="199" customFormat="false" ht="15" hidden="false" customHeight="false" outlineLevel="0" collapsed="false">
      <c r="A199" s="331"/>
      <c r="B199" s="331"/>
      <c r="C199" s="421"/>
      <c r="D199" s="421"/>
      <c r="E199" s="421"/>
      <c r="F199" s="422"/>
      <c r="G199" s="422"/>
      <c r="H199" s="409"/>
      <c r="I199" s="418" t="s">
        <v>244</v>
      </c>
      <c r="J199" s="412"/>
      <c r="K199" s="345" t="str">
        <f aca="false">Idiomas!D140</f>
        <v>ENFRENTAMIENTOS OCTAVOS</v>
      </c>
      <c r="L199" s="332"/>
      <c r="M199" s="346"/>
      <c r="N199" s="331"/>
      <c r="O199" s="331"/>
      <c r="P199" s="331"/>
      <c r="Q199" s="331"/>
      <c r="R199" s="326"/>
      <c r="S199" s="415"/>
      <c r="T199" s="346"/>
      <c r="U199" s="337"/>
      <c r="V199" s="415"/>
      <c r="W199" s="346"/>
      <c r="X199" s="337"/>
      <c r="Y199" s="415"/>
      <c r="Z199" s="346"/>
      <c r="AA199" s="337"/>
      <c r="AB199" s="415"/>
      <c r="AC199" s="346"/>
      <c r="AD199" s="337"/>
      <c r="AE199" s="415"/>
      <c r="AF199" s="346"/>
      <c r="AG199" s="337"/>
      <c r="AH199" s="415"/>
      <c r="AI199" s="346"/>
      <c r="AJ199" s="337"/>
      <c r="AK199" s="415"/>
      <c r="AL199" s="346"/>
      <c r="AM199" s="337"/>
      <c r="AN199" s="415"/>
      <c r="AO199" s="346"/>
      <c r="AP199" s="337"/>
      <c r="AQ199" s="415"/>
      <c r="AR199" s="346"/>
      <c r="AS199" s="337"/>
      <c r="AT199" s="415"/>
      <c r="AU199" s="346"/>
      <c r="AV199" s="337"/>
      <c r="AW199" s="415"/>
      <c r="AX199" s="346"/>
      <c r="AY199" s="337"/>
      <c r="AZ199" s="415"/>
      <c r="BA199" s="346"/>
      <c r="BB199" s="337"/>
      <c r="BC199" s="415"/>
      <c r="BD199" s="346"/>
      <c r="BE199" s="337"/>
      <c r="BF199" s="415"/>
      <c r="BG199" s="346"/>
      <c r="BH199" s="337"/>
      <c r="BI199" s="415"/>
      <c r="BJ199" s="346"/>
      <c r="BK199" s="337"/>
      <c r="BL199" s="415"/>
      <c r="BM199" s="346"/>
      <c r="BN199" s="337"/>
      <c r="BO199" s="415"/>
      <c r="BP199" s="346"/>
      <c r="BQ199" s="337"/>
      <c r="BR199" s="415"/>
      <c r="BS199" s="346"/>
      <c r="BT199" s="337"/>
      <c r="BU199" s="415"/>
      <c r="BV199" s="346"/>
      <c r="BW199" s="337"/>
      <c r="BX199" s="415"/>
      <c r="BY199" s="346"/>
      <c r="BZ199" s="337"/>
      <c r="CA199" s="415"/>
      <c r="CB199" s="346"/>
      <c r="CC199" s="337"/>
      <c r="CD199" s="415"/>
      <c r="CE199" s="346"/>
      <c r="CF199" s="337"/>
      <c r="CG199" s="415"/>
      <c r="CH199" s="346"/>
      <c r="CI199" s="337"/>
      <c r="CJ199" s="415"/>
      <c r="CK199" s="346"/>
      <c r="CL199" s="337"/>
      <c r="CM199" s="415"/>
      <c r="CN199" s="346"/>
      <c r="CO199" s="337"/>
      <c r="CP199" s="415"/>
      <c r="CQ199" s="346"/>
      <c r="CR199" s="337"/>
      <c r="CS199" s="415"/>
      <c r="CT199" s="346"/>
      <c r="CU199" s="337"/>
      <c r="CV199" s="415"/>
      <c r="CW199" s="346"/>
      <c r="CX199" s="337"/>
      <c r="CY199" s="415"/>
      <c r="CZ199" s="346"/>
      <c r="DA199" s="337"/>
      <c r="DB199" s="415"/>
      <c r="DC199" s="346"/>
      <c r="DD199" s="337"/>
      <c r="DE199" s="415"/>
      <c r="DF199" s="346"/>
      <c r="DG199" s="337"/>
      <c r="DH199" s="415"/>
      <c r="DI199" s="346"/>
      <c r="DJ199" s="337"/>
      <c r="DK199" s="415"/>
      <c r="DL199" s="346"/>
      <c r="DM199" s="337"/>
      <c r="DN199" s="415"/>
      <c r="DO199" s="346"/>
      <c r="DP199" s="337"/>
      <c r="DQ199" s="415"/>
      <c r="DR199" s="346"/>
      <c r="DS199" s="337"/>
      <c r="DT199" s="415"/>
      <c r="DU199" s="346"/>
      <c r="DV199" s="337"/>
      <c r="DW199" s="415"/>
      <c r="DX199" s="346"/>
      <c r="DY199" s="337"/>
      <c r="DZ199" s="415"/>
      <c r="EA199" s="346"/>
      <c r="EB199" s="337"/>
      <c r="EC199" s="415"/>
      <c r="ED199" s="346"/>
      <c r="EE199" s="337"/>
      <c r="EF199" s="415"/>
      <c r="EG199" s="346"/>
      <c r="EH199" s="337"/>
      <c r="EI199" s="337"/>
    </row>
    <row r="200" customFormat="false" ht="15" hidden="false" customHeight="false" outlineLevel="0" collapsed="false">
      <c r="A200" s="331" t="n">
        <f aca="false">WORLDCUP!AD120</f>
        <v>0</v>
      </c>
      <c r="B200" s="331" t="n">
        <f aca="false">WORLDCUP!AC120</f>
        <v>0</v>
      </c>
      <c r="C200" s="421" t="str">
        <f aca="false">CONCATENATE(WORLDCUP!AF120,"-",WORLDCUP!AA120)</f>
        <v>W75-W73</v>
      </c>
      <c r="D200" s="421" t="str">
        <f aca="false">IF(WORLDCUP!AC120&gt;WORLDCUP!AD120,2,IF(WORLDCUP!AC120&lt;WORLDCUP!AD120,1,IF(AND(WORLDCUP!AC120=WORLDCUP!AD120,WORLDCUP!AC120&lt;&gt;"",WORLDCUP!AD120&lt;&gt;""),0,"PD")))</f>
        <v>PD</v>
      </c>
      <c r="E200" s="421" t="str">
        <f aca="false">IF(OR(WORLDCUP!AD120="",WORLDCUP!AC120=""),"-",A200&amp;"-"&amp;B200)</f>
        <v>-</v>
      </c>
      <c r="F200" s="422" t="n">
        <f aca="false">SUM($D$20:$D$22)*I200</f>
        <v>17</v>
      </c>
      <c r="G200" s="422" t="n">
        <f aca="false">VLOOKUP(H200,Equipos!$Q$1:$R$25,2,0)</f>
        <v>21</v>
      </c>
      <c r="H200" s="409" t="str">
        <f aca="false">Idiomas!$D$261</f>
        <v>Octavos de final</v>
      </c>
      <c r="I200" s="424" t="n">
        <v>1</v>
      </c>
      <c r="J200" s="417" t="s">
        <v>181</v>
      </c>
      <c r="K200" s="353" t="str">
        <f aca="false">CONCATENATE(WORLDCUP!AA120,"-",WORLDCUP!AF120)</f>
        <v>W73-W75</v>
      </c>
      <c r="L200" s="353" t="str">
        <f aca="false">IF(OR(WORLDCUP!AC120="",WORLDCUP!AD120=""),"PD",IF(WORLDCUP!AC120&gt;WORLDCUP!AD120,1,IF(WORLDCUP!AC120&lt;WORLDCUP!AD120,2,0)))</f>
        <v>PD</v>
      </c>
      <c r="M200" s="358" t="str">
        <f aca="false">IF(OR(WORLDCUP!AC120="",WORLDCUP!AD120=""),"-",N200&amp;"|"&amp;O200&amp;"-"&amp;P200)</f>
        <v>-</v>
      </c>
      <c r="N200" s="331" t="str">
        <f aca="false">IF(OR(WORLDCUP!AC120="",WORLDCUP!AD120=""),"",IF(WORLDCUP!AC120&gt;WORLDCUP!AD120,"1",IF(WORLDCUP!AC120&lt;WORLDCUP!AD120,"2","X")))</f>
        <v/>
      </c>
      <c r="O200" s="331" t="n">
        <f aca="false">WORLDCUP!AC120</f>
        <v>0</v>
      </c>
      <c r="P200" s="331" t="n">
        <f aca="false">WORLDCUP!AD120</f>
        <v>0</v>
      </c>
      <c r="Q200" s="331" t="n">
        <f aca="false">ABS(O200-P200)</f>
        <v>0</v>
      </c>
      <c r="R200" s="403"/>
      <c r="S200" s="425" t="s">
        <v>268</v>
      </c>
      <c r="T200" s="355" t="n">
        <f aca="false">IFERROR(IF($M200=S200,($D$8+$D$9+$D$10)*$I200,IF($N200=LEFT(S200,1),($D$8+MAX(0,IF($D$50=1,$D$9*(1-(ABS($Q200-ABS(VALUE(MID(S200,FIND("|",S200)+1,FIND("-",S200)-FIND("|",S200)-1))-VALUE(MID(S200,FIND("-",S200)+1,10)))))*$D$50),$D$9*(1-(IF($N200="X",ABS($O200-VALUE(MID(S200,FIND("|",S200)+1,FIND("-",S200)-FIND("|",S200)-1))),ABS($Q200-ABS(VALUE(MID(S200,FIND("|",S200)+1,FIND("-",S200)-FIND("|",S200)-1))-VALUE(MID(S200,FIND("-",S200)+1,10)))))*$D$50)))))*$I200,0)),0)</f>
        <v>0</v>
      </c>
      <c r="U200" s="403"/>
      <c r="V200" s="425" t="s">
        <v>268</v>
      </c>
      <c r="W200" s="355" t="n">
        <f aca="false">IFERROR(IF($M200=V200,($D$8+$D$9+$D$10)*$I200,IF($N200=LEFT(V200,1),($D$8+MAX(0,IF($D$50=1,$D$9*(1-(ABS($Q200-ABS(VALUE(MID(V200,FIND("|",V200)+1,FIND("-",V200)-FIND("|",V200)-1))-VALUE(MID(V200,FIND("-",V200)+1,10)))))*$D$50),$D$9*(1-(IF($N200="X",ABS($O200-VALUE(MID(V200,FIND("|",V200)+1,FIND("-",V200)-FIND("|",V200)-1))),ABS($Q200-ABS(VALUE(MID(V200,FIND("|",V200)+1,FIND("-",V200)-FIND("|",V200)-1))-VALUE(MID(V200,FIND("-",V200)+1,10)))))*$D$50)))))*$I200,0)),0)</f>
        <v>0</v>
      </c>
      <c r="X200" s="403"/>
      <c r="Y200" s="425" t="s">
        <v>268</v>
      </c>
      <c r="Z200" s="355" t="n">
        <f aca="false">IFERROR(IF($M200=Y200,($D$8+$D$9+$D$10)*$I200,IF($N200=LEFT(Y200,1),($D$8+MAX(0,IF($D$50=1,$D$9*(1-(ABS($Q200-ABS(VALUE(MID(Y200,FIND("|",Y200)+1,FIND("-",Y200)-FIND("|",Y200)-1))-VALUE(MID(Y200,FIND("-",Y200)+1,10)))))*$D$50),$D$9*(1-(IF($N200="X",ABS($O200-VALUE(MID(Y200,FIND("|",Y200)+1,FIND("-",Y200)-FIND("|",Y200)-1))),ABS($Q200-ABS(VALUE(MID(Y200,FIND("|",Y200)+1,FIND("-",Y200)-FIND("|",Y200)-1))-VALUE(MID(Y200,FIND("-",Y200)+1,10)))))*$D$50)))))*$I200,0)),0)</f>
        <v>0</v>
      </c>
      <c r="AA200" s="403"/>
      <c r="AB200" s="425" t="s">
        <v>274</v>
      </c>
      <c r="AC200" s="355" t="n">
        <f aca="false">IFERROR(IF($M200=AB200,($D$8+$D$9+$D$10)*$I200,IF($N200=LEFT(AB200,1),($D$8+MAX(0,IF($D$50=1,$D$9*(1-(ABS($Q200-ABS(VALUE(MID(AB200,FIND("|",AB200)+1,FIND("-",AB200)-FIND("|",AB200)-1))-VALUE(MID(AB200,FIND("-",AB200)+1,10)))))*$D$50),$D$9*(1-(IF($N200="X",ABS($O200-VALUE(MID(AB200,FIND("|",AB200)+1,FIND("-",AB200)-FIND("|",AB200)-1))),ABS($Q200-ABS(VALUE(MID(AB200,FIND("|",AB200)+1,FIND("-",AB200)-FIND("|",AB200)-1))-VALUE(MID(AB200,FIND("-",AB200)+1,10)))))*$D$50)))))*$I200,0)),0)</f>
        <v>0</v>
      </c>
      <c r="AD200" s="403"/>
      <c r="AE200" s="425" t="s">
        <v>271</v>
      </c>
      <c r="AF200" s="355" t="n">
        <f aca="false">IFERROR(IF($M200=AE200,($D$8+$D$9+$D$10)*$I200,IF($N200=LEFT(AE200,1),($D$8+MAX(0,IF($D$50=1,$D$9*(1-(ABS($Q200-ABS(VALUE(MID(AE200,FIND("|",AE200)+1,FIND("-",AE200)-FIND("|",AE200)-1))-VALUE(MID(AE200,FIND("-",AE200)+1,10)))))*$D$50),$D$9*(1-(IF($N200="X",ABS($O200-VALUE(MID(AE200,FIND("|",AE200)+1,FIND("-",AE200)-FIND("|",AE200)-1))),ABS($Q200-ABS(VALUE(MID(AE200,FIND("|",AE200)+1,FIND("-",AE200)-FIND("|",AE200)-1))-VALUE(MID(AE200,FIND("-",AE200)+1,10)))))*$D$50)))))*$I200,0)),0)</f>
        <v>0</v>
      </c>
      <c r="AG200" s="403"/>
      <c r="AH200" s="425" t="s">
        <v>271</v>
      </c>
      <c r="AI200" s="355" t="n">
        <f aca="false">IFERROR(IF($M200=AH200,($D$8+$D$9+$D$10)*$I200,IF($N200=LEFT(AH200,1),($D$8+MAX(0,IF($D$50=1,$D$9*(1-(ABS($Q200-ABS(VALUE(MID(AH200,FIND("|",AH200)+1,FIND("-",AH200)-FIND("|",AH200)-1))-VALUE(MID(AH200,FIND("-",AH200)+1,10)))))*$D$50),$D$9*(1-(IF($N200="X",ABS($O200-VALUE(MID(AH200,FIND("|",AH200)+1,FIND("-",AH200)-FIND("|",AH200)-1))),ABS($Q200-ABS(VALUE(MID(AH200,FIND("|",AH200)+1,FIND("-",AH200)-FIND("|",AH200)-1))-VALUE(MID(AH200,FIND("-",AH200)+1,10)))))*$D$50)))))*$I200,0)),0)</f>
        <v>0</v>
      </c>
      <c r="AJ200" s="403"/>
      <c r="AK200" s="425" t="s">
        <v>277</v>
      </c>
      <c r="AL200" s="355" t="n">
        <f aca="false">IFERROR(IF($M200=AK200,($D$8+$D$9+$D$10)*$I200,IF($N200=LEFT(AK200,1),($D$8+MAX(0,IF($D$50=1,$D$9*(1-(ABS($Q200-ABS(VALUE(MID(AK200,FIND("|",AK200)+1,FIND("-",AK200)-FIND("|",AK200)-1))-VALUE(MID(AK200,FIND("-",AK200)+1,10)))))*$D$50),$D$9*(1-(IF($N200="X",ABS($O200-VALUE(MID(AK200,FIND("|",AK200)+1,FIND("-",AK200)-FIND("|",AK200)-1))),ABS($Q200-ABS(VALUE(MID(AK200,FIND("|",AK200)+1,FIND("-",AK200)-FIND("|",AK200)-1))-VALUE(MID(AK200,FIND("-",AK200)+1,10)))))*$D$50)))))*$I200,0)),0)</f>
        <v>0</v>
      </c>
      <c r="AM200" s="403"/>
      <c r="AN200" s="425" t="s">
        <v>268</v>
      </c>
      <c r="AO200" s="355" t="n">
        <f aca="false">IFERROR(IF($M200=AN200,($D$8+$D$9+$D$10)*$I200,IF($N200=LEFT(AN200,1),($D$8+MAX(0,IF($D$50=1,$D$9*(1-(ABS($Q200-ABS(VALUE(MID(AN200,FIND("|",AN200)+1,FIND("-",AN200)-FIND("|",AN200)-1))-VALUE(MID(AN200,FIND("-",AN200)+1,10)))))*$D$50),$D$9*(1-(IF($N200="X",ABS($O200-VALUE(MID(AN200,FIND("|",AN200)+1,FIND("-",AN200)-FIND("|",AN200)-1))),ABS($Q200-ABS(VALUE(MID(AN200,FIND("|",AN200)+1,FIND("-",AN200)-FIND("|",AN200)-1))-VALUE(MID(AN200,FIND("-",AN200)+1,10)))))*$D$50)))))*$I200,0)),0)</f>
        <v>0</v>
      </c>
      <c r="AP200" s="403"/>
      <c r="AQ200" s="425" t="s">
        <v>274</v>
      </c>
      <c r="AR200" s="355" t="n">
        <f aca="false">IFERROR(IF($M200=AQ200,($D$8+$D$9+$D$10)*$I200,IF($N200=LEFT(AQ200,1),($D$8+MAX(0,IF($D$50=1,$D$9*(1-(ABS($Q200-ABS(VALUE(MID(AQ200,FIND("|",AQ200)+1,FIND("-",AQ200)-FIND("|",AQ200)-1))-VALUE(MID(AQ200,FIND("-",AQ200)+1,10)))))*$D$50),$D$9*(1-(IF($N200="X",ABS($O200-VALUE(MID(AQ200,FIND("|",AQ200)+1,FIND("-",AQ200)-FIND("|",AQ200)-1))),ABS($Q200-ABS(VALUE(MID(AQ200,FIND("|",AQ200)+1,FIND("-",AQ200)-FIND("|",AQ200)-1))-VALUE(MID(AQ200,FIND("-",AQ200)+1,10)))))*$D$50)))))*$I200,0)),0)</f>
        <v>0</v>
      </c>
      <c r="AS200" s="403"/>
      <c r="AT200" s="425" t="s">
        <v>268</v>
      </c>
      <c r="AU200" s="355" t="n">
        <f aca="false">IFERROR(IF($M200=AT200,($D$8+$D$9+$D$10)*$I200,IF($N200=LEFT(AT200,1),($D$8+MAX(0,IF($D$50=1,$D$9*(1-(ABS($Q200-ABS(VALUE(MID(AT200,FIND("|",AT200)+1,FIND("-",AT200)-FIND("|",AT200)-1))-VALUE(MID(AT200,FIND("-",AT200)+1,10)))))*$D$50),$D$9*(1-(IF($N200="X",ABS($O200-VALUE(MID(AT200,FIND("|",AT200)+1,FIND("-",AT200)-FIND("|",AT200)-1))),ABS($Q200-ABS(VALUE(MID(AT200,FIND("|",AT200)+1,FIND("-",AT200)-FIND("|",AT200)-1))-VALUE(MID(AT200,FIND("-",AT200)+1,10)))))*$D$50)))))*$I200,0)),0)</f>
        <v>0</v>
      </c>
      <c r="AV200" s="403"/>
      <c r="AW200" s="425" t="s">
        <v>268</v>
      </c>
      <c r="AX200" s="355" t="n">
        <f aca="false">IFERROR(IF($M200=AW200,($D$8+$D$9+$D$10)*$I200,IF($N200=LEFT(AW200,1),($D$8+MAX(0,IF($D$50=1,$D$9*(1-(ABS($Q200-ABS(VALUE(MID(AW200,FIND("|",AW200)+1,FIND("-",AW200)-FIND("|",AW200)-1))-VALUE(MID(AW200,FIND("-",AW200)+1,10)))))*$D$50),$D$9*(1-(IF($N200="X",ABS($O200-VALUE(MID(AW200,FIND("|",AW200)+1,FIND("-",AW200)-FIND("|",AW200)-1))),ABS($Q200-ABS(VALUE(MID(AW200,FIND("|",AW200)+1,FIND("-",AW200)-FIND("|",AW200)-1))-VALUE(MID(AW200,FIND("-",AW200)+1,10)))))*$D$50)))))*$I200,0)),0)</f>
        <v>0</v>
      </c>
      <c r="AY200" s="403"/>
      <c r="AZ200" s="425" t="s">
        <v>268</v>
      </c>
      <c r="BA200" s="355" t="n">
        <f aca="false">IFERROR(IF($M200=AZ200,($D$8+$D$9+$D$10)*$I200,IF($N200=LEFT(AZ200,1),($D$8+MAX(0,IF($D$50=1,$D$9*(1-(ABS($Q200-ABS(VALUE(MID(AZ200,FIND("|",AZ200)+1,FIND("-",AZ200)-FIND("|",AZ200)-1))-VALUE(MID(AZ200,FIND("-",AZ200)+1,10)))))*$D$50),$D$9*(1-(IF($N200="X",ABS($O200-VALUE(MID(AZ200,FIND("|",AZ200)+1,FIND("-",AZ200)-FIND("|",AZ200)-1))),ABS($Q200-ABS(VALUE(MID(AZ200,FIND("|",AZ200)+1,FIND("-",AZ200)-FIND("|",AZ200)-1))-VALUE(MID(AZ200,FIND("-",AZ200)+1,10)))))*$D$50)))))*$I200,0)),0)</f>
        <v>0</v>
      </c>
      <c r="BB200" s="403"/>
      <c r="BC200" s="425" t="s">
        <v>274</v>
      </c>
      <c r="BD200" s="355" t="n">
        <f aca="false">IFERROR(IF($M200=BC200,($D$8+$D$9+$D$10)*$I200,IF($N200=LEFT(BC200,1),($D$8+MAX(0,IF($D$50=1,$D$9*(1-(ABS($Q200-ABS(VALUE(MID(BC200,FIND("|",BC200)+1,FIND("-",BC200)-FIND("|",BC200)-1))-VALUE(MID(BC200,FIND("-",BC200)+1,10)))))*$D$50),$D$9*(1-(IF($N200="X",ABS($O200-VALUE(MID(BC200,FIND("|",BC200)+1,FIND("-",BC200)-FIND("|",BC200)-1))),ABS($Q200-ABS(VALUE(MID(BC200,FIND("|",BC200)+1,FIND("-",BC200)-FIND("|",BC200)-1))-VALUE(MID(BC200,FIND("-",BC200)+1,10)))))*$D$50)))))*$I200,0)),0)</f>
        <v>0</v>
      </c>
      <c r="BE200" s="403"/>
      <c r="BF200" s="425" t="s">
        <v>271</v>
      </c>
      <c r="BG200" s="355" t="n">
        <f aca="false">IFERROR(IF($M200=BF200,($D$8+$D$9+$D$10)*$I200,IF($N200=LEFT(BF200,1),($D$8+MAX(0,IF($D$50=1,$D$9*(1-(ABS($Q200-ABS(VALUE(MID(BF200,FIND("|",BF200)+1,FIND("-",BF200)-FIND("|",BF200)-1))-VALUE(MID(BF200,FIND("-",BF200)+1,10)))))*$D$50),$D$9*(1-(IF($N200="X",ABS($O200-VALUE(MID(BF200,FIND("|",BF200)+1,FIND("-",BF200)-FIND("|",BF200)-1))),ABS($Q200-ABS(VALUE(MID(BF200,FIND("|",BF200)+1,FIND("-",BF200)-FIND("|",BF200)-1))-VALUE(MID(BF200,FIND("-",BF200)+1,10)))))*$D$50)))))*$I200,0)),0)</f>
        <v>0</v>
      </c>
      <c r="BH200" s="403"/>
      <c r="BI200" s="425" t="s">
        <v>271</v>
      </c>
      <c r="BJ200" s="355" t="n">
        <f aca="false">IFERROR(IF($M200=BI200,($D$8+$D$9+$D$10)*$I200,IF($N200=LEFT(BI200,1),($D$8+MAX(0,IF($D$50=1,$D$9*(1-(ABS($Q200-ABS(VALUE(MID(BI200,FIND("|",BI200)+1,FIND("-",BI200)-FIND("|",BI200)-1))-VALUE(MID(BI200,FIND("-",BI200)+1,10)))))*$D$50),$D$9*(1-(IF($N200="X",ABS($O200-VALUE(MID(BI200,FIND("|",BI200)+1,FIND("-",BI200)-FIND("|",BI200)-1))),ABS($Q200-ABS(VALUE(MID(BI200,FIND("|",BI200)+1,FIND("-",BI200)-FIND("|",BI200)-1))-VALUE(MID(BI200,FIND("-",BI200)+1,10)))))*$D$50)))))*$I200,0)),0)</f>
        <v>0</v>
      </c>
      <c r="BK200" s="403"/>
      <c r="BL200" s="425" t="s">
        <v>268</v>
      </c>
      <c r="BM200" s="355" t="n">
        <f aca="false">IFERROR(IF($M200=BL200,($D$8+$D$9+$D$10)*$I200,IF($N200=LEFT(BL200,1),($D$8+MAX(0,IF($D$50=1,$D$9*(1-(ABS($Q200-ABS(VALUE(MID(BL200,FIND("|",BL200)+1,FIND("-",BL200)-FIND("|",BL200)-1))-VALUE(MID(BL200,FIND("-",BL200)+1,10)))))*$D$50),$D$9*(1-(IF($N200="X",ABS($O200-VALUE(MID(BL200,FIND("|",BL200)+1,FIND("-",BL200)-FIND("|",BL200)-1))),ABS($Q200-ABS(VALUE(MID(BL200,FIND("|",BL200)+1,FIND("-",BL200)-FIND("|",BL200)-1))-VALUE(MID(BL200,FIND("-",BL200)+1,10)))))*$D$50)))))*$I200,0)),0)</f>
        <v>0</v>
      </c>
      <c r="BN200" s="403"/>
      <c r="BO200" s="425" t="s">
        <v>268</v>
      </c>
      <c r="BP200" s="355" t="n">
        <f aca="false">IFERROR(IF($M200=BO200,($D$8+$D$9+$D$10)*$I200,IF($N200=LEFT(BO200,1),($D$8+MAX(0,IF($D$50=1,$D$9*(1-(ABS($Q200-ABS(VALUE(MID(BO200,FIND("|",BO200)+1,FIND("-",BO200)-FIND("|",BO200)-1))-VALUE(MID(BO200,FIND("-",BO200)+1,10)))))*$D$50),$D$9*(1-(IF($N200="X",ABS($O200-VALUE(MID(BO200,FIND("|",BO200)+1,FIND("-",BO200)-FIND("|",BO200)-1))),ABS($Q200-ABS(VALUE(MID(BO200,FIND("|",BO200)+1,FIND("-",BO200)-FIND("|",BO200)-1))-VALUE(MID(BO200,FIND("-",BO200)+1,10)))))*$D$50)))))*$I200,0)),0)</f>
        <v>0</v>
      </c>
      <c r="BQ200" s="403"/>
      <c r="BR200" s="425" t="s">
        <v>268</v>
      </c>
      <c r="BS200" s="355" t="n">
        <f aca="false">IFERROR(IF($M200=BR200,($D$8+$D$9+$D$10)*$I200,IF($N200=LEFT(BR200,1),($D$8+MAX(0,IF($D$50=1,$D$9*(1-(ABS($Q200-ABS(VALUE(MID(BR200,FIND("|",BR200)+1,FIND("-",BR200)-FIND("|",BR200)-1))-VALUE(MID(BR200,FIND("-",BR200)+1,10)))))*$D$50),$D$9*(1-(IF($N200="X",ABS($O200-VALUE(MID(BR200,FIND("|",BR200)+1,FIND("-",BR200)-FIND("|",BR200)-1))),ABS($Q200-ABS(VALUE(MID(BR200,FIND("|",BR200)+1,FIND("-",BR200)-FIND("|",BR200)-1))-VALUE(MID(BR200,FIND("-",BR200)+1,10)))))*$D$50)))))*$I200,0)),0)</f>
        <v>0</v>
      </c>
      <c r="BT200" s="403"/>
      <c r="BU200" s="425" t="str">
        <f aca="false">Idiomas!$D$368</f>
        <v>Pegar Valores Octavos</v>
      </c>
      <c r="BV200" s="355" t="n">
        <f aca="false">IFERROR(IF($M200=BU200,($D$8+$D$9+$D$10)*$I200,IF($N200=LEFT(BU200,1),($D$8+MAX(0,IF($D$50=1,$D$9*(1-(ABS($Q200-ABS(VALUE(MID(BU200,FIND("|",BU200)+1,FIND("-",BU200)-FIND("|",BU200)-1))-VALUE(MID(BU200,FIND("-",BU200)+1,10)))))*$D$50),$D$9*(1-(IF($N200="X",ABS($O200-VALUE(MID(BU200,FIND("|",BU200)+1,FIND("-",BU200)-FIND("|",BU200)-1))),ABS($Q200-ABS(VALUE(MID(BU200,FIND("|",BU200)+1,FIND("-",BU200)-FIND("|",BU200)-1))-VALUE(MID(BU200,FIND("-",BU200)+1,10)))))*$D$50)))))*$I200,0)),0)</f>
        <v>0</v>
      </c>
      <c r="BW200" s="403"/>
      <c r="BX200" s="425" t="str">
        <f aca="false">Idiomas!$D$368</f>
        <v>Pegar Valores Octavos</v>
      </c>
      <c r="BY200" s="355" t="n">
        <f aca="false">IFERROR(IF($M200=BX200,($D$8+$D$9+$D$10)*$I200,IF($N200=LEFT(BX200,1),($D$8+MAX(0,IF($D$50=1,$D$9*(1-(ABS($Q200-ABS(VALUE(MID(BX200,FIND("|",BX200)+1,FIND("-",BX200)-FIND("|",BX200)-1))-VALUE(MID(BX200,FIND("-",BX200)+1,10)))))*$D$50),$D$9*(1-(IF($N200="X",ABS($O200-VALUE(MID(BX200,FIND("|",BX200)+1,FIND("-",BX200)-FIND("|",BX200)-1))),ABS($Q200-ABS(VALUE(MID(BX200,FIND("|",BX200)+1,FIND("-",BX200)-FIND("|",BX200)-1))-VALUE(MID(BX200,FIND("-",BX200)+1,10)))))*$D$50)))))*$I200,0)),0)</f>
        <v>0</v>
      </c>
      <c r="BZ200" s="403"/>
      <c r="CA200" s="425" t="str">
        <f aca="false">Idiomas!$D$368</f>
        <v>Pegar Valores Octavos</v>
      </c>
      <c r="CB200" s="355" t="n">
        <f aca="false">IFERROR(IF($M200=CA200,($D$8+$D$9+$D$10)*$I200,IF($N200=LEFT(CA200,1),($D$8+MAX(0,IF($D$50=1,$D$9*(1-(ABS($Q200-ABS(VALUE(MID(CA200,FIND("|",CA200)+1,FIND("-",CA200)-FIND("|",CA200)-1))-VALUE(MID(CA200,FIND("-",CA200)+1,10)))))*$D$50),$D$9*(1-(IF($N200="X",ABS($O200-VALUE(MID(CA200,FIND("|",CA200)+1,FIND("-",CA200)-FIND("|",CA200)-1))),ABS($Q200-ABS(VALUE(MID(CA200,FIND("|",CA200)+1,FIND("-",CA200)-FIND("|",CA200)-1))-VALUE(MID(CA200,FIND("-",CA200)+1,10)))))*$D$50)))))*$I200,0)),0)</f>
        <v>0</v>
      </c>
      <c r="CC200" s="403"/>
      <c r="CD200" s="425" t="str">
        <f aca="false">Idiomas!$D$368</f>
        <v>Pegar Valores Octavos</v>
      </c>
      <c r="CE200" s="355" t="n">
        <f aca="false">IFERROR(IF($M200=CD200,($D$8+$D$9+$D$10)*$I200,IF($N200=LEFT(CD200,1),($D$8+MAX(0,IF($D$50=1,$D$9*(1-(ABS($Q200-ABS(VALUE(MID(CD200,FIND("|",CD200)+1,FIND("-",CD200)-FIND("|",CD200)-1))-VALUE(MID(CD200,FIND("-",CD200)+1,10)))))*$D$50),$D$9*(1-(IF($N200="X",ABS($O200-VALUE(MID(CD200,FIND("|",CD200)+1,FIND("-",CD200)-FIND("|",CD200)-1))),ABS($Q200-ABS(VALUE(MID(CD200,FIND("|",CD200)+1,FIND("-",CD200)-FIND("|",CD200)-1))-VALUE(MID(CD200,FIND("-",CD200)+1,10)))))*$D$50)))))*$I200,0)),0)</f>
        <v>0</v>
      </c>
      <c r="CF200" s="403"/>
      <c r="CG200" s="425" t="str">
        <f aca="false">Idiomas!$D$368</f>
        <v>Pegar Valores Octavos</v>
      </c>
      <c r="CH200" s="355" t="n">
        <f aca="false">IFERROR(IF($M200=CG200,($D$8+$D$9+$D$10)*$I200,IF($N200=LEFT(CG200,1),($D$8+MAX(0,IF($D$50=1,$D$9*(1-(ABS($Q200-ABS(VALUE(MID(CG200,FIND("|",CG200)+1,FIND("-",CG200)-FIND("|",CG200)-1))-VALUE(MID(CG200,FIND("-",CG200)+1,10)))))*$D$50),$D$9*(1-(IF($N200="X",ABS($O200-VALUE(MID(CG200,FIND("|",CG200)+1,FIND("-",CG200)-FIND("|",CG200)-1))),ABS($Q200-ABS(VALUE(MID(CG200,FIND("|",CG200)+1,FIND("-",CG200)-FIND("|",CG200)-1))-VALUE(MID(CG200,FIND("-",CG200)+1,10)))))*$D$50)))))*$I200,0)),0)</f>
        <v>0</v>
      </c>
      <c r="CI200" s="403"/>
      <c r="CJ200" s="425" t="str">
        <f aca="false">Idiomas!$D$368</f>
        <v>Pegar Valores Octavos</v>
      </c>
      <c r="CK200" s="355" t="n">
        <f aca="false">IFERROR(IF($M200=CJ200,($D$8+$D$9+$D$10)*$I200,IF($N200=LEFT(CJ200,1),($D$8+MAX(0,IF($D$50=1,$D$9*(1-(ABS($Q200-ABS(VALUE(MID(CJ200,FIND("|",CJ200)+1,FIND("-",CJ200)-FIND("|",CJ200)-1))-VALUE(MID(CJ200,FIND("-",CJ200)+1,10)))))*$D$50),$D$9*(1-(IF($N200="X",ABS($O200-VALUE(MID(CJ200,FIND("|",CJ200)+1,FIND("-",CJ200)-FIND("|",CJ200)-1))),ABS($Q200-ABS(VALUE(MID(CJ200,FIND("|",CJ200)+1,FIND("-",CJ200)-FIND("|",CJ200)-1))-VALUE(MID(CJ200,FIND("-",CJ200)+1,10)))))*$D$50)))))*$I200,0)),0)</f>
        <v>0</v>
      </c>
      <c r="CL200" s="403"/>
      <c r="CM200" s="425" t="str">
        <f aca="false">Idiomas!$D$368</f>
        <v>Pegar Valores Octavos</v>
      </c>
      <c r="CN200" s="355" t="n">
        <f aca="false">IFERROR(IF($M200=CM200,($D$8+$D$9+$D$10)*$I200,IF($N200=LEFT(CM200,1),($D$8+MAX(0,IF($D$50=1,$D$9*(1-(ABS($Q200-ABS(VALUE(MID(CM200,FIND("|",CM200)+1,FIND("-",CM200)-FIND("|",CM200)-1))-VALUE(MID(CM200,FIND("-",CM200)+1,10)))))*$D$50),$D$9*(1-(IF($N200="X",ABS($O200-VALUE(MID(CM200,FIND("|",CM200)+1,FIND("-",CM200)-FIND("|",CM200)-1))),ABS($Q200-ABS(VALUE(MID(CM200,FIND("|",CM200)+1,FIND("-",CM200)-FIND("|",CM200)-1))-VALUE(MID(CM200,FIND("-",CM200)+1,10)))))*$D$50)))))*$I200,0)),0)</f>
        <v>0</v>
      </c>
      <c r="CO200" s="403"/>
      <c r="CP200" s="425" t="str">
        <f aca="false">Idiomas!$D$368</f>
        <v>Pegar Valores Octavos</v>
      </c>
      <c r="CQ200" s="355" t="n">
        <f aca="false">IFERROR(IF($M200=CP200,($D$8+$D$9+$D$10)*$I200,IF($N200=LEFT(CP200,1),($D$8+MAX(0,IF($D$50=1,$D$9*(1-(ABS($Q200-ABS(VALUE(MID(CP200,FIND("|",CP200)+1,FIND("-",CP200)-FIND("|",CP200)-1))-VALUE(MID(CP200,FIND("-",CP200)+1,10)))))*$D$50),$D$9*(1-(IF($N200="X",ABS($O200-VALUE(MID(CP200,FIND("|",CP200)+1,FIND("-",CP200)-FIND("|",CP200)-1))),ABS($Q200-ABS(VALUE(MID(CP200,FIND("|",CP200)+1,FIND("-",CP200)-FIND("|",CP200)-1))-VALUE(MID(CP200,FIND("-",CP200)+1,10)))))*$D$50)))))*$I200,0)),0)</f>
        <v>0</v>
      </c>
      <c r="CR200" s="403"/>
      <c r="CS200" s="425" t="str">
        <f aca="false">Idiomas!$D$368</f>
        <v>Pegar Valores Octavos</v>
      </c>
      <c r="CT200" s="355" t="n">
        <f aca="false">IFERROR(IF($M200=CS200,($D$8+$D$9+$D$10)*$I200,IF($N200=LEFT(CS200,1),($D$8+MAX(0,IF($D$50=1,$D$9*(1-(ABS($Q200-ABS(VALUE(MID(CS200,FIND("|",CS200)+1,FIND("-",CS200)-FIND("|",CS200)-1))-VALUE(MID(CS200,FIND("-",CS200)+1,10)))))*$D$50),$D$9*(1-(IF($N200="X",ABS($O200-VALUE(MID(CS200,FIND("|",CS200)+1,FIND("-",CS200)-FIND("|",CS200)-1))),ABS($Q200-ABS(VALUE(MID(CS200,FIND("|",CS200)+1,FIND("-",CS200)-FIND("|",CS200)-1))-VALUE(MID(CS200,FIND("-",CS200)+1,10)))))*$D$50)))))*$I200,0)),0)</f>
        <v>0</v>
      </c>
      <c r="CU200" s="403"/>
      <c r="CV200" s="425" t="str">
        <f aca="false">Idiomas!$D$368</f>
        <v>Pegar Valores Octavos</v>
      </c>
      <c r="CW200" s="355" t="n">
        <f aca="false">IFERROR(IF($M200=CV200,($D$8+$D$9+$D$10)*$I200,IF($N200=LEFT(CV200,1),($D$8+MAX(0,IF($D$50=1,$D$9*(1-(ABS($Q200-ABS(VALUE(MID(CV200,FIND("|",CV200)+1,FIND("-",CV200)-FIND("|",CV200)-1))-VALUE(MID(CV200,FIND("-",CV200)+1,10)))))*$D$50),$D$9*(1-(IF($N200="X",ABS($O200-VALUE(MID(CV200,FIND("|",CV200)+1,FIND("-",CV200)-FIND("|",CV200)-1))),ABS($Q200-ABS(VALUE(MID(CV200,FIND("|",CV200)+1,FIND("-",CV200)-FIND("|",CV200)-1))-VALUE(MID(CV200,FIND("-",CV200)+1,10)))))*$D$50)))))*$I200,0)),0)</f>
        <v>0</v>
      </c>
      <c r="CX200" s="403"/>
      <c r="CY200" s="425" t="str">
        <f aca="false">Idiomas!$D$368</f>
        <v>Pegar Valores Octavos</v>
      </c>
      <c r="CZ200" s="355" t="n">
        <f aca="false">IFERROR(IF($M200=CY200,($D$8+$D$9+$D$10)*$I200,IF($N200=LEFT(CY200,1),($D$8+MAX(0,IF($D$50=1,$D$9*(1-(ABS($Q200-ABS(VALUE(MID(CY200,FIND("|",CY200)+1,FIND("-",CY200)-FIND("|",CY200)-1))-VALUE(MID(CY200,FIND("-",CY200)+1,10)))))*$D$50),$D$9*(1-(IF($N200="X",ABS($O200-VALUE(MID(CY200,FIND("|",CY200)+1,FIND("-",CY200)-FIND("|",CY200)-1))),ABS($Q200-ABS(VALUE(MID(CY200,FIND("|",CY200)+1,FIND("-",CY200)-FIND("|",CY200)-1))-VALUE(MID(CY200,FIND("-",CY200)+1,10)))))*$D$50)))))*$I200,0)),0)</f>
        <v>0</v>
      </c>
      <c r="DA200" s="403"/>
      <c r="DB200" s="425" t="str">
        <f aca="false">Idiomas!$D$368</f>
        <v>Pegar Valores Octavos</v>
      </c>
      <c r="DC200" s="355" t="n">
        <f aca="false">IFERROR(IF($M200=DB200,($D$8+$D$9+$D$10)*$I200,IF($N200=LEFT(DB200,1),($D$8+MAX(0,IF($D$50=1,$D$9*(1-(ABS($Q200-ABS(VALUE(MID(DB200,FIND("|",DB200)+1,FIND("-",DB200)-FIND("|",DB200)-1))-VALUE(MID(DB200,FIND("-",DB200)+1,10)))))*$D$50),$D$9*(1-(IF($N200="X",ABS($O200-VALUE(MID(DB200,FIND("|",DB200)+1,FIND("-",DB200)-FIND("|",DB200)-1))),ABS($Q200-ABS(VALUE(MID(DB200,FIND("|",DB200)+1,FIND("-",DB200)-FIND("|",DB200)-1))-VALUE(MID(DB200,FIND("-",DB200)+1,10)))))*$D$50)))))*$I200,0)),0)</f>
        <v>0</v>
      </c>
      <c r="DD200" s="403"/>
      <c r="DE200" s="425" t="str">
        <f aca="false">Idiomas!$D$368</f>
        <v>Pegar Valores Octavos</v>
      </c>
      <c r="DF200" s="355" t="n">
        <f aca="false">IFERROR(IF($M200=DE200,($D$8+$D$9+$D$10)*$I200,IF($N200=LEFT(DE200,1),($D$8+MAX(0,IF($D$50=1,$D$9*(1-(ABS($Q200-ABS(VALUE(MID(DE200,FIND("|",DE200)+1,FIND("-",DE200)-FIND("|",DE200)-1))-VALUE(MID(DE200,FIND("-",DE200)+1,10)))))*$D$50),$D$9*(1-(IF($N200="X",ABS($O200-VALUE(MID(DE200,FIND("|",DE200)+1,FIND("-",DE200)-FIND("|",DE200)-1))),ABS($Q200-ABS(VALUE(MID(DE200,FIND("|",DE200)+1,FIND("-",DE200)-FIND("|",DE200)-1))-VALUE(MID(DE200,FIND("-",DE200)+1,10)))))*$D$50)))))*$I200,0)),0)</f>
        <v>0</v>
      </c>
      <c r="DG200" s="403"/>
      <c r="DH200" s="425" t="str">
        <f aca="false">Idiomas!$D$368</f>
        <v>Pegar Valores Octavos</v>
      </c>
      <c r="DI200" s="355" t="n">
        <f aca="false">IFERROR(IF($M200=DH200,($D$8+$D$9+$D$10)*$I200,IF($N200=LEFT(DH200,1),($D$8+MAX(0,IF($D$50=1,$D$9*(1-(ABS($Q200-ABS(VALUE(MID(DH200,FIND("|",DH200)+1,FIND("-",DH200)-FIND("|",DH200)-1))-VALUE(MID(DH200,FIND("-",DH200)+1,10)))))*$D$50),$D$9*(1-(IF($N200="X",ABS($O200-VALUE(MID(DH200,FIND("|",DH200)+1,FIND("-",DH200)-FIND("|",DH200)-1))),ABS($Q200-ABS(VALUE(MID(DH200,FIND("|",DH200)+1,FIND("-",DH200)-FIND("|",DH200)-1))-VALUE(MID(DH200,FIND("-",DH200)+1,10)))))*$D$50)))))*$I200,0)),0)</f>
        <v>0</v>
      </c>
      <c r="DJ200" s="403"/>
      <c r="DK200" s="425" t="str">
        <f aca="false">Idiomas!$D$368</f>
        <v>Pegar Valores Octavos</v>
      </c>
      <c r="DL200" s="355" t="n">
        <f aca="false">IFERROR(IF($M200=DK200,($D$8+$D$9+$D$10)*$I200,IF($N200=LEFT(DK200,1),($D$8+MAX(0,IF($D$50=1,$D$9*(1-(ABS($Q200-ABS(VALUE(MID(DK200,FIND("|",DK200)+1,FIND("-",DK200)-FIND("|",DK200)-1))-VALUE(MID(DK200,FIND("-",DK200)+1,10)))))*$D$50),$D$9*(1-(IF($N200="X",ABS($O200-VALUE(MID(DK200,FIND("|",DK200)+1,FIND("-",DK200)-FIND("|",DK200)-1))),ABS($Q200-ABS(VALUE(MID(DK200,FIND("|",DK200)+1,FIND("-",DK200)-FIND("|",DK200)-1))-VALUE(MID(DK200,FIND("-",DK200)+1,10)))))*$D$50)))))*$I200,0)),0)</f>
        <v>0</v>
      </c>
      <c r="DM200" s="403"/>
      <c r="DN200" s="425" t="str">
        <f aca="false">Idiomas!$D$368</f>
        <v>Pegar Valores Octavos</v>
      </c>
      <c r="DO200" s="355" t="n">
        <f aca="false">IFERROR(IF($M200=DN200,($D$8+$D$9+$D$10)*$I200,IF($N200=LEFT(DN200,1),($D$8+MAX(0,IF($D$50=1,$D$9*(1-(ABS($Q200-ABS(VALUE(MID(DN200,FIND("|",DN200)+1,FIND("-",DN200)-FIND("|",DN200)-1))-VALUE(MID(DN200,FIND("-",DN200)+1,10)))))*$D$50),$D$9*(1-(IF($N200="X",ABS($O200-VALUE(MID(DN200,FIND("|",DN200)+1,FIND("-",DN200)-FIND("|",DN200)-1))),ABS($Q200-ABS(VALUE(MID(DN200,FIND("|",DN200)+1,FIND("-",DN200)-FIND("|",DN200)-1))-VALUE(MID(DN200,FIND("-",DN200)+1,10)))))*$D$50)))))*$I200,0)),0)</f>
        <v>0</v>
      </c>
      <c r="DP200" s="403"/>
      <c r="DQ200" s="425" t="str">
        <f aca="false">Idiomas!$D$368</f>
        <v>Pegar Valores Octavos</v>
      </c>
      <c r="DR200" s="355" t="n">
        <f aca="false">IFERROR(IF($M200=DQ200,($D$8+$D$9+$D$10)*$I200,IF($N200=LEFT(DQ200,1),($D$8+MAX(0,IF($D$50=1,$D$9*(1-(ABS($Q200-ABS(VALUE(MID(DQ200,FIND("|",DQ200)+1,FIND("-",DQ200)-FIND("|",DQ200)-1))-VALUE(MID(DQ200,FIND("-",DQ200)+1,10)))))*$D$50),$D$9*(1-(IF($N200="X",ABS($O200-VALUE(MID(DQ200,FIND("|",DQ200)+1,FIND("-",DQ200)-FIND("|",DQ200)-1))),ABS($Q200-ABS(VALUE(MID(DQ200,FIND("|",DQ200)+1,FIND("-",DQ200)-FIND("|",DQ200)-1))-VALUE(MID(DQ200,FIND("-",DQ200)+1,10)))))*$D$50)))))*$I200,0)),0)</f>
        <v>0</v>
      </c>
      <c r="DS200" s="403"/>
      <c r="DT200" s="425" t="str">
        <f aca="false">Idiomas!$D$368</f>
        <v>Pegar Valores Octavos</v>
      </c>
      <c r="DU200" s="355" t="n">
        <f aca="false">IFERROR(IF($M200=DT200,($D$8+$D$9+$D$10)*$I200,IF($N200=LEFT(DT200,1),($D$8+MAX(0,IF($D$50=1,$D$9*(1-(ABS($Q200-ABS(VALUE(MID(DT200,FIND("|",DT200)+1,FIND("-",DT200)-FIND("|",DT200)-1))-VALUE(MID(DT200,FIND("-",DT200)+1,10)))))*$D$50),$D$9*(1-(IF($N200="X",ABS($O200-VALUE(MID(DT200,FIND("|",DT200)+1,FIND("-",DT200)-FIND("|",DT200)-1))),ABS($Q200-ABS(VALUE(MID(DT200,FIND("|",DT200)+1,FIND("-",DT200)-FIND("|",DT200)-1))-VALUE(MID(DT200,FIND("-",DT200)+1,10)))))*$D$50)))))*$I200,0)),0)</f>
        <v>0</v>
      </c>
      <c r="DV200" s="403"/>
      <c r="DW200" s="425" t="str">
        <f aca="false">Idiomas!$D$368</f>
        <v>Pegar Valores Octavos</v>
      </c>
      <c r="DX200" s="355" t="n">
        <f aca="false">IFERROR(IF($M200=DW200,($D$8+$D$9+$D$10)*$I200,IF($N200=LEFT(DW200,1),($D$8+MAX(0,IF($D$50=1,$D$9*(1-(ABS($Q200-ABS(VALUE(MID(DW200,FIND("|",DW200)+1,FIND("-",DW200)-FIND("|",DW200)-1))-VALUE(MID(DW200,FIND("-",DW200)+1,10)))))*$D$50),$D$9*(1-(IF($N200="X",ABS($O200-VALUE(MID(DW200,FIND("|",DW200)+1,FIND("-",DW200)-FIND("|",DW200)-1))),ABS($Q200-ABS(VALUE(MID(DW200,FIND("|",DW200)+1,FIND("-",DW200)-FIND("|",DW200)-1))-VALUE(MID(DW200,FIND("-",DW200)+1,10)))))*$D$50)))))*$I200,0)),0)</f>
        <v>0</v>
      </c>
      <c r="DY200" s="403"/>
      <c r="DZ200" s="425" t="str">
        <f aca="false">Idiomas!$D$368</f>
        <v>Pegar Valores Octavos</v>
      </c>
      <c r="EA200" s="355" t="n">
        <f aca="false">IFERROR(IF($M200=DZ200,($D$8+$D$9+$D$10)*$I200,IF($N200=LEFT(DZ200,1),($D$8+MAX(0,IF($D$50=1,$D$9*(1-(ABS($Q200-ABS(VALUE(MID(DZ200,FIND("|",DZ200)+1,FIND("-",DZ200)-FIND("|",DZ200)-1))-VALUE(MID(DZ200,FIND("-",DZ200)+1,10)))))*$D$50),$D$9*(1-(IF($N200="X",ABS($O200-VALUE(MID(DZ200,FIND("|",DZ200)+1,FIND("-",DZ200)-FIND("|",DZ200)-1))),ABS($Q200-ABS(VALUE(MID(DZ200,FIND("|",DZ200)+1,FIND("-",DZ200)-FIND("|",DZ200)-1))-VALUE(MID(DZ200,FIND("-",DZ200)+1,10)))))*$D$50)))))*$I200,0)),0)</f>
        <v>0</v>
      </c>
      <c r="EB200" s="403"/>
      <c r="EC200" s="425" t="str">
        <f aca="false">Idiomas!$D$368</f>
        <v>Pegar Valores Octavos</v>
      </c>
      <c r="ED200" s="355" t="n">
        <f aca="false">IFERROR(IF($M200=EC200,($D$8+$D$9+$D$10)*$I200,IF($N200=LEFT(EC200,1),($D$8+MAX(0,IF($D$50=1,$D$9*(1-(ABS($Q200-ABS(VALUE(MID(EC200,FIND("|",EC200)+1,FIND("-",EC200)-FIND("|",EC200)-1))-VALUE(MID(EC200,FIND("-",EC200)+1,10)))))*$D$50),$D$9*(1-(IF($N200="X",ABS($O200-VALUE(MID(EC200,FIND("|",EC200)+1,FIND("-",EC200)-FIND("|",EC200)-1))),ABS($Q200-ABS(VALUE(MID(EC200,FIND("|",EC200)+1,FIND("-",EC200)-FIND("|",EC200)-1))-VALUE(MID(EC200,FIND("-",EC200)+1,10)))))*$D$50)))))*$I200,0)),0)</f>
        <v>0</v>
      </c>
      <c r="EE200" s="403"/>
      <c r="EF200" s="425" t="str">
        <f aca="false">Idiomas!$D$368</f>
        <v>Pegar Valores Octavos</v>
      </c>
      <c r="EG200" s="355" t="n">
        <f aca="false">IFERROR(IF($M200=EF200,($D$8+$D$9+$D$10)*$I200,IF($N200=LEFT(EF200,1),($D$8+MAX(0,IF($D$50=1,$D$9*(1-(ABS($Q200-ABS(VALUE(MID(EF200,FIND("|",EF200)+1,FIND("-",EF200)-FIND("|",EF200)-1))-VALUE(MID(EF200,FIND("-",EF200)+1,10)))))*$D$50),$D$9*(1-(IF($N200="X",ABS($O200-VALUE(MID(EF200,FIND("|",EF200)+1,FIND("-",EF200)-FIND("|",EF200)-1))),ABS($Q200-ABS(VALUE(MID(EF200,FIND("|",EF200)+1,FIND("-",EF200)-FIND("|",EF200)-1))-VALUE(MID(EF200,FIND("-",EF200)+1,10)))))*$D$50)))))*$I200,0)),0)</f>
        <v>0</v>
      </c>
      <c r="EH200" s="403"/>
      <c r="EI200" s="403"/>
    </row>
    <row r="201" customFormat="false" ht="15" hidden="false" customHeight="false" outlineLevel="0" collapsed="false">
      <c r="A201" s="331" t="n">
        <f aca="false">WORLDCUP!AD121</f>
        <v>0</v>
      </c>
      <c r="B201" s="331" t="n">
        <f aca="false">WORLDCUP!AC121</f>
        <v>0</v>
      </c>
      <c r="C201" s="421" t="str">
        <f aca="false">CONCATENATE(WORLDCUP!AF121,"-",WORLDCUP!AA121)</f>
        <v>W77-W74</v>
      </c>
      <c r="D201" s="421" t="str">
        <f aca="false">IF(WORLDCUP!AC121&gt;WORLDCUP!AD121,2,IF(WORLDCUP!AC121&lt;WORLDCUP!AD121,1,IF(AND(WORLDCUP!AC121=WORLDCUP!AD121,WORLDCUP!AC121&lt;&gt;"",WORLDCUP!AD121&lt;&gt;""),0,"PD")))</f>
        <v>PD</v>
      </c>
      <c r="E201" s="421" t="str">
        <f aca="false">IF(OR(WORLDCUP!AD121="",WORLDCUP!AC121=""),"-",A201&amp;"-"&amp;B201)</f>
        <v>-</v>
      </c>
      <c r="F201" s="422" t="n">
        <f aca="false">SUM($D$20:$D$22)*I201</f>
        <v>17</v>
      </c>
      <c r="G201" s="422" t="n">
        <f aca="false">VLOOKUP(H201,Equipos!$Q$1:$R$25,2,0)</f>
        <v>21</v>
      </c>
      <c r="H201" s="409" t="str">
        <f aca="false">Idiomas!$D$261</f>
        <v>Octavos de final</v>
      </c>
      <c r="I201" s="424" t="n">
        <v>1</v>
      </c>
      <c r="J201" s="417"/>
      <c r="K201" s="366" t="str">
        <f aca="false">CONCATENATE(WORLDCUP!AA121,"-",WORLDCUP!AF121)</f>
        <v>W74-W77</v>
      </c>
      <c r="L201" s="353" t="str">
        <f aca="false">IF(OR(WORLDCUP!AC121="",WORLDCUP!AD121=""),"PD",IF(WORLDCUP!AC121&gt;WORLDCUP!AD121,1,IF(WORLDCUP!AC121&lt;WORLDCUP!AD121,2,0)))</f>
        <v>PD</v>
      </c>
      <c r="M201" s="358" t="str">
        <f aca="false">IF(OR(WORLDCUP!AC121="",WORLDCUP!AD121=""),"-",N201&amp;"|"&amp;O201&amp;"-"&amp;P201)</f>
        <v>-</v>
      </c>
      <c r="N201" s="331" t="str">
        <f aca="false">IF(OR(WORLDCUP!AC121="",WORLDCUP!AD121=""),"",IF(WORLDCUP!AC121&gt;WORLDCUP!AD121,"1",IF(WORLDCUP!AC121&lt;WORLDCUP!AD121,"2","X")))</f>
        <v/>
      </c>
      <c r="O201" s="331" t="n">
        <f aca="false">WORLDCUP!AC121</f>
        <v>0</v>
      </c>
      <c r="P201" s="331" t="n">
        <f aca="false">WORLDCUP!AD121</f>
        <v>0</v>
      </c>
      <c r="Q201" s="331" t="n">
        <f aca="false">ABS(O201-P201)</f>
        <v>0</v>
      </c>
      <c r="R201" s="403"/>
      <c r="S201" s="362" t="s">
        <v>288</v>
      </c>
      <c r="T201" s="355" t="n">
        <f aca="false">IFERROR(IF($M201=S201,($D$8+$D$9+$D$10)*$I201,IF($N201=LEFT(S201,1),($D$8+MAX(0,IF($D$50=1,$D$9*(1-(ABS($Q201-ABS(VALUE(MID(S201,FIND("|",S201)+1,FIND("-",S201)-FIND("|",S201)-1))-VALUE(MID(S201,FIND("-",S201)+1,10)))))*$D$50),$D$9*(1-(IF($N201="X",ABS($O201-VALUE(MID(S201,FIND("|",S201)+1,FIND("-",S201)-FIND("|",S201)-1))),ABS($Q201-ABS(VALUE(MID(S201,FIND("|",S201)+1,FIND("-",S201)-FIND("|",S201)-1))-VALUE(MID(S201,FIND("-",S201)+1,10)))))*$D$50)))))*$I201,0)),0)</f>
        <v>0</v>
      </c>
      <c r="U201" s="403"/>
      <c r="V201" s="397" t="s">
        <v>277</v>
      </c>
      <c r="W201" s="355" t="n">
        <f aca="false">IFERROR(IF($M201=V201,($D$8+$D$9+$D$10)*$I201,IF($N201=LEFT(V201,1),($D$8+MAX(0,IF($D$50=1,$D$9*(1-(ABS($Q201-ABS(VALUE(MID(V201,FIND("|",V201)+1,FIND("-",V201)-FIND("|",V201)-1))-VALUE(MID(V201,FIND("-",V201)+1,10)))))*$D$50),$D$9*(1-(IF($N201="X",ABS($O201-VALUE(MID(V201,FIND("|",V201)+1,FIND("-",V201)-FIND("|",V201)-1))),ABS($Q201-ABS(VALUE(MID(V201,FIND("|",V201)+1,FIND("-",V201)-FIND("|",V201)-1))-VALUE(MID(V201,FIND("-",V201)+1,10)))))*$D$50)))))*$I201,0)),0)</f>
        <v>0</v>
      </c>
      <c r="X201" s="403"/>
      <c r="Y201" s="397" t="s">
        <v>264</v>
      </c>
      <c r="Z201" s="355" t="n">
        <f aca="false">IFERROR(IF($M201=Y201,($D$8+$D$9+$D$10)*$I201,IF($N201=LEFT(Y201,1),($D$8+MAX(0,IF($D$50=1,$D$9*(1-(ABS($Q201-ABS(VALUE(MID(Y201,FIND("|",Y201)+1,FIND("-",Y201)-FIND("|",Y201)-1))-VALUE(MID(Y201,FIND("-",Y201)+1,10)))))*$D$50),$D$9*(1-(IF($N201="X",ABS($O201-VALUE(MID(Y201,FIND("|",Y201)+1,FIND("-",Y201)-FIND("|",Y201)-1))),ABS($Q201-ABS(VALUE(MID(Y201,FIND("|",Y201)+1,FIND("-",Y201)-FIND("|",Y201)-1))-VALUE(MID(Y201,FIND("-",Y201)+1,10)))))*$D$50)))))*$I201,0)),0)</f>
        <v>0</v>
      </c>
      <c r="AA201" s="403"/>
      <c r="AB201" s="397" t="s">
        <v>268</v>
      </c>
      <c r="AC201" s="355" t="n">
        <f aca="false">IFERROR(IF($M201=AB201,($D$8+$D$9+$D$10)*$I201,IF($N201=LEFT(AB201,1),($D$8+MAX(0,IF($D$50=1,$D$9*(1-(ABS($Q201-ABS(VALUE(MID(AB201,FIND("|",AB201)+1,FIND("-",AB201)-FIND("|",AB201)-1))-VALUE(MID(AB201,FIND("-",AB201)+1,10)))))*$D$50),$D$9*(1-(IF($N201="X",ABS($O201-VALUE(MID(AB201,FIND("|",AB201)+1,FIND("-",AB201)-FIND("|",AB201)-1))),ABS($Q201-ABS(VALUE(MID(AB201,FIND("|",AB201)+1,FIND("-",AB201)-FIND("|",AB201)-1))-VALUE(MID(AB201,FIND("-",AB201)+1,10)))))*$D$50)))))*$I201,0)),0)</f>
        <v>0</v>
      </c>
      <c r="AD201" s="403"/>
      <c r="AE201" s="397" t="s">
        <v>277</v>
      </c>
      <c r="AF201" s="355" t="n">
        <f aca="false">IFERROR(IF($M201=AE201,($D$8+$D$9+$D$10)*$I201,IF($N201=LEFT(AE201,1),($D$8+MAX(0,IF($D$50=1,$D$9*(1-(ABS($Q201-ABS(VALUE(MID(AE201,FIND("|",AE201)+1,FIND("-",AE201)-FIND("|",AE201)-1))-VALUE(MID(AE201,FIND("-",AE201)+1,10)))))*$D$50),$D$9*(1-(IF($N201="X",ABS($O201-VALUE(MID(AE201,FIND("|",AE201)+1,FIND("-",AE201)-FIND("|",AE201)-1))),ABS($Q201-ABS(VALUE(MID(AE201,FIND("|",AE201)+1,FIND("-",AE201)-FIND("|",AE201)-1))-VALUE(MID(AE201,FIND("-",AE201)+1,10)))))*$D$50)))))*$I201,0)),0)</f>
        <v>0</v>
      </c>
      <c r="AG201" s="403"/>
      <c r="AH201" s="362" t="s">
        <v>267</v>
      </c>
      <c r="AI201" s="355" t="n">
        <f aca="false">IFERROR(IF($M201=AH201,($D$8+$D$9+$D$10)*$I201,IF($N201=LEFT(AH201,1),($D$8+MAX(0,IF($D$50=1,$D$9*(1-(ABS($Q201-ABS(VALUE(MID(AH201,FIND("|",AH201)+1,FIND("-",AH201)-FIND("|",AH201)-1))-VALUE(MID(AH201,FIND("-",AH201)+1,10)))))*$D$50),$D$9*(1-(IF($N201="X",ABS($O201-VALUE(MID(AH201,FIND("|",AH201)+1,FIND("-",AH201)-FIND("|",AH201)-1))),ABS($Q201-ABS(VALUE(MID(AH201,FIND("|",AH201)+1,FIND("-",AH201)-FIND("|",AH201)-1))-VALUE(MID(AH201,FIND("-",AH201)+1,10)))))*$D$50)))))*$I201,0)),0)</f>
        <v>0</v>
      </c>
      <c r="AJ201" s="403"/>
      <c r="AK201" s="397" t="s">
        <v>268</v>
      </c>
      <c r="AL201" s="355" t="n">
        <f aca="false">IFERROR(IF($M201=AK201,($D$8+$D$9+$D$10)*$I201,IF($N201=LEFT(AK201,1),($D$8+MAX(0,IF($D$50=1,$D$9*(1-(ABS($Q201-ABS(VALUE(MID(AK201,FIND("|",AK201)+1,FIND("-",AK201)-FIND("|",AK201)-1))-VALUE(MID(AK201,FIND("-",AK201)+1,10)))))*$D$50),$D$9*(1-(IF($N201="X",ABS($O201-VALUE(MID(AK201,FIND("|",AK201)+1,FIND("-",AK201)-FIND("|",AK201)-1))),ABS($Q201-ABS(VALUE(MID(AK201,FIND("|",AK201)+1,FIND("-",AK201)-FIND("|",AK201)-1))-VALUE(MID(AK201,FIND("-",AK201)+1,10)))))*$D$50)))))*$I201,0)),0)</f>
        <v>0</v>
      </c>
      <c r="AM201" s="403"/>
      <c r="AN201" s="397" t="s">
        <v>267</v>
      </c>
      <c r="AO201" s="355" t="n">
        <f aca="false">IFERROR(IF($M201=AN201,($D$8+$D$9+$D$10)*$I201,IF($N201=LEFT(AN201,1),($D$8+MAX(0,IF($D$50=1,$D$9*(1-(ABS($Q201-ABS(VALUE(MID(AN201,FIND("|",AN201)+1,FIND("-",AN201)-FIND("|",AN201)-1))-VALUE(MID(AN201,FIND("-",AN201)+1,10)))))*$D$50),$D$9*(1-(IF($N201="X",ABS($O201-VALUE(MID(AN201,FIND("|",AN201)+1,FIND("-",AN201)-FIND("|",AN201)-1))),ABS($Q201-ABS(VALUE(MID(AN201,FIND("|",AN201)+1,FIND("-",AN201)-FIND("|",AN201)-1))-VALUE(MID(AN201,FIND("-",AN201)+1,10)))))*$D$50)))))*$I201,0)),0)</f>
        <v>0</v>
      </c>
      <c r="AP201" s="403"/>
      <c r="AQ201" s="397" t="s">
        <v>264</v>
      </c>
      <c r="AR201" s="355" t="n">
        <f aca="false">IFERROR(IF($M201=AQ201,($D$8+$D$9+$D$10)*$I201,IF($N201=LEFT(AQ201,1),($D$8+MAX(0,IF($D$50=1,$D$9*(1-(ABS($Q201-ABS(VALUE(MID(AQ201,FIND("|",AQ201)+1,FIND("-",AQ201)-FIND("|",AQ201)-1))-VALUE(MID(AQ201,FIND("-",AQ201)+1,10)))))*$D$50),$D$9*(1-(IF($N201="X",ABS($O201-VALUE(MID(AQ201,FIND("|",AQ201)+1,FIND("-",AQ201)-FIND("|",AQ201)-1))),ABS($Q201-ABS(VALUE(MID(AQ201,FIND("|",AQ201)+1,FIND("-",AQ201)-FIND("|",AQ201)-1))-VALUE(MID(AQ201,FIND("-",AQ201)+1,10)))))*$D$50)))))*$I201,0)),0)</f>
        <v>0</v>
      </c>
      <c r="AS201" s="403"/>
      <c r="AT201" s="397" t="s">
        <v>269</v>
      </c>
      <c r="AU201" s="355" t="n">
        <f aca="false">IFERROR(IF($M201=AT201,($D$8+$D$9+$D$10)*$I201,IF($N201=LEFT(AT201,1),($D$8+MAX(0,IF($D$50=1,$D$9*(1-(ABS($Q201-ABS(VALUE(MID(AT201,FIND("|",AT201)+1,FIND("-",AT201)-FIND("|",AT201)-1))-VALUE(MID(AT201,FIND("-",AT201)+1,10)))))*$D$50),$D$9*(1-(IF($N201="X",ABS($O201-VALUE(MID(AT201,FIND("|",AT201)+1,FIND("-",AT201)-FIND("|",AT201)-1))),ABS($Q201-ABS(VALUE(MID(AT201,FIND("|",AT201)+1,FIND("-",AT201)-FIND("|",AT201)-1))-VALUE(MID(AT201,FIND("-",AT201)+1,10)))))*$D$50)))))*$I201,0)),0)</f>
        <v>0</v>
      </c>
      <c r="AV201" s="403"/>
      <c r="AW201" s="362" t="s">
        <v>274</v>
      </c>
      <c r="AX201" s="355" t="n">
        <f aca="false">IFERROR(IF($M201=AW201,($D$8+$D$9+$D$10)*$I201,IF($N201=LEFT(AW201,1),($D$8+MAX(0,IF($D$50=1,$D$9*(1-(ABS($Q201-ABS(VALUE(MID(AW201,FIND("|",AW201)+1,FIND("-",AW201)-FIND("|",AW201)-1))-VALUE(MID(AW201,FIND("-",AW201)+1,10)))))*$D$50),$D$9*(1-(IF($N201="X",ABS($O201-VALUE(MID(AW201,FIND("|",AW201)+1,FIND("-",AW201)-FIND("|",AW201)-1))),ABS($Q201-ABS(VALUE(MID(AW201,FIND("|",AW201)+1,FIND("-",AW201)-FIND("|",AW201)-1))-VALUE(MID(AW201,FIND("-",AW201)+1,10)))))*$D$50)))))*$I201,0)),0)</f>
        <v>0</v>
      </c>
      <c r="AY201" s="403"/>
      <c r="AZ201" s="397" t="s">
        <v>268</v>
      </c>
      <c r="BA201" s="355" t="n">
        <f aca="false">IFERROR(IF($M201=AZ201,($D$8+$D$9+$D$10)*$I201,IF($N201=LEFT(AZ201,1),($D$8+MAX(0,IF($D$50=1,$D$9*(1-(ABS($Q201-ABS(VALUE(MID(AZ201,FIND("|",AZ201)+1,FIND("-",AZ201)-FIND("|",AZ201)-1))-VALUE(MID(AZ201,FIND("-",AZ201)+1,10)))))*$D$50),$D$9*(1-(IF($N201="X",ABS($O201-VALUE(MID(AZ201,FIND("|",AZ201)+1,FIND("-",AZ201)-FIND("|",AZ201)-1))),ABS($Q201-ABS(VALUE(MID(AZ201,FIND("|",AZ201)+1,FIND("-",AZ201)-FIND("|",AZ201)-1))-VALUE(MID(AZ201,FIND("-",AZ201)+1,10)))))*$D$50)))))*$I201,0)),0)</f>
        <v>0</v>
      </c>
      <c r="BB201" s="403"/>
      <c r="BC201" s="397" t="s">
        <v>288</v>
      </c>
      <c r="BD201" s="355" t="n">
        <f aca="false">IFERROR(IF($M201=BC201,($D$8+$D$9+$D$10)*$I201,IF($N201=LEFT(BC201,1),($D$8+MAX(0,IF($D$50=1,$D$9*(1-(ABS($Q201-ABS(VALUE(MID(BC201,FIND("|",BC201)+1,FIND("-",BC201)-FIND("|",BC201)-1))-VALUE(MID(BC201,FIND("-",BC201)+1,10)))))*$D$50),$D$9*(1-(IF($N201="X",ABS($O201-VALUE(MID(BC201,FIND("|",BC201)+1,FIND("-",BC201)-FIND("|",BC201)-1))),ABS($Q201-ABS(VALUE(MID(BC201,FIND("|",BC201)+1,FIND("-",BC201)-FIND("|",BC201)-1))-VALUE(MID(BC201,FIND("-",BC201)+1,10)))))*$D$50)))))*$I201,0)),0)</f>
        <v>0</v>
      </c>
      <c r="BE201" s="403"/>
      <c r="BF201" s="397" t="s">
        <v>318</v>
      </c>
      <c r="BG201" s="355" t="n">
        <f aca="false">IFERROR(IF($M201=BF201,($D$8+$D$9+$D$10)*$I201,IF($N201=LEFT(BF201,1),($D$8+MAX(0,IF($D$50=1,$D$9*(1-(ABS($Q201-ABS(VALUE(MID(BF201,FIND("|",BF201)+1,FIND("-",BF201)-FIND("|",BF201)-1))-VALUE(MID(BF201,FIND("-",BF201)+1,10)))))*$D$50),$D$9*(1-(IF($N201="X",ABS($O201-VALUE(MID(BF201,FIND("|",BF201)+1,FIND("-",BF201)-FIND("|",BF201)-1))),ABS($Q201-ABS(VALUE(MID(BF201,FIND("|",BF201)+1,FIND("-",BF201)-FIND("|",BF201)-1))-VALUE(MID(BF201,FIND("-",BF201)+1,10)))))*$D$50)))))*$I201,0)),0)</f>
        <v>0</v>
      </c>
      <c r="BH201" s="403"/>
      <c r="BI201" s="397" t="s">
        <v>318</v>
      </c>
      <c r="BJ201" s="355" t="n">
        <f aca="false">IFERROR(IF($M201=BI201,($D$8+$D$9+$D$10)*$I201,IF($N201=LEFT(BI201,1),($D$8+MAX(0,IF($D$50=1,$D$9*(1-(ABS($Q201-ABS(VALUE(MID(BI201,FIND("|",BI201)+1,FIND("-",BI201)-FIND("|",BI201)-1))-VALUE(MID(BI201,FIND("-",BI201)+1,10)))))*$D$50),$D$9*(1-(IF($N201="X",ABS($O201-VALUE(MID(BI201,FIND("|",BI201)+1,FIND("-",BI201)-FIND("|",BI201)-1))),ABS($Q201-ABS(VALUE(MID(BI201,FIND("|",BI201)+1,FIND("-",BI201)-FIND("|",BI201)-1))-VALUE(MID(BI201,FIND("-",BI201)+1,10)))))*$D$50)))))*$I201,0)),0)</f>
        <v>0</v>
      </c>
      <c r="BK201" s="403"/>
      <c r="BL201" s="362" t="s">
        <v>277</v>
      </c>
      <c r="BM201" s="355" t="n">
        <f aca="false">IFERROR(IF($M201=BL201,($D$8+$D$9+$D$10)*$I201,IF($N201=LEFT(BL201,1),($D$8+MAX(0,IF($D$50=1,$D$9*(1-(ABS($Q201-ABS(VALUE(MID(BL201,FIND("|",BL201)+1,FIND("-",BL201)-FIND("|",BL201)-1))-VALUE(MID(BL201,FIND("-",BL201)+1,10)))))*$D$50),$D$9*(1-(IF($N201="X",ABS($O201-VALUE(MID(BL201,FIND("|",BL201)+1,FIND("-",BL201)-FIND("|",BL201)-1))),ABS($Q201-ABS(VALUE(MID(BL201,FIND("|",BL201)+1,FIND("-",BL201)-FIND("|",BL201)-1))-VALUE(MID(BL201,FIND("-",BL201)+1,10)))))*$D$50)))))*$I201,0)),0)</f>
        <v>0</v>
      </c>
      <c r="BN201" s="403"/>
      <c r="BO201" s="397" t="s">
        <v>268</v>
      </c>
      <c r="BP201" s="355" t="n">
        <f aca="false">IFERROR(IF($M201=BO201,($D$8+$D$9+$D$10)*$I201,IF($N201=LEFT(BO201,1),($D$8+MAX(0,IF($D$50=1,$D$9*(1-(ABS($Q201-ABS(VALUE(MID(BO201,FIND("|",BO201)+1,FIND("-",BO201)-FIND("|",BO201)-1))-VALUE(MID(BO201,FIND("-",BO201)+1,10)))))*$D$50),$D$9*(1-(IF($N201="X",ABS($O201-VALUE(MID(BO201,FIND("|",BO201)+1,FIND("-",BO201)-FIND("|",BO201)-1))),ABS($Q201-ABS(VALUE(MID(BO201,FIND("|",BO201)+1,FIND("-",BO201)-FIND("|",BO201)-1))-VALUE(MID(BO201,FIND("-",BO201)+1,10)))))*$D$50)))))*$I201,0)),0)</f>
        <v>0</v>
      </c>
      <c r="BQ201" s="403"/>
      <c r="BR201" s="397" t="s">
        <v>268</v>
      </c>
      <c r="BS201" s="355" t="n">
        <f aca="false">IFERROR(IF($M201=BR201,($D$8+$D$9+$D$10)*$I201,IF($N201=LEFT(BR201,1),($D$8+MAX(0,IF($D$50=1,$D$9*(1-(ABS($Q201-ABS(VALUE(MID(BR201,FIND("|",BR201)+1,FIND("-",BR201)-FIND("|",BR201)-1))-VALUE(MID(BR201,FIND("-",BR201)+1,10)))))*$D$50),$D$9*(1-(IF($N201="X",ABS($O201-VALUE(MID(BR201,FIND("|",BR201)+1,FIND("-",BR201)-FIND("|",BR201)-1))),ABS($Q201-ABS(VALUE(MID(BR201,FIND("|",BR201)+1,FIND("-",BR201)-FIND("|",BR201)-1))-VALUE(MID(BR201,FIND("-",BR201)+1,10)))))*$D$50)))))*$I201,0)),0)</f>
        <v>0</v>
      </c>
      <c r="BT201" s="403"/>
      <c r="BU201" s="397"/>
      <c r="BV201" s="355" t="n">
        <f aca="false">IFERROR(IF($M201=BU201,($D$8+$D$9+$D$10)*$I201,IF($N201=LEFT(BU201,1),($D$8+MAX(0,IF($D$50=1,$D$9*(1-(ABS($Q201-ABS(VALUE(MID(BU201,FIND("|",BU201)+1,FIND("-",BU201)-FIND("|",BU201)-1))-VALUE(MID(BU201,FIND("-",BU201)+1,10)))))*$D$50),$D$9*(1-(IF($N201="X",ABS($O201-VALUE(MID(BU201,FIND("|",BU201)+1,FIND("-",BU201)-FIND("|",BU201)-1))),ABS($Q201-ABS(VALUE(MID(BU201,FIND("|",BU201)+1,FIND("-",BU201)-FIND("|",BU201)-1))-VALUE(MID(BU201,FIND("-",BU201)+1,10)))))*$D$50)))))*$I201,0)),0)</f>
        <v>0</v>
      </c>
      <c r="BW201" s="403"/>
      <c r="BX201" s="397"/>
      <c r="BY201" s="355" t="n">
        <f aca="false">IFERROR(IF($M201=BX201,($D$8+$D$9+$D$10)*$I201,IF($N201=LEFT(BX201,1),($D$8+MAX(0,IF($D$50=1,$D$9*(1-(ABS($Q201-ABS(VALUE(MID(BX201,FIND("|",BX201)+1,FIND("-",BX201)-FIND("|",BX201)-1))-VALUE(MID(BX201,FIND("-",BX201)+1,10)))))*$D$50),$D$9*(1-(IF($N201="X",ABS($O201-VALUE(MID(BX201,FIND("|",BX201)+1,FIND("-",BX201)-FIND("|",BX201)-1))),ABS($Q201-ABS(VALUE(MID(BX201,FIND("|",BX201)+1,FIND("-",BX201)-FIND("|",BX201)-1))-VALUE(MID(BX201,FIND("-",BX201)+1,10)))))*$D$50)))))*$I201,0)),0)</f>
        <v>0</v>
      </c>
      <c r="BZ201" s="403"/>
      <c r="CA201" s="362"/>
      <c r="CB201" s="355" t="n">
        <f aca="false">IFERROR(IF($M201=CA201,($D$8+$D$9+$D$10)*$I201,IF($N201=LEFT(CA201,1),($D$8+MAX(0,IF($D$50=1,$D$9*(1-(ABS($Q201-ABS(VALUE(MID(CA201,FIND("|",CA201)+1,FIND("-",CA201)-FIND("|",CA201)-1))-VALUE(MID(CA201,FIND("-",CA201)+1,10)))))*$D$50),$D$9*(1-(IF($N201="X",ABS($O201-VALUE(MID(CA201,FIND("|",CA201)+1,FIND("-",CA201)-FIND("|",CA201)-1))),ABS($Q201-ABS(VALUE(MID(CA201,FIND("|",CA201)+1,FIND("-",CA201)-FIND("|",CA201)-1))-VALUE(MID(CA201,FIND("-",CA201)+1,10)))))*$D$50)))))*$I201,0)),0)</f>
        <v>0</v>
      </c>
      <c r="CC201" s="403"/>
      <c r="CD201" s="397"/>
      <c r="CE201" s="355" t="n">
        <f aca="false">IFERROR(IF($M201=CD201,($D$8+$D$9+$D$10)*$I201,IF($N201=LEFT(CD201,1),($D$8+MAX(0,IF($D$50=1,$D$9*(1-(ABS($Q201-ABS(VALUE(MID(CD201,FIND("|",CD201)+1,FIND("-",CD201)-FIND("|",CD201)-1))-VALUE(MID(CD201,FIND("-",CD201)+1,10)))))*$D$50),$D$9*(1-(IF($N201="X",ABS($O201-VALUE(MID(CD201,FIND("|",CD201)+1,FIND("-",CD201)-FIND("|",CD201)-1))),ABS($Q201-ABS(VALUE(MID(CD201,FIND("|",CD201)+1,FIND("-",CD201)-FIND("|",CD201)-1))-VALUE(MID(CD201,FIND("-",CD201)+1,10)))))*$D$50)))))*$I201,0)),0)</f>
        <v>0</v>
      </c>
      <c r="CF201" s="403"/>
      <c r="CG201" s="397"/>
      <c r="CH201" s="355" t="n">
        <f aca="false">IFERROR(IF($M201=CG201,($D$8+$D$9+$D$10)*$I201,IF($N201=LEFT(CG201,1),($D$8+MAX(0,IF($D$50=1,$D$9*(1-(ABS($Q201-ABS(VALUE(MID(CG201,FIND("|",CG201)+1,FIND("-",CG201)-FIND("|",CG201)-1))-VALUE(MID(CG201,FIND("-",CG201)+1,10)))))*$D$50),$D$9*(1-(IF($N201="X",ABS($O201-VALUE(MID(CG201,FIND("|",CG201)+1,FIND("-",CG201)-FIND("|",CG201)-1))),ABS($Q201-ABS(VALUE(MID(CG201,FIND("|",CG201)+1,FIND("-",CG201)-FIND("|",CG201)-1))-VALUE(MID(CG201,FIND("-",CG201)+1,10)))))*$D$50)))))*$I201,0)),0)</f>
        <v>0</v>
      </c>
      <c r="CI201" s="403"/>
      <c r="CJ201" s="397"/>
      <c r="CK201" s="355" t="n">
        <f aca="false">IFERROR(IF($M201=CJ201,($D$8+$D$9+$D$10)*$I201,IF($N201=LEFT(CJ201,1),($D$8+MAX(0,IF($D$50=1,$D$9*(1-(ABS($Q201-ABS(VALUE(MID(CJ201,FIND("|",CJ201)+1,FIND("-",CJ201)-FIND("|",CJ201)-1))-VALUE(MID(CJ201,FIND("-",CJ201)+1,10)))))*$D$50),$D$9*(1-(IF($N201="X",ABS($O201-VALUE(MID(CJ201,FIND("|",CJ201)+1,FIND("-",CJ201)-FIND("|",CJ201)-1))),ABS($Q201-ABS(VALUE(MID(CJ201,FIND("|",CJ201)+1,FIND("-",CJ201)-FIND("|",CJ201)-1))-VALUE(MID(CJ201,FIND("-",CJ201)+1,10)))))*$D$50)))))*$I201,0)),0)</f>
        <v>0</v>
      </c>
      <c r="CL201" s="403"/>
      <c r="CM201" s="397"/>
      <c r="CN201" s="355" t="n">
        <f aca="false">IFERROR(IF($M201=CM201,($D$8+$D$9+$D$10)*$I201,IF($N201=LEFT(CM201,1),($D$8+MAX(0,IF($D$50=1,$D$9*(1-(ABS($Q201-ABS(VALUE(MID(CM201,FIND("|",CM201)+1,FIND("-",CM201)-FIND("|",CM201)-1))-VALUE(MID(CM201,FIND("-",CM201)+1,10)))))*$D$50),$D$9*(1-(IF($N201="X",ABS($O201-VALUE(MID(CM201,FIND("|",CM201)+1,FIND("-",CM201)-FIND("|",CM201)-1))),ABS($Q201-ABS(VALUE(MID(CM201,FIND("|",CM201)+1,FIND("-",CM201)-FIND("|",CM201)-1))-VALUE(MID(CM201,FIND("-",CM201)+1,10)))))*$D$50)))))*$I201,0)),0)</f>
        <v>0</v>
      </c>
      <c r="CO201" s="403"/>
      <c r="CP201" s="362"/>
      <c r="CQ201" s="355" t="n">
        <f aca="false">IFERROR(IF($M201=CP201,($D$8+$D$9+$D$10)*$I201,IF($N201=LEFT(CP201,1),($D$8+MAX(0,IF($D$50=1,$D$9*(1-(ABS($Q201-ABS(VALUE(MID(CP201,FIND("|",CP201)+1,FIND("-",CP201)-FIND("|",CP201)-1))-VALUE(MID(CP201,FIND("-",CP201)+1,10)))))*$D$50),$D$9*(1-(IF($N201="X",ABS($O201-VALUE(MID(CP201,FIND("|",CP201)+1,FIND("-",CP201)-FIND("|",CP201)-1))),ABS($Q201-ABS(VALUE(MID(CP201,FIND("|",CP201)+1,FIND("-",CP201)-FIND("|",CP201)-1))-VALUE(MID(CP201,FIND("-",CP201)+1,10)))))*$D$50)))))*$I201,0)),0)</f>
        <v>0</v>
      </c>
      <c r="CR201" s="403"/>
      <c r="CS201" s="397"/>
      <c r="CT201" s="355" t="n">
        <f aca="false">IFERROR(IF($M201=CS201,($D$8+$D$9+$D$10)*$I201,IF($N201=LEFT(CS201,1),($D$8+MAX(0,IF($D$50=1,$D$9*(1-(ABS($Q201-ABS(VALUE(MID(CS201,FIND("|",CS201)+1,FIND("-",CS201)-FIND("|",CS201)-1))-VALUE(MID(CS201,FIND("-",CS201)+1,10)))))*$D$50),$D$9*(1-(IF($N201="X",ABS($O201-VALUE(MID(CS201,FIND("|",CS201)+1,FIND("-",CS201)-FIND("|",CS201)-1))),ABS($Q201-ABS(VALUE(MID(CS201,FIND("|",CS201)+1,FIND("-",CS201)-FIND("|",CS201)-1))-VALUE(MID(CS201,FIND("-",CS201)+1,10)))))*$D$50)))))*$I201,0)),0)</f>
        <v>0</v>
      </c>
      <c r="CU201" s="403"/>
      <c r="CV201" s="397"/>
      <c r="CW201" s="355" t="n">
        <f aca="false">IFERROR(IF($M201=CV201,($D$8+$D$9+$D$10)*$I201,IF($N201=LEFT(CV201,1),($D$8+MAX(0,IF($D$50=1,$D$9*(1-(ABS($Q201-ABS(VALUE(MID(CV201,FIND("|",CV201)+1,FIND("-",CV201)-FIND("|",CV201)-1))-VALUE(MID(CV201,FIND("-",CV201)+1,10)))))*$D$50),$D$9*(1-(IF($N201="X",ABS($O201-VALUE(MID(CV201,FIND("|",CV201)+1,FIND("-",CV201)-FIND("|",CV201)-1))),ABS($Q201-ABS(VALUE(MID(CV201,FIND("|",CV201)+1,FIND("-",CV201)-FIND("|",CV201)-1))-VALUE(MID(CV201,FIND("-",CV201)+1,10)))))*$D$50)))))*$I201,0)),0)</f>
        <v>0</v>
      </c>
      <c r="CX201" s="403"/>
      <c r="CY201" s="397"/>
      <c r="CZ201" s="355" t="n">
        <f aca="false">IFERROR(IF($M201=CY201,($D$8+$D$9+$D$10)*$I201,IF($N201=LEFT(CY201,1),($D$8+MAX(0,IF($D$50=1,$D$9*(1-(ABS($Q201-ABS(VALUE(MID(CY201,FIND("|",CY201)+1,FIND("-",CY201)-FIND("|",CY201)-1))-VALUE(MID(CY201,FIND("-",CY201)+1,10)))))*$D$50),$D$9*(1-(IF($N201="X",ABS($O201-VALUE(MID(CY201,FIND("|",CY201)+1,FIND("-",CY201)-FIND("|",CY201)-1))),ABS($Q201-ABS(VALUE(MID(CY201,FIND("|",CY201)+1,FIND("-",CY201)-FIND("|",CY201)-1))-VALUE(MID(CY201,FIND("-",CY201)+1,10)))))*$D$50)))))*$I201,0)),0)</f>
        <v>0</v>
      </c>
      <c r="DA201" s="403"/>
      <c r="DB201" s="397"/>
      <c r="DC201" s="355" t="n">
        <f aca="false">IFERROR(IF($M201=DB201,($D$8+$D$9+$D$10)*$I201,IF($N201=LEFT(DB201,1),($D$8+MAX(0,IF($D$50=1,$D$9*(1-(ABS($Q201-ABS(VALUE(MID(DB201,FIND("|",DB201)+1,FIND("-",DB201)-FIND("|",DB201)-1))-VALUE(MID(DB201,FIND("-",DB201)+1,10)))))*$D$50),$D$9*(1-(IF($N201="X",ABS($O201-VALUE(MID(DB201,FIND("|",DB201)+1,FIND("-",DB201)-FIND("|",DB201)-1))),ABS($Q201-ABS(VALUE(MID(DB201,FIND("|",DB201)+1,FIND("-",DB201)-FIND("|",DB201)-1))-VALUE(MID(DB201,FIND("-",DB201)+1,10)))))*$D$50)))))*$I201,0)),0)</f>
        <v>0</v>
      </c>
      <c r="DD201" s="403"/>
      <c r="DE201" s="362"/>
      <c r="DF201" s="355" t="n">
        <f aca="false">IFERROR(IF($M201=DE201,($D$8+$D$9+$D$10)*$I201,IF($N201=LEFT(DE201,1),($D$8+MAX(0,IF($D$50=1,$D$9*(1-(ABS($Q201-ABS(VALUE(MID(DE201,FIND("|",DE201)+1,FIND("-",DE201)-FIND("|",DE201)-1))-VALUE(MID(DE201,FIND("-",DE201)+1,10)))))*$D$50),$D$9*(1-(IF($N201="X",ABS($O201-VALUE(MID(DE201,FIND("|",DE201)+1,FIND("-",DE201)-FIND("|",DE201)-1))),ABS($Q201-ABS(VALUE(MID(DE201,FIND("|",DE201)+1,FIND("-",DE201)-FIND("|",DE201)-1))-VALUE(MID(DE201,FIND("-",DE201)+1,10)))))*$D$50)))))*$I201,0)),0)</f>
        <v>0</v>
      </c>
      <c r="DG201" s="403"/>
      <c r="DH201" s="397"/>
      <c r="DI201" s="355" t="n">
        <f aca="false">IFERROR(IF($M201=DH201,($D$8+$D$9+$D$10)*$I201,IF($N201=LEFT(DH201,1),($D$8+MAX(0,IF($D$50=1,$D$9*(1-(ABS($Q201-ABS(VALUE(MID(DH201,FIND("|",DH201)+1,FIND("-",DH201)-FIND("|",DH201)-1))-VALUE(MID(DH201,FIND("-",DH201)+1,10)))))*$D$50),$D$9*(1-(IF($N201="X",ABS($O201-VALUE(MID(DH201,FIND("|",DH201)+1,FIND("-",DH201)-FIND("|",DH201)-1))),ABS($Q201-ABS(VALUE(MID(DH201,FIND("|",DH201)+1,FIND("-",DH201)-FIND("|",DH201)-1))-VALUE(MID(DH201,FIND("-",DH201)+1,10)))))*$D$50)))))*$I201,0)),0)</f>
        <v>0</v>
      </c>
      <c r="DJ201" s="403"/>
      <c r="DK201" s="397"/>
      <c r="DL201" s="355" t="n">
        <f aca="false">IFERROR(IF($M201=DK201,($D$8+$D$9+$D$10)*$I201,IF($N201=LEFT(DK201,1),($D$8+MAX(0,IF($D$50=1,$D$9*(1-(ABS($Q201-ABS(VALUE(MID(DK201,FIND("|",DK201)+1,FIND("-",DK201)-FIND("|",DK201)-1))-VALUE(MID(DK201,FIND("-",DK201)+1,10)))))*$D$50),$D$9*(1-(IF($N201="X",ABS($O201-VALUE(MID(DK201,FIND("|",DK201)+1,FIND("-",DK201)-FIND("|",DK201)-1))),ABS($Q201-ABS(VALUE(MID(DK201,FIND("|",DK201)+1,FIND("-",DK201)-FIND("|",DK201)-1))-VALUE(MID(DK201,FIND("-",DK201)+1,10)))))*$D$50)))))*$I201,0)),0)</f>
        <v>0</v>
      </c>
      <c r="DM201" s="403"/>
      <c r="DN201" s="397"/>
      <c r="DO201" s="355" t="n">
        <f aca="false">IFERROR(IF($M201=DN201,($D$8+$D$9+$D$10)*$I201,IF($N201=LEFT(DN201,1),($D$8+MAX(0,IF($D$50=1,$D$9*(1-(ABS($Q201-ABS(VALUE(MID(DN201,FIND("|",DN201)+1,FIND("-",DN201)-FIND("|",DN201)-1))-VALUE(MID(DN201,FIND("-",DN201)+1,10)))))*$D$50),$D$9*(1-(IF($N201="X",ABS($O201-VALUE(MID(DN201,FIND("|",DN201)+1,FIND("-",DN201)-FIND("|",DN201)-1))),ABS($Q201-ABS(VALUE(MID(DN201,FIND("|",DN201)+1,FIND("-",DN201)-FIND("|",DN201)-1))-VALUE(MID(DN201,FIND("-",DN201)+1,10)))))*$D$50)))))*$I201,0)),0)</f>
        <v>0</v>
      </c>
      <c r="DP201" s="403"/>
      <c r="DQ201" s="397"/>
      <c r="DR201" s="355" t="n">
        <f aca="false">IFERROR(IF($M201=DQ201,($D$8+$D$9+$D$10)*$I201,IF($N201=LEFT(DQ201,1),($D$8+MAX(0,IF($D$50=1,$D$9*(1-(ABS($Q201-ABS(VALUE(MID(DQ201,FIND("|",DQ201)+1,FIND("-",DQ201)-FIND("|",DQ201)-1))-VALUE(MID(DQ201,FIND("-",DQ201)+1,10)))))*$D$50),$D$9*(1-(IF($N201="X",ABS($O201-VALUE(MID(DQ201,FIND("|",DQ201)+1,FIND("-",DQ201)-FIND("|",DQ201)-1))),ABS($Q201-ABS(VALUE(MID(DQ201,FIND("|",DQ201)+1,FIND("-",DQ201)-FIND("|",DQ201)-1))-VALUE(MID(DQ201,FIND("-",DQ201)+1,10)))))*$D$50)))))*$I201,0)),0)</f>
        <v>0</v>
      </c>
      <c r="DS201" s="403"/>
      <c r="DT201" s="362"/>
      <c r="DU201" s="355" t="n">
        <f aca="false">IFERROR(IF($M201=DT201,($D$8+$D$9+$D$10)*$I201,IF($N201=LEFT(DT201,1),($D$8+MAX(0,IF($D$50=1,$D$9*(1-(ABS($Q201-ABS(VALUE(MID(DT201,FIND("|",DT201)+1,FIND("-",DT201)-FIND("|",DT201)-1))-VALUE(MID(DT201,FIND("-",DT201)+1,10)))))*$D$50),$D$9*(1-(IF($N201="X",ABS($O201-VALUE(MID(DT201,FIND("|",DT201)+1,FIND("-",DT201)-FIND("|",DT201)-1))),ABS($Q201-ABS(VALUE(MID(DT201,FIND("|",DT201)+1,FIND("-",DT201)-FIND("|",DT201)-1))-VALUE(MID(DT201,FIND("-",DT201)+1,10)))))*$D$50)))))*$I201,0)),0)</f>
        <v>0</v>
      </c>
      <c r="DV201" s="403"/>
      <c r="DW201" s="397"/>
      <c r="DX201" s="355" t="n">
        <f aca="false">IFERROR(IF($M201=DW201,($D$8+$D$9+$D$10)*$I201,IF($N201=LEFT(DW201,1),($D$8+MAX(0,IF($D$50=1,$D$9*(1-(ABS($Q201-ABS(VALUE(MID(DW201,FIND("|",DW201)+1,FIND("-",DW201)-FIND("|",DW201)-1))-VALUE(MID(DW201,FIND("-",DW201)+1,10)))))*$D$50),$D$9*(1-(IF($N201="X",ABS($O201-VALUE(MID(DW201,FIND("|",DW201)+1,FIND("-",DW201)-FIND("|",DW201)-1))),ABS($Q201-ABS(VALUE(MID(DW201,FIND("|",DW201)+1,FIND("-",DW201)-FIND("|",DW201)-1))-VALUE(MID(DW201,FIND("-",DW201)+1,10)))))*$D$50)))))*$I201,0)),0)</f>
        <v>0</v>
      </c>
      <c r="DY201" s="403"/>
      <c r="DZ201" s="397"/>
      <c r="EA201" s="355" t="n">
        <f aca="false">IFERROR(IF($M201=DZ201,($D$8+$D$9+$D$10)*$I201,IF($N201=LEFT(DZ201,1),($D$8+MAX(0,IF($D$50=1,$D$9*(1-(ABS($Q201-ABS(VALUE(MID(DZ201,FIND("|",DZ201)+1,FIND("-",DZ201)-FIND("|",DZ201)-1))-VALUE(MID(DZ201,FIND("-",DZ201)+1,10)))))*$D$50),$D$9*(1-(IF($N201="X",ABS($O201-VALUE(MID(DZ201,FIND("|",DZ201)+1,FIND("-",DZ201)-FIND("|",DZ201)-1))),ABS($Q201-ABS(VALUE(MID(DZ201,FIND("|",DZ201)+1,FIND("-",DZ201)-FIND("|",DZ201)-1))-VALUE(MID(DZ201,FIND("-",DZ201)+1,10)))))*$D$50)))))*$I201,0)),0)</f>
        <v>0</v>
      </c>
      <c r="EB201" s="403"/>
      <c r="EC201" s="397"/>
      <c r="ED201" s="355" t="n">
        <f aca="false">IFERROR(IF($M201=EC201,($D$8+$D$9+$D$10)*$I201,IF($N201=LEFT(EC201,1),($D$8+MAX(0,IF($D$50=1,$D$9*(1-(ABS($Q201-ABS(VALUE(MID(EC201,FIND("|",EC201)+1,FIND("-",EC201)-FIND("|",EC201)-1))-VALUE(MID(EC201,FIND("-",EC201)+1,10)))))*$D$50),$D$9*(1-(IF($N201="X",ABS($O201-VALUE(MID(EC201,FIND("|",EC201)+1,FIND("-",EC201)-FIND("|",EC201)-1))),ABS($Q201-ABS(VALUE(MID(EC201,FIND("|",EC201)+1,FIND("-",EC201)-FIND("|",EC201)-1))-VALUE(MID(EC201,FIND("-",EC201)+1,10)))))*$D$50)))))*$I201,0)),0)</f>
        <v>0</v>
      </c>
      <c r="EE201" s="403"/>
      <c r="EF201" s="397"/>
      <c r="EG201" s="355" t="n">
        <f aca="false">IFERROR(IF($M201=EF201,($D$8+$D$9+$D$10)*$I201,IF($N201=LEFT(EF201,1),($D$8+MAX(0,IF($D$50=1,$D$9*(1-(ABS($Q201-ABS(VALUE(MID(EF201,FIND("|",EF201)+1,FIND("-",EF201)-FIND("|",EF201)-1))-VALUE(MID(EF201,FIND("-",EF201)+1,10)))))*$D$50),$D$9*(1-(IF($N201="X",ABS($O201-VALUE(MID(EF201,FIND("|",EF201)+1,FIND("-",EF201)-FIND("|",EF201)-1))),ABS($Q201-ABS(VALUE(MID(EF201,FIND("|",EF201)+1,FIND("-",EF201)-FIND("|",EF201)-1))-VALUE(MID(EF201,FIND("-",EF201)+1,10)))))*$D$50)))))*$I201,0)),0)</f>
        <v>0</v>
      </c>
      <c r="EH201" s="403"/>
      <c r="EI201" s="403"/>
    </row>
    <row r="202" customFormat="false" ht="15" hidden="false" customHeight="false" outlineLevel="0" collapsed="false">
      <c r="A202" s="331" t="n">
        <f aca="false">WORLDCUP!AD122</f>
        <v>0</v>
      </c>
      <c r="B202" s="331" t="n">
        <f aca="false">WORLDCUP!AC122</f>
        <v>0</v>
      </c>
      <c r="C202" s="421" t="str">
        <f aca="false">CONCATENATE(WORLDCUP!AF122,"-",WORLDCUP!AA122)</f>
        <v>W78-W76</v>
      </c>
      <c r="D202" s="421" t="str">
        <f aca="false">IF(WORLDCUP!AC122&gt;WORLDCUP!AD122,2,IF(WORLDCUP!AC122&lt;WORLDCUP!AD122,1,IF(AND(WORLDCUP!AC122=WORLDCUP!AD122,WORLDCUP!AC122&lt;&gt;"",WORLDCUP!AD122&lt;&gt;""),0,"PD")))</f>
        <v>PD</v>
      </c>
      <c r="E202" s="421" t="str">
        <f aca="false">IF(OR(WORLDCUP!AD122="",WORLDCUP!AC122=""),"-",A202&amp;"-"&amp;B202)</f>
        <v>-</v>
      </c>
      <c r="F202" s="422" t="n">
        <f aca="false">SUM($D$20:$D$22)*I202</f>
        <v>17</v>
      </c>
      <c r="G202" s="422" t="n">
        <f aca="false">VLOOKUP(H202,Equipos!$Q$1:$R$25,2,0)</f>
        <v>21</v>
      </c>
      <c r="H202" s="409" t="str">
        <f aca="false">Idiomas!$D$261</f>
        <v>Octavos de final</v>
      </c>
      <c r="I202" s="424" t="n">
        <v>1</v>
      </c>
      <c r="J202" s="417"/>
      <c r="K202" s="366" t="str">
        <f aca="false">CONCATENATE(WORLDCUP!AA122,"-",WORLDCUP!AF122)</f>
        <v>W76-W78</v>
      </c>
      <c r="L202" s="353" t="str">
        <f aca="false">IF(OR(WORLDCUP!AC122="",WORLDCUP!AD122=""),"PD",IF(WORLDCUP!AC122&gt;WORLDCUP!AD122,1,IF(WORLDCUP!AC122&lt;WORLDCUP!AD122,2,0)))</f>
        <v>PD</v>
      </c>
      <c r="M202" s="358" t="str">
        <f aca="false">IF(OR(WORLDCUP!AC122="",WORLDCUP!AD122=""),"-",N202&amp;"|"&amp;O202&amp;"-"&amp;P202)</f>
        <v>-</v>
      </c>
      <c r="N202" s="331" t="str">
        <f aca="false">IF(OR(WORLDCUP!AC122="",WORLDCUP!AD122=""),"",IF(WORLDCUP!AC122&gt;WORLDCUP!AD122,"1",IF(WORLDCUP!AC122&lt;WORLDCUP!AD122,"2","X")))</f>
        <v/>
      </c>
      <c r="O202" s="331" t="n">
        <f aca="false">WORLDCUP!AC122</f>
        <v>0</v>
      </c>
      <c r="P202" s="331" t="n">
        <f aca="false">WORLDCUP!AD122</f>
        <v>0</v>
      </c>
      <c r="Q202" s="331" t="n">
        <f aca="false">ABS(O202-P202)</f>
        <v>0</v>
      </c>
      <c r="R202" s="403"/>
      <c r="S202" s="362" t="s">
        <v>266</v>
      </c>
      <c r="T202" s="355" t="n">
        <f aca="false">IFERROR(IF($M202=S202,($D$8+$D$9+$D$10)*$I202,IF($N202=LEFT(S202,1),($D$8+MAX(0,IF($D$50=1,$D$9*(1-(ABS($Q202-ABS(VALUE(MID(S202,FIND("|",S202)+1,FIND("-",S202)-FIND("|",S202)-1))-VALUE(MID(S202,FIND("-",S202)+1,10)))))*$D$50),$D$9*(1-(IF($N202="X",ABS($O202-VALUE(MID(S202,FIND("|",S202)+1,FIND("-",S202)-FIND("|",S202)-1))),ABS($Q202-ABS(VALUE(MID(S202,FIND("|",S202)+1,FIND("-",S202)-FIND("|",S202)-1))-VALUE(MID(S202,FIND("-",S202)+1,10)))))*$D$50)))))*$I202,0)),0)</f>
        <v>0</v>
      </c>
      <c r="U202" s="403"/>
      <c r="V202" s="362" t="s">
        <v>266</v>
      </c>
      <c r="W202" s="355" t="n">
        <f aca="false">IFERROR(IF($M202=V202,($D$8+$D$9+$D$10)*$I202,IF($N202=LEFT(V202,1),($D$8+MAX(0,IF($D$50=1,$D$9*(1-(ABS($Q202-ABS(VALUE(MID(V202,FIND("|",V202)+1,FIND("-",V202)-FIND("|",V202)-1))-VALUE(MID(V202,FIND("-",V202)+1,10)))))*$D$50),$D$9*(1-(IF($N202="X",ABS($O202-VALUE(MID(V202,FIND("|",V202)+1,FIND("-",V202)-FIND("|",V202)-1))),ABS($Q202-ABS(VALUE(MID(V202,FIND("|",V202)+1,FIND("-",V202)-FIND("|",V202)-1))-VALUE(MID(V202,FIND("-",V202)+1,10)))))*$D$50)))))*$I202,0)),0)</f>
        <v>0</v>
      </c>
      <c r="X202" s="403"/>
      <c r="Y202" s="397" t="s">
        <v>266</v>
      </c>
      <c r="Z202" s="355" t="n">
        <f aca="false">IFERROR(IF($M202=Y202,($D$8+$D$9+$D$10)*$I202,IF($N202=LEFT(Y202,1),($D$8+MAX(0,IF($D$50=1,$D$9*(1-(ABS($Q202-ABS(VALUE(MID(Y202,FIND("|",Y202)+1,FIND("-",Y202)-FIND("|",Y202)-1))-VALUE(MID(Y202,FIND("-",Y202)+1,10)))))*$D$50),$D$9*(1-(IF($N202="X",ABS($O202-VALUE(MID(Y202,FIND("|",Y202)+1,FIND("-",Y202)-FIND("|",Y202)-1))),ABS($Q202-ABS(VALUE(MID(Y202,FIND("|",Y202)+1,FIND("-",Y202)-FIND("|",Y202)-1))-VALUE(MID(Y202,FIND("-",Y202)+1,10)))))*$D$50)))))*$I202,0)),0)</f>
        <v>0</v>
      </c>
      <c r="AA202" s="403"/>
      <c r="AB202" s="397" t="s">
        <v>264</v>
      </c>
      <c r="AC202" s="355" t="n">
        <f aca="false">IFERROR(IF($M202=AB202,($D$8+$D$9+$D$10)*$I202,IF($N202=LEFT(AB202,1),($D$8+MAX(0,IF($D$50=1,$D$9*(1-(ABS($Q202-ABS(VALUE(MID(AB202,FIND("|",AB202)+1,FIND("-",AB202)-FIND("|",AB202)-1))-VALUE(MID(AB202,FIND("-",AB202)+1,10)))))*$D$50),$D$9*(1-(IF($N202="X",ABS($O202-VALUE(MID(AB202,FIND("|",AB202)+1,FIND("-",AB202)-FIND("|",AB202)-1))),ABS($Q202-ABS(VALUE(MID(AB202,FIND("|",AB202)+1,FIND("-",AB202)-FIND("|",AB202)-1))-VALUE(MID(AB202,FIND("-",AB202)+1,10)))))*$D$50)))))*$I202,0)),0)</f>
        <v>0</v>
      </c>
      <c r="AD202" s="403"/>
      <c r="AE202" s="397" t="s">
        <v>266</v>
      </c>
      <c r="AF202" s="355" t="n">
        <f aca="false">IFERROR(IF($M202=AE202,($D$8+$D$9+$D$10)*$I202,IF($N202=LEFT(AE202,1),($D$8+MAX(0,IF($D$50=1,$D$9*(1-(ABS($Q202-ABS(VALUE(MID(AE202,FIND("|",AE202)+1,FIND("-",AE202)-FIND("|",AE202)-1))-VALUE(MID(AE202,FIND("-",AE202)+1,10)))))*$D$50),$D$9*(1-(IF($N202="X",ABS($O202-VALUE(MID(AE202,FIND("|",AE202)+1,FIND("-",AE202)-FIND("|",AE202)-1))),ABS($Q202-ABS(VALUE(MID(AE202,FIND("|",AE202)+1,FIND("-",AE202)-FIND("|",AE202)-1))-VALUE(MID(AE202,FIND("-",AE202)+1,10)))))*$D$50)))))*$I202,0)),0)</f>
        <v>0</v>
      </c>
      <c r="AG202" s="403"/>
      <c r="AH202" s="362" t="s">
        <v>265</v>
      </c>
      <c r="AI202" s="355" t="n">
        <f aca="false">IFERROR(IF($M202=AH202,($D$8+$D$9+$D$10)*$I202,IF($N202=LEFT(AH202,1),($D$8+MAX(0,IF($D$50=1,$D$9*(1-(ABS($Q202-ABS(VALUE(MID(AH202,FIND("|",AH202)+1,FIND("-",AH202)-FIND("|",AH202)-1))-VALUE(MID(AH202,FIND("-",AH202)+1,10)))))*$D$50),$D$9*(1-(IF($N202="X",ABS($O202-VALUE(MID(AH202,FIND("|",AH202)+1,FIND("-",AH202)-FIND("|",AH202)-1))),ABS($Q202-ABS(VALUE(MID(AH202,FIND("|",AH202)+1,FIND("-",AH202)-FIND("|",AH202)-1))-VALUE(MID(AH202,FIND("-",AH202)+1,10)))))*$D$50)))))*$I202,0)),0)</f>
        <v>0</v>
      </c>
      <c r="AJ202" s="403"/>
      <c r="AK202" s="362" t="s">
        <v>266</v>
      </c>
      <c r="AL202" s="355" t="n">
        <f aca="false">IFERROR(IF($M202=AK202,($D$8+$D$9+$D$10)*$I202,IF($N202=LEFT(AK202,1),($D$8+MAX(0,IF($D$50=1,$D$9*(1-(ABS($Q202-ABS(VALUE(MID(AK202,FIND("|",AK202)+1,FIND("-",AK202)-FIND("|",AK202)-1))-VALUE(MID(AK202,FIND("-",AK202)+1,10)))))*$D$50),$D$9*(1-(IF($N202="X",ABS($O202-VALUE(MID(AK202,FIND("|",AK202)+1,FIND("-",AK202)-FIND("|",AK202)-1))),ABS($Q202-ABS(VALUE(MID(AK202,FIND("|",AK202)+1,FIND("-",AK202)-FIND("|",AK202)-1))-VALUE(MID(AK202,FIND("-",AK202)+1,10)))))*$D$50)))))*$I202,0)),0)</f>
        <v>0</v>
      </c>
      <c r="AM202" s="403"/>
      <c r="AN202" s="397" t="s">
        <v>264</v>
      </c>
      <c r="AO202" s="355" t="n">
        <f aca="false">IFERROR(IF($M202=AN202,($D$8+$D$9+$D$10)*$I202,IF($N202=LEFT(AN202,1),($D$8+MAX(0,IF($D$50=1,$D$9*(1-(ABS($Q202-ABS(VALUE(MID(AN202,FIND("|",AN202)+1,FIND("-",AN202)-FIND("|",AN202)-1))-VALUE(MID(AN202,FIND("-",AN202)+1,10)))))*$D$50),$D$9*(1-(IF($N202="X",ABS($O202-VALUE(MID(AN202,FIND("|",AN202)+1,FIND("-",AN202)-FIND("|",AN202)-1))),ABS($Q202-ABS(VALUE(MID(AN202,FIND("|",AN202)+1,FIND("-",AN202)-FIND("|",AN202)-1))-VALUE(MID(AN202,FIND("-",AN202)+1,10)))))*$D$50)))))*$I202,0)),0)</f>
        <v>0</v>
      </c>
      <c r="AP202" s="403"/>
      <c r="AQ202" s="397" t="s">
        <v>269</v>
      </c>
      <c r="AR202" s="355" t="n">
        <f aca="false">IFERROR(IF($M202=AQ202,($D$8+$D$9+$D$10)*$I202,IF($N202=LEFT(AQ202,1),($D$8+MAX(0,IF($D$50=1,$D$9*(1-(ABS($Q202-ABS(VALUE(MID(AQ202,FIND("|",AQ202)+1,FIND("-",AQ202)-FIND("|",AQ202)-1))-VALUE(MID(AQ202,FIND("-",AQ202)+1,10)))))*$D$50),$D$9*(1-(IF($N202="X",ABS($O202-VALUE(MID(AQ202,FIND("|",AQ202)+1,FIND("-",AQ202)-FIND("|",AQ202)-1))),ABS($Q202-ABS(VALUE(MID(AQ202,FIND("|",AQ202)+1,FIND("-",AQ202)-FIND("|",AQ202)-1))-VALUE(MID(AQ202,FIND("-",AQ202)+1,10)))))*$D$50)))))*$I202,0)),0)</f>
        <v>0</v>
      </c>
      <c r="AS202" s="403"/>
      <c r="AT202" s="397" t="s">
        <v>264</v>
      </c>
      <c r="AU202" s="355" t="n">
        <f aca="false">IFERROR(IF($M202=AT202,($D$8+$D$9+$D$10)*$I202,IF($N202=LEFT(AT202,1),($D$8+MAX(0,IF($D$50=1,$D$9*(1-(ABS($Q202-ABS(VALUE(MID(AT202,FIND("|",AT202)+1,FIND("-",AT202)-FIND("|",AT202)-1))-VALUE(MID(AT202,FIND("-",AT202)+1,10)))))*$D$50),$D$9*(1-(IF($N202="X",ABS($O202-VALUE(MID(AT202,FIND("|",AT202)+1,FIND("-",AT202)-FIND("|",AT202)-1))),ABS($Q202-ABS(VALUE(MID(AT202,FIND("|",AT202)+1,FIND("-",AT202)-FIND("|",AT202)-1))-VALUE(MID(AT202,FIND("-",AT202)+1,10)))))*$D$50)))))*$I202,0)),0)</f>
        <v>0</v>
      </c>
      <c r="AV202" s="403"/>
      <c r="AW202" s="362" t="s">
        <v>264</v>
      </c>
      <c r="AX202" s="355" t="n">
        <f aca="false">IFERROR(IF($M202=AW202,($D$8+$D$9+$D$10)*$I202,IF($N202=LEFT(AW202,1),($D$8+MAX(0,IF($D$50=1,$D$9*(1-(ABS($Q202-ABS(VALUE(MID(AW202,FIND("|",AW202)+1,FIND("-",AW202)-FIND("|",AW202)-1))-VALUE(MID(AW202,FIND("-",AW202)+1,10)))))*$D$50),$D$9*(1-(IF($N202="X",ABS($O202-VALUE(MID(AW202,FIND("|",AW202)+1,FIND("-",AW202)-FIND("|",AW202)-1))),ABS($Q202-ABS(VALUE(MID(AW202,FIND("|",AW202)+1,FIND("-",AW202)-FIND("|",AW202)-1))-VALUE(MID(AW202,FIND("-",AW202)+1,10)))))*$D$50)))))*$I202,0)),0)</f>
        <v>0</v>
      </c>
      <c r="AY202" s="403"/>
      <c r="AZ202" s="362" t="s">
        <v>264</v>
      </c>
      <c r="BA202" s="355" t="n">
        <f aca="false">IFERROR(IF($M202=AZ202,($D$8+$D$9+$D$10)*$I202,IF($N202=LEFT(AZ202,1),($D$8+MAX(0,IF($D$50=1,$D$9*(1-(ABS($Q202-ABS(VALUE(MID(AZ202,FIND("|",AZ202)+1,FIND("-",AZ202)-FIND("|",AZ202)-1))-VALUE(MID(AZ202,FIND("-",AZ202)+1,10)))))*$D$50),$D$9*(1-(IF($N202="X",ABS($O202-VALUE(MID(AZ202,FIND("|",AZ202)+1,FIND("-",AZ202)-FIND("|",AZ202)-1))),ABS($Q202-ABS(VALUE(MID(AZ202,FIND("|",AZ202)+1,FIND("-",AZ202)-FIND("|",AZ202)-1))-VALUE(MID(AZ202,FIND("-",AZ202)+1,10)))))*$D$50)))))*$I202,0)),0)</f>
        <v>0</v>
      </c>
      <c r="BB202" s="403"/>
      <c r="BC202" s="397" t="s">
        <v>277</v>
      </c>
      <c r="BD202" s="355" t="n">
        <f aca="false">IFERROR(IF($M202=BC202,($D$8+$D$9+$D$10)*$I202,IF($N202=LEFT(BC202,1),($D$8+MAX(0,IF($D$50=1,$D$9*(1-(ABS($Q202-ABS(VALUE(MID(BC202,FIND("|",BC202)+1,FIND("-",BC202)-FIND("|",BC202)-1))-VALUE(MID(BC202,FIND("-",BC202)+1,10)))))*$D$50),$D$9*(1-(IF($N202="X",ABS($O202-VALUE(MID(BC202,FIND("|",BC202)+1,FIND("-",BC202)-FIND("|",BC202)-1))),ABS($Q202-ABS(VALUE(MID(BC202,FIND("|",BC202)+1,FIND("-",BC202)-FIND("|",BC202)-1))-VALUE(MID(BC202,FIND("-",BC202)+1,10)))))*$D$50)))))*$I202,0)),0)</f>
        <v>0</v>
      </c>
      <c r="BE202" s="403"/>
      <c r="BF202" s="397" t="s">
        <v>265</v>
      </c>
      <c r="BG202" s="355" t="n">
        <f aca="false">IFERROR(IF($M202=BF202,($D$8+$D$9+$D$10)*$I202,IF($N202=LEFT(BF202,1),($D$8+MAX(0,IF($D$50=1,$D$9*(1-(ABS($Q202-ABS(VALUE(MID(BF202,FIND("|",BF202)+1,FIND("-",BF202)-FIND("|",BF202)-1))-VALUE(MID(BF202,FIND("-",BF202)+1,10)))))*$D$50),$D$9*(1-(IF($N202="X",ABS($O202-VALUE(MID(BF202,FIND("|",BF202)+1,FIND("-",BF202)-FIND("|",BF202)-1))),ABS($Q202-ABS(VALUE(MID(BF202,FIND("|",BF202)+1,FIND("-",BF202)-FIND("|",BF202)-1))-VALUE(MID(BF202,FIND("-",BF202)+1,10)))))*$D$50)))))*$I202,0)),0)</f>
        <v>0</v>
      </c>
      <c r="BH202" s="403"/>
      <c r="BI202" s="397" t="s">
        <v>266</v>
      </c>
      <c r="BJ202" s="355" t="n">
        <f aca="false">IFERROR(IF($M202=BI202,($D$8+$D$9+$D$10)*$I202,IF($N202=LEFT(BI202,1),($D$8+MAX(0,IF($D$50=1,$D$9*(1-(ABS($Q202-ABS(VALUE(MID(BI202,FIND("|",BI202)+1,FIND("-",BI202)-FIND("|",BI202)-1))-VALUE(MID(BI202,FIND("-",BI202)+1,10)))))*$D$50),$D$9*(1-(IF($N202="X",ABS($O202-VALUE(MID(BI202,FIND("|",BI202)+1,FIND("-",BI202)-FIND("|",BI202)-1))),ABS($Q202-ABS(VALUE(MID(BI202,FIND("|",BI202)+1,FIND("-",BI202)-FIND("|",BI202)-1))-VALUE(MID(BI202,FIND("-",BI202)+1,10)))))*$D$50)))))*$I202,0)),0)</f>
        <v>0</v>
      </c>
      <c r="BK202" s="403"/>
      <c r="BL202" s="362" t="s">
        <v>264</v>
      </c>
      <c r="BM202" s="355" t="n">
        <f aca="false">IFERROR(IF($M202=BL202,($D$8+$D$9+$D$10)*$I202,IF($N202=LEFT(BL202,1),($D$8+MAX(0,IF($D$50=1,$D$9*(1-(ABS($Q202-ABS(VALUE(MID(BL202,FIND("|",BL202)+1,FIND("-",BL202)-FIND("|",BL202)-1))-VALUE(MID(BL202,FIND("-",BL202)+1,10)))))*$D$50),$D$9*(1-(IF($N202="X",ABS($O202-VALUE(MID(BL202,FIND("|",BL202)+1,FIND("-",BL202)-FIND("|",BL202)-1))),ABS($Q202-ABS(VALUE(MID(BL202,FIND("|",BL202)+1,FIND("-",BL202)-FIND("|",BL202)-1))-VALUE(MID(BL202,FIND("-",BL202)+1,10)))))*$D$50)))))*$I202,0)),0)</f>
        <v>0</v>
      </c>
      <c r="BN202" s="403"/>
      <c r="BO202" s="362" t="s">
        <v>264</v>
      </c>
      <c r="BP202" s="355" t="n">
        <f aca="false">IFERROR(IF($M202=BO202,($D$8+$D$9+$D$10)*$I202,IF($N202=LEFT(BO202,1),($D$8+MAX(0,IF($D$50=1,$D$9*(1-(ABS($Q202-ABS(VALUE(MID(BO202,FIND("|",BO202)+1,FIND("-",BO202)-FIND("|",BO202)-1))-VALUE(MID(BO202,FIND("-",BO202)+1,10)))))*$D$50),$D$9*(1-(IF($N202="X",ABS($O202-VALUE(MID(BO202,FIND("|",BO202)+1,FIND("-",BO202)-FIND("|",BO202)-1))),ABS($Q202-ABS(VALUE(MID(BO202,FIND("|",BO202)+1,FIND("-",BO202)-FIND("|",BO202)-1))-VALUE(MID(BO202,FIND("-",BO202)+1,10)))))*$D$50)))))*$I202,0)),0)</f>
        <v>0</v>
      </c>
      <c r="BQ202" s="403"/>
      <c r="BR202" s="397" t="s">
        <v>266</v>
      </c>
      <c r="BS202" s="355" t="n">
        <f aca="false">IFERROR(IF($M202=BR202,($D$8+$D$9+$D$10)*$I202,IF($N202=LEFT(BR202,1),($D$8+MAX(0,IF($D$50=1,$D$9*(1-(ABS($Q202-ABS(VALUE(MID(BR202,FIND("|",BR202)+1,FIND("-",BR202)-FIND("|",BR202)-1))-VALUE(MID(BR202,FIND("-",BR202)+1,10)))))*$D$50),$D$9*(1-(IF($N202="X",ABS($O202-VALUE(MID(BR202,FIND("|",BR202)+1,FIND("-",BR202)-FIND("|",BR202)-1))),ABS($Q202-ABS(VALUE(MID(BR202,FIND("|",BR202)+1,FIND("-",BR202)-FIND("|",BR202)-1))-VALUE(MID(BR202,FIND("-",BR202)+1,10)))))*$D$50)))))*$I202,0)),0)</f>
        <v>0</v>
      </c>
      <c r="BT202" s="403"/>
      <c r="BU202" s="397"/>
      <c r="BV202" s="355" t="n">
        <f aca="false">IFERROR(IF($M202=BU202,($D$8+$D$9+$D$10)*$I202,IF($N202=LEFT(BU202,1),($D$8+MAX(0,IF($D$50=1,$D$9*(1-(ABS($Q202-ABS(VALUE(MID(BU202,FIND("|",BU202)+1,FIND("-",BU202)-FIND("|",BU202)-1))-VALUE(MID(BU202,FIND("-",BU202)+1,10)))))*$D$50),$D$9*(1-(IF($N202="X",ABS($O202-VALUE(MID(BU202,FIND("|",BU202)+1,FIND("-",BU202)-FIND("|",BU202)-1))),ABS($Q202-ABS(VALUE(MID(BU202,FIND("|",BU202)+1,FIND("-",BU202)-FIND("|",BU202)-1))-VALUE(MID(BU202,FIND("-",BU202)+1,10)))))*$D$50)))))*$I202,0)),0)</f>
        <v>0</v>
      </c>
      <c r="BW202" s="403"/>
      <c r="BX202" s="397"/>
      <c r="BY202" s="355" t="n">
        <f aca="false">IFERROR(IF($M202=BX202,($D$8+$D$9+$D$10)*$I202,IF($N202=LEFT(BX202,1),($D$8+MAX(0,IF($D$50=1,$D$9*(1-(ABS($Q202-ABS(VALUE(MID(BX202,FIND("|",BX202)+1,FIND("-",BX202)-FIND("|",BX202)-1))-VALUE(MID(BX202,FIND("-",BX202)+1,10)))))*$D$50),$D$9*(1-(IF($N202="X",ABS($O202-VALUE(MID(BX202,FIND("|",BX202)+1,FIND("-",BX202)-FIND("|",BX202)-1))),ABS($Q202-ABS(VALUE(MID(BX202,FIND("|",BX202)+1,FIND("-",BX202)-FIND("|",BX202)-1))-VALUE(MID(BX202,FIND("-",BX202)+1,10)))))*$D$50)))))*$I202,0)),0)</f>
        <v>0</v>
      </c>
      <c r="BZ202" s="403"/>
      <c r="CA202" s="362"/>
      <c r="CB202" s="355" t="n">
        <f aca="false">IFERROR(IF($M202=CA202,($D$8+$D$9+$D$10)*$I202,IF($N202=LEFT(CA202,1),($D$8+MAX(0,IF($D$50=1,$D$9*(1-(ABS($Q202-ABS(VALUE(MID(CA202,FIND("|",CA202)+1,FIND("-",CA202)-FIND("|",CA202)-1))-VALUE(MID(CA202,FIND("-",CA202)+1,10)))))*$D$50),$D$9*(1-(IF($N202="X",ABS($O202-VALUE(MID(CA202,FIND("|",CA202)+1,FIND("-",CA202)-FIND("|",CA202)-1))),ABS($Q202-ABS(VALUE(MID(CA202,FIND("|",CA202)+1,FIND("-",CA202)-FIND("|",CA202)-1))-VALUE(MID(CA202,FIND("-",CA202)+1,10)))))*$D$50)))))*$I202,0)),0)</f>
        <v>0</v>
      </c>
      <c r="CC202" s="403"/>
      <c r="CD202" s="362"/>
      <c r="CE202" s="355" t="n">
        <f aca="false">IFERROR(IF($M202=CD202,($D$8+$D$9+$D$10)*$I202,IF($N202=LEFT(CD202,1),($D$8+MAX(0,IF($D$50=1,$D$9*(1-(ABS($Q202-ABS(VALUE(MID(CD202,FIND("|",CD202)+1,FIND("-",CD202)-FIND("|",CD202)-1))-VALUE(MID(CD202,FIND("-",CD202)+1,10)))))*$D$50),$D$9*(1-(IF($N202="X",ABS($O202-VALUE(MID(CD202,FIND("|",CD202)+1,FIND("-",CD202)-FIND("|",CD202)-1))),ABS($Q202-ABS(VALUE(MID(CD202,FIND("|",CD202)+1,FIND("-",CD202)-FIND("|",CD202)-1))-VALUE(MID(CD202,FIND("-",CD202)+1,10)))))*$D$50)))))*$I202,0)),0)</f>
        <v>0</v>
      </c>
      <c r="CF202" s="403"/>
      <c r="CG202" s="397"/>
      <c r="CH202" s="355" t="n">
        <f aca="false">IFERROR(IF($M202=CG202,($D$8+$D$9+$D$10)*$I202,IF($N202=LEFT(CG202,1),($D$8+MAX(0,IF($D$50=1,$D$9*(1-(ABS($Q202-ABS(VALUE(MID(CG202,FIND("|",CG202)+1,FIND("-",CG202)-FIND("|",CG202)-1))-VALUE(MID(CG202,FIND("-",CG202)+1,10)))))*$D$50),$D$9*(1-(IF($N202="X",ABS($O202-VALUE(MID(CG202,FIND("|",CG202)+1,FIND("-",CG202)-FIND("|",CG202)-1))),ABS($Q202-ABS(VALUE(MID(CG202,FIND("|",CG202)+1,FIND("-",CG202)-FIND("|",CG202)-1))-VALUE(MID(CG202,FIND("-",CG202)+1,10)))))*$D$50)))))*$I202,0)),0)</f>
        <v>0</v>
      </c>
      <c r="CI202" s="403"/>
      <c r="CJ202" s="397"/>
      <c r="CK202" s="355" t="n">
        <f aca="false">IFERROR(IF($M202=CJ202,($D$8+$D$9+$D$10)*$I202,IF($N202=LEFT(CJ202,1),($D$8+MAX(0,IF($D$50=1,$D$9*(1-(ABS($Q202-ABS(VALUE(MID(CJ202,FIND("|",CJ202)+1,FIND("-",CJ202)-FIND("|",CJ202)-1))-VALUE(MID(CJ202,FIND("-",CJ202)+1,10)))))*$D$50),$D$9*(1-(IF($N202="X",ABS($O202-VALUE(MID(CJ202,FIND("|",CJ202)+1,FIND("-",CJ202)-FIND("|",CJ202)-1))),ABS($Q202-ABS(VALUE(MID(CJ202,FIND("|",CJ202)+1,FIND("-",CJ202)-FIND("|",CJ202)-1))-VALUE(MID(CJ202,FIND("-",CJ202)+1,10)))))*$D$50)))))*$I202,0)),0)</f>
        <v>0</v>
      </c>
      <c r="CL202" s="403"/>
      <c r="CM202" s="397"/>
      <c r="CN202" s="355" t="n">
        <f aca="false">IFERROR(IF($M202=CM202,($D$8+$D$9+$D$10)*$I202,IF($N202=LEFT(CM202,1),($D$8+MAX(0,IF($D$50=1,$D$9*(1-(ABS($Q202-ABS(VALUE(MID(CM202,FIND("|",CM202)+1,FIND("-",CM202)-FIND("|",CM202)-1))-VALUE(MID(CM202,FIND("-",CM202)+1,10)))))*$D$50),$D$9*(1-(IF($N202="X",ABS($O202-VALUE(MID(CM202,FIND("|",CM202)+1,FIND("-",CM202)-FIND("|",CM202)-1))),ABS($Q202-ABS(VALUE(MID(CM202,FIND("|",CM202)+1,FIND("-",CM202)-FIND("|",CM202)-1))-VALUE(MID(CM202,FIND("-",CM202)+1,10)))))*$D$50)))))*$I202,0)),0)</f>
        <v>0</v>
      </c>
      <c r="CO202" s="403"/>
      <c r="CP202" s="362"/>
      <c r="CQ202" s="355" t="n">
        <f aca="false">IFERROR(IF($M202=CP202,($D$8+$D$9+$D$10)*$I202,IF($N202=LEFT(CP202,1),($D$8+MAX(0,IF($D$50=1,$D$9*(1-(ABS($Q202-ABS(VALUE(MID(CP202,FIND("|",CP202)+1,FIND("-",CP202)-FIND("|",CP202)-1))-VALUE(MID(CP202,FIND("-",CP202)+1,10)))))*$D$50),$D$9*(1-(IF($N202="X",ABS($O202-VALUE(MID(CP202,FIND("|",CP202)+1,FIND("-",CP202)-FIND("|",CP202)-1))),ABS($Q202-ABS(VALUE(MID(CP202,FIND("|",CP202)+1,FIND("-",CP202)-FIND("|",CP202)-1))-VALUE(MID(CP202,FIND("-",CP202)+1,10)))))*$D$50)))))*$I202,0)),0)</f>
        <v>0</v>
      </c>
      <c r="CR202" s="403"/>
      <c r="CS202" s="362"/>
      <c r="CT202" s="355" t="n">
        <f aca="false">IFERROR(IF($M202=CS202,($D$8+$D$9+$D$10)*$I202,IF($N202=LEFT(CS202,1),($D$8+MAX(0,IF($D$50=1,$D$9*(1-(ABS($Q202-ABS(VALUE(MID(CS202,FIND("|",CS202)+1,FIND("-",CS202)-FIND("|",CS202)-1))-VALUE(MID(CS202,FIND("-",CS202)+1,10)))))*$D$50),$D$9*(1-(IF($N202="X",ABS($O202-VALUE(MID(CS202,FIND("|",CS202)+1,FIND("-",CS202)-FIND("|",CS202)-1))),ABS($Q202-ABS(VALUE(MID(CS202,FIND("|",CS202)+1,FIND("-",CS202)-FIND("|",CS202)-1))-VALUE(MID(CS202,FIND("-",CS202)+1,10)))))*$D$50)))))*$I202,0)),0)</f>
        <v>0</v>
      </c>
      <c r="CU202" s="403"/>
      <c r="CV202" s="397"/>
      <c r="CW202" s="355" t="n">
        <f aca="false">IFERROR(IF($M202=CV202,($D$8+$D$9+$D$10)*$I202,IF($N202=LEFT(CV202,1),($D$8+MAX(0,IF($D$50=1,$D$9*(1-(ABS($Q202-ABS(VALUE(MID(CV202,FIND("|",CV202)+1,FIND("-",CV202)-FIND("|",CV202)-1))-VALUE(MID(CV202,FIND("-",CV202)+1,10)))))*$D$50),$D$9*(1-(IF($N202="X",ABS($O202-VALUE(MID(CV202,FIND("|",CV202)+1,FIND("-",CV202)-FIND("|",CV202)-1))),ABS($Q202-ABS(VALUE(MID(CV202,FIND("|",CV202)+1,FIND("-",CV202)-FIND("|",CV202)-1))-VALUE(MID(CV202,FIND("-",CV202)+1,10)))))*$D$50)))))*$I202,0)),0)</f>
        <v>0</v>
      </c>
      <c r="CX202" s="403"/>
      <c r="CY202" s="397"/>
      <c r="CZ202" s="355" t="n">
        <f aca="false">IFERROR(IF($M202=CY202,($D$8+$D$9+$D$10)*$I202,IF($N202=LEFT(CY202,1),($D$8+MAX(0,IF($D$50=1,$D$9*(1-(ABS($Q202-ABS(VALUE(MID(CY202,FIND("|",CY202)+1,FIND("-",CY202)-FIND("|",CY202)-1))-VALUE(MID(CY202,FIND("-",CY202)+1,10)))))*$D$50),$D$9*(1-(IF($N202="X",ABS($O202-VALUE(MID(CY202,FIND("|",CY202)+1,FIND("-",CY202)-FIND("|",CY202)-1))),ABS($Q202-ABS(VALUE(MID(CY202,FIND("|",CY202)+1,FIND("-",CY202)-FIND("|",CY202)-1))-VALUE(MID(CY202,FIND("-",CY202)+1,10)))))*$D$50)))))*$I202,0)),0)</f>
        <v>0</v>
      </c>
      <c r="DA202" s="403"/>
      <c r="DB202" s="397"/>
      <c r="DC202" s="355" t="n">
        <f aca="false">IFERROR(IF($M202=DB202,($D$8+$D$9+$D$10)*$I202,IF($N202=LEFT(DB202,1),($D$8+MAX(0,IF($D$50=1,$D$9*(1-(ABS($Q202-ABS(VALUE(MID(DB202,FIND("|",DB202)+1,FIND("-",DB202)-FIND("|",DB202)-1))-VALUE(MID(DB202,FIND("-",DB202)+1,10)))))*$D$50),$D$9*(1-(IF($N202="X",ABS($O202-VALUE(MID(DB202,FIND("|",DB202)+1,FIND("-",DB202)-FIND("|",DB202)-1))),ABS($Q202-ABS(VALUE(MID(DB202,FIND("|",DB202)+1,FIND("-",DB202)-FIND("|",DB202)-1))-VALUE(MID(DB202,FIND("-",DB202)+1,10)))))*$D$50)))))*$I202,0)),0)</f>
        <v>0</v>
      </c>
      <c r="DD202" s="403"/>
      <c r="DE202" s="362"/>
      <c r="DF202" s="355" t="n">
        <f aca="false">IFERROR(IF($M202=DE202,($D$8+$D$9+$D$10)*$I202,IF($N202=LEFT(DE202,1),($D$8+MAX(0,IF($D$50=1,$D$9*(1-(ABS($Q202-ABS(VALUE(MID(DE202,FIND("|",DE202)+1,FIND("-",DE202)-FIND("|",DE202)-1))-VALUE(MID(DE202,FIND("-",DE202)+1,10)))))*$D$50),$D$9*(1-(IF($N202="X",ABS($O202-VALUE(MID(DE202,FIND("|",DE202)+1,FIND("-",DE202)-FIND("|",DE202)-1))),ABS($Q202-ABS(VALUE(MID(DE202,FIND("|",DE202)+1,FIND("-",DE202)-FIND("|",DE202)-1))-VALUE(MID(DE202,FIND("-",DE202)+1,10)))))*$D$50)))))*$I202,0)),0)</f>
        <v>0</v>
      </c>
      <c r="DG202" s="403"/>
      <c r="DH202" s="362"/>
      <c r="DI202" s="355" t="n">
        <f aca="false">IFERROR(IF($M202=DH202,($D$8+$D$9+$D$10)*$I202,IF($N202=LEFT(DH202,1),($D$8+MAX(0,IF($D$50=1,$D$9*(1-(ABS($Q202-ABS(VALUE(MID(DH202,FIND("|",DH202)+1,FIND("-",DH202)-FIND("|",DH202)-1))-VALUE(MID(DH202,FIND("-",DH202)+1,10)))))*$D$50),$D$9*(1-(IF($N202="X",ABS($O202-VALUE(MID(DH202,FIND("|",DH202)+1,FIND("-",DH202)-FIND("|",DH202)-1))),ABS($Q202-ABS(VALUE(MID(DH202,FIND("|",DH202)+1,FIND("-",DH202)-FIND("|",DH202)-1))-VALUE(MID(DH202,FIND("-",DH202)+1,10)))))*$D$50)))))*$I202,0)),0)</f>
        <v>0</v>
      </c>
      <c r="DJ202" s="403"/>
      <c r="DK202" s="397"/>
      <c r="DL202" s="355" t="n">
        <f aca="false">IFERROR(IF($M202=DK202,($D$8+$D$9+$D$10)*$I202,IF($N202=LEFT(DK202,1),($D$8+MAX(0,IF($D$50=1,$D$9*(1-(ABS($Q202-ABS(VALUE(MID(DK202,FIND("|",DK202)+1,FIND("-",DK202)-FIND("|",DK202)-1))-VALUE(MID(DK202,FIND("-",DK202)+1,10)))))*$D$50),$D$9*(1-(IF($N202="X",ABS($O202-VALUE(MID(DK202,FIND("|",DK202)+1,FIND("-",DK202)-FIND("|",DK202)-1))),ABS($Q202-ABS(VALUE(MID(DK202,FIND("|",DK202)+1,FIND("-",DK202)-FIND("|",DK202)-1))-VALUE(MID(DK202,FIND("-",DK202)+1,10)))))*$D$50)))))*$I202,0)),0)</f>
        <v>0</v>
      </c>
      <c r="DM202" s="403"/>
      <c r="DN202" s="397"/>
      <c r="DO202" s="355" t="n">
        <f aca="false">IFERROR(IF($M202=DN202,($D$8+$D$9+$D$10)*$I202,IF($N202=LEFT(DN202,1),($D$8+MAX(0,IF($D$50=1,$D$9*(1-(ABS($Q202-ABS(VALUE(MID(DN202,FIND("|",DN202)+1,FIND("-",DN202)-FIND("|",DN202)-1))-VALUE(MID(DN202,FIND("-",DN202)+1,10)))))*$D$50),$D$9*(1-(IF($N202="X",ABS($O202-VALUE(MID(DN202,FIND("|",DN202)+1,FIND("-",DN202)-FIND("|",DN202)-1))),ABS($Q202-ABS(VALUE(MID(DN202,FIND("|",DN202)+1,FIND("-",DN202)-FIND("|",DN202)-1))-VALUE(MID(DN202,FIND("-",DN202)+1,10)))))*$D$50)))))*$I202,0)),0)</f>
        <v>0</v>
      </c>
      <c r="DP202" s="403"/>
      <c r="DQ202" s="397"/>
      <c r="DR202" s="355" t="n">
        <f aca="false">IFERROR(IF($M202=DQ202,($D$8+$D$9+$D$10)*$I202,IF($N202=LEFT(DQ202,1),($D$8+MAX(0,IF($D$50=1,$D$9*(1-(ABS($Q202-ABS(VALUE(MID(DQ202,FIND("|",DQ202)+1,FIND("-",DQ202)-FIND("|",DQ202)-1))-VALUE(MID(DQ202,FIND("-",DQ202)+1,10)))))*$D$50),$D$9*(1-(IF($N202="X",ABS($O202-VALUE(MID(DQ202,FIND("|",DQ202)+1,FIND("-",DQ202)-FIND("|",DQ202)-1))),ABS($Q202-ABS(VALUE(MID(DQ202,FIND("|",DQ202)+1,FIND("-",DQ202)-FIND("|",DQ202)-1))-VALUE(MID(DQ202,FIND("-",DQ202)+1,10)))))*$D$50)))))*$I202,0)),0)</f>
        <v>0</v>
      </c>
      <c r="DS202" s="403"/>
      <c r="DT202" s="362"/>
      <c r="DU202" s="355" t="n">
        <f aca="false">IFERROR(IF($M202=DT202,($D$8+$D$9+$D$10)*$I202,IF($N202=LEFT(DT202,1),($D$8+MAX(0,IF($D$50=1,$D$9*(1-(ABS($Q202-ABS(VALUE(MID(DT202,FIND("|",DT202)+1,FIND("-",DT202)-FIND("|",DT202)-1))-VALUE(MID(DT202,FIND("-",DT202)+1,10)))))*$D$50),$D$9*(1-(IF($N202="X",ABS($O202-VALUE(MID(DT202,FIND("|",DT202)+1,FIND("-",DT202)-FIND("|",DT202)-1))),ABS($Q202-ABS(VALUE(MID(DT202,FIND("|",DT202)+1,FIND("-",DT202)-FIND("|",DT202)-1))-VALUE(MID(DT202,FIND("-",DT202)+1,10)))))*$D$50)))))*$I202,0)),0)</f>
        <v>0</v>
      </c>
      <c r="DV202" s="403"/>
      <c r="DW202" s="362"/>
      <c r="DX202" s="355" t="n">
        <f aca="false">IFERROR(IF($M202=DW202,($D$8+$D$9+$D$10)*$I202,IF($N202=LEFT(DW202,1),($D$8+MAX(0,IF($D$50=1,$D$9*(1-(ABS($Q202-ABS(VALUE(MID(DW202,FIND("|",DW202)+1,FIND("-",DW202)-FIND("|",DW202)-1))-VALUE(MID(DW202,FIND("-",DW202)+1,10)))))*$D$50),$D$9*(1-(IF($N202="X",ABS($O202-VALUE(MID(DW202,FIND("|",DW202)+1,FIND("-",DW202)-FIND("|",DW202)-1))),ABS($Q202-ABS(VALUE(MID(DW202,FIND("|",DW202)+1,FIND("-",DW202)-FIND("|",DW202)-1))-VALUE(MID(DW202,FIND("-",DW202)+1,10)))))*$D$50)))))*$I202,0)),0)</f>
        <v>0</v>
      </c>
      <c r="DY202" s="403"/>
      <c r="DZ202" s="397"/>
      <c r="EA202" s="355" t="n">
        <f aca="false">IFERROR(IF($M202=DZ202,($D$8+$D$9+$D$10)*$I202,IF($N202=LEFT(DZ202,1),($D$8+MAX(0,IF($D$50=1,$D$9*(1-(ABS($Q202-ABS(VALUE(MID(DZ202,FIND("|",DZ202)+1,FIND("-",DZ202)-FIND("|",DZ202)-1))-VALUE(MID(DZ202,FIND("-",DZ202)+1,10)))))*$D$50),$D$9*(1-(IF($N202="X",ABS($O202-VALUE(MID(DZ202,FIND("|",DZ202)+1,FIND("-",DZ202)-FIND("|",DZ202)-1))),ABS($Q202-ABS(VALUE(MID(DZ202,FIND("|",DZ202)+1,FIND("-",DZ202)-FIND("|",DZ202)-1))-VALUE(MID(DZ202,FIND("-",DZ202)+1,10)))))*$D$50)))))*$I202,0)),0)</f>
        <v>0</v>
      </c>
      <c r="EB202" s="403"/>
      <c r="EC202" s="397"/>
      <c r="ED202" s="355" t="n">
        <f aca="false">IFERROR(IF($M202=EC202,($D$8+$D$9+$D$10)*$I202,IF($N202=LEFT(EC202,1),($D$8+MAX(0,IF($D$50=1,$D$9*(1-(ABS($Q202-ABS(VALUE(MID(EC202,FIND("|",EC202)+1,FIND("-",EC202)-FIND("|",EC202)-1))-VALUE(MID(EC202,FIND("-",EC202)+1,10)))))*$D$50),$D$9*(1-(IF($N202="X",ABS($O202-VALUE(MID(EC202,FIND("|",EC202)+1,FIND("-",EC202)-FIND("|",EC202)-1))),ABS($Q202-ABS(VALUE(MID(EC202,FIND("|",EC202)+1,FIND("-",EC202)-FIND("|",EC202)-1))-VALUE(MID(EC202,FIND("-",EC202)+1,10)))))*$D$50)))))*$I202,0)),0)</f>
        <v>0</v>
      </c>
      <c r="EE202" s="403"/>
      <c r="EF202" s="397"/>
      <c r="EG202" s="355" t="n">
        <f aca="false">IFERROR(IF($M202=EF202,($D$8+$D$9+$D$10)*$I202,IF($N202=LEFT(EF202,1),($D$8+MAX(0,IF($D$50=1,$D$9*(1-(ABS($Q202-ABS(VALUE(MID(EF202,FIND("|",EF202)+1,FIND("-",EF202)-FIND("|",EF202)-1))-VALUE(MID(EF202,FIND("-",EF202)+1,10)))))*$D$50),$D$9*(1-(IF($N202="X",ABS($O202-VALUE(MID(EF202,FIND("|",EF202)+1,FIND("-",EF202)-FIND("|",EF202)-1))),ABS($Q202-ABS(VALUE(MID(EF202,FIND("|",EF202)+1,FIND("-",EF202)-FIND("|",EF202)-1))-VALUE(MID(EF202,FIND("-",EF202)+1,10)))))*$D$50)))))*$I202,0)),0)</f>
        <v>0</v>
      </c>
      <c r="EH202" s="403"/>
      <c r="EI202" s="403"/>
    </row>
    <row r="203" customFormat="false" ht="15" hidden="false" customHeight="false" outlineLevel="0" collapsed="false">
      <c r="A203" s="331" t="n">
        <f aca="false">WORLDCUP!AD123</f>
        <v>0</v>
      </c>
      <c r="B203" s="331" t="n">
        <f aca="false">WORLDCUP!AC123</f>
        <v>0</v>
      </c>
      <c r="C203" s="421" t="str">
        <f aca="false">CONCATENATE(WORLDCUP!AF123,"-",WORLDCUP!AA123)</f>
        <v>W80-W79</v>
      </c>
      <c r="D203" s="421" t="str">
        <f aca="false">IF(WORLDCUP!AC123&gt;WORLDCUP!AD123,2,IF(WORLDCUP!AC123&lt;WORLDCUP!AD123,1,IF(AND(WORLDCUP!AC123=WORLDCUP!AD123,WORLDCUP!AC123&lt;&gt;"",WORLDCUP!AD123&lt;&gt;""),0,"PD")))</f>
        <v>PD</v>
      </c>
      <c r="E203" s="421" t="str">
        <f aca="false">IF(OR(WORLDCUP!AD123="",WORLDCUP!AC123=""),"-",A203&amp;"-"&amp;B203)</f>
        <v>-</v>
      </c>
      <c r="F203" s="422" t="n">
        <f aca="false">SUM($D$20:$D$22)*I203</f>
        <v>17</v>
      </c>
      <c r="G203" s="422" t="n">
        <f aca="false">VLOOKUP(H203,Equipos!$Q$1:$R$25,2,0)</f>
        <v>21</v>
      </c>
      <c r="H203" s="409" t="str">
        <f aca="false">Idiomas!$D$261</f>
        <v>Octavos de final</v>
      </c>
      <c r="I203" s="424" t="n">
        <v>1</v>
      </c>
      <c r="J203" s="417"/>
      <c r="K203" s="366" t="str">
        <f aca="false">CONCATENATE(WORLDCUP!AA123,"-",WORLDCUP!AF123)</f>
        <v>W79-W80</v>
      </c>
      <c r="L203" s="353" t="str">
        <f aca="false">IF(OR(WORLDCUP!AC123="",WORLDCUP!AD123=""),"PD",IF(WORLDCUP!AC123&gt;WORLDCUP!AD123,1,IF(WORLDCUP!AC123&lt;WORLDCUP!AD123,2,0)))</f>
        <v>PD</v>
      </c>
      <c r="M203" s="358" t="str">
        <f aca="false">IF(OR(WORLDCUP!AC123="",WORLDCUP!AD123=""),"-",N203&amp;"|"&amp;O203&amp;"-"&amp;P203)</f>
        <v>-</v>
      </c>
      <c r="N203" s="331" t="str">
        <f aca="false">IF(OR(WORLDCUP!AC123="",WORLDCUP!AD123=""),"",IF(WORLDCUP!AC123&gt;WORLDCUP!AD123,"1",IF(WORLDCUP!AC123&lt;WORLDCUP!AD123,"2","X")))</f>
        <v/>
      </c>
      <c r="O203" s="331" t="n">
        <f aca="false">WORLDCUP!AC123</f>
        <v>0</v>
      </c>
      <c r="P203" s="331" t="n">
        <f aca="false">WORLDCUP!AD123</f>
        <v>0</v>
      </c>
      <c r="Q203" s="331" t="n">
        <f aca="false">ABS(O203-P203)</f>
        <v>0</v>
      </c>
      <c r="R203" s="403"/>
      <c r="S203" s="362" t="s">
        <v>273</v>
      </c>
      <c r="T203" s="355" t="n">
        <f aca="false">IFERROR(IF($M203=S203,($D$8+$D$9+$D$10)*$I203,IF($N203=LEFT(S203,1),($D$8+MAX(0,IF($D$50=1,$D$9*(1-(ABS($Q203-ABS(VALUE(MID(S203,FIND("|",S203)+1,FIND("-",S203)-FIND("|",S203)-1))-VALUE(MID(S203,FIND("-",S203)+1,10)))))*$D$50),$D$9*(1-(IF($N203="X",ABS($O203-VALUE(MID(S203,FIND("|",S203)+1,FIND("-",S203)-FIND("|",S203)-1))),ABS($Q203-ABS(VALUE(MID(S203,FIND("|",S203)+1,FIND("-",S203)-FIND("|",S203)-1))-VALUE(MID(S203,FIND("-",S203)+1,10)))))*$D$50)))))*$I203,0)),0)</f>
        <v>0</v>
      </c>
      <c r="U203" s="403"/>
      <c r="V203" s="362" t="s">
        <v>267</v>
      </c>
      <c r="W203" s="355" t="n">
        <f aca="false">IFERROR(IF($M203=V203,($D$8+$D$9+$D$10)*$I203,IF($N203=LEFT(V203,1),($D$8+MAX(0,IF($D$50=1,$D$9*(1-(ABS($Q203-ABS(VALUE(MID(V203,FIND("|",V203)+1,FIND("-",V203)-FIND("|",V203)-1))-VALUE(MID(V203,FIND("-",V203)+1,10)))))*$D$50),$D$9*(1-(IF($N203="X",ABS($O203-VALUE(MID(V203,FIND("|",V203)+1,FIND("-",V203)-FIND("|",V203)-1))),ABS($Q203-ABS(VALUE(MID(V203,FIND("|",V203)+1,FIND("-",V203)-FIND("|",V203)-1))-VALUE(MID(V203,FIND("-",V203)+1,10)))))*$D$50)))))*$I203,0)),0)</f>
        <v>0</v>
      </c>
      <c r="X203" s="403"/>
      <c r="Y203" s="397" t="s">
        <v>264</v>
      </c>
      <c r="Z203" s="355" t="n">
        <f aca="false">IFERROR(IF($M203=Y203,($D$8+$D$9+$D$10)*$I203,IF($N203=LEFT(Y203,1),($D$8+MAX(0,IF($D$50=1,$D$9*(1-(ABS($Q203-ABS(VALUE(MID(Y203,FIND("|",Y203)+1,FIND("-",Y203)-FIND("|",Y203)-1))-VALUE(MID(Y203,FIND("-",Y203)+1,10)))))*$D$50),$D$9*(1-(IF($N203="X",ABS($O203-VALUE(MID(Y203,FIND("|",Y203)+1,FIND("-",Y203)-FIND("|",Y203)-1))),ABS($Q203-ABS(VALUE(MID(Y203,FIND("|",Y203)+1,FIND("-",Y203)-FIND("|",Y203)-1))-VALUE(MID(Y203,FIND("-",Y203)+1,10)))))*$D$50)))))*$I203,0)),0)</f>
        <v>0</v>
      </c>
      <c r="AA203" s="403"/>
      <c r="AB203" s="397" t="s">
        <v>265</v>
      </c>
      <c r="AC203" s="355" t="n">
        <f aca="false">IFERROR(IF($M203=AB203,($D$8+$D$9+$D$10)*$I203,IF($N203=LEFT(AB203,1),($D$8+MAX(0,IF($D$50=1,$D$9*(1-(ABS($Q203-ABS(VALUE(MID(AB203,FIND("|",AB203)+1,FIND("-",AB203)-FIND("|",AB203)-1))-VALUE(MID(AB203,FIND("-",AB203)+1,10)))))*$D$50),$D$9*(1-(IF($N203="X",ABS($O203-VALUE(MID(AB203,FIND("|",AB203)+1,FIND("-",AB203)-FIND("|",AB203)-1))),ABS($Q203-ABS(VALUE(MID(AB203,FIND("|",AB203)+1,FIND("-",AB203)-FIND("|",AB203)-1))-VALUE(MID(AB203,FIND("-",AB203)+1,10)))))*$D$50)))))*$I203,0)),0)</f>
        <v>0</v>
      </c>
      <c r="AD203" s="403"/>
      <c r="AE203" s="397" t="s">
        <v>274</v>
      </c>
      <c r="AF203" s="355" t="n">
        <f aca="false">IFERROR(IF($M203=AE203,($D$8+$D$9+$D$10)*$I203,IF($N203=LEFT(AE203,1),($D$8+MAX(0,IF($D$50=1,$D$9*(1-(ABS($Q203-ABS(VALUE(MID(AE203,FIND("|",AE203)+1,FIND("-",AE203)-FIND("|",AE203)-1))-VALUE(MID(AE203,FIND("-",AE203)+1,10)))))*$D$50),$D$9*(1-(IF($N203="X",ABS($O203-VALUE(MID(AE203,FIND("|",AE203)+1,FIND("-",AE203)-FIND("|",AE203)-1))),ABS($Q203-ABS(VALUE(MID(AE203,FIND("|",AE203)+1,FIND("-",AE203)-FIND("|",AE203)-1))-VALUE(MID(AE203,FIND("-",AE203)+1,10)))))*$D$50)))))*$I203,0)),0)</f>
        <v>0</v>
      </c>
      <c r="AG203" s="403"/>
      <c r="AH203" s="362" t="s">
        <v>274</v>
      </c>
      <c r="AI203" s="355" t="n">
        <f aca="false">IFERROR(IF($M203=AH203,($D$8+$D$9+$D$10)*$I203,IF($N203=LEFT(AH203,1),($D$8+MAX(0,IF($D$50=1,$D$9*(1-(ABS($Q203-ABS(VALUE(MID(AH203,FIND("|",AH203)+1,FIND("-",AH203)-FIND("|",AH203)-1))-VALUE(MID(AH203,FIND("-",AH203)+1,10)))))*$D$50),$D$9*(1-(IF($N203="X",ABS($O203-VALUE(MID(AH203,FIND("|",AH203)+1,FIND("-",AH203)-FIND("|",AH203)-1))),ABS($Q203-ABS(VALUE(MID(AH203,FIND("|",AH203)+1,FIND("-",AH203)-FIND("|",AH203)-1))-VALUE(MID(AH203,FIND("-",AH203)+1,10)))))*$D$50)))))*$I203,0)),0)</f>
        <v>0</v>
      </c>
      <c r="AJ203" s="403"/>
      <c r="AK203" s="362" t="s">
        <v>268</v>
      </c>
      <c r="AL203" s="355" t="n">
        <f aca="false">IFERROR(IF($M203=AK203,($D$8+$D$9+$D$10)*$I203,IF($N203=LEFT(AK203,1),($D$8+MAX(0,IF($D$50=1,$D$9*(1-(ABS($Q203-ABS(VALUE(MID(AK203,FIND("|",AK203)+1,FIND("-",AK203)-FIND("|",AK203)-1))-VALUE(MID(AK203,FIND("-",AK203)+1,10)))))*$D$50),$D$9*(1-(IF($N203="X",ABS($O203-VALUE(MID(AK203,FIND("|",AK203)+1,FIND("-",AK203)-FIND("|",AK203)-1))),ABS($Q203-ABS(VALUE(MID(AK203,FIND("|",AK203)+1,FIND("-",AK203)-FIND("|",AK203)-1))-VALUE(MID(AK203,FIND("-",AK203)+1,10)))))*$D$50)))))*$I203,0)),0)</f>
        <v>0</v>
      </c>
      <c r="AM203" s="403"/>
      <c r="AN203" s="397" t="s">
        <v>268</v>
      </c>
      <c r="AO203" s="355" t="n">
        <f aca="false">IFERROR(IF($M203=AN203,($D$8+$D$9+$D$10)*$I203,IF($N203=LEFT(AN203,1),($D$8+MAX(0,IF($D$50=1,$D$9*(1-(ABS($Q203-ABS(VALUE(MID(AN203,FIND("|",AN203)+1,FIND("-",AN203)-FIND("|",AN203)-1))-VALUE(MID(AN203,FIND("-",AN203)+1,10)))))*$D$50),$D$9*(1-(IF($N203="X",ABS($O203-VALUE(MID(AN203,FIND("|",AN203)+1,FIND("-",AN203)-FIND("|",AN203)-1))),ABS($Q203-ABS(VALUE(MID(AN203,FIND("|",AN203)+1,FIND("-",AN203)-FIND("|",AN203)-1))-VALUE(MID(AN203,FIND("-",AN203)+1,10)))))*$D$50)))))*$I203,0)),0)</f>
        <v>0</v>
      </c>
      <c r="AP203" s="403"/>
      <c r="AQ203" s="397" t="s">
        <v>268</v>
      </c>
      <c r="AR203" s="355" t="n">
        <f aca="false">IFERROR(IF($M203=AQ203,($D$8+$D$9+$D$10)*$I203,IF($N203=LEFT(AQ203,1),($D$8+MAX(0,IF($D$50=1,$D$9*(1-(ABS($Q203-ABS(VALUE(MID(AQ203,FIND("|",AQ203)+1,FIND("-",AQ203)-FIND("|",AQ203)-1))-VALUE(MID(AQ203,FIND("-",AQ203)+1,10)))))*$D$50),$D$9*(1-(IF($N203="X",ABS($O203-VALUE(MID(AQ203,FIND("|",AQ203)+1,FIND("-",AQ203)-FIND("|",AQ203)-1))),ABS($Q203-ABS(VALUE(MID(AQ203,FIND("|",AQ203)+1,FIND("-",AQ203)-FIND("|",AQ203)-1))-VALUE(MID(AQ203,FIND("-",AQ203)+1,10)))))*$D$50)))))*$I203,0)),0)</f>
        <v>0</v>
      </c>
      <c r="AS203" s="403"/>
      <c r="AT203" s="397" t="s">
        <v>268</v>
      </c>
      <c r="AU203" s="355" t="n">
        <f aca="false">IFERROR(IF($M203=AT203,($D$8+$D$9+$D$10)*$I203,IF($N203=LEFT(AT203,1),($D$8+MAX(0,IF($D$50=1,$D$9*(1-(ABS($Q203-ABS(VALUE(MID(AT203,FIND("|",AT203)+1,FIND("-",AT203)-FIND("|",AT203)-1))-VALUE(MID(AT203,FIND("-",AT203)+1,10)))))*$D$50),$D$9*(1-(IF($N203="X",ABS($O203-VALUE(MID(AT203,FIND("|",AT203)+1,FIND("-",AT203)-FIND("|",AT203)-1))),ABS($Q203-ABS(VALUE(MID(AT203,FIND("|",AT203)+1,FIND("-",AT203)-FIND("|",AT203)-1))-VALUE(MID(AT203,FIND("-",AT203)+1,10)))))*$D$50)))))*$I203,0)),0)</f>
        <v>0</v>
      </c>
      <c r="AV203" s="403"/>
      <c r="AW203" s="362" t="s">
        <v>271</v>
      </c>
      <c r="AX203" s="355" t="n">
        <f aca="false">IFERROR(IF($M203=AW203,($D$8+$D$9+$D$10)*$I203,IF($N203=LEFT(AW203,1),($D$8+MAX(0,IF($D$50=1,$D$9*(1-(ABS($Q203-ABS(VALUE(MID(AW203,FIND("|",AW203)+1,FIND("-",AW203)-FIND("|",AW203)-1))-VALUE(MID(AW203,FIND("-",AW203)+1,10)))))*$D$50),$D$9*(1-(IF($N203="X",ABS($O203-VALUE(MID(AW203,FIND("|",AW203)+1,FIND("-",AW203)-FIND("|",AW203)-1))),ABS($Q203-ABS(VALUE(MID(AW203,FIND("|",AW203)+1,FIND("-",AW203)-FIND("|",AW203)-1))-VALUE(MID(AW203,FIND("-",AW203)+1,10)))))*$D$50)))))*$I203,0)),0)</f>
        <v>0</v>
      </c>
      <c r="AY203" s="403"/>
      <c r="AZ203" s="362" t="s">
        <v>268</v>
      </c>
      <c r="BA203" s="355" t="n">
        <f aca="false">IFERROR(IF($M203=AZ203,($D$8+$D$9+$D$10)*$I203,IF($N203=LEFT(AZ203,1),($D$8+MAX(0,IF($D$50=1,$D$9*(1-(ABS($Q203-ABS(VALUE(MID(AZ203,FIND("|",AZ203)+1,FIND("-",AZ203)-FIND("|",AZ203)-1))-VALUE(MID(AZ203,FIND("-",AZ203)+1,10)))))*$D$50),$D$9*(1-(IF($N203="X",ABS($O203-VALUE(MID(AZ203,FIND("|",AZ203)+1,FIND("-",AZ203)-FIND("|",AZ203)-1))),ABS($Q203-ABS(VALUE(MID(AZ203,FIND("|",AZ203)+1,FIND("-",AZ203)-FIND("|",AZ203)-1))-VALUE(MID(AZ203,FIND("-",AZ203)+1,10)))))*$D$50)))))*$I203,0)),0)</f>
        <v>0</v>
      </c>
      <c r="BB203" s="403"/>
      <c r="BC203" s="397" t="s">
        <v>269</v>
      </c>
      <c r="BD203" s="355" t="n">
        <f aca="false">IFERROR(IF($M203=BC203,($D$8+$D$9+$D$10)*$I203,IF($N203=LEFT(BC203,1),($D$8+MAX(0,IF($D$50=1,$D$9*(1-(ABS($Q203-ABS(VALUE(MID(BC203,FIND("|",BC203)+1,FIND("-",BC203)-FIND("|",BC203)-1))-VALUE(MID(BC203,FIND("-",BC203)+1,10)))))*$D$50),$D$9*(1-(IF($N203="X",ABS($O203-VALUE(MID(BC203,FIND("|",BC203)+1,FIND("-",BC203)-FIND("|",BC203)-1))),ABS($Q203-ABS(VALUE(MID(BC203,FIND("|",BC203)+1,FIND("-",BC203)-FIND("|",BC203)-1))-VALUE(MID(BC203,FIND("-",BC203)+1,10)))))*$D$50)))))*$I203,0)),0)</f>
        <v>0</v>
      </c>
      <c r="BE203" s="403"/>
      <c r="BF203" s="397" t="s">
        <v>274</v>
      </c>
      <c r="BG203" s="355" t="n">
        <f aca="false">IFERROR(IF($M203=BF203,($D$8+$D$9+$D$10)*$I203,IF($N203=LEFT(BF203,1),($D$8+MAX(0,IF($D$50=1,$D$9*(1-(ABS($Q203-ABS(VALUE(MID(BF203,FIND("|",BF203)+1,FIND("-",BF203)-FIND("|",BF203)-1))-VALUE(MID(BF203,FIND("-",BF203)+1,10)))))*$D$50),$D$9*(1-(IF($N203="X",ABS($O203-VALUE(MID(BF203,FIND("|",BF203)+1,FIND("-",BF203)-FIND("|",BF203)-1))),ABS($Q203-ABS(VALUE(MID(BF203,FIND("|",BF203)+1,FIND("-",BF203)-FIND("|",BF203)-1))-VALUE(MID(BF203,FIND("-",BF203)+1,10)))))*$D$50)))))*$I203,0)),0)</f>
        <v>0</v>
      </c>
      <c r="BH203" s="403"/>
      <c r="BI203" s="397" t="s">
        <v>267</v>
      </c>
      <c r="BJ203" s="355" t="n">
        <f aca="false">IFERROR(IF($M203=BI203,($D$8+$D$9+$D$10)*$I203,IF($N203=LEFT(BI203,1),($D$8+MAX(0,IF($D$50=1,$D$9*(1-(ABS($Q203-ABS(VALUE(MID(BI203,FIND("|",BI203)+1,FIND("-",BI203)-FIND("|",BI203)-1))-VALUE(MID(BI203,FIND("-",BI203)+1,10)))))*$D$50),$D$9*(1-(IF($N203="X",ABS($O203-VALUE(MID(BI203,FIND("|",BI203)+1,FIND("-",BI203)-FIND("|",BI203)-1))),ABS($Q203-ABS(VALUE(MID(BI203,FIND("|",BI203)+1,FIND("-",BI203)-FIND("|",BI203)-1))-VALUE(MID(BI203,FIND("-",BI203)+1,10)))))*$D$50)))))*$I203,0)),0)</f>
        <v>0</v>
      </c>
      <c r="BK203" s="403"/>
      <c r="BL203" s="362" t="s">
        <v>274</v>
      </c>
      <c r="BM203" s="355" t="n">
        <f aca="false">IFERROR(IF($M203=BL203,($D$8+$D$9+$D$10)*$I203,IF($N203=LEFT(BL203,1),($D$8+MAX(0,IF($D$50=1,$D$9*(1-(ABS($Q203-ABS(VALUE(MID(BL203,FIND("|",BL203)+1,FIND("-",BL203)-FIND("|",BL203)-1))-VALUE(MID(BL203,FIND("-",BL203)+1,10)))))*$D$50),$D$9*(1-(IF($N203="X",ABS($O203-VALUE(MID(BL203,FIND("|",BL203)+1,FIND("-",BL203)-FIND("|",BL203)-1))),ABS($Q203-ABS(VALUE(MID(BL203,FIND("|",BL203)+1,FIND("-",BL203)-FIND("|",BL203)-1))-VALUE(MID(BL203,FIND("-",BL203)+1,10)))))*$D$50)))))*$I203,0)),0)</f>
        <v>0</v>
      </c>
      <c r="BN203" s="403"/>
      <c r="BO203" s="362" t="s">
        <v>267</v>
      </c>
      <c r="BP203" s="355" t="n">
        <f aca="false">IFERROR(IF($M203=BO203,($D$8+$D$9+$D$10)*$I203,IF($N203=LEFT(BO203,1),($D$8+MAX(0,IF($D$50=1,$D$9*(1-(ABS($Q203-ABS(VALUE(MID(BO203,FIND("|",BO203)+1,FIND("-",BO203)-FIND("|",BO203)-1))-VALUE(MID(BO203,FIND("-",BO203)+1,10)))))*$D$50),$D$9*(1-(IF($N203="X",ABS($O203-VALUE(MID(BO203,FIND("|",BO203)+1,FIND("-",BO203)-FIND("|",BO203)-1))),ABS($Q203-ABS(VALUE(MID(BO203,FIND("|",BO203)+1,FIND("-",BO203)-FIND("|",BO203)-1))-VALUE(MID(BO203,FIND("-",BO203)+1,10)))))*$D$50)))))*$I203,0)),0)</f>
        <v>0</v>
      </c>
      <c r="BQ203" s="403"/>
      <c r="BR203" s="397" t="s">
        <v>274</v>
      </c>
      <c r="BS203" s="355" t="n">
        <f aca="false">IFERROR(IF($M203=BR203,($D$8+$D$9+$D$10)*$I203,IF($N203=LEFT(BR203,1),($D$8+MAX(0,IF($D$50=1,$D$9*(1-(ABS($Q203-ABS(VALUE(MID(BR203,FIND("|",BR203)+1,FIND("-",BR203)-FIND("|",BR203)-1))-VALUE(MID(BR203,FIND("-",BR203)+1,10)))))*$D$50),$D$9*(1-(IF($N203="X",ABS($O203-VALUE(MID(BR203,FIND("|",BR203)+1,FIND("-",BR203)-FIND("|",BR203)-1))),ABS($Q203-ABS(VALUE(MID(BR203,FIND("|",BR203)+1,FIND("-",BR203)-FIND("|",BR203)-1))-VALUE(MID(BR203,FIND("-",BR203)+1,10)))))*$D$50)))))*$I203,0)),0)</f>
        <v>0</v>
      </c>
      <c r="BT203" s="403"/>
      <c r="BU203" s="397"/>
      <c r="BV203" s="355" t="n">
        <f aca="false">IFERROR(IF($M203=BU203,($D$8+$D$9+$D$10)*$I203,IF($N203=LEFT(BU203,1),($D$8+MAX(0,IF($D$50=1,$D$9*(1-(ABS($Q203-ABS(VALUE(MID(BU203,FIND("|",BU203)+1,FIND("-",BU203)-FIND("|",BU203)-1))-VALUE(MID(BU203,FIND("-",BU203)+1,10)))))*$D$50),$D$9*(1-(IF($N203="X",ABS($O203-VALUE(MID(BU203,FIND("|",BU203)+1,FIND("-",BU203)-FIND("|",BU203)-1))),ABS($Q203-ABS(VALUE(MID(BU203,FIND("|",BU203)+1,FIND("-",BU203)-FIND("|",BU203)-1))-VALUE(MID(BU203,FIND("-",BU203)+1,10)))))*$D$50)))))*$I203,0)),0)</f>
        <v>0</v>
      </c>
      <c r="BW203" s="403"/>
      <c r="BX203" s="397"/>
      <c r="BY203" s="355" t="n">
        <f aca="false">IFERROR(IF($M203=BX203,($D$8+$D$9+$D$10)*$I203,IF($N203=LEFT(BX203,1),($D$8+MAX(0,IF($D$50=1,$D$9*(1-(ABS($Q203-ABS(VALUE(MID(BX203,FIND("|",BX203)+1,FIND("-",BX203)-FIND("|",BX203)-1))-VALUE(MID(BX203,FIND("-",BX203)+1,10)))))*$D$50),$D$9*(1-(IF($N203="X",ABS($O203-VALUE(MID(BX203,FIND("|",BX203)+1,FIND("-",BX203)-FIND("|",BX203)-1))),ABS($Q203-ABS(VALUE(MID(BX203,FIND("|",BX203)+1,FIND("-",BX203)-FIND("|",BX203)-1))-VALUE(MID(BX203,FIND("-",BX203)+1,10)))))*$D$50)))))*$I203,0)),0)</f>
        <v>0</v>
      </c>
      <c r="BZ203" s="403"/>
      <c r="CA203" s="362"/>
      <c r="CB203" s="355" t="n">
        <f aca="false">IFERROR(IF($M203=CA203,($D$8+$D$9+$D$10)*$I203,IF($N203=LEFT(CA203,1),($D$8+MAX(0,IF($D$50=1,$D$9*(1-(ABS($Q203-ABS(VALUE(MID(CA203,FIND("|",CA203)+1,FIND("-",CA203)-FIND("|",CA203)-1))-VALUE(MID(CA203,FIND("-",CA203)+1,10)))))*$D$50),$D$9*(1-(IF($N203="X",ABS($O203-VALUE(MID(CA203,FIND("|",CA203)+1,FIND("-",CA203)-FIND("|",CA203)-1))),ABS($Q203-ABS(VALUE(MID(CA203,FIND("|",CA203)+1,FIND("-",CA203)-FIND("|",CA203)-1))-VALUE(MID(CA203,FIND("-",CA203)+1,10)))))*$D$50)))))*$I203,0)),0)</f>
        <v>0</v>
      </c>
      <c r="CC203" s="403"/>
      <c r="CD203" s="362"/>
      <c r="CE203" s="355" t="n">
        <f aca="false">IFERROR(IF($M203=CD203,($D$8+$D$9+$D$10)*$I203,IF($N203=LEFT(CD203,1),($D$8+MAX(0,IF($D$50=1,$D$9*(1-(ABS($Q203-ABS(VALUE(MID(CD203,FIND("|",CD203)+1,FIND("-",CD203)-FIND("|",CD203)-1))-VALUE(MID(CD203,FIND("-",CD203)+1,10)))))*$D$50),$D$9*(1-(IF($N203="X",ABS($O203-VALUE(MID(CD203,FIND("|",CD203)+1,FIND("-",CD203)-FIND("|",CD203)-1))),ABS($Q203-ABS(VALUE(MID(CD203,FIND("|",CD203)+1,FIND("-",CD203)-FIND("|",CD203)-1))-VALUE(MID(CD203,FIND("-",CD203)+1,10)))))*$D$50)))))*$I203,0)),0)</f>
        <v>0</v>
      </c>
      <c r="CF203" s="403"/>
      <c r="CG203" s="397"/>
      <c r="CH203" s="355" t="n">
        <f aca="false">IFERROR(IF($M203=CG203,($D$8+$D$9+$D$10)*$I203,IF($N203=LEFT(CG203,1),($D$8+MAX(0,IF($D$50=1,$D$9*(1-(ABS($Q203-ABS(VALUE(MID(CG203,FIND("|",CG203)+1,FIND("-",CG203)-FIND("|",CG203)-1))-VALUE(MID(CG203,FIND("-",CG203)+1,10)))))*$D$50),$D$9*(1-(IF($N203="X",ABS($O203-VALUE(MID(CG203,FIND("|",CG203)+1,FIND("-",CG203)-FIND("|",CG203)-1))),ABS($Q203-ABS(VALUE(MID(CG203,FIND("|",CG203)+1,FIND("-",CG203)-FIND("|",CG203)-1))-VALUE(MID(CG203,FIND("-",CG203)+1,10)))))*$D$50)))))*$I203,0)),0)</f>
        <v>0</v>
      </c>
      <c r="CI203" s="403"/>
      <c r="CJ203" s="397"/>
      <c r="CK203" s="355" t="n">
        <f aca="false">IFERROR(IF($M203=CJ203,($D$8+$D$9+$D$10)*$I203,IF($N203=LEFT(CJ203,1),($D$8+MAX(0,IF($D$50=1,$D$9*(1-(ABS($Q203-ABS(VALUE(MID(CJ203,FIND("|",CJ203)+1,FIND("-",CJ203)-FIND("|",CJ203)-1))-VALUE(MID(CJ203,FIND("-",CJ203)+1,10)))))*$D$50),$D$9*(1-(IF($N203="X",ABS($O203-VALUE(MID(CJ203,FIND("|",CJ203)+1,FIND("-",CJ203)-FIND("|",CJ203)-1))),ABS($Q203-ABS(VALUE(MID(CJ203,FIND("|",CJ203)+1,FIND("-",CJ203)-FIND("|",CJ203)-1))-VALUE(MID(CJ203,FIND("-",CJ203)+1,10)))))*$D$50)))))*$I203,0)),0)</f>
        <v>0</v>
      </c>
      <c r="CL203" s="403"/>
      <c r="CM203" s="397"/>
      <c r="CN203" s="355" t="n">
        <f aca="false">IFERROR(IF($M203=CM203,($D$8+$D$9+$D$10)*$I203,IF($N203=LEFT(CM203,1),($D$8+MAX(0,IF($D$50=1,$D$9*(1-(ABS($Q203-ABS(VALUE(MID(CM203,FIND("|",CM203)+1,FIND("-",CM203)-FIND("|",CM203)-1))-VALUE(MID(CM203,FIND("-",CM203)+1,10)))))*$D$50),$D$9*(1-(IF($N203="X",ABS($O203-VALUE(MID(CM203,FIND("|",CM203)+1,FIND("-",CM203)-FIND("|",CM203)-1))),ABS($Q203-ABS(VALUE(MID(CM203,FIND("|",CM203)+1,FIND("-",CM203)-FIND("|",CM203)-1))-VALUE(MID(CM203,FIND("-",CM203)+1,10)))))*$D$50)))))*$I203,0)),0)</f>
        <v>0</v>
      </c>
      <c r="CO203" s="403"/>
      <c r="CP203" s="362"/>
      <c r="CQ203" s="355" t="n">
        <f aca="false">IFERROR(IF($M203=CP203,($D$8+$D$9+$D$10)*$I203,IF($N203=LEFT(CP203,1),($D$8+MAX(0,IF($D$50=1,$D$9*(1-(ABS($Q203-ABS(VALUE(MID(CP203,FIND("|",CP203)+1,FIND("-",CP203)-FIND("|",CP203)-1))-VALUE(MID(CP203,FIND("-",CP203)+1,10)))))*$D$50),$D$9*(1-(IF($N203="X",ABS($O203-VALUE(MID(CP203,FIND("|",CP203)+1,FIND("-",CP203)-FIND("|",CP203)-1))),ABS($Q203-ABS(VALUE(MID(CP203,FIND("|",CP203)+1,FIND("-",CP203)-FIND("|",CP203)-1))-VALUE(MID(CP203,FIND("-",CP203)+1,10)))))*$D$50)))))*$I203,0)),0)</f>
        <v>0</v>
      </c>
      <c r="CR203" s="403"/>
      <c r="CS203" s="362"/>
      <c r="CT203" s="355" t="n">
        <f aca="false">IFERROR(IF($M203=CS203,($D$8+$D$9+$D$10)*$I203,IF($N203=LEFT(CS203,1),($D$8+MAX(0,IF($D$50=1,$D$9*(1-(ABS($Q203-ABS(VALUE(MID(CS203,FIND("|",CS203)+1,FIND("-",CS203)-FIND("|",CS203)-1))-VALUE(MID(CS203,FIND("-",CS203)+1,10)))))*$D$50),$D$9*(1-(IF($N203="X",ABS($O203-VALUE(MID(CS203,FIND("|",CS203)+1,FIND("-",CS203)-FIND("|",CS203)-1))),ABS($Q203-ABS(VALUE(MID(CS203,FIND("|",CS203)+1,FIND("-",CS203)-FIND("|",CS203)-1))-VALUE(MID(CS203,FIND("-",CS203)+1,10)))))*$D$50)))))*$I203,0)),0)</f>
        <v>0</v>
      </c>
      <c r="CU203" s="403"/>
      <c r="CV203" s="397"/>
      <c r="CW203" s="355" t="n">
        <f aca="false">IFERROR(IF($M203=CV203,($D$8+$D$9+$D$10)*$I203,IF($N203=LEFT(CV203,1),($D$8+MAX(0,IF($D$50=1,$D$9*(1-(ABS($Q203-ABS(VALUE(MID(CV203,FIND("|",CV203)+1,FIND("-",CV203)-FIND("|",CV203)-1))-VALUE(MID(CV203,FIND("-",CV203)+1,10)))))*$D$50),$D$9*(1-(IF($N203="X",ABS($O203-VALUE(MID(CV203,FIND("|",CV203)+1,FIND("-",CV203)-FIND("|",CV203)-1))),ABS($Q203-ABS(VALUE(MID(CV203,FIND("|",CV203)+1,FIND("-",CV203)-FIND("|",CV203)-1))-VALUE(MID(CV203,FIND("-",CV203)+1,10)))))*$D$50)))))*$I203,0)),0)</f>
        <v>0</v>
      </c>
      <c r="CX203" s="403"/>
      <c r="CY203" s="397"/>
      <c r="CZ203" s="355" t="n">
        <f aca="false">IFERROR(IF($M203=CY203,($D$8+$D$9+$D$10)*$I203,IF($N203=LEFT(CY203,1),($D$8+MAX(0,IF($D$50=1,$D$9*(1-(ABS($Q203-ABS(VALUE(MID(CY203,FIND("|",CY203)+1,FIND("-",CY203)-FIND("|",CY203)-1))-VALUE(MID(CY203,FIND("-",CY203)+1,10)))))*$D$50),$D$9*(1-(IF($N203="X",ABS($O203-VALUE(MID(CY203,FIND("|",CY203)+1,FIND("-",CY203)-FIND("|",CY203)-1))),ABS($Q203-ABS(VALUE(MID(CY203,FIND("|",CY203)+1,FIND("-",CY203)-FIND("|",CY203)-1))-VALUE(MID(CY203,FIND("-",CY203)+1,10)))))*$D$50)))))*$I203,0)),0)</f>
        <v>0</v>
      </c>
      <c r="DA203" s="403"/>
      <c r="DB203" s="397"/>
      <c r="DC203" s="355" t="n">
        <f aca="false">IFERROR(IF($M203=DB203,($D$8+$D$9+$D$10)*$I203,IF($N203=LEFT(DB203,1),($D$8+MAX(0,IF($D$50=1,$D$9*(1-(ABS($Q203-ABS(VALUE(MID(DB203,FIND("|",DB203)+1,FIND("-",DB203)-FIND("|",DB203)-1))-VALUE(MID(DB203,FIND("-",DB203)+1,10)))))*$D$50),$D$9*(1-(IF($N203="X",ABS($O203-VALUE(MID(DB203,FIND("|",DB203)+1,FIND("-",DB203)-FIND("|",DB203)-1))),ABS($Q203-ABS(VALUE(MID(DB203,FIND("|",DB203)+1,FIND("-",DB203)-FIND("|",DB203)-1))-VALUE(MID(DB203,FIND("-",DB203)+1,10)))))*$D$50)))))*$I203,0)),0)</f>
        <v>0</v>
      </c>
      <c r="DD203" s="403"/>
      <c r="DE203" s="362"/>
      <c r="DF203" s="355" t="n">
        <f aca="false">IFERROR(IF($M203=DE203,($D$8+$D$9+$D$10)*$I203,IF($N203=LEFT(DE203,1),($D$8+MAX(0,IF($D$50=1,$D$9*(1-(ABS($Q203-ABS(VALUE(MID(DE203,FIND("|",DE203)+1,FIND("-",DE203)-FIND("|",DE203)-1))-VALUE(MID(DE203,FIND("-",DE203)+1,10)))))*$D$50),$D$9*(1-(IF($N203="X",ABS($O203-VALUE(MID(DE203,FIND("|",DE203)+1,FIND("-",DE203)-FIND("|",DE203)-1))),ABS($Q203-ABS(VALUE(MID(DE203,FIND("|",DE203)+1,FIND("-",DE203)-FIND("|",DE203)-1))-VALUE(MID(DE203,FIND("-",DE203)+1,10)))))*$D$50)))))*$I203,0)),0)</f>
        <v>0</v>
      </c>
      <c r="DG203" s="403"/>
      <c r="DH203" s="362"/>
      <c r="DI203" s="355" t="n">
        <f aca="false">IFERROR(IF($M203=DH203,($D$8+$D$9+$D$10)*$I203,IF($N203=LEFT(DH203,1),($D$8+MAX(0,IF($D$50=1,$D$9*(1-(ABS($Q203-ABS(VALUE(MID(DH203,FIND("|",DH203)+1,FIND("-",DH203)-FIND("|",DH203)-1))-VALUE(MID(DH203,FIND("-",DH203)+1,10)))))*$D$50),$D$9*(1-(IF($N203="X",ABS($O203-VALUE(MID(DH203,FIND("|",DH203)+1,FIND("-",DH203)-FIND("|",DH203)-1))),ABS($Q203-ABS(VALUE(MID(DH203,FIND("|",DH203)+1,FIND("-",DH203)-FIND("|",DH203)-1))-VALUE(MID(DH203,FIND("-",DH203)+1,10)))))*$D$50)))))*$I203,0)),0)</f>
        <v>0</v>
      </c>
      <c r="DJ203" s="403"/>
      <c r="DK203" s="397"/>
      <c r="DL203" s="355" t="n">
        <f aca="false">IFERROR(IF($M203=DK203,($D$8+$D$9+$D$10)*$I203,IF($N203=LEFT(DK203,1),($D$8+MAX(0,IF($D$50=1,$D$9*(1-(ABS($Q203-ABS(VALUE(MID(DK203,FIND("|",DK203)+1,FIND("-",DK203)-FIND("|",DK203)-1))-VALUE(MID(DK203,FIND("-",DK203)+1,10)))))*$D$50),$D$9*(1-(IF($N203="X",ABS($O203-VALUE(MID(DK203,FIND("|",DK203)+1,FIND("-",DK203)-FIND("|",DK203)-1))),ABS($Q203-ABS(VALUE(MID(DK203,FIND("|",DK203)+1,FIND("-",DK203)-FIND("|",DK203)-1))-VALUE(MID(DK203,FIND("-",DK203)+1,10)))))*$D$50)))))*$I203,0)),0)</f>
        <v>0</v>
      </c>
      <c r="DM203" s="403"/>
      <c r="DN203" s="397"/>
      <c r="DO203" s="355" t="n">
        <f aca="false">IFERROR(IF($M203=DN203,($D$8+$D$9+$D$10)*$I203,IF($N203=LEFT(DN203,1),($D$8+MAX(0,IF($D$50=1,$D$9*(1-(ABS($Q203-ABS(VALUE(MID(DN203,FIND("|",DN203)+1,FIND("-",DN203)-FIND("|",DN203)-1))-VALUE(MID(DN203,FIND("-",DN203)+1,10)))))*$D$50),$D$9*(1-(IF($N203="X",ABS($O203-VALUE(MID(DN203,FIND("|",DN203)+1,FIND("-",DN203)-FIND("|",DN203)-1))),ABS($Q203-ABS(VALUE(MID(DN203,FIND("|",DN203)+1,FIND("-",DN203)-FIND("|",DN203)-1))-VALUE(MID(DN203,FIND("-",DN203)+1,10)))))*$D$50)))))*$I203,0)),0)</f>
        <v>0</v>
      </c>
      <c r="DP203" s="403"/>
      <c r="DQ203" s="397"/>
      <c r="DR203" s="355" t="n">
        <f aca="false">IFERROR(IF($M203=DQ203,($D$8+$D$9+$D$10)*$I203,IF($N203=LEFT(DQ203,1),($D$8+MAX(0,IF($D$50=1,$D$9*(1-(ABS($Q203-ABS(VALUE(MID(DQ203,FIND("|",DQ203)+1,FIND("-",DQ203)-FIND("|",DQ203)-1))-VALUE(MID(DQ203,FIND("-",DQ203)+1,10)))))*$D$50),$D$9*(1-(IF($N203="X",ABS($O203-VALUE(MID(DQ203,FIND("|",DQ203)+1,FIND("-",DQ203)-FIND("|",DQ203)-1))),ABS($Q203-ABS(VALUE(MID(DQ203,FIND("|",DQ203)+1,FIND("-",DQ203)-FIND("|",DQ203)-1))-VALUE(MID(DQ203,FIND("-",DQ203)+1,10)))))*$D$50)))))*$I203,0)),0)</f>
        <v>0</v>
      </c>
      <c r="DS203" s="403"/>
      <c r="DT203" s="362"/>
      <c r="DU203" s="355" t="n">
        <f aca="false">IFERROR(IF($M203=DT203,($D$8+$D$9+$D$10)*$I203,IF($N203=LEFT(DT203,1),($D$8+MAX(0,IF($D$50=1,$D$9*(1-(ABS($Q203-ABS(VALUE(MID(DT203,FIND("|",DT203)+1,FIND("-",DT203)-FIND("|",DT203)-1))-VALUE(MID(DT203,FIND("-",DT203)+1,10)))))*$D$50),$D$9*(1-(IF($N203="X",ABS($O203-VALUE(MID(DT203,FIND("|",DT203)+1,FIND("-",DT203)-FIND("|",DT203)-1))),ABS($Q203-ABS(VALUE(MID(DT203,FIND("|",DT203)+1,FIND("-",DT203)-FIND("|",DT203)-1))-VALUE(MID(DT203,FIND("-",DT203)+1,10)))))*$D$50)))))*$I203,0)),0)</f>
        <v>0</v>
      </c>
      <c r="DV203" s="403"/>
      <c r="DW203" s="362"/>
      <c r="DX203" s="355" t="n">
        <f aca="false">IFERROR(IF($M203=DW203,($D$8+$D$9+$D$10)*$I203,IF($N203=LEFT(DW203,1),($D$8+MAX(0,IF($D$50=1,$D$9*(1-(ABS($Q203-ABS(VALUE(MID(DW203,FIND("|",DW203)+1,FIND("-",DW203)-FIND("|",DW203)-1))-VALUE(MID(DW203,FIND("-",DW203)+1,10)))))*$D$50),$D$9*(1-(IF($N203="X",ABS($O203-VALUE(MID(DW203,FIND("|",DW203)+1,FIND("-",DW203)-FIND("|",DW203)-1))),ABS($Q203-ABS(VALUE(MID(DW203,FIND("|",DW203)+1,FIND("-",DW203)-FIND("|",DW203)-1))-VALUE(MID(DW203,FIND("-",DW203)+1,10)))))*$D$50)))))*$I203,0)),0)</f>
        <v>0</v>
      </c>
      <c r="DY203" s="403"/>
      <c r="DZ203" s="397"/>
      <c r="EA203" s="355" t="n">
        <f aca="false">IFERROR(IF($M203=DZ203,($D$8+$D$9+$D$10)*$I203,IF($N203=LEFT(DZ203,1),($D$8+MAX(0,IF($D$50=1,$D$9*(1-(ABS($Q203-ABS(VALUE(MID(DZ203,FIND("|",DZ203)+1,FIND("-",DZ203)-FIND("|",DZ203)-1))-VALUE(MID(DZ203,FIND("-",DZ203)+1,10)))))*$D$50),$D$9*(1-(IF($N203="X",ABS($O203-VALUE(MID(DZ203,FIND("|",DZ203)+1,FIND("-",DZ203)-FIND("|",DZ203)-1))),ABS($Q203-ABS(VALUE(MID(DZ203,FIND("|",DZ203)+1,FIND("-",DZ203)-FIND("|",DZ203)-1))-VALUE(MID(DZ203,FIND("-",DZ203)+1,10)))))*$D$50)))))*$I203,0)),0)</f>
        <v>0</v>
      </c>
      <c r="EB203" s="403"/>
      <c r="EC203" s="397"/>
      <c r="ED203" s="355" t="n">
        <f aca="false">IFERROR(IF($M203=EC203,($D$8+$D$9+$D$10)*$I203,IF($N203=LEFT(EC203,1),($D$8+MAX(0,IF($D$50=1,$D$9*(1-(ABS($Q203-ABS(VALUE(MID(EC203,FIND("|",EC203)+1,FIND("-",EC203)-FIND("|",EC203)-1))-VALUE(MID(EC203,FIND("-",EC203)+1,10)))))*$D$50),$D$9*(1-(IF($N203="X",ABS($O203-VALUE(MID(EC203,FIND("|",EC203)+1,FIND("-",EC203)-FIND("|",EC203)-1))),ABS($Q203-ABS(VALUE(MID(EC203,FIND("|",EC203)+1,FIND("-",EC203)-FIND("|",EC203)-1))-VALUE(MID(EC203,FIND("-",EC203)+1,10)))))*$D$50)))))*$I203,0)),0)</f>
        <v>0</v>
      </c>
      <c r="EE203" s="403"/>
      <c r="EF203" s="397"/>
      <c r="EG203" s="355" t="n">
        <f aca="false">IFERROR(IF($M203=EF203,($D$8+$D$9+$D$10)*$I203,IF($N203=LEFT(EF203,1),($D$8+MAX(0,IF($D$50=1,$D$9*(1-(ABS($Q203-ABS(VALUE(MID(EF203,FIND("|",EF203)+1,FIND("-",EF203)-FIND("|",EF203)-1))-VALUE(MID(EF203,FIND("-",EF203)+1,10)))))*$D$50),$D$9*(1-(IF($N203="X",ABS($O203-VALUE(MID(EF203,FIND("|",EF203)+1,FIND("-",EF203)-FIND("|",EF203)-1))),ABS($Q203-ABS(VALUE(MID(EF203,FIND("|",EF203)+1,FIND("-",EF203)-FIND("|",EF203)-1))-VALUE(MID(EF203,FIND("-",EF203)+1,10)))))*$D$50)))))*$I203,0)),0)</f>
        <v>0</v>
      </c>
      <c r="EH203" s="403"/>
      <c r="EI203" s="403"/>
    </row>
    <row r="204" customFormat="false" ht="15" hidden="false" customHeight="false" outlineLevel="0" collapsed="false">
      <c r="A204" s="331" t="n">
        <f aca="false">WORLDCUP!AD124</f>
        <v>0</v>
      </c>
      <c r="B204" s="331" t="n">
        <f aca="false">WORLDCUP!AC124</f>
        <v>0</v>
      </c>
      <c r="C204" s="421" t="str">
        <f aca="false">CONCATENATE(WORLDCUP!AF124,"-",WORLDCUP!AA124)</f>
        <v>W84-W83</v>
      </c>
      <c r="D204" s="421" t="str">
        <f aca="false">IF(WORLDCUP!AC124&gt;WORLDCUP!AD124,2,IF(WORLDCUP!AC124&lt;WORLDCUP!AD124,1,IF(AND(WORLDCUP!AC124=WORLDCUP!AD124,WORLDCUP!AC124&lt;&gt;"",WORLDCUP!AD124&lt;&gt;""),0,"PD")))</f>
        <v>PD</v>
      </c>
      <c r="E204" s="421" t="str">
        <f aca="false">IF(OR(WORLDCUP!AD124="",WORLDCUP!AC124=""),"-",A204&amp;"-"&amp;B204)</f>
        <v>-</v>
      </c>
      <c r="F204" s="422" t="n">
        <f aca="false">SUM($D$20:$D$22)*I204</f>
        <v>17</v>
      </c>
      <c r="G204" s="422" t="n">
        <f aca="false">VLOOKUP(H204,Equipos!$Q$1:$R$25,2,0)</f>
        <v>21</v>
      </c>
      <c r="H204" s="409" t="str">
        <f aca="false">Idiomas!$D$261</f>
        <v>Octavos de final</v>
      </c>
      <c r="I204" s="424" t="n">
        <v>1</v>
      </c>
      <c r="J204" s="417"/>
      <c r="K204" s="366" t="str">
        <f aca="false">CONCATENATE(WORLDCUP!AA124,"-",WORLDCUP!AF124)</f>
        <v>W83-W84</v>
      </c>
      <c r="L204" s="353" t="str">
        <f aca="false">IF(OR(WORLDCUP!AC124="",WORLDCUP!AD124=""),"PD",IF(WORLDCUP!AC124&gt;WORLDCUP!AD124,1,IF(WORLDCUP!AC124&lt;WORLDCUP!AD124,2,0)))</f>
        <v>PD</v>
      </c>
      <c r="M204" s="358" t="str">
        <f aca="false">IF(OR(WORLDCUP!AC124="",WORLDCUP!AD124=""),"-",N204&amp;"|"&amp;O204&amp;"-"&amp;P204)</f>
        <v>-</v>
      </c>
      <c r="N204" s="331" t="str">
        <f aca="false">IF(OR(WORLDCUP!AC124="",WORLDCUP!AD124=""),"",IF(WORLDCUP!AC124&gt;WORLDCUP!AD124,"1",IF(WORLDCUP!AC124&lt;WORLDCUP!AD124,"2","X")))</f>
        <v/>
      </c>
      <c r="O204" s="331" t="n">
        <f aca="false">WORLDCUP!AC124</f>
        <v>0</v>
      </c>
      <c r="P204" s="331" t="n">
        <f aca="false">WORLDCUP!AD124</f>
        <v>0</v>
      </c>
      <c r="Q204" s="331" t="n">
        <f aca="false">ABS(O204-P204)</f>
        <v>0</v>
      </c>
      <c r="R204" s="403"/>
      <c r="S204" s="362" t="s">
        <v>277</v>
      </c>
      <c r="T204" s="355" t="n">
        <f aca="false">IFERROR(IF($M204=S204,($D$8+$D$9+$D$10)*$I204,IF($N204=LEFT(S204,1),($D$8+MAX(0,IF($D$50=1,$D$9*(1-(ABS($Q204-ABS(VALUE(MID(S204,FIND("|",S204)+1,FIND("-",S204)-FIND("|",S204)-1))-VALUE(MID(S204,FIND("-",S204)+1,10)))))*$D$50),$D$9*(1-(IF($N204="X",ABS($O204-VALUE(MID(S204,FIND("|",S204)+1,FIND("-",S204)-FIND("|",S204)-1))),ABS($Q204-ABS(VALUE(MID(S204,FIND("|",S204)+1,FIND("-",S204)-FIND("|",S204)-1))-VALUE(MID(S204,FIND("-",S204)+1,10)))))*$D$50)))))*$I204,0)),0)</f>
        <v>0</v>
      </c>
      <c r="U204" s="403"/>
      <c r="V204" s="362" t="s">
        <v>268</v>
      </c>
      <c r="W204" s="355" t="n">
        <f aca="false">IFERROR(IF($M204=V204,($D$8+$D$9+$D$10)*$I204,IF($N204=LEFT(V204,1),($D$8+MAX(0,IF($D$50=1,$D$9*(1-(ABS($Q204-ABS(VALUE(MID(V204,FIND("|",V204)+1,FIND("-",V204)-FIND("|",V204)-1))-VALUE(MID(V204,FIND("-",V204)+1,10)))))*$D$50),$D$9*(1-(IF($N204="X",ABS($O204-VALUE(MID(V204,FIND("|",V204)+1,FIND("-",V204)-FIND("|",V204)-1))),ABS($Q204-ABS(VALUE(MID(V204,FIND("|",V204)+1,FIND("-",V204)-FIND("|",V204)-1))-VALUE(MID(V204,FIND("-",V204)+1,10)))))*$D$50)))))*$I204,0)),0)</f>
        <v>0</v>
      </c>
      <c r="X204" s="403"/>
      <c r="Y204" s="397" t="s">
        <v>277</v>
      </c>
      <c r="Z204" s="355" t="n">
        <f aca="false">IFERROR(IF($M204=Y204,($D$8+$D$9+$D$10)*$I204,IF($N204=LEFT(Y204,1),($D$8+MAX(0,IF($D$50=1,$D$9*(1-(ABS($Q204-ABS(VALUE(MID(Y204,FIND("|",Y204)+1,FIND("-",Y204)-FIND("|",Y204)-1))-VALUE(MID(Y204,FIND("-",Y204)+1,10)))))*$D$50),$D$9*(1-(IF($N204="X",ABS($O204-VALUE(MID(Y204,FIND("|",Y204)+1,FIND("-",Y204)-FIND("|",Y204)-1))),ABS($Q204-ABS(VALUE(MID(Y204,FIND("|",Y204)+1,FIND("-",Y204)-FIND("|",Y204)-1))-VALUE(MID(Y204,FIND("-",Y204)+1,10)))))*$D$50)))))*$I204,0)),0)</f>
        <v>0</v>
      </c>
      <c r="AA204" s="403"/>
      <c r="AB204" s="397" t="s">
        <v>265</v>
      </c>
      <c r="AC204" s="355" t="n">
        <f aca="false">IFERROR(IF($M204=AB204,($D$8+$D$9+$D$10)*$I204,IF($N204=LEFT(AB204,1),($D$8+MAX(0,IF($D$50=1,$D$9*(1-(ABS($Q204-ABS(VALUE(MID(AB204,FIND("|",AB204)+1,FIND("-",AB204)-FIND("|",AB204)-1))-VALUE(MID(AB204,FIND("-",AB204)+1,10)))))*$D$50),$D$9*(1-(IF($N204="X",ABS($O204-VALUE(MID(AB204,FIND("|",AB204)+1,FIND("-",AB204)-FIND("|",AB204)-1))),ABS($Q204-ABS(VALUE(MID(AB204,FIND("|",AB204)+1,FIND("-",AB204)-FIND("|",AB204)-1))-VALUE(MID(AB204,FIND("-",AB204)+1,10)))))*$D$50)))))*$I204,0)),0)</f>
        <v>0</v>
      </c>
      <c r="AD204" s="403"/>
      <c r="AE204" s="397" t="s">
        <v>268</v>
      </c>
      <c r="AF204" s="355" t="n">
        <f aca="false">IFERROR(IF($M204=AE204,($D$8+$D$9+$D$10)*$I204,IF($N204=LEFT(AE204,1),($D$8+MAX(0,IF($D$50=1,$D$9*(1-(ABS($Q204-ABS(VALUE(MID(AE204,FIND("|",AE204)+1,FIND("-",AE204)-FIND("|",AE204)-1))-VALUE(MID(AE204,FIND("-",AE204)+1,10)))))*$D$50),$D$9*(1-(IF($N204="X",ABS($O204-VALUE(MID(AE204,FIND("|",AE204)+1,FIND("-",AE204)-FIND("|",AE204)-1))),ABS($Q204-ABS(VALUE(MID(AE204,FIND("|",AE204)+1,FIND("-",AE204)-FIND("|",AE204)-1))-VALUE(MID(AE204,FIND("-",AE204)+1,10)))))*$D$50)))))*$I204,0)),0)</f>
        <v>0</v>
      </c>
      <c r="AG204" s="403"/>
      <c r="AH204" s="362" t="s">
        <v>273</v>
      </c>
      <c r="AI204" s="355" t="n">
        <f aca="false">IFERROR(IF($M204=AH204,($D$8+$D$9+$D$10)*$I204,IF($N204=LEFT(AH204,1),($D$8+MAX(0,IF($D$50=1,$D$9*(1-(ABS($Q204-ABS(VALUE(MID(AH204,FIND("|",AH204)+1,FIND("-",AH204)-FIND("|",AH204)-1))-VALUE(MID(AH204,FIND("-",AH204)+1,10)))))*$D$50),$D$9*(1-(IF($N204="X",ABS($O204-VALUE(MID(AH204,FIND("|",AH204)+1,FIND("-",AH204)-FIND("|",AH204)-1))),ABS($Q204-ABS(VALUE(MID(AH204,FIND("|",AH204)+1,FIND("-",AH204)-FIND("|",AH204)-1))-VALUE(MID(AH204,FIND("-",AH204)+1,10)))))*$D$50)))))*$I204,0)),0)</f>
        <v>0</v>
      </c>
      <c r="AJ204" s="403"/>
      <c r="AK204" s="362" t="s">
        <v>268</v>
      </c>
      <c r="AL204" s="355" t="n">
        <f aca="false">IFERROR(IF($M204=AK204,($D$8+$D$9+$D$10)*$I204,IF($N204=LEFT(AK204,1),($D$8+MAX(0,IF($D$50=1,$D$9*(1-(ABS($Q204-ABS(VALUE(MID(AK204,FIND("|",AK204)+1,FIND("-",AK204)-FIND("|",AK204)-1))-VALUE(MID(AK204,FIND("-",AK204)+1,10)))))*$D$50),$D$9*(1-(IF($N204="X",ABS($O204-VALUE(MID(AK204,FIND("|",AK204)+1,FIND("-",AK204)-FIND("|",AK204)-1))),ABS($Q204-ABS(VALUE(MID(AK204,FIND("|",AK204)+1,FIND("-",AK204)-FIND("|",AK204)-1))-VALUE(MID(AK204,FIND("-",AK204)+1,10)))))*$D$50)))))*$I204,0)),0)</f>
        <v>0</v>
      </c>
      <c r="AM204" s="403"/>
      <c r="AN204" s="397" t="s">
        <v>268</v>
      </c>
      <c r="AO204" s="355" t="n">
        <f aca="false">IFERROR(IF($M204=AN204,($D$8+$D$9+$D$10)*$I204,IF($N204=LEFT(AN204,1),($D$8+MAX(0,IF($D$50=1,$D$9*(1-(ABS($Q204-ABS(VALUE(MID(AN204,FIND("|",AN204)+1,FIND("-",AN204)-FIND("|",AN204)-1))-VALUE(MID(AN204,FIND("-",AN204)+1,10)))))*$D$50),$D$9*(1-(IF($N204="X",ABS($O204-VALUE(MID(AN204,FIND("|",AN204)+1,FIND("-",AN204)-FIND("|",AN204)-1))),ABS($Q204-ABS(VALUE(MID(AN204,FIND("|",AN204)+1,FIND("-",AN204)-FIND("|",AN204)-1))-VALUE(MID(AN204,FIND("-",AN204)+1,10)))))*$D$50)))))*$I204,0)),0)</f>
        <v>0</v>
      </c>
      <c r="AP204" s="403"/>
      <c r="AQ204" s="397" t="s">
        <v>268</v>
      </c>
      <c r="AR204" s="355" t="n">
        <f aca="false">IFERROR(IF($M204=AQ204,($D$8+$D$9+$D$10)*$I204,IF($N204=LEFT(AQ204,1),($D$8+MAX(0,IF($D$50=1,$D$9*(1-(ABS($Q204-ABS(VALUE(MID(AQ204,FIND("|",AQ204)+1,FIND("-",AQ204)-FIND("|",AQ204)-1))-VALUE(MID(AQ204,FIND("-",AQ204)+1,10)))))*$D$50),$D$9*(1-(IF($N204="X",ABS($O204-VALUE(MID(AQ204,FIND("|",AQ204)+1,FIND("-",AQ204)-FIND("|",AQ204)-1))),ABS($Q204-ABS(VALUE(MID(AQ204,FIND("|",AQ204)+1,FIND("-",AQ204)-FIND("|",AQ204)-1))-VALUE(MID(AQ204,FIND("-",AQ204)+1,10)))))*$D$50)))))*$I204,0)),0)</f>
        <v>0</v>
      </c>
      <c r="AS204" s="403"/>
      <c r="AT204" s="397" t="s">
        <v>268</v>
      </c>
      <c r="AU204" s="355" t="n">
        <f aca="false">IFERROR(IF($M204=AT204,($D$8+$D$9+$D$10)*$I204,IF($N204=LEFT(AT204,1),($D$8+MAX(0,IF($D$50=1,$D$9*(1-(ABS($Q204-ABS(VALUE(MID(AT204,FIND("|",AT204)+1,FIND("-",AT204)-FIND("|",AT204)-1))-VALUE(MID(AT204,FIND("-",AT204)+1,10)))))*$D$50),$D$9*(1-(IF($N204="X",ABS($O204-VALUE(MID(AT204,FIND("|",AT204)+1,FIND("-",AT204)-FIND("|",AT204)-1))),ABS($Q204-ABS(VALUE(MID(AT204,FIND("|",AT204)+1,FIND("-",AT204)-FIND("|",AT204)-1))-VALUE(MID(AT204,FIND("-",AT204)+1,10)))))*$D$50)))))*$I204,0)),0)</f>
        <v>0</v>
      </c>
      <c r="AV204" s="403"/>
      <c r="AW204" s="362" t="s">
        <v>268</v>
      </c>
      <c r="AX204" s="355" t="n">
        <f aca="false">IFERROR(IF($M204=AW204,($D$8+$D$9+$D$10)*$I204,IF($N204=LEFT(AW204,1),($D$8+MAX(0,IF($D$50=1,$D$9*(1-(ABS($Q204-ABS(VALUE(MID(AW204,FIND("|",AW204)+1,FIND("-",AW204)-FIND("|",AW204)-1))-VALUE(MID(AW204,FIND("-",AW204)+1,10)))))*$D$50),$D$9*(1-(IF($N204="X",ABS($O204-VALUE(MID(AW204,FIND("|",AW204)+1,FIND("-",AW204)-FIND("|",AW204)-1))),ABS($Q204-ABS(VALUE(MID(AW204,FIND("|",AW204)+1,FIND("-",AW204)-FIND("|",AW204)-1))-VALUE(MID(AW204,FIND("-",AW204)+1,10)))))*$D$50)))))*$I204,0)),0)</f>
        <v>0</v>
      </c>
      <c r="AY204" s="403"/>
      <c r="AZ204" s="362" t="s">
        <v>277</v>
      </c>
      <c r="BA204" s="355" t="n">
        <f aca="false">IFERROR(IF($M204=AZ204,($D$8+$D$9+$D$10)*$I204,IF($N204=LEFT(AZ204,1),($D$8+MAX(0,IF($D$50=1,$D$9*(1-(ABS($Q204-ABS(VALUE(MID(AZ204,FIND("|",AZ204)+1,FIND("-",AZ204)-FIND("|",AZ204)-1))-VALUE(MID(AZ204,FIND("-",AZ204)+1,10)))))*$D$50),$D$9*(1-(IF($N204="X",ABS($O204-VALUE(MID(AZ204,FIND("|",AZ204)+1,FIND("-",AZ204)-FIND("|",AZ204)-1))),ABS($Q204-ABS(VALUE(MID(AZ204,FIND("|",AZ204)+1,FIND("-",AZ204)-FIND("|",AZ204)-1))-VALUE(MID(AZ204,FIND("-",AZ204)+1,10)))))*$D$50)))))*$I204,0)),0)</f>
        <v>0</v>
      </c>
      <c r="BB204" s="403"/>
      <c r="BC204" s="397" t="s">
        <v>273</v>
      </c>
      <c r="BD204" s="355" t="n">
        <f aca="false">IFERROR(IF($M204=BC204,($D$8+$D$9+$D$10)*$I204,IF($N204=LEFT(BC204,1),($D$8+MAX(0,IF($D$50=1,$D$9*(1-(ABS($Q204-ABS(VALUE(MID(BC204,FIND("|",BC204)+1,FIND("-",BC204)-FIND("|",BC204)-1))-VALUE(MID(BC204,FIND("-",BC204)+1,10)))))*$D$50),$D$9*(1-(IF($N204="X",ABS($O204-VALUE(MID(BC204,FIND("|",BC204)+1,FIND("-",BC204)-FIND("|",BC204)-1))),ABS($Q204-ABS(VALUE(MID(BC204,FIND("|",BC204)+1,FIND("-",BC204)-FIND("|",BC204)-1))-VALUE(MID(BC204,FIND("-",BC204)+1,10)))))*$D$50)))))*$I204,0)),0)</f>
        <v>0</v>
      </c>
      <c r="BE204" s="403"/>
      <c r="BF204" s="397" t="s">
        <v>274</v>
      </c>
      <c r="BG204" s="355" t="n">
        <f aca="false">IFERROR(IF($M204=BF204,($D$8+$D$9+$D$10)*$I204,IF($N204=LEFT(BF204,1),($D$8+MAX(0,IF($D$50=1,$D$9*(1-(ABS($Q204-ABS(VALUE(MID(BF204,FIND("|",BF204)+1,FIND("-",BF204)-FIND("|",BF204)-1))-VALUE(MID(BF204,FIND("-",BF204)+1,10)))))*$D$50),$D$9*(1-(IF($N204="X",ABS($O204-VALUE(MID(BF204,FIND("|",BF204)+1,FIND("-",BF204)-FIND("|",BF204)-1))),ABS($Q204-ABS(VALUE(MID(BF204,FIND("|",BF204)+1,FIND("-",BF204)-FIND("|",BF204)-1))-VALUE(MID(BF204,FIND("-",BF204)+1,10)))))*$D$50)))))*$I204,0)),0)</f>
        <v>0</v>
      </c>
      <c r="BH204" s="403"/>
      <c r="BI204" s="397" t="s">
        <v>268</v>
      </c>
      <c r="BJ204" s="355" t="n">
        <f aca="false">IFERROR(IF($M204=BI204,($D$8+$D$9+$D$10)*$I204,IF($N204=LEFT(BI204,1),($D$8+MAX(0,IF($D$50=1,$D$9*(1-(ABS($Q204-ABS(VALUE(MID(BI204,FIND("|",BI204)+1,FIND("-",BI204)-FIND("|",BI204)-1))-VALUE(MID(BI204,FIND("-",BI204)+1,10)))))*$D$50),$D$9*(1-(IF($N204="X",ABS($O204-VALUE(MID(BI204,FIND("|",BI204)+1,FIND("-",BI204)-FIND("|",BI204)-1))),ABS($Q204-ABS(VALUE(MID(BI204,FIND("|",BI204)+1,FIND("-",BI204)-FIND("|",BI204)-1))-VALUE(MID(BI204,FIND("-",BI204)+1,10)))))*$D$50)))))*$I204,0)),0)</f>
        <v>0</v>
      </c>
      <c r="BK204" s="403"/>
      <c r="BL204" s="362" t="s">
        <v>277</v>
      </c>
      <c r="BM204" s="355" t="n">
        <f aca="false">IFERROR(IF($M204=BL204,($D$8+$D$9+$D$10)*$I204,IF($N204=LEFT(BL204,1),($D$8+MAX(0,IF($D$50=1,$D$9*(1-(ABS($Q204-ABS(VALUE(MID(BL204,FIND("|",BL204)+1,FIND("-",BL204)-FIND("|",BL204)-1))-VALUE(MID(BL204,FIND("-",BL204)+1,10)))))*$D$50),$D$9*(1-(IF($N204="X",ABS($O204-VALUE(MID(BL204,FIND("|",BL204)+1,FIND("-",BL204)-FIND("|",BL204)-1))),ABS($Q204-ABS(VALUE(MID(BL204,FIND("|",BL204)+1,FIND("-",BL204)-FIND("|",BL204)-1))-VALUE(MID(BL204,FIND("-",BL204)+1,10)))))*$D$50)))))*$I204,0)),0)</f>
        <v>0</v>
      </c>
      <c r="BN204" s="403"/>
      <c r="BO204" s="362" t="s">
        <v>277</v>
      </c>
      <c r="BP204" s="355" t="n">
        <f aca="false">IFERROR(IF($M204=BO204,($D$8+$D$9+$D$10)*$I204,IF($N204=LEFT(BO204,1),($D$8+MAX(0,IF($D$50=1,$D$9*(1-(ABS($Q204-ABS(VALUE(MID(BO204,FIND("|",BO204)+1,FIND("-",BO204)-FIND("|",BO204)-1))-VALUE(MID(BO204,FIND("-",BO204)+1,10)))))*$D$50),$D$9*(1-(IF($N204="X",ABS($O204-VALUE(MID(BO204,FIND("|",BO204)+1,FIND("-",BO204)-FIND("|",BO204)-1))),ABS($Q204-ABS(VALUE(MID(BO204,FIND("|",BO204)+1,FIND("-",BO204)-FIND("|",BO204)-1))-VALUE(MID(BO204,FIND("-",BO204)+1,10)))))*$D$50)))))*$I204,0)),0)</f>
        <v>0</v>
      </c>
      <c r="BQ204" s="403"/>
      <c r="BR204" s="397" t="s">
        <v>268</v>
      </c>
      <c r="BS204" s="355" t="n">
        <f aca="false">IFERROR(IF($M204=BR204,($D$8+$D$9+$D$10)*$I204,IF($N204=LEFT(BR204,1),($D$8+MAX(0,IF($D$50=1,$D$9*(1-(ABS($Q204-ABS(VALUE(MID(BR204,FIND("|",BR204)+1,FIND("-",BR204)-FIND("|",BR204)-1))-VALUE(MID(BR204,FIND("-",BR204)+1,10)))))*$D$50),$D$9*(1-(IF($N204="X",ABS($O204-VALUE(MID(BR204,FIND("|",BR204)+1,FIND("-",BR204)-FIND("|",BR204)-1))),ABS($Q204-ABS(VALUE(MID(BR204,FIND("|",BR204)+1,FIND("-",BR204)-FIND("|",BR204)-1))-VALUE(MID(BR204,FIND("-",BR204)+1,10)))))*$D$50)))))*$I204,0)),0)</f>
        <v>0</v>
      </c>
      <c r="BT204" s="403"/>
      <c r="BU204" s="397"/>
      <c r="BV204" s="355" t="n">
        <f aca="false">IFERROR(IF($M204=BU204,($D$8+$D$9+$D$10)*$I204,IF($N204=LEFT(BU204,1),($D$8+MAX(0,IF($D$50=1,$D$9*(1-(ABS($Q204-ABS(VALUE(MID(BU204,FIND("|",BU204)+1,FIND("-",BU204)-FIND("|",BU204)-1))-VALUE(MID(BU204,FIND("-",BU204)+1,10)))))*$D$50),$D$9*(1-(IF($N204="X",ABS($O204-VALUE(MID(BU204,FIND("|",BU204)+1,FIND("-",BU204)-FIND("|",BU204)-1))),ABS($Q204-ABS(VALUE(MID(BU204,FIND("|",BU204)+1,FIND("-",BU204)-FIND("|",BU204)-1))-VALUE(MID(BU204,FIND("-",BU204)+1,10)))))*$D$50)))))*$I204,0)),0)</f>
        <v>0</v>
      </c>
      <c r="BW204" s="403"/>
      <c r="BX204" s="397"/>
      <c r="BY204" s="355" t="n">
        <f aca="false">IFERROR(IF($M204=BX204,($D$8+$D$9+$D$10)*$I204,IF($N204=LEFT(BX204,1),($D$8+MAX(0,IF($D$50=1,$D$9*(1-(ABS($Q204-ABS(VALUE(MID(BX204,FIND("|",BX204)+1,FIND("-",BX204)-FIND("|",BX204)-1))-VALUE(MID(BX204,FIND("-",BX204)+1,10)))))*$D$50),$D$9*(1-(IF($N204="X",ABS($O204-VALUE(MID(BX204,FIND("|",BX204)+1,FIND("-",BX204)-FIND("|",BX204)-1))),ABS($Q204-ABS(VALUE(MID(BX204,FIND("|",BX204)+1,FIND("-",BX204)-FIND("|",BX204)-1))-VALUE(MID(BX204,FIND("-",BX204)+1,10)))))*$D$50)))))*$I204,0)),0)</f>
        <v>0</v>
      </c>
      <c r="BZ204" s="403"/>
      <c r="CA204" s="362"/>
      <c r="CB204" s="355" t="n">
        <f aca="false">IFERROR(IF($M204=CA204,($D$8+$D$9+$D$10)*$I204,IF($N204=LEFT(CA204,1),($D$8+MAX(0,IF($D$50=1,$D$9*(1-(ABS($Q204-ABS(VALUE(MID(CA204,FIND("|",CA204)+1,FIND("-",CA204)-FIND("|",CA204)-1))-VALUE(MID(CA204,FIND("-",CA204)+1,10)))))*$D$50),$D$9*(1-(IF($N204="X",ABS($O204-VALUE(MID(CA204,FIND("|",CA204)+1,FIND("-",CA204)-FIND("|",CA204)-1))),ABS($Q204-ABS(VALUE(MID(CA204,FIND("|",CA204)+1,FIND("-",CA204)-FIND("|",CA204)-1))-VALUE(MID(CA204,FIND("-",CA204)+1,10)))))*$D$50)))))*$I204,0)),0)</f>
        <v>0</v>
      </c>
      <c r="CC204" s="403"/>
      <c r="CD204" s="362"/>
      <c r="CE204" s="355" t="n">
        <f aca="false">IFERROR(IF($M204=CD204,($D$8+$D$9+$D$10)*$I204,IF($N204=LEFT(CD204,1),($D$8+MAX(0,IF($D$50=1,$D$9*(1-(ABS($Q204-ABS(VALUE(MID(CD204,FIND("|",CD204)+1,FIND("-",CD204)-FIND("|",CD204)-1))-VALUE(MID(CD204,FIND("-",CD204)+1,10)))))*$D$50),$D$9*(1-(IF($N204="X",ABS($O204-VALUE(MID(CD204,FIND("|",CD204)+1,FIND("-",CD204)-FIND("|",CD204)-1))),ABS($Q204-ABS(VALUE(MID(CD204,FIND("|",CD204)+1,FIND("-",CD204)-FIND("|",CD204)-1))-VALUE(MID(CD204,FIND("-",CD204)+1,10)))))*$D$50)))))*$I204,0)),0)</f>
        <v>0</v>
      </c>
      <c r="CF204" s="403"/>
      <c r="CG204" s="397"/>
      <c r="CH204" s="355" t="n">
        <f aca="false">IFERROR(IF($M204=CG204,($D$8+$D$9+$D$10)*$I204,IF($N204=LEFT(CG204,1),($D$8+MAX(0,IF($D$50=1,$D$9*(1-(ABS($Q204-ABS(VALUE(MID(CG204,FIND("|",CG204)+1,FIND("-",CG204)-FIND("|",CG204)-1))-VALUE(MID(CG204,FIND("-",CG204)+1,10)))))*$D$50),$D$9*(1-(IF($N204="X",ABS($O204-VALUE(MID(CG204,FIND("|",CG204)+1,FIND("-",CG204)-FIND("|",CG204)-1))),ABS($Q204-ABS(VALUE(MID(CG204,FIND("|",CG204)+1,FIND("-",CG204)-FIND("|",CG204)-1))-VALUE(MID(CG204,FIND("-",CG204)+1,10)))))*$D$50)))))*$I204,0)),0)</f>
        <v>0</v>
      </c>
      <c r="CI204" s="403"/>
      <c r="CJ204" s="397"/>
      <c r="CK204" s="355" t="n">
        <f aca="false">IFERROR(IF($M204=CJ204,($D$8+$D$9+$D$10)*$I204,IF($N204=LEFT(CJ204,1),($D$8+MAX(0,IF($D$50=1,$D$9*(1-(ABS($Q204-ABS(VALUE(MID(CJ204,FIND("|",CJ204)+1,FIND("-",CJ204)-FIND("|",CJ204)-1))-VALUE(MID(CJ204,FIND("-",CJ204)+1,10)))))*$D$50),$D$9*(1-(IF($N204="X",ABS($O204-VALUE(MID(CJ204,FIND("|",CJ204)+1,FIND("-",CJ204)-FIND("|",CJ204)-1))),ABS($Q204-ABS(VALUE(MID(CJ204,FIND("|",CJ204)+1,FIND("-",CJ204)-FIND("|",CJ204)-1))-VALUE(MID(CJ204,FIND("-",CJ204)+1,10)))))*$D$50)))))*$I204,0)),0)</f>
        <v>0</v>
      </c>
      <c r="CL204" s="403"/>
      <c r="CM204" s="397"/>
      <c r="CN204" s="355" t="n">
        <f aca="false">IFERROR(IF($M204=CM204,($D$8+$D$9+$D$10)*$I204,IF($N204=LEFT(CM204,1),($D$8+MAX(0,IF($D$50=1,$D$9*(1-(ABS($Q204-ABS(VALUE(MID(CM204,FIND("|",CM204)+1,FIND("-",CM204)-FIND("|",CM204)-1))-VALUE(MID(CM204,FIND("-",CM204)+1,10)))))*$D$50),$D$9*(1-(IF($N204="X",ABS($O204-VALUE(MID(CM204,FIND("|",CM204)+1,FIND("-",CM204)-FIND("|",CM204)-1))),ABS($Q204-ABS(VALUE(MID(CM204,FIND("|",CM204)+1,FIND("-",CM204)-FIND("|",CM204)-1))-VALUE(MID(CM204,FIND("-",CM204)+1,10)))))*$D$50)))))*$I204,0)),0)</f>
        <v>0</v>
      </c>
      <c r="CO204" s="403"/>
      <c r="CP204" s="362"/>
      <c r="CQ204" s="355" t="n">
        <f aca="false">IFERROR(IF($M204=CP204,($D$8+$D$9+$D$10)*$I204,IF($N204=LEFT(CP204,1),($D$8+MAX(0,IF($D$50=1,$D$9*(1-(ABS($Q204-ABS(VALUE(MID(CP204,FIND("|",CP204)+1,FIND("-",CP204)-FIND("|",CP204)-1))-VALUE(MID(CP204,FIND("-",CP204)+1,10)))))*$D$50),$D$9*(1-(IF($N204="X",ABS($O204-VALUE(MID(CP204,FIND("|",CP204)+1,FIND("-",CP204)-FIND("|",CP204)-1))),ABS($Q204-ABS(VALUE(MID(CP204,FIND("|",CP204)+1,FIND("-",CP204)-FIND("|",CP204)-1))-VALUE(MID(CP204,FIND("-",CP204)+1,10)))))*$D$50)))))*$I204,0)),0)</f>
        <v>0</v>
      </c>
      <c r="CR204" s="403"/>
      <c r="CS204" s="362"/>
      <c r="CT204" s="355" t="n">
        <f aca="false">IFERROR(IF($M204=CS204,($D$8+$D$9+$D$10)*$I204,IF($N204=LEFT(CS204,1),($D$8+MAX(0,IF($D$50=1,$D$9*(1-(ABS($Q204-ABS(VALUE(MID(CS204,FIND("|",CS204)+1,FIND("-",CS204)-FIND("|",CS204)-1))-VALUE(MID(CS204,FIND("-",CS204)+1,10)))))*$D$50),$D$9*(1-(IF($N204="X",ABS($O204-VALUE(MID(CS204,FIND("|",CS204)+1,FIND("-",CS204)-FIND("|",CS204)-1))),ABS($Q204-ABS(VALUE(MID(CS204,FIND("|",CS204)+1,FIND("-",CS204)-FIND("|",CS204)-1))-VALUE(MID(CS204,FIND("-",CS204)+1,10)))))*$D$50)))))*$I204,0)),0)</f>
        <v>0</v>
      </c>
      <c r="CU204" s="403"/>
      <c r="CV204" s="397"/>
      <c r="CW204" s="355" t="n">
        <f aca="false">IFERROR(IF($M204=CV204,($D$8+$D$9+$D$10)*$I204,IF($N204=LEFT(CV204,1),($D$8+MAX(0,IF($D$50=1,$D$9*(1-(ABS($Q204-ABS(VALUE(MID(CV204,FIND("|",CV204)+1,FIND("-",CV204)-FIND("|",CV204)-1))-VALUE(MID(CV204,FIND("-",CV204)+1,10)))))*$D$50),$D$9*(1-(IF($N204="X",ABS($O204-VALUE(MID(CV204,FIND("|",CV204)+1,FIND("-",CV204)-FIND("|",CV204)-1))),ABS($Q204-ABS(VALUE(MID(CV204,FIND("|",CV204)+1,FIND("-",CV204)-FIND("|",CV204)-1))-VALUE(MID(CV204,FIND("-",CV204)+1,10)))))*$D$50)))))*$I204,0)),0)</f>
        <v>0</v>
      </c>
      <c r="CX204" s="403"/>
      <c r="CY204" s="397"/>
      <c r="CZ204" s="355" t="n">
        <f aca="false">IFERROR(IF($M204=CY204,($D$8+$D$9+$D$10)*$I204,IF($N204=LEFT(CY204,1),($D$8+MAX(0,IF($D$50=1,$D$9*(1-(ABS($Q204-ABS(VALUE(MID(CY204,FIND("|",CY204)+1,FIND("-",CY204)-FIND("|",CY204)-1))-VALUE(MID(CY204,FIND("-",CY204)+1,10)))))*$D$50),$D$9*(1-(IF($N204="X",ABS($O204-VALUE(MID(CY204,FIND("|",CY204)+1,FIND("-",CY204)-FIND("|",CY204)-1))),ABS($Q204-ABS(VALUE(MID(CY204,FIND("|",CY204)+1,FIND("-",CY204)-FIND("|",CY204)-1))-VALUE(MID(CY204,FIND("-",CY204)+1,10)))))*$D$50)))))*$I204,0)),0)</f>
        <v>0</v>
      </c>
      <c r="DA204" s="403"/>
      <c r="DB204" s="397"/>
      <c r="DC204" s="355" t="n">
        <f aca="false">IFERROR(IF($M204=DB204,($D$8+$D$9+$D$10)*$I204,IF($N204=LEFT(DB204,1),($D$8+MAX(0,IF($D$50=1,$D$9*(1-(ABS($Q204-ABS(VALUE(MID(DB204,FIND("|",DB204)+1,FIND("-",DB204)-FIND("|",DB204)-1))-VALUE(MID(DB204,FIND("-",DB204)+1,10)))))*$D$50),$D$9*(1-(IF($N204="X",ABS($O204-VALUE(MID(DB204,FIND("|",DB204)+1,FIND("-",DB204)-FIND("|",DB204)-1))),ABS($Q204-ABS(VALUE(MID(DB204,FIND("|",DB204)+1,FIND("-",DB204)-FIND("|",DB204)-1))-VALUE(MID(DB204,FIND("-",DB204)+1,10)))))*$D$50)))))*$I204,0)),0)</f>
        <v>0</v>
      </c>
      <c r="DD204" s="403"/>
      <c r="DE204" s="362"/>
      <c r="DF204" s="355" t="n">
        <f aca="false">IFERROR(IF($M204=DE204,($D$8+$D$9+$D$10)*$I204,IF($N204=LEFT(DE204,1),($D$8+MAX(0,IF($D$50=1,$D$9*(1-(ABS($Q204-ABS(VALUE(MID(DE204,FIND("|",DE204)+1,FIND("-",DE204)-FIND("|",DE204)-1))-VALUE(MID(DE204,FIND("-",DE204)+1,10)))))*$D$50),$D$9*(1-(IF($N204="X",ABS($O204-VALUE(MID(DE204,FIND("|",DE204)+1,FIND("-",DE204)-FIND("|",DE204)-1))),ABS($Q204-ABS(VALUE(MID(DE204,FIND("|",DE204)+1,FIND("-",DE204)-FIND("|",DE204)-1))-VALUE(MID(DE204,FIND("-",DE204)+1,10)))))*$D$50)))))*$I204,0)),0)</f>
        <v>0</v>
      </c>
      <c r="DG204" s="403"/>
      <c r="DH204" s="362"/>
      <c r="DI204" s="355" t="n">
        <f aca="false">IFERROR(IF($M204=DH204,($D$8+$D$9+$D$10)*$I204,IF($N204=LEFT(DH204,1),($D$8+MAX(0,IF($D$50=1,$D$9*(1-(ABS($Q204-ABS(VALUE(MID(DH204,FIND("|",DH204)+1,FIND("-",DH204)-FIND("|",DH204)-1))-VALUE(MID(DH204,FIND("-",DH204)+1,10)))))*$D$50),$D$9*(1-(IF($N204="X",ABS($O204-VALUE(MID(DH204,FIND("|",DH204)+1,FIND("-",DH204)-FIND("|",DH204)-1))),ABS($Q204-ABS(VALUE(MID(DH204,FIND("|",DH204)+1,FIND("-",DH204)-FIND("|",DH204)-1))-VALUE(MID(DH204,FIND("-",DH204)+1,10)))))*$D$50)))))*$I204,0)),0)</f>
        <v>0</v>
      </c>
      <c r="DJ204" s="403"/>
      <c r="DK204" s="397"/>
      <c r="DL204" s="355" t="n">
        <f aca="false">IFERROR(IF($M204=DK204,($D$8+$D$9+$D$10)*$I204,IF($N204=LEFT(DK204,1),($D$8+MAX(0,IF($D$50=1,$D$9*(1-(ABS($Q204-ABS(VALUE(MID(DK204,FIND("|",DK204)+1,FIND("-",DK204)-FIND("|",DK204)-1))-VALUE(MID(DK204,FIND("-",DK204)+1,10)))))*$D$50),$D$9*(1-(IF($N204="X",ABS($O204-VALUE(MID(DK204,FIND("|",DK204)+1,FIND("-",DK204)-FIND("|",DK204)-1))),ABS($Q204-ABS(VALUE(MID(DK204,FIND("|",DK204)+1,FIND("-",DK204)-FIND("|",DK204)-1))-VALUE(MID(DK204,FIND("-",DK204)+1,10)))))*$D$50)))))*$I204,0)),0)</f>
        <v>0</v>
      </c>
      <c r="DM204" s="403"/>
      <c r="DN204" s="397"/>
      <c r="DO204" s="355" t="n">
        <f aca="false">IFERROR(IF($M204=DN204,($D$8+$D$9+$D$10)*$I204,IF($N204=LEFT(DN204,1),($D$8+MAX(0,IF($D$50=1,$D$9*(1-(ABS($Q204-ABS(VALUE(MID(DN204,FIND("|",DN204)+1,FIND("-",DN204)-FIND("|",DN204)-1))-VALUE(MID(DN204,FIND("-",DN204)+1,10)))))*$D$50),$D$9*(1-(IF($N204="X",ABS($O204-VALUE(MID(DN204,FIND("|",DN204)+1,FIND("-",DN204)-FIND("|",DN204)-1))),ABS($Q204-ABS(VALUE(MID(DN204,FIND("|",DN204)+1,FIND("-",DN204)-FIND("|",DN204)-1))-VALUE(MID(DN204,FIND("-",DN204)+1,10)))))*$D$50)))))*$I204,0)),0)</f>
        <v>0</v>
      </c>
      <c r="DP204" s="403"/>
      <c r="DQ204" s="397"/>
      <c r="DR204" s="355" t="n">
        <f aca="false">IFERROR(IF($M204=DQ204,($D$8+$D$9+$D$10)*$I204,IF($N204=LEFT(DQ204,1),($D$8+MAX(0,IF($D$50=1,$D$9*(1-(ABS($Q204-ABS(VALUE(MID(DQ204,FIND("|",DQ204)+1,FIND("-",DQ204)-FIND("|",DQ204)-1))-VALUE(MID(DQ204,FIND("-",DQ204)+1,10)))))*$D$50),$D$9*(1-(IF($N204="X",ABS($O204-VALUE(MID(DQ204,FIND("|",DQ204)+1,FIND("-",DQ204)-FIND("|",DQ204)-1))),ABS($Q204-ABS(VALUE(MID(DQ204,FIND("|",DQ204)+1,FIND("-",DQ204)-FIND("|",DQ204)-1))-VALUE(MID(DQ204,FIND("-",DQ204)+1,10)))))*$D$50)))))*$I204,0)),0)</f>
        <v>0</v>
      </c>
      <c r="DS204" s="403"/>
      <c r="DT204" s="362"/>
      <c r="DU204" s="355" t="n">
        <f aca="false">IFERROR(IF($M204=DT204,($D$8+$D$9+$D$10)*$I204,IF($N204=LEFT(DT204,1),($D$8+MAX(0,IF($D$50=1,$D$9*(1-(ABS($Q204-ABS(VALUE(MID(DT204,FIND("|",DT204)+1,FIND("-",DT204)-FIND("|",DT204)-1))-VALUE(MID(DT204,FIND("-",DT204)+1,10)))))*$D$50),$D$9*(1-(IF($N204="X",ABS($O204-VALUE(MID(DT204,FIND("|",DT204)+1,FIND("-",DT204)-FIND("|",DT204)-1))),ABS($Q204-ABS(VALUE(MID(DT204,FIND("|",DT204)+1,FIND("-",DT204)-FIND("|",DT204)-1))-VALUE(MID(DT204,FIND("-",DT204)+1,10)))))*$D$50)))))*$I204,0)),0)</f>
        <v>0</v>
      </c>
      <c r="DV204" s="403"/>
      <c r="DW204" s="362"/>
      <c r="DX204" s="355" t="n">
        <f aca="false">IFERROR(IF($M204=DW204,($D$8+$D$9+$D$10)*$I204,IF($N204=LEFT(DW204,1),($D$8+MAX(0,IF($D$50=1,$D$9*(1-(ABS($Q204-ABS(VALUE(MID(DW204,FIND("|",DW204)+1,FIND("-",DW204)-FIND("|",DW204)-1))-VALUE(MID(DW204,FIND("-",DW204)+1,10)))))*$D$50),$D$9*(1-(IF($N204="X",ABS($O204-VALUE(MID(DW204,FIND("|",DW204)+1,FIND("-",DW204)-FIND("|",DW204)-1))),ABS($Q204-ABS(VALUE(MID(DW204,FIND("|",DW204)+1,FIND("-",DW204)-FIND("|",DW204)-1))-VALUE(MID(DW204,FIND("-",DW204)+1,10)))))*$D$50)))))*$I204,0)),0)</f>
        <v>0</v>
      </c>
      <c r="DY204" s="403"/>
      <c r="DZ204" s="397"/>
      <c r="EA204" s="355" t="n">
        <f aca="false">IFERROR(IF($M204=DZ204,($D$8+$D$9+$D$10)*$I204,IF($N204=LEFT(DZ204,1),($D$8+MAX(0,IF($D$50=1,$D$9*(1-(ABS($Q204-ABS(VALUE(MID(DZ204,FIND("|",DZ204)+1,FIND("-",DZ204)-FIND("|",DZ204)-1))-VALUE(MID(DZ204,FIND("-",DZ204)+1,10)))))*$D$50),$D$9*(1-(IF($N204="X",ABS($O204-VALUE(MID(DZ204,FIND("|",DZ204)+1,FIND("-",DZ204)-FIND("|",DZ204)-1))),ABS($Q204-ABS(VALUE(MID(DZ204,FIND("|",DZ204)+1,FIND("-",DZ204)-FIND("|",DZ204)-1))-VALUE(MID(DZ204,FIND("-",DZ204)+1,10)))))*$D$50)))))*$I204,0)),0)</f>
        <v>0</v>
      </c>
      <c r="EB204" s="403"/>
      <c r="EC204" s="397"/>
      <c r="ED204" s="355" t="n">
        <f aca="false">IFERROR(IF($M204=EC204,($D$8+$D$9+$D$10)*$I204,IF($N204=LEFT(EC204,1),($D$8+MAX(0,IF($D$50=1,$D$9*(1-(ABS($Q204-ABS(VALUE(MID(EC204,FIND("|",EC204)+1,FIND("-",EC204)-FIND("|",EC204)-1))-VALUE(MID(EC204,FIND("-",EC204)+1,10)))))*$D$50),$D$9*(1-(IF($N204="X",ABS($O204-VALUE(MID(EC204,FIND("|",EC204)+1,FIND("-",EC204)-FIND("|",EC204)-1))),ABS($Q204-ABS(VALUE(MID(EC204,FIND("|",EC204)+1,FIND("-",EC204)-FIND("|",EC204)-1))-VALUE(MID(EC204,FIND("-",EC204)+1,10)))))*$D$50)))))*$I204,0)),0)</f>
        <v>0</v>
      </c>
      <c r="EE204" s="403"/>
      <c r="EF204" s="397"/>
      <c r="EG204" s="355" t="n">
        <f aca="false">IFERROR(IF($M204=EF204,($D$8+$D$9+$D$10)*$I204,IF($N204=LEFT(EF204,1),($D$8+MAX(0,IF($D$50=1,$D$9*(1-(ABS($Q204-ABS(VALUE(MID(EF204,FIND("|",EF204)+1,FIND("-",EF204)-FIND("|",EF204)-1))-VALUE(MID(EF204,FIND("-",EF204)+1,10)))))*$D$50),$D$9*(1-(IF($N204="X",ABS($O204-VALUE(MID(EF204,FIND("|",EF204)+1,FIND("-",EF204)-FIND("|",EF204)-1))),ABS($Q204-ABS(VALUE(MID(EF204,FIND("|",EF204)+1,FIND("-",EF204)-FIND("|",EF204)-1))-VALUE(MID(EF204,FIND("-",EF204)+1,10)))))*$D$50)))))*$I204,0)),0)</f>
        <v>0</v>
      </c>
      <c r="EH204" s="403"/>
      <c r="EI204" s="403"/>
    </row>
    <row r="205" customFormat="false" ht="15" hidden="false" customHeight="false" outlineLevel="0" collapsed="false">
      <c r="A205" s="331" t="n">
        <f aca="false">WORLDCUP!AD125</f>
        <v>0</v>
      </c>
      <c r="B205" s="331" t="n">
        <f aca="false">WORLDCUP!AC125</f>
        <v>0</v>
      </c>
      <c r="C205" s="421" t="str">
        <f aca="false">CONCATENATE(WORLDCUP!AF125,"-",WORLDCUP!AA125)</f>
        <v>W82-W81</v>
      </c>
      <c r="D205" s="421" t="str">
        <f aca="false">IF(WORLDCUP!AC125&gt;WORLDCUP!AD125,2,IF(WORLDCUP!AC125&lt;WORLDCUP!AD125,1,IF(AND(WORLDCUP!AC125=WORLDCUP!AD125,WORLDCUP!AC125&lt;&gt;"",WORLDCUP!AD125&lt;&gt;""),0,"PD")))</f>
        <v>PD</v>
      </c>
      <c r="E205" s="421" t="str">
        <f aca="false">IF(OR(WORLDCUP!AD125="",WORLDCUP!AC125=""),"-",A205&amp;"-"&amp;B205)</f>
        <v>-</v>
      </c>
      <c r="F205" s="422" t="n">
        <f aca="false">SUM($D$20:$D$22)*I205</f>
        <v>17</v>
      </c>
      <c r="G205" s="422" t="n">
        <f aca="false">VLOOKUP(H205,Equipos!$Q$1:$R$25,2,0)</f>
        <v>21</v>
      </c>
      <c r="H205" s="409" t="str">
        <f aca="false">Idiomas!$D$261</f>
        <v>Octavos de final</v>
      </c>
      <c r="I205" s="424" t="n">
        <v>1</v>
      </c>
      <c r="J205" s="417"/>
      <c r="K205" s="366" t="str">
        <f aca="false">CONCATENATE(WORLDCUP!AA125,"-",WORLDCUP!AF125)</f>
        <v>W81-W82</v>
      </c>
      <c r="L205" s="353" t="str">
        <f aca="false">IF(OR(WORLDCUP!AC125="",WORLDCUP!AD125=""),"PD",IF(WORLDCUP!AC125&gt;WORLDCUP!AD125,1,IF(WORLDCUP!AC125&lt;WORLDCUP!AD125,2,0)))</f>
        <v>PD</v>
      </c>
      <c r="M205" s="358" t="str">
        <f aca="false">IF(OR(WORLDCUP!AC125="",WORLDCUP!AD125=""),"-",N205&amp;"|"&amp;O205&amp;"-"&amp;P205)</f>
        <v>-</v>
      </c>
      <c r="N205" s="331" t="str">
        <f aca="false">IF(OR(WORLDCUP!AC125="",WORLDCUP!AD125=""),"",IF(WORLDCUP!AC125&gt;WORLDCUP!AD125,"1",IF(WORLDCUP!AC125&lt;WORLDCUP!AD125,"2","X")))</f>
        <v/>
      </c>
      <c r="O205" s="331" t="n">
        <f aca="false">WORLDCUP!AC125</f>
        <v>0</v>
      </c>
      <c r="P205" s="331" t="n">
        <f aca="false">WORLDCUP!AD125</f>
        <v>0</v>
      </c>
      <c r="Q205" s="331" t="n">
        <f aca="false">ABS(O205-P205)</f>
        <v>0</v>
      </c>
      <c r="R205" s="403"/>
      <c r="S205" s="362" t="s">
        <v>266</v>
      </c>
      <c r="T205" s="355" t="n">
        <f aca="false">IFERROR(IF($M205=S205,($D$8+$D$9+$D$10)*$I205,IF($N205=LEFT(S205,1),($D$8+MAX(0,IF($D$50=1,$D$9*(1-(ABS($Q205-ABS(VALUE(MID(S205,FIND("|",S205)+1,FIND("-",S205)-FIND("|",S205)-1))-VALUE(MID(S205,FIND("-",S205)+1,10)))))*$D$50),$D$9*(1-(IF($N205="X",ABS($O205-VALUE(MID(S205,FIND("|",S205)+1,FIND("-",S205)-FIND("|",S205)-1))),ABS($Q205-ABS(VALUE(MID(S205,FIND("|",S205)+1,FIND("-",S205)-FIND("|",S205)-1))-VALUE(MID(S205,FIND("-",S205)+1,10)))))*$D$50)))))*$I205,0)),0)</f>
        <v>0</v>
      </c>
      <c r="U205" s="403"/>
      <c r="V205" s="362" t="s">
        <v>269</v>
      </c>
      <c r="W205" s="355" t="n">
        <f aca="false">IFERROR(IF($M205=V205,($D$8+$D$9+$D$10)*$I205,IF($N205=LEFT(V205,1),($D$8+MAX(0,IF($D$50=1,$D$9*(1-(ABS($Q205-ABS(VALUE(MID(V205,FIND("|",V205)+1,FIND("-",V205)-FIND("|",V205)-1))-VALUE(MID(V205,FIND("-",V205)+1,10)))))*$D$50),$D$9*(1-(IF($N205="X",ABS($O205-VALUE(MID(V205,FIND("|",V205)+1,FIND("-",V205)-FIND("|",V205)-1))),ABS($Q205-ABS(VALUE(MID(V205,FIND("|",V205)+1,FIND("-",V205)-FIND("|",V205)-1))-VALUE(MID(V205,FIND("-",V205)+1,10)))))*$D$50)))))*$I205,0)),0)</f>
        <v>0</v>
      </c>
      <c r="X205" s="403"/>
      <c r="Y205" s="397" t="s">
        <v>274</v>
      </c>
      <c r="Z205" s="355" t="n">
        <f aca="false">IFERROR(IF($M205=Y205,($D$8+$D$9+$D$10)*$I205,IF($N205=LEFT(Y205,1),($D$8+MAX(0,IF($D$50=1,$D$9*(1-(ABS($Q205-ABS(VALUE(MID(Y205,FIND("|",Y205)+1,FIND("-",Y205)-FIND("|",Y205)-1))-VALUE(MID(Y205,FIND("-",Y205)+1,10)))))*$D$50),$D$9*(1-(IF($N205="X",ABS($O205-VALUE(MID(Y205,FIND("|",Y205)+1,FIND("-",Y205)-FIND("|",Y205)-1))),ABS($Q205-ABS(VALUE(MID(Y205,FIND("|",Y205)+1,FIND("-",Y205)-FIND("|",Y205)-1))-VALUE(MID(Y205,FIND("-",Y205)+1,10)))))*$D$50)))))*$I205,0)),0)</f>
        <v>0</v>
      </c>
      <c r="AA205" s="403"/>
      <c r="AB205" s="397" t="s">
        <v>269</v>
      </c>
      <c r="AC205" s="355" t="n">
        <f aca="false">IFERROR(IF($M205=AB205,($D$8+$D$9+$D$10)*$I205,IF($N205=LEFT(AB205,1),($D$8+MAX(0,IF($D$50=1,$D$9*(1-(ABS($Q205-ABS(VALUE(MID(AB205,FIND("|",AB205)+1,FIND("-",AB205)-FIND("|",AB205)-1))-VALUE(MID(AB205,FIND("-",AB205)+1,10)))))*$D$50),$D$9*(1-(IF($N205="X",ABS($O205-VALUE(MID(AB205,FIND("|",AB205)+1,FIND("-",AB205)-FIND("|",AB205)-1))),ABS($Q205-ABS(VALUE(MID(AB205,FIND("|",AB205)+1,FIND("-",AB205)-FIND("|",AB205)-1))-VALUE(MID(AB205,FIND("-",AB205)+1,10)))))*$D$50)))))*$I205,0)),0)</f>
        <v>0</v>
      </c>
      <c r="AD205" s="403"/>
      <c r="AE205" s="397" t="s">
        <v>268</v>
      </c>
      <c r="AF205" s="355" t="n">
        <f aca="false">IFERROR(IF($M205=AE205,($D$8+$D$9+$D$10)*$I205,IF($N205=LEFT(AE205,1),($D$8+MAX(0,IF($D$50=1,$D$9*(1-(ABS($Q205-ABS(VALUE(MID(AE205,FIND("|",AE205)+1,FIND("-",AE205)-FIND("|",AE205)-1))-VALUE(MID(AE205,FIND("-",AE205)+1,10)))))*$D$50),$D$9*(1-(IF($N205="X",ABS($O205-VALUE(MID(AE205,FIND("|",AE205)+1,FIND("-",AE205)-FIND("|",AE205)-1))),ABS($Q205-ABS(VALUE(MID(AE205,FIND("|",AE205)+1,FIND("-",AE205)-FIND("|",AE205)-1))-VALUE(MID(AE205,FIND("-",AE205)+1,10)))))*$D$50)))))*$I205,0)),0)</f>
        <v>0</v>
      </c>
      <c r="AG205" s="403"/>
      <c r="AH205" s="362" t="s">
        <v>268</v>
      </c>
      <c r="AI205" s="355" t="n">
        <f aca="false">IFERROR(IF($M205=AH205,($D$8+$D$9+$D$10)*$I205,IF($N205=LEFT(AH205,1),($D$8+MAX(0,IF($D$50=1,$D$9*(1-(ABS($Q205-ABS(VALUE(MID(AH205,FIND("|",AH205)+1,FIND("-",AH205)-FIND("|",AH205)-1))-VALUE(MID(AH205,FIND("-",AH205)+1,10)))))*$D$50),$D$9*(1-(IF($N205="X",ABS($O205-VALUE(MID(AH205,FIND("|",AH205)+1,FIND("-",AH205)-FIND("|",AH205)-1))),ABS($Q205-ABS(VALUE(MID(AH205,FIND("|",AH205)+1,FIND("-",AH205)-FIND("|",AH205)-1))-VALUE(MID(AH205,FIND("-",AH205)+1,10)))))*$D$50)))))*$I205,0)),0)</f>
        <v>0</v>
      </c>
      <c r="AJ205" s="403"/>
      <c r="AK205" s="362" t="s">
        <v>268</v>
      </c>
      <c r="AL205" s="355" t="n">
        <f aca="false">IFERROR(IF($M205=AK205,($D$8+$D$9+$D$10)*$I205,IF($N205=LEFT(AK205,1),($D$8+MAX(0,IF($D$50=1,$D$9*(1-(ABS($Q205-ABS(VALUE(MID(AK205,FIND("|",AK205)+1,FIND("-",AK205)-FIND("|",AK205)-1))-VALUE(MID(AK205,FIND("-",AK205)+1,10)))))*$D$50),$D$9*(1-(IF($N205="X",ABS($O205-VALUE(MID(AK205,FIND("|",AK205)+1,FIND("-",AK205)-FIND("|",AK205)-1))),ABS($Q205-ABS(VALUE(MID(AK205,FIND("|",AK205)+1,FIND("-",AK205)-FIND("|",AK205)-1))-VALUE(MID(AK205,FIND("-",AK205)+1,10)))))*$D$50)))))*$I205,0)),0)</f>
        <v>0</v>
      </c>
      <c r="AM205" s="403"/>
      <c r="AN205" s="397" t="s">
        <v>267</v>
      </c>
      <c r="AO205" s="355" t="n">
        <f aca="false">IFERROR(IF($M205=AN205,($D$8+$D$9+$D$10)*$I205,IF($N205=LEFT(AN205,1),($D$8+MAX(0,IF($D$50=1,$D$9*(1-(ABS($Q205-ABS(VALUE(MID(AN205,FIND("|",AN205)+1,FIND("-",AN205)-FIND("|",AN205)-1))-VALUE(MID(AN205,FIND("-",AN205)+1,10)))))*$D$50),$D$9*(1-(IF($N205="X",ABS($O205-VALUE(MID(AN205,FIND("|",AN205)+1,FIND("-",AN205)-FIND("|",AN205)-1))),ABS($Q205-ABS(VALUE(MID(AN205,FIND("|",AN205)+1,FIND("-",AN205)-FIND("|",AN205)-1))-VALUE(MID(AN205,FIND("-",AN205)+1,10)))))*$D$50)))))*$I205,0)),0)</f>
        <v>0</v>
      </c>
      <c r="AP205" s="403"/>
      <c r="AQ205" s="397" t="s">
        <v>277</v>
      </c>
      <c r="AR205" s="355" t="n">
        <f aca="false">IFERROR(IF($M205=AQ205,($D$8+$D$9+$D$10)*$I205,IF($N205=LEFT(AQ205,1),($D$8+MAX(0,IF($D$50=1,$D$9*(1-(ABS($Q205-ABS(VALUE(MID(AQ205,FIND("|",AQ205)+1,FIND("-",AQ205)-FIND("|",AQ205)-1))-VALUE(MID(AQ205,FIND("-",AQ205)+1,10)))))*$D$50),$D$9*(1-(IF($N205="X",ABS($O205-VALUE(MID(AQ205,FIND("|",AQ205)+1,FIND("-",AQ205)-FIND("|",AQ205)-1))),ABS($Q205-ABS(VALUE(MID(AQ205,FIND("|",AQ205)+1,FIND("-",AQ205)-FIND("|",AQ205)-1))-VALUE(MID(AQ205,FIND("-",AQ205)+1,10)))))*$D$50)))))*$I205,0)),0)</f>
        <v>0</v>
      </c>
      <c r="AS205" s="403"/>
      <c r="AT205" s="397" t="s">
        <v>267</v>
      </c>
      <c r="AU205" s="355" t="n">
        <f aca="false">IFERROR(IF($M205=AT205,($D$8+$D$9+$D$10)*$I205,IF($N205=LEFT(AT205,1),($D$8+MAX(0,IF($D$50=1,$D$9*(1-(ABS($Q205-ABS(VALUE(MID(AT205,FIND("|",AT205)+1,FIND("-",AT205)-FIND("|",AT205)-1))-VALUE(MID(AT205,FIND("-",AT205)+1,10)))))*$D$50),$D$9*(1-(IF($N205="X",ABS($O205-VALUE(MID(AT205,FIND("|",AT205)+1,FIND("-",AT205)-FIND("|",AT205)-1))),ABS($Q205-ABS(VALUE(MID(AT205,FIND("|",AT205)+1,FIND("-",AT205)-FIND("|",AT205)-1))-VALUE(MID(AT205,FIND("-",AT205)+1,10)))))*$D$50)))))*$I205,0)),0)</f>
        <v>0</v>
      </c>
      <c r="AV205" s="403"/>
      <c r="AW205" s="362" t="s">
        <v>268</v>
      </c>
      <c r="AX205" s="355" t="n">
        <f aca="false">IFERROR(IF($M205=AW205,($D$8+$D$9+$D$10)*$I205,IF($N205=LEFT(AW205,1),($D$8+MAX(0,IF($D$50=1,$D$9*(1-(ABS($Q205-ABS(VALUE(MID(AW205,FIND("|",AW205)+1,FIND("-",AW205)-FIND("|",AW205)-1))-VALUE(MID(AW205,FIND("-",AW205)+1,10)))))*$D$50),$D$9*(1-(IF($N205="X",ABS($O205-VALUE(MID(AW205,FIND("|",AW205)+1,FIND("-",AW205)-FIND("|",AW205)-1))),ABS($Q205-ABS(VALUE(MID(AW205,FIND("|",AW205)+1,FIND("-",AW205)-FIND("|",AW205)-1))-VALUE(MID(AW205,FIND("-",AW205)+1,10)))))*$D$50)))))*$I205,0)),0)</f>
        <v>0</v>
      </c>
      <c r="AY205" s="403"/>
      <c r="AZ205" s="362" t="s">
        <v>268</v>
      </c>
      <c r="BA205" s="355" t="n">
        <f aca="false">IFERROR(IF($M205=AZ205,($D$8+$D$9+$D$10)*$I205,IF($N205=LEFT(AZ205,1),($D$8+MAX(0,IF($D$50=1,$D$9*(1-(ABS($Q205-ABS(VALUE(MID(AZ205,FIND("|",AZ205)+1,FIND("-",AZ205)-FIND("|",AZ205)-1))-VALUE(MID(AZ205,FIND("-",AZ205)+1,10)))))*$D$50),$D$9*(1-(IF($N205="X",ABS($O205-VALUE(MID(AZ205,FIND("|",AZ205)+1,FIND("-",AZ205)-FIND("|",AZ205)-1))),ABS($Q205-ABS(VALUE(MID(AZ205,FIND("|",AZ205)+1,FIND("-",AZ205)-FIND("|",AZ205)-1))-VALUE(MID(AZ205,FIND("-",AZ205)+1,10)))))*$D$50)))))*$I205,0)),0)</f>
        <v>0</v>
      </c>
      <c r="BB205" s="403"/>
      <c r="BC205" s="397" t="s">
        <v>267</v>
      </c>
      <c r="BD205" s="355" t="n">
        <f aca="false">IFERROR(IF($M205=BC205,($D$8+$D$9+$D$10)*$I205,IF($N205=LEFT(BC205,1),($D$8+MAX(0,IF($D$50=1,$D$9*(1-(ABS($Q205-ABS(VALUE(MID(BC205,FIND("|",BC205)+1,FIND("-",BC205)-FIND("|",BC205)-1))-VALUE(MID(BC205,FIND("-",BC205)+1,10)))))*$D$50),$D$9*(1-(IF($N205="X",ABS($O205-VALUE(MID(BC205,FIND("|",BC205)+1,FIND("-",BC205)-FIND("|",BC205)-1))),ABS($Q205-ABS(VALUE(MID(BC205,FIND("|",BC205)+1,FIND("-",BC205)-FIND("|",BC205)-1))-VALUE(MID(BC205,FIND("-",BC205)+1,10)))))*$D$50)))))*$I205,0)),0)</f>
        <v>0</v>
      </c>
      <c r="BE205" s="403"/>
      <c r="BF205" s="397" t="s">
        <v>273</v>
      </c>
      <c r="BG205" s="355" t="n">
        <f aca="false">IFERROR(IF($M205=BF205,($D$8+$D$9+$D$10)*$I205,IF($N205=LEFT(BF205,1),($D$8+MAX(0,IF($D$50=1,$D$9*(1-(ABS($Q205-ABS(VALUE(MID(BF205,FIND("|",BF205)+1,FIND("-",BF205)-FIND("|",BF205)-1))-VALUE(MID(BF205,FIND("-",BF205)+1,10)))))*$D$50),$D$9*(1-(IF($N205="X",ABS($O205-VALUE(MID(BF205,FIND("|",BF205)+1,FIND("-",BF205)-FIND("|",BF205)-1))),ABS($Q205-ABS(VALUE(MID(BF205,FIND("|",BF205)+1,FIND("-",BF205)-FIND("|",BF205)-1))-VALUE(MID(BF205,FIND("-",BF205)+1,10)))))*$D$50)))))*$I205,0)),0)</f>
        <v>0</v>
      </c>
      <c r="BH205" s="403"/>
      <c r="BI205" s="397" t="s">
        <v>267</v>
      </c>
      <c r="BJ205" s="355" t="n">
        <f aca="false">IFERROR(IF($M205=BI205,($D$8+$D$9+$D$10)*$I205,IF($N205=LEFT(BI205,1),($D$8+MAX(0,IF($D$50=1,$D$9*(1-(ABS($Q205-ABS(VALUE(MID(BI205,FIND("|",BI205)+1,FIND("-",BI205)-FIND("|",BI205)-1))-VALUE(MID(BI205,FIND("-",BI205)+1,10)))))*$D$50),$D$9*(1-(IF($N205="X",ABS($O205-VALUE(MID(BI205,FIND("|",BI205)+1,FIND("-",BI205)-FIND("|",BI205)-1))),ABS($Q205-ABS(VALUE(MID(BI205,FIND("|",BI205)+1,FIND("-",BI205)-FIND("|",BI205)-1))-VALUE(MID(BI205,FIND("-",BI205)+1,10)))))*$D$50)))))*$I205,0)),0)</f>
        <v>0</v>
      </c>
      <c r="BK205" s="403"/>
      <c r="BL205" s="362" t="s">
        <v>268</v>
      </c>
      <c r="BM205" s="355" t="n">
        <f aca="false">IFERROR(IF($M205=BL205,($D$8+$D$9+$D$10)*$I205,IF($N205=LEFT(BL205,1),($D$8+MAX(0,IF($D$50=1,$D$9*(1-(ABS($Q205-ABS(VALUE(MID(BL205,FIND("|",BL205)+1,FIND("-",BL205)-FIND("|",BL205)-1))-VALUE(MID(BL205,FIND("-",BL205)+1,10)))))*$D$50),$D$9*(1-(IF($N205="X",ABS($O205-VALUE(MID(BL205,FIND("|",BL205)+1,FIND("-",BL205)-FIND("|",BL205)-1))),ABS($Q205-ABS(VALUE(MID(BL205,FIND("|",BL205)+1,FIND("-",BL205)-FIND("|",BL205)-1))-VALUE(MID(BL205,FIND("-",BL205)+1,10)))))*$D$50)))))*$I205,0)),0)</f>
        <v>0</v>
      </c>
      <c r="BN205" s="403"/>
      <c r="BO205" s="362" t="s">
        <v>268</v>
      </c>
      <c r="BP205" s="355" t="n">
        <f aca="false">IFERROR(IF($M205=BO205,($D$8+$D$9+$D$10)*$I205,IF($N205=LEFT(BO205,1),($D$8+MAX(0,IF($D$50=1,$D$9*(1-(ABS($Q205-ABS(VALUE(MID(BO205,FIND("|",BO205)+1,FIND("-",BO205)-FIND("|",BO205)-1))-VALUE(MID(BO205,FIND("-",BO205)+1,10)))))*$D$50),$D$9*(1-(IF($N205="X",ABS($O205-VALUE(MID(BO205,FIND("|",BO205)+1,FIND("-",BO205)-FIND("|",BO205)-1))),ABS($Q205-ABS(VALUE(MID(BO205,FIND("|",BO205)+1,FIND("-",BO205)-FIND("|",BO205)-1))-VALUE(MID(BO205,FIND("-",BO205)+1,10)))))*$D$50)))))*$I205,0)),0)</f>
        <v>0</v>
      </c>
      <c r="BQ205" s="403"/>
      <c r="BR205" s="397" t="s">
        <v>268</v>
      </c>
      <c r="BS205" s="355" t="n">
        <f aca="false">IFERROR(IF($M205=BR205,($D$8+$D$9+$D$10)*$I205,IF($N205=LEFT(BR205,1),($D$8+MAX(0,IF($D$50=1,$D$9*(1-(ABS($Q205-ABS(VALUE(MID(BR205,FIND("|",BR205)+1,FIND("-",BR205)-FIND("|",BR205)-1))-VALUE(MID(BR205,FIND("-",BR205)+1,10)))))*$D$50),$D$9*(1-(IF($N205="X",ABS($O205-VALUE(MID(BR205,FIND("|",BR205)+1,FIND("-",BR205)-FIND("|",BR205)-1))),ABS($Q205-ABS(VALUE(MID(BR205,FIND("|",BR205)+1,FIND("-",BR205)-FIND("|",BR205)-1))-VALUE(MID(BR205,FIND("-",BR205)+1,10)))))*$D$50)))))*$I205,0)),0)</f>
        <v>0</v>
      </c>
      <c r="BT205" s="403"/>
      <c r="BU205" s="397"/>
      <c r="BV205" s="355" t="n">
        <f aca="false">IFERROR(IF($M205=BU205,($D$8+$D$9+$D$10)*$I205,IF($N205=LEFT(BU205,1),($D$8+MAX(0,IF($D$50=1,$D$9*(1-(ABS($Q205-ABS(VALUE(MID(BU205,FIND("|",BU205)+1,FIND("-",BU205)-FIND("|",BU205)-1))-VALUE(MID(BU205,FIND("-",BU205)+1,10)))))*$D$50),$D$9*(1-(IF($N205="X",ABS($O205-VALUE(MID(BU205,FIND("|",BU205)+1,FIND("-",BU205)-FIND("|",BU205)-1))),ABS($Q205-ABS(VALUE(MID(BU205,FIND("|",BU205)+1,FIND("-",BU205)-FIND("|",BU205)-1))-VALUE(MID(BU205,FIND("-",BU205)+1,10)))))*$D$50)))))*$I205,0)),0)</f>
        <v>0</v>
      </c>
      <c r="BW205" s="403"/>
      <c r="BX205" s="397"/>
      <c r="BY205" s="355" t="n">
        <f aca="false">IFERROR(IF($M205=BX205,($D$8+$D$9+$D$10)*$I205,IF($N205=LEFT(BX205,1),($D$8+MAX(0,IF($D$50=1,$D$9*(1-(ABS($Q205-ABS(VALUE(MID(BX205,FIND("|",BX205)+1,FIND("-",BX205)-FIND("|",BX205)-1))-VALUE(MID(BX205,FIND("-",BX205)+1,10)))))*$D$50),$D$9*(1-(IF($N205="X",ABS($O205-VALUE(MID(BX205,FIND("|",BX205)+1,FIND("-",BX205)-FIND("|",BX205)-1))),ABS($Q205-ABS(VALUE(MID(BX205,FIND("|",BX205)+1,FIND("-",BX205)-FIND("|",BX205)-1))-VALUE(MID(BX205,FIND("-",BX205)+1,10)))))*$D$50)))))*$I205,0)),0)</f>
        <v>0</v>
      </c>
      <c r="BZ205" s="403"/>
      <c r="CA205" s="362"/>
      <c r="CB205" s="355" t="n">
        <f aca="false">IFERROR(IF($M205=CA205,($D$8+$D$9+$D$10)*$I205,IF($N205=LEFT(CA205,1),($D$8+MAX(0,IF($D$50=1,$D$9*(1-(ABS($Q205-ABS(VALUE(MID(CA205,FIND("|",CA205)+1,FIND("-",CA205)-FIND("|",CA205)-1))-VALUE(MID(CA205,FIND("-",CA205)+1,10)))))*$D$50),$D$9*(1-(IF($N205="X",ABS($O205-VALUE(MID(CA205,FIND("|",CA205)+1,FIND("-",CA205)-FIND("|",CA205)-1))),ABS($Q205-ABS(VALUE(MID(CA205,FIND("|",CA205)+1,FIND("-",CA205)-FIND("|",CA205)-1))-VALUE(MID(CA205,FIND("-",CA205)+1,10)))))*$D$50)))))*$I205,0)),0)</f>
        <v>0</v>
      </c>
      <c r="CC205" s="403"/>
      <c r="CD205" s="362"/>
      <c r="CE205" s="355" t="n">
        <f aca="false">IFERROR(IF($M205=CD205,($D$8+$D$9+$D$10)*$I205,IF($N205=LEFT(CD205,1),($D$8+MAX(0,IF($D$50=1,$D$9*(1-(ABS($Q205-ABS(VALUE(MID(CD205,FIND("|",CD205)+1,FIND("-",CD205)-FIND("|",CD205)-1))-VALUE(MID(CD205,FIND("-",CD205)+1,10)))))*$D$50),$D$9*(1-(IF($N205="X",ABS($O205-VALUE(MID(CD205,FIND("|",CD205)+1,FIND("-",CD205)-FIND("|",CD205)-1))),ABS($Q205-ABS(VALUE(MID(CD205,FIND("|",CD205)+1,FIND("-",CD205)-FIND("|",CD205)-1))-VALUE(MID(CD205,FIND("-",CD205)+1,10)))))*$D$50)))))*$I205,0)),0)</f>
        <v>0</v>
      </c>
      <c r="CF205" s="403"/>
      <c r="CG205" s="397"/>
      <c r="CH205" s="355" t="n">
        <f aca="false">IFERROR(IF($M205=CG205,($D$8+$D$9+$D$10)*$I205,IF($N205=LEFT(CG205,1),($D$8+MAX(0,IF($D$50=1,$D$9*(1-(ABS($Q205-ABS(VALUE(MID(CG205,FIND("|",CG205)+1,FIND("-",CG205)-FIND("|",CG205)-1))-VALUE(MID(CG205,FIND("-",CG205)+1,10)))))*$D$50),$D$9*(1-(IF($N205="X",ABS($O205-VALUE(MID(CG205,FIND("|",CG205)+1,FIND("-",CG205)-FIND("|",CG205)-1))),ABS($Q205-ABS(VALUE(MID(CG205,FIND("|",CG205)+1,FIND("-",CG205)-FIND("|",CG205)-1))-VALUE(MID(CG205,FIND("-",CG205)+1,10)))))*$D$50)))))*$I205,0)),0)</f>
        <v>0</v>
      </c>
      <c r="CI205" s="403"/>
      <c r="CJ205" s="397"/>
      <c r="CK205" s="355" t="n">
        <f aca="false">IFERROR(IF($M205=CJ205,($D$8+$D$9+$D$10)*$I205,IF($N205=LEFT(CJ205,1),($D$8+MAX(0,IF($D$50=1,$D$9*(1-(ABS($Q205-ABS(VALUE(MID(CJ205,FIND("|",CJ205)+1,FIND("-",CJ205)-FIND("|",CJ205)-1))-VALUE(MID(CJ205,FIND("-",CJ205)+1,10)))))*$D$50),$D$9*(1-(IF($N205="X",ABS($O205-VALUE(MID(CJ205,FIND("|",CJ205)+1,FIND("-",CJ205)-FIND("|",CJ205)-1))),ABS($Q205-ABS(VALUE(MID(CJ205,FIND("|",CJ205)+1,FIND("-",CJ205)-FIND("|",CJ205)-1))-VALUE(MID(CJ205,FIND("-",CJ205)+1,10)))))*$D$50)))))*$I205,0)),0)</f>
        <v>0</v>
      </c>
      <c r="CL205" s="403"/>
      <c r="CM205" s="397"/>
      <c r="CN205" s="355" t="n">
        <f aca="false">IFERROR(IF($M205=CM205,($D$8+$D$9+$D$10)*$I205,IF($N205=LEFT(CM205,1),($D$8+MAX(0,IF($D$50=1,$D$9*(1-(ABS($Q205-ABS(VALUE(MID(CM205,FIND("|",CM205)+1,FIND("-",CM205)-FIND("|",CM205)-1))-VALUE(MID(CM205,FIND("-",CM205)+1,10)))))*$D$50),$D$9*(1-(IF($N205="X",ABS($O205-VALUE(MID(CM205,FIND("|",CM205)+1,FIND("-",CM205)-FIND("|",CM205)-1))),ABS($Q205-ABS(VALUE(MID(CM205,FIND("|",CM205)+1,FIND("-",CM205)-FIND("|",CM205)-1))-VALUE(MID(CM205,FIND("-",CM205)+1,10)))))*$D$50)))))*$I205,0)),0)</f>
        <v>0</v>
      </c>
      <c r="CO205" s="403"/>
      <c r="CP205" s="362"/>
      <c r="CQ205" s="355" t="n">
        <f aca="false">IFERROR(IF($M205=CP205,($D$8+$D$9+$D$10)*$I205,IF($N205=LEFT(CP205,1),($D$8+MAX(0,IF($D$50=1,$D$9*(1-(ABS($Q205-ABS(VALUE(MID(CP205,FIND("|",CP205)+1,FIND("-",CP205)-FIND("|",CP205)-1))-VALUE(MID(CP205,FIND("-",CP205)+1,10)))))*$D$50),$D$9*(1-(IF($N205="X",ABS($O205-VALUE(MID(CP205,FIND("|",CP205)+1,FIND("-",CP205)-FIND("|",CP205)-1))),ABS($Q205-ABS(VALUE(MID(CP205,FIND("|",CP205)+1,FIND("-",CP205)-FIND("|",CP205)-1))-VALUE(MID(CP205,FIND("-",CP205)+1,10)))))*$D$50)))))*$I205,0)),0)</f>
        <v>0</v>
      </c>
      <c r="CR205" s="403"/>
      <c r="CS205" s="362"/>
      <c r="CT205" s="355" t="n">
        <f aca="false">IFERROR(IF($M205=CS205,($D$8+$D$9+$D$10)*$I205,IF($N205=LEFT(CS205,1),($D$8+MAX(0,IF($D$50=1,$D$9*(1-(ABS($Q205-ABS(VALUE(MID(CS205,FIND("|",CS205)+1,FIND("-",CS205)-FIND("|",CS205)-1))-VALUE(MID(CS205,FIND("-",CS205)+1,10)))))*$D$50),$D$9*(1-(IF($N205="X",ABS($O205-VALUE(MID(CS205,FIND("|",CS205)+1,FIND("-",CS205)-FIND("|",CS205)-1))),ABS($Q205-ABS(VALUE(MID(CS205,FIND("|",CS205)+1,FIND("-",CS205)-FIND("|",CS205)-1))-VALUE(MID(CS205,FIND("-",CS205)+1,10)))))*$D$50)))))*$I205,0)),0)</f>
        <v>0</v>
      </c>
      <c r="CU205" s="403"/>
      <c r="CV205" s="397"/>
      <c r="CW205" s="355" t="n">
        <f aca="false">IFERROR(IF($M205=CV205,($D$8+$D$9+$D$10)*$I205,IF($N205=LEFT(CV205,1),($D$8+MAX(0,IF($D$50=1,$D$9*(1-(ABS($Q205-ABS(VALUE(MID(CV205,FIND("|",CV205)+1,FIND("-",CV205)-FIND("|",CV205)-1))-VALUE(MID(CV205,FIND("-",CV205)+1,10)))))*$D$50),$D$9*(1-(IF($N205="X",ABS($O205-VALUE(MID(CV205,FIND("|",CV205)+1,FIND("-",CV205)-FIND("|",CV205)-1))),ABS($Q205-ABS(VALUE(MID(CV205,FIND("|",CV205)+1,FIND("-",CV205)-FIND("|",CV205)-1))-VALUE(MID(CV205,FIND("-",CV205)+1,10)))))*$D$50)))))*$I205,0)),0)</f>
        <v>0</v>
      </c>
      <c r="CX205" s="403"/>
      <c r="CY205" s="397"/>
      <c r="CZ205" s="355" t="n">
        <f aca="false">IFERROR(IF($M205=CY205,($D$8+$D$9+$D$10)*$I205,IF($N205=LEFT(CY205,1),($D$8+MAX(0,IF($D$50=1,$D$9*(1-(ABS($Q205-ABS(VALUE(MID(CY205,FIND("|",CY205)+1,FIND("-",CY205)-FIND("|",CY205)-1))-VALUE(MID(CY205,FIND("-",CY205)+1,10)))))*$D$50),$D$9*(1-(IF($N205="X",ABS($O205-VALUE(MID(CY205,FIND("|",CY205)+1,FIND("-",CY205)-FIND("|",CY205)-1))),ABS($Q205-ABS(VALUE(MID(CY205,FIND("|",CY205)+1,FIND("-",CY205)-FIND("|",CY205)-1))-VALUE(MID(CY205,FIND("-",CY205)+1,10)))))*$D$50)))))*$I205,0)),0)</f>
        <v>0</v>
      </c>
      <c r="DA205" s="403"/>
      <c r="DB205" s="397"/>
      <c r="DC205" s="355" t="n">
        <f aca="false">IFERROR(IF($M205=DB205,($D$8+$D$9+$D$10)*$I205,IF($N205=LEFT(DB205,1),($D$8+MAX(0,IF($D$50=1,$D$9*(1-(ABS($Q205-ABS(VALUE(MID(DB205,FIND("|",DB205)+1,FIND("-",DB205)-FIND("|",DB205)-1))-VALUE(MID(DB205,FIND("-",DB205)+1,10)))))*$D$50),$D$9*(1-(IF($N205="X",ABS($O205-VALUE(MID(DB205,FIND("|",DB205)+1,FIND("-",DB205)-FIND("|",DB205)-1))),ABS($Q205-ABS(VALUE(MID(DB205,FIND("|",DB205)+1,FIND("-",DB205)-FIND("|",DB205)-1))-VALUE(MID(DB205,FIND("-",DB205)+1,10)))))*$D$50)))))*$I205,0)),0)</f>
        <v>0</v>
      </c>
      <c r="DD205" s="403"/>
      <c r="DE205" s="362"/>
      <c r="DF205" s="355" t="n">
        <f aca="false">IFERROR(IF($M205=DE205,($D$8+$D$9+$D$10)*$I205,IF($N205=LEFT(DE205,1),($D$8+MAX(0,IF($D$50=1,$D$9*(1-(ABS($Q205-ABS(VALUE(MID(DE205,FIND("|",DE205)+1,FIND("-",DE205)-FIND("|",DE205)-1))-VALUE(MID(DE205,FIND("-",DE205)+1,10)))))*$D$50),$D$9*(1-(IF($N205="X",ABS($O205-VALUE(MID(DE205,FIND("|",DE205)+1,FIND("-",DE205)-FIND("|",DE205)-1))),ABS($Q205-ABS(VALUE(MID(DE205,FIND("|",DE205)+1,FIND("-",DE205)-FIND("|",DE205)-1))-VALUE(MID(DE205,FIND("-",DE205)+1,10)))))*$D$50)))))*$I205,0)),0)</f>
        <v>0</v>
      </c>
      <c r="DG205" s="403"/>
      <c r="DH205" s="362"/>
      <c r="DI205" s="355" t="n">
        <f aca="false">IFERROR(IF($M205=DH205,($D$8+$D$9+$D$10)*$I205,IF($N205=LEFT(DH205,1),($D$8+MAX(0,IF($D$50=1,$D$9*(1-(ABS($Q205-ABS(VALUE(MID(DH205,FIND("|",DH205)+1,FIND("-",DH205)-FIND("|",DH205)-1))-VALUE(MID(DH205,FIND("-",DH205)+1,10)))))*$D$50),$D$9*(1-(IF($N205="X",ABS($O205-VALUE(MID(DH205,FIND("|",DH205)+1,FIND("-",DH205)-FIND("|",DH205)-1))),ABS($Q205-ABS(VALUE(MID(DH205,FIND("|",DH205)+1,FIND("-",DH205)-FIND("|",DH205)-1))-VALUE(MID(DH205,FIND("-",DH205)+1,10)))))*$D$50)))))*$I205,0)),0)</f>
        <v>0</v>
      </c>
      <c r="DJ205" s="403"/>
      <c r="DK205" s="397"/>
      <c r="DL205" s="355" t="n">
        <f aca="false">IFERROR(IF($M205=DK205,($D$8+$D$9+$D$10)*$I205,IF($N205=LEFT(DK205,1),($D$8+MAX(0,IF($D$50=1,$D$9*(1-(ABS($Q205-ABS(VALUE(MID(DK205,FIND("|",DK205)+1,FIND("-",DK205)-FIND("|",DK205)-1))-VALUE(MID(DK205,FIND("-",DK205)+1,10)))))*$D$50),$D$9*(1-(IF($N205="X",ABS($O205-VALUE(MID(DK205,FIND("|",DK205)+1,FIND("-",DK205)-FIND("|",DK205)-1))),ABS($Q205-ABS(VALUE(MID(DK205,FIND("|",DK205)+1,FIND("-",DK205)-FIND("|",DK205)-1))-VALUE(MID(DK205,FIND("-",DK205)+1,10)))))*$D$50)))))*$I205,0)),0)</f>
        <v>0</v>
      </c>
      <c r="DM205" s="403"/>
      <c r="DN205" s="397"/>
      <c r="DO205" s="355" t="n">
        <f aca="false">IFERROR(IF($M205=DN205,($D$8+$D$9+$D$10)*$I205,IF($N205=LEFT(DN205,1),($D$8+MAX(0,IF($D$50=1,$D$9*(1-(ABS($Q205-ABS(VALUE(MID(DN205,FIND("|",DN205)+1,FIND("-",DN205)-FIND("|",DN205)-1))-VALUE(MID(DN205,FIND("-",DN205)+1,10)))))*$D$50),$D$9*(1-(IF($N205="X",ABS($O205-VALUE(MID(DN205,FIND("|",DN205)+1,FIND("-",DN205)-FIND("|",DN205)-1))),ABS($Q205-ABS(VALUE(MID(DN205,FIND("|",DN205)+1,FIND("-",DN205)-FIND("|",DN205)-1))-VALUE(MID(DN205,FIND("-",DN205)+1,10)))))*$D$50)))))*$I205,0)),0)</f>
        <v>0</v>
      </c>
      <c r="DP205" s="403"/>
      <c r="DQ205" s="397"/>
      <c r="DR205" s="355" t="n">
        <f aca="false">IFERROR(IF($M205=DQ205,($D$8+$D$9+$D$10)*$I205,IF($N205=LEFT(DQ205,1),($D$8+MAX(0,IF($D$50=1,$D$9*(1-(ABS($Q205-ABS(VALUE(MID(DQ205,FIND("|",DQ205)+1,FIND("-",DQ205)-FIND("|",DQ205)-1))-VALUE(MID(DQ205,FIND("-",DQ205)+1,10)))))*$D$50),$D$9*(1-(IF($N205="X",ABS($O205-VALUE(MID(DQ205,FIND("|",DQ205)+1,FIND("-",DQ205)-FIND("|",DQ205)-1))),ABS($Q205-ABS(VALUE(MID(DQ205,FIND("|",DQ205)+1,FIND("-",DQ205)-FIND("|",DQ205)-1))-VALUE(MID(DQ205,FIND("-",DQ205)+1,10)))))*$D$50)))))*$I205,0)),0)</f>
        <v>0</v>
      </c>
      <c r="DS205" s="403"/>
      <c r="DT205" s="362"/>
      <c r="DU205" s="355" t="n">
        <f aca="false">IFERROR(IF($M205=DT205,($D$8+$D$9+$D$10)*$I205,IF($N205=LEFT(DT205,1),($D$8+MAX(0,IF($D$50=1,$D$9*(1-(ABS($Q205-ABS(VALUE(MID(DT205,FIND("|",DT205)+1,FIND("-",DT205)-FIND("|",DT205)-1))-VALUE(MID(DT205,FIND("-",DT205)+1,10)))))*$D$50),$D$9*(1-(IF($N205="X",ABS($O205-VALUE(MID(DT205,FIND("|",DT205)+1,FIND("-",DT205)-FIND("|",DT205)-1))),ABS($Q205-ABS(VALUE(MID(DT205,FIND("|",DT205)+1,FIND("-",DT205)-FIND("|",DT205)-1))-VALUE(MID(DT205,FIND("-",DT205)+1,10)))))*$D$50)))))*$I205,0)),0)</f>
        <v>0</v>
      </c>
      <c r="DV205" s="403"/>
      <c r="DW205" s="362"/>
      <c r="DX205" s="355" t="n">
        <f aca="false">IFERROR(IF($M205=DW205,($D$8+$D$9+$D$10)*$I205,IF($N205=LEFT(DW205,1),($D$8+MAX(0,IF($D$50=1,$D$9*(1-(ABS($Q205-ABS(VALUE(MID(DW205,FIND("|",DW205)+1,FIND("-",DW205)-FIND("|",DW205)-1))-VALUE(MID(DW205,FIND("-",DW205)+1,10)))))*$D$50),$D$9*(1-(IF($N205="X",ABS($O205-VALUE(MID(DW205,FIND("|",DW205)+1,FIND("-",DW205)-FIND("|",DW205)-1))),ABS($Q205-ABS(VALUE(MID(DW205,FIND("|",DW205)+1,FIND("-",DW205)-FIND("|",DW205)-1))-VALUE(MID(DW205,FIND("-",DW205)+1,10)))))*$D$50)))))*$I205,0)),0)</f>
        <v>0</v>
      </c>
      <c r="DY205" s="403"/>
      <c r="DZ205" s="397"/>
      <c r="EA205" s="355" t="n">
        <f aca="false">IFERROR(IF($M205=DZ205,($D$8+$D$9+$D$10)*$I205,IF($N205=LEFT(DZ205,1),($D$8+MAX(0,IF($D$50=1,$D$9*(1-(ABS($Q205-ABS(VALUE(MID(DZ205,FIND("|",DZ205)+1,FIND("-",DZ205)-FIND("|",DZ205)-1))-VALUE(MID(DZ205,FIND("-",DZ205)+1,10)))))*$D$50),$D$9*(1-(IF($N205="X",ABS($O205-VALUE(MID(DZ205,FIND("|",DZ205)+1,FIND("-",DZ205)-FIND("|",DZ205)-1))),ABS($Q205-ABS(VALUE(MID(DZ205,FIND("|",DZ205)+1,FIND("-",DZ205)-FIND("|",DZ205)-1))-VALUE(MID(DZ205,FIND("-",DZ205)+1,10)))))*$D$50)))))*$I205,0)),0)</f>
        <v>0</v>
      </c>
      <c r="EB205" s="403"/>
      <c r="EC205" s="397"/>
      <c r="ED205" s="355" t="n">
        <f aca="false">IFERROR(IF($M205=EC205,($D$8+$D$9+$D$10)*$I205,IF($N205=LEFT(EC205,1),($D$8+MAX(0,IF($D$50=1,$D$9*(1-(ABS($Q205-ABS(VALUE(MID(EC205,FIND("|",EC205)+1,FIND("-",EC205)-FIND("|",EC205)-1))-VALUE(MID(EC205,FIND("-",EC205)+1,10)))))*$D$50),$D$9*(1-(IF($N205="X",ABS($O205-VALUE(MID(EC205,FIND("|",EC205)+1,FIND("-",EC205)-FIND("|",EC205)-1))),ABS($Q205-ABS(VALUE(MID(EC205,FIND("|",EC205)+1,FIND("-",EC205)-FIND("|",EC205)-1))-VALUE(MID(EC205,FIND("-",EC205)+1,10)))))*$D$50)))))*$I205,0)),0)</f>
        <v>0</v>
      </c>
      <c r="EE205" s="403"/>
      <c r="EF205" s="397"/>
      <c r="EG205" s="355" t="n">
        <f aca="false">IFERROR(IF($M205=EF205,($D$8+$D$9+$D$10)*$I205,IF($N205=LEFT(EF205,1),($D$8+MAX(0,IF($D$50=1,$D$9*(1-(ABS($Q205-ABS(VALUE(MID(EF205,FIND("|",EF205)+1,FIND("-",EF205)-FIND("|",EF205)-1))-VALUE(MID(EF205,FIND("-",EF205)+1,10)))))*$D$50),$D$9*(1-(IF($N205="X",ABS($O205-VALUE(MID(EF205,FIND("|",EF205)+1,FIND("-",EF205)-FIND("|",EF205)-1))),ABS($Q205-ABS(VALUE(MID(EF205,FIND("|",EF205)+1,FIND("-",EF205)-FIND("|",EF205)-1))-VALUE(MID(EF205,FIND("-",EF205)+1,10)))))*$D$50)))))*$I205,0)),0)</f>
        <v>0</v>
      </c>
      <c r="EH205" s="403"/>
      <c r="EI205" s="403"/>
    </row>
    <row r="206" customFormat="false" ht="15" hidden="false" customHeight="false" outlineLevel="0" collapsed="false">
      <c r="A206" s="331" t="n">
        <f aca="false">WORLDCUP!AD126</f>
        <v>0</v>
      </c>
      <c r="B206" s="331" t="n">
        <f aca="false">WORLDCUP!AC126</f>
        <v>0</v>
      </c>
      <c r="C206" s="421" t="str">
        <f aca="false">CONCATENATE(WORLDCUP!AF126,"-",WORLDCUP!AA126)</f>
        <v>W88-W86</v>
      </c>
      <c r="D206" s="421" t="str">
        <f aca="false">IF(WORLDCUP!AC126&gt;WORLDCUP!AD126,2,IF(WORLDCUP!AC126&lt;WORLDCUP!AD126,1,IF(AND(WORLDCUP!AC126=WORLDCUP!AD126,WORLDCUP!AC126&lt;&gt;"",WORLDCUP!AD126&lt;&gt;""),0,"PD")))</f>
        <v>PD</v>
      </c>
      <c r="E206" s="421" t="str">
        <f aca="false">IF(OR(WORLDCUP!AD126="",WORLDCUP!AC126=""),"-",A206&amp;"-"&amp;B206)</f>
        <v>-</v>
      </c>
      <c r="F206" s="422" t="n">
        <f aca="false">SUM($D$20:$D$22)*I206</f>
        <v>17</v>
      </c>
      <c r="G206" s="422" t="n">
        <f aca="false">VLOOKUP(H206,Equipos!$Q$1:$R$25,2,0)</f>
        <v>21</v>
      </c>
      <c r="H206" s="409" t="str">
        <f aca="false">Idiomas!$D$261</f>
        <v>Octavos de final</v>
      </c>
      <c r="I206" s="424" t="n">
        <v>1</v>
      </c>
      <c r="J206" s="417"/>
      <c r="K206" s="366" t="str">
        <f aca="false">CONCATENATE(WORLDCUP!AA126,"-",WORLDCUP!AF126)</f>
        <v>W86-W88</v>
      </c>
      <c r="L206" s="353" t="str">
        <f aca="false">IF(OR(WORLDCUP!AC126="",WORLDCUP!AD126=""),"PD",IF(WORLDCUP!AC126&gt;WORLDCUP!AD126,1,IF(WORLDCUP!AC126&lt;WORLDCUP!AD126,2,0)))</f>
        <v>PD</v>
      </c>
      <c r="M206" s="358" t="str">
        <f aca="false">IF(OR(WORLDCUP!AC126="",WORLDCUP!AD126=""),"-",N206&amp;"|"&amp;O206&amp;"-"&amp;P206)</f>
        <v>-</v>
      </c>
      <c r="N206" s="331" t="str">
        <f aca="false">IF(OR(WORLDCUP!AC126="",WORLDCUP!AD126=""),"",IF(WORLDCUP!AC126&gt;WORLDCUP!AD126,"1",IF(WORLDCUP!AC126&lt;WORLDCUP!AD126,"2","X")))</f>
        <v/>
      </c>
      <c r="O206" s="331" t="n">
        <f aca="false">WORLDCUP!AC126</f>
        <v>0</v>
      </c>
      <c r="P206" s="331" t="n">
        <f aca="false">WORLDCUP!AD126</f>
        <v>0</v>
      </c>
      <c r="Q206" s="331" t="n">
        <f aca="false">ABS(O206-P206)</f>
        <v>0</v>
      </c>
      <c r="R206" s="403"/>
      <c r="S206" s="362" t="s">
        <v>268</v>
      </c>
      <c r="T206" s="355" t="n">
        <f aca="false">IFERROR(IF($M206=S206,($D$8+$D$9+$D$10)*$I206,IF($N206=LEFT(S206,1),($D$8+MAX(0,IF($D$50=1,$D$9*(1-(ABS($Q206-ABS(VALUE(MID(S206,FIND("|",S206)+1,FIND("-",S206)-FIND("|",S206)-1))-VALUE(MID(S206,FIND("-",S206)+1,10)))))*$D$50),$D$9*(1-(IF($N206="X",ABS($O206-VALUE(MID(S206,FIND("|",S206)+1,FIND("-",S206)-FIND("|",S206)-1))),ABS($Q206-ABS(VALUE(MID(S206,FIND("|",S206)+1,FIND("-",S206)-FIND("|",S206)-1))-VALUE(MID(S206,FIND("-",S206)+1,10)))))*$D$50)))))*$I206,0)),0)</f>
        <v>0</v>
      </c>
      <c r="U206" s="403"/>
      <c r="V206" s="362" t="s">
        <v>264</v>
      </c>
      <c r="W206" s="355" t="n">
        <f aca="false">IFERROR(IF($M206=V206,($D$8+$D$9+$D$10)*$I206,IF($N206=LEFT(V206,1),($D$8+MAX(0,IF($D$50=1,$D$9*(1-(ABS($Q206-ABS(VALUE(MID(V206,FIND("|",V206)+1,FIND("-",V206)-FIND("|",V206)-1))-VALUE(MID(V206,FIND("-",V206)+1,10)))))*$D$50),$D$9*(1-(IF($N206="X",ABS($O206-VALUE(MID(V206,FIND("|",V206)+1,FIND("-",V206)-FIND("|",V206)-1))),ABS($Q206-ABS(VALUE(MID(V206,FIND("|",V206)+1,FIND("-",V206)-FIND("|",V206)-1))-VALUE(MID(V206,FIND("-",V206)+1,10)))))*$D$50)))))*$I206,0)),0)</f>
        <v>0</v>
      </c>
      <c r="X206" s="403"/>
      <c r="Y206" s="397" t="s">
        <v>288</v>
      </c>
      <c r="Z206" s="355" t="n">
        <f aca="false">IFERROR(IF($M206=Y206,($D$8+$D$9+$D$10)*$I206,IF($N206=LEFT(Y206,1),($D$8+MAX(0,IF($D$50=1,$D$9*(1-(ABS($Q206-ABS(VALUE(MID(Y206,FIND("|",Y206)+1,FIND("-",Y206)-FIND("|",Y206)-1))-VALUE(MID(Y206,FIND("-",Y206)+1,10)))))*$D$50),$D$9*(1-(IF($N206="X",ABS($O206-VALUE(MID(Y206,FIND("|",Y206)+1,FIND("-",Y206)-FIND("|",Y206)-1))),ABS($Q206-ABS(VALUE(MID(Y206,FIND("|",Y206)+1,FIND("-",Y206)-FIND("|",Y206)-1))-VALUE(MID(Y206,FIND("-",Y206)+1,10)))))*$D$50)))))*$I206,0)),0)</f>
        <v>0</v>
      </c>
      <c r="AA206" s="403"/>
      <c r="AB206" s="397" t="s">
        <v>288</v>
      </c>
      <c r="AC206" s="355" t="n">
        <f aca="false">IFERROR(IF($M206=AB206,($D$8+$D$9+$D$10)*$I206,IF($N206=LEFT(AB206,1),($D$8+MAX(0,IF($D$50=1,$D$9*(1-(ABS($Q206-ABS(VALUE(MID(AB206,FIND("|",AB206)+1,FIND("-",AB206)-FIND("|",AB206)-1))-VALUE(MID(AB206,FIND("-",AB206)+1,10)))))*$D$50),$D$9*(1-(IF($N206="X",ABS($O206-VALUE(MID(AB206,FIND("|",AB206)+1,FIND("-",AB206)-FIND("|",AB206)-1))),ABS($Q206-ABS(VALUE(MID(AB206,FIND("|",AB206)+1,FIND("-",AB206)-FIND("|",AB206)-1))-VALUE(MID(AB206,FIND("-",AB206)+1,10)))))*$D$50)))))*$I206,0)),0)</f>
        <v>0</v>
      </c>
      <c r="AD206" s="403"/>
      <c r="AE206" s="397" t="s">
        <v>283</v>
      </c>
      <c r="AF206" s="355" t="n">
        <f aca="false">IFERROR(IF($M206=AE206,($D$8+$D$9+$D$10)*$I206,IF($N206=LEFT(AE206,1),($D$8+MAX(0,IF($D$50=1,$D$9*(1-(ABS($Q206-ABS(VALUE(MID(AE206,FIND("|",AE206)+1,FIND("-",AE206)-FIND("|",AE206)-1))-VALUE(MID(AE206,FIND("-",AE206)+1,10)))))*$D$50),$D$9*(1-(IF($N206="X",ABS($O206-VALUE(MID(AE206,FIND("|",AE206)+1,FIND("-",AE206)-FIND("|",AE206)-1))),ABS($Q206-ABS(VALUE(MID(AE206,FIND("|",AE206)+1,FIND("-",AE206)-FIND("|",AE206)-1))-VALUE(MID(AE206,FIND("-",AE206)+1,10)))))*$D$50)))))*$I206,0)),0)</f>
        <v>0</v>
      </c>
      <c r="AG206" s="403"/>
      <c r="AH206" s="362" t="s">
        <v>265</v>
      </c>
      <c r="AI206" s="355" t="n">
        <f aca="false">IFERROR(IF($M206=AH206,($D$8+$D$9+$D$10)*$I206,IF($N206=LEFT(AH206,1),($D$8+MAX(0,IF($D$50=1,$D$9*(1-(ABS($Q206-ABS(VALUE(MID(AH206,FIND("|",AH206)+1,FIND("-",AH206)-FIND("|",AH206)-1))-VALUE(MID(AH206,FIND("-",AH206)+1,10)))))*$D$50),$D$9*(1-(IF($N206="X",ABS($O206-VALUE(MID(AH206,FIND("|",AH206)+1,FIND("-",AH206)-FIND("|",AH206)-1))),ABS($Q206-ABS(VALUE(MID(AH206,FIND("|",AH206)+1,FIND("-",AH206)-FIND("|",AH206)-1))-VALUE(MID(AH206,FIND("-",AH206)+1,10)))))*$D$50)))))*$I206,0)),0)</f>
        <v>0</v>
      </c>
      <c r="AJ206" s="403"/>
      <c r="AK206" s="362" t="s">
        <v>266</v>
      </c>
      <c r="AL206" s="355" t="n">
        <f aca="false">IFERROR(IF($M206=AK206,($D$8+$D$9+$D$10)*$I206,IF($N206=LEFT(AK206,1),($D$8+MAX(0,IF($D$50=1,$D$9*(1-(ABS($Q206-ABS(VALUE(MID(AK206,FIND("|",AK206)+1,FIND("-",AK206)-FIND("|",AK206)-1))-VALUE(MID(AK206,FIND("-",AK206)+1,10)))))*$D$50),$D$9*(1-(IF($N206="X",ABS($O206-VALUE(MID(AK206,FIND("|",AK206)+1,FIND("-",AK206)-FIND("|",AK206)-1))),ABS($Q206-ABS(VALUE(MID(AK206,FIND("|",AK206)+1,FIND("-",AK206)-FIND("|",AK206)-1))-VALUE(MID(AK206,FIND("-",AK206)+1,10)))))*$D$50)))))*$I206,0)),0)</f>
        <v>0</v>
      </c>
      <c r="AM206" s="403"/>
      <c r="AN206" s="397" t="s">
        <v>266</v>
      </c>
      <c r="AO206" s="355" t="n">
        <f aca="false">IFERROR(IF($M206=AN206,($D$8+$D$9+$D$10)*$I206,IF($N206=LEFT(AN206,1),($D$8+MAX(0,IF($D$50=1,$D$9*(1-(ABS($Q206-ABS(VALUE(MID(AN206,FIND("|",AN206)+1,FIND("-",AN206)-FIND("|",AN206)-1))-VALUE(MID(AN206,FIND("-",AN206)+1,10)))))*$D$50),$D$9*(1-(IF($N206="X",ABS($O206-VALUE(MID(AN206,FIND("|",AN206)+1,FIND("-",AN206)-FIND("|",AN206)-1))),ABS($Q206-ABS(VALUE(MID(AN206,FIND("|",AN206)+1,FIND("-",AN206)-FIND("|",AN206)-1))-VALUE(MID(AN206,FIND("-",AN206)+1,10)))))*$D$50)))))*$I206,0)),0)</f>
        <v>0</v>
      </c>
      <c r="AP206" s="403"/>
      <c r="AQ206" s="397" t="s">
        <v>267</v>
      </c>
      <c r="AR206" s="355" t="n">
        <f aca="false">IFERROR(IF($M206=AQ206,($D$8+$D$9+$D$10)*$I206,IF($N206=LEFT(AQ206,1),($D$8+MAX(0,IF($D$50=1,$D$9*(1-(ABS($Q206-ABS(VALUE(MID(AQ206,FIND("|",AQ206)+1,FIND("-",AQ206)-FIND("|",AQ206)-1))-VALUE(MID(AQ206,FIND("-",AQ206)+1,10)))))*$D$50),$D$9*(1-(IF($N206="X",ABS($O206-VALUE(MID(AQ206,FIND("|",AQ206)+1,FIND("-",AQ206)-FIND("|",AQ206)-1))),ABS($Q206-ABS(VALUE(MID(AQ206,FIND("|",AQ206)+1,FIND("-",AQ206)-FIND("|",AQ206)-1))-VALUE(MID(AQ206,FIND("-",AQ206)+1,10)))))*$D$50)))))*$I206,0)),0)</f>
        <v>0</v>
      </c>
      <c r="AS206" s="403"/>
      <c r="AT206" s="397" t="s">
        <v>275</v>
      </c>
      <c r="AU206" s="355" t="n">
        <f aca="false">IFERROR(IF($M206=AT206,($D$8+$D$9+$D$10)*$I206,IF($N206=LEFT(AT206,1),($D$8+MAX(0,IF($D$50=1,$D$9*(1-(ABS($Q206-ABS(VALUE(MID(AT206,FIND("|",AT206)+1,FIND("-",AT206)-FIND("|",AT206)-1))-VALUE(MID(AT206,FIND("-",AT206)+1,10)))))*$D$50),$D$9*(1-(IF($N206="X",ABS($O206-VALUE(MID(AT206,FIND("|",AT206)+1,FIND("-",AT206)-FIND("|",AT206)-1))),ABS($Q206-ABS(VALUE(MID(AT206,FIND("|",AT206)+1,FIND("-",AT206)-FIND("|",AT206)-1))-VALUE(MID(AT206,FIND("-",AT206)+1,10)))))*$D$50)))))*$I206,0)),0)</f>
        <v>0</v>
      </c>
      <c r="AV206" s="403"/>
      <c r="AW206" s="362" t="s">
        <v>265</v>
      </c>
      <c r="AX206" s="355" t="n">
        <f aca="false">IFERROR(IF($M206=AW206,($D$8+$D$9+$D$10)*$I206,IF($N206=LEFT(AW206,1),($D$8+MAX(0,IF($D$50=1,$D$9*(1-(ABS($Q206-ABS(VALUE(MID(AW206,FIND("|",AW206)+1,FIND("-",AW206)-FIND("|",AW206)-1))-VALUE(MID(AW206,FIND("-",AW206)+1,10)))))*$D$50),$D$9*(1-(IF($N206="X",ABS($O206-VALUE(MID(AW206,FIND("|",AW206)+1,FIND("-",AW206)-FIND("|",AW206)-1))),ABS($Q206-ABS(VALUE(MID(AW206,FIND("|",AW206)+1,FIND("-",AW206)-FIND("|",AW206)-1))-VALUE(MID(AW206,FIND("-",AW206)+1,10)))))*$D$50)))))*$I206,0)),0)</f>
        <v>0</v>
      </c>
      <c r="AY206" s="403"/>
      <c r="AZ206" s="362" t="s">
        <v>266</v>
      </c>
      <c r="BA206" s="355" t="n">
        <f aca="false">IFERROR(IF($M206=AZ206,($D$8+$D$9+$D$10)*$I206,IF($N206=LEFT(AZ206,1),($D$8+MAX(0,IF($D$50=1,$D$9*(1-(ABS($Q206-ABS(VALUE(MID(AZ206,FIND("|",AZ206)+1,FIND("-",AZ206)-FIND("|",AZ206)-1))-VALUE(MID(AZ206,FIND("-",AZ206)+1,10)))))*$D$50),$D$9*(1-(IF($N206="X",ABS($O206-VALUE(MID(AZ206,FIND("|",AZ206)+1,FIND("-",AZ206)-FIND("|",AZ206)-1))),ABS($Q206-ABS(VALUE(MID(AZ206,FIND("|",AZ206)+1,FIND("-",AZ206)-FIND("|",AZ206)-1))-VALUE(MID(AZ206,FIND("-",AZ206)+1,10)))))*$D$50)))))*$I206,0)),0)</f>
        <v>0</v>
      </c>
      <c r="BB206" s="403"/>
      <c r="BC206" s="397" t="s">
        <v>277</v>
      </c>
      <c r="BD206" s="355" t="n">
        <f aca="false">IFERROR(IF($M206=BC206,($D$8+$D$9+$D$10)*$I206,IF($N206=LEFT(BC206,1),($D$8+MAX(0,IF($D$50=1,$D$9*(1-(ABS($Q206-ABS(VALUE(MID(BC206,FIND("|",BC206)+1,FIND("-",BC206)-FIND("|",BC206)-1))-VALUE(MID(BC206,FIND("-",BC206)+1,10)))))*$D$50),$D$9*(1-(IF($N206="X",ABS($O206-VALUE(MID(BC206,FIND("|",BC206)+1,FIND("-",BC206)-FIND("|",BC206)-1))),ABS($Q206-ABS(VALUE(MID(BC206,FIND("|",BC206)+1,FIND("-",BC206)-FIND("|",BC206)-1))-VALUE(MID(BC206,FIND("-",BC206)+1,10)))))*$D$50)))))*$I206,0)),0)</f>
        <v>0</v>
      </c>
      <c r="BE206" s="403"/>
      <c r="BF206" s="397" t="s">
        <v>266</v>
      </c>
      <c r="BG206" s="355" t="n">
        <f aca="false">IFERROR(IF($M206=BF206,($D$8+$D$9+$D$10)*$I206,IF($N206=LEFT(BF206,1),($D$8+MAX(0,IF($D$50=1,$D$9*(1-(ABS($Q206-ABS(VALUE(MID(BF206,FIND("|",BF206)+1,FIND("-",BF206)-FIND("|",BF206)-1))-VALUE(MID(BF206,FIND("-",BF206)+1,10)))))*$D$50),$D$9*(1-(IF($N206="X",ABS($O206-VALUE(MID(BF206,FIND("|",BF206)+1,FIND("-",BF206)-FIND("|",BF206)-1))),ABS($Q206-ABS(VALUE(MID(BF206,FIND("|",BF206)+1,FIND("-",BF206)-FIND("|",BF206)-1))-VALUE(MID(BF206,FIND("-",BF206)+1,10)))))*$D$50)))))*$I206,0)),0)</f>
        <v>0</v>
      </c>
      <c r="BH206" s="403"/>
      <c r="BI206" s="397" t="s">
        <v>266</v>
      </c>
      <c r="BJ206" s="355" t="n">
        <f aca="false">IFERROR(IF($M206=BI206,($D$8+$D$9+$D$10)*$I206,IF($N206=LEFT(BI206,1),($D$8+MAX(0,IF($D$50=1,$D$9*(1-(ABS($Q206-ABS(VALUE(MID(BI206,FIND("|",BI206)+1,FIND("-",BI206)-FIND("|",BI206)-1))-VALUE(MID(BI206,FIND("-",BI206)+1,10)))))*$D$50),$D$9*(1-(IF($N206="X",ABS($O206-VALUE(MID(BI206,FIND("|",BI206)+1,FIND("-",BI206)-FIND("|",BI206)-1))),ABS($Q206-ABS(VALUE(MID(BI206,FIND("|",BI206)+1,FIND("-",BI206)-FIND("|",BI206)-1))-VALUE(MID(BI206,FIND("-",BI206)+1,10)))))*$D$50)))))*$I206,0)),0)</f>
        <v>0</v>
      </c>
      <c r="BK206" s="403"/>
      <c r="BL206" s="362" t="s">
        <v>288</v>
      </c>
      <c r="BM206" s="355" t="n">
        <f aca="false">IFERROR(IF($M206=BL206,($D$8+$D$9+$D$10)*$I206,IF($N206=LEFT(BL206,1),($D$8+MAX(0,IF($D$50=1,$D$9*(1-(ABS($Q206-ABS(VALUE(MID(BL206,FIND("|",BL206)+1,FIND("-",BL206)-FIND("|",BL206)-1))-VALUE(MID(BL206,FIND("-",BL206)+1,10)))))*$D$50),$D$9*(1-(IF($N206="X",ABS($O206-VALUE(MID(BL206,FIND("|",BL206)+1,FIND("-",BL206)-FIND("|",BL206)-1))),ABS($Q206-ABS(VALUE(MID(BL206,FIND("|",BL206)+1,FIND("-",BL206)-FIND("|",BL206)-1))-VALUE(MID(BL206,FIND("-",BL206)+1,10)))))*$D$50)))))*$I206,0)),0)</f>
        <v>0</v>
      </c>
      <c r="BN206" s="403"/>
      <c r="BO206" s="362" t="s">
        <v>264</v>
      </c>
      <c r="BP206" s="355" t="n">
        <f aca="false">IFERROR(IF($M206=BO206,($D$8+$D$9+$D$10)*$I206,IF($N206=LEFT(BO206,1),($D$8+MAX(0,IF($D$50=1,$D$9*(1-(ABS($Q206-ABS(VALUE(MID(BO206,FIND("|",BO206)+1,FIND("-",BO206)-FIND("|",BO206)-1))-VALUE(MID(BO206,FIND("-",BO206)+1,10)))))*$D$50),$D$9*(1-(IF($N206="X",ABS($O206-VALUE(MID(BO206,FIND("|",BO206)+1,FIND("-",BO206)-FIND("|",BO206)-1))),ABS($Q206-ABS(VALUE(MID(BO206,FIND("|",BO206)+1,FIND("-",BO206)-FIND("|",BO206)-1))-VALUE(MID(BO206,FIND("-",BO206)+1,10)))))*$D$50)))))*$I206,0)),0)</f>
        <v>0</v>
      </c>
      <c r="BQ206" s="403"/>
      <c r="BR206" s="397" t="s">
        <v>266</v>
      </c>
      <c r="BS206" s="355" t="n">
        <f aca="false">IFERROR(IF($M206=BR206,($D$8+$D$9+$D$10)*$I206,IF($N206=LEFT(BR206,1),($D$8+MAX(0,IF($D$50=1,$D$9*(1-(ABS($Q206-ABS(VALUE(MID(BR206,FIND("|",BR206)+1,FIND("-",BR206)-FIND("|",BR206)-1))-VALUE(MID(BR206,FIND("-",BR206)+1,10)))))*$D$50),$D$9*(1-(IF($N206="X",ABS($O206-VALUE(MID(BR206,FIND("|",BR206)+1,FIND("-",BR206)-FIND("|",BR206)-1))),ABS($Q206-ABS(VALUE(MID(BR206,FIND("|",BR206)+1,FIND("-",BR206)-FIND("|",BR206)-1))-VALUE(MID(BR206,FIND("-",BR206)+1,10)))))*$D$50)))))*$I206,0)),0)</f>
        <v>0</v>
      </c>
      <c r="BT206" s="403"/>
      <c r="BU206" s="397"/>
      <c r="BV206" s="355" t="n">
        <f aca="false">IFERROR(IF($M206=BU206,($D$8+$D$9+$D$10)*$I206,IF($N206=LEFT(BU206,1),($D$8+MAX(0,IF($D$50=1,$D$9*(1-(ABS($Q206-ABS(VALUE(MID(BU206,FIND("|",BU206)+1,FIND("-",BU206)-FIND("|",BU206)-1))-VALUE(MID(BU206,FIND("-",BU206)+1,10)))))*$D$50),$D$9*(1-(IF($N206="X",ABS($O206-VALUE(MID(BU206,FIND("|",BU206)+1,FIND("-",BU206)-FIND("|",BU206)-1))),ABS($Q206-ABS(VALUE(MID(BU206,FIND("|",BU206)+1,FIND("-",BU206)-FIND("|",BU206)-1))-VALUE(MID(BU206,FIND("-",BU206)+1,10)))))*$D$50)))))*$I206,0)),0)</f>
        <v>0</v>
      </c>
      <c r="BW206" s="403"/>
      <c r="BX206" s="397"/>
      <c r="BY206" s="355" t="n">
        <f aca="false">IFERROR(IF($M206=BX206,($D$8+$D$9+$D$10)*$I206,IF($N206=LEFT(BX206,1),($D$8+MAX(0,IF($D$50=1,$D$9*(1-(ABS($Q206-ABS(VALUE(MID(BX206,FIND("|",BX206)+1,FIND("-",BX206)-FIND("|",BX206)-1))-VALUE(MID(BX206,FIND("-",BX206)+1,10)))))*$D$50),$D$9*(1-(IF($N206="X",ABS($O206-VALUE(MID(BX206,FIND("|",BX206)+1,FIND("-",BX206)-FIND("|",BX206)-1))),ABS($Q206-ABS(VALUE(MID(BX206,FIND("|",BX206)+1,FIND("-",BX206)-FIND("|",BX206)-1))-VALUE(MID(BX206,FIND("-",BX206)+1,10)))))*$D$50)))))*$I206,0)),0)</f>
        <v>0</v>
      </c>
      <c r="BZ206" s="403"/>
      <c r="CA206" s="362"/>
      <c r="CB206" s="355" t="n">
        <f aca="false">IFERROR(IF($M206=CA206,($D$8+$D$9+$D$10)*$I206,IF($N206=LEFT(CA206,1),($D$8+MAX(0,IF($D$50=1,$D$9*(1-(ABS($Q206-ABS(VALUE(MID(CA206,FIND("|",CA206)+1,FIND("-",CA206)-FIND("|",CA206)-1))-VALUE(MID(CA206,FIND("-",CA206)+1,10)))))*$D$50),$D$9*(1-(IF($N206="X",ABS($O206-VALUE(MID(CA206,FIND("|",CA206)+1,FIND("-",CA206)-FIND("|",CA206)-1))),ABS($Q206-ABS(VALUE(MID(CA206,FIND("|",CA206)+1,FIND("-",CA206)-FIND("|",CA206)-1))-VALUE(MID(CA206,FIND("-",CA206)+1,10)))))*$D$50)))))*$I206,0)),0)</f>
        <v>0</v>
      </c>
      <c r="CC206" s="403"/>
      <c r="CD206" s="362"/>
      <c r="CE206" s="355" t="n">
        <f aca="false">IFERROR(IF($M206=CD206,($D$8+$D$9+$D$10)*$I206,IF($N206=LEFT(CD206,1),($D$8+MAX(0,IF($D$50=1,$D$9*(1-(ABS($Q206-ABS(VALUE(MID(CD206,FIND("|",CD206)+1,FIND("-",CD206)-FIND("|",CD206)-1))-VALUE(MID(CD206,FIND("-",CD206)+1,10)))))*$D$50),$D$9*(1-(IF($N206="X",ABS($O206-VALUE(MID(CD206,FIND("|",CD206)+1,FIND("-",CD206)-FIND("|",CD206)-1))),ABS($Q206-ABS(VALUE(MID(CD206,FIND("|",CD206)+1,FIND("-",CD206)-FIND("|",CD206)-1))-VALUE(MID(CD206,FIND("-",CD206)+1,10)))))*$D$50)))))*$I206,0)),0)</f>
        <v>0</v>
      </c>
      <c r="CF206" s="403"/>
      <c r="CG206" s="397"/>
      <c r="CH206" s="355" t="n">
        <f aca="false">IFERROR(IF($M206=CG206,($D$8+$D$9+$D$10)*$I206,IF($N206=LEFT(CG206,1),($D$8+MAX(0,IF($D$50=1,$D$9*(1-(ABS($Q206-ABS(VALUE(MID(CG206,FIND("|",CG206)+1,FIND("-",CG206)-FIND("|",CG206)-1))-VALUE(MID(CG206,FIND("-",CG206)+1,10)))))*$D$50),$D$9*(1-(IF($N206="X",ABS($O206-VALUE(MID(CG206,FIND("|",CG206)+1,FIND("-",CG206)-FIND("|",CG206)-1))),ABS($Q206-ABS(VALUE(MID(CG206,FIND("|",CG206)+1,FIND("-",CG206)-FIND("|",CG206)-1))-VALUE(MID(CG206,FIND("-",CG206)+1,10)))))*$D$50)))))*$I206,0)),0)</f>
        <v>0</v>
      </c>
      <c r="CI206" s="403"/>
      <c r="CJ206" s="397"/>
      <c r="CK206" s="355" t="n">
        <f aca="false">IFERROR(IF($M206=CJ206,($D$8+$D$9+$D$10)*$I206,IF($N206=LEFT(CJ206,1),($D$8+MAX(0,IF($D$50=1,$D$9*(1-(ABS($Q206-ABS(VALUE(MID(CJ206,FIND("|",CJ206)+1,FIND("-",CJ206)-FIND("|",CJ206)-1))-VALUE(MID(CJ206,FIND("-",CJ206)+1,10)))))*$D$50),$D$9*(1-(IF($N206="X",ABS($O206-VALUE(MID(CJ206,FIND("|",CJ206)+1,FIND("-",CJ206)-FIND("|",CJ206)-1))),ABS($Q206-ABS(VALUE(MID(CJ206,FIND("|",CJ206)+1,FIND("-",CJ206)-FIND("|",CJ206)-1))-VALUE(MID(CJ206,FIND("-",CJ206)+1,10)))))*$D$50)))))*$I206,0)),0)</f>
        <v>0</v>
      </c>
      <c r="CL206" s="403"/>
      <c r="CM206" s="397"/>
      <c r="CN206" s="355" t="n">
        <f aca="false">IFERROR(IF($M206=CM206,($D$8+$D$9+$D$10)*$I206,IF($N206=LEFT(CM206,1),($D$8+MAX(0,IF($D$50=1,$D$9*(1-(ABS($Q206-ABS(VALUE(MID(CM206,FIND("|",CM206)+1,FIND("-",CM206)-FIND("|",CM206)-1))-VALUE(MID(CM206,FIND("-",CM206)+1,10)))))*$D$50),$D$9*(1-(IF($N206="X",ABS($O206-VALUE(MID(CM206,FIND("|",CM206)+1,FIND("-",CM206)-FIND("|",CM206)-1))),ABS($Q206-ABS(VALUE(MID(CM206,FIND("|",CM206)+1,FIND("-",CM206)-FIND("|",CM206)-1))-VALUE(MID(CM206,FIND("-",CM206)+1,10)))))*$D$50)))))*$I206,0)),0)</f>
        <v>0</v>
      </c>
      <c r="CO206" s="403"/>
      <c r="CP206" s="362"/>
      <c r="CQ206" s="355" t="n">
        <f aca="false">IFERROR(IF($M206=CP206,($D$8+$D$9+$D$10)*$I206,IF($N206=LEFT(CP206,1),($D$8+MAX(0,IF($D$50=1,$D$9*(1-(ABS($Q206-ABS(VALUE(MID(CP206,FIND("|",CP206)+1,FIND("-",CP206)-FIND("|",CP206)-1))-VALUE(MID(CP206,FIND("-",CP206)+1,10)))))*$D$50),$D$9*(1-(IF($N206="X",ABS($O206-VALUE(MID(CP206,FIND("|",CP206)+1,FIND("-",CP206)-FIND("|",CP206)-1))),ABS($Q206-ABS(VALUE(MID(CP206,FIND("|",CP206)+1,FIND("-",CP206)-FIND("|",CP206)-1))-VALUE(MID(CP206,FIND("-",CP206)+1,10)))))*$D$50)))))*$I206,0)),0)</f>
        <v>0</v>
      </c>
      <c r="CR206" s="403"/>
      <c r="CS206" s="362"/>
      <c r="CT206" s="355" t="n">
        <f aca="false">IFERROR(IF($M206=CS206,($D$8+$D$9+$D$10)*$I206,IF($N206=LEFT(CS206,1),($D$8+MAX(0,IF($D$50=1,$D$9*(1-(ABS($Q206-ABS(VALUE(MID(CS206,FIND("|",CS206)+1,FIND("-",CS206)-FIND("|",CS206)-1))-VALUE(MID(CS206,FIND("-",CS206)+1,10)))))*$D$50),$D$9*(1-(IF($N206="X",ABS($O206-VALUE(MID(CS206,FIND("|",CS206)+1,FIND("-",CS206)-FIND("|",CS206)-1))),ABS($Q206-ABS(VALUE(MID(CS206,FIND("|",CS206)+1,FIND("-",CS206)-FIND("|",CS206)-1))-VALUE(MID(CS206,FIND("-",CS206)+1,10)))))*$D$50)))))*$I206,0)),0)</f>
        <v>0</v>
      </c>
      <c r="CU206" s="403"/>
      <c r="CV206" s="397"/>
      <c r="CW206" s="355" t="n">
        <f aca="false">IFERROR(IF($M206=CV206,($D$8+$D$9+$D$10)*$I206,IF($N206=LEFT(CV206,1),($D$8+MAX(0,IF($D$50=1,$D$9*(1-(ABS($Q206-ABS(VALUE(MID(CV206,FIND("|",CV206)+1,FIND("-",CV206)-FIND("|",CV206)-1))-VALUE(MID(CV206,FIND("-",CV206)+1,10)))))*$D$50),$D$9*(1-(IF($N206="X",ABS($O206-VALUE(MID(CV206,FIND("|",CV206)+1,FIND("-",CV206)-FIND("|",CV206)-1))),ABS($Q206-ABS(VALUE(MID(CV206,FIND("|",CV206)+1,FIND("-",CV206)-FIND("|",CV206)-1))-VALUE(MID(CV206,FIND("-",CV206)+1,10)))))*$D$50)))))*$I206,0)),0)</f>
        <v>0</v>
      </c>
      <c r="CX206" s="403"/>
      <c r="CY206" s="397"/>
      <c r="CZ206" s="355" t="n">
        <f aca="false">IFERROR(IF($M206=CY206,($D$8+$D$9+$D$10)*$I206,IF($N206=LEFT(CY206,1),($D$8+MAX(0,IF($D$50=1,$D$9*(1-(ABS($Q206-ABS(VALUE(MID(CY206,FIND("|",CY206)+1,FIND("-",CY206)-FIND("|",CY206)-1))-VALUE(MID(CY206,FIND("-",CY206)+1,10)))))*$D$50),$D$9*(1-(IF($N206="X",ABS($O206-VALUE(MID(CY206,FIND("|",CY206)+1,FIND("-",CY206)-FIND("|",CY206)-1))),ABS($Q206-ABS(VALUE(MID(CY206,FIND("|",CY206)+1,FIND("-",CY206)-FIND("|",CY206)-1))-VALUE(MID(CY206,FIND("-",CY206)+1,10)))))*$D$50)))))*$I206,0)),0)</f>
        <v>0</v>
      </c>
      <c r="DA206" s="403"/>
      <c r="DB206" s="397"/>
      <c r="DC206" s="355" t="n">
        <f aca="false">IFERROR(IF($M206=DB206,($D$8+$D$9+$D$10)*$I206,IF($N206=LEFT(DB206,1),($D$8+MAX(0,IF($D$50=1,$D$9*(1-(ABS($Q206-ABS(VALUE(MID(DB206,FIND("|",DB206)+1,FIND("-",DB206)-FIND("|",DB206)-1))-VALUE(MID(DB206,FIND("-",DB206)+1,10)))))*$D$50),$D$9*(1-(IF($N206="X",ABS($O206-VALUE(MID(DB206,FIND("|",DB206)+1,FIND("-",DB206)-FIND("|",DB206)-1))),ABS($Q206-ABS(VALUE(MID(DB206,FIND("|",DB206)+1,FIND("-",DB206)-FIND("|",DB206)-1))-VALUE(MID(DB206,FIND("-",DB206)+1,10)))))*$D$50)))))*$I206,0)),0)</f>
        <v>0</v>
      </c>
      <c r="DD206" s="403"/>
      <c r="DE206" s="362"/>
      <c r="DF206" s="355" t="n">
        <f aca="false">IFERROR(IF($M206=DE206,($D$8+$D$9+$D$10)*$I206,IF($N206=LEFT(DE206,1),($D$8+MAX(0,IF($D$50=1,$D$9*(1-(ABS($Q206-ABS(VALUE(MID(DE206,FIND("|",DE206)+1,FIND("-",DE206)-FIND("|",DE206)-1))-VALUE(MID(DE206,FIND("-",DE206)+1,10)))))*$D$50),$D$9*(1-(IF($N206="X",ABS($O206-VALUE(MID(DE206,FIND("|",DE206)+1,FIND("-",DE206)-FIND("|",DE206)-1))),ABS($Q206-ABS(VALUE(MID(DE206,FIND("|",DE206)+1,FIND("-",DE206)-FIND("|",DE206)-1))-VALUE(MID(DE206,FIND("-",DE206)+1,10)))))*$D$50)))))*$I206,0)),0)</f>
        <v>0</v>
      </c>
      <c r="DG206" s="403"/>
      <c r="DH206" s="362"/>
      <c r="DI206" s="355" t="n">
        <f aca="false">IFERROR(IF($M206=DH206,($D$8+$D$9+$D$10)*$I206,IF($N206=LEFT(DH206,1),($D$8+MAX(0,IF($D$50=1,$D$9*(1-(ABS($Q206-ABS(VALUE(MID(DH206,FIND("|",DH206)+1,FIND("-",DH206)-FIND("|",DH206)-1))-VALUE(MID(DH206,FIND("-",DH206)+1,10)))))*$D$50),$D$9*(1-(IF($N206="X",ABS($O206-VALUE(MID(DH206,FIND("|",DH206)+1,FIND("-",DH206)-FIND("|",DH206)-1))),ABS($Q206-ABS(VALUE(MID(DH206,FIND("|",DH206)+1,FIND("-",DH206)-FIND("|",DH206)-1))-VALUE(MID(DH206,FIND("-",DH206)+1,10)))))*$D$50)))))*$I206,0)),0)</f>
        <v>0</v>
      </c>
      <c r="DJ206" s="403"/>
      <c r="DK206" s="397"/>
      <c r="DL206" s="355" t="n">
        <f aca="false">IFERROR(IF($M206=DK206,($D$8+$D$9+$D$10)*$I206,IF($N206=LEFT(DK206,1),($D$8+MAX(0,IF($D$50=1,$D$9*(1-(ABS($Q206-ABS(VALUE(MID(DK206,FIND("|",DK206)+1,FIND("-",DK206)-FIND("|",DK206)-1))-VALUE(MID(DK206,FIND("-",DK206)+1,10)))))*$D$50),$D$9*(1-(IF($N206="X",ABS($O206-VALUE(MID(DK206,FIND("|",DK206)+1,FIND("-",DK206)-FIND("|",DK206)-1))),ABS($Q206-ABS(VALUE(MID(DK206,FIND("|",DK206)+1,FIND("-",DK206)-FIND("|",DK206)-1))-VALUE(MID(DK206,FIND("-",DK206)+1,10)))))*$D$50)))))*$I206,0)),0)</f>
        <v>0</v>
      </c>
      <c r="DM206" s="403"/>
      <c r="DN206" s="397"/>
      <c r="DO206" s="355" t="n">
        <f aca="false">IFERROR(IF($M206=DN206,($D$8+$D$9+$D$10)*$I206,IF($N206=LEFT(DN206,1),($D$8+MAX(0,IF($D$50=1,$D$9*(1-(ABS($Q206-ABS(VALUE(MID(DN206,FIND("|",DN206)+1,FIND("-",DN206)-FIND("|",DN206)-1))-VALUE(MID(DN206,FIND("-",DN206)+1,10)))))*$D$50),$D$9*(1-(IF($N206="X",ABS($O206-VALUE(MID(DN206,FIND("|",DN206)+1,FIND("-",DN206)-FIND("|",DN206)-1))),ABS($Q206-ABS(VALUE(MID(DN206,FIND("|",DN206)+1,FIND("-",DN206)-FIND("|",DN206)-1))-VALUE(MID(DN206,FIND("-",DN206)+1,10)))))*$D$50)))))*$I206,0)),0)</f>
        <v>0</v>
      </c>
      <c r="DP206" s="403"/>
      <c r="DQ206" s="397"/>
      <c r="DR206" s="355" t="n">
        <f aca="false">IFERROR(IF($M206=DQ206,($D$8+$D$9+$D$10)*$I206,IF($N206=LEFT(DQ206,1),($D$8+MAX(0,IF($D$50=1,$D$9*(1-(ABS($Q206-ABS(VALUE(MID(DQ206,FIND("|",DQ206)+1,FIND("-",DQ206)-FIND("|",DQ206)-1))-VALUE(MID(DQ206,FIND("-",DQ206)+1,10)))))*$D$50),$D$9*(1-(IF($N206="X",ABS($O206-VALUE(MID(DQ206,FIND("|",DQ206)+1,FIND("-",DQ206)-FIND("|",DQ206)-1))),ABS($Q206-ABS(VALUE(MID(DQ206,FIND("|",DQ206)+1,FIND("-",DQ206)-FIND("|",DQ206)-1))-VALUE(MID(DQ206,FIND("-",DQ206)+1,10)))))*$D$50)))))*$I206,0)),0)</f>
        <v>0</v>
      </c>
      <c r="DS206" s="403"/>
      <c r="DT206" s="362"/>
      <c r="DU206" s="355" t="n">
        <f aca="false">IFERROR(IF($M206=DT206,($D$8+$D$9+$D$10)*$I206,IF($N206=LEFT(DT206,1),($D$8+MAX(0,IF($D$50=1,$D$9*(1-(ABS($Q206-ABS(VALUE(MID(DT206,FIND("|",DT206)+1,FIND("-",DT206)-FIND("|",DT206)-1))-VALUE(MID(DT206,FIND("-",DT206)+1,10)))))*$D$50),$D$9*(1-(IF($N206="X",ABS($O206-VALUE(MID(DT206,FIND("|",DT206)+1,FIND("-",DT206)-FIND("|",DT206)-1))),ABS($Q206-ABS(VALUE(MID(DT206,FIND("|",DT206)+1,FIND("-",DT206)-FIND("|",DT206)-1))-VALUE(MID(DT206,FIND("-",DT206)+1,10)))))*$D$50)))))*$I206,0)),0)</f>
        <v>0</v>
      </c>
      <c r="DV206" s="403"/>
      <c r="DW206" s="362"/>
      <c r="DX206" s="355" t="n">
        <f aca="false">IFERROR(IF($M206=DW206,($D$8+$D$9+$D$10)*$I206,IF($N206=LEFT(DW206,1),($D$8+MAX(0,IF($D$50=1,$D$9*(1-(ABS($Q206-ABS(VALUE(MID(DW206,FIND("|",DW206)+1,FIND("-",DW206)-FIND("|",DW206)-1))-VALUE(MID(DW206,FIND("-",DW206)+1,10)))))*$D$50),$D$9*(1-(IF($N206="X",ABS($O206-VALUE(MID(DW206,FIND("|",DW206)+1,FIND("-",DW206)-FIND("|",DW206)-1))),ABS($Q206-ABS(VALUE(MID(DW206,FIND("|",DW206)+1,FIND("-",DW206)-FIND("|",DW206)-1))-VALUE(MID(DW206,FIND("-",DW206)+1,10)))))*$D$50)))))*$I206,0)),0)</f>
        <v>0</v>
      </c>
      <c r="DY206" s="403"/>
      <c r="DZ206" s="397"/>
      <c r="EA206" s="355" t="n">
        <f aca="false">IFERROR(IF($M206=DZ206,($D$8+$D$9+$D$10)*$I206,IF($N206=LEFT(DZ206,1),($D$8+MAX(0,IF($D$50=1,$D$9*(1-(ABS($Q206-ABS(VALUE(MID(DZ206,FIND("|",DZ206)+1,FIND("-",DZ206)-FIND("|",DZ206)-1))-VALUE(MID(DZ206,FIND("-",DZ206)+1,10)))))*$D$50),$D$9*(1-(IF($N206="X",ABS($O206-VALUE(MID(DZ206,FIND("|",DZ206)+1,FIND("-",DZ206)-FIND("|",DZ206)-1))),ABS($Q206-ABS(VALUE(MID(DZ206,FIND("|",DZ206)+1,FIND("-",DZ206)-FIND("|",DZ206)-1))-VALUE(MID(DZ206,FIND("-",DZ206)+1,10)))))*$D$50)))))*$I206,0)),0)</f>
        <v>0</v>
      </c>
      <c r="EB206" s="403"/>
      <c r="EC206" s="397"/>
      <c r="ED206" s="355" t="n">
        <f aca="false">IFERROR(IF($M206=EC206,($D$8+$D$9+$D$10)*$I206,IF($N206=LEFT(EC206,1),($D$8+MAX(0,IF($D$50=1,$D$9*(1-(ABS($Q206-ABS(VALUE(MID(EC206,FIND("|",EC206)+1,FIND("-",EC206)-FIND("|",EC206)-1))-VALUE(MID(EC206,FIND("-",EC206)+1,10)))))*$D$50),$D$9*(1-(IF($N206="X",ABS($O206-VALUE(MID(EC206,FIND("|",EC206)+1,FIND("-",EC206)-FIND("|",EC206)-1))),ABS($Q206-ABS(VALUE(MID(EC206,FIND("|",EC206)+1,FIND("-",EC206)-FIND("|",EC206)-1))-VALUE(MID(EC206,FIND("-",EC206)+1,10)))))*$D$50)))))*$I206,0)),0)</f>
        <v>0</v>
      </c>
      <c r="EE206" s="403"/>
      <c r="EF206" s="397"/>
      <c r="EG206" s="355" t="n">
        <f aca="false">IFERROR(IF($M206=EF206,($D$8+$D$9+$D$10)*$I206,IF($N206=LEFT(EF206,1),($D$8+MAX(0,IF($D$50=1,$D$9*(1-(ABS($Q206-ABS(VALUE(MID(EF206,FIND("|",EF206)+1,FIND("-",EF206)-FIND("|",EF206)-1))-VALUE(MID(EF206,FIND("-",EF206)+1,10)))))*$D$50),$D$9*(1-(IF($N206="X",ABS($O206-VALUE(MID(EF206,FIND("|",EF206)+1,FIND("-",EF206)-FIND("|",EF206)-1))),ABS($Q206-ABS(VALUE(MID(EF206,FIND("|",EF206)+1,FIND("-",EF206)-FIND("|",EF206)-1))-VALUE(MID(EF206,FIND("-",EF206)+1,10)))))*$D$50)))))*$I206,0)),0)</f>
        <v>0</v>
      </c>
      <c r="EH206" s="403"/>
      <c r="EI206" s="403"/>
    </row>
    <row r="207" customFormat="false" ht="15" hidden="false" customHeight="false" outlineLevel="0" collapsed="false">
      <c r="A207" s="331" t="n">
        <f aca="false">WORLDCUP!AD127</f>
        <v>0</v>
      </c>
      <c r="B207" s="331" t="n">
        <f aca="false">WORLDCUP!AC127</f>
        <v>0</v>
      </c>
      <c r="C207" s="421" t="str">
        <f aca="false">CONCATENATE(WORLDCUP!AF127,"-",WORLDCUP!AA127)</f>
        <v>W87-W85</v>
      </c>
      <c r="D207" s="421" t="str">
        <f aca="false">IF(WORLDCUP!AC127&gt;WORLDCUP!AD127,2,IF(WORLDCUP!AC127&lt;WORLDCUP!AD127,1,IF(AND(WORLDCUP!AC127=WORLDCUP!AD127,WORLDCUP!AC127&lt;&gt;"",WORLDCUP!AD127&lt;&gt;""),0,"PD")))</f>
        <v>PD</v>
      </c>
      <c r="E207" s="421" t="str">
        <f aca="false">IF(OR(WORLDCUP!AD127="",WORLDCUP!AC127=""),"-",A207&amp;"-"&amp;B207)</f>
        <v>-</v>
      </c>
      <c r="F207" s="422" t="n">
        <f aca="false">SUM($D$20:$D$22)*I207</f>
        <v>17</v>
      </c>
      <c r="G207" s="422" t="n">
        <f aca="false">VLOOKUP(H207,Equipos!$Q$1:$R$25,2,0)</f>
        <v>21</v>
      </c>
      <c r="H207" s="409" t="str">
        <f aca="false">Idiomas!$D$261</f>
        <v>Octavos de final</v>
      </c>
      <c r="I207" s="424" t="n">
        <v>1</v>
      </c>
      <c r="J207" s="417"/>
      <c r="K207" s="395" t="str">
        <f aca="false">CONCATENATE(WORLDCUP!AA127,"-",WORLDCUP!AF127)</f>
        <v>W85-W87</v>
      </c>
      <c r="L207" s="395" t="str">
        <f aca="false">IF(OR(WORLDCUP!AC127="",WORLDCUP!AD127=""),"PD",IF(WORLDCUP!AC127&gt;WORLDCUP!AD127,1,IF(WORLDCUP!AC127&lt;WORLDCUP!AD127,2,0)))</f>
        <v>PD</v>
      </c>
      <c r="M207" s="358" t="str">
        <f aca="false">IF(OR(WORLDCUP!AC127="",WORLDCUP!AD127=""),"-",N207&amp;"|"&amp;O207&amp;"-"&amp;P207)</f>
        <v>-</v>
      </c>
      <c r="N207" s="331" t="str">
        <f aca="false">IF(OR(WORLDCUP!AC127="",WORLDCUP!AD127=""),"",IF(WORLDCUP!AC127&gt;WORLDCUP!AD127,"1",IF(WORLDCUP!AC127&lt;WORLDCUP!AD127,"2","X")))</f>
        <v/>
      </c>
      <c r="O207" s="331" t="n">
        <f aca="false">WORLDCUP!AC127</f>
        <v>0</v>
      </c>
      <c r="P207" s="331" t="n">
        <f aca="false">WORLDCUP!AD127</f>
        <v>0</v>
      </c>
      <c r="Q207" s="331" t="n">
        <f aca="false">ABS(O207-P207)</f>
        <v>0</v>
      </c>
      <c r="R207" s="403"/>
      <c r="S207" s="397" t="s">
        <v>312</v>
      </c>
      <c r="T207" s="355" t="n">
        <f aca="false">IFERROR(IF($M207=S207,($D$8+$D$9+$D$10)*$I207,IF($N207=LEFT(S207,1),($D$8+MAX(0,IF($D$50=1,$D$9*(1-(ABS($Q207-ABS(VALUE(MID(S207,FIND("|",S207)+1,FIND("-",S207)-FIND("|",S207)-1))-VALUE(MID(S207,FIND("-",S207)+1,10)))))*$D$50),$D$9*(1-(IF($N207="X",ABS($O207-VALUE(MID(S207,FIND("|",S207)+1,FIND("-",S207)-FIND("|",S207)-1))),ABS($Q207-ABS(VALUE(MID(S207,FIND("|",S207)+1,FIND("-",S207)-FIND("|",S207)-1))-VALUE(MID(S207,FIND("-",S207)+1,10)))))*$D$50)))))*$I207,0)),0)</f>
        <v>0</v>
      </c>
      <c r="U207" s="403"/>
      <c r="V207" s="362" t="s">
        <v>268</v>
      </c>
      <c r="W207" s="355" t="n">
        <f aca="false">IFERROR(IF($M207=V207,($D$8+$D$9+$D$10)*$I207,IF($N207=LEFT(V207,1),($D$8+MAX(0,IF($D$50=1,$D$9*(1-(ABS($Q207-ABS(VALUE(MID(V207,FIND("|",V207)+1,FIND("-",V207)-FIND("|",V207)-1))-VALUE(MID(V207,FIND("-",V207)+1,10)))))*$D$50),$D$9*(1-(IF($N207="X",ABS($O207-VALUE(MID(V207,FIND("|",V207)+1,FIND("-",V207)-FIND("|",V207)-1))),ABS($Q207-ABS(VALUE(MID(V207,FIND("|",V207)+1,FIND("-",V207)-FIND("|",V207)-1))-VALUE(MID(V207,FIND("-",V207)+1,10)))))*$D$50)))))*$I207,0)),0)</f>
        <v>0</v>
      </c>
      <c r="X207" s="403"/>
      <c r="Y207" s="397" t="s">
        <v>274</v>
      </c>
      <c r="Z207" s="355" t="n">
        <f aca="false">IFERROR(IF($M207=Y207,($D$8+$D$9+$D$10)*$I207,IF($N207=LEFT(Y207,1),($D$8+MAX(0,IF($D$50=1,$D$9*(1-(ABS($Q207-ABS(VALUE(MID(Y207,FIND("|",Y207)+1,FIND("-",Y207)-FIND("|",Y207)-1))-VALUE(MID(Y207,FIND("-",Y207)+1,10)))))*$D$50),$D$9*(1-(IF($N207="X",ABS($O207-VALUE(MID(Y207,FIND("|",Y207)+1,FIND("-",Y207)-FIND("|",Y207)-1))),ABS($Q207-ABS(VALUE(MID(Y207,FIND("|",Y207)+1,FIND("-",Y207)-FIND("|",Y207)-1))-VALUE(MID(Y207,FIND("-",Y207)+1,10)))))*$D$50)))))*$I207,0)),0)</f>
        <v>0</v>
      </c>
      <c r="AA207" s="403"/>
      <c r="AB207" s="397" t="s">
        <v>274</v>
      </c>
      <c r="AC207" s="355" t="n">
        <f aca="false">IFERROR(IF($M207=AB207,($D$8+$D$9+$D$10)*$I207,IF($N207=LEFT(AB207,1),($D$8+MAX(0,IF($D$50=1,$D$9*(1-(ABS($Q207-ABS(VALUE(MID(AB207,FIND("|",AB207)+1,FIND("-",AB207)-FIND("|",AB207)-1))-VALUE(MID(AB207,FIND("-",AB207)+1,10)))))*$D$50),$D$9*(1-(IF($N207="X",ABS($O207-VALUE(MID(AB207,FIND("|",AB207)+1,FIND("-",AB207)-FIND("|",AB207)-1))),ABS($Q207-ABS(VALUE(MID(AB207,FIND("|",AB207)+1,FIND("-",AB207)-FIND("|",AB207)-1))-VALUE(MID(AB207,FIND("-",AB207)+1,10)))))*$D$50)))))*$I207,0)),0)</f>
        <v>0</v>
      </c>
      <c r="AD207" s="403"/>
      <c r="AE207" s="397" t="s">
        <v>274</v>
      </c>
      <c r="AF207" s="355" t="n">
        <f aca="false">IFERROR(IF($M207=AE207,($D$8+$D$9+$D$10)*$I207,IF($N207=LEFT(AE207,1),($D$8+MAX(0,IF($D$50=1,$D$9*(1-(ABS($Q207-ABS(VALUE(MID(AE207,FIND("|",AE207)+1,FIND("-",AE207)-FIND("|",AE207)-1))-VALUE(MID(AE207,FIND("-",AE207)+1,10)))))*$D$50),$D$9*(1-(IF($N207="X",ABS($O207-VALUE(MID(AE207,FIND("|",AE207)+1,FIND("-",AE207)-FIND("|",AE207)-1))),ABS($Q207-ABS(VALUE(MID(AE207,FIND("|",AE207)+1,FIND("-",AE207)-FIND("|",AE207)-1))-VALUE(MID(AE207,FIND("-",AE207)+1,10)))))*$D$50)))))*$I207,0)),0)</f>
        <v>0</v>
      </c>
      <c r="AG207" s="403"/>
      <c r="AH207" s="397" t="s">
        <v>274</v>
      </c>
      <c r="AI207" s="355" t="n">
        <f aca="false">IFERROR(IF($M207=AH207,($D$8+$D$9+$D$10)*$I207,IF($N207=LEFT(AH207,1),($D$8+MAX(0,IF($D$50=1,$D$9*(1-(ABS($Q207-ABS(VALUE(MID(AH207,FIND("|",AH207)+1,FIND("-",AH207)-FIND("|",AH207)-1))-VALUE(MID(AH207,FIND("-",AH207)+1,10)))))*$D$50),$D$9*(1-(IF($N207="X",ABS($O207-VALUE(MID(AH207,FIND("|",AH207)+1,FIND("-",AH207)-FIND("|",AH207)-1))),ABS($Q207-ABS(VALUE(MID(AH207,FIND("|",AH207)+1,FIND("-",AH207)-FIND("|",AH207)-1))-VALUE(MID(AH207,FIND("-",AH207)+1,10)))))*$D$50)))))*$I207,0)),0)</f>
        <v>0</v>
      </c>
      <c r="AJ207" s="403"/>
      <c r="AK207" s="362" t="s">
        <v>268</v>
      </c>
      <c r="AL207" s="355" t="n">
        <f aca="false">IFERROR(IF($M207=AK207,($D$8+$D$9+$D$10)*$I207,IF($N207=LEFT(AK207,1),($D$8+MAX(0,IF($D$50=1,$D$9*(1-(ABS($Q207-ABS(VALUE(MID(AK207,FIND("|",AK207)+1,FIND("-",AK207)-FIND("|",AK207)-1))-VALUE(MID(AK207,FIND("-",AK207)+1,10)))))*$D$50),$D$9*(1-(IF($N207="X",ABS($O207-VALUE(MID(AK207,FIND("|",AK207)+1,FIND("-",AK207)-FIND("|",AK207)-1))),ABS($Q207-ABS(VALUE(MID(AK207,FIND("|",AK207)+1,FIND("-",AK207)-FIND("|",AK207)-1))-VALUE(MID(AK207,FIND("-",AK207)+1,10)))))*$D$50)))))*$I207,0)),0)</f>
        <v>0</v>
      </c>
      <c r="AM207" s="403"/>
      <c r="AN207" s="397" t="s">
        <v>268</v>
      </c>
      <c r="AO207" s="355" t="n">
        <f aca="false">IFERROR(IF($M207=AN207,($D$8+$D$9+$D$10)*$I207,IF($N207=LEFT(AN207,1),($D$8+MAX(0,IF($D$50=1,$D$9*(1-(ABS($Q207-ABS(VALUE(MID(AN207,FIND("|",AN207)+1,FIND("-",AN207)-FIND("|",AN207)-1))-VALUE(MID(AN207,FIND("-",AN207)+1,10)))))*$D$50),$D$9*(1-(IF($N207="X",ABS($O207-VALUE(MID(AN207,FIND("|",AN207)+1,FIND("-",AN207)-FIND("|",AN207)-1))),ABS($Q207-ABS(VALUE(MID(AN207,FIND("|",AN207)+1,FIND("-",AN207)-FIND("|",AN207)-1))-VALUE(MID(AN207,FIND("-",AN207)+1,10)))))*$D$50)))))*$I207,0)),0)</f>
        <v>0</v>
      </c>
      <c r="AP207" s="403"/>
      <c r="AQ207" s="397" t="s">
        <v>277</v>
      </c>
      <c r="AR207" s="355" t="n">
        <f aca="false">IFERROR(IF($M207=AQ207,($D$8+$D$9+$D$10)*$I207,IF($N207=LEFT(AQ207,1),($D$8+MAX(0,IF($D$50=1,$D$9*(1-(ABS($Q207-ABS(VALUE(MID(AQ207,FIND("|",AQ207)+1,FIND("-",AQ207)-FIND("|",AQ207)-1))-VALUE(MID(AQ207,FIND("-",AQ207)+1,10)))))*$D$50),$D$9*(1-(IF($N207="X",ABS($O207-VALUE(MID(AQ207,FIND("|",AQ207)+1,FIND("-",AQ207)-FIND("|",AQ207)-1))),ABS($Q207-ABS(VALUE(MID(AQ207,FIND("|",AQ207)+1,FIND("-",AQ207)-FIND("|",AQ207)-1))-VALUE(MID(AQ207,FIND("-",AQ207)+1,10)))))*$D$50)))))*$I207,0)),0)</f>
        <v>0</v>
      </c>
      <c r="AS207" s="403"/>
      <c r="AT207" s="397" t="s">
        <v>312</v>
      </c>
      <c r="AU207" s="355" t="n">
        <f aca="false">IFERROR(IF($M207=AT207,($D$8+$D$9+$D$10)*$I207,IF($N207=LEFT(AT207,1),($D$8+MAX(0,IF($D$50=1,$D$9*(1-(ABS($Q207-ABS(VALUE(MID(AT207,FIND("|",AT207)+1,FIND("-",AT207)-FIND("|",AT207)-1))-VALUE(MID(AT207,FIND("-",AT207)+1,10)))))*$D$50),$D$9*(1-(IF($N207="X",ABS($O207-VALUE(MID(AT207,FIND("|",AT207)+1,FIND("-",AT207)-FIND("|",AT207)-1))),ABS($Q207-ABS(VALUE(MID(AT207,FIND("|",AT207)+1,FIND("-",AT207)-FIND("|",AT207)-1))-VALUE(MID(AT207,FIND("-",AT207)+1,10)))))*$D$50)))))*$I207,0)),0)</f>
        <v>0</v>
      </c>
      <c r="AV207" s="403"/>
      <c r="AW207" s="397" t="s">
        <v>271</v>
      </c>
      <c r="AX207" s="355" t="n">
        <f aca="false">IFERROR(IF($M207=AW207,($D$8+$D$9+$D$10)*$I207,IF($N207=LEFT(AW207,1),($D$8+MAX(0,IF($D$50=1,$D$9*(1-(ABS($Q207-ABS(VALUE(MID(AW207,FIND("|",AW207)+1,FIND("-",AW207)-FIND("|",AW207)-1))-VALUE(MID(AW207,FIND("-",AW207)+1,10)))))*$D$50),$D$9*(1-(IF($N207="X",ABS($O207-VALUE(MID(AW207,FIND("|",AW207)+1,FIND("-",AW207)-FIND("|",AW207)-1))),ABS($Q207-ABS(VALUE(MID(AW207,FIND("|",AW207)+1,FIND("-",AW207)-FIND("|",AW207)-1))-VALUE(MID(AW207,FIND("-",AW207)+1,10)))))*$D$50)))))*$I207,0)),0)</f>
        <v>0</v>
      </c>
      <c r="AY207" s="403"/>
      <c r="AZ207" s="362" t="s">
        <v>268</v>
      </c>
      <c r="BA207" s="355" t="n">
        <f aca="false">IFERROR(IF($M207=AZ207,($D$8+$D$9+$D$10)*$I207,IF($N207=LEFT(AZ207,1),($D$8+MAX(0,IF($D$50=1,$D$9*(1-(ABS($Q207-ABS(VALUE(MID(AZ207,FIND("|",AZ207)+1,FIND("-",AZ207)-FIND("|",AZ207)-1))-VALUE(MID(AZ207,FIND("-",AZ207)+1,10)))))*$D$50),$D$9*(1-(IF($N207="X",ABS($O207-VALUE(MID(AZ207,FIND("|",AZ207)+1,FIND("-",AZ207)-FIND("|",AZ207)-1))),ABS($Q207-ABS(VALUE(MID(AZ207,FIND("|",AZ207)+1,FIND("-",AZ207)-FIND("|",AZ207)-1))-VALUE(MID(AZ207,FIND("-",AZ207)+1,10)))))*$D$50)))))*$I207,0)),0)</f>
        <v>0</v>
      </c>
      <c r="BB207" s="403"/>
      <c r="BC207" s="397" t="s">
        <v>268</v>
      </c>
      <c r="BD207" s="355" t="n">
        <f aca="false">IFERROR(IF($M207=BC207,($D$8+$D$9+$D$10)*$I207,IF($N207=LEFT(BC207,1),($D$8+MAX(0,IF($D$50=1,$D$9*(1-(ABS($Q207-ABS(VALUE(MID(BC207,FIND("|",BC207)+1,FIND("-",BC207)-FIND("|",BC207)-1))-VALUE(MID(BC207,FIND("-",BC207)+1,10)))))*$D$50),$D$9*(1-(IF($N207="X",ABS($O207-VALUE(MID(BC207,FIND("|",BC207)+1,FIND("-",BC207)-FIND("|",BC207)-1))),ABS($Q207-ABS(VALUE(MID(BC207,FIND("|",BC207)+1,FIND("-",BC207)-FIND("|",BC207)-1))-VALUE(MID(BC207,FIND("-",BC207)+1,10)))))*$D$50)))))*$I207,0)),0)</f>
        <v>0</v>
      </c>
      <c r="BE207" s="403"/>
      <c r="BF207" s="397" t="s">
        <v>318</v>
      </c>
      <c r="BG207" s="355" t="n">
        <f aca="false">IFERROR(IF($M207=BF207,($D$8+$D$9+$D$10)*$I207,IF($N207=LEFT(BF207,1),($D$8+MAX(0,IF($D$50=1,$D$9*(1-(ABS($Q207-ABS(VALUE(MID(BF207,FIND("|",BF207)+1,FIND("-",BF207)-FIND("|",BF207)-1))-VALUE(MID(BF207,FIND("-",BF207)+1,10)))))*$D$50),$D$9*(1-(IF($N207="X",ABS($O207-VALUE(MID(BF207,FIND("|",BF207)+1,FIND("-",BF207)-FIND("|",BF207)-1))),ABS($Q207-ABS(VALUE(MID(BF207,FIND("|",BF207)+1,FIND("-",BF207)-FIND("|",BF207)-1))-VALUE(MID(BF207,FIND("-",BF207)+1,10)))))*$D$50)))))*$I207,0)),0)</f>
        <v>0</v>
      </c>
      <c r="BH207" s="403"/>
      <c r="BI207" s="397" t="s">
        <v>274</v>
      </c>
      <c r="BJ207" s="355" t="n">
        <f aca="false">IFERROR(IF($M207=BI207,($D$8+$D$9+$D$10)*$I207,IF($N207=LEFT(BI207,1),($D$8+MAX(0,IF($D$50=1,$D$9*(1-(ABS($Q207-ABS(VALUE(MID(BI207,FIND("|",BI207)+1,FIND("-",BI207)-FIND("|",BI207)-1))-VALUE(MID(BI207,FIND("-",BI207)+1,10)))))*$D$50),$D$9*(1-(IF($N207="X",ABS($O207-VALUE(MID(BI207,FIND("|",BI207)+1,FIND("-",BI207)-FIND("|",BI207)-1))),ABS($Q207-ABS(VALUE(MID(BI207,FIND("|",BI207)+1,FIND("-",BI207)-FIND("|",BI207)-1))-VALUE(MID(BI207,FIND("-",BI207)+1,10)))))*$D$50)))))*$I207,0)),0)</f>
        <v>0</v>
      </c>
      <c r="BK207" s="403"/>
      <c r="BL207" s="397" t="s">
        <v>271</v>
      </c>
      <c r="BM207" s="355" t="n">
        <f aca="false">IFERROR(IF($M207=BL207,($D$8+$D$9+$D$10)*$I207,IF($N207=LEFT(BL207,1),($D$8+MAX(0,IF($D$50=1,$D$9*(1-(ABS($Q207-ABS(VALUE(MID(BL207,FIND("|",BL207)+1,FIND("-",BL207)-FIND("|",BL207)-1))-VALUE(MID(BL207,FIND("-",BL207)+1,10)))))*$D$50),$D$9*(1-(IF($N207="X",ABS($O207-VALUE(MID(BL207,FIND("|",BL207)+1,FIND("-",BL207)-FIND("|",BL207)-1))),ABS($Q207-ABS(VALUE(MID(BL207,FIND("|",BL207)+1,FIND("-",BL207)-FIND("|",BL207)-1))-VALUE(MID(BL207,FIND("-",BL207)+1,10)))))*$D$50)))))*$I207,0)),0)</f>
        <v>0</v>
      </c>
      <c r="BN207" s="403"/>
      <c r="BO207" s="362" t="s">
        <v>267</v>
      </c>
      <c r="BP207" s="355" t="n">
        <f aca="false">IFERROR(IF($M207=BO207,($D$8+$D$9+$D$10)*$I207,IF($N207=LEFT(BO207,1),($D$8+MAX(0,IF($D$50=1,$D$9*(1-(ABS($Q207-ABS(VALUE(MID(BO207,FIND("|",BO207)+1,FIND("-",BO207)-FIND("|",BO207)-1))-VALUE(MID(BO207,FIND("-",BO207)+1,10)))))*$D$50),$D$9*(1-(IF($N207="X",ABS($O207-VALUE(MID(BO207,FIND("|",BO207)+1,FIND("-",BO207)-FIND("|",BO207)-1))),ABS($Q207-ABS(VALUE(MID(BO207,FIND("|",BO207)+1,FIND("-",BO207)-FIND("|",BO207)-1))-VALUE(MID(BO207,FIND("-",BO207)+1,10)))))*$D$50)))))*$I207,0)),0)</f>
        <v>0</v>
      </c>
      <c r="BQ207" s="403"/>
      <c r="BR207" s="397" t="s">
        <v>268</v>
      </c>
      <c r="BS207" s="355" t="n">
        <f aca="false">IFERROR(IF($M207=BR207,($D$8+$D$9+$D$10)*$I207,IF($N207=LEFT(BR207,1),($D$8+MAX(0,IF($D$50=1,$D$9*(1-(ABS($Q207-ABS(VALUE(MID(BR207,FIND("|",BR207)+1,FIND("-",BR207)-FIND("|",BR207)-1))-VALUE(MID(BR207,FIND("-",BR207)+1,10)))))*$D$50),$D$9*(1-(IF($N207="X",ABS($O207-VALUE(MID(BR207,FIND("|",BR207)+1,FIND("-",BR207)-FIND("|",BR207)-1))),ABS($Q207-ABS(VALUE(MID(BR207,FIND("|",BR207)+1,FIND("-",BR207)-FIND("|",BR207)-1))-VALUE(MID(BR207,FIND("-",BR207)+1,10)))))*$D$50)))))*$I207,0)),0)</f>
        <v>0</v>
      </c>
      <c r="BT207" s="403"/>
      <c r="BU207" s="397"/>
      <c r="BV207" s="355" t="n">
        <f aca="false">IFERROR(IF($M207=BU207,($D$8+$D$9+$D$10)*$I207,IF($N207=LEFT(BU207,1),($D$8+MAX(0,IF($D$50=1,$D$9*(1-(ABS($Q207-ABS(VALUE(MID(BU207,FIND("|",BU207)+1,FIND("-",BU207)-FIND("|",BU207)-1))-VALUE(MID(BU207,FIND("-",BU207)+1,10)))))*$D$50),$D$9*(1-(IF($N207="X",ABS($O207-VALUE(MID(BU207,FIND("|",BU207)+1,FIND("-",BU207)-FIND("|",BU207)-1))),ABS($Q207-ABS(VALUE(MID(BU207,FIND("|",BU207)+1,FIND("-",BU207)-FIND("|",BU207)-1))-VALUE(MID(BU207,FIND("-",BU207)+1,10)))))*$D$50)))))*$I207,0)),0)</f>
        <v>0</v>
      </c>
      <c r="BW207" s="403"/>
      <c r="BX207" s="397"/>
      <c r="BY207" s="355" t="n">
        <f aca="false">IFERROR(IF($M207=BX207,($D$8+$D$9+$D$10)*$I207,IF($N207=LEFT(BX207,1),($D$8+MAX(0,IF($D$50=1,$D$9*(1-(ABS($Q207-ABS(VALUE(MID(BX207,FIND("|",BX207)+1,FIND("-",BX207)-FIND("|",BX207)-1))-VALUE(MID(BX207,FIND("-",BX207)+1,10)))))*$D$50),$D$9*(1-(IF($N207="X",ABS($O207-VALUE(MID(BX207,FIND("|",BX207)+1,FIND("-",BX207)-FIND("|",BX207)-1))),ABS($Q207-ABS(VALUE(MID(BX207,FIND("|",BX207)+1,FIND("-",BX207)-FIND("|",BX207)-1))-VALUE(MID(BX207,FIND("-",BX207)+1,10)))))*$D$50)))))*$I207,0)),0)</f>
        <v>0</v>
      </c>
      <c r="BZ207" s="403"/>
      <c r="CA207" s="397"/>
      <c r="CB207" s="355" t="n">
        <f aca="false">IFERROR(IF($M207=CA207,($D$8+$D$9+$D$10)*$I207,IF($N207=LEFT(CA207,1),($D$8+MAX(0,IF($D$50=1,$D$9*(1-(ABS($Q207-ABS(VALUE(MID(CA207,FIND("|",CA207)+1,FIND("-",CA207)-FIND("|",CA207)-1))-VALUE(MID(CA207,FIND("-",CA207)+1,10)))))*$D$50),$D$9*(1-(IF($N207="X",ABS($O207-VALUE(MID(CA207,FIND("|",CA207)+1,FIND("-",CA207)-FIND("|",CA207)-1))),ABS($Q207-ABS(VALUE(MID(CA207,FIND("|",CA207)+1,FIND("-",CA207)-FIND("|",CA207)-1))-VALUE(MID(CA207,FIND("-",CA207)+1,10)))))*$D$50)))))*$I207,0)),0)</f>
        <v>0</v>
      </c>
      <c r="CC207" s="403"/>
      <c r="CD207" s="362"/>
      <c r="CE207" s="355" t="n">
        <f aca="false">IFERROR(IF($M207=CD207,($D$8+$D$9+$D$10)*$I207,IF($N207=LEFT(CD207,1),($D$8+MAX(0,IF($D$50=1,$D$9*(1-(ABS($Q207-ABS(VALUE(MID(CD207,FIND("|",CD207)+1,FIND("-",CD207)-FIND("|",CD207)-1))-VALUE(MID(CD207,FIND("-",CD207)+1,10)))))*$D$50),$D$9*(1-(IF($N207="X",ABS($O207-VALUE(MID(CD207,FIND("|",CD207)+1,FIND("-",CD207)-FIND("|",CD207)-1))),ABS($Q207-ABS(VALUE(MID(CD207,FIND("|",CD207)+1,FIND("-",CD207)-FIND("|",CD207)-1))-VALUE(MID(CD207,FIND("-",CD207)+1,10)))))*$D$50)))))*$I207,0)),0)</f>
        <v>0</v>
      </c>
      <c r="CF207" s="403"/>
      <c r="CG207" s="397"/>
      <c r="CH207" s="355" t="n">
        <f aca="false">IFERROR(IF($M207=CG207,($D$8+$D$9+$D$10)*$I207,IF($N207=LEFT(CG207,1),($D$8+MAX(0,IF($D$50=1,$D$9*(1-(ABS($Q207-ABS(VALUE(MID(CG207,FIND("|",CG207)+1,FIND("-",CG207)-FIND("|",CG207)-1))-VALUE(MID(CG207,FIND("-",CG207)+1,10)))))*$D$50),$D$9*(1-(IF($N207="X",ABS($O207-VALUE(MID(CG207,FIND("|",CG207)+1,FIND("-",CG207)-FIND("|",CG207)-1))),ABS($Q207-ABS(VALUE(MID(CG207,FIND("|",CG207)+1,FIND("-",CG207)-FIND("|",CG207)-1))-VALUE(MID(CG207,FIND("-",CG207)+1,10)))))*$D$50)))))*$I207,0)),0)</f>
        <v>0</v>
      </c>
      <c r="CI207" s="403"/>
      <c r="CJ207" s="397"/>
      <c r="CK207" s="355" t="n">
        <f aca="false">IFERROR(IF($M207=CJ207,($D$8+$D$9+$D$10)*$I207,IF($N207=LEFT(CJ207,1),($D$8+MAX(0,IF($D$50=1,$D$9*(1-(ABS($Q207-ABS(VALUE(MID(CJ207,FIND("|",CJ207)+1,FIND("-",CJ207)-FIND("|",CJ207)-1))-VALUE(MID(CJ207,FIND("-",CJ207)+1,10)))))*$D$50),$D$9*(1-(IF($N207="X",ABS($O207-VALUE(MID(CJ207,FIND("|",CJ207)+1,FIND("-",CJ207)-FIND("|",CJ207)-1))),ABS($Q207-ABS(VALUE(MID(CJ207,FIND("|",CJ207)+1,FIND("-",CJ207)-FIND("|",CJ207)-1))-VALUE(MID(CJ207,FIND("-",CJ207)+1,10)))))*$D$50)))))*$I207,0)),0)</f>
        <v>0</v>
      </c>
      <c r="CL207" s="403"/>
      <c r="CM207" s="397"/>
      <c r="CN207" s="355" t="n">
        <f aca="false">IFERROR(IF($M207=CM207,($D$8+$D$9+$D$10)*$I207,IF($N207=LEFT(CM207,1),($D$8+MAX(0,IF($D$50=1,$D$9*(1-(ABS($Q207-ABS(VALUE(MID(CM207,FIND("|",CM207)+1,FIND("-",CM207)-FIND("|",CM207)-1))-VALUE(MID(CM207,FIND("-",CM207)+1,10)))))*$D$50),$D$9*(1-(IF($N207="X",ABS($O207-VALUE(MID(CM207,FIND("|",CM207)+1,FIND("-",CM207)-FIND("|",CM207)-1))),ABS($Q207-ABS(VALUE(MID(CM207,FIND("|",CM207)+1,FIND("-",CM207)-FIND("|",CM207)-1))-VALUE(MID(CM207,FIND("-",CM207)+1,10)))))*$D$50)))))*$I207,0)),0)</f>
        <v>0</v>
      </c>
      <c r="CO207" s="403"/>
      <c r="CP207" s="397"/>
      <c r="CQ207" s="355" t="n">
        <f aca="false">IFERROR(IF($M207=CP207,($D$8+$D$9+$D$10)*$I207,IF($N207=LEFT(CP207,1),($D$8+MAX(0,IF($D$50=1,$D$9*(1-(ABS($Q207-ABS(VALUE(MID(CP207,FIND("|",CP207)+1,FIND("-",CP207)-FIND("|",CP207)-1))-VALUE(MID(CP207,FIND("-",CP207)+1,10)))))*$D$50),$D$9*(1-(IF($N207="X",ABS($O207-VALUE(MID(CP207,FIND("|",CP207)+1,FIND("-",CP207)-FIND("|",CP207)-1))),ABS($Q207-ABS(VALUE(MID(CP207,FIND("|",CP207)+1,FIND("-",CP207)-FIND("|",CP207)-1))-VALUE(MID(CP207,FIND("-",CP207)+1,10)))))*$D$50)))))*$I207,0)),0)</f>
        <v>0</v>
      </c>
      <c r="CR207" s="403"/>
      <c r="CS207" s="362"/>
      <c r="CT207" s="355" t="n">
        <f aca="false">IFERROR(IF($M207=CS207,($D$8+$D$9+$D$10)*$I207,IF($N207=LEFT(CS207,1),($D$8+MAX(0,IF($D$50=1,$D$9*(1-(ABS($Q207-ABS(VALUE(MID(CS207,FIND("|",CS207)+1,FIND("-",CS207)-FIND("|",CS207)-1))-VALUE(MID(CS207,FIND("-",CS207)+1,10)))))*$D$50),$D$9*(1-(IF($N207="X",ABS($O207-VALUE(MID(CS207,FIND("|",CS207)+1,FIND("-",CS207)-FIND("|",CS207)-1))),ABS($Q207-ABS(VALUE(MID(CS207,FIND("|",CS207)+1,FIND("-",CS207)-FIND("|",CS207)-1))-VALUE(MID(CS207,FIND("-",CS207)+1,10)))))*$D$50)))))*$I207,0)),0)</f>
        <v>0</v>
      </c>
      <c r="CU207" s="403"/>
      <c r="CV207" s="397"/>
      <c r="CW207" s="355" t="n">
        <f aca="false">IFERROR(IF($M207=CV207,($D$8+$D$9+$D$10)*$I207,IF($N207=LEFT(CV207,1),($D$8+MAX(0,IF($D$50=1,$D$9*(1-(ABS($Q207-ABS(VALUE(MID(CV207,FIND("|",CV207)+1,FIND("-",CV207)-FIND("|",CV207)-1))-VALUE(MID(CV207,FIND("-",CV207)+1,10)))))*$D$50),$D$9*(1-(IF($N207="X",ABS($O207-VALUE(MID(CV207,FIND("|",CV207)+1,FIND("-",CV207)-FIND("|",CV207)-1))),ABS($Q207-ABS(VALUE(MID(CV207,FIND("|",CV207)+1,FIND("-",CV207)-FIND("|",CV207)-1))-VALUE(MID(CV207,FIND("-",CV207)+1,10)))))*$D$50)))))*$I207,0)),0)</f>
        <v>0</v>
      </c>
      <c r="CX207" s="403"/>
      <c r="CY207" s="397"/>
      <c r="CZ207" s="355" t="n">
        <f aca="false">IFERROR(IF($M207=CY207,($D$8+$D$9+$D$10)*$I207,IF($N207=LEFT(CY207,1),($D$8+MAX(0,IF($D$50=1,$D$9*(1-(ABS($Q207-ABS(VALUE(MID(CY207,FIND("|",CY207)+1,FIND("-",CY207)-FIND("|",CY207)-1))-VALUE(MID(CY207,FIND("-",CY207)+1,10)))))*$D$50),$D$9*(1-(IF($N207="X",ABS($O207-VALUE(MID(CY207,FIND("|",CY207)+1,FIND("-",CY207)-FIND("|",CY207)-1))),ABS($Q207-ABS(VALUE(MID(CY207,FIND("|",CY207)+1,FIND("-",CY207)-FIND("|",CY207)-1))-VALUE(MID(CY207,FIND("-",CY207)+1,10)))))*$D$50)))))*$I207,0)),0)</f>
        <v>0</v>
      </c>
      <c r="DA207" s="403"/>
      <c r="DB207" s="397"/>
      <c r="DC207" s="355" t="n">
        <f aca="false">IFERROR(IF($M207=DB207,($D$8+$D$9+$D$10)*$I207,IF($N207=LEFT(DB207,1),($D$8+MAX(0,IF($D$50=1,$D$9*(1-(ABS($Q207-ABS(VALUE(MID(DB207,FIND("|",DB207)+1,FIND("-",DB207)-FIND("|",DB207)-1))-VALUE(MID(DB207,FIND("-",DB207)+1,10)))))*$D$50),$D$9*(1-(IF($N207="X",ABS($O207-VALUE(MID(DB207,FIND("|",DB207)+1,FIND("-",DB207)-FIND("|",DB207)-1))),ABS($Q207-ABS(VALUE(MID(DB207,FIND("|",DB207)+1,FIND("-",DB207)-FIND("|",DB207)-1))-VALUE(MID(DB207,FIND("-",DB207)+1,10)))))*$D$50)))))*$I207,0)),0)</f>
        <v>0</v>
      </c>
      <c r="DD207" s="403"/>
      <c r="DE207" s="397"/>
      <c r="DF207" s="355" t="n">
        <f aca="false">IFERROR(IF($M207=DE207,($D$8+$D$9+$D$10)*$I207,IF($N207=LEFT(DE207,1),($D$8+MAX(0,IF($D$50=1,$D$9*(1-(ABS($Q207-ABS(VALUE(MID(DE207,FIND("|",DE207)+1,FIND("-",DE207)-FIND("|",DE207)-1))-VALUE(MID(DE207,FIND("-",DE207)+1,10)))))*$D$50),$D$9*(1-(IF($N207="X",ABS($O207-VALUE(MID(DE207,FIND("|",DE207)+1,FIND("-",DE207)-FIND("|",DE207)-1))),ABS($Q207-ABS(VALUE(MID(DE207,FIND("|",DE207)+1,FIND("-",DE207)-FIND("|",DE207)-1))-VALUE(MID(DE207,FIND("-",DE207)+1,10)))))*$D$50)))))*$I207,0)),0)</f>
        <v>0</v>
      </c>
      <c r="DG207" s="403"/>
      <c r="DH207" s="362"/>
      <c r="DI207" s="355" t="n">
        <f aca="false">IFERROR(IF($M207=DH207,($D$8+$D$9+$D$10)*$I207,IF($N207=LEFT(DH207,1),($D$8+MAX(0,IF($D$50=1,$D$9*(1-(ABS($Q207-ABS(VALUE(MID(DH207,FIND("|",DH207)+1,FIND("-",DH207)-FIND("|",DH207)-1))-VALUE(MID(DH207,FIND("-",DH207)+1,10)))))*$D$50),$D$9*(1-(IF($N207="X",ABS($O207-VALUE(MID(DH207,FIND("|",DH207)+1,FIND("-",DH207)-FIND("|",DH207)-1))),ABS($Q207-ABS(VALUE(MID(DH207,FIND("|",DH207)+1,FIND("-",DH207)-FIND("|",DH207)-1))-VALUE(MID(DH207,FIND("-",DH207)+1,10)))))*$D$50)))))*$I207,0)),0)</f>
        <v>0</v>
      </c>
      <c r="DJ207" s="403"/>
      <c r="DK207" s="397"/>
      <c r="DL207" s="355" t="n">
        <f aca="false">IFERROR(IF($M207=DK207,($D$8+$D$9+$D$10)*$I207,IF($N207=LEFT(DK207,1),($D$8+MAX(0,IF($D$50=1,$D$9*(1-(ABS($Q207-ABS(VALUE(MID(DK207,FIND("|",DK207)+1,FIND("-",DK207)-FIND("|",DK207)-1))-VALUE(MID(DK207,FIND("-",DK207)+1,10)))))*$D$50),$D$9*(1-(IF($N207="X",ABS($O207-VALUE(MID(DK207,FIND("|",DK207)+1,FIND("-",DK207)-FIND("|",DK207)-1))),ABS($Q207-ABS(VALUE(MID(DK207,FIND("|",DK207)+1,FIND("-",DK207)-FIND("|",DK207)-1))-VALUE(MID(DK207,FIND("-",DK207)+1,10)))))*$D$50)))))*$I207,0)),0)</f>
        <v>0</v>
      </c>
      <c r="DM207" s="403"/>
      <c r="DN207" s="397"/>
      <c r="DO207" s="355" t="n">
        <f aca="false">IFERROR(IF($M207=DN207,($D$8+$D$9+$D$10)*$I207,IF($N207=LEFT(DN207,1),($D$8+MAX(0,IF($D$50=1,$D$9*(1-(ABS($Q207-ABS(VALUE(MID(DN207,FIND("|",DN207)+1,FIND("-",DN207)-FIND("|",DN207)-1))-VALUE(MID(DN207,FIND("-",DN207)+1,10)))))*$D$50),$D$9*(1-(IF($N207="X",ABS($O207-VALUE(MID(DN207,FIND("|",DN207)+1,FIND("-",DN207)-FIND("|",DN207)-1))),ABS($Q207-ABS(VALUE(MID(DN207,FIND("|",DN207)+1,FIND("-",DN207)-FIND("|",DN207)-1))-VALUE(MID(DN207,FIND("-",DN207)+1,10)))))*$D$50)))))*$I207,0)),0)</f>
        <v>0</v>
      </c>
      <c r="DP207" s="403"/>
      <c r="DQ207" s="397"/>
      <c r="DR207" s="355" t="n">
        <f aca="false">IFERROR(IF($M207=DQ207,($D$8+$D$9+$D$10)*$I207,IF($N207=LEFT(DQ207,1),($D$8+MAX(0,IF($D$50=1,$D$9*(1-(ABS($Q207-ABS(VALUE(MID(DQ207,FIND("|",DQ207)+1,FIND("-",DQ207)-FIND("|",DQ207)-1))-VALUE(MID(DQ207,FIND("-",DQ207)+1,10)))))*$D$50),$D$9*(1-(IF($N207="X",ABS($O207-VALUE(MID(DQ207,FIND("|",DQ207)+1,FIND("-",DQ207)-FIND("|",DQ207)-1))),ABS($Q207-ABS(VALUE(MID(DQ207,FIND("|",DQ207)+1,FIND("-",DQ207)-FIND("|",DQ207)-1))-VALUE(MID(DQ207,FIND("-",DQ207)+1,10)))))*$D$50)))))*$I207,0)),0)</f>
        <v>0</v>
      </c>
      <c r="DS207" s="403"/>
      <c r="DT207" s="397"/>
      <c r="DU207" s="355" t="n">
        <f aca="false">IFERROR(IF($M207=DT207,($D$8+$D$9+$D$10)*$I207,IF($N207=LEFT(DT207,1),($D$8+MAX(0,IF($D$50=1,$D$9*(1-(ABS($Q207-ABS(VALUE(MID(DT207,FIND("|",DT207)+1,FIND("-",DT207)-FIND("|",DT207)-1))-VALUE(MID(DT207,FIND("-",DT207)+1,10)))))*$D$50),$D$9*(1-(IF($N207="X",ABS($O207-VALUE(MID(DT207,FIND("|",DT207)+1,FIND("-",DT207)-FIND("|",DT207)-1))),ABS($Q207-ABS(VALUE(MID(DT207,FIND("|",DT207)+1,FIND("-",DT207)-FIND("|",DT207)-1))-VALUE(MID(DT207,FIND("-",DT207)+1,10)))))*$D$50)))))*$I207,0)),0)</f>
        <v>0</v>
      </c>
      <c r="DV207" s="403"/>
      <c r="DW207" s="362"/>
      <c r="DX207" s="355" t="n">
        <f aca="false">IFERROR(IF($M207=DW207,($D$8+$D$9+$D$10)*$I207,IF($N207=LEFT(DW207,1),($D$8+MAX(0,IF($D$50=1,$D$9*(1-(ABS($Q207-ABS(VALUE(MID(DW207,FIND("|",DW207)+1,FIND("-",DW207)-FIND("|",DW207)-1))-VALUE(MID(DW207,FIND("-",DW207)+1,10)))))*$D$50),$D$9*(1-(IF($N207="X",ABS($O207-VALUE(MID(DW207,FIND("|",DW207)+1,FIND("-",DW207)-FIND("|",DW207)-1))),ABS($Q207-ABS(VALUE(MID(DW207,FIND("|",DW207)+1,FIND("-",DW207)-FIND("|",DW207)-1))-VALUE(MID(DW207,FIND("-",DW207)+1,10)))))*$D$50)))))*$I207,0)),0)</f>
        <v>0</v>
      </c>
      <c r="DY207" s="403"/>
      <c r="DZ207" s="397"/>
      <c r="EA207" s="355" t="n">
        <f aca="false">IFERROR(IF($M207=DZ207,($D$8+$D$9+$D$10)*$I207,IF($N207=LEFT(DZ207,1),($D$8+MAX(0,IF($D$50=1,$D$9*(1-(ABS($Q207-ABS(VALUE(MID(DZ207,FIND("|",DZ207)+1,FIND("-",DZ207)-FIND("|",DZ207)-1))-VALUE(MID(DZ207,FIND("-",DZ207)+1,10)))))*$D$50),$D$9*(1-(IF($N207="X",ABS($O207-VALUE(MID(DZ207,FIND("|",DZ207)+1,FIND("-",DZ207)-FIND("|",DZ207)-1))),ABS($Q207-ABS(VALUE(MID(DZ207,FIND("|",DZ207)+1,FIND("-",DZ207)-FIND("|",DZ207)-1))-VALUE(MID(DZ207,FIND("-",DZ207)+1,10)))))*$D$50)))))*$I207,0)),0)</f>
        <v>0</v>
      </c>
      <c r="EB207" s="403"/>
      <c r="EC207" s="397"/>
      <c r="ED207" s="355" t="n">
        <f aca="false">IFERROR(IF($M207=EC207,($D$8+$D$9+$D$10)*$I207,IF($N207=LEFT(EC207,1),($D$8+MAX(0,IF($D$50=1,$D$9*(1-(ABS($Q207-ABS(VALUE(MID(EC207,FIND("|",EC207)+1,FIND("-",EC207)-FIND("|",EC207)-1))-VALUE(MID(EC207,FIND("-",EC207)+1,10)))))*$D$50),$D$9*(1-(IF($N207="X",ABS($O207-VALUE(MID(EC207,FIND("|",EC207)+1,FIND("-",EC207)-FIND("|",EC207)-1))),ABS($Q207-ABS(VALUE(MID(EC207,FIND("|",EC207)+1,FIND("-",EC207)-FIND("|",EC207)-1))-VALUE(MID(EC207,FIND("-",EC207)+1,10)))))*$D$50)))))*$I207,0)),0)</f>
        <v>0</v>
      </c>
      <c r="EE207" s="403"/>
      <c r="EF207" s="397"/>
      <c r="EG207" s="355" t="n">
        <f aca="false">IFERROR(IF($M207=EF207,($D$8+$D$9+$D$10)*$I207,IF($N207=LEFT(EF207,1),($D$8+MAX(0,IF($D$50=1,$D$9*(1-(ABS($Q207-ABS(VALUE(MID(EF207,FIND("|",EF207)+1,FIND("-",EF207)-FIND("|",EF207)-1))-VALUE(MID(EF207,FIND("-",EF207)+1,10)))))*$D$50),$D$9*(1-(IF($N207="X",ABS($O207-VALUE(MID(EF207,FIND("|",EF207)+1,FIND("-",EF207)-FIND("|",EF207)-1))),ABS($Q207-ABS(VALUE(MID(EF207,FIND("|",EF207)+1,FIND("-",EF207)-FIND("|",EF207)-1))-VALUE(MID(EF207,FIND("-",EF207)+1,10)))))*$D$50)))))*$I207,0)),0)</f>
        <v>0</v>
      </c>
      <c r="EH207" s="403"/>
      <c r="EI207" s="403"/>
    </row>
    <row r="208" customFormat="false" ht="15" hidden="false" customHeight="false" outlineLevel="0" collapsed="false">
      <c r="A208" s="331"/>
      <c r="B208" s="331"/>
      <c r="C208" s="421"/>
      <c r="D208" s="421"/>
      <c r="E208" s="421"/>
      <c r="F208" s="422"/>
      <c r="G208" s="422"/>
      <c r="H208" s="409"/>
      <c r="I208" s="409"/>
      <c r="J208" s="412"/>
      <c r="K208" s="413" t="str">
        <f aca="false">Idiomas!D460</f>
        <v>Partidos 1/8</v>
      </c>
      <c r="L208" s="414"/>
      <c r="M208" s="413" t="str">
        <f aca="false">"Max: "&amp;SUM($D$20:$D$22)*SUM($I$200:$I$207)</f>
        <v>Max: 136</v>
      </c>
      <c r="N208" s="331"/>
      <c r="O208" s="331"/>
      <c r="P208" s="331"/>
      <c r="Q208" s="331"/>
      <c r="R208" s="326"/>
      <c r="S208" s="415"/>
      <c r="T208" s="346" t="n">
        <f aca="false">SUM(T200:T207)</f>
        <v>0</v>
      </c>
      <c r="U208" s="326"/>
      <c r="V208" s="415"/>
      <c r="W208" s="346" t="n">
        <f aca="false">SUM(W200:W207)</f>
        <v>0</v>
      </c>
      <c r="X208" s="326"/>
      <c r="Y208" s="415"/>
      <c r="Z208" s="346" t="n">
        <f aca="false">SUM(Z200:Z207)</f>
        <v>0</v>
      </c>
      <c r="AA208" s="326"/>
      <c r="AB208" s="415"/>
      <c r="AC208" s="346" t="n">
        <f aca="false">SUM(AC200:AC207)</f>
        <v>0</v>
      </c>
      <c r="AD208" s="326"/>
      <c r="AE208" s="415"/>
      <c r="AF208" s="346" t="n">
        <f aca="false">SUM(AF200:AF207)</f>
        <v>0</v>
      </c>
      <c r="AG208" s="326"/>
      <c r="AH208" s="415"/>
      <c r="AI208" s="346" t="n">
        <f aca="false">SUM(AI200:AI207)</f>
        <v>0</v>
      </c>
      <c r="AJ208" s="326"/>
      <c r="AK208" s="415"/>
      <c r="AL208" s="346" t="n">
        <f aca="false">SUM(AL200:AL207)</f>
        <v>0</v>
      </c>
      <c r="AM208" s="326"/>
      <c r="AN208" s="415"/>
      <c r="AO208" s="346" t="n">
        <f aca="false">SUM(AO200:AO207)</f>
        <v>0</v>
      </c>
      <c r="AP208" s="326"/>
      <c r="AQ208" s="415"/>
      <c r="AR208" s="346" t="n">
        <f aca="false">SUM(AR200:AR207)</f>
        <v>0</v>
      </c>
      <c r="AS208" s="326"/>
      <c r="AT208" s="415"/>
      <c r="AU208" s="346" t="n">
        <f aca="false">SUM(AU200:AU207)</f>
        <v>0</v>
      </c>
      <c r="AV208" s="326"/>
      <c r="AW208" s="415"/>
      <c r="AX208" s="346" t="n">
        <f aca="false">SUM(AX200:AX207)</f>
        <v>0</v>
      </c>
      <c r="AY208" s="326"/>
      <c r="AZ208" s="415"/>
      <c r="BA208" s="346" t="n">
        <f aca="false">SUM(BA200:BA207)</f>
        <v>0</v>
      </c>
      <c r="BB208" s="326"/>
      <c r="BC208" s="415"/>
      <c r="BD208" s="346" t="n">
        <f aca="false">SUM(BD200:BD207)</f>
        <v>0</v>
      </c>
      <c r="BE208" s="326"/>
      <c r="BF208" s="415"/>
      <c r="BG208" s="346" t="n">
        <f aca="false">SUM(BG200:BG207)</f>
        <v>0</v>
      </c>
      <c r="BH208" s="326"/>
      <c r="BI208" s="415"/>
      <c r="BJ208" s="346" t="n">
        <f aca="false">SUM(BJ200:BJ207)</f>
        <v>0</v>
      </c>
      <c r="BK208" s="326"/>
      <c r="BL208" s="415"/>
      <c r="BM208" s="346" t="n">
        <f aca="false">SUM(BM200:BM207)</f>
        <v>0</v>
      </c>
      <c r="BN208" s="326"/>
      <c r="BO208" s="415"/>
      <c r="BP208" s="346" t="n">
        <f aca="false">SUM(BP200:BP207)</f>
        <v>0</v>
      </c>
      <c r="BQ208" s="326"/>
      <c r="BR208" s="415"/>
      <c r="BS208" s="346" t="n">
        <f aca="false">SUM(BS200:BS207)</f>
        <v>0</v>
      </c>
      <c r="BT208" s="326"/>
      <c r="BU208" s="415"/>
      <c r="BV208" s="346" t="n">
        <f aca="false">SUM(BV200:BV207)</f>
        <v>0</v>
      </c>
      <c r="BW208" s="326"/>
      <c r="BX208" s="415"/>
      <c r="BY208" s="346" t="n">
        <f aca="false">SUM(BY200:BY207)</f>
        <v>0</v>
      </c>
      <c r="BZ208" s="326"/>
      <c r="CA208" s="415"/>
      <c r="CB208" s="346" t="n">
        <f aca="false">SUM(CB200:CB207)</f>
        <v>0</v>
      </c>
      <c r="CC208" s="326"/>
      <c r="CD208" s="415"/>
      <c r="CE208" s="346" t="n">
        <f aca="false">SUM(CE200:CE207)</f>
        <v>0</v>
      </c>
      <c r="CF208" s="326"/>
      <c r="CG208" s="415"/>
      <c r="CH208" s="346" t="n">
        <f aca="false">SUM(CH200:CH207)</f>
        <v>0</v>
      </c>
      <c r="CI208" s="326"/>
      <c r="CJ208" s="415"/>
      <c r="CK208" s="346" t="n">
        <f aca="false">SUM(CK200:CK207)</f>
        <v>0</v>
      </c>
      <c r="CL208" s="326"/>
      <c r="CM208" s="415"/>
      <c r="CN208" s="346" t="n">
        <f aca="false">SUM(CN200:CN207)</f>
        <v>0</v>
      </c>
      <c r="CO208" s="326"/>
      <c r="CP208" s="415"/>
      <c r="CQ208" s="346" t="n">
        <f aca="false">SUM(CQ200:CQ207)</f>
        <v>0</v>
      </c>
      <c r="CR208" s="326"/>
      <c r="CS208" s="415"/>
      <c r="CT208" s="346" t="n">
        <f aca="false">SUM(CT200:CT207)</f>
        <v>0</v>
      </c>
      <c r="CU208" s="326"/>
      <c r="CV208" s="415"/>
      <c r="CW208" s="346" t="n">
        <f aca="false">SUM(CW200:CW207)</f>
        <v>0</v>
      </c>
      <c r="CX208" s="326"/>
      <c r="CY208" s="415"/>
      <c r="CZ208" s="346" t="n">
        <f aca="false">SUM(CZ200:CZ207)</f>
        <v>0</v>
      </c>
      <c r="DA208" s="326"/>
      <c r="DB208" s="415"/>
      <c r="DC208" s="346" t="n">
        <f aca="false">SUM(DC200:DC207)</f>
        <v>0</v>
      </c>
      <c r="DD208" s="326"/>
      <c r="DE208" s="415"/>
      <c r="DF208" s="346" t="n">
        <f aca="false">SUM(DF200:DF207)</f>
        <v>0</v>
      </c>
      <c r="DG208" s="326"/>
      <c r="DH208" s="415"/>
      <c r="DI208" s="346" t="n">
        <f aca="false">SUM(DI200:DI207)</f>
        <v>0</v>
      </c>
      <c r="DJ208" s="326"/>
      <c r="DK208" s="415"/>
      <c r="DL208" s="346" t="n">
        <f aca="false">SUM(DL200:DL207)</f>
        <v>0</v>
      </c>
      <c r="DM208" s="326"/>
      <c r="DN208" s="415"/>
      <c r="DO208" s="346" t="n">
        <f aca="false">SUM(DO200:DO207)</f>
        <v>0</v>
      </c>
      <c r="DP208" s="326"/>
      <c r="DQ208" s="415"/>
      <c r="DR208" s="346" t="n">
        <f aca="false">SUM(DR200:DR207)</f>
        <v>0</v>
      </c>
      <c r="DS208" s="326"/>
      <c r="DT208" s="415"/>
      <c r="DU208" s="346" t="n">
        <f aca="false">SUM(DU200:DU207)</f>
        <v>0</v>
      </c>
      <c r="DV208" s="326"/>
      <c r="DW208" s="415"/>
      <c r="DX208" s="346" t="n">
        <f aca="false">SUM(DX200:DX207)</f>
        <v>0</v>
      </c>
      <c r="DY208" s="326"/>
      <c r="DZ208" s="415"/>
      <c r="EA208" s="346" t="n">
        <f aca="false">SUM(EA200:EA207)</f>
        <v>0</v>
      </c>
      <c r="EB208" s="326"/>
      <c r="EC208" s="415"/>
      <c r="ED208" s="346" t="n">
        <f aca="false">SUM(ED200:ED207)</f>
        <v>0</v>
      </c>
      <c r="EE208" s="326"/>
      <c r="EF208" s="415"/>
      <c r="EG208" s="346" t="n">
        <f aca="false">SUM(EG200:EG207)</f>
        <v>0</v>
      </c>
      <c r="EH208" s="326"/>
      <c r="EI208" s="326"/>
    </row>
    <row r="209" customFormat="false" ht="15" hidden="false" customHeight="false" outlineLevel="0" collapsed="false">
      <c r="A209" s="331"/>
      <c r="B209" s="331"/>
      <c r="C209" s="421"/>
      <c r="D209" s="421"/>
      <c r="E209" s="421"/>
      <c r="F209" s="422"/>
      <c r="G209" s="422"/>
      <c r="H209" s="409"/>
      <c r="I209" s="409"/>
      <c r="J209" s="412"/>
      <c r="K209" s="345" t="str">
        <f aca="false">Idiomas!D141</f>
        <v>CLASIFICADOS PARA CUARTOS</v>
      </c>
      <c r="L209" s="332"/>
      <c r="M209" s="346"/>
      <c r="N209" s="331"/>
      <c r="O209" s="331"/>
      <c r="P209" s="331"/>
      <c r="Q209" s="331"/>
      <c r="R209" s="326"/>
      <c r="S209" s="415"/>
      <c r="T209" s="346"/>
      <c r="U209" s="326"/>
      <c r="V209" s="415"/>
      <c r="W209" s="346"/>
      <c r="X209" s="326"/>
      <c r="Y209" s="415"/>
      <c r="Z209" s="346"/>
      <c r="AA209" s="326"/>
      <c r="AB209" s="415"/>
      <c r="AC209" s="346"/>
      <c r="AD209" s="326"/>
      <c r="AE209" s="415"/>
      <c r="AF209" s="346"/>
      <c r="AG209" s="326"/>
      <c r="AH209" s="415"/>
      <c r="AI209" s="346"/>
      <c r="AJ209" s="326"/>
      <c r="AK209" s="415"/>
      <c r="AL209" s="346"/>
      <c r="AM209" s="326"/>
      <c r="AN209" s="415"/>
      <c r="AO209" s="346"/>
      <c r="AP209" s="326"/>
      <c r="AQ209" s="415"/>
      <c r="AR209" s="346"/>
      <c r="AS209" s="326"/>
      <c r="AT209" s="415"/>
      <c r="AU209" s="346"/>
      <c r="AV209" s="326"/>
      <c r="AW209" s="415"/>
      <c r="AX209" s="346"/>
      <c r="AY209" s="326"/>
      <c r="AZ209" s="415"/>
      <c r="BA209" s="346"/>
      <c r="BB209" s="326"/>
      <c r="BC209" s="415"/>
      <c r="BD209" s="346"/>
      <c r="BE209" s="326"/>
      <c r="BF209" s="415"/>
      <c r="BG209" s="346"/>
      <c r="BH209" s="326"/>
      <c r="BI209" s="415"/>
      <c r="BJ209" s="346"/>
      <c r="BK209" s="326"/>
      <c r="BL209" s="415"/>
      <c r="BM209" s="346"/>
      <c r="BN209" s="326"/>
      <c r="BO209" s="415"/>
      <c r="BP209" s="346"/>
      <c r="BQ209" s="326"/>
      <c r="BR209" s="415"/>
      <c r="BS209" s="346"/>
      <c r="BT209" s="326"/>
      <c r="BU209" s="415"/>
      <c r="BV209" s="346"/>
      <c r="BW209" s="326"/>
      <c r="BX209" s="415"/>
      <c r="BY209" s="346"/>
      <c r="BZ209" s="326"/>
      <c r="CA209" s="415"/>
      <c r="CB209" s="346"/>
      <c r="CC209" s="326"/>
      <c r="CD209" s="415"/>
      <c r="CE209" s="346"/>
      <c r="CF209" s="326"/>
      <c r="CG209" s="415"/>
      <c r="CH209" s="346"/>
      <c r="CI209" s="326"/>
      <c r="CJ209" s="415"/>
      <c r="CK209" s="346"/>
      <c r="CL209" s="326"/>
      <c r="CM209" s="415"/>
      <c r="CN209" s="346"/>
      <c r="CO209" s="326"/>
      <c r="CP209" s="415"/>
      <c r="CQ209" s="346"/>
      <c r="CR209" s="326"/>
      <c r="CS209" s="415"/>
      <c r="CT209" s="346"/>
      <c r="CU209" s="326"/>
      <c r="CV209" s="415"/>
      <c r="CW209" s="346"/>
      <c r="CX209" s="326"/>
      <c r="CY209" s="415"/>
      <c r="CZ209" s="346"/>
      <c r="DA209" s="326"/>
      <c r="DB209" s="415"/>
      <c r="DC209" s="346"/>
      <c r="DD209" s="326"/>
      <c r="DE209" s="415"/>
      <c r="DF209" s="346"/>
      <c r="DG209" s="326"/>
      <c r="DH209" s="415"/>
      <c r="DI209" s="346"/>
      <c r="DJ209" s="326"/>
      <c r="DK209" s="415"/>
      <c r="DL209" s="346"/>
      <c r="DM209" s="326"/>
      <c r="DN209" s="415"/>
      <c r="DO209" s="346"/>
      <c r="DP209" s="326"/>
      <c r="DQ209" s="415"/>
      <c r="DR209" s="346"/>
      <c r="DS209" s="326"/>
      <c r="DT209" s="415"/>
      <c r="DU209" s="346"/>
      <c r="DV209" s="326"/>
      <c r="DW209" s="415"/>
      <c r="DX209" s="346"/>
      <c r="DY209" s="326"/>
      <c r="DZ209" s="415"/>
      <c r="EA209" s="346"/>
      <c r="EB209" s="326"/>
      <c r="EC209" s="415"/>
      <c r="ED209" s="346"/>
      <c r="EE209" s="326"/>
      <c r="EF209" s="415"/>
      <c r="EG209" s="346"/>
      <c r="EH209" s="326"/>
      <c r="EI209" s="326"/>
    </row>
    <row r="210" customFormat="false" ht="15" hidden="false" customHeight="false" outlineLevel="0" collapsed="false">
      <c r="A210" s="331"/>
      <c r="B210" s="331"/>
      <c r="C210" s="421"/>
      <c r="D210" s="421"/>
      <c r="E210" s="421"/>
      <c r="F210" s="422" t="n">
        <f aca="false">+$D$23</f>
        <v>5</v>
      </c>
      <c r="G210" s="422" t="n">
        <f aca="false">VLOOKUP(H210,Equipos!$Q$1:$R$25,2,0)</f>
        <v>21</v>
      </c>
      <c r="H210" s="409" t="str">
        <f aca="false">Idiomas!$D$261</f>
        <v>Octavos de final</v>
      </c>
      <c r="I210" s="409"/>
      <c r="J210" s="417" t="s">
        <v>206</v>
      </c>
      <c r="K210" s="353" t="str">
        <f aca="false">Idiomas!$D$200&amp;"-"&amp;ROWS($L$210:L210)</f>
        <v>Cuartofinalista-1</v>
      </c>
      <c r="L210" s="353"/>
      <c r="M210" s="358" t="str">
        <f aca="false">WORLDCUP!AA131</f>
        <v>W89</v>
      </c>
      <c r="N210" s="331"/>
      <c r="O210" s="331"/>
      <c r="P210" s="331"/>
      <c r="Q210" s="331"/>
      <c r="R210" s="403"/>
      <c r="S210" s="369" t="s">
        <v>347</v>
      </c>
      <c r="T210" s="370" t="n">
        <f aca="false">COUNTIF($M$210:$M$217,S210)*$D$23</f>
        <v>0</v>
      </c>
      <c r="U210" s="403"/>
      <c r="V210" s="369" t="s">
        <v>362</v>
      </c>
      <c r="W210" s="370" t="n">
        <f aca="false">COUNTIF($M$210:$M$217,V210)*$D$23</f>
        <v>0</v>
      </c>
      <c r="X210" s="403"/>
      <c r="Y210" s="369" t="s">
        <v>347</v>
      </c>
      <c r="Z210" s="370" t="n">
        <f aca="false">COUNTIF($M$210:$M$217,Y210)*$D$23</f>
        <v>0</v>
      </c>
      <c r="AA210" s="403"/>
      <c r="AB210" s="369" t="s">
        <v>362</v>
      </c>
      <c r="AC210" s="370" t="n">
        <f aca="false">COUNTIF($M$210:$M$217,AB210)*$D$23</f>
        <v>0</v>
      </c>
      <c r="AD210" s="403"/>
      <c r="AE210" s="369" t="s">
        <v>362</v>
      </c>
      <c r="AF210" s="370" t="n">
        <f aca="false">COUNTIF($M$210:$M$217,AE210)*$D$23</f>
        <v>0</v>
      </c>
      <c r="AG210" s="403"/>
      <c r="AH210" s="369" t="s">
        <v>362</v>
      </c>
      <c r="AI210" s="370" t="n">
        <f aca="false">COUNTIF($M$210:$M$217,AH210)*$D$23</f>
        <v>0</v>
      </c>
      <c r="AJ210" s="403"/>
      <c r="AK210" s="369" t="s">
        <v>362</v>
      </c>
      <c r="AL210" s="370" t="n">
        <f aca="false">COUNTIF($M$210:$M$217,AK210)*$D$23</f>
        <v>0</v>
      </c>
      <c r="AM210" s="403"/>
      <c r="AN210" s="369" t="s">
        <v>347</v>
      </c>
      <c r="AO210" s="370" t="n">
        <f aca="false">COUNTIF($M$210:$M$217,AN210)*$D$23</f>
        <v>0</v>
      </c>
      <c r="AP210" s="403"/>
      <c r="AQ210" s="369" t="s">
        <v>347</v>
      </c>
      <c r="AR210" s="370" t="n">
        <f aca="false">COUNTIF($M$210:$M$217,AQ210)*$D$23</f>
        <v>0</v>
      </c>
      <c r="AS210" s="403"/>
      <c r="AT210" s="369" t="s">
        <v>362</v>
      </c>
      <c r="AU210" s="370" t="n">
        <f aca="false">COUNTIF($M$210:$M$217,AT210)*$D$23</f>
        <v>0</v>
      </c>
      <c r="AV210" s="403"/>
      <c r="AW210" s="369" t="s">
        <v>362</v>
      </c>
      <c r="AX210" s="370" t="n">
        <f aca="false">COUNTIF($M$210:$M$217,AW210)*$D$23</f>
        <v>0</v>
      </c>
      <c r="AY210" s="403"/>
      <c r="AZ210" s="369" t="s">
        <v>362</v>
      </c>
      <c r="BA210" s="370" t="n">
        <f aca="false">COUNTIF($M$210:$M$217,AZ210)*$D$23</f>
        <v>0</v>
      </c>
      <c r="BB210" s="403"/>
      <c r="BC210" s="369" t="s">
        <v>347</v>
      </c>
      <c r="BD210" s="370" t="n">
        <f aca="false">COUNTIF($M$210:$M$217,BC210)*$D$23</f>
        <v>0</v>
      </c>
      <c r="BE210" s="403"/>
      <c r="BF210" s="369" t="s">
        <v>362</v>
      </c>
      <c r="BG210" s="370" t="n">
        <f aca="false">COUNTIF($M$210:$M$217,BF210)*$D$23</f>
        <v>0</v>
      </c>
      <c r="BH210" s="403"/>
      <c r="BI210" s="369" t="s">
        <v>362</v>
      </c>
      <c r="BJ210" s="370" t="n">
        <f aca="false">COUNTIF($M$210:$M$217,BI210)*$D$23</f>
        <v>0</v>
      </c>
      <c r="BK210" s="403"/>
      <c r="BL210" s="369" t="s">
        <v>362</v>
      </c>
      <c r="BM210" s="370" t="n">
        <f aca="false">COUNTIF($M$210:$M$217,BL210)*$D$23</f>
        <v>0</v>
      </c>
      <c r="BN210" s="403"/>
      <c r="BO210" s="369" t="s">
        <v>362</v>
      </c>
      <c r="BP210" s="370" t="n">
        <f aca="false">COUNTIF($M$210:$M$217,BO210)*$D$23</f>
        <v>0</v>
      </c>
      <c r="BQ210" s="403"/>
      <c r="BR210" s="369" t="s">
        <v>362</v>
      </c>
      <c r="BS210" s="370" t="n">
        <f aca="false">COUNTIF($M$210:$M$217,BR210)*$D$23</f>
        <v>0</v>
      </c>
      <c r="BT210" s="403"/>
      <c r="BU210" s="369"/>
      <c r="BV210" s="370" t="n">
        <f aca="false">COUNTIF($M$210:$M$217,BU210)*$D$23</f>
        <v>0</v>
      </c>
      <c r="BW210" s="403"/>
      <c r="BX210" s="369"/>
      <c r="BY210" s="370" t="n">
        <f aca="false">COUNTIF($M$210:$M$217,BX210)*$D$23</f>
        <v>0</v>
      </c>
      <c r="BZ210" s="403"/>
      <c r="CA210" s="369"/>
      <c r="CB210" s="370" t="n">
        <f aca="false">COUNTIF($M$210:$M$217,CA210)*$D$23</f>
        <v>0</v>
      </c>
      <c r="CC210" s="403"/>
      <c r="CD210" s="369"/>
      <c r="CE210" s="370" t="n">
        <f aca="false">COUNTIF($M$210:$M$217,CD210)*$D$23</f>
        <v>0</v>
      </c>
      <c r="CF210" s="403"/>
      <c r="CG210" s="369"/>
      <c r="CH210" s="370" t="n">
        <f aca="false">COUNTIF($M$210:$M$217,CG210)*$D$23</f>
        <v>0</v>
      </c>
      <c r="CI210" s="403"/>
      <c r="CJ210" s="369"/>
      <c r="CK210" s="370" t="n">
        <f aca="false">COUNTIF($M$210:$M$217,CJ210)*$D$23</f>
        <v>0</v>
      </c>
      <c r="CL210" s="403"/>
      <c r="CM210" s="369"/>
      <c r="CN210" s="370" t="n">
        <f aca="false">COUNTIF($M$210:$M$217,CM210)*$D$23</f>
        <v>0</v>
      </c>
      <c r="CO210" s="403"/>
      <c r="CP210" s="369"/>
      <c r="CQ210" s="370" t="n">
        <f aca="false">COUNTIF($M$210:$M$217,CP210)*$D$23</f>
        <v>0</v>
      </c>
      <c r="CR210" s="403"/>
      <c r="CS210" s="369"/>
      <c r="CT210" s="370" t="n">
        <f aca="false">COUNTIF($M$210:$M$217,CS210)*$D$23</f>
        <v>0</v>
      </c>
      <c r="CU210" s="403"/>
      <c r="CV210" s="369"/>
      <c r="CW210" s="370" t="n">
        <f aca="false">COUNTIF($M$210:$M$217,CV210)*$D$23</f>
        <v>0</v>
      </c>
      <c r="CX210" s="403"/>
      <c r="CY210" s="369"/>
      <c r="CZ210" s="370" t="n">
        <f aca="false">COUNTIF($M$210:$M$217,CY210)*$D$23</f>
        <v>0</v>
      </c>
      <c r="DA210" s="403"/>
      <c r="DB210" s="369"/>
      <c r="DC210" s="370" t="n">
        <f aca="false">COUNTIF($M$210:$M$217,DB210)*$D$23</f>
        <v>0</v>
      </c>
      <c r="DD210" s="403"/>
      <c r="DE210" s="369"/>
      <c r="DF210" s="370" t="n">
        <f aca="false">COUNTIF($M$210:$M$217,DE210)*$D$23</f>
        <v>0</v>
      </c>
      <c r="DG210" s="403"/>
      <c r="DH210" s="369"/>
      <c r="DI210" s="370" t="n">
        <f aca="false">COUNTIF($M$210:$M$217,DH210)*$D$23</f>
        <v>0</v>
      </c>
      <c r="DJ210" s="403"/>
      <c r="DK210" s="369"/>
      <c r="DL210" s="370" t="n">
        <f aca="false">COUNTIF($M$210:$M$217,DK210)*$D$23</f>
        <v>0</v>
      </c>
      <c r="DM210" s="403"/>
      <c r="DN210" s="369"/>
      <c r="DO210" s="370" t="n">
        <f aca="false">COUNTIF($M$210:$M$217,DN210)*$D$23</f>
        <v>0</v>
      </c>
      <c r="DP210" s="403"/>
      <c r="DQ210" s="369"/>
      <c r="DR210" s="370" t="n">
        <f aca="false">COUNTIF($M$210:$M$217,DQ210)*$D$23</f>
        <v>0</v>
      </c>
      <c r="DS210" s="403"/>
      <c r="DT210" s="369"/>
      <c r="DU210" s="370" t="n">
        <f aca="false">COUNTIF($M$210:$M$217,DT210)*$D$23</f>
        <v>0</v>
      </c>
      <c r="DV210" s="403"/>
      <c r="DW210" s="369"/>
      <c r="DX210" s="370" t="n">
        <f aca="false">COUNTIF($M$210:$M$217,DW210)*$D$23</f>
        <v>0</v>
      </c>
      <c r="DY210" s="403"/>
      <c r="DZ210" s="369"/>
      <c r="EA210" s="370" t="n">
        <f aca="false">COUNTIF($M$210:$M$217,DZ210)*$D$23</f>
        <v>0</v>
      </c>
      <c r="EB210" s="403"/>
      <c r="EC210" s="369"/>
      <c r="ED210" s="370" t="n">
        <f aca="false">COUNTIF($M$210:$M$217,EC210)*$D$23</f>
        <v>0</v>
      </c>
      <c r="EE210" s="403"/>
      <c r="EF210" s="369"/>
      <c r="EG210" s="370" t="n">
        <f aca="false">COUNTIF($M$210:$M$217,EF210)*$D$23</f>
        <v>0</v>
      </c>
      <c r="EH210" s="403"/>
      <c r="EI210" s="403"/>
    </row>
    <row r="211" customFormat="false" ht="15" hidden="false" customHeight="false" outlineLevel="0" collapsed="false">
      <c r="A211" s="331"/>
      <c r="B211" s="331"/>
      <c r="C211" s="421"/>
      <c r="D211" s="421"/>
      <c r="E211" s="421"/>
      <c r="F211" s="422" t="n">
        <f aca="false">+$D$23</f>
        <v>5</v>
      </c>
      <c r="G211" s="422" t="n">
        <f aca="false">VLOOKUP(H211,Equipos!$Q$1:$R$25,2,0)</f>
        <v>21</v>
      </c>
      <c r="H211" s="409" t="str">
        <f aca="false">Idiomas!$D$261</f>
        <v>Octavos de final</v>
      </c>
      <c r="I211" s="409"/>
      <c r="J211" s="417"/>
      <c r="K211" s="366" t="str">
        <f aca="false">Idiomas!$D$200&amp;"-"&amp;ROWS($L$210:L211)</f>
        <v>Cuartofinalista-2</v>
      </c>
      <c r="L211" s="353"/>
      <c r="M211" s="358" t="str">
        <f aca="false">WORLDCUP!AA132</f>
        <v>W93</v>
      </c>
      <c r="N211" s="331"/>
      <c r="O211" s="331"/>
      <c r="P211" s="331"/>
      <c r="Q211" s="331"/>
      <c r="R211" s="403"/>
      <c r="S211" s="362" t="s">
        <v>2</v>
      </c>
      <c r="T211" s="370" t="n">
        <f aca="false">COUNTIF($M$210:$M$217,S211)*$D$23</f>
        <v>0</v>
      </c>
      <c r="U211" s="403"/>
      <c r="V211" s="362" t="s">
        <v>2</v>
      </c>
      <c r="W211" s="370" t="n">
        <f aca="false">COUNTIF($M$210:$M$217,V211)*$D$23</f>
        <v>0</v>
      </c>
      <c r="X211" s="403"/>
      <c r="Y211" s="362" t="s">
        <v>2</v>
      </c>
      <c r="Z211" s="370" t="n">
        <f aca="false">COUNTIF($M$210:$M$217,Y211)*$D$23</f>
        <v>0</v>
      </c>
      <c r="AA211" s="403"/>
      <c r="AB211" s="362" t="s">
        <v>374</v>
      </c>
      <c r="AC211" s="370" t="n">
        <f aca="false">COUNTIF($M$210:$M$217,AB211)*$D$23</f>
        <v>0</v>
      </c>
      <c r="AD211" s="403"/>
      <c r="AE211" s="362" t="s">
        <v>2</v>
      </c>
      <c r="AF211" s="370" t="n">
        <f aca="false">COUNTIF($M$210:$M$217,AE211)*$D$23</f>
        <v>0</v>
      </c>
      <c r="AG211" s="403"/>
      <c r="AH211" s="362" t="s">
        <v>2</v>
      </c>
      <c r="AI211" s="370" t="n">
        <f aca="false">COUNTIF($M$210:$M$217,AH211)*$D$23</f>
        <v>0</v>
      </c>
      <c r="AJ211" s="403"/>
      <c r="AK211" s="362" t="s">
        <v>2</v>
      </c>
      <c r="AL211" s="370" t="n">
        <f aca="false">COUNTIF($M$210:$M$217,AK211)*$D$23</f>
        <v>0</v>
      </c>
      <c r="AM211" s="403"/>
      <c r="AN211" s="362" t="s">
        <v>2</v>
      </c>
      <c r="AO211" s="370" t="n">
        <f aca="false">COUNTIF($M$210:$M$217,AN211)*$D$23</f>
        <v>0</v>
      </c>
      <c r="AP211" s="403"/>
      <c r="AQ211" s="362" t="s">
        <v>2</v>
      </c>
      <c r="AR211" s="370" t="n">
        <f aca="false">COUNTIF($M$210:$M$217,AQ211)*$D$23</f>
        <v>0</v>
      </c>
      <c r="AS211" s="403"/>
      <c r="AT211" s="362" t="s">
        <v>2</v>
      </c>
      <c r="AU211" s="370" t="n">
        <f aca="false">COUNTIF($M$210:$M$217,AT211)*$D$23</f>
        <v>0</v>
      </c>
      <c r="AV211" s="403"/>
      <c r="AW211" s="362" t="s">
        <v>2</v>
      </c>
      <c r="AX211" s="370" t="n">
        <f aca="false">COUNTIF($M$210:$M$217,AW211)*$D$23</f>
        <v>0</v>
      </c>
      <c r="AY211" s="403"/>
      <c r="AZ211" s="362" t="s">
        <v>2</v>
      </c>
      <c r="BA211" s="370" t="n">
        <f aca="false">COUNTIF($M$210:$M$217,AZ211)*$D$23</f>
        <v>0</v>
      </c>
      <c r="BB211" s="403"/>
      <c r="BC211" s="362" t="s">
        <v>2</v>
      </c>
      <c r="BD211" s="370" t="n">
        <f aca="false">COUNTIF($M$210:$M$217,BC211)*$D$23</f>
        <v>0</v>
      </c>
      <c r="BE211" s="403"/>
      <c r="BF211" s="362" t="s">
        <v>2</v>
      </c>
      <c r="BG211" s="370" t="n">
        <f aca="false">COUNTIF($M$210:$M$217,BF211)*$D$23</f>
        <v>0</v>
      </c>
      <c r="BH211" s="403"/>
      <c r="BI211" s="362" t="s">
        <v>2</v>
      </c>
      <c r="BJ211" s="370" t="n">
        <f aca="false">COUNTIF($M$210:$M$217,BI211)*$D$23</f>
        <v>0</v>
      </c>
      <c r="BK211" s="403"/>
      <c r="BL211" s="362" t="s">
        <v>2</v>
      </c>
      <c r="BM211" s="370" t="n">
        <f aca="false">COUNTIF($M$210:$M$217,BL211)*$D$23</f>
        <v>0</v>
      </c>
      <c r="BN211" s="403"/>
      <c r="BO211" s="362" t="s">
        <v>2</v>
      </c>
      <c r="BP211" s="370" t="n">
        <f aca="false">COUNTIF($M$210:$M$217,BO211)*$D$23</f>
        <v>0</v>
      </c>
      <c r="BQ211" s="403"/>
      <c r="BR211" s="362" t="s">
        <v>2</v>
      </c>
      <c r="BS211" s="370" t="n">
        <f aca="false">COUNTIF($M$210:$M$217,BR211)*$D$23</f>
        <v>0</v>
      </c>
      <c r="BT211" s="403"/>
      <c r="BU211" s="362"/>
      <c r="BV211" s="370" t="n">
        <f aca="false">COUNTIF($M$210:$M$217,BU211)*$D$23</f>
        <v>0</v>
      </c>
      <c r="BW211" s="403"/>
      <c r="BX211" s="362"/>
      <c r="BY211" s="370" t="n">
        <f aca="false">COUNTIF($M$210:$M$217,BX211)*$D$23</f>
        <v>0</v>
      </c>
      <c r="BZ211" s="403"/>
      <c r="CA211" s="362"/>
      <c r="CB211" s="370" t="n">
        <f aca="false">COUNTIF($M$210:$M$217,CA211)*$D$23</f>
        <v>0</v>
      </c>
      <c r="CC211" s="403"/>
      <c r="CD211" s="362"/>
      <c r="CE211" s="370" t="n">
        <f aca="false">COUNTIF($M$210:$M$217,CD211)*$D$23</f>
        <v>0</v>
      </c>
      <c r="CF211" s="403"/>
      <c r="CG211" s="362"/>
      <c r="CH211" s="370" t="n">
        <f aca="false">COUNTIF($M$210:$M$217,CG211)*$D$23</f>
        <v>0</v>
      </c>
      <c r="CI211" s="403"/>
      <c r="CJ211" s="362"/>
      <c r="CK211" s="370" t="n">
        <f aca="false">COUNTIF($M$210:$M$217,CJ211)*$D$23</f>
        <v>0</v>
      </c>
      <c r="CL211" s="403"/>
      <c r="CM211" s="362"/>
      <c r="CN211" s="370" t="n">
        <f aca="false">COUNTIF($M$210:$M$217,CM211)*$D$23</f>
        <v>0</v>
      </c>
      <c r="CO211" s="403"/>
      <c r="CP211" s="362"/>
      <c r="CQ211" s="370" t="n">
        <f aca="false">COUNTIF($M$210:$M$217,CP211)*$D$23</f>
        <v>0</v>
      </c>
      <c r="CR211" s="403"/>
      <c r="CS211" s="362"/>
      <c r="CT211" s="370" t="n">
        <f aca="false">COUNTIF($M$210:$M$217,CS211)*$D$23</f>
        <v>0</v>
      </c>
      <c r="CU211" s="403"/>
      <c r="CV211" s="362"/>
      <c r="CW211" s="370" t="n">
        <f aca="false">COUNTIF($M$210:$M$217,CV211)*$D$23</f>
        <v>0</v>
      </c>
      <c r="CX211" s="403"/>
      <c r="CY211" s="362"/>
      <c r="CZ211" s="370" t="n">
        <f aca="false">COUNTIF($M$210:$M$217,CY211)*$D$23</f>
        <v>0</v>
      </c>
      <c r="DA211" s="403"/>
      <c r="DB211" s="362"/>
      <c r="DC211" s="370" t="n">
        <f aca="false">COUNTIF($M$210:$M$217,DB211)*$D$23</f>
        <v>0</v>
      </c>
      <c r="DD211" s="403"/>
      <c r="DE211" s="362"/>
      <c r="DF211" s="370" t="n">
        <f aca="false">COUNTIF($M$210:$M$217,DE211)*$D$23</f>
        <v>0</v>
      </c>
      <c r="DG211" s="403"/>
      <c r="DH211" s="362"/>
      <c r="DI211" s="370" t="n">
        <f aca="false">COUNTIF($M$210:$M$217,DH211)*$D$23</f>
        <v>0</v>
      </c>
      <c r="DJ211" s="403"/>
      <c r="DK211" s="362"/>
      <c r="DL211" s="370" t="n">
        <f aca="false">COUNTIF($M$210:$M$217,DK211)*$D$23</f>
        <v>0</v>
      </c>
      <c r="DM211" s="403"/>
      <c r="DN211" s="362"/>
      <c r="DO211" s="370" t="n">
        <f aca="false">COUNTIF($M$210:$M$217,DN211)*$D$23</f>
        <v>0</v>
      </c>
      <c r="DP211" s="403"/>
      <c r="DQ211" s="362"/>
      <c r="DR211" s="370" t="n">
        <f aca="false">COUNTIF($M$210:$M$217,DQ211)*$D$23</f>
        <v>0</v>
      </c>
      <c r="DS211" s="403"/>
      <c r="DT211" s="362"/>
      <c r="DU211" s="370" t="n">
        <f aca="false">COUNTIF($M$210:$M$217,DT211)*$D$23</f>
        <v>0</v>
      </c>
      <c r="DV211" s="403"/>
      <c r="DW211" s="362"/>
      <c r="DX211" s="370" t="n">
        <f aca="false">COUNTIF($M$210:$M$217,DW211)*$D$23</f>
        <v>0</v>
      </c>
      <c r="DY211" s="403"/>
      <c r="DZ211" s="362"/>
      <c r="EA211" s="370" t="n">
        <f aca="false">COUNTIF($M$210:$M$217,DZ211)*$D$23</f>
        <v>0</v>
      </c>
      <c r="EB211" s="403"/>
      <c r="EC211" s="362"/>
      <c r="ED211" s="370" t="n">
        <f aca="false">COUNTIF($M$210:$M$217,EC211)*$D$23</f>
        <v>0</v>
      </c>
      <c r="EE211" s="403"/>
      <c r="EF211" s="362"/>
      <c r="EG211" s="370" t="n">
        <f aca="false">COUNTIF($M$210:$M$217,EF211)*$D$23</f>
        <v>0</v>
      </c>
      <c r="EH211" s="403"/>
      <c r="EI211" s="403"/>
    </row>
    <row r="212" customFormat="false" ht="15" hidden="false" customHeight="false" outlineLevel="0" collapsed="false">
      <c r="A212" s="331"/>
      <c r="B212" s="331"/>
      <c r="C212" s="421"/>
      <c r="D212" s="421"/>
      <c r="E212" s="421"/>
      <c r="F212" s="422" t="n">
        <f aca="false">+$D$23</f>
        <v>5</v>
      </c>
      <c r="G212" s="422" t="n">
        <f aca="false">VLOOKUP(H212,Equipos!$Q$1:$R$25,2,0)</f>
        <v>21</v>
      </c>
      <c r="H212" s="409" t="str">
        <f aca="false">Idiomas!$D$261</f>
        <v>Octavos de final</v>
      </c>
      <c r="I212" s="409"/>
      <c r="J212" s="417"/>
      <c r="K212" s="366" t="str">
        <f aca="false">Idiomas!$D$200&amp;"-"&amp;ROWS($L$210:L212)</f>
        <v>Cuartofinalista-3</v>
      </c>
      <c r="L212" s="353"/>
      <c r="M212" s="358" t="str">
        <f aca="false">WORLDCUP!AA133</f>
        <v>W91</v>
      </c>
      <c r="N212" s="331"/>
      <c r="O212" s="331"/>
      <c r="P212" s="331"/>
      <c r="Q212" s="331"/>
      <c r="R212" s="403"/>
      <c r="S212" s="362" t="s">
        <v>339</v>
      </c>
      <c r="T212" s="370" t="n">
        <f aca="false">COUNTIF($M$210:$M$217,S212)*$D$23</f>
        <v>0</v>
      </c>
      <c r="U212" s="403"/>
      <c r="V212" s="362" t="s">
        <v>339</v>
      </c>
      <c r="W212" s="370" t="n">
        <f aca="false">COUNTIF($M$210:$M$217,V212)*$D$23</f>
        <v>0</v>
      </c>
      <c r="X212" s="403"/>
      <c r="Y212" s="362" t="s">
        <v>339</v>
      </c>
      <c r="Z212" s="370" t="n">
        <f aca="false">COUNTIF($M$210:$M$217,Y212)*$D$23</f>
        <v>0</v>
      </c>
      <c r="AA212" s="403"/>
      <c r="AB212" s="362" t="s">
        <v>340</v>
      </c>
      <c r="AC212" s="370" t="n">
        <f aca="false">COUNTIF($M$210:$M$217,AB212)*$D$23</f>
        <v>0</v>
      </c>
      <c r="AD212" s="403"/>
      <c r="AE212" s="362" t="s">
        <v>340</v>
      </c>
      <c r="AF212" s="370" t="n">
        <f aca="false">COUNTIF($M$210:$M$217,AE212)*$D$23</f>
        <v>0</v>
      </c>
      <c r="AG212" s="403"/>
      <c r="AH212" s="362" t="s">
        <v>339</v>
      </c>
      <c r="AI212" s="370" t="n">
        <f aca="false">COUNTIF($M$210:$M$217,AH212)*$D$23</f>
        <v>0</v>
      </c>
      <c r="AJ212" s="403"/>
      <c r="AK212" s="362" t="s">
        <v>339</v>
      </c>
      <c r="AL212" s="370" t="n">
        <f aca="false">COUNTIF($M$210:$M$217,AK212)*$D$23</f>
        <v>0</v>
      </c>
      <c r="AM212" s="403"/>
      <c r="AN212" s="362" t="s">
        <v>339</v>
      </c>
      <c r="AO212" s="370" t="n">
        <f aca="false">COUNTIF($M$210:$M$217,AN212)*$D$23</f>
        <v>0</v>
      </c>
      <c r="AP212" s="403"/>
      <c r="AQ212" s="362" t="s">
        <v>340</v>
      </c>
      <c r="AR212" s="370" t="n">
        <f aca="false">COUNTIF($M$210:$M$217,AQ212)*$D$23</f>
        <v>0</v>
      </c>
      <c r="AS212" s="403"/>
      <c r="AT212" s="362" t="s">
        <v>340</v>
      </c>
      <c r="AU212" s="370" t="n">
        <f aca="false">COUNTIF($M$210:$M$217,AT212)*$D$23</f>
        <v>0</v>
      </c>
      <c r="AV212" s="403"/>
      <c r="AW212" s="362" t="s">
        <v>339</v>
      </c>
      <c r="AX212" s="370" t="n">
        <f aca="false">COUNTIF($M$210:$M$217,AW212)*$D$23</f>
        <v>0</v>
      </c>
      <c r="AY212" s="403"/>
      <c r="AZ212" s="362" t="s">
        <v>339</v>
      </c>
      <c r="BA212" s="370" t="n">
        <f aca="false">COUNTIF($M$210:$M$217,AZ212)*$D$23</f>
        <v>0</v>
      </c>
      <c r="BB212" s="403"/>
      <c r="BC212" s="362" t="s">
        <v>364</v>
      </c>
      <c r="BD212" s="370" t="n">
        <f aca="false">COUNTIF($M$210:$M$217,BC212)*$D$23</f>
        <v>0</v>
      </c>
      <c r="BE212" s="403"/>
      <c r="BF212" s="362" t="s">
        <v>339</v>
      </c>
      <c r="BG212" s="370" t="n">
        <f aca="false">COUNTIF($M$210:$M$217,BF212)*$D$23</f>
        <v>0</v>
      </c>
      <c r="BH212" s="403"/>
      <c r="BI212" s="362" t="s">
        <v>339</v>
      </c>
      <c r="BJ212" s="370" t="n">
        <f aca="false">COUNTIF($M$210:$M$217,BI212)*$D$23</f>
        <v>0</v>
      </c>
      <c r="BK212" s="403"/>
      <c r="BL212" s="362" t="s">
        <v>339</v>
      </c>
      <c r="BM212" s="370" t="n">
        <f aca="false">COUNTIF($M$210:$M$217,BL212)*$D$23</f>
        <v>0</v>
      </c>
      <c r="BN212" s="403"/>
      <c r="BO212" s="362" t="s">
        <v>339</v>
      </c>
      <c r="BP212" s="370" t="n">
        <f aca="false">COUNTIF($M$210:$M$217,BO212)*$D$23</f>
        <v>0</v>
      </c>
      <c r="BQ212" s="403"/>
      <c r="BR212" s="362" t="s">
        <v>339</v>
      </c>
      <c r="BS212" s="370" t="n">
        <f aca="false">COUNTIF($M$210:$M$217,BR212)*$D$23</f>
        <v>0</v>
      </c>
      <c r="BT212" s="403"/>
      <c r="BU212" s="362"/>
      <c r="BV212" s="370" t="n">
        <f aca="false">COUNTIF($M$210:$M$217,BU212)*$D$23</f>
        <v>0</v>
      </c>
      <c r="BW212" s="403"/>
      <c r="BX212" s="362"/>
      <c r="BY212" s="370" t="n">
        <f aca="false">COUNTIF($M$210:$M$217,BX212)*$D$23</f>
        <v>0</v>
      </c>
      <c r="BZ212" s="403"/>
      <c r="CA212" s="362"/>
      <c r="CB212" s="370" t="n">
        <f aca="false">COUNTIF($M$210:$M$217,CA212)*$D$23</f>
        <v>0</v>
      </c>
      <c r="CC212" s="403"/>
      <c r="CD212" s="362"/>
      <c r="CE212" s="370" t="n">
        <f aca="false">COUNTIF($M$210:$M$217,CD212)*$D$23</f>
        <v>0</v>
      </c>
      <c r="CF212" s="403"/>
      <c r="CG212" s="362"/>
      <c r="CH212" s="370" t="n">
        <f aca="false">COUNTIF($M$210:$M$217,CG212)*$D$23</f>
        <v>0</v>
      </c>
      <c r="CI212" s="403"/>
      <c r="CJ212" s="362"/>
      <c r="CK212" s="370" t="n">
        <f aca="false">COUNTIF($M$210:$M$217,CJ212)*$D$23</f>
        <v>0</v>
      </c>
      <c r="CL212" s="403"/>
      <c r="CM212" s="362"/>
      <c r="CN212" s="370" t="n">
        <f aca="false">COUNTIF($M$210:$M$217,CM212)*$D$23</f>
        <v>0</v>
      </c>
      <c r="CO212" s="403"/>
      <c r="CP212" s="362"/>
      <c r="CQ212" s="370" t="n">
        <f aca="false">COUNTIF($M$210:$M$217,CP212)*$D$23</f>
        <v>0</v>
      </c>
      <c r="CR212" s="403"/>
      <c r="CS212" s="362"/>
      <c r="CT212" s="370" t="n">
        <f aca="false">COUNTIF($M$210:$M$217,CS212)*$D$23</f>
        <v>0</v>
      </c>
      <c r="CU212" s="403"/>
      <c r="CV212" s="362"/>
      <c r="CW212" s="370" t="n">
        <f aca="false">COUNTIF($M$210:$M$217,CV212)*$D$23</f>
        <v>0</v>
      </c>
      <c r="CX212" s="403"/>
      <c r="CY212" s="362"/>
      <c r="CZ212" s="370" t="n">
        <f aca="false">COUNTIF($M$210:$M$217,CY212)*$D$23</f>
        <v>0</v>
      </c>
      <c r="DA212" s="403"/>
      <c r="DB212" s="362"/>
      <c r="DC212" s="370" t="n">
        <f aca="false">COUNTIF($M$210:$M$217,DB212)*$D$23</f>
        <v>0</v>
      </c>
      <c r="DD212" s="403"/>
      <c r="DE212" s="362"/>
      <c r="DF212" s="370" t="n">
        <f aca="false">COUNTIF($M$210:$M$217,DE212)*$D$23</f>
        <v>0</v>
      </c>
      <c r="DG212" s="403"/>
      <c r="DH212" s="362"/>
      <c r="DI212" s="370" t="n">
        <f aca="false">COUNTIF($M$210:$M$217,DH212)*$D$23</f>
        <v>0</v>
      </c>
      <c r="DJ212" s="403"/>
      <c r="DK212" s="362"/>
      <c r="DL212" s="370" t="n">
        <f aca="false">COUNTIF($M$210:$M$217,DK212)*$D$23</f>
        <v>0</v>
      </c>
      <c r="DM212" s="403"/>
      <c r="DN212" s="362"/>
      <c r="DO212" s="370" t="n">
        <f aca="false">COUNTIF($M$210:$M$217,DN212)*$D$23</f>
        <v>0</v>
      </c>
      <c r="DP212" s="403"/>
      <c r="DQ212" s="362"/>
      <c r="DR212" s="370" t="n">
        <f aca="false">COUNTIF($M$210:$M$217,DQ212)*$D$23</f>
        <v>0</v>
      </c>
      <c r="DS212" s="403"/>
      <c r="DT212" s="362"/>
      <c r="DU212" s="370" t="n">
        <f aca="false">COUNTIF($M$210:$M$217,DT212)*$D$23</f>
        <v>0</v>
      </c>
      <c r="DV212" s="403"/>
      <c r="DW212" s="362"/>
      <c r="DX212" s="370" t="n">
        <f aca="false">COUNTIF($M$210:$M$217,DW212)*$D$23</f>
        <v>0</v>
      </c>
      <c r="DY212" s="403"/>
      <c r="DZ212" s="362"/>
      <c r="EA212" s="370" t="n">
        <f aca="false">COUNTIF($M$210:$M$217,DZ212)*$D$23</f>
        <v>0</v>
      </c>
      <c r="EB212" s="403"/>
      <c r="EC212" s="362"/>
      <c r="ED212" s="370" t="n">
        <f aca="false">COUNTIF($M$210:$M$217,EC212)*$D$23</f>
        <v>0</v>
      </c>
      <c r="EE212" s="403"/>
      <c r="EF212" s="362"/>
      <c r="EG212" s="370" t="n">
        <f aca="false">COUNTIF($M$210:$M$217,EF212)*$D$23</f>
        <v>0</v>
      </c>
      <c r="EH212" s="403"/>
      <c r="EI212" s="403"/>
    </row>
    <row r="213" customFormat="false" ht="15" hidden="false" customHeight="false" outlineLevel="0" collapsed="false">
      <c r="A213" s="331"/>
      <c r="B213" s="331"/>
      <c r="C213" s="421"/>
      <c r="D213" s="421"/>
      <c r="E213" s="421"/>
      <c r="F213" s="422" t="n">
        <f aca="false">+$D$23</f>
        <v>5</v>
      </c>
      <c r="G213" s="422" t="n">
        <f aca="false">VLOOKUP(H213,Equipos!$Q$1:$R$25,2,0)</f>
        <v>21</v>
      </c>
      <c r="H213" s="409" t="str">
        <f aca="false">Idiomas!$D$261</f>
        <v>Octavos de final</v>
      </c>
      <c r="I213" s="409"/>
      <c r="J213" s="417"/>
      <c r="K213" s="366" t="str">
        <f aca="false">Idiomas!$D$200&amp;"-"&amp;ROWS($L$210:L213)</f>
        <v>Cuartofinalista-4</v>
      </c>
      <c r="L213" s="353"/>
      <c r="M213" s="358" t="str">
        <f aca="false">WORLDCUP!AA134</f>
        <v>W95</v>
      </c>
      <c r="N213" s="331"/>
      <c r="O213" s="331"/>
      <c r="P213" s="331"/>
      <c r="Q213" s="331"/>
      <c r="R213" s="403"/>
      <c r="S213" s="362" t="s">
        <v>344</v>
      </c>
      <c r="T213" s="370" t="n">
        <f aca="false">COUNTIF($M$210:$M$217,S213)*$D$23</f>
        <v>0</v>
      </c>
      <c r="U213" s="403"/>
      <c r="V213" s="362" t="s">
        <v>366</v>
      </c>
      <c r="W213" s="370" t="n">
        <f aca="false">COUNTIF($M$210:$M$217,V213)*$D$23</f>
        <v>0</v>
      </c>
      <c r="X213" s="403"/>
      <c r="Y213" s="362" t="s">
        <v>366</v>
      </c>
      <c r="Z213" s="370" t="n">
        <f aca="false">COUNTIF($M$210:$M$217,Y213)*$D$23</f>
        <v>0</v>
      </c>
      <c r="AA213" s="403"/>
      <c r="AB213" s="362" t="s">
        <v>366</v>
      </c>
      <c r="AC213" s="370" t="n">
        <f aca="false">COUNTIF($M$210:$M$217,AB213)*$D$23</f>
        <v>0</v>
      </c>
      <c r="AD213" s="403"/>
      <c r="AE213" s="362" t="s">
        <v>366</v>
      </c>
      <c r="AF213" s="370" t="n">
        <f aca="false">COUNTIF($M$210:$M$217,AE213)*$D$23</f>
        <v>0</v>
      </c>
      <c r="AG213" s="403"/>
      <c r="AH213" s="362" t="s">
        <v>366</v>
      </c>
      <c r="AI213" s="370" t="n">
        <f aca="false">COUNTIF($M$210:$M$217,AH213)*$D$23</f>
        <v>0</v>
      </c>
      <c r="AJ213" s="403"/>
      <c r="AK213" s="362" t="s">
        <v>366</v>
      </c>
      <c r="AL213" s="370" t="n">
        <f aca="false">COUNTIF($M$210:$M$217,AK213)*$D$23</f>
        <v>0</v>
      </c>
      <c r="AM213" s="403"/>
      <c r="AN213" s="362" t="s">
        <v>366</v>
      </c>
      <c r="AO213" s="370" t="n">
        <f aca="false">COUNTIF($M$210:$M$217,AN213)*$D$23</f>
        <v>0</v>
      </c>
      <c r="AP213" s="403"/>
      <c r="AQ213" s="362" t="s">
        <v>367</v>
      </c>
      <c r="AR213" s="370" t="n">
        <f aca="false">COUNTIF($M$210:$M$217,AQ213)*$D$23</f>
        <v>0</v>
      </c>
      <c r="AS213" s="403"/>
      <c r="AT213" s="362" t="s">
        <v>359</v>
      </c>
      <c r="AU213" s="370" t="n">
        <f aca="false">COUNTIF($M$210:$M$217,AT213)*$D$23</f>
        <v>0</v>
      </c>
      <c r="AV213" s="403"/>
      <c r="AW213" s="362" t="s">
        <v>366</v>
      </c>
      <c r="AX213" s="370" t="n">
        <f aca="false">COUNTIF($M$210:$M$217,AW213)*$D$23</f>
        <v>0</v>
      </c>
      <c r="AY213" s="403"/>
      <c r="AZ213" s="362" t="s">
        <v>366</v>
      </c>
      <c r="BA213" s="370" t="n">
        <f aca="false">COUNTIF($M$210:$M$217,AZ213)*$D$23</f>
        <v>0</v>
      </c>
      <c r="BB213" s="403"/>
      <c r="BC213" s="362" t="s">
        <v>344</v>
      </c>
      <c r="BD213" s="370" t="n">
        <f aca="false">COUNTIF($M$210:$M$217,BC213)*$D$23</f>
        <v>0</v>
      </c>
      <c r="BE213" s="403"/>
      <c r="BF213" s="362" t="s">
        <v>366</v>
      </c>
      <c r="BG213" s="370" t="n">
        <f aca="false">COUNTIF($M$210:$M$217,BF213)*$D$23</f>
        <v>0</v>
      </c>
      <c r="BH213" s="403"/>
      <c r="BI213" s="362" t="s">
        <v>366</v>
      </c>
      <c r="BJ213" s="370" t="n">
        <f aca="false">COUNTIF($M$210:$M$217,BI213)*$D$23</f>
        <v>0</v>
      </c>
      <c r="BK213" s="403"/>
      <c r="BL213" s="362" t="s">
        <v>366</v>
      </c>
      <c r="BM213" s="370" t="n">
        <f aca="false">COUNTIF($M$210:$M$217,BL213)*$D$23</f>
        <v>0</v>
      </c>
      <c r="BN213" s="403"/>
      <c r="BO213" s="362" t="s">
        <v>366</v>
      </c>
      <c r="BP213" s="370" t="n">
        <f aca="false">COUNTIF($M$210:$M$217,BO213)*$D$23</f>
        <v>0</v>
      </c>
      <c r="BQ213" s="403"/>
      <c r="BR213" s="362" t="s">
        <v>366</v>
      </c>
      <c r="BS213" s="370" t="n">
        <f aca="false">COUNTIF($M$210:$M$217,BR213)*$D$23</f>
        <v>0</v>
      </c>
      <c r="BT213" s="403"/>
      <c r="BU213" s="362"/>
      <c r="BV213" s="370" t="n">
        <f aca="false">COUNTIF($M$210:$M$217,BU213)*$D$23</f>
        <v>0</v>
      </c>
      <c r="BW213" s="403"/>
      <c r="BX213" s="362"/>
      <c r="BY213" s="370" t="n">
        <f aca="false">COUNTIF($M$210:$M$217,BX213)*$D$23</f>
        <v>0</v>
      </c>
      <c r="BZ213" s="403"/>
      <c r="CA213" s="362"/>
      <c r="CB213" s="370" t="n">
        <f aca="false">COUNTIF($M$210:$M$217,CA213)*$D$23</f>
        <v>0</v>
      </c>
      <c r="CC213" s="403"/>
      <c r="CD213" s="362"/>
      <c r="CE213" s="370" t="n">
        <f aca="false">COUNTIF($M$210:$M$217,CD213)*$D$23</f>
        <v>0</v>
      </c>
      <c r="CF213" s="403"/>
      <c r="CG213" s="362"/>
      <c r="CH213" s="370" t="n">
        <f aca="false">COUNTIF($M$210:$M$217,CG213)*$D$23</f>
        <v>0</v>
      </c>
      <c r="CI213" s="403"/>
      <c r="CJ213" s="362"/>
      <c r="CK213" s="370" t="n">
        <f aca="false">COUNTIF($M$210:$M$217,CJ213)*$D$23</f>
        <v>0</v>
      </c>
      <c r="CL213" s="403"/>
      <c r="CM213" s="362"/>
      <c r="CN213" s="370" t="n">
        <f aca="false">COUNTIF($M$210:$M$217,CM213)*$D$23</f>
        <v>0</v>
      </c>
      <c r="CO213" s="403"/>
      <c r="CP213" s="362"/>
      <c r="CQ213" s="370" t="n">
        <f aca="false">COUNTIF($M$210:$M$217,CP213)*$D$23</f>
        <v>0</v>
      </c>
      <c r="CR213" s="403"/>
      <c r="CS213" s="362"/>
      <c r="CT213" s="370" t="n">
        <f aca="false">COUNTIF($M$210:$M$217,CS213)*$D$23</f>
        <v>0</v>
      </c>
      <c r="CU213" s="403"/>
      <c r="CV213" s="362"/>
      <c r="CW213" s="370" t="n">
        <f aca="false">COUNTIF($M$210:$M$217,CV213)*$D$23</f>
        <v>0</v>
      </c>
      <c r="CX213" s="403"/>
      <c r="CY213" s="362"/>
      <c r="CZ213" s="370" t="n">
        <f aca="false">COUNTIF($M$210:$M$217,CY213)*$D$23</f>
        <v>0</v>
      </c>
      <c r="DA213" s="403"/>
      <c r="DB213" s="362"/>
      <c r="DC213" s="370" t="n">
        <f aca="false">COUNTIF($M$210:$M$217,DB213)*$D$23</f>
        <v>0</v>
      </c>
      <c r="DD213" s="403"/>
      <c r="DE213" s="362"/>
      <c r="DF213" s="370" t="n">
        <f aca="false">COUNTIF($M$210:$M$217,DE213)*$D$23</f>
        <v>0</v>
      </c>
      <c r="DG213" s="403"/>
      <c r="DH213" s="362"/>
      <c r="DI213" s="370" t="n">
        <f aca="false">COUNTIF($M$210:$M$217,DH213)*$D$23</f>
        <v>0</v>
      </c>
      <c r="DJ213" s="403"/>
      <c r="DK213" s="362"/>
      <c r="DL213" s="370" t="n">
        <f aca="false">COUNTIF($M$210:$M$217,DK213)*$D$23</f>
        <v>0</v>
      </c>
      <c r="DM213" s="403"/>
      <c r="DN213" s="362"/>
      <c r="DO213" s="370" t="n">
        <f aca="false">COUNTIF($M$210:$M$217,DN213)*$D$23</f>
        <v>0</v>
      </c>
      <c r="DP213" s="403"/>
      <c r="DQ213" s="362"/>
      <c r="DR213" s="370" t="n">
        <f aca="false">COUNTIF($M$210:$M$217,DQ213)*$D$23</f>
        <v>0</v>
      </c>
      <c r="DS213" s="403"/>
      <c r="DT213" s="362"/>
      <c r="DU213" s="370" t="n">
        <f aca="false">COUNTIF($M$210:$M$217,DT213)*$D$23</f>
        <v>0</v>
      </c>
      <c r="DV213" s="403"/>
      <c r="DW213" s="362"/>
      <c r="DX213" s="370" t="n">
        <f aca="false">COUNTIF($M$210:$M$217,DW213)*$D$23</f>
        <v>0</v>
      </c>
      <c r="DY213" s="403"/>
      <c r="DZ213" s="362"/>
      <c r="EA213" s="370" t="n">
        <f aca="false">COUNTIF($M$210:$M$217,DZ213)*$D$23</f>
        <v>0</v>
      </c>
      <c r="EB213" s="403"/>
      <c r="EC213" s="362"/>
      <c r="ED213" s="370" t="n">
        <f aca="false">COUNTIF($M$210:$M$217,EC213)*$D$23</f>
        <v>0</v>
      </c>
      <c r="EE213" s="403"/>
      <c r="EF213" s="362"/>
      <c r="EG213" s="370" t="n">
        <f aca="false">COUNTIF($M$210:$M$217,EF213)*$D$23</f>
        <v>0</v>
      </c>
      <c r="EH213" s="403"/>
      <c r="EI213" s="403"/>
    </row>
    <row r="214" customFormat="false" ht="15" hidden="false" customHeight="false" outlineLevel="0" collapsed="false">
      <c r="A214" s="331"/>
      <c r="B214" s="331"/>
      <c r="C214" s="421"/>
      <c r="D214" s="421"/>
      <c r="E214" s="421"/>
      <c r="F214" s="422" t="n">
        <f aca="false">+$D$23</f>
        <v>5</v>
      </c>
      <c r="G214" s="422" t="n">
        <f aca="false">VLOOKUP(H214,Equipos!$Q$1:$R$25,2,0)</f>
        <v>21</v>
      </c>
      <c r="H214" s="409" t="str">
        <f aca="false">Idiomas!$D$261</f>
        <v>Octavos de final</v>
      </c>
      <c r="I214" s="409"/>
      <c r="J214" s="417"/>
      <c r="K214" s="366" t="str">
        <f aca="false">Idiomas!$D$200&amp;"-"&amp;ROWS($L$210:L214)</f>
        <v>Cuartofinalista-5</v>
      </c>
      <c r="L214" s="353"/>
      <c r="M214" s="358" t="str">
        <f aca="false">WORLDCUP!AF131</f>
        <v>W90</v>
      </c>
      <c r="N214" s="331"/>
      <c r="O214" s="331"/>
      <c r="P214" s="331"/>
      <c r="Q214" s="331"/>
      <c r="R214" s="403"/>
      <c r="S214" s="362" t="s">
        <v>340</v>
      </c>
      <c r="T214" s="370" t="n">
        <f aca="false">COUNTIF($M$210:$M$217,S214)*$D$23</f>
        <v>0</v>
      </c>
      <c r="U214" s="403"/>
      <c r="V214" s="362" t="s">
        <v>340</v>
      </c>
      <c r="W214" s="370" t="n">
        <f aca="false">COUNTIF($M$210:$M$217,V214)*$D$23</f>
        <v>0</v>
      </c>
      <c r="X214" s="403"/>
      <c r="Y214" s="362" t="s">
        <v>351</v>
      </c>
      <c r="Z214" s="370" t="n">
        <f aca="false">COUNTIF($M$210:$M$217,Y214)*$D$23</f>
        <v>0</v>
      </c>
      <c r="AA214" s="403"/>
      <c r="AB214" s="362" t="s">
        <v>339</v>
      </c>
      <c r="AC214" s="370" t="n">
        <f aca="false">COUNTIF($M$210:$M$217,AB214)*$D$23</f>
        <v>0</v>
      </c>
      <c r="AD214" s="403"/>
      <c r="AE214" s="362" t="s">
        <v>351</v>
      </c>
      <c r="AF214" s="370" t="n">
        <f aca="false">COUNTIF($M$210:$M$217,AE214)*$D$23</f>
        <v>0</v>
      </c>
      <c r="AG214" s="403"/>
      <c r="AH214" s="362" t="s">
        <v>340</v>
      </c>
      <c r="AI214" s="370" t="n">
        <f aca="false">COUNTIF($M$210:$M$217,AH214)*$D$23</f>
        <v>0</v>
      </c>
      <c r="AJ214" s="403"/>
      <c r="AK214" s="362" t="s">
        <v>351</v>
      </c>
      <c r="AL214" s="370" t="n">
        <f aca="false">COUNTIF($M$210:$M$217,AK214)*$D$23</f>
        <v>0</v>
      </c>
      <c r="AM214" s="403"/>
      <c r="AN214" s="362" t="s">
        <v>351</v>
      </c>
      <c r="AO214" s="370" t="n">
        <f aca="false">COUNTIF($M$210:$M$217,AN214)*$D$23</f>
        <v>0</v>
      </c>
      <c r="AP214" s="403"/>
      <c r="AQ214" s="362" t="s">
        <v>339</v>
      </c>
      <c r="AR214" s="370" t="n">
        <f aca="false">COUNTIF($M$210:$M$217,AQ214)*$D$23</f>
        <v>0</v>
      </c>
      <c r="AS214" s="403"/>
      <c r="AT214" s="362" t="s">
        <v>339</v>
      </c>
      <c r="AU214" s="370" t="n">
        <f aca="false">COUNTIF($M$210:$M$217,AT214)*$D$23</f>
        <v>0</v>
      </c>
      <c r="AV214" s="403"/>
      <c r="AW214" s="362" t="s">
        <v>351</v>
      </c>
      <c r="AX214" s="370" t="n">
        <f aca="false">COUNTIF($M$210:$M$217,AW214)*$D$23</f>
        <v>0</v>
      </c>
      <c r="AY214" s="403"/>
      <c r="AZ214" s="362" t="s">
        <v>351</v>
      </c>
      <c r="BA214" s="370" t="n">
        <f aca="false">COUNTIF($M$210:$M$217,AZ214)*$D$23</f>
        <v>0</v>
      </c>
      <c r="BB214" s="403"/>
      <c r="BC214" s="362" t="s">
        <v>351</v>
      </c>
      <c r="BD214" s="370" t="n">
        <f aca="false">COUNTIF($M$210:$M$217,BC214)*$D$23</f>
        <v>0</v>
      </c>
      <c r="BE214" s="403"/>
      <c r="BF214" s="362" t="s">
        <v>340</v>
      </c>
      <c r="BG214" s="370" t="n">
        <f aca="false">COUNTIF($M$210:$M$217,BF214)*$D$23</f>
        <v>0</v>
      </c>
      <c r="BH214" s="403"/>
      <c r="BI214" s="362" t="s">
        <v>351</v>
      </c>
      <c r="BJ214" s="370" t="n">
        <f aca="false">COUNTIF($M$210:$M$217,BI214)*$D$23</f>
        <v>0</v>
      </c>
      <c r="BK214" s="403"/>
      <c r="BL214" s="362" t="s">
        <v>351</v>
      </c>
      <c r="BM214" s="370" t="n">
        <f aca="false">COUNTIF($M$210:$M$217,BL214)*$D$23</f>
        <v>0</v>
      </c>
      <c r="BN214" s="403"/>
      <c r="BO214" s="362" t="s">
        <v>340</v>
      </c>
      <c r="BP214" s="370" t="n">
        <f aca="false">COUNTIF($M$210:$M$217,BO214)*$D$23</f>
        <v>0</v>
      </c>
      <c r="BQ214" s="403"/>
      <c r="BR214" s="362" t="s">
        <v>351</v>
      </c>
      <c r="BS214" s="370" t="n">
        <f aca="false">COUNTIF($M$210:$M$217,BR214)*$D$23</f>
        <v>0</v>
      </c>
      <c r="BT214" s="403"/>
      <c r="BU214" s="362"/>
      <c r="BV214" s="370" t="n">
        <f aca="false">COUNTIF($M$210:$M$217,BU214)*$D$23</f>
        <v>0</v>
      </c>
      <c r="BW214" s="403"/>
      <c r="BX214" s="362"/>
      <c r="BY214" s="370" t="n">
        <f aca="false">COUNTIF($M$210:$M$217,BX214)*$D$23</f>
        <v>0</v>
      </c>
      <c r="BZ214" s="403"/>
      <c r="CA214" s="362"/>
      <c r="CB214" s="370" t="n">
        <f aca="false">COUNTIF($M$210:$M$217,CA214)*$D$23</f>
        <v>0</v>
      </c>
      <c r="CC214" s="403"/>
      <c r="CD214" s="362"/>
      <c r="CE214" s="370" t="n">
        <f aca="false">COUNTIF($M$210:$M$217,CD214)*$D$23</f>
        <v>0</v>
      </c>
      <c r="CF214" s="403"/>
      <c r="CG214" s="362"/>
      <c r="CH214" s="370" t="n">
        <f aca="false">COUNTIF($M$210:$M$217,CG214)*$D$23</f>
        <v>0</v>
      </c>
      <c r="CI214" s="403"/>
      <c r="CJ214" s="362"/>
      <c r="CK214" s="370" t="n">
        <f aca="false">COUNTIF($M$210:$M$217,CJ214)*$D$23</f>
        <v>0</v>
      </c>
      <c r="CL214" s="403"/>
      <c r="CM214" s="362"/>
      <c r="CN214" s="370" t="n">
        <f aca="false">COUNTIF($M$210:$M$217,CM214)*$D$23</f>
        <v>0</v>
      </c>
      <c r="CO214" s="403"/>
      <c r="CP214" s="362"/>
      <c r="CQ214" s="370" t="n">
        <f aca="false">COUNTIF($M$210:$M$217,CP214)*$D$23</f>
        <v>0</v>
      </c>
      <c r="CR214" s="403"/>
      <c r="CS214" s="362"/>
      <c r="CT214" s="370" t="n">
        <f aca="false">COUNTIF($M$210:$M$217,CS214)*$D$23</f>
        <v>0</v>
      </c>
      <c r="CU214" s="403"/>
      <c r="CV214" s="362"/>
      <c r="CW214" s="370" t="n">
        <f aca="false">COUNTIF($M$210:$M$217,CV214)*$D$23</f>
        <v>0</v>
      </c>
      <c r="CX214" s="403"/>
      <c r="CY214" s="362"/>
      <c r="CZ214" s="370" t="n">
        <f aca="false">COUNTIF($M$210:$M$217,CY214)*$D$23</f>
        <v>0</v>
      </c>
      <c r="DA214" s="403"/>
      <c r="DB214" s="362"/>
      <c r="DC214" s="370" t="n">
        <f aca="false">COUNTIF($M$210:$M$217,DB214)*$D$23</f>
        <v>0</v>
      </c>
      <c r="DD214" s="403"/>
      <c r="DE214" s="362"/>
      <c r="DF214" s="370" t="n">
        <f aca="false">COUNTIF($M$210:$M$217,DE214)*$D$23</f>
        <v>0</v>
      </c>
      <c r="DG214" s="403"/>
      <c r="DH214" s="362"/>
      <c r="DI214" s="370" t="n">
        <f aca="false">COUNTIF($M$210:$M$217,DH214)*$D$23</f>
        <v>0</v>
      </c>
      <c r="DJ214" s="403"/>
      <c r="DK214" s="362"/>
      <c r="DL214" s="370" t="n">
        <f aca="false">COUNTIF($M$210:$M$217,DK214)*$D$23</f>
        <v>0</v>
      </c>
      <c r="DM214" s="403"/>
      <c r="DN214" s="362"/>
      <c r="DO214" s="370" t="n">
        <f aca="false">COUNTIF($M$210:$M$217,DN214)*$D$23</f>
        <v>0</v>
      </c>
      <c r="DP214" s="403"/>
      <c r="DQ214" s="362"/>
      <c r="DR214" s="370" t="n">
        <f aca="false">COUNTIF($M$210:$M$217,DQ214)*$D$23</f>
        <v>0</v>
      </c>
      <c r="DS214" s="403"/>
      <c r="DT214" s="362"/>
      <c r="DU214" s="370" t="n">
        <f aca="false">COUNTIF($M$210:$M$217,DT214)*$D$23</f>
        <v>0</v>
      </c>
      <c r="DV214" s="403"/>
      <c r="DW214" s="362"/>
      <c r="DX214" s="370" t="n">
        <f aca="false">COUNTIF($M$210:$M$217,DW214)*$D$23</f>
        <v>0</v>
      </c>
      <c r="DY214" s="403"/>
      <c r="DZ214" s="362"/>
      <c r="EA214" s="370" t="n">
        <f aca="false">COUNTIF($M$210:$M$217,DZ214)*$D$23</f>
        <v>0</v>
      </c>
      <c r="EB214" s="403"/>
      <c r="EC214" s="362"/>
      <c r="ED214" s="370" t="n">
        <f aca="false">COUNTIF($M$210:$M$217,EC214)*$D$23</f>
        <v>0</v>
      </c>
      <c r="EE214" s="403"/>
      <c r="EF214" s="362"/>
      <c r="EG214" s="370" t="n">
        <f aca="false">COUNTIF($M$210:$M$217,EF214)*$D$23</f>
        <v>0</v>
      </c>
      <c r="EH214" s="403"/>
      <c r="EI214" s="403"/>
    </row>
    <row r="215" customFormat="false" ht="15" hidden="false" customHeight="false" outlineLevel="0" collapsed="false">
      <c r="A215" s="331"/>
      <c r="B215" s="331"/>
      <c r="C215" s="421"/>
      <c r="D215" s="421"/>
      <c r="E215" s="421"/>
      <c r="F215" s="422" t="n">
        <f aca="false">+$D$23</f>
        <v>5</v>
      </c>
      <c r="G215" s="422" t="n">
        <f aca="false">VLOOKUP(H215,Equipos!$Q$1:$R$25,2,0)</f>
        <v>21</v>
      </c>
      <c r="H215" s="409" t="str">
        <f aca="false">Idiomas!$D$261</f>
        <v>Octavos de final</v>
      </c>
      <c r="I215" s="409"/>
      <c r="J215" s="417"/>
      <c r="K215" s="366" t="str">
        <f aca="false">Idiomas!$D$200&amp;"-"&amp;ROWS($L$210:L215)</f>
        <v>Cuartofinalista-6</v>
      </c>
      <c r="L215" s="353"/>
      <c r="M215" s="358" t="str">
        <f aca="false">WORLDCUP!AF132</f>
        <v>W94</v>
      </c>
      <c r="N215" s="331"/>
      <c r="O215" s="331"/>
      <c r="P215" s="331"/>
      <c r="Q215" s="331"/>
      <c r="R215" s="403"/>
      <c r="S215" s="362" t="s">
        <v>343</v>
      </c>
      <c r="T215" s="370" t="n">
        <f aca="false">COUNTIF($M$210:$M$217,S215)*$D$23</f>
        <v>0</v>
      </c>
      <c r="U215" s="403"/>
      <c r="V215" s="362" t="s">
        <v>355</v>
      </c>
      <c r="W215" s="370" t="n">
        <f aca="false">COUNTIF($M$210:$M$217,V215)*$D$23</f>
        <v>0</v>
      </c>
      <c r="X215" s="403"/>
      <c r="Y215" s="362" t="s">
        <v>355</v>
      </c>
      <c r="Z215" s="370" t="n">
        <f aca="false">COUNTIF($M$210:$M$217,Y215)*$D$23</f>
        <v>0</v>
      </c>
      <c r="AA215" s="403"/>
      <c r="AB215" s="362" t="s">
        <v>355</v>
      </c>
      <c r="AC215" s="370" t="n">
        <f aca="false">COUNTIF($M$210:$M$217,AB215)*$D$23</f>
        <v>0</v>
      </c>
      <c r="AD215" s="403"/>
      <c r="AE215" s="362" t="s">
        <v>355</v>
      </c>
      <c r="AF215" s="370" t="n">
        <f aca="false">COUNTIF($M$210:$M$217,AE215)*$D$23</f>
        <v>0</v>
      </c>
      <c r="AG215" s="403"/>
      <c r="AH215" s="362" t="s">
        <v>355</v>
      </c>
      <c r="AI215" s="370" t="n">
        <f aca="false">COUNTIF($M$210:$M$217,AH215)*$D$23</f>
        <v>0</v>
      </c>
      <c r="AJ215" s="403"/>
      <c r="AK215" s="362" t="s">
        <v>355</v>
      </c>
      <c r="AL215" s="370" t="n">
        <f aca="false">COUNTIF($M$210:$M$217,AK215)*$D$23</f>
        <v>0</v>
      </c>
      <c r="AM215" s="403"/>
      <c r="AN215" s="362" t="s">
        <v>355</v>
      </c>
      <c r="AO215" s="370" t="n">
        <f aca="false">COUNTIF($M$210:$M$217,AN215)*$D$23</f>
        <v>0</v>
      </c>
      <c r="AP215" s="403"/>
      <c r="AQ215" s="362" t="s">
        <v>355</v>
      </c>
      <c r="AR215" s="370" t="n">
        <f aca="false">COUNTIF($M$210:$M$217,AQ215)*$D$23</f>
        <v>0</v>
      </c>
      <c r="AS215" s="403"/>
      <c r="AT215" s="362" t="s">
        <v>343</v>
      </c>
      <c r="AU215" s="370" t="n">
        <f aca="false">COUNTIF($M$210:$M$217,AT215)*$D$23</f>
        <v>0</v>
      </c>
      <c r="AV215" s="403"/>
      <c r="AW215" s="362" t="s">
        <v>355</v>
      </c>
      <c r="AX215" s="370" t="n">
        <f aca="false">COUNTIF($M$210:$M$217,AW215)*$D$23</f>
        <v>0</v>
      </c>
      <c r="AY215" s="403"/>
      <c r="AZ215" s="362" t="s">
        <v>355</v>
      </c>
      <c r="BA215" s="370" t="n">
        <f aca="false">COUNTIF($M$210:$M$217,AZ215)*$D$23</f>
        <v>0</v>
      </c>
      <c r="BB215" s="403"/>
      <c r="BC215" s="362" t="s">
        <v>343</v>
      </c>
      <c r="BD215" s="370" t="n">
        <f aca="false">COUNTIF($M$210:$M$217,BC215)*$D$23</f>
        <v>0</v>
      </c>
      <c r="BE215" s="403"/>
      <c r="BF215" s="362" t="s">
        <v>355</v>
      </c>
      <c r="BG215" s="370" t="n">
        <f aca="false">COUNTIF($M$210:$M$217,BF215)*$D$23</f>
        <v>0</v>
      </c>
      <c r="BH215" s="403"/>
      <c r="BI215" s="362" t="s">
        <v>355</v>
      </c>
      <c r="BJ215" s="370" t="n">
        <f aca="false">COUNTIF($M$210:$M$217,BI215)*$D$23</f>
        <v>0</v>
      </c>
      <c r="BK215" s="403"/>
      <c r="BL215" s="362" t="s">
        <v>355</v>
      </c>
      <c r="BM215" s="370" t="n">
        <f aca="false">COUNTIF($M$210:$M$217,BL215)*$D$23</f>
        <v>0</v>
      </c>
      <c r="BN215" s="403"/>
      <c r="BO215" s="362" t="s">
        <v>355</v>
      </c>
      <c r="BP215" s="370" t="n">
        <f aca="false">COUNTIF($M$210:$M$217,BO215)*$D$23</f>
        <v>0</v>
      </c>
      <c r="BQ215" s="403"/>
      <c r="BR215" s="362" t="s">
        <v>355</v>
      </c>
      <c r="BS215" s="370" t="n">
        <f aca="false">COUNTIF($M$210:$M$217,BR215)*$D$23</f>
        <v>0</v>
      </c>
      <c r="BT215" s="403"/>
      <c r="BU215" s="362"/>
      <c r="BV215" s="370" t="n">
        <f aca="false">COUNTIF($M$210:$M$217,BU215)*$D$23</f>
        <v>0</v>
      </c>
      <c r="BW215" s="403"/>
      <c r="BX215" s="362"/>
      <c r="BY215" s="370" t="n">
        <f aca="false">COUNTIF($M$210:$M$217,BX215)*$D$23</f>
        <v>0</v>
      </c>
      <c r="BZ215" s="403"/>
      <c r="CA215" s="362"/>
      <c r="CB215" s="370" t="n">
        <f aca="false">COUNTIF($M$210:$M$217,CA215)*$D$23</f>
        <v>0</v>
      </c>
      <c r="CC215" s="403"/>
      <c r="CD215" s="362"/>
      <c r="CE215" s="370" t="n">
        <f aca="false">COUNTIF($M$210:$M$217,CD215)*$D$23</f>
        <v>0</v>
      </c>
      <c r="CF215" s="403"/>
      <c r="CG215" s="362"/>
      <c r="CH215" s="370" t="n">
        <f aca="false">COUNTIF($M$210:$M$217,CG215)*$D$23</f>
        <v>0</v>
      </c>
      <c r="CI215" s="403"/>
      <c r="CJ215" s="362"/>
      <c r="CK215" s="370" t="n">
        <f aca="false">COUNTIF($M$210:$M$217,CJ215)*$D$23</f>
        <v>0</v>
      </c>
      <c r="CL215" s="403"/>
      <c r="CM215" s="362"/>
      <c r="CN215" s="370" t="n">
        <f aca="false">COUNTIF($M$210:$M$217,CM215)*$D$23</f>
        <v>0</v>
      </c>
      <c r="CO215" s="403"/>
      <c r="CP215" s="362"/>
      <c r="CQ215" s="370" t="n">
        <f aca="false">COUNTIF($M$210:$M$217,CP215)*$D$23</f>
        <v>0</v>
      </c>
      <c r="CR215" s="403"/>
      <c r="CS215" s="362"/>
      <c r="CT215" s="370" t="n">
        <f aca="false">COUNTIF($M$210:$M$217,CS215)*$D$23</f>
        <v>0</v>
      </c>
      <c r="CU215" s="403"/>
      <c r="CV215" s="362"/>
      <c r="CW215" s="370" t="n">
        <f aca="false">COUNTIF($M$210:$M$217,CV215)*$D$23</f>
        <v>0</v>
      </c>
      <c r="CX215" s="403"/>
      <c r="CY215" s="362"/>
      <c r="CZ215" s="370" t="n">
        <f aca="false">COUNTIF($M$210:$M$217,CY215)*$D$23</f>
        <v>0</v>
      </c>
      <c r="DA215" s="403"/>
      <c r="DB215" s="362"/>
      <c r="DC215" s="370" t="n">
        <f aca="false">COUNTIF($M$210:$M$217,DB215)*$D$23</f>
        <v>0</v>
      </c>
      <c r="DD215" s="403"/>
      <c r="DE215" s="362"/>
      <c r="DF215" s="370" t="n">
        <f aca="false">COUNTIF($M$210:$M$217,DE215)*$D$23</f>
        <v>0</v>
      </c>
      <c r="DG215" s="403"/>
      <c r="DH215" s="362"/>
      <c r="DI215" s="370" t="n">
        <f aca="false">COUNTIF($M$210:$M$217,DH215)*$D$23</f>
        <v>0</v>
      </c>
      <c r="DJ215" s="403"/>
      <c r="DK215" s="362"/>
      <c r="DL215" s="370" t="n">
        <f aca="false">COUNTIF($M$210:$M$217,DK215)*$D$23</f>
        <v>0</v>
      </c>
      <c r="DM215" s="403"/>
      <c r="DN215" s="362"/>
      <c r="DO215" s="370" t="n">
        <f aca="false">COUNTIF($M$210:$M$217,DN215)*$D$23</f>
        <v>0</v>
      </c>
      <c r="DP215" s="403"/>
      <c r="DQ215" s="362"/>
      <c r="DR215" s="370" t="n">
        <f aca="false">COUNTIF($M$210:$M$217,DQ215)*$D$23</f>
        <v>0</v>
      </c>
      <c r="DS215" s="403"/>
      <c r="DT215" s="362"/>
      <c r="DU215" s="370" t="n">
        <f aca="false">COUNTIF($M$210:$M$217,DT215)*$D$23</f>
        <v>0</v>
      </c>
      <c r="DV215" s="403"/>
      <c r="DW215" s="362"/>
      <c r="DX215" s="370" t="n">
        <f aca="false">COUNTIF($M$210:$M$217,DW215)*$D$23</f>
        <v>0</v>
      </c>
      <c r="DY215" s="403"/>
      <c r="DZ215" s="362"/>
      <c r="EA215" s="370" t="n">
        <f aca="false">COUNTIF($M$210:$M$217,DZ215)*$D$23</f>
        <v>0</v>
      </c>
      <c r="EB215" s="403"/>
      <c r="EC215" s="362"/>
      <c r="ED215" s="370" t="n">
        <f aca="false">COUNTIF($M$210:$M$217,EC215)*$D$23</f>
        <v>0</v>
      </c>
      <c r="EE215" s="403"/>
      <c r="EF215" s="362"/>
      <c r="EG215" s="370" t="n">
        <f aca="false">COUNTIF($M$210:$M$217,EF215)*$D$23</f>
        <v>0</v>
      </c>
      <c r="EH215" s="403"/>
      <c r="EI215" s="403"/>
    </row>
    <row r="216" customFormat="false" ht="15" hidden="false" customHeight="false" outlineLevel="0" collapsed="false">
      <c r="A216" s="331"/>
      <c r="B216" s="331"/>
      <c r="C216" s="421"/>
      <c r="D216" s="421"/>
      <c r="E216" s="421"/>
      <c r="F216" s="422" t="n">
        <f aca="false">+$D$23</f>
        <v>5</v>
      </c>
      <c r="G216" s="422" t="n">
        <f aca="false">VLOOKUP(H216,Equipos!$Q$1:$R$25,2,0)</f>
        <v>21</v>
      </c>
      <c r="H216" s="409" t="str">
        <f aca="false">Idiomas!$D$261</f>
        <v>Octavos de final</v>
      </c>
      <c r="I216" s="409"/>
      <c r="J216" s="417"/>
      <c r="K216" s="366" t="str">
        <f aca="false">Idiomas!$D$200&amp;"-"&amp;ROWS($L$210:L216)</f>
        <v>Cuartofinalista-7</v>
      </c>
      <c r="L216" s="353"/>
      <c r="M216" s="358" t="str">
        <f aca="false">WORLDCUP!AF133</f>
        <v>W92</v>
      </c>
      <c r="N216" s="331"/>
      <c r="O216" s="331"/>
      <c r="P216" s="331"/>
      <c r="Q216" s="331"/>
      <c r="R216" s="403"/>
      <c r="S216" s="362" t="s">
        <v>374</v>
      </c>
      <c r="T216" s="370" t="n">
        <f aca="false">COUNTIF($M$210:$M$217,S216)*$D$23</f>
        <v>0</v>
      </c>
      <c r="U216" s="403"/>
      <c r="V216" s="362" t="s">
        <v>374</v>
      </c>
      <c r="W216" s="370" t="n">
        <f aca="false">COUNTIF($M$210:$M$217,V216)*$D$23</f>
        <v>0</v>
      </c>
      <c r="X216" s="403"/>
      <c r="Y216" s="362" t="s">
        <v>331</v>
      </c>
      <c r="Z216" s="370" t="n">
        <f aca="false">COUNTIF($M$210:$M$217,Y216)*$D$23</f>
        <v>0</v>
      </c>
      <c r="AA216" s="403"/>
      <c r="AB216" s="362" t="s">
        <v>332</v>
      </c>
      <c r="AC216" s="370" t="n">
        <f aca="false">COUNTIF($M$210:$M$217,AB216)*$D$23</f>
        <v>0</v>
      </c>
      <c r="AD216" s="403"/>
      <c r="AE216" s="362" t="s">
        <v>374</v>
      </c>
      <c r="AF216" s="370" t="n">
        <f aca="false">COUNTIF($M$210:$M$217,AE216)*$D$23</f>
        <v>0</v>
      </c>
      <c r="AG216" s="403"/>
      <c r="AH216" s="362" t="s">
        <v>374</v>
      </c>
      <c r="AI216" s="370" t="n">
        <f aca="false">COUNTIF($M$210:$M$217,AH216)*$D$23</f>
        <v>0</v>
      </c>
      <c r="AJ216" s="403"/>
      <c r="AK216" s="362" t="s">
        <v>374</v>
      </c>
      <c r="AL216" s="370" t="n">
        <f aca="false">COUNTIF($M$210:$M$217,AK216)*$D$23</f>
        <v>0</v>
      </c>
      <c r="AM216" s="403"/>
      <c r="AN216" s="362" t="s">
        <v>374</v>
      </c>
      <c r="AO216" s="370" t="n">
        <f aca="false">COUNTIF($M$210:$M$217,AN216)*$D$23</f>
        <v>0</v>
      </c>
      <c r="AP216" s="403"/>
      <c r="AQ216" s="362" t="s">
        <v>374</v>
      </c>
      <c r="AR216" s="370" t="n">
        <f aca="false">COUNTIF($M$210:$M$217,AQ216)*$D$23</f>
        <v>0</v>
      </c>
      <c r="AS216" s="403"/>
      <c r="AT216" s="362" t="s">
        <v>374</v>
      </c>
      <c r="AU216" s="370" t="n">
        <f aca="false">COUNTIF($M$210:$M$217,AT216)*$D$23</f>
        <v>0</v>
      </c>
      <c r="AV216" s="403"/>
      <c r="AW216" s="362" t="s">
        <v>374</v>
      </c>
      <c r="AX216" s="370" t="n">
        <f aca="false">COUNTIF($M$210:$M$217,AW216)*$D$23</f>
        <v>0</v>
      </c>
      <c r="AY216" s="403"/>
      <c r="AZ216" s="362" t="s">
        <v>374</v>
      </c>
      <c r="BA216" s="370" t="n">
        <f aca="false">COUNTIF($M$210:$M$217,AZ216)*$D$23</f>
        <v>0</v>
      </c>
      <c r="BB216" s="403"/>
      <c r="BC216" s="362" t="s">
        <v>376</v>
      </c>
      <c r="BD216" s="370" t="n">
        <f aca="false">COUNTIF($M$210:$M$217,BC216)*$D$23</f>
        <v>0</v>
      </c>
      <c r="BE216" s="403"/>
      <c r="BF216" s="362" t="s">
        <v>374</v>
      </c>
      <c r="BG216" s="370" t="n">
        <f aca="false">COUNTIF($M$210:$M$217,BF216)*$D$23</f>
        <v>0</v>
      </c>
      <c r="BH216" s="403"/>
      <c r="BI216" s="362" t="s">
        <v>374</v>
      </c>
      <c r="BJ216" s="370" t="n">
        <f aca="false">COUNTIF($M$210:$M$217,BI216)*$D$23</f>
        <v>0</v>
      </c>
      <c r="BK216" s="403"/>
      <c r="BL216" s="362" t="s">
        <v>374</v>
      </c>
      <c r="BM216" s="370" t="n">
        <f aca="false">COUNTIF($M$210:$M$217,BL216)*$D$23</f>
        <v>0</v>
      </c>
      <c r="BN216" s="403"/>
      <c r="BO216" s="362" t="s">
        <v>374</v>
      </c>
      <c r="BP216" s="370" t="n">
        <f aca="false">COUNTIF($M$210:$M$217,BO216)*$D$23</f>
        <v>0</v>
      </c>
      <c r="BQ216" s="403"/>
      <c r="BR216" s="362" t="s">
        <v>374</v>
      </c>
      <c r="BS216" s="370" t="n">
        <f aca="false">COUNTIF($M$210:$M$217,BR216)*$D$23</f>
        <v>0</v>
      </c>
      <c r="BT216" s="403"/>
      <c r="BU216" s="362"/>
      <c r="BV216" s="370" t="n">
        <f aca="false">COUNTIF($M$210:$M$217,BU216)*$D$23</f>
        <v>0</v>
      </c>
      <c r="BW216" s="403"/>
      <c r="BX216" s="362"/>
      <c r="BY216" s="370" t="n">
        <f aca="false">COUNTIF($M$210:$M$217,BX216)*$D$23</f>
        <v>0</v>
      </c>
      <c r="BZ216" s="403"/>
      <c r="CA216" s="362"/>
      <c r="CB216" s="370" t="n">
        <f aca="false">COUNTIF($M$210:$M$217,CA216)*$D$23</f>
        <v>0</v>
      </c>
      <c r="CC216" s="403"/>
      <c r="CD216" s="362"/>
      <c r="CE216" s="370" t="n">
        <f aca="false">COUNTIF($M$210:$M$217,CD216)*$D$23</f>
        <v>0</v>
      </c>
      <c r="CF216" s="403"/>
      <c r="CG216" s="362"/>
      <c r="CH216" s="370" t="n">
        <f aca="false">COUNTIF($M$210:$M$217,CG216)*$D$23</f>
        <v>0</v>
      </c>
      <c r="CI216" s="403"/>
      <c r="CJ216" s="362"/>
      <c r="CK216" s="370" t="n">
        <f aca="false">COUNTIF($M$210:$M$217,CJ216)*$D$23</f>
        <v>0</v>
      </c>
      <c r="CL216" s="403"/>
      <c r="CM216" s="362"/>
      <c r="CN216" s="370" t="n">
        <f aca="false">COUNTIF($M$210:$M$217,CM216)*$D$23</f>
        <v>0</v>
      </c>
      <c r="CO216" s="403"/>
      <c r="CP216" s="362"/>
      <c r="CQ216" s="370" t="n">
        <f aca="false">COUNTIF($M$210:$M$217,CP216)*$D$23</f>
        <v>0</v>
      </c>
      <c r="CR216" s="403"/>
      <c r="CS216" s="362"/>
      <c r="CT216" s="370" t="n">
        <f aca="false">COUNTIF($M$210:$M$217,CS216)*$D$23</f>
        <v>0</v>
      </c>
      <c r="CU216" s="403"/>
      <c r="CV216" s="362"/>
      <c r="CW216" s="370" t="n">
        <f aca="false">COUNTIF($M$210:$M$217,CV216)*$D$23</f>
        <v>0</v>
      </c>
      <c r="CX216" s="403"/>
      <c r="CY216" s="362"/>
      <c r="CZ216" s="370" t="n">
        <f aca="false">COUNTIF($M$210:$M$217,CY216)*$D$23</f>
        <v>0</v>
      </c>
      <c r="DA216" s="403"/>
      <c r="DB216" s="362"/>
      <c r="DC216" s="370" t="n">
        <f aca="false">COUNTIF($M$210:$M$217,DB216)*$D$23</f>
        <v>0</v>
      </c>
      <c r="DD216" s="403"/>
      <c r="DE216" s="362"/>
      <c r="DF216" s="370" t="n">
        <f aca="false">COUNTIF($M$210:$M$217,DE216)*$D$23</f>
        <v>0</v>
      </c>
      <c r="DG216" s="403"/>
      <c r="DH216" s="362"/>
      <c r="DI216" s="370" t="n">
        <f aca="false">COUNTIF($M$210:$M$217,DH216)*$D$23</f>
        <v>0</v>
      </c>
      <c r="DJ216" s="403"/>
      <c r="DK216" s="362"/>
      <c r="DL216" s="370" t="n">
        <f aca="false">COUNTIF($M$210:$M$217,DK216)*$D$23</f>
        <v>0</v>
      </c>
      <c r="DM216" s="403"/>
      <c r="DN216" s="362"/>
      <c r="DO216" s="370" t="n">
        <f aca="false">COUNTIF($M$210:$M$217,DN216)*$D$23</f>
        <v>0</v>
      </c>
      <c r="DP216" s="403"/>
      <c r="DQ216" s="362"/>
      <c r="DR216" s="370" t="n">
        <f aca="false">COUNTIF($M$210:$M$217,DQ216)*$D$23</f>
        <v>0</v>
      </c>
      <c r="DS216" s="403"/>
      <c r="DT216" s="362"/>
      <c r="DU216" s="370" t="n">
        <f aca="false">COUNTIF($M$210:$M$217,DT216)*$D$23</f>
        <v>0</v>
      </c>
      <c r="DV216" s="403"/>
      <c r="DW216" s="362"/>
      <c r="DX216" s="370" t="n">
        <f aca="false">COUNTIF($M$210:$M$217,DW216)*$D$23</f>
        <v>0</v>
      </c>
      <c r="DY216" s="403"/>
      <c r="DZ216" s="362"/>
      <c r="EA216" s="370" t="n">
        <f aca="false">COUNTIF($M$210:$M$217,DZ216)*$D$23</f>
        <v>0</v>
      </c>
      <c r="EB216" s="403"/>
      <c r="EC216" s="362"/>
      <c r="ED216" s="370" t="n">
        <f aca="false">COUNTIF($M$210:$M$217,EC216)*$D$23</f>
        <v>0</v>
      </c>
      <c r="EE216" s="403"/>
      <c r="EF216" s="362"/>
      <c r="EG216" s="370" t="n">
        <f aca="false">COUNTIF($M$210:$M$217,EF216)*$D$23</f>
        <v>0</v>
      </c>
      <c r="EH216" s="403"/>
      <c r="EI216" s="403"/>
    </row>
    <row r="217" customFormat="false" ht="15" hidden="false" customHeight="false" outlineLevel="0" collapsed="false">
      <c r="A217" s="331"/>
      <c r="B217" s="331"/>
      <c r="C217" s="421"/>
      <c r="D217" s="421"/>
      <c r="E217" s="421"/>
      <c r="F217" s="422" t="n">
        <f aca="false">+$D$23</f>
        <v>5</v>
      </c>
      <c r="G217" s="422" t="n">
        <f aca="false">VLOOKUP(H217,Equipos!$Q$1:$R$25,2,0)</f>
        <v>21</v>
      </c>
      <c r="H217" s="409" t="str">
        <f aca="false">Idiomas!$D$261</f>
        <v>Octavos de final</v>
      </c>
      <c r="I217" s="409"/>
      <c r="J217" s="417"/>
      <c r="K217" s="395" t="str">
        <f aca="false">Idiomas!$D$200&amp;"-"&amp;ROWS($L$210:L217)</f>
        <v>Cuartofinalista-8</v>
      </c>
      <c r="L217" s="395"/>
      <c r="M217" s="396" t="str">
        <f aca="false">WORLDCUP!AF134</f>
        <v>W96</v>
      </c>
      <c r="N217" s="331"/>
      <c r="O217" s="331"/>
      <c r="P217" s="331"/>
      <c r="Q217" s="331"/>
      <c r="R217" s="403"/>
      <c r="S217" s="397" t="s">
        <v>370</v>
      </c>
      <c r="T217" s="370" t="n">
        <f aca="false">COUNTIF($M$210:$M$217,S217)*$D$23</f>
        <v>0</v>
      </c>
      <c r="U217" s="403"/>
      <c r="V217" s="397" t="s">
        <v>370</v>
      </c>
      <c r="W217" s="370" t="n">
        <f aca="false">COUNTIF($M$210:$M$217,V217)*$D$23</f>
        <v>0</v>
      </c>
      <c r="X217" s="403"/>
      <c r="Y217" s="397" t="s">
        <v>370</v>
      </c>
      <c r="Z217" s="370" t="n">
        <f aca="false">COUNTIF($M$210:$M$217,Y217)*$D$23</f>
        <v>0</v>
      </c>
      <c r="AA217" s="403"/>
      <c r="AB217" s="397" t="s">
        <v>370</v>
      </c>
      <c r="AC217" s="370" t="n">
        <f aca="false">COUNTIF($M$210:$M$217,AB217)*$D$23</f>
        <v>0</v>
      </c>
      <c r="AD217" s="403"/>
      <c r="AE217" s="397" t="s">
        <v>370</v>
      </c>
      <c r="AF217" s="370" t="n">
        <f aca="false">COUNTIF($M$210:$M$217,AE217)*$D$23</f>
        <v>0</v>
      </c>
      <c r="AG217" s="403"/>
      <c r="AH217" s="397" t="s">
        <v>370</v>
      </c>
      <c r="AI217" s="370" t="n">
        <f aca="false">COUNTIF($M$210:$M$217,AH217)*$D$23</f>
        <v>0</v>
      </c>
      <c r="AJ217" s="403"/>
      <c r="AK217" s="397" t="s">
        <v>370</v>
      </c>
      <c r="AL217" s="370" t="n">
        <f aca="false">COUNTIF($M$210:$M$217,AK217)*$D$23</f>
        <v>0</v>
      </c>
      <c r="AM217" s="403"/>
      <c r="AN217" s="397" t="s">
        <v>370</v>
      </c>
      <c r="AO217" s="370" t="n">
        <f aca="false">COUNTIF($M$210:$M$217,AN217)*$D$23</f>
        <v>0</v>
      </c>
      <c r="AP217" s="403"/>
      <c r="AQ217" s="397" t="s">
        <v>370</v>
      </c>
      <c r="AR217" s="370" t="n">
        <f aca="false">COUNTIF($M$210:$M$217,AQ217)*$D$23</f>
        <v>0</v>
      </c>
      <c r="AS217" s="403"/>
      <c r="AT217" s="397" t="s">
        <v>370</v>
      </c>
      <c r="AU217" s="370" t="n">
        <f aca="false">COUNTIF($M$210:$M$217,AT217)*$D$23</f>
        <v>0</v>
      </c>
      <c r="AV217" s="403"/>
      <c r="AW217" s="397" t="s">
        <v>370</v>
      </c>
      <c r="AX217" s="370" t="n">
        <f aca="false">COUNTIF($M$210:$M$217,AW217)*$D$23</f>
        <v>0</v>
      </c>
      <c r="AY217" s="403"/>
      <c r="AZ217" s="397" t="s">
        <v>370</v>
      </c>
      <c r="BA217" s="370" t="n">
        <f aca="false">COUNTIF($M$210:$M$217,AZ217)*$D$23</f>
        <v>0</v>
      </c>
      <c r="BB217" s="403"/>
      <c r="BC217" s="397" t="s">
        <v>375</v>
      </c>
      <c r="BD217" s="370" t="n">
        <f aca="false">COUNTIF($M$210:$M$217,BC217)*$D$23</f>
        <v>0</v>
      </c>
      <c r="BE217" s="403"/>
      <c r="BF217" s="397" t="s">
        <v>370</v>
      </c>
      <c r="BG217" s="370" t="n">
        <f aca="false">COUNTIF($M$210:$M$217,BF217)*$D$23</f>
        <v>0</v>
      </c>
      <c r="BH217" s="403"/>
      <c r="BI217" s="397" t="s">
        <v>370</v>
      </c>
      <c r="BJ217" s="370" t="n">
        <f aca="false">COUNTIF($M$210:$M$217,BI217)*$D$23</f>
        <v>0</v>
      </c>
      <c r="BK217" s="403"/>
      <c r="BL217" s="397" t="s">
        <v>370</v>
      </c>
      <c r="BM217" s="370" t="n">
        <f aca="false">COUNTIF($M$210:$M$217,BL217)*$D$23</f>
        <v>0</v>
      </c>
      <c r="BN217" s="403"/>
      <c r="BO217" s="397" t="s">
        <v>370</v>
      </c>
      <c r="BP217" s="370" t="n">
        <f aca="false">COUNTIF($M$210:$M$217,BO217)*$D$23</f>
        <v>0</v>
      </c>
      <c r="BQ217" s="403"/>
      <c r="BR217" s="397" t="s">
        <v>370</v>
      </c>
      <c r="BS217" s="370" t="n">
        <f aca="false">COUNTIF($M$210:$M$217,BR217)*$D$23</f>
        <v>0</v>
      </c>
      <c r="BT217" s="403"/>
      <c r="BU217" s="397"/>
      <c r="BV217" s="370" t="n">
        <f aca="false">COUNTIF($M$210:$M$217,BU217)*$D$23</f>
        <v>0</v>
      </c>
      <c r="BW217" s="403"/>
      <c r="BX217" s="397"/>
      <c r="BY217" s="370" t="n">
        <f aca="false">COUNTIF($M$210:$M$217,BX217)*$D$23</f>
        <v>0</v>
      </c>
      <c r="BZ217" s="403"/>
      <c r="CA217" s="397"/>
      <c r="CB217" s="370" t="n">
        <f aca="false">COUNTIF($M$210:$M$217,CA217)*$D$23</f>
        <v>0</v>
      </c>
      <c r="CC217" s="403"/>
      <c r="CD217" s="397"/>
      <c r="CE217" s="370" t="n">
        <f aca="false">COUNTIF($M$210:$M$217,CD217)*$D$23</f>
        <v>0</v>
      </c>
      <c r="CF217" s="403"/>
      <c r="CG217" s="397"/>
      <c r="CH217" s="370" t="n">
        <f aca="false">COUNTIF($M$210:$M$217,CG217)*$D$23</f>
        <v>0</v>
      </c>
      <c r="CI217" s="403"/>
      <c r="CJ217" s="397"/>
      <c r="CK217" s="370" t="n">
        <f aca="false">COUNTIF($M$210:$M$217,CJ217)*$D$23</f>
        <v>0</v>
      </c>
      <c r="CL217" s="403"/>
      <c r="CM217" s="397"/>
      <c r="CN217" s="370" t="n">
        <f aca="false">COUNTIF($M$210:$M$217,CM217)*$D$23</f>
        <v>0</v>
      </c>
      <c r="CO217" s="403"/>
      <c r="CP217" s="397"/>
      <c r="CQ217" s="370" t="n">
        <f aca="false">COUNTIF($M$210:$M$217,CP217)*$D$23</f>
        <v>0</v>
      </c>
      <c r="CR217" s="403"/>
      <c r="CS217" s="397"/>
      <c r="CT217" s="370" t="n">
        <f aca="false">COUNTIF($M$210:$M$217,CS217)*$D$23</f>
        <v>0</v>
      </c>
      <c r="CU217" s="403"/>
      <c r="CV217" s="397"/>
      <c r="CW217" s="370" t="n">
        <f aca="false">COUNTIF($M$210:$M$217,CV217)*$D$23</f>
        <v>0</v>
      </c>
      <c r="CX217" s="403"/>
      <c r="CY217" s="397"/>
      <c r="CZ217" s="370" t="n">
        <f aca="false">COUNTIF($M$210:$M$217,CY217)*$D$23</f>
        <v>0</v>
      </c>
      <c r="DA217" s="403"/>
      <c r="DB217" s="397"/>
      <c r="DC217" s="370" t="n">
        <f aca="false">COUNTIF($M$210:$M$217,DB217)*$D$23</f>
        <v>0</v>
      </c>
      <c r="DD217" s="403"/>
      <c r="DE217" s="397"/>
      <c r="DF217" s="370" t="n">
        <f aca="false">COUNTIF($M$210:$M$217,DE217)*$D$23</f>
        <v>0</v>
      </c>
      <c r="DG217" s="403"/>
      <c r="DH217" s="397"/>
      <c r="DI217" s="370" t="n">
        <f aca="false">COUNTIF($M$210:$M$217,DH217)*$D$23</f>
        <v>0</v>
      </c>
      <c r="DJ217" s="403"/>
      <c r="DK217" s="397"/>
      <c r="DL217" s="370" t="n">
        <f aca="false">COUNTIF($M$210:$M$217,DK217)*$D$23</f>
        <v>0</v>
      </c>
      <c r="DM217" s="403"/>
      <c r="DN217" s="397"/>
      <c r="DO217" s="370" t="n">
        <f aca="false">COUNTIF($M$210:$M$217,DN217)*$D$23</f>
        <v>0</v>
      </c>
      <c r="DP217" s="403"/>
      <c r="DQ217" s="397"/>
      <c r="DR217" s="370" t="n">
        <f aca="false">COUNTIF($M$210:$M$217,DQ217)*$D$23</f>
        <v>0</v>
      </c>
      <c r="DS217" s="403"/>
      <c r="DT217" s="397"/>
      <c r="DU217" s="370" t="n">
        <f aca="false">COUNTIF($M$210:$M$217,DT217)*$D$23</f>
        <v>0</v>
      </c>
      <c r="DV217" s="403"/>
      <c r="DW217" s="397"/>
      <c r="DX217" s="370" t="n">
        <f aca="false">COUNTIF($M$210:$M$217,DW217)*$D$23</f>
        <v>0</v>
      </c>
      <c r="DY217" s="403"/>
      <c r="DZ217" s="397"/>
      <c r="EA217" s="370" t="n">
        <f aca="false">COUNTIF($M$210:$M$217,DZ217)*$D$23</f>
        <v>0</v>
      </c>
      <c r="EB217" s="403"/>
      <c r="EC217" s="397"/>
      <c r="ED217" s="370" t="n">
        <f aca="false">COUNTIF($M$210:$M$217,EC217)*$D$23</f>
        <v>0</v>
      </c>
      <c r="EE217" s="403"/>
      <c r="EF217" s="397"/>
      <c r="EG217" s="370" t="n">
        <f aca="false">COUNTIF($M$210:$M$217,EF217)*$D$23</f>
        <v>0</v>
      </c>
      <c r="EH217" s="403"/>
      <c r="EI217" s="403"/>
    </row>
    <row r="218" customFormat="false" ht="15" hidden="false" customHeight="false" outlineLevel="0" collapsed="false">
      <c r="A218" s="331"/>
      <c r="B218" s="331"/>
      <c r="C218" s="421" t="s">
        <v>385</v>
      </c>
      <c r="D218" s="421"/>
      <c r="E218" s="421"/>
      <c r="F218" s="422"/>
      <c r="G218" s="422"/>
      <c r="H218" s="409"/>
      <c r="I218" s="409"/>
      <c r="J218" s="412"/>
      <c r="K218" s="413" t="str">
        <f aca="false">Idiomas!D461</f>
        <v>Equipos 1/4</v>
      </c>
      <c r="L218" s="414"/>
      <c r="M218" s="413" t="str">
        <f aca="false">"Max: "&amp;$D$23*COUNT(T210:T217)</f>
        <v>Max: 40</v>
      </c>
      <c r="N218" s="331"/>
      <c r="O218" s="331"/>
      <c r="P218" s="331"/>
      <c r="Q218" s="331"/>
      <c r="R218" s="326"/>
      <c r="S218" s="415"/>
      <c r="T218" s="346" t="n">
        <f aca="false">SUM(T210:T217)</f>
        <v>0</v>
      </c>
      <c r="U218" s="326"/>
      <c r="V218" s="415"/>
      <c r="W218" s="346" t="n">
        <f aca="false">SUM(W210:W217)</f>
        <v>0</v>
      </c>
      <c r="X218" s="326"/>
      <c r="Y218" s="415"/>
      <c r="Z218" s="346" t="n">
        <f aca="false">SUM(Z210:Z217)</f>
        <v>0</v>
      </c>
      <c r="AA218" s="326"/>
      <c r="AB218" s="415"/>
      <c r="AC218" s="346" t="n">
        <f aca="false">SUM(AC210:AC217)</f>
        <v>0</v>
      </c>
      <c r="AD218" s="326"/>
      <c r="AE218" s="415"/>
      <c r="AF218" s="346" t="n">
        <f aca="false">SUM(AF210:AF217)</f>
        <v>0</v>
      </c>
      <c r="AG218" s="326"/>
      <c r="AH218" s="415"/>
      <c r="AI218" s="346" t="n">
        <f aca="false">SUM(AI210:AI217)</f>
        <v>0</v>
      </c>
      <c r="AJ218" s="326"/>
      <c r="AK218" s="415"/>
      <c r="AL218" s="346" t="n">
        <f aca="false">SUM(AL210:AL217)</f>
        <v>0</v>
      </c>
      <c r="AM218" s="326"/>
      <c r="AN218" s="415"/>
      <c r="AO218" s="346" t="n">
        <f aca="false">SUM(AO210:AO217)</f>
        <v>0</v>
      </c>
      <c r="AP218" s="326"/>
      <c r="AQ218" s="415"/>
      <c r="AR218" s="346" t="n">
        <f aca="false">SUM(AR210:AR217)</f>
        <v>0</v>
      </c>
      <c r="AS218" s="326"/>
      <c r="AT218" s="415"/>
      <c r="AU218" s="346" t="n">
        <f aca="false">SUM(AU210:AU217)</f>
        <v>0</v>
      </c>
      <c r="AV218" s="326"/>
      <c r="AW218" s="415"/>
      <c r="AX218" s="346" t="n">
        <f aca="false">SUM(AX210:AX217)</f>
        <v>0</v>
      </c>
      <c r="AY218" s="326"/>
      <c r="AZ218" s="415"/>
      <c r="BA218" s="346" t="n">
        <f aca="false">SUM(BA210:BA217)</f>
        <v>0</v>
      </c>
      <c r="BB218" s="326"/>
      <c r="BC218" s="415"/>
      <c r="BD218" s="346" t="n">
        <f aca="false">SUM(BD210:BD217)</f>
        <v>0</v>
      </c>
      <c r="BE218" s="326"/>
      <c r="BF218" s="415"/>
      <c r="BG218" s="346" t="n">
        <f aca="false">SUM(BG210:BG217)</f>
        <v>0</v>
      </c>
      <c r="BH218" s="326"/>
      <c r="BI218" s="415"/>
      <c r="BJ218" s="346" t="n">
        <f aca="false">SUM(BJ210:BJ217)</f>
        <v>0</v>
      </c>
      <c r="BK218" s="326"/>
      <c r="BL218" s="415"/>
      <c r="BM218" s="346" t="n">
        <f aca="false">SUM(BM210:BM217)</f>
        <v>0</v>
      </c>
      <c r="BN218" s="326"/>
      <c r="BO218" s="415"/>
      <c r="BP218" s="346" t="n">
        <f aca="false">SUM(BP210:BP217)</f>
        <v>0</v>
      </c>
      <c r="BQ218" s="326"/>
      <c r="BR218" s="415"/>
      <c r="BS218" s="346" t="n">
        <f aca="false">SUM(BS210:BS217)</f>
        <v>0</v>
      </c>
      <c r="BT218" s="326"/>
      <c r="BU218" s="415"/>
      <c r="BV218" s="346" t="n">
        <f aca="false">SUM(BV210:BV217)</f>
        <v>0</v>
      </c>
      <c r="BW218" s="326"/>
      <c r="BX218" s="415"/>
      <c r="BY218" s="346" t="n">
        <f aca="false">SUM(BY210:BY217)</f>
        <v>0</v>
      </c>
      <c r="BZ218" s="326"/>
      <c r="CA218" s="415"/>
      <c r="CB218" s="346" t="n">
        <f aca="false">SUM(CB210:CB217)</f>
        <v>0</v>
      </c>
      <c r="CC218" s="326"/>
      <c r="CD218" s="415"/>
      <c r="CE218" s="346" t="n">
        <f aca="false">SUM(CE210:CE217)</f>
        <v>0</v>
      </c>
      <c r="CF218" s="326"/>
      <c r="CG218" s="415"/>
      <c r="CH218" s="346" t="n">
        <f aca="false">SUM(CH210:CH217)</f>
        <v>0</v>
      </c>
      <c r="CI218" s="326"/>
      <c r="CJ218" s="415"/>
      <c r="CK218" s="346" t="n">
        <f aca="false">SUM(CK210:CK217)</f>
        <v>0</v>
      </c>
      <c r="CL218" s="326"/>
      <c r="CM218" s="415"/>
      <c r="CN218" s="346" t="n">
        <f aca="false">SUM(CN210:CN217)</f>
        <v>0</v>
      </c>
      <c r="CO218" s="326"/>
      <c r="CP218" s="415"/>
      <c r="CQ218" s="346" t="n">
        <f aca="false">SUM(CQ210:CQ217)</f>
        <v>0</v>
      </c>
      <c r="CR218" s="326"/>
      <c r="CS218" s="415"/>
      <c r="CT218" s="346" t="n">
        <f aca="false">SUM(CT210:CT217)</f>
        <v>0</v>
      </c>
      <c r="CU218" s="326"/>
      <c r="CV218" s="415"/>
      <c r="CW218" s="346" t="n">
        <f aca="false">SUM(CW210:CW217)</f>
        <v>0</v>
      </c>
      <c r="CX218" s="326"/>
      <c r="CY218" s="415"/>
      <c r="CZ218" s="346" t="n">
        <f aca="false">SUM(CZ210:CZ217)</f>
        <v>0</v>
      </c>
      <c r="DA218" s="326"/>
      <c r="DB218" s="415"/>
      <c r="DC218" s="346" t="n">
        <f aca="false">SUM(DC210:DC217)</f>
        <v>0</v>
      </c>
      <c r="DD218" s="326"/>
      <c r="DE218" s="415"/>
      <c r="DF218" s="346" t="n">
        <f aca="false">SUM(DF210:DF217)</f>
        <v>0</v>
      </c>
      <c r="DG218" s="326"/>
      <c r="DH218" s="415"/>
      <c r="DI218" s="346" t="n">
        <f aca="false">SUM(DI210:DI217)</f>
        <v>0</v>
      </c>
      <c r="DJ218" s="326"/>
      <c r="DK218" s="415"/>
      <c r="DL218" s="346" t="n">
        <f aca="false">SUM(DL210:DL217)</f>
        <v>0</v>
      </c>
      <c r="DM218" s="326"/>
      <c r="DN218" s="415"/>
      <c r="DO218" s="346" t="n">
        <f aca="false">SUM(DO210:DO217)</f>
        <v>0</v>
      </c>
      <c r="DP218" s="326"/>
      <c r="DQ218" s="415"/>
      <c r="DR218" s="346" t="n">
        <f aca="false">SUM(DR210:DR217)</f>
        <v>0</v>
      </c>
      <c r="DS218" s="326"/>
      <c r="DT218" s="415"/>
      <c r="DU218" s="346" t="n">
        <f aca="false">SUM(DU210:DU217)</f>
        <v>0</v>
      </c>
      <c r="DV218" s="326"/>
      <c r="DW218" s="415"/>
      <c r="DX218" s="346" t="n">
        <f aca="false">SUM(DX210:DX217)</f>
        <v>0</v>
      </c>
      <c r="DY218" s="326"/>
      <c r="DZ218" s="415"/>
      <c r="EA218" s="346" t="n">
        <f aca="false">SUM(EA210:EA217)</f>
        <v>0</v>
      </c>
      <c r="EB218" s="326"/>
      <c r="EC218" s="415"/>
      <c r="ED218" s="346" t="n">
        <f aca="false">SUM(ED210:ED217)</f>
        <v>0</v>
      </c>
      <c r="EE218" s="326"/>
      <c r="EF218" s="415"/>
      <c r="EG218" s="346" t="n">
        <f aca="false">SUM(EG210:EG217)</f>
        <v>0</v>
      </c>
      <c r="EH218" s="326"/>
      <c r="EI218" s="326"/>
    </row>
    <row r="219" customFormat="false" ht="15" hidden="false" customHeight="false" outlineLevel="0" collapsed="false">
      <c r="A219" s="331"/>
      <c r="B219" s="331"/>
      <c r="C219" s="421"/>
      <c r="D219" s="421"/>
      <c r="E219" s="421"/>
      <c r="F219" s="422"/>
      <c r="G219" s="422"/>
      <c r="H219" s="409"/>
      <c r="I219" s="418" t="s">
        <v>244</v>
      </c>
      <c r="J219" s="412"/>
      <c r="K219" s="345" t="str">
        <f aca="false">Idiomas!D142</f>
        <v>ENFRENTAMIENTOS CUARTOS</v>
      </c>
      <c r="L219" s="332"/>
      <c r="M219" s="346"/>
      <c r="N219" s="331"/>
      <c r="O219" s="331"/>
      <c r="P219" s="331"/>
      <c r="Q219" s="331"/>
      <c r="R219" s="326"/>
      <c r="S219" s="415"/>
      <c r="T219" s="346"/>
      <c r="U219" s="326"/>
      <c r="V219" s="415"/>
      <c r="W219" s="346"/>
      <c r="X219" s="326"/>
      <c r="Y219" s="415"/>
      <c r="Z219" s="346"/>
      <c r="AA219" s="326"/>
      <c r="AB219" s="415"/>
      <c r="AC219" s="346"/>
      <c r="AD219" s="326"/>
      <c r="AE219" s="415"/>
      <c r="AF219" s="346"/>
      <c r="AG219" s="326"/>
      <c r="AH219" s="415"/>
      <c r="AI219" s="346"/>
      <c r="AJ219" s="326"/>
      <c r="AK219" s="415"/>
      <c r="AL219" s="346"/>
      <c r="AM219" s="326"/>
      <c r="AN219" s="415"/>
      <c r="AO219" s="346"/>
      <c r="AP219" s="326"/>
      <c r="AQ219" s="415"/>
      <c r="AR219" s="346"/>
      <c r="AS219" s="326"/>
      <c r="AT219" s="415"/>
      <c r="AU219" s="346"/>
      <c r="AV219" s="326"/>
      <c r="AW219" s="415"/>
      <c r="AX219" s="346"/>
      <c r="AY219" s="326"/>
      <c r="AZ219" s="415"/>
      <c r="BA219" s="346"/>
      <c r="BB219" s="326"/>
      <c r="BC219" s="415"/>
      <c r="BD219" s="346"/>
      <c r="BE219" s="326"/>
      <c r="BF219" s="415"/>
      <c r="BG219" s="346"/>
      <c r="BH219" s="326"/>
      <c r="BI219" s="415"/>
      <c r="BJ219" s="346"/>
      <c r="BK219" s="326"/>
      <c r="BL219" s="415"/>
      <c r="BM219" s="346"/>
      <c r="BN219" s="326"/>
      <c r="BO219" s="415"/>
      <c r="BP219" s="346"/>
      <c r="BQ219" s="326"/>
      <c r="BR219" s="415"/>
      <c r="BS219" s="346"/>
      <c r="BT219" s="326"/>
      <c r="BU219" s="415"/>
      <c r="BV219" s="346"/>
      <c r="BW219" s="326"/>
      <c r="BX219" s="415"/>
      <c r="BY219" s="346"/>
      <c r="BZ219" s="326"/>
      <c r="CA219" s="415"/>
      <c r="CB219" s="346"/>
      <c r="CC219" s="326"/>
      <c r="CD219" s="415"/>
      <c r="CE219" s="346"/>
      <c r="CF219" s="326"/>
      <c r="CG219" s="415"/>
      <c r="CH219" s="346"/>
      <c r="CI219" s="326"/>
      <c r="CJ219" s="415"/>
      <c r="CK219" s="346"/>
      <c r="CL219" s="326"/>
      <c r="CM219" s="415"/>
      <c r="CN219" s="346"/>
      <c r="CO219" s="326"/>
      <c r="CP219" s="415"/>
      <c r="CQ219" s="346"/>
      <c r="CR219" s="326"/>
      <c r="CS219" s="415"/>
      <c r="CT219" s="346"/>
      <c r="CU219" s="326"/>
      <c r="CV219" s="415"/>
      <c r="CW219" s="346"/>
      <c r="CX219" s="326"/>
      <c r="CY219" s="415"/>
      <c r="CZ219" s="346"/>
      <c r="DA219" s="326"/>
      <c r="DB219" s="415"/>
      <c r="DC219" s="346"/>
      <c r="DD219" s="326"/>
      <c r="DE219" s="415"/>
      <c r="DF219" s="346"/>
      <c r="DG219" s="326"/>
      <c r="DH219" s="415"/>
      <c r="DI219" s="346"/>
      <c r="DJ219" s="326"/>
      <c r="DK219" s="415"/>
      <c r="DL219" s="346"/>
      <c r="DM219" s="326"/>
      <c r="DN219" s="415"/>
      <c r="DO219" s="346"/>
      <c r="DP219" s="326"/>
      <c r="DQ219" s="415"/>
      <c r="DR219" s="346"/>
      <c r="DS219" s="326"/>
      <c r="DT219" s="415"/>
      <c r="DU219" s="346"/>
      <c r="DV219" s="326"/>
      <c r="DW219" s="415"/>
      <c r="DX219" s="346"/>
      <c r="DY219" s="326"/>
      <c r="DZ219" s="415"/>
      <c r="EA219" s="346"/>
      <c r="EB219" s="326"/>
      <c r="EC219" s="415"/>
      <c r="ED219" s="346"/>
      <c r="EE219" s="326"/>
      <c r="EF219" s="415"/>
      <c r="EG219" s="346"/>
      <c r="EH219" s="326"/>
      <c r="EI219" s="326"/>
    </row>
    <row r="220" customFormat="false" ht="15" hidden="false" customHeight="false" outlineLevel="0" collapsed="false">
      <c r="A220" s="331" t="n">
        <f aca="false">WORLDCUP!AD131</f>
        <v>0</v>
      </c>
      <c r="B220" s="331" t="n">
        <f aca="false">WORLDCUP!AC131</f>
        <v>0</v>
      </c>
      <c r="C220" s="421" t="str">
        <f aca="false">CONCATENATE(WORLDCUP!AF131,"-",WORLDCUP!AA131)</f>
        <v>W90-W89</v>
      </c>
      <c r="D220" s="421" t="str">
        <f aca="false">IF(WORLDCUP!AC131&gt;WORLDCUP!AD131,2,IF(WORLDCUP!AC131&lt;WORLDCUP!AD131,1,IF(AND(WORLDCUP!AC131=WORLDCUP!AD131,WORLDCUP!AC131&lt;&gt;"",WORLDCUP!AD131&lt;&gt;""),0,"PD")))</f>
        <v>PD</v>
      </c>
      <c r="E220" s="421" t="str">
        <f aca="false">IF(OR(WORLDCUP!AD131="",WORLDCUP!AC131=""),"-",A220&amp;"-"&amp;B220)</f>
        <v>-</v>
      </c>
      <c r="F220" s="422" t="n">
        <f aca="false">SUM($D$24:$D$26)*I220</f>
        <v>17</v>
      </c>
      <c r="G220" s="422" t="n">
        <f aca="false">VLOOKUP(H220,Equipos!$Q$1:$R$25,2,0)</f>
        <v>22</v>
      </c>
      <c r="H220" s="409" t="str">
        <f aca="false">Idiomas!$D$262</f>
        <v>Cuartos de final</v>
      </c>
      <c r="I220" s="424" t="n">
        <v>1</v>
      </c>
      <c r="J220" s="417" t="s">
        <v>206</v>
      </c>
      <c r="K220" s="353" t="str">
        <f aca="false">CONCATENATE(WORLDCUP!AA131,"-",WORLDCUP!AF131)</f>
        <v>W89-W90</v>
      </c>
      <c r="L220" s="353" t="str">
        <f aca="false">IF(OR(WORLDCUP!AC131="",WORLDCUP!AD131=""),"PD",IF(WORLDCUP!AC131&gt;WORLDCUP!AD131,1,IF(WORLDCUP!AC131&lt;WORLDCUP!AD131,2,0)))</f>
        <v>PD</v>
      </c>
      <c r="M220" s="358" t="str">
        <f aca="false">IF(OR(WORLDCUP!AC131="",WORLDCUP!AD131=""),"-",N220&amp;"|"&amp;O220&amp;"-"&amp;P220)</f>
        <v>-</v>
      </c>
      <c r="N220" s="331" t="str">
        <f aca="false">IF(OR(WORLDCUP!AC131="",WORLDCUP!AD131=""),"",IF(WORLDCUP!AC131&gt;WORLDCUP!AD131,"1",IF(WORLDCUP!AC131&lt;WORLDCUP!AD131,"2","X")))</f>
        <v/>
      </c>
      <c r="O220" s="331" t="n">
        <f aca="false">WORLDCUP!AC131</f>
        <v>0</v>
      </c>
      <c r="P220" s="331" t="n">
        <f aca="false">WORLDCUP!AD131</f>
        <v>0</v>
      </c>
      <c r="Q220" s="331" t="n">
        <f aca="false">ABS(O220-P220)</f>
        <v>0</v>
      </c>
      <c r="R220" s="403"/>
      <c r="S220" s="369" t="s">
        <v>266</v>
      </c>
      <c r="T220" s="355" t="n">
        <f aca="false">IFERROR(IF($M220=S220,($D$8+$D$9+$D$10)*$I220,IF($N220=LEFT(S220,1),($D$8+MAX(0,IF($D$50=1,$D$9*(1-(ABS($Q220-ABS(VALUE(MID(S220,FIND("|",S220)+1,FIND("-",S220)-FIND("|",S220)-1))-VALUE(MID(S220,FIND("-",S220)+1,10)))))*$D$50),$D$9*(1-(IF($N220="X",ABS($O220-VALUE(MID(S220,FIND("|",S220)+1,FIND("-",S220)-FIND("|",S220)-1))),ABS($Q220-ABS(VALUE(MID(S220,FIND("|",S220)+1,FIND("-",S220)-FIND("|",S220)-1))-VALUE(MID(S220,FIND("-",S220)+1,10)))))*$D$50)))))*$I220,0)),0)</f>
        <v>0</v>
      </c>
      <c r="U220" s="403"/>
      <c r="V220" s="369" t="s">
        <v>264</v>
      </c>
      <c r="W220" s="355" t="n">
        <f aca="false">IFERROR(IF($M220=V220,($D$8+$D$9+$D$10)*$I220,IF($N220=LEFT(V220,1),($D$8+MAX(0,IF($D$50=1,$D$9*(1-(ABS($Q220-ABS(VALUE(MID(V220,FIND("|",V220)+1,FIND("-",V220)-FIND("|",V220)-1))-VALUE(MID(V220,FIND("-",V220)+1,10)))))*$D$50),$D$9*(1-(IF($N220="X",ABS($O220-VALUE(MID(V220,FIND("|",V220)+1,FIND("-",V220)-FIND("|",V220)-1))),ABS($Q220-ABS(VALUE(MID(V220,FIND("|",V220)+1,FIND("-",V220)-FIND("|",V220)-1))-VALUE(MID(V220,FIND("-",V220)+1,10)))))*$D$50)))))*$I220,0)),0)</f>
        <v>0</v>
      </c>
      <c r="X220" s="403"/>
      <c r="Y220" s="369" t="s">
        <v>266</v>
      </c>
      <c r="Z220" s="355" t="n">
        <f aca="false">IFERROR(IF($M220=Y220,($D$8+$D$9+$D$10)*$I220,IF($N220=LEFT(Y220,1),($D$8+MAX(0,IF($D$50=1,$D$9*(1-(ABS($Q220-ABS(VALUE(MID(Y220,FIND("|",Y220)+1,FIND("-",Y220)-FIND("|",Y220)-1))-VALUE(MID(Y220,FIND("-",Y220)+1,10)))))*$D$50),$D$9*(1-(IF($N220="X",ABS($O220-VALUE(MID(Y220,FIND("|",Y220)+1,FIND("-",Y220)-FIND("|",Y220)-1))),ABS($Q220-ABS(VALUE(MID(Y220,FIND("|",Y220)+1,FIND("-",Y220)-FIND("|",Y220)-1))-VALUE(MID(Y220,FIND("-",Y220)+1,10)))))*$D$50)))))*$I220,0)),0)</f>
        <v>0</v>
      </c>
      <c r="AA220" s="403"/>
      <c r="AB220" s="369" t="s">
        <v>264</v>
      </c>
      <c r="AC220" s="355" t="n">
        <f aca="false">IFERROR(IF($M220=AB220,($D$8+$D$9+$D$10)*$I220,IF($N220=LEFT(AB220,1),($D$8+MAX(0,IF($D$50=1,$D$9*(1-(ABS($Q220-ABS(VALUE(MID(AB220,FIND("|",AB220)+1,FIND("-",AB220)-FIND("|",AB220)-1))-VALUE(MID(AB220,FIND("-",AB220)+1,10)))))*$D$50),$D$9*(1-(IF($N220="X",ABS($O220-VALUE(MID(AB220,FIND("|",AB220)+1,FIND("-",AB220)-FIND("|",AB220)-1))),ABS($Q220-ABS(VALUE(MID(AB220,FIND("|",AB220)+1,FIND("-",AB220)-FIND("|",AB220)-1))-VALUE(MID(AB220,FIND("-",AB220)+1,10)))))*$D$50)))))*$I220,0)),0)</f>
        <v>0</v>
      </c>
      <c r="AD220" s="403"/>
      <c r="AE220" s="369" t="s">
        <v>264</v>
      </c>
      <c r="AF220" s="355" t="n">
        <f aca="false">IFERROR(IF($M220=AE220,($D$8+$D$9+$D$10)*$I220,IF($N220=LEFT(AE220,1),($D$8+MAX(0,IF($D$50=1,$D$9*(1-(ABS($Q220-ABS(VALUE(MID(AE220,FIND("|",AE220)+1,FIND("-",AE220)-FIND("|",AE220)-1))-VALUE(MID(AE220,FIND("-",AE220)+1,10)))))*$D$50),$D$9*(1-(IF($N220="X",ABS($O220-VALUE(MID(AE220,FIND("|",AE220)+1,FIND("-",AE220)-FIND("|",AE220)-1))),ABS($Q220-ABS(VALUE(MID(AE220,FIND("|",AE220)+1,FIND("-",AE220)-FIND("|",AE220)-1))-VALUE(MID(AE220,FIND("-",AE220)+1,10)))))*$D$50)))))*$I220,0)),0)</f>
        <v>0</v>
      </c>
      <c r="AG220" s="403"/>
      <c r="AH220" s="369" t="s">
        <v>264</v>
      </c>
      <c r="AI220" s="355" t="n">
        <f aca="false">IFERROR(IF($M220=AH220,($D$8+$D$9+$D$10)*$I220,IF($N220=LEFT(AH220,1),($D$8+MAX(0,IF($D$50=1,$D$9*(1-(ABS($Q220-ABS(VALUE(MID(AH220,FIND("|",AH220)+1,FIND("-",AH220)-FIND("|",AH220)-1))-VALUE(MID(AH220,FIND("-",AH220)+1,10)))))*$D$50),$D$9*(1-(IF($N220="X",ABS($O220-VALUE(MID(AH220,FIND("|",AH220)+1,FIND("-",AH220)-FIND("|",AH220)-1))),ABS($Q220-ABS(VALUE(MID(AH220,FIND("|",AH220)+1,FIND("-",AH220)-FIND("|",AH220)-1))-VALUE(MID(AH220,FIND("-",AH220)+1,10)))))*$D$50)))))*$I220,0)),0)</f>
        <v>0</v>
      </c>
      <c r="AJ220" s="403"/>
      <c r="AK220" s="369" t="s">
        <v>264</v>
      </c>
      <c r="AL220" s="355" t="n">
        <f aca="false">IFERROR(IF($M220=AK220,($D$8+$D$9+$D$10)*$I220,IF($N220=LEFT(AK220,1),($D$8+MAX(0,IF($D$50=1,$D$9*(1-(ABS($Q220-ABS(VALUE(MID(AK220,FIND("|",AK220)+1,FIND("-",AK220)-FIND("|",AK220)-1))-VALUE(MID(AK220,FIND("-",AK220)+1,10)))))*$D$50),$D$9*(1-(IF($N220="X",ABS($O220-VALUE(MID(AK220,FIND("|",AK220)+1,FIND("-",AK220)-FIND("|",AK220)-1))),ABS($Q220-ABS(VALUE(MID(AK220,FIND("|",AK220)+1,FIND("-",AK220)-FIND("|",AK220)-1))-VALUE(MID(AK220,FIND("-",AK220)+1,10)))))*$D$50)))))*$I220,0)),0)</f>
        <v>0</v>
      </c>
      <c r="AM220" s="403"/>
      <c r="AN220" s="369" t="s">
        <v>265</v>
      </c>
      <c r="AO220" s="355" t="n">
        <f aca="false">IFERROR(IF($M220=AN220,($D$8+$D$9+$D$10)*$I220,IF($N220=LEFT(AN220,1),($D$8+MAX(0,IF($D$50=1,$D$9*(1-(ABS($Q220-ABS(VALUE(MID(AN220,FIND("|",AN220)+1,FIND("-",AN220)-FIND("|",AN220)-1))-VALUE(MID(AN220,FIND("-",AN220)+1,10)))))*$D$50),$D$9*(1-(IF($N220="X",ABS($O220-VALUE(MID(AN220,FIND("|",AN220)+1,FIND("-",AN220)-FIND("|",AN220)-1))),ABS($Q220-ABS(VALUE(MID(AN220,FIND("|",AN220)+1,FIND("-",AN220)-FIND("|",AN220)-1))-VALUE(MID(AN220,FIND("-",AN220)+1,10)))))*$D$50)))))*$I220,0)),0)</f>
        <v>0</v>
      </c>
      <c r="AP220" s="403"/>
      <c r="AQ220" s="369" t="s">
        <v>277</v>
      </c>
      <c r="AR220" s="355" t="n">
        <f aca="false">IFERROR(IF($M220=AQ220,($D$8+$D$9+$D$10)*$I220,IF($N220=LEFT(AQ220,1),($D$8+MAX(0,IF($D$50=1,$D$9*(1-(ABS($Q220-ABS(VALUE(MID(AQ220,FIND("|",AQ220)+1,FIND("-",AQ220)-FIND("|",AQ220)-1))-VALUE(MID(AQ220,FIND("-",AQ220)+1,10)))))*$D$50),$D$9*(1-(IF($N220="X",ABS($O220-VALUE(MID(AQ220,FIND("|",AQ220)+1,FIND("-",AQ220)-FIND("|",AQ220)-1))),ABS($Q220-ABS(VALUE(MID(AQ220,FIND("|",AQ220)+1,FIND("-",AQ220)-FIND("|",AQ220)-1))-VALUE(MID(AQ220,FIND("-",AQ220)+1,10)))))*$D$50)))))*$I220,0)),0)</f>
        <v>0</v>
      </c>
      <c r="AS220" s="403"/>
      <c r="AT220" s="369" t="s">
        <v>279</v>
      </c>
      <c r="AU220" s="355" t="n">
        <f aca="false">IFERROR(IF($M220=AT220,($D$8+$D$9+$D$10)*$I220,IF($N220=LEFT(AT220,1),($D$8+MAX(0,IF($D$50=1,$D$9*(1-(ABS($Q220-ABS(VALUE(MID(AT220,FIND("|",AT220)+1,FIND("-",AT220)-FIND("|",AT220)-1))-VALUE(MID(AT220,FIND("-",AT220)+1,10)))))*$D$50),$D$9*(1-(IF($N220="X",ABS($O220-VALUE(MID(AT220,FIND("|",AT220)+1,FIND("-",AT220)-FIND("|",AT220)-1))),ABS($Q220-ABS(VALUE(MID(AT220,FIND("|",AT220)+1,FIND("-",AT220)-FIND("|",AT220)-1))-VALUE(MID(AT220,FIND("-",AT220)+1,10)))))*$D$50)))))*$I220,0)),0)</f>
        <v>0</v>
      </c>
      <c r="AV220" s="403"/>
      <c r="AW220" s="369" t="s">
        <v>264</v>
      </c>
      <c r="AX220" s="355" t="n">
        <f aca="false">IFERROR(IF($M220=AW220,($D$8+$D$9+$D$10)*$I220,IF($N220=LEFT(AW220,1),($D$8+MAX(0,IF($D$50=1,$D$9*(1-(ABS($Q220-ABS(VALUE(MID(AW220,FIND("|",AW220)+1,FIND("-",AW220)-FIND("|",AW220)-1))-VALUE(MID(AW220,FIND("-",AW220)+1,10)))))*$D$50),$D$9*(1-(IF($N220="X",ABS($O220-VALUE(MID(AW220,FIND("|",AW220)+1,FIND("-",AW220)-FIND("|",AW220)-1))),ABS($Q220-ABS(VALUE(MID(AW220,FIND("|",AW220)+1,FIND("-",AW220)-FIND("|",AW220)-1))-VALUE(MID(AW220,FIND("-",AW220)+1,10)))))*$D$50)))))*$I220,0)),0)</f>
        <v>0</v>
      </c>
      <c r="AY220" s="403"/>
      <c r="AZ220" s="369" t="s">
        <v>264</v>
      </c>
      <c r="BA220" s="355" t="n">
        <f aca="false">IFERROR(IF($M220=AZ220,($D$8+$D$9+$D$10)*$I220,IF($N220=LEFT(AZ220,1),($D$8+MAX(0,IF($D$50=1,$D$9*(1-(ABS($Q220-ABS(VALUE(MID(AZ220,FIND("|",AZ220)+1,FIND("-",AZ220)-FIND("|",AZ220)-1))-VALUE(MID(AZ220,FIND("-",AZ220)+1,10)))))*$D$50),$D$9*(1-(IF($N220="X",ABS($O220-VALUE(MID(AZ220,FIND("|",AZ220)+1,FIND("-",AZ220)-FIND("|",AZ220)-1))),ABS($Q220-ABS(VALUE(MID(AZ220,FIND("|",AZ220)+1,FIND("-",AZ220)-FIND("|",AZ220)-1))-VALUE(MID(AZ220,FIND("-",AZ220)+1,10)))))*$D$50)))))*$I220,0)),0)</f>
        <v>0</v>
      </c>
      <c r="BB220" s="403"/>
      <c r="BC220" s="369" t="s">
        <v>318</v>
      </c>
      <c r="BD220" s="355" t="n">
        <f aca="false">IFERROR(IF($M220=BC220,($D$8+$D$9+$D$10)*$I220,IF($N220=LEFT(BC220,1),($D$8+MAX(0,IF($D$50=1,$D$9*(1-(ABS($Q220-ABS(VALUE(MID(BC220,FIND("|",BC220)+1,FIND("-",BC220)-FIND("|",BC220)-1))-VALUE(MID(BC220,FIND("-",BC220)+1,10)))))*$D$50),$D$9*(1-(IF($N220="X",ABS($O220-VALUE(MID(BC220,FIND("|",BC220)+1,FIND("-",BC220)-FIND("|",BC220)-1))),ABS($Q220-ABS(VALUE(MID(BC220,FIND("|",BC220)+1,FIND("-",BC220)-FIND("|",BC220)-1))-VALUE(MID(BC220,FIND("-",BC220)+1,10)))))*$D$50)))))*$I220,0)),0)</f>
        <v>0</v>
      </c>
      <c r="BE220" s="403"/>
      <c r="BF220" s="369" t="s">
        <v>266</v>
      </c>
      <c r="BG220" s="355" t="n">
        <f aca="false">IFERROR(IF($M220=BF220,($D$8+$D$9+$D$10)*$I220,IF($N220=LEFT(BF220,1),($D$8+MAX(0,IF($D$50=1,$D$9*(1-(ABS($Q220-ABS(VALUE(MID(BF220,FIND("|",BF220)+1,FIND("-",BF220)-FIND("|",BF220)-1))-VALUE(MID(BF220,FIND("-",BF220)+1,10)))))*$D$50),$D$9*(1-(IF($N220="X",ABS($O220-VALUE(MID(BF220,FIND("|",BF220)+1,FIND("-",BF220)-FIND("|",BF220)-1))),ABS($Q220-ABS(VALUE(MID(BF220,FIND("|",BF220)+1,FIND("-",BF220)-FIND("|",BF220)-1))-VALUE(MID(BF220,FIND("-",BF220)+1,10)))))*$D$50)))))*$I220,0)),0)</f>
        <v>0</v>
      </c>
      <c r="BH220" s="403"/>
      <c r="BI220" s="369" t="s">
        <v>264</v>
      </c>
      <c r="BJ220" s="355" t="n">
        <f aca="false">IFERROR(IF($M220=BI220,($D$8+$D$9+$D$10)*$I220,IF($N220=LEFT(BI220,1),($D$8+MAX(0,IF($D$50=1,$D$9*(1-(ABS($Q220-ABS(VALUE(MID(BI220,FIND("|",BI220)+1,FIND("-",BI220)-FIND("|",BI220)-1))-VALUE(MID(BI220,FIND("-",BI220)+1,10)))))*$D$50),$D$9*(1-(IF($N220="X",ABS($O220-VALUE(MID(BI220,FIND("|",BI220)+1,FIND("-",BI220)-FIND("|",BI220)-1))),ABS($Q220-ABS(VALUE(MID(BI220,FIND("|",BI220)+1,FIND("-",BI220)-FIND("|",BI220)-1))-VALUE(MID(BI220,FIND("-",BI220)+1,10)))))*$D$50)))))*$I220,0)),0)</f>
        <v>0</v>
      </c>
      <c r="BK220" s="403"/>
      <c r="BL220" s="369" t="s">
        <v>288</v>
      </c>
      <c r="BM220" s="355" t="n">
        <f aca="false">IFERROR(IF($M220=BL220,($D$8+$D$9+$D$10)*$I220,IF($N220=LEFT(BL220,1),($D$8+MAX(0,IF($D$50=1,$D$9*(1-(ABS($Q220-ABS(VALUE(MID(BL220,FIND("|",BL220)+1,FIND("-",BL220)-FIND("|",BL220)-1))-VALUE(MID(BL220,FIND("-",BL220)+1,10)))))*$D$50),$D$9*(1-(IF($N220="X",ABS($O220-VALUE(MID(BL220,FIND("|",BL220)+1,FIND("-",BL220)-FIND("|",BL220)-1))),ABS($Q220-ABS(VALUE(MID(BL220,FIND("|",BL220)+1,FIND("-",BL220)-FIND("|",BL220)-1))-VALUE(MID(BL220,FIND("-",BL220)+1,10)))))*$D$50)))))*$I220,0)),0)</f>
        <v>0</v>
      </c>
      <c r="BN220" s="403"/>
      <c r="BO220" s="369" t="s">
        <v>272</v>
      </c>
      <c r="BP220" s="355" t="n">
        <f aca="false">IFERROR(IF($M220=BO220,($D$8+$D$9+$D$10)*$I220,IF($N220=LEFT(BO220,1),($D$8+MAX(0,IF($D$50=1,$D$9*(1-(ABS($Q220-ABS(VALUE(MID(BO220,FIND("|",BO220)+1,FIND("-",BO220)-FIND("|",BO220)-1))-VALUE(MID(BO220,FIND("-",BO220)+1,10)))))*$D$50),$D$9*(1-(IF($N220="X",ABS($O220-VALUE(MID(BO220,FIND("|",BO220)+1,FIND("-",BO220)-FIND("|",BO220)-1))),ABS($Q220-ABS(VALUE(MID(BO220,FIND("|",BO220)+1,FIND("-",BO220)-FIND("|",BO220)-1))-VALUE(MID(BO220,FIND("-",BO220)+1,10)))))*$D$50)))))*$I220,0)),0)</f>
        <v>0</v>
      </c>
      <c r="BQ220" s="403"/>
      <c r="BR220" s="369" t="s">
        <v>264</v>
      </c>
      <c r="BS220" s="355" t="n">
        <f aca="false">IFERROR(IF($M220=BR220,($D$8+$D$9+$D$10)*$I220,IF($N220=LEFT(BR220,1),($D$8+MAX(0,IF($D$50=1,$D$9*(1-(ABS($Q220-ABS(VALUE(MID(BR220,FIND("|",BR220)+1,FIND("-",BR220)-FIND("|",BR220)-1))-VALUE(MID(BR220,FIND("-",BR220)+1,10)))))*$D$50),$D$9*(1-(IF($N220="X",ABS($O220-VALUE(MID(BR220,FIND("|",BR220)+1,FIND("-",BR220)-FIND("|",BR220)-1))),ABS($Q220-ABS(VALUE(MID(BR220,FIND("|",BR220)+1,FIND("-",BR220)-FIND("|",BR220)-1))-VALUE(MID(BR220,FIND("-",BR220)+1,10)))))*$D$50)))))*$I220,0)),0)</f>
        <v>0</v>
      </c>
      <c r="BT220" s="403"/>
      <c r="BU220" s="369" t="str">
        <f aca="false">Idiomas!$D$369</f>
        <v>Pegar valores Cuartos</v>
      </c>
      <c r="BV220" s="355" t="n">
        <f aca="false">IFERROR(IF($M220=BU220,($D$8+$D$9+$D$10)*$I220,IF($N220=LEFT(BU220,1),($D$8+MAX(0,IF($D$50=1,$D$9*(1-(ABS($Q220-ABS(VALUE(MID(BU220,FIND("|",BU220)+1,FIND("-",BU220)-FIND("|",BU220)-1))-VALUE(MID(BU220,FIND("-",BU220)+1,10)))))*$D$50),$D$9*(1-(IF($N220="X",ABS($O220-VALUE(MID(BU220,FIND("|",BU220)+1,FIND("-",BU220)-FIND("|",BU220)-1))),ABS($Q220-ABS(VALUE(MID(BU220,FIND("|",BU220)+1,FIND("-",BU220)-FIND("|",BU220)-1))-VALUE(MID(BU220,FIND("-",BU220)+1,10)))))*$D$50)))))*$I220,0)),0)</f>
        <v>0</v>
      </c>
      <c r="BW220" s="403"/>
      <c r="BX220" s="369" t="str">
        <f aca="false">Idiomas!$D$369</f>
        <v>Pegar valores Cuartos</v>
      </c>
      <c r="BY220" s="355" t="n">
        <f aca="false">IFERROR(IF($M220=BX220,($D$8+$D$9+$D$10)*$I220,IF($N220=LEFT(BX220,1),($D$8+MAX(0,IF($D$50=1,$D$9*(1-(ABS($Q220-ABS(VALUE(MID(BX220,FIND("|",BX220)+1,FIND("-",BX220)-FIND("|",BX220)-1))-VALUE(MID(BX220,FIND("-",BX220)+1,10)))))*$D$50),$D$9*(1-(IF($N220="X",ABS($O220-VALUE(MID(BX220,FIND("|",BX220)+1,FIND("-",BX220)-FIND("|",BX220)-1))),ABS($Q220-ABS(VALUE(MID(BX220,FIND("|",BX220)+1,FIND("-",BX220)-FIND("|",BX220)-1))-VALUE(MID(BX220,FIND("-",BX220)+1,10)))))*$D$50)))))*$I220,0)),0)</f>
        <v>0</v>
      </c>
      <c r="BZ220" s="403"/>
      <c r="CA220" s="369" t="str">
        <f aca="false">Idiomas!$D$369</f>
        <v>Pegar valores Cuartos</v>
      </c>
      <c r="CB220" s="355" t="n">
        <f aca="false">IFERROR(IF($M220=CA220,($D$8+$D$9+$D$10)*$I220,IF($N220=LEFT(CA220,1),($D$8+MAX(0,IF($D$50=1,$D$9*(1-(ABS($Q220-ABS(VALUE(MID(CA220,FIND("|",CA220)+1,FIND("-",CA220)-FIND("|",CA220)-1))-VALUE(MID(CA220,FIND("-",CA220)+1,10)))))*$D$50),$D$9*(1-(IF($N220="X",ABS($O220-VALUE(MID(CA220,FIND("|",CA220)+1,FIND("-",CA220)-FIND("|",CA220)-1))),ABS($Q220-ABS(VALUE(MID(CA220,FIND("|",CA220)+1,FIND("-",CA220)-FIND("|",CA220)-1))-VALUE(MID(CA220,FIND("-",CA220)+1,10)))))*$D$50)))))*$I220,0)),0)</f>
        <v>0</v>
      </c>
      <c r="CC220" s="403"/>
      <c r="CD220" s="369" t="str">
        <f aca="false">Idiomas!$D$369</f>
        <v>Pegar valores Cuartos</v>
      </c>
      <c r="CE220" s="355" t="n">
        <f aca="false">IFERROR(IF($M220=CD220,($D$8+$D$9+$D$10)*$I220,IF($N220=LEFT(CD220,1),($D$8+MAX(0,IF($D$50=1,$D$9*(1-(ABS($Q220-ABS(VALUE(MID(CD220,FIND("|",CD220)+1,FIND("-",CD220)-FIND("|",CD220)-1))-VALUE(MID(CD220,FIND("-",CD220)+1,10)))))*$D$50),$D$9*(1-(IF($N220="X",ABS($O220-VALUE(MID(CD220,FIND("|",CD220)+1,FIND("-",CD220)-FIND("|",CD220)-1))),ABS($Q220-ABS(VALUE(MID(CD220,FIND("|",CD220)+1,FIND("-",CD220)-FIND("|",CD220)-1))-VALUE(MID(CD220,FIND("-",CD220)+1,10)))))*$D$50)))))*$I220,0)),0)</f>
        <v>0</v>
      </c>
      <c r="CF220" s="403"/>
      <c r="CG220" s="369" t="str">
        <f aca="false">Idiomas!$D$369</f>
        <v>Pegar valores Cuartos</v>
      </c>
      <c r="CH220" s="355" t="n">
        <f aca="false">IFERROR(IF($M220=CG220,($D$8+$D$9+$D$10)*$I220,IF($N220=LEFT(CG220,1),($D$8+MAX(0,IF($D$50=1,$D$9*(1-(ABS($Q220-ABS(VALUE(MID(CG220,FIND("|",CG220)+1,FIND("-",CG220)-FIND("|",CG220)-1))-VALUE(MID(CG220,FIND("-",CG220)+1,10)))))*$D$50),$D$9*(1-(IF($N220="X",ABS($O220-VALUE(MID(CG220,FIND("|",CG220)+1,FIND("-",CG220)-FIND("|",CG220)-1))),ABS($Q220-ABS(VALUE(MID(CG220,FIND("|",CG220)+1,FIND("-",CG220)-FIND("|",CG220)-1))-VALUE(MID(CG220,FIND("-",CG220)+1,10)))))*$D$50)))))*$I220,0)),0)</f>
        <v>0</v>
      </c>
      <c r="CI220" s="403"/>
      <c r="CJ220" s="369" t="str">
        <f aca="false">Idiomas!$D$369</f>
        <v>Pegar valores Cuartos</v>
      </c>
      <c r="CK220" s="355" t="n">
        <f aca="false">IFERROR(IF($M220=CJ220,($D$8+$D$9+$D$10)*$I220,IF($N220=LEFT(CJ220,1),($D$8+MAX(0,IF($D$50=1,$D$9*(1-(ABS($Q220-ABS(VALUE(MID(CJ220,FIND("|",CJ220)+1,FIND("-",CJ220)-FIND("|",CJ220)-1))-VALUE(MID(CJ220,FIND("-",CJ220)+1,10)))))*$D$50),$D$9*(1-(IF($N220="X",ABS($O220-VALUE(MID(CJ220,FIND("|",CJ220)+1,FIND("-",CJ220)-FIND("|",CJ220)-1))),ABS($Q220-ABS(VALUE(MID(CJ220,FIND("|",CJ220)+1,FIND("-",CJ220)-FIND("|",CJ220)-1))-VALUE(MID(CJ220,FIND("-",CJ220)+1,10)))))*$D$50)))))*$I220,0)),0)</f>
        <v>0</v>
      </c>
      <c r="CL220" s="403"/>
      <c r="CM220" s="369" t="str">
        <f aca="false">Idiomas!$D$369</f>
        <v>Pegar valores Cuartos</v>
      </c>
      <c r="CN220" s="355" t="n">
        <f aca="false">IFERROR(IF($M220=CM220,($D$8+$D$9+$D$10)*$I220,IF($N220=LEFT(CM220,1),($D$8+MAX(0,IF($D$50=1,$D$9*(1-(ABS($Q220-ABS(VALUE(MID(CM220,FIND("|",CM220)+1,FIND("-",CM220)-FIND("|",CM220)-1))-VALUE(MID(CM220,FIND("-",CM220)+1,10)))))*$D$50),$D$9*(1-(IF($N220="X",ABS($O220-VALUE(MID(CM220,FIND("|",CM220)+1,FIND("-",CM220)-FIND("|",CM220)-1))),ABS($Q220-ABS(VALUE(MID(CM220,FIND("|",CM220)+1,FIND("-",CM220)-FIND("|",CM220)-1))-VALUE(MID(CM220,FIND("-",CM220)+1,10)))))*$D$50)))))*$I220,0)),0)</f>
        <v>0</v>
      </c>
      <c r="CO220" s="403"/>
      <c r="CP220" s="369" t="str">
        <f aca="false">Idiomas!$D$369</f>
        <v>Pegar valores Cuartos</v>
      </c>
      <c r="CQ220" s="355" t="n">
        <f aca="false">IFERROR(IF($M220=CP220,($D$8+$D$9+$D$10)*$I220,IF($N220=LEFT(CP220,1),($D$8+MAX(0,IF($D$50=1,$D$9*(1-(ABS($Q220-ABS(VALUE(MID(CP220,FIND("|",CP220)+1,FIND("-",CP220)-FIND("|",CP220)-1))-VALUE(MID(CP220,FIND("-",CP220)+1,10)))))*$D$50),$D$9*(1-(IF($N220="X",ABS($O220-VALUE(MID(CP220,FIND("|",CP220)+1,FIND("-",CP220)-FIND("|",CP220)-1))),ABS($Q220-ABS(VALUE(MID(CP220,FIND("|",CP220)+1,FIND("-",CP220)-FIND("|",CP220)-1))-VALUE(MID(CP220,FIND("-",CP220)+1,10)))))*$D$50)))))*$I220,0)),0)</f>
        <v>0</v>
      </c>
      <c r="CR220" s="403"/>
      <c r="CS220" s="369" t="str">
        <f aca="false">Idiomas!$D$369</f>
        <v>Pegar valores Cuartos</v>
      </c>
      <c r="CT220" s="355" t="n">
        <f aca="false">IFERROR(IF($M220=CS220,($D$8+$D$9+$D$10)*$I220,IF($N220=LEFT(CS220,1),($D$8+MAX(0,IF($D$50=1,$D$9*(1-(ABS($Q220-ABS(VALUE(MID(CS220,FIND("|",CS220)+1,FIND("-",CS220)-FIND("|",CS220)-1))-VALUE(MID(CS220,FIND("-",CS220)+1,10)))))*$D$50),$D$9*(1-(IF($N220="X",ABS($O220-VALUE(MID(CS220,FIND("|",CS220)+1,FIND("-",CS220)-FIND("|",CS220)-1))),ABS($Q220-ABS(VALUE(MID(CS220,FIND("|",CS220)+1,FIND("-",CS220)-FIND("|",CS220)-1))-VALUE(MID(CS220,FIND("-",CS220)+1,10)))))*$D$50)))))*$I220,0)),0)</f>
        <v>0</v>
      </c>
      <c r="CU220" s="403"/>
      <c r="CV220" s="369" t="str">
        <f aca="false">Idiomas!$D$369</f>
        <v>Pegar valores Cuartos</v>
      </c>
      <c r="CW220" s="355" t="n">
        <f aca="false">IFERROR(IF($M220=CV220,($D$8+$D$9+$D$10)*$I220,IF($N220=LEFT(CV220,1),($D$8+MAX(0,IF($D$50=1,$D$9*(1-(ABS($Q220-ABS(VALUE(MID(CV220,FIND("|",CV220)+1,FIND("-",CV220)-FIND("|",CV220)-1))-VALUE(MID(CV220,FIND("-",CV220)+1,10)))))*$D$50),$D$9*(1-(IF($N220="X",ABS($O220-VALUE(MID(CV220,FIND("|",CV220)+1,FIND("-",CV220)-FIND("|",CV220)-1))),ABS($Q220-ABS(VALUE(MID(CV220,FIND("|",CV220)+1,FIND("-",CV220)-FIND("|",CV220)-1))-VALUE(MID(CV220,FIND("-",CV220)+1,10)))))*$D$50)))))*$I220,0)),0)</f>
        <v>0</v>
      </c>
      <c r="CX220" s="403"/>
      <c r="CY220" s="369" t="str">
        <f aca="false">Idiomas!$D$369</f>
        <v>Pegar valores Cuartos</v>
      </c>
      <c r="CZ220" s="355" t="n">
        <f aca="false">IFERROR(IF($M220=CY220,($D$8+$D$9+$D$10)*$I220,IF($N220=LEFT(CY220,1),($D$8+MAX(0,IF($D$50=1,$D$9*(1-(ABS($Q220-ABS(VALUE(MID(CY220,FIND("|",CY220)+1,FIND("-",CY220)-FIND("|",CY220)-1))-VALUE(MID(CY220,FIND("-",CY220)+1,10)))))*$D$50),$D$9*(1-(IF($N220="X",ABS($O220-VALUE(MID(CY220,FIND("|",CY220)+1,FIND("-",CY220)-FIND("|",CY220)-1))),ABS($Q220-ABS(VALUE(MID(CY220,FIND("|",CY220)+1,FIND("-",CY220)-FIND("|",CY220)-1))-VALUE(MID(CY220,FIND("-",CY220)+1,10)))))*$D$50)))))*$I220,0)),0)</f>
        <v>0</v>
      </c>
      <c r="DA220" s="403"/>
      <c r="DB220" s="369" t="str">
        <f aca="false">Idiomas!$D$369</f>
        <v>Pegar valores Cuartos</v>
      </c>
      <c r="DC220" s="355" t="n">
        <f aca="false">IFERROR(IF($M220=DB220,($D$8+$D$9+$D$10)*$I220,IF($N220=LEFT(DB220,1),($D$8+MAX(0,IF($D$50=1,$D$9*(1-(ABS($Q220-ABS(VALUE(MID(DB220,FIND("|",DB220)+1,FIND("-",DB220)-FIND("|",DB220)-1))-VALUE(MID(DB220,FIND("-",DB220)+1,10)))))*$D$50),$D$9*(1-(IF($N220="X",ABS($O220-VALUE(MID(DB220,FIND("|",DB220)+1,FIND("-",DB220)-FIND("|",DB220)-1))),ABS($Q220-ABS(VALUE(MID(DB220,FIND("|",DB220)+1,FIND("-",DB220)-FIND("|",DB220)-1))-VALUE(MID(DB220,FIND("-",DB220)+1,10)))))*$D$50)))))*$I220,0)),0)</f>
        <v>0</v>
      </c>
      <c r="DD220" s="403"/>
      <c r="DE220" s="369" t="str">
        <f aca="false">Idiomas!$D$369</f>
        <v>Pegar valores Cuartos</v>
      </c>
      <c r="DF220" s="355" t="n">
        <f aca="false">IFERROR(IF($M220=DE220,($D$8+$D$9+$D$10)*$I220,IF($N220=LEFT(DE220,1),($D$8+MAX(0,IF($D$50=1,$D$9*(1-(ABS($Q220-ABS(VALUE(MID(DE220,FIND("|",DE220)+1,FIND("-",DE220)-FIND("|",DE220)-1))-VALUE(MID(DE220,FIND("-",DE220)+1,10)))))*$D$50),$D$9*(1-(IF($N220="X",ABS($O220-VALUE(MID(DE220,FIND("|",DE220)+1,FIND("-",DE220)-FIND("|",DE220)-1))),ABS($Q220-ABS(VALUE(MID(DE220,FIND("|",DE220)+1,FIND("-",DE220)-FIND("|",DE220)-1))-VALUE(MID(DE220,FIND("-",DE220)+1,10)))))*$D$50)))))*$I220,0)),0)</f>
        <v>0</v>
      </c>
      <c r="DG220" s="403"/>
      <c r="DH220" s="369" t="str">
        <f aca="false">Idiomas!$D$369</f>
        <v>Pegar valores Cuartos</v>
      </c>
      <c r="DI220" s="355" t="n">
        <f aca="false">IFERROR(IF($M220=DH220,($D$8+$D$9+$D$10)*$I220,IF($N220=LEFT(DH220,1),($D$8+MAX(0,IF($D$50=1,$D$9*(1-(ABS($Q220-ABS(VALUE(MID(DH220,FIND("|",DH220)+1,FIND("-",DH220)-FIND("|",DH220)-1))-VALUE(MID(DH220,FIND("-",DH220)+1,10)))))*$D$50),$D$9*(1-(IF($N220="X",ABS($O220-VALUE(MID(DH220,FIND("|",DH220)+1,FIND("-",DH220)-FIND("|",DH220)-1))),ABS($Q220-ABS(VALUE(MID(DH220,FIND("|",DH220)+1,FIND("-",DH220)-FIND("|",DH220)-1))-VALUE(MID(DH220,FIND("-",DH220)+1,10)))))*$D$50)))))*$I220,0)),0)</f>
        <v>0</v>
      </c>
      <c r="DJ220" s="403"/>
      <c r="DK220" s="369" t="str">
        <f aca="false">Idiomas!$D$369</f>
        <v>Pegar valores Cuartos</v>
      </c>
      <c r="DL220" s="355" t="n">
        <f aca="false">IFERROR(IF($M220=DK220,($D$8+$D$9+$D$10)*$I220,IF($N220=LEFT(DK220,1),($D$8+MAX(0,IF($D$50=1,$D$9*(1-(ABS($Q220-ABS(VALUE(MID(DK220,FIND("|",DK220)+1,FIND("-",DK220)-FIND("|",DK220)-1))-VALUE(MID(DK220,FIND("-",DK220)+1,10)))))*$D$50),$D$9*(1-(IF($N220="X",ABS($O220-VALUE(MID(DK220,FIND("|",DK220)+1,FIND("-",DK220)-FIND("|",DK220)-1))),ABS($Q220-ABS(VALUE(MID(DK220,FIND("|",DK220)+1,FIND("-",DK220)-FIND("|",DK220)-1))-VALUE(MID(DK220,FIND("-",DK220)+1,10)))))*$D$50)))))*$I220,0)),0)</f>
        <v>0</v>
      </c>
      <c r="DM220" s="403"/>
      <c r="DN220" s="369" t="str">
        <f aca="false">Idiomas!$D$369</f>
        <v>Pegar valores Cuartos</v>
      </c>
      <c r="DO220" s="355" t="n">
        <f aca="false">IFERROR(IF($M220=DN220,($D$8+$D$9+$D$10)*$I220,IF($N220=LEFT(DN220,1),($D$8+MAX(0,IF($D$50=1,$D$9*(1-(ABS($Q220-ABS(VALUE(MID(DN220,FIND("|",DN220)+1,FIND("-",DN220)-FIND("|",DN220)-1))-VALUE(MID(DN220,FIND("-",DN220)+1,10)))))*$D$50),$D$9*(1-(IF($N220="X",ABS($O220-VALUE(MID(DN220,FIND("|",DN220)+1,FIND("-",DN220)-FIND("|",DN220)-1))),ABS($Q220-ABS(VALUE(MID(DN220,FIND("|",DN220)+1,FIND("-",DN220)-FIND("|",DN220)-1))-VALUE(MID(DN220,FIND("-",DN220)+1,10)))))*$D$50)))))*$I220,0)),0)</f>
        <v>0</v>
      </c>
      <c r="DP220" s="403"/>
      <c r="DQ220" s="369" t="str">
        <f aca="false">Idiomas!$D$369</f>
        <v>Pegar valores Cuartos</v>
      </c>
      <c r="DR220" s="355" t="n">
        <f aca="false">IFERROR(IF($M220=DQ220,($D$8+$D$9+$D$10)*$I220,IF($N220=LEFT(DQ220,1),($D$8+MAX(0,IF($D$50=1,$D$9*(1-(ABS($Q220-ABS(VALUE(MID(DQ220,FIND("|",DQ220)+1,FIND("-",DQ220)-FIND("|",DQ220)-1))-VALUE(MID(DQ220,FIND("-",DQ220)+1,10)))))*$D$50),$D$9*(1-(IF($N220="X",ABS($O220-VALUE(MID(DQ220,FIND("|",DQ220)+1,FIND("-",DQ220)-FIND("|",DQ220)-1))),ABS($Q220-ABS(VALUE(MID(DQ220,FIND("|",DQ220)+1,FIND("-",DQ220)-FIND("|",DQ220)-1))-VALUE(MID(DQ220,FIND("-",DQ220)+1,10)))))*$D$50)))))*$I220,0)),0)</f>
        <v>0</v>
      </c>
      <c r="DS220" s="403"/>
      <c r="DT220" s="369" t="str">
        <f aca="false">Idiomas!$D$369</f>
        <v>Pegar valores Cuartos</v>
      </c>
      <c r="DU220" s="355" t="n">
        <f aca="false">IFERROR(IF($M220=DT220,($D$8+$D$9+$D$10)*$I220,IF($N220=LEFT(DT220,1),($D$8+MAX(0,IF($D$50=1,$D$9*(1-(ABS($Q220-ABS(VALUE(MID(DT220,FIND("|",DT220)+1,FIND("-",DT220)-FIND("|",DT220)-1))-VALUE(MID(DT220,FIND("-",DT220)+1,10)))))*$D$50),$D$9*(1-(IF($N220="X",ABS($O220-VALUE(MID(DT220,FIND("|",DT220)+1,FIND("-",DT220)-FIND("|",DT220)-1))),ABS($Q220-ABS(VALUE(MID(DT220,FIND("|",DT220)+1,FIND("-",DT220)-FIND("|",DT220)-1))-VALUE(MID(DT220,FIND("-",DT220)+1,10)))))*$D$50)))))*$I220,0)),0)</f>
        <v>0</v>
      </c>
      <c r="DV220" s="403"/>
      <c r="DW220" s="369" t="str">
        <f aca="false">Idiomas!$D$369</f>
        <v>Pegar valores Cuartos</v>
      </c>
      <c r="DX220" s="355" t="n">
        <f aca="false">IFERROR(IF($M220=DW220,($D$8+$D$9+$D$10)*$I220,IF($N220=LEFT(DW220,1),($D$8+MAX(0,IF($D$50=1,$D$9*(1-(ABS($Q220-ABS(VALUE(MID(DW220,FIND("|",DW220)+1,FIND("-",DW220)-FIND("|",DW220)-1))-VALUE(MID(DW220,FIND("-",DW220)+1,10)))))*$D$50),$D$9*(1-(IF($N220="X",ABS($O220-VALUE(MID(DW220,FIND("|",DW220)+1,FIND("-",DW220)-FIND("|",DW220)-1))),ABS($Q220-ABS(VALUE(MID(DW220,FIND("|",DW220)+1,FIND("-",DW220)-FIND("|",DW220)-1))-VALUE(MID(DW220,FIND("-",DW220)+1,10)))))*$D$50)))))*$I220,0)),0)</f>
        <v>0</v>
      </c>
      <c r="DY220" s="403"/>
      <c r="DZ220" s="369" t="str">
        <f aca="false">Idiomas!$D$369</f>
        <v>Pegar valores Cuartos</v>
      </c>
      <c r="EA220" s="355" t="n">
        <f aca="false">IFERROR(IF($M220=DZ220,($D$8+$D$9+$D$10)*$I220,IF($N220=LEFT(DZ220,1),($D$8+MAX(0,IF($D$50=1,$D$9*(1-(ABS($Q220-ABS(VALUE(MID(DZ220,FIND("|",DZ220)+1,FIND("-",DZ220)-FIND("|",DZ220)-1))-VALUE(MID(DZ220,FIND("-",DZ220)+1,10)))))*$D$50),$D$9*(1-(IF($N220="X",ABS($O220-VALUE(MID(DZ220,FIND("|",DZ220)+1,FIND("-",DZ220)-FIND("|",DZ220)-1))),ABS($Q220-ABS(VALUE(MID(DZ220,FIND("|",DZ220)+1,FIND("-",DZ220)-FIND("|",DZ220)-1))-VALUE(MID(DZ220,FIND("-",DZ220)+1,10)))))*$D$50)))))*$I220,0)),0)</f>
        <v>0</v>
      </c>
      <c r="EB220" s="403"/>
      <c r="EC220" s="369" t="str">
        <f aca="false">Idiomas!$D$369</f>
        <v>Pegar valores Cuartos</v>
      </c>
      <c r="ED220" s="355" t="n">
        <f aca="false">IFERROR(IF($M220=EC220,($D$8+$D$9+$D$10)*$I220,IF($N220=LEFT(EC220,1),($D$8+MAX(0,IF($D$50=1,$D$9*(1-(ABS($Q220-ABS(VALUE(MID(EC220,FIND("|",EC220)+1,FIND("-",EC220)-FIND("|",EC220)-1))-VALUE(MID(EC220,FIND("-",EC220)+1,10)))))*$D$50),$D$9*(1-(IF($N220="X",ABS($O220-VALUE(MID(EC220,FIND("|",EC220)+1,FIND("-",EC220)-FIND("|",EC220)-1))),ABS($Q220-ABS(VALUE(MID(EC220,FIND("|",EC220)+1,FIND("-",EC220)-FIND("|",EC220)-1))-VALUE(MID(EC220,FIND("-",EC220)+1,10)))))*$D$50)))))*$I220,0)),0)</f>
        <v>0</v>
      </c>
      <c r="EE220" s="403"/>
      <c r="EF220" s="369" t="str">
        <f aca="false">Idiomas!$D$369</f>
        <v>Pegar valores Cuartos</v>
      </c>
      <c r="EG220" s="355" t="n">
        <f aca="false">IFERROR(IF($M220=EF220,($D$8+$D$9+$D$10)*$I220,IF($N220=LEFT(EF220,1),($D$8+MAX(0,IF($D$50=1,$D$9*(1-(ABS($Q220-ABS(VALUE(MID(EF220,FIND("|",EF220)+1,FIND("-",EF220)-FIND("|",EF220)-1))-VALUE(MID(EF220,FIND("-",EF220)+1,10)))))*$D$50),$D$9*(1-(IF($N220="X",ABS($O220-VALUE(MID(EF220,FIND("|",EF220)+1,FIND("-",EF220)-FIND("|",EF220)-1))),ABS($Q220-ABS(VALUE(MID(EF220,FIND("|",EF220)+1,FIND("-",EF220)-FIND("|",EF220)-1))-VALUE(MID(EF220,FIND("-",EF220)+1,10)))))*$D$50)))))*$I220,0)),0)</f>
        <v>0</v>
      </c>
      <c r="EH220" s="403"/>
      <c r="EI220" s="403"/>
    </row>
    <row r="221" customFormat="false" ht="15" hidden="false" customHeight="false" outlineLevel="0" collapsed="false">
      <c r="A221" s="331" t="n">
        <f aca="false">WORLDCUP!AD132</f>
        <v>0</v>
      </c>
      <c r="B221" s="331" t="n">
        <f aca="false">WORLDCUP!AC132</f>
        <v>0</v>
      </c>
      <c r="C221" s="421" t="str">
        <f aca="false">CONCATENATE(WORLDCUP!AF132,"-",WORLDCUP!AA132)</f>
        <v>W94-W93</v>
      </c>
      <c r="D221" s="421" t="str">
        <f aca="false">IF(WORLDCUP!AC132&gt;WORLDCUP!AD132,2,IF(WORLDCUP!AC132&lt;WORLDCUP!AD132,1,IF(AND(WORLDCUP!AC132=WORLDCUP!AD132,WORLDCUP!AC132&lt;&gt;"",WORLDCUP!AD132&lt;&gt;""),0,"PD")))</f>
        <v>PD</v>
      </c>
      <c r="E221" s="421" t="str">
        <f aca="false">IF(OR(WORLDCUP!AD132="",WORLDCUP!AC132=""),"-",A221&amp;"-"&amp;B221)</f>
        <v>-</v>
      </c>
      <c r="F221" s="422" t="n">
        <f aca="false">SUM($D$24:$D$26)*I221</f>
        <v>17</v>
      </c>
      <c r="G221" s="422" t="n">
        <f aca="false">VLOOKUP(H221,Equipos!$Q$1:$R$25,2,0)</f>
        <v>22</v>
      </c>
      <c r="H221" s="409" t="str">
        <f aca="false">Idiomas!$D$262</f>
        <v>Cuartos de final</v>
      </c>
      <c r="I221" s="424" t="n">
        <v>1</v>
      </c>
      <c r="J221" s="417"/>
      <c r="K221" s="366" t="str">
        <f aca="false">CONCATENATE(WORLDCUP!AA132,"-",WORLDCUP!AF132)</f>
        <v>W93-W94</v>
      </c>
      <c r="L221" s="353" t="str">
        <f aca="false">IF(OR(WORLDCUP!AC132="",WORLDCUP!AD132=""),"PD",IF(WORLDCUP!AC132&gt;WORLDCUP!AD132,1,IF(WORLDCUP!AC132&lt;WORLDCUP!AD132,2,0)))</f>
        <v>PD</v>
      </c>
      <c r="M221" s="358" t="str">
        <f aca="false">IF(OR(WORLDCUP!AC132="",WORLDCUP!AD132=""),"-",N221&amp;"|"&amp;O221&amp;"-"&amp;P221)</f>
        <v>-</v>
      </c>
      <c r="N221" s="331" t="str">
        <f aca="false">IF(OR(WORLDCUP!AC132="",WORLDCUP!AD132=""),"",IF(WORLDCUP!AC132&gt;WORLDCUP!AD132,"1",IF(WORLDCUP!AC132&lt;WORLDCUP!AD132,"2","X")))</f>
        <v/>
      </c>
      <c r="O221" s="331" t="n">
        <f aca="false">WORLDCUP!AC132</f>
        <v>0</v>
      </c>
      <c r="P221" s="331" t="n">
        <f aca="false">WORLDCUP!AD132</f>
        <v>0</v>
      </c>
      <c r="Q221" s="331" t="n">
        <f aca="false">ABS(O221-P221)</f>
        <v>0</v>
      </c>
      <c r="R221" s="403"/>
      <c r="S221" s="362" t="s">
        <v>288</v>
      </c>
      <c r="T221" s="355" t="n">
        <f aca="false">IFERROR(IF($M221=S221,($D$8+$D$9+$D$10)*$I221,IF($N221=LEFT(S221,1),($D$8+MAX(0,IF($D$50=1,$D$9*(1-(ABS($Q221-ABS(VALUE(MID(S221,FIND("|",S221)+1,FIND("-",S221)-FIND("|",S221)-1))-VALUE(MID(S221,FIND("-",S221)+1,10)))))*$D$50),$D$9*(1-(IF($N221="X",ABS($O221-VALUE(MID(S221,FIND("|",S221)+1,FIND("-",S221)-FIND("|",S221)-1))),ABS($Q221-ABS(VALUE(MID(S221,FIND("|",S221)+1,FIND("-",S221)-FIND("|",S221)-1))-VALUE(MID(S221,FIND("-",S221)+1,10)))))*$D$50)))))*$I221,0)),0)</f>
        <v>0</v>
      </c>
      <c r="U221" s="403"/>
      <c r="V221" s="362" t="s">
        <v>264</v>
      </c>
      <c r="W221" s="355" t="n">
        <f aca="false">IFERROR(IF($M221=V221,($D$8+$D$9+$D$10)*$I221,IF($N221=LEFT(V221,1),($D$8+MAX(0,IF($D$50=1,$D$9*(1-(ABS($Q221-ABS(VALUE(MID(V221,FIND("|",V221)+1,FIND("-",V221)-FIND("|",V221)-1))-VALUE(MID(V221,FIND("-",V221)+1,10)))))*$D$50),$D$9*(1-(IF($N221="X",ABS($O221-VALUE(MID(V221,FIND("|",V221)+1,FIND("-",V221)-FIND("|",V221)-1))),ABS($Q221-ABS(VALUE(MID(V221,FIND("|",V221)+1,FIND("-",V221)-FIND("|",V221)-1))-VALUE(MID(V221,FIND("-",V221)+1,10)))))*$D$50)))))*$I221,0)),0)</f>
        <v>0</v>
      </c>
      <c r="X221" s="403"/>
      <c r="Y221" s="362" t="s">
        <v>264</v>
      </c>
      <c r="Z221" s="355" t="n">
        <f aca="false">IFERROR(IF($M221=Y221,($D$8+$D$9+$D$10)*$I221,IF($N221=LEFT(Y221,1),($D$8+MAX(0,IF($D$50=1,$D$9*(1-(ABS($Q221-ABS(VALUE(MID(Y221,FIND("|",Y221)+1,FIND("-",Y221)-FIND("|",Y221)-1))-VALUE(MID(Y221,FIND("-",Y221)+1,10)))))*$D$50),$D$9*(1-(IF($N221="X",ABS($O221-VALUE(MID(Y221,FIND("|",Y221)+1,FIND("-",Y221)-FIND("|",Y221)-1))),ABS($Q221-ABS(VALUE(MID(Y221,FIND("|",Y221)+1,FIND("-",Y221)-FIND("|",Y221)-1))-VALUE(MID(Y221,FIND("-",Y221)+1,10)))))*$D$50)))))*$I221,0)),0)</f>
        <v>0</v>
      </c>
      <c r="AA221" s="403"/>
      <c r="AB221" s="362" t="s">
        <v>268</v>
      </c>
      <c r="AC221" s="355" t="n">
        <f aca="false">IFERROR(IF($M221=AB221,($D$8+$D$9+$D$10)*$I221,IF($N221=LEFT(AB221,1),($D$8+MAX(0,IF($D$50=1,$D$9*(1-(ABS($Q221-ABS(VALUE(MID(AB221,FIND("|",AB221)+1,FIND("-",AB221)-FIND("|",AB221)-1))-VALUE(MID(AB221,FIND("-",AB221)+1,10)))))*$D$50),$D$9*(1-(IF($N221="X",ABS($O221-VALUE(MID(AB221,FIND("|",AB221)+1,FIND("-",AB221)-FIND("|",AB221)-1))),ABS($Q221-ABS(VALUE(MID(AB221,FIND("|",AB221)+1,FIND("-",AB221)-FIND("|",AB221)-1))-VALUE(MID(AB221,FIND("-",AB221)+1,10)))))*$D$50)))))*$I221,0)),0)</f>
        <v>0</v>
      </c>
      <c r="AD221" s="403"/>
      <c r="AE221" s="362" t="s">
        <v>266</v>
      </c>
      <c r="AF221" s="355" t="n">
        <f aca="false">IFERROR(IF($M221=AE221,($D$8+$D$9+$D$10)*$I221,IF($N221=LEFT(AE221,1),($D$8+MAX(0,IF($D$50=1,$D$9*(1-(ABS($Q221-ABS(VALUE(MID(AE221,FIND("|",AE221)+1,FIND("-",AE221)-FIND("|",AE221)-1))-VALUE(MID(AE221,FIND("-",AE221)+1,10)))))*$D$50),$D$9*(1-(IF($N221="X",ABS($O221-VALUE(MID(AE221,FIND("|",AE221)+1,FIND("-",AE221)-FIND("|",AE221)-1))),ABS($Q221-ABS(VALUE(MID(AE221,FIND("|",AE221)+1,FIND("-",AE221)-FIND("|",AE221)-1))-VALUE(MID(AE221,FIND("-",AE221)+1,10)))))*$D$50)))))*$I221,0)),0)</f>
        <v>0</v>
      </c>
      <c r="AG221" s="403"/>
      <c r="AH221" s="362" t="s">
        <v>266</v>
      </c>
      <c r="AI221" s="355" t="n">
        <f aca="false">IFERROR(IF($M221=AH221,($D$8+$D$9+$D$10)*$I221,IF($N221=LEFT(AH221,1),($D$8+MAX(0,IF($D$50=1,$D$9*(1-(ABS($Q221-ABS(VALUE(MID(AH221,FIND("|",AH221)+1,FIND("-",AH221)-FIND("|",AH221)-1))-VALUE(MID(AH221,FIND("-",AH221)+1,10)))))*$D$50),$D$9*(1-(IF($N221="X",ABS($O221-VALUE(MID(AH221,FIND("|",AH221)+1,FIND("-",AH221)-FIND("|",AH221)-1))),ABS($Q221-ABS(VALUE(MID(AH221,FIND("|",AH221)+1,FIND("-",AH221)-FIND("|",AH221)-1))-VALUE(MID(AH221,FIND("-",AH221)+1,10)))))*$D$50)))))*$I221,0)),0)</f>
        <v>0</v>
      </c>
      <c r="AJ221" s="403"/>
      <c r="AK221" s="362" t="s">
        <v>266</v>
      </c>
      <c r="AL221" s="355" t="n">
        <f aca="false">IFERROR(IF($M221=AK221,($D$8+$D$9+$D$10)*$I221,IF($N221=LEFT(AK221,1),($D$8+MAX(0,IF($D$50=1,$D$9*(1-(ABS($Q221-ABS(VALUE(MID(AK221,FIND("|",AK221)+1,FIND("-",AK221)-FIND("|",AK221)-1))-VALUE(MID(AK221,FIND("-",AK221)+1,10)))))*$D$50),$D$9*(1-(IF($N221="X",ABS($O221-VALUE(MID(AK221,FIND("|",AK221)+1,FIND("-",AK221)-FIND("|",AK221)-1))),ABS($Q221-ABS(VALUE(MID(AK221,FIND("|",AK221)+1,FIND("-",AK221)-FIND("|",AK221)-1))-VALUE(MID(AK221,FIND("-",AK221)+1,10)))))*$D$50)))))*$I221,0)),0)</f>
        <v>0</v>
      </c>
      <c r="AM221" s="403"/>
      <c r="AN221" s="362" t="s">
        <v>264</v>
      </c>
      <c r="AO221" s="355" t="n">
        <f aca="false">IFERROR(IF($M221=AN221,($D$8+$D$9+$D$10)*$I221,IF($N221=LEFT(AN221,1),($D$8+MAX(0,IF($D$50=1,$D$9*(1-(ABS($Q221-ABS(VALUE(MID(AN221,FIND("|",AN221)+1,FIND("-",AN221)-FIND("|",AN221)-1))-VALUE(MID(AN221,FIND("-",AN221)+1,10)))))*$D$50),$D$9*(1-(IF($N221="X",ABS($O221-VALUE(MID(AN221,FIND("|",AN221)+1,FIND("-",AN221)-FIND("|",AN221)-1))),ABS($Q221-ABS(VALUE(MID(AN221,FIND("|",AN221)+1,FIND("-",AN221)-FIND("|",AN221)-1))-VALUE(MID(AN221,FIND("-",AN221)+1,10)))))*$D$50)))))*$I221,0)),0)</f>
        <v>0</v>
      </c>
      <c r="AP221" s="403"/>
      <c r="AQ221" s="362" t="s">
        <v>265</v>
      </c>
      <c r="AR221" s="355" t="n">
        <f aca="false">IFERROR(IF($M221=AQ221,($D$8+$D$9+$D$10)*$I221,IF($N221=LEFT(AQ221,1),($D$8+MAX(0,IF($D$50=1,$D$9*(1-(ABS($Q221-ABS(VALUE(MID(AQ221,FIND("|",AQ221)+1,FIND("-",AQ221)-FIND("|",AQ221)-1))-VALUE(MID(AQ221,FIND("-",AQ221)+1,10)))))*$D$50),$D$9*(1-(IF($N221="X",ABS($O221-VALUE(MID(AQ221,FIND("|",AQ221)+1,FIND("-",AQ221)-FIND("|",AQ221)-1))),ABS($Q221-ABS(VALUE(MID(AQ221,FIND("|",AQ221)+1,FIND("-",AQ221)-FIND("|",AQ221)-1))-VALUE(MID(AQ221,FIND("-",AQ221)+1,10)))))*$D$50)))))*$I221,0)),0)</f>
        <v>0</v>
      </c>
      <c r="AS221" s="403"/>
      <c r="AT221" s="362" t="s">
        <v>288</v>
      </c>
      <c r="AU221" s="355" t="n">
        <f aca="false">IFERROR(IF($M221=AT221,($D$8+$D$9+$D$10)*$I221,IF($N221=LEFT(AT221,1),($D$8+MAX(0,IF($D$50=1,$D$9*(1-(ABS($Q221-ABS(VALUE(MID(AT221,FIND("|",AT221)+1,FIND("-",AT221)-FIND("|",AT221)-1))-VALUE(MID(AT221,FIND("-",AT221)+1,10)))))*$D$50),$D$9*(1-(IF($N221="X",ABS($O221-VALUE(MID(AT221,FIND("|",AT221)+1,FIND("-",AT221)-FIND("|",AT221)-1))),ABS($Q221-ABS(VALUE(MID(AT221,FIND("|",AT221)+1,FIND("-",AT221)-FIND("|",AT221)-1))-VALUE(MID(AT221,FIND("-",AT221)+1,10)))))*$D$50)))))*$I221,0)),0)</f>
        <v>0</v>
      </c>
      <c r="AV221" s="403"/>
      <c r="AW221" s="362" t="s">
        <v>264</v>
      </c>
      <c r="AX221" s="355" t="n">
        <f aca="false">IFERROR(IF($M221=AW221,($D$8+$D$9+$D$10)*$I221,IF($N221=LEFT(AW221,1),($D$8+MAX(0,IF($D$50=1,$D$9*(1-(ABS($Q221-ABS(VALUE(MID(AW221,FIND("|",AW221)+1,FIND("-",AW221)-FIND("|",AW221)-1))-VALUE(MID(AW221,FIND("-",AW221)+1,10)))))*$D$50),$D$9*(1-(IF($N221="X",ABS($O221-VALUE(MID(AW221,FIND("|",AW221)+1,FIND("-",AW221)-FIND("|",AW221)-1))),ABS($Q221-ABS(VALUE(MID(AW221,FIND("|",AW221)+1,FIND("-",AW221)-FIND("|",AW221)-1))-VALUE(MID(AW221,FIND("-",AW221)+1,10)))))*$D$50)))))*$I221,0)),0)</f>
        <v>0</v>
      </c>
      <c r="AY221" s="403"/>
      <c r="AZ221" s="362" t="s">
        <v>264</v>
      </c>
      <c r="BA221" s="355" t="n">
        <f aca="false">IFERROR(IF($M221=AZ221,($D$8+$D$9+$D$10)*$I221,IF($N221=LEFT(AZ221,1),($D$8+MAX(0,IF($D$50=1,$D$9*(1-(ABS($Q221-ABS(VALUE(MID(AZ221,FIND("|",AZ221)+1,FIND("-",AZ221)-FIND("|",AZ221)-1))-VALUE(MID(AZ221,FIND("-",AZ221)+1,10)))))*$D$50),$D$9*(1-(IF($N221="X",ABS($O221-VALUE(MID(AZ221,FIND("|",AZ221)+1,FIND("-",AZ221)-FIND("|",AZ221)-1))),ABS($Q221-ABS(VALUE(MID(AZ221,FIND("|",AZ221)+1,FIND("-",AZ221)-FIND("|",AZ221)-1))-VALUE(MID(AZ221,FIND("-",AZ221)+1,10)))))*$D$50)))))*$I221,0)),0)</f>
        <v>0</v>
      </c>
      <c r="BB221" s="403"/>
      <c r="BC221" s="362" t="s">
        <v>266</v>
      </c>
      <c r="BD221" s="355" t="n">
        <f aca="false">IFERROR(IF($M221=BC221,($D$8+$D$9+$D$10)*$I221,IF($N221=LEFT(BC221,1),($D$8+MAX(0,IF($D$50=1,$D$9*(1-(ABS($Q221-ABS(VALUE(MID(BC221,FIND("|",BC221)+1,FIND("-",BC221)-FIND("|",BC221)-1))-VALUE(MID(BC221,FIND("-",BC221)+1,10)))))*$D$50),$D$9*(1-(IF($N221="X",ABS($O221-VALUE(MID(BC221,FIND("|",BC221)+1,FIND("-",BC221)-FIND("|",BC221)-1))),ABS($Q221-ABS(VALUE(MID(BC221,FIND("|",BC221)+1,FIND("-",BC221)-FIND("|",BC221)-1))-VALUE(MID(BC221,FIND("-",BC221)+1,10)))))*$D$50)))))*$I221,0)),0)</f>
        <v>0</v>
      </c>
      <c r="BE221" s="403"/>
      <c r="BF221" s="362" t="s">
        <v>265</v>
      </c>
      <c r="BG221" s="355" t="n">
        <f aca="false">IFERROR(IF($M221=BF221,($D$8+$D$9+$D$10)*$I221,IF($N221=LEFT(BF221,1),($D$8+MAX(0,IF($D$50=1,$D$9*(1-(ABS($Q221-ABS(VALUE(MID(BF221,FIND("|",BF221)+1,FIND("-",BF221)-FIND("|",BF221)-1))-VALUE(MID(BF221,FIND("-",BF221)+1,10)))))*$D$50),$D$9*(1-(IF($N221="X",ABS($O221-VALUE(MID(BF221,FIND("|",BF221)+1,FIND("-",BF221)-FIND("|",BF221)-1))),ABS($Q221-ABS(VALUE(MID(BF221,FIND("|",BF221)+1,FIND("-",BF221)-FIND("|",BF221)-1))-VALUE(MID(BF221,FIND("-",BF221)+1,10)))))*$D$50)))))*$I221,0)),0)</f>
        <v>0</v>
      </c>
      <c r="BH221" s="403"/>
      <c r="BI221" s="362" t="s">
        <v>265</v>
      </c>
      <c r="BJ221" s="355" t="n">
        <f aca="false">IFERROR(IF($M221=BI221,($D$8+$D$9+$D$10)*$I221,IF($N221=LEFT(BI221,1),($D$8+MAX(0,IF($D$50=1,$D$9*(1-(ABS($Q221-ABS(VALUE(MID(BI221,FIND("|",BI221)+1,FIND("-",BI221)-FIND("|",BI221)-1))-VALUE(MID(BI221,FIND("-",BI221)+1,10)))))*$D$50),$D$9*(1-(IF($N221="X",ABS($O221-VALUE(MID(BI221,FIND("|",BI221)+1,FIND("-",BI221)-FIND("|",BI221)-1))),ABS($Q221-ABS(VALUE(MID(BI221,FIND("|",BI221)+1,FIND("-",BI221)-FIND("|",BI221)-1))-VALUE(MID(BI221,FIND("-",BI221)+1,10)))))*$D$50)))))*$I221,0)),0)</f>
        <v>0</v>
      </c>
      <c r="BK221" s="403"/>
      <c r="BL221" s="362" t="s">
        <v>266</v>
      </c>
      <c r="BM221" s="355" t="n">
        <f aca="false">IFERROR(IF($M221=BL221,($D$8+$D$9+$D$10)*$I221,IF($N221=LEFT(BL221,1),($D$8+MAX(0,IF($D$50=1,$D$9*(1-(ABS($Q221-ABS(VALUE(MID(BL221,FIND("|",BL221)+1,FIND("-",BL221)-FIND("|",BL221)-1))-VALUE(MID(BL221,FIND("-",BL221)+1,10)))))*$D$50),$D$9*(1-(IF($N221="X",ABS($O221-VALUE(MID(BL221,FIND("|",BL221)+1,FIND("-",BL221)-FIND("|",BL221)-1))),ABS($Q221-ABS(VALUE(MID(BL221,FIND("|",BL221)+1,FIND("-",BL221)-FIND("|",BL221)-1))-VALUE(MID(BL221,FIND("-",BL221)+1,10)))))*$D$50)))))*$I221,0)),0)</f>
        <v>0</v>
      </c>
      <c r="BN221" s="403"/>
      <c r="BO221" s="362" t="s">
        <v>269</v>
      </c>
      <c r="BP221" s="355" t="n">
        <f aca="false">IFERROR(IF($M221=BO221,($D$8+$D$9+$D$10)*$I221,IF($N221=LEFT(BO221,1),($D$8+MAX(0,IF($D$50=1,$D$9*(1-(ABS($Q221-ABS(VALUE(MID(BO221,FIND("|",BO221)+1,FIND("-",BO221)-FIND("|",BO221)-1))-VALUE(MID(BO221,FIND("-",BO221)+1,10)))))*$D$50),$D$9*(1-(IF($N221="X",ABS($O221-VALUE(MID(BO221,FIND("|",BO221)+1,FIND("-",BO221)-FIND("|",BO221)-1))),ABS($Q221-ABS(VALUE(MID(BO221,FIND("|",BO221)+1,FIND("-",BO221)-FIND("|",BO221)-1))-VALUE(MID(BO221,FIND("-",BO221)+1,10)))))*$D$50)))))*$I221,0)),0)</f>
        <v>0</v>
      </c>
      <c r="BQ221" s="403"/>
      <c r="BR221" s="362" t="s">
        <v>264</v>
      </c>
      <c r="BS221" s="355" t="n">
        <f aca="false">IFERROR(IF($M221=BR221,($D$8+$D$9+$D$10)*$I221,IF($N221=LEFT(BR221,1),($D$8+MAX(0,IF($D$50=1,$D$9*(1-(ABS($Q221-ABS(VALUE(MID(BR221,FIND("|",BR221)+1,FIND("-",BR221)-FIND("|",BR221)-1))-VALUE(MID(BR221,FIND("-",BR221)+1,10)))))*$D$50),$D$9*(1-(IF($N221="X",ABS($O221-VALUE(MID(BR221,FIND("|",BR221)+1,FIND("-",BR221)-FIND("|",BR221)-1))),ABS($Q221-ABS(VALUE(MID(BR221,FIND("|",BR221)+1,FIND("-",BR221)-FIND("|",BR221)-1))-VALUE(MID(BR221,FIND("-",BR221)+1,10)))))*$D$50)))))*$I221,0)),0)</f>
        <v>0</v>
      </c>
      <c r="BT221" s="403"/>
      <c r="BU221" s="362"/>
      <c r="BV221" s="355" t="n">
        <f aca="false">IFERROR(IF($M221=BU221,($D$8+$D$9+$D$10)*$I221,IF($N221=LEFT(BU221,1),($D$8+MAX(0,IF($D$50=1,$D$9*(1-(ABS($Q221-ABS(VALUE(MID(BU221,FIND("|",BU221)+1,FIND("-",BU221)-FIND("|",BU221)-1))-VALUE(MID(BU221,FIND("-",BU221)+1,10)))))*$D$50),$D$9*(1-(IF($N221="X",ABS($O221-VALUE(MID(BU221,FIND("|",BU221)+1,FIND("-",BU221)-FIND("|",BU221)-1))),ABS($Q221-ABS(VALUE(MID(BU221,FIND("|",BU221)+1,FIND("-",BU221)-FIND("|",BU221)-1))-VALUE(MID(BU221,FIND("-",BU221)+1,10)))))*$D$50)))))*$I221,0)),0)</f>
        <v>0</v>
      </c>
      <c r="BW221" s="403"/>
      <c r="BX221" s="362"/>
      <c r="BY221" s="355" t="n">
        <f aca="false">IFERROR(IF($M221=BX221,($D$8+$D$9+$D$10)*$I221,IF($N221=LEFT(BX221,1),($D$8+MAX(0,IF($D$50=1,$D$9*(1-(ABS($Q221-ABS(VALUE(MID(BX221,FIND("|",BX221)+1,FIND("-",BX221)-FIND("|",BX221)-1))-VALUE(MID(BX221,FIND("-",BX221)+1,10)))))*$D$50),$D$9*(1-(IF($N221="X",ABS($O221-VALUE(MID(BX221,FIND("|",BX221)+1,FIND("-",BX221)-FIND("|",BX221)-1))),ABS($Q221-ABS(VALUE(MID(BX221,FIND("|",BX221)+1,FIND("-",BX221)-FIND("|",BX221)-1))-VALUE(MID(BX221,FIND("-",BX221)+1,10)))))*$D$50)))))*$I221,0)),0)</f>
        <v>0</v>
      </c>
      <c r="BZ221" s="403"/>
      <c r="CA221" s="362"/>
      <c r="CB221" s="355" t="n">
        <f aca="false">IFERROR(IF($M221=CA221,($D$8+$D$9+$D$10)*$I221,IF($N221=LEFT(CA221,1),($D$8+MAX(0,IF($D$50=1,$D$9*(1-(ABS($Q221-ABS(VALUE(MID(CA221,FIND("|",CA221)+1,FIND("-",CA221)-FIND("|",CA221)-1))-VALUE(MID(CA221,FIND("-",CA221)+1,10)))))*$D$50),$D$9*(1-(IF($N221="X",ABS($O221-VALUE(MID(CA221,FIND("|",CA221)+1,FIND("-",CA221)-FIND("|",CA221)-1))),ABS($Q221-ABS(VALUE(MID(CA221,FIND("|",CA221)+1,FIND("-",CA221)-FIND("|",CA221)-1))-VALUE(MID(CA221,FIND("-",CA221)+1,10)))))*$D$50)))))*$I221,0)),0)</f>
        <v>0</v>
      </c>
      <c r="CC221" s="403"/>
      <c r="CD221" s="362"/>
      <c r="CE221" s="355" t="n">
        <f aca="false">IFERROR(IF($M221=CD221,($D$8+$D$9+$D$10)*$I221,IF($N221=LEFT(CD221,1),($D$8+MAX(0,IF($D$50=1,$D$9*(1-(ABS($Q221-ABS(VALUE(MID(CD221,FIND("|",CD221)+1,FIND("-",CD221)-FIND("|",CD221)-1))-VALUE(MID(CD221,FIND("-",CD221)+1,10)))))*$D$50),$D$9*(1-(IF($N221="X",ABS($O221-VALUE(MID(CD221,FIND("|",CD221)+1,FIND("-",CD221)-FIND("|",CD221)-1))),ABS($Q221-ABS(VALUE(MID(CD221,FIND("|",CD221)+1,FIND("-",CD221)-FIND("|",CD221)-1))-VALUE(MID(CD221,FIND("-",CD221)+1,10)))))*$D$50)))))*$I221,0)),0)</f>
        <v>0</v>
      </c>
      <c r="CF221" s="403"/>
      <c r="CG221" s="362"/>
      <c r="CH221" s="355" t="n">
        <f aca="false">IFERROR(IF($M221=CG221,($D$8+$D$9+$D$10)*$I221,IF($N221=LEFT(CG221,1),($D$8+MAX(0,IF($D$50=1,$D$9*(1-(ABS($Q221-ABS(VALUE(MID(CG221,FIND("|",CG221)+1,FIND("-",CG221)-FIND("|",CG221)-1))-VALUE(MID(CG221,FIND("-",CG221)+1,10)))))*$D$50),$D$9*(1-(IF($N221="X",ABS($O221-VALUE(MID(CG221,FIND("|",CG221)+1,FIND("-",CG221)-FIND("|",CG221)-1))),ABS($Q221-ABS(VALUE(MID(CG221,FIND("|",CG221)+1,FIND("-",CG221)-FIND("|",CG221)-1))-VALUE(MID(CG221,FIND("-",CG221)+1,10)))))*$D$50)))))*$I221,0)),0)</f>
        <v>0</v>
      </c>
      <c r="CI221" s="403"/>
      <c r="CJ221" s="362"/>
      <c r="CK221" s="355" t="n">
        <f aca="false">IFERROR(IF($M221=CJ221,($D$8+$D$9+$D$10)*$I221,IF($N221=LEFT(CJ221,1),($D$8+MAX(0,IF($D$50=1,$D$9*(1-(ABS($Q221-ABS(VALUE(MID(CJ221,FIND("|",CJ221)+1,FIND("-",CJ221)-FIND("|",CJ221)-1))-VALUE(MID(CJ221,FIND("-",CJ221)+1,10)))))*$D$50),$D$9*(1-(IF($N221="X",ABS($O221-VALUE(MID(CJ221,FIND("|",CJ221)+1,FIND("-",CJ221)-FIND("|",CJ221)-1))),ABS($Q221-ABS(VALUE(MID(CJ221,FIND("|",CJ221)+1,FIND("-",CJ221)-FIND("|",CJ221)-1))-VALUE(MID(CJ221,FIND("-",CJ221)+1,10)))))*$D$50)))))*$I221,0)),0)</f>
        <v>0</v>
      </c>
      <c r="CL221" s="403"/>
      <c r="CM221" s="362"/>
      <c r="CN221" s="355" t="n">
        <f aca="false">IFERROR(IF($M221=CM221,($D$8+$D$9+$D$10)*$I221,IF($N221=LEFT(CM221,1),($D$8+MAX(0,IF($D$50=1,$D$9*(1-(ABS($Q221-ABS(VALUE(MID(CM221,FIND("|",CM221)+1,FIND("-",CM221)-FIND("|",CM221)-1))-VALUE(MID(CM221,FIND("-",CM221)+1,10)))))*$D$50),$D$9*(1-(IF($N221="X",ABS($O221-VALUE(MID(CM221,FIND("|",CM221)+1,FIND("-",CM221)-FIND("|",CM221)-1))),ABS($Q221-ABS(VALUE(MID(CM221,FIND("|",CM221)+1,FIND("-",CM221)-FIND("|",CM221)-1))-VALUE(MID(CM221,FIND("-",CM221)+1,10)))))*$D$50)))))*$I221,0)),0)</f>
        <v>0</v>
      </c>
      <c r="CO221" s="403"/>
      <c r="CP221" s="362"/>
      <c r="CQ221" s="355" t="n">
        <f aca="false">IFERROR(IF($M221=CP221,($D$8+$D$9+$D$10)*$I221,IF($N221=LEFT(CP221,1),($D$8+MAX(0,IF($D$50=1,$D$9*(1-(ABS($Q221-ABS(VALUE(MID(CP221,FIND("|",CP221)+1,FIND("-",CP221)-FIND("|",CP221)-1))-VALUE(MID(CP221,FIND("-",CP221)+1,10)))))*$D$50),$D$9*(1-(IF($N221="X",ABS($O221-VALUE(MID(CP221,FIND("|",CP221)+1,FIND("-",CP221)-FIND("|",CP221)-1))),ABS($Q221-ABS(VALUE(MID(CP221,FIND("|",CP221)+1,FIND("-",CP221)-FIND("|",CP221)-1))-VALUE(MID(CP221,FIND("-",CP221)+1,10)))))*$D$50)))))*$I221,0)),0)</f>
        <v>0</v>
      </c>
      <c r="CR221" s="403"/>
      <c r="CS221" s="362"/>
      <c r="CT221" s="355" t="n">
        <f aca="false">IFERROR(IF($M221=CS221,($D$8+$D$9+$D$10)*$I221,IF($N221=LEFT(CS221,1),($D$8+MAX(0,IF($D$50=1,$D$9*(1-(ABS($Q221-ABS(VALUE(MID(CS221,FIND("|",CS221)+1,FIND("-",CS221)-FIND("|",CS221)-1))-VALUE(MID(CS221,FIND("-",CS221)+1,10)))))*$D$50),$D$9*(1-(IF($N221="X",ABS($O221-VALUE(MID(CS221,FIND("|",CS221)+1,FIND("-",CS221)-FIND("|",CS221)-1))),ABS($Q221-ABS(VALUE(MID(CS221,FIND("|",CS221)+1,FIND("-",CS221)-FIND("|",CS221)-1))-VALUE(MID(CS221,FIND("-",CS221)+1,10)))))*$D$50)))))*$I221,0)),0)</f>
        <v>0</v>
      </c>
      <c r="CU221" s="403"/>
      <c r="CV221" s="362"/>
      <c r="CW221" s="355" t="n">
        <f aca="false">IFERROR(IF($M221=CV221,($D$8+$D$9+$D$10)*$I221,IF($N221=LEFT(CV221,1),($D$8+MAX(0,IF($D$50=1,$D$9*(1-(ABS($Q221-ABS(VALUE(MID(CV221,FIND("|",CV221)+1,FIND("-",CV221)-FIND("|",CV221)-1))-VALUE(MID(CV221,FIND("-",CV221)+1,10)))))*$D$50),$D$9*(1-(IF($N221="X",ABS($O221-VALUE(MID(CV221,FIND("|",CV221)+1,FIND("-",CV221)-FIND("|",CV221)-1))),ABS($Q221-ABS(VALUE(MID(CV221,FIND("|",CV221)+1,FIND("-",CV221)-FIND("|",CV221)-1))-VALUE(MID(CV221,FIND("-",CV221)+1,10)))))*$D$50)))))*$I221,0)),0)</f>
        <v>0</v>
      </c>
      <c r="CX221" s="403"/>
      <c r="CY221" s="362"/>
      <c r="CZ221" s="355" t="n">
        <f aca="false">IFERROR(IF($M221=CY221,($D$8+$D$9+$D$10)*$I221,IF($N221=LEFT(CY221,1),($D$8+MAX(0,IF($D$50=1,$D$9*(1-(ABS($Q221-ABS(VALUE(MID(CY221,FIND("|",CY221)+1,FIND("-",CY221)-FIND("|",CY221)-1))-VALUE(MID(CY221,FIND("-",CY221)+1,10)))))*$D$50),$D$9*(1-(IF($N221="X",ABS($O221-VALUE(MID(CY221,FIND("|",CY221)+1,FIND("-",CY221)-FIND("|",CY221)-1))),ABS($Q221-ABS(VALUE(MID(CY221,FIND("|",CY221)+1,FIND("-",CY221)-FIND("|",CY221)-1))-VALUE(MID(CY221,FIND("-",CY221)+1,10)))))*$D$50)))))*$I221,0)),0)</f>
        <v>0</v>
      </c>
      <c r="DA221" s="403"/>
      <c r="DB221" s="362"/>
      <c r="DC221" s="355" t="n">
        <f aca="false">IFERROR(IF($M221=DB221,($D$8+$D$9+$D$10)*$I221,IF($N221=LEFT(DB221,1),($D$8+MAX(0,IF($D$50=1,$D$9*(1-(ABS($Q221-ABS(VALUE(MID(DB221,FIND("|",DB221)+1,FIND("-",DB221)-FIND("|",DB221)-1))-VALUE(MID(DB221,FIND("-",DB221)+1,10)))))*$D$50),$D$9*(1-(IF($N221="X",ABS($O221-VALUE(MID(DB221,FIND("|",DB221)+1,FIND("-",DB221)-FIND("|",DB221)-1))),ABS($Q221-ABS(VALUE(MID(DB221,FIND("|",DB221)+1,FIND("-",DB221)-FIND("|",DB221)-1))-VALUE(MID(DB221,FIND("-",DB221)+1,10)))))*$D$50)))))*$I221,0)),0)</f>
        <v>0</v>
      </c>
      <c r="DD221" s="403"/>
      <c r="DE221" s="362"/>
      <c r="DF221" s="355" t="n">
        <f aca="false">IFERROR(IF($M221=DE221,($D$8+$D$9+$D$10)*$I221,IF($N221=LEFT(DE221,1),($D$8+MAX(0,IF($D$50=1,$D$9*(1-(ABS($Q221-ABS(VALUE(MID(DE221,FIND("|",DE221)+1,FIND("-",DE221)-FIND("|",DE221)-1))-VALUE(MID(DE221,FIND("-",DE221)+1,10)))))*$D$50),$D$9*(1-(IF($N221="X",ABS($O221-VALUE(MID(DE221,FIND("|",DE221)+1,FIND("-",DE221)-FIND("|",DE221)-1))),ABS($Q221-ABS(VALUE(MID(DE221,FIND("|",DE221)+1,FIND("-",DE221)-FIND("|",DE221)-1))-VALUE(MID(DE221,FIND("-",DE221)+1,10)))))*$D$50)))))*$I221,0)),0)</f>
        <v>0</v>
      </c>
      <c r="DG221" s="403"/>
      <c r="DH221" s="362"/>
      <c r="DI221" s="355" t="n">
        <f aca="false">IFERROR(IF($M221=DH221,($D$8+$D$9+$D$10)*$I221,IF($N221=LEFT(DH221,1),($D$8+MAX(0,IF($D$50=1,$D$9*(1-(ABS($Q221-ABS(VALUE(MID(DH221,FIND("|",DH221)+1,FIND("-",DH221)-FIND("|",DH221)-1))-VALUE(MID(DH221,FIND("-",DH221)+1,10)))))*$D$50),$D$9*(1-(IF($N221="X",ABS($O221-VALUE(MID(DH221,FIND("|",DH221)+1,FIND("-",DH221)-FIND("|",DH221)-1))),ABS($Q221-ABS(VALUE(MID(DH221,FIND("|",DH221)+1,FIND("-",DH221)-FIND("|",DH221)-1))-VALUE(MID(DH221,FIND("-",DH221)+1,10)))))*$D$50)))))*$I221,0)),0)</f>
        <v>0</v>
      </c>
      <c r="DJ221" s="403"/>
      <c r="DK221" s="362"/>
      <c r="DL221" s="355" t="n">
        <f aca="false">IFERROR(IF($M221=DK221,($D$8+$D$9+$D$10)*$I221,IF($N221=LEFT(DK221,1),($D$8+MAX(0,IF($D$50=1,$D$9*(1-(ABS($Q221-ABS(VALUE(MID(DK221,FIND("|",DK221)+1,FIND("-",DK221)-FIND("|",DK221)-1))-VALUE(MID(DK221,FIND("-",DK221)+1,10)))))*$D$50),$D$9*(1-(IF($N221="X",ABS($O221-VALUE(MID(DK221,FIND("|",DK221)+1,FIND("-",DK221)-FIND("|",DK221)-1))),ABS($Q221-ABS(VALUE(MID(DK221,FIND("|",DK221)+1,FIND("-",DK221)-FIND("|",DK221)-1))-VALUE(MID(DK221,FIND("-",DK221)+1,10)))))*$D$50)))))*$I221,0)),0)</f>
        <v>0</v>
      </c>
      <c r="DM221" s="403"/>
      <c r="DN221" s="362"/>
      <c r="DO221" s="355" t="n">
        <f aca="false">IFERROR(IF($M221=DN221,($D$8+$D$9+$D$10)*$I221,IF($N221=LEFT(DN221,1),($D$8+MAX(0,IF($D$50=1,$D$9*(1-(ABS($Q221-ABS(VALUE(MID(DN221,FIND("|",DN221)+1,FIND("-",DN221)-FIND("|",DN221)-1))-VALUE(MID(DN221,FIND("-",DN221)+1,10)))))*$D$50),$D$9*(1-(IF($N221="X",ABS($O221-VALUE(MID(DN221,FIND("|",DN221)+1,FIND("-",DN221)-FIND("|",DN221)-1))),ABS($Q221-ABS(VALUE(MID(DN221,FIND("|",DN221)+1,FIND("-",DN221)-FIND("|",DN221)-1))-VALUE(MID(DN221,FIND("-",DN221)+1,10)))))*$D$50)))))*$I221,0)),0)</f>
        <v>0</v>
      </c>
      <c r="DP221" s="403"/>
      <c r="DQ221" s="362"/>
      <c r="DR221" s="355" t="n">
        <f aca="false">IFERROR(IF($M221=DQ221,($D$8+$D$9+$D$10)*$I221,IF($N221=LEFT(DQ221,1),($D$8+MAX(0,IF($D$50=1,$D$9*(1-(ABS($Q221-ABS(VALUE(MID(DQ221,FIND("|",DQ221)+1,FIND("-",DQ221)-FIND("|",DQ221)-1))-VALUE(MID(DQ221,FIND("-",DQ221)+1,10)))))*$D$50),$D$9*(1-(IF($N221="X",ABS($O221-VALUE(MID(DQ221,FIND("|",DQ221)+1,FIND("-",DQ221)-FIND("|",DQ221)-1))),ABS($Q221-ABS(VALUE(MID(DQ221,FIND("|",DQ221)+1,FIND("-",DQ221)-FIND("|",DQ221)-1))-VALUE(MID(DQ221,FIND("-",DQ221)+1,10)))))*$D$50)))))*$I221,0)),0)</f>
        <v>0</v>
      </c>
      <c r="DS221" s="403"/>
      <c r="DT221" s="362"/>
      <c r="DU221" s="355" t="n">
        <f aca="false">IFERROR(IF($M221=DT221,($D$8+$D$9+$D$10)*$I221,IF($N221=LEFT(DT221,1),($D$8+MAX(0,IF($D$50=1,$D$9*(1-(ABS($Q221-ABS(VALUE(MID(DT221,FIND("|",DT221)+1,FIND("-",DT221)-FIND("|",DT221)-1))-VALUE(MID(DT221,FIND("-",DT221)+1,10)))))*$D$50),$D$9*(1-(IF($N221="X",ABS($O221-VALUE(MID(DT221,FIND("|",DT221)+1,FIND("-",DT221)-FIND("|",DT221)-1))),ABS($Q221-ABS(VALUE(MID(DT221,FIND("|",DT221)+1,FIND("-",DT221)-FIND("|",DT221)-1))-VALUE(MID(DT221,FIND("-",DT221)+1,10)))))*$D$50)))))*$I221,0)),0)</f>
        <v>0</v>
      </c>
      <c r="DV221" s="403"/>
      <c r="DW221" s="362"/>
      <c r="DX221" s="355" t="n">
        <f aca="false">IFERROR(IF($M221=DW221,($D$8+$D$9+$D$10)*$I221,IF($N221=LEFT(DW221,1),($D$8+MAX(0,IF($D$50=1,$D$9*(1-(ABS($Q221-ABS(VALUE(MID(DW221,FIND("|",DW221)+1,FIND("-",DW221)-FIND("|",DW221)-1))-VALUE(MID(DW221,FIND("-",DW221)+1,10)))))*$D$50),$D$9*(1-(IF($N221="X",ABS($O221-VALUE(MID(DW221,FIND("|",DW221)+1,FIND("-",DW221)-FIND("|",DW221)-1))),ABS($Q221-ABS(VALUE(MID(DW221,FIND("|",DW221)+1,FIND("-",DW221)-FIND("|",DW221)-1))-VALUE(MID(DW221,FIND("-",DW221)+1,10)))))*$D$50)))))*$I221,0)),0)</f>
        <v>0</v>
      </c>
      <c r="DY221" s="403"/>
      <c r="DZ221" s="362"/>
      <c r="EA221" s="355" t="n">
        <f aca="false">IFERROR(IF($M221=DZ221,($D$8+$D$9+$D$10)*$I221,IF($N221=LEFT(DZ221,1),($D$8+MAX(0,IF($D$50=1,$D$9*(1-(ABS($Q221-ABS(VALUE(MID(DZ221,FIND("|",DZ221)+1,FIND("-",DZ221)-FIND("|",DZ221)-1))-VALUE(MID(DZ221,FIND("-",DZ221)+1,10)))))*$D$50),$D$9*(1-(IF($N221="X",ABS($O221-VALUE(MID(DZ221,FIND("|",DZ221)+1,FIND("-",DZ221)-FIND("|",DZ221)-1))),ABS($Q221-ABS(VALUE(MID(DZ221,FIND("|",DZ221)+1,FIND("-",DZ221)-FIND("|",DZ221)-1))-VALUE(MID(DZ221,FIND("-",DZ221)+1,10)))))*$D$50)))))*$I221,0)),0)</f>
        <v>0</v>
      </c>
      <c r="EB221" s="403"/>
      <c r="EC221" s="362"/>
      <c r="ED221" s="355" t="n">
        <f aca="false">IFERROR(IF($M221=EC221,($D$8+$D$9+$D$10)*$I221,IF($N221=LEFT(EC221,1),($D$8+MAX(0,IF($D$50=1,$D$9*(1-(ABS($Q221-ABS(VALUE(MID(EC221,FIND("|",EC221)+1,FIND("-",EC221)-FIND("|",EC221)-1))-VALUE(MID(EC221,FIND("-",EC221)+1,10)))))*$D$50),$D$9*(1-(IF($N221="X",ABS($O221-VALUE(MID(EC221,FIND("|",EC221)+1,FIND("-",EC221)-FIND("|",EC221)-1))),ABS($Q221-ABS(VALUE(MID(EC221,FIND("|",EC221)+1,FIND("-",EC221)-FIND("|",EC221)-1))-VALUE(MID(EC221,FIND("-",EC221)+1,10)))))*$D$50)))))*$I221,0)),0)</f>
        <v>0</v>
      </c>
      <c r="EE221" s="403"/>
      <c r="EF221" s="362"/>
      <c r="EG221" s="355" t="n">
        <f aca="false">IFERROR(IF($M221=EF221,($D$8+$D$9+$D$10)*$I221,IF($N221=LEFT(EF221,1),($D$8+MAX(0,IF($D$50=1,$D$9*(1-(ABS($Q221-ABS(VALUE(MID(EF221,FIND("|",EF221)+1,FIND("-",EF221)-FIND("|",EF221)-1))-VALUE(MID(EF221,FIND("-",EF221)+1,10)))))*$D$50),$D$9*(1-(IF($N221="X",ABS($O221-VALUE(MID(EF221,FIND("|",EF221)+1,FIND("-",EF221)-FIND("|",EF221)-1))),ABS($Q221-ABS(VALUE(MID(EF221,FIND("|",EF221)+1,FIND("-",EF221)-FIND("|",EF221)-1))-VALUE(MID(EF221,FIND("-",EF221)+1,10)))))*$D$50)))))*$I221,0)),0)</f>
        <v>0</v>
      </c>
      <c r="EH221" s="403"/>
      <c r="EI221" s="403"/>
    </row>
    <row r="222" customFormat="false" ht="15" hidden="false" customHeight="false" outlineLevel="0" collapsed="false">
      <c r="A222" s="331" t="n">
        <f aca="false">WORLDCUP!AD133</f>
        <v>0</v>
      </c>
      <c r="B222" s="331" t="n">
        <f aca="false">WORLDCUP!AC133</f>
        <v>0</v>
      </c>
      <c r="C222" s="421" t="str">
        <f aca="false">CONCATENATE(WORLDCUP!AF133,"-",WORLDCUP!AA133)</f>
        <v>W92-W91</v>
      </c>
      <c r="D222" s="421" t="str">
        <f aca="false">IF(WORLDCUP!AC133&gt;WORLDCUP!AD133,2,IF(WORLDCUP!AC133&lt;WORLDCUP!AD133,1,IF(AND(WORLDCUP!AC133=WORLDCUP!AD133,WORLDCUP!AC133&lt;&gt;"",WORLDCUP!AD133&lt;&gt;""),0,"PD")))</f>
        <v>PD</v>
      </c>
      <c r="E222" s="421" t="str">
        <f aca="false">IF(OR(WORLDCUP!AD133="",WORLDCUP!AC133=""),"-",A222&amp;"-"&amp;B222)</f>
        <v>-</v>
      </c>
      <c r="F222" s="422" t="n">
        <f aca="false">SUM($D$24:$D$26)*I222</f>
        <v>17</v>
      </c>
      <c r="G222" s="422" t="n">
        <f aca="false">VLOOKUP(H222,Equipos!$Q$1:$R$25,2,0)</f>
        <v>22</v>
      </c>
      <c r="H222" s="409" t="str">
        <f aca="false">Idiomas!$D$262</f>
        <v>Cuartos de final</v>
      </c>
      <c r="I222" s="424" t="n">
        <v>1</v>
      </c>
      <c r="J222" s="417"/>
      <c r="K222" s="366" t="str">
        <f aca="false">CONCATENATE(WORLDCUP!AA133,"-",WORLDCUP!AF133)</f>
        <v>W91-W92</v>
      </c>
      <c r="L222" s="353" t="str">
        <f aca="false">IF(OR(WORLDCUP!AC133="",WORLDCUP!AD133=""),"PD",IF(WORLDCUP!AC133&gt;WORLDCUP!AD133,1,IF(WORLDCUP!AC133&lt;WORLDCUP!AD133,2,0)))</f>
        <v>PD</v>
      </c>
      <c r="M222" s="358" t="str">
        <f aca="false">IF(OR(WORLDCUP!AC133="",WORLDCUP!AD133=""),"-",N222&amp;"|"&amp;O222&amp;"-"&amp;P222)</f>
        <v>-</v>
      </c>
      <c r="N222" s="331" t="str">
        <f aca="false">IF(OR(WORLDCUP!AC133="",WORLDCUP!AD133=""),"",IF(WORLDCUP!AC133&gt;WORLDCUP!AD133,"1",IF(WORLDCUP!AC133&lt;WORLDCUP!AD133,"2","X")))</f>
        <v/>
      </c>
      <c r="O222" s="331" t="n">
        <f aca="false">WORLDCUP!AC133</f>
        <v>0</v>
      </c>
      <c r="P222" s="331" t="n">
        <f aca="false">WORLDCUP!AD133</f>
        <v>0</v>
      </c>
      <c r="Q222" s="331" t="n">
        <f aca="false">ABS(O222-P222)</f>
        <v>0</v>
      </c>
      <c r="R222" s="403"/>
      <c r="S222" s="362" t="s">
        <v>267</v>
      </c>
      <c r="T222" s="355" t="n">
        <f aca="false">IFERROR(IF($M222=S222,($D$8+$D$9+$D$10)*$I222,IF($N222=LEFT(S222,1),($D$8+MAX(0,IF($D$50=1,$D$9*(1-(ABS($Q222-ABS(VALUE(MID(S222,FIND("|",S222)+1,FIND("-",S222)-FIND("|",S222)-1))-VALUE(MID(S222,FIND("-",S222)+1,10)))))*$D$50),$D$9*(1-(IF($N222="X",ABS($O222-VALUE(MID(S222,FIND("|",S222)+1,FIND("-",S222)-FIND("|",S222)-1))),ABS($Q222-ABS(VALUE(MID(S222,FIND("|",S222)+1,FIND("-",S222)-FIND("|",S222)-1))-VALUE(MID(S222,FIND("-",S222)+1,10)))))*$D$50)))))*$I222,0)),0)</f>
        <v>0</v>
      </c>
      <c r="U222" s="403"/>
      <c r="V222" s="362" t="s">
        <v>266</v>
      </c>
      <c r="W222" s="355" t="n">
        <f aca="false">IFERROR(IF($M222=V222,($D$8+$D$9+$D$10)*$I222,IF($N222=LEFT(V222,1),($D$8+MAX(0,IF($D$50=1,$D$9*(1-(ABS($Q222-ABS(VALUE(MID(V222,FIND("|",V222)+1,FIND("-",V222)-FIND("|",V222)-1))-VALUE(MID(V222,FIND("-",V222)+1,10)))))*$D$50),$D$9*(1-(IF($N222="X",ABS($O222-VALUE(MID(V222,FIND("|",V222)+1,FIND("-",V222)-FIND("|",V222)-1))),ABS($Q222-ABS(VALUE(MID(V222,FIND("|",V222)+1,FIND("-",V222)-FIND("|",V222)-1))-VALUE(MID(V222,FIND("-",V222)+1,10)))))*$D$50)))))*$I222,0)),0)</f>
        <v>0</v>
      </c>
      <c r="X222" s="403"/>
      <c r="Y222" s="362" t="s">
        <v>288</v>
      </c>
      <c r="Z222" s="355" t="n">
        <f aca="false">IFERROR(IF($M222=Y222,($D$8+$D$9+$D$10)*$I222,IF($N222=LEFT(Y222,1),($D$8+MAX(0,IF($D$50=1,$D$9*(1-(ABS($Q222-ABS(VALUE(MID(Y222,FIND("|",Y222)+1,FIND("-",Y222)-FIND("|",Y222)-1))-VALUE(MID(Y222,FIND("-",Y222)+1,10)))))*$D$50),$D$9*(1-(IF($N222="X",ABS($O222-VALUE(MID(Y222,FIND("|",Y222)+1,FIND("-",Y222)-FIND("|",Y222)-1))),ABS($Q222-ABS(VALUE(MID(Y222,FIND("|",Y222)+1,FIND("-",Y222)-FIND("|",Y222)-1))-VALUE(MID(Y222,FIND("-",Y222)+1,10)))))*$D$50)))))*$I222,0)),0)</f>
        <v>0</v>
      </c>
      <c r="AA222" s="403"/>
      <c r="AB222" s="362" t="s">
        <v>267</v>
      </c>
      <c r="AC222" s="355" t="n">
        <f aca="false">IFERROR(IF($M222=AB222,($D$8+$D$9+$D$10)*$I222,IF($N222=LEFT(AB222,1),($D$8+MAX(0,IF($D$50=1,$D$9*(1-(ABS($Q222-ABS(VALUE(MID(AB222,FIND("|",AB222)+1,FIND("-",AB222)-FIND("|",AB222)-1))-VALUE(MID(AB222,FIND("-",AB222)+1,10)))))*$D$50),$D$9*(1-(IF($N222="X",ABS($O222-VALUE(MID(AB222,FIND("|",AB222)+1,FIND("-",AB222)-FIND("|",AB222)-1))),ABS($Q222-ABS(VALUE(MID(AB222,FIND("|",AB222)+1,FIND("-",AB222)-FIND("|",AB222)-1))-VALUE(MID(AB222,FIND("-",AB222)+1,10)))))*$D$50)))))*$I222,0)),0)</f>
        <v>0</v>
      </c>
      <c r="AD222" s="403"/>
      <c r="AE222" s="362" t="s">
        <v>271</v>
      </c>
      <c r="AF222" s="355" t="n">
        <f aca="false">IFERROR(IF($M222=AE222,($D$8+$D$9+$D$10)*$I222,IF($N222=LEFT(AE222,1),($D$8+MAX(0,IF($D$50=1,$D$9*(1-(ABS($Q222-ABS(VALUE(MID(AE222,FIND("|",AE222)+1,FIND("-",AE222)-FIND("|",AE222)-1))-VALUE(MID(AE222,FIND("-",AE222)+1,10)))))*$D$50),$D$9*(1-(IF($N222="X",ABS($O222-VALUE(MID(AE222,FIND("|",AE222)+1,FIND("-",AE222)-FIND("|",AE222)-1))),ABS($Q222-ABS(VALUE(MID(AE222,FIND("|",AE222)+1,FIND("-",AE222)-FIND("|",AE222)-1))-VALUE(MID(AE222,FIND("-",AE222)+1,10)))))*$D$50)))))*$I222,0)),0)</f>
        <v>0</v>
      </c>
      <c r="AG222" s="403"/>
      <c r="AH222" s="362" t="s">
        <v>277</v>
      </c>
      <c r="AI222" s="355" t="n">
        <f aca="false">IFERROR(IF($M222=AH222,($D$8+$D$9+$D$10)*$I222,IF($N222=LEFT(AH222,1),($D$8+MAX(0,IF($D$50=1,$D$9*(1-(ABS($Q222-ABS(VALUE(MID(AH222,FIND("|",AH222)+1,FIND("-",AH222)-FIND("|",AH222)-1))-VALUE(MID(AH222,FIND("-",AH222)+1,10)))))*$D$50),$D$9*(1-(IF($N222="X",ABS($O222-VALUE(MID(AH222,FIND("|",AH222)+1,FIND("-",AH222)-FIND("|",AH222)-1))),ABS($Q222-ABS(VALUE(MID(AH222,FIND("|",AH222)+1,FIND("-",AH222)-FIND("|",AH222)-1))-VALUE(MID(AH222,FIND("-",AH222)+1,10)))))*$D$50)))))*$I222,0)),0)</f>
        <v>0</v>
      </c>
      <c r="AJ222" s="403"/>
      <c r="AK222" s="362" t="s">
        <v>264</v>
      </c>
      <c r="AL222" s="355" t="n">
        <f aca="false">IFERROR(IF($M222=AK222,($D$8+$D$9+$D$10)*$I222,IF($N222=LEFT(AK222,1),($D$8+MAX(0,IF($D$50=1,$D$9*(1-(ABS($Q222-ABS(VALUE(MID(AK222,FIND("|",AK222)+1,FIND("-",AK222)-FIND("|",AK222)-1))-VALUE(MID(AK222,FIND("-",AK222)+1,10)))))*$D$50),$D$9*(1-(IF($N222="X",ABS($O222-VALUE(MID(AK222,FIND("|",AK222)+1,FIND("-",AK222)-FIND("|",AK222)-1))),ABS($Q222-ABS(VALUE(MID(AK222,FIND("|",AK222)+1,FIND("-",AK222)-FIND("|",AK222)-1))-VALUE(MID(AK222,FIND("-",AK222)+1,10)))))*$D$50)))))*$I222,0)),0)</f>
        <v>0</v>
      </c>
      <c r="AM222" s="403"/>
      <c r="AN222" s="362" t="s">
        <v>265</v>
      </c>
      <c r="AO222" s="355" t="n">
        <f aca="false">IFERROR(IF($M222=AN222,($D$8+$D$9+$D$10)*$I222,IF($N222=LEFT(AN222,1),($D$8+MAX(0,IF($D$50=1,$D$9*(1-(ABS($Q222-ABS(VALUE(MID(AN222,FIND("|",AN222)+1,FIND("-",AN222)-FIND("|",AN222)-1))-VALUE(MID(AN222,FIND("-",AN222)+1,10)))))*$D$50),$D$9*(1-(IF($N222="X",ABS($O222-VALUE(MID(AN222,FIND("|",AN222)+1,FIND("-",AN222)-FIND("|",AN222)-1))),ABS($Q222-ABS(VALUE(MID(AN222,FIND("|",AN222)+1,FIND("-",AN222)-FIND("|",AN222)-1))-VALUE(MID(AN222,FIND("-",AN222)+1,10)))))*$D$50)))))*$I222,0)),0)</f>
        <v>0</v>
      </c>
      <c r="AP222" s="403"/>
      <c r="AQ222" s="362" t="s">
        <v>267</v>
      </c>
      <c r="AR222" s="355" t="n">
        <f aca="false">IFERROR(IF($M222=AQ222,($D$8+$D$9+$D$10)*$I222,IF($N222=LEFT(AQ222,1),($D$8+MAX(0,IF($D$50=1,$D$9*(1-(ABS($Q222-ABS(VALUE(MID(AQ222,FIND("|",AQ222)+1,FIND("-",AQ222)-FIND("|",AQ222)-1))-VALUE(MID(AQ222,FIND("-",AQ222)+1,10)))))*$D$50),$D$9*(1-(IF($N222="X",ABS($O222-VALUE(MID(AQ222,FIND("|",AQ222)+1,FIND("-",AQ222)-FIND("|",AQ222)-1))),ABS($Q222-ABS(VALUE(MID(AQ222,FIND("|",AQ222)+1,FIND("-",AQ222)-FIND("|",AQ222)-1))-VALUE(MID(AQ222,FIND("-",AQ222)+1,10)))))*$D$50)))))*$I222,0)),0)</f>
        <v>0</v>
      </c>
      <c r="AS222" s="403"/>
      <c r="AT222" s="362" t="s">
        <v>269</v>
      </c>
      <c r="AU222" s="355" t="n">
        <f aca="false">IFERROR(IF($M222=AT222,($D$8+$D$9+$D$10)*$I222,IF($N222=LEFT(AT222,1),($D$8+MAX(0,IF($D$50=1,$D$9*(1-(ABS($Q222-ABS(VALUE(MID(AT222,FIND("|",AT222)+1,FIND("-",AT222)-FIND("|",AT222)-1))-VALUE(MID(AT222,FIND("-",AT222)+1,10)))))*$D$50),$D$9*(1-(IF($N222="X",ABS($O222-VALUE(MID(AT222,FIND("|",AT222)+1,FIND("-",AT222)-FIND("|",AT222)-1))),ABS($Q222-ABS(VALUE(MID(AT222,FIND("|",AT222)+1,FIND("-",AT222)-FIND("|",AT222)-1))-VALUE(MID(AT222,FIND("-",AT222)+1,10)))))*$D$50)))))*$I222,0)),0)</f>
        <v>0</v>
      </c>
      <c r="AV222" s="403"/>
      <c r="AW222" s="362" t="s">
        <v>264</v>
      </c>
      <c r="AX222" s="355" t="n">
        <f aca="false">IFERROR(IF($M222=AW222,($D$8+$D$9+$D$10)*$I222,IF($N222=LEFT(AW222,1),($D$8+MAX(0,IF($D$50=1,$D$9*(1-(ABS($Q222-ABS(VALUE(MID(AW222,FIND("|",AW222)+1,FIND("-",AW222)-FIND("|",AW222)-1))-VALUE(MID(AW222,FIND("-",AW222)+1,10)))))*$D$50),$D$9*(1-(IF($N222="X",ABS($O222-VALUE(MID(AW222,FIND("|",AW222)+1,FIND("-",AW222)-FIND("|",AW222)-1))),ABS($Q222-ABS(VALUE(MID(AW222,FIND("|",AW222)+1,FIND("-",AW222)-FIND("|",AW222)-1))-VALUE(MID(AW222,FIND("-",AW222)+1,10)))))*$D$50)))))*$I222,0)),0)</f>
        <v>0</v>
      </c>
      <c r="AY222" s="403"/>
      <c r="AZ222" s="362" t="s">
        <v>271</v>
      </c>
      <c r="BA222" s="355" t="n">
        <f aca="false">IFERROR(IF($M222=AZ222,($D$8+$D$9+$D$10)*$I222,IF($N222=LEFT(AZ222,1),($D$8+MAX(0,IF($D$50=1,$D$9*(1-(ABS($Q222-ABS(VALUE(MID(AZ222,FIND("|",AZ222)+1,FIND("-",AZ222)-FIND("|",AZ222)-1))-VALUE(MID(AZ222,FIND("-",AZ222)+1,10)))))*$D$50),$D$9*(1-(IF($N222="X",ABS($O222-VALUE(MID(AZ222,FIND("|",AZ222)+1,FIND("-",AZ222)-FIND("|",AZ222)-1))),ABS($Q222-ABS(VALUE(MID(AZ222,FIND("|",AZ222)+1,FIND("-",AZ222)-FIND("|",AZ222)-1))-VALUE(MID(AZ222,FIND("-",AZ222)+1,10)))))*$D$50)))))*$I222,0)),0)</f>
        <v>0</v>
      </c>
      <c r="BB222" s="403"/>
      <c r="BC222" s="362" t="s">
        <v>288</v>
      </c>
      <c r="BD222" s="355" t="n">
        <f aca="false">IFERROR(IF($M222=BC222,($D$8+$D$9+$D$10)*$I222,IF($N222=LEFT(BC222,1),($D$8+MAX(0,IF($D$50=1,$D$9*(1-(ABS($Q222-ABS(VALUE(MID(BC222,FIND("|",BC222)+1,FIND("-",BC222)-FIND("|",BC222)-1))-VALUE(MID(BC222,FIND("-",BC222)+1,10)))))*$D$50),$D$9*(1-(IF($N222="X",ABS($O222-VALUE(MID(BC222,FIND("|",BC222)+1,FIND("-",BC222)-FIND("|",BC222)-1))),ABS($Q222-ABS(VALUE(MID(BC222,FIND("|",BC222)+1,FIND("-",BC222)-FIND("|",BC222)-1))-VALUE(MID(BC222,FIND("-",BC222)+1,10)))))*$D$50)))))*$I222,0)),0)</f>
        <v>0</v>
      </c>
      <c r="BE222" s="403"/>
      <c r="BF222" s="362" t="s">
        <v>265</v>
      </c>
      <c r="BG222" s="355" t="n">
        <f aca="false">IFERROR(IF($M222=BF222,($D$8+$D$9+$D$10)*$I222,IF($N222=LEFT(BF222,1),($D$8+MAX(0,IF($D$50=1,$D$9*(1-(ABS($Q222-ABS(VALUE(MID(BF222,FIND("|",BF222)+1,FIND("-",BF222)-FIND("|",BF222)-1))-VALUE(MID(BF222,FIND("-",BF222)+1,10)))))*$D$50),$D$9*(1-(IF($N222="X",ABS($O222-VALUE(MID(BF222,FIND("|",BF222)+1,FIND("-",BF222)-FIND("|",BF222)-1))),ABS($Q222-ABS(VALUE(MID(BF222,FIND("|",BF222)+1,FIND("-",BF222)-FIND("|",BF222)-1))-VALUE(MID(BF222,FIND("-",BF222)+1,10)))))*$D$50)))))*$I222,0)),0)</f>
        <v>0</v>
      </c>
      <c r="BH222" s="403"/>
      <c r="BI222" s="362" t="s">
        <v>264</v>
      </c>
      <c r="BJ222" s="355" t="n">
        <f aca="false">IFERROR(IF($M222=BI222,($D$8+$D$9+$D$10)*$I222,IF($N222=LEFT(BI222,1),($D$8+MAX(0,IF($D$50=1,$D$9*(1-(ABS($Q222-ABS(VALUE(MID(BI222,FIND("|",BI222)+1,FIND("-",BI222)-FIND("|",BI222)-1))-VALUE(MID(BI222,FIND("-",BI222)+1,10)))))*$D$50),$D$9*(1-(IF($N222="X",ABS($O222-VALUE(MID(BI222,FIND("|",BI222)+1,FIND("-",BI222)-FIND("|",BI222)-1))),ABS($Q222-ABS(VALUE(MID(BI222,FIND("|",BI222)+1,FIND("-",BI222)-FIND("|",BI222)-1))-VALUE(MID(BI222,FIND("-",BI222)+1,10)))))*$D$50)))))*$I222,0)),0)</f>
        <v>0</v>
      </c>
      <c r="BK222" s="403"/>
      <c r="BL222" s="362" t="s">
        <v>271</v>
      </c>
      <c r="BM222" s="355" t="n">
        <f aca="false">IFERROR(IF($M222=BL222,($D$8+$D$9+$D$10)*$I222,IF($N222=LEFT(BL222,1),($D$8+MAX(0,IF($D$50=1,$D$9*(1-(ABS($Q222-ABS(VALUE(MID(BL222,FIND("|",BL222)+1,FIND("-",BL222)-FIND("|",BL222)-1))-VALUE(MID(BL222,FIND("-",BL222)+1,10)))))*$D$50),$D$9*(1-(IF($N222="X",ABS($O222-VALUE(MID(BL222,FIND("|",BL222)+1,FIND("-",BL222)-FIND("|",BL222)-1))),ABS($Q222-ABS(VALUE(MID(BL222,FIND("|",BL222)+1,FIND("-",BL222)-FIND("|",BL222)-1))-VALUE(MID(BL222,FIND("-",BL222)+1,10)))))*$D$50)))))*$I222,0)),0)</f>
        <v>0</v>
      </c>
      <c r="BN222" s="403"/>
      <c r="BO222" s="362" t="s">
        <v>264</v>
      </c>
      <c r="BP222" s="355" t="n">
        <f aca="false">IFERROR(IF($M222=BO222,($D$8+$D$9+$D$10)*$I222,IF($N222=LEFT(BO222,1),($D$8+MAX(0,IF($D$50=1,$D$9*(1-(ABS($Q222-ABS(VALUE(MID(BO222,FIND("|",BO222)+1,FIND("-",BO222)-FIND("|",BO222)-1))-VALUE(MID(BO222,FIND("-",BO222)+1,10)))))*$D$50),$D$9*(1-(IF($N222="X",ABS($O222-VALUE(MID(BO222,FIND("|",BO222)+1,FIND("-",BO222)-FIND("|",BO222)-1))),ABS($Q222-ABS(VALUE(MID(BO222,FIND("|",BO222)+1,FIND("-",BO222)-FIND("|",BO222)-1))-VALUE(MID(BO222,FIND("-",BO222)+1,10)))))*$D$50)))))*$I222,0)),0)</f>
        <v>0</v>
      </c>
      <c r="BQ222" s="403"/>
      <c r="BR222" s="362" t="s">
        <v>264</v>
      </c>
      <c r="BS222" s="355" t="n">
        <f aca="false">IFERROR(IF($M222=BR222,($D$8+$D$9+$D$10)*$I222,IF($N222=LEFT(BR222,1),($D$8+MAX(0,IF($D$50=1,$D$9*(1-(ABS($Q222-ABS(VALUE(MID(BR222,FIND("|",BR222)+1,FIND("-",BR222)-FIND("|",BR222)-1))-VALUE(MID(BR222,FIND("-",BR222)+1,10)))))*$D$50),$D$9*(1-(IF($N222="X",ABS($O222-VALUE(MID(BR222,FIND("|",BR222)+1,FIND("-",BR222)-FIND("|",BR222)-1))),ABS($Q222-ABS(VALUE(MID(BR222,FIND("|",BR222)+1,FIND("-",BR222)-FIND("|",BR222)-1))-VALUE(MID(BR222,FIND("-",BR222)+1,10)))))*$D$50)))))*$I222,0)),0)</f>
        <v>0</v>
      </c>
      <c r="BT222" s="403"/>
      <c r="BU222" s="362"/>
      <c r="BV222" s="355" t="n">
        <f aca="false">IFERROR(IF($M222=BU222,($D$8+$D$9+$D$10)*$I222,IF($N222=LEFT(BU222,1),($D$8+MAX(0,IF($D$50=1,$D$9*(1-(ABS($Q222-ABS(VALUE(MID(BU222,FIND("|",BU222)+1,FIND("-",BU222)-FIND("|",BU222)-1))-VALUE(MID(BU222,FIND("-",BU222)+1,10)))))*$D$50),$D$9*(1-(IF($N222="X",ABS($O222-VALUE(MID(BU222,FIND("|",BU222)+1,FIND("-",BU222)-FIND("|",BU222)-1))),ABS($Q222-ABS(VALUE(MID(BU222,FIND("|",BU222)+1,FIND("-",BU222)-FIND("|",BU222)-1))-VALUE(MID(BU222,FIND("-",BU222)+1,10)))))*$D$50)))))*$I222,0)),0)</f>
        <v>0</v>
      </c>
      <c r="BW222" s="403"/>
      <c r="BX222" s="362"/>
      <c r="BY222" s="355" t="n">
        <f aca="false">IFERROR(IF($M222=BX222,($D$8+$D$9+$D$10)*$I222,IF($N222=LEFT(BX222,1),($D$8+MAX(0,IF($D$50=1,$D$9*(1-(ABS($Q222-ABS(VALUE(MID(BX222,FIND("|",BX222)+1,FIND("-",BX222)-FIND("|",BX222)-1))-VALUE(MID(BX222,FIND("-",BX222)+1,10)))))*$D$50),$D$9*(1-(IF($N222="X",ABS($O222-VALUE(MID(BX222,FIND("|",BX222)+1,FIND("-",BX222)-FIND("|",BX222)-1))),ABS($Q222-ABS(VALUE(MID(BX222,FIND("|",BX222)+1,FIND("-",BX222)-FIND("|",BX222)-1))-VALUE(MID(BX222,FIND("-",BX222)+1,10)))))*$D$50)))))*$I222,0)),0)</f>
        <v>0</v>
      </c>
      <c r="BZ222" s="403"/>
      <c r="CA222" s="362"/>
      <c r="CB222" s="355" t="n">
        <f aca="false">IFERROR(IF($M222=CA222,($D$8+$D$9+$D$10)*$I222,IF($N222=LEFT(CA222,1),($D$8+MAX(0,IF($D$50=1,$D$9*(1-(ABS($Q222-ABS(VALUE(MID(CA222,FIND("|",CA222)+1,FIND("-",CA222)-FIND("|",CA222)-1))-VALUE(MID(CA222,FIND("-",CA222)+1,10)))))*$D$50),$D$9*(1-(IF($N222="X",ABS($O222-VALUE(MID(CA222,FIND("|",CA222)+1,FIND("-",CA222)-FIND("|",CA222)-1))),ABS($Q222-ABS(VALUE(MID(CA222,FIND("|",CA222)+1,FIND("-",CA222)-FIND("|",CA222)-1))-VALUE(MID(CA222,FIND("-",CA222)+1,10)))))*$D$50)))))*$I222,0)),0)</f>
        <v>0</v>
      </c>
      <c r="CC222" s="403"/>
      <c r="CD222" s="362"/>
      <c r="CE222" s="355" t="n">
        <f aca="false">IFERROR(IF($M222=CD222,($D$8+$D$9+$D$10)*$I222,IF($N222=LEFT(CD222,1),($D$8+MAX(0,IF($D$50=1,$D$9*(1-(ABS($Q222-ABS(VALUE(MID(CD222,FIND("|",CD222)+1,FIND("-",CD222)-FIND("|",CD222)-1))-VALUE(MID(CD222,FIND("-",CD222)+1,10)))))*$D$50),$D$9*(1-(IF($N222="X",ABS($O222-VALUE(MID(CD222,FIND("|",CD222)+1,FIND("-",CD222)-FIND("|",CD222)-1))),ABS($Q222-ABS(VALUE(MID(CD222,FIND("|",CD222)+1,FIND("-",CD222)-FIND("|",CD222)-1))-VALUE(MID(CD222,FIND("-",CD222)+1,10)))))*$D$50)))))*$I222,0)),0)</f>
        <v>0</v>
      </c>
      <c r="CF222" s="403"/>
      <c r="CG222" s="362"/>
      <c r="CH222" s="355" t="n">
        <f aca="false">IFERROR(IF($M222=CG222,($D$8+$D$9+$D$10)*$I222,IF($N222=LEFT(CG222,1),($D$8+MAX(0,IF($D$50=1,$D$9*(1-(ABS($Q222-ABS(VALUE(MID(CG222,FIND("|",CG222)+1,FIND("-",CG222)-FIND("|",CG222)-1))-VALUE(MID(CG222,FIND("-",CG222)+1,10)))))*$D$50),$D$9*(1-(IF($N222="X",ABS($O222-VALUE(MID(CG222,FIND("|",CG222)+1,FIND("-",CG222)-FIND("|",CG222)-1))),ABS($Q222-ABS(VALUE(MID(CG222,FIND("|",CG222)+1,FIND("-",CG222)-FIND("|",CG222)-1))-VALUE(MID(CG222,FIND("-",CG222)+1,10)))))*$D$50)))))*$I222,0)),0)</f>
        <v>0</v>
      </c>
      <c r="CI222" s="403"/>
      <c r="CJ222" s="362"/>
      <c r="CK222" s="355" t="n">
        <f aca="false">IFERROR(IF($M222=CJ222,($D$8+$D$9+$D$10)*$I222,IF($N222=LEFT(CJ222,1),($D$8+MAX(0,IF($D$50=1,$D$9*(1-(ABS($Q222-ABS(VALUE(MID(CJ222,FIND("|",CJ222)+1,FIND("-",CJ222)-FIND("|",CJ222)-1))-VALUE(MID(CJ222,FIND("-",CJ222)+1,10)))))*$D$50),$D$9*(1-(IF($N222="X",ABS($O222-VALUE(MID(CJ222,FIND("|",CJ222)+1,FIND("-",CJ222)-FIND("|",CJ222)-1))),ABS($Q222-ABS(VALUE(MID(CJ222,FIND("|",CJ222)+1,FIND("-",CJ222)-FIND("|",CJ222)-1))-VALUE(MID(CJ222,FIND("-",CJ222)+1,10)))))*$D$50)))))*$I222,0)),0)</f>
        <v>0</v>
      </c>
      <c r="CL222" s="403"/>
      <c r="CM222" s="362"/>
      <c r="CN222" s="355" t="n">
        <f aca="false">IFERROR(IF($M222=CM222,($D$8+$D$9+$D$10)*$I222,IF($N222=LEFT(CM222,1),($D$8+MAX(0,IF($D$50=1,$D$9*(1-(ABS($Q222-ABS(VALUE(MID(CM222,FIND("|",CM222)+1,FIND("-",CM222)-FIND("|",CM222)-1))-VALUE(MID(CM222,FIND("-",CM222)+1,10)))))*$D$50),$D$9*(1-(IF($N222="X",ABS($O222-VALUE(MID(CM222,FIND("|",CM222)+1,FIND("-",CM222)-FIND("|",CM222)-1))),ABS($Q222-ABS(VALUE(MID(CM222,FIND("|",CM222)+1,FIND("-",CM222)-FIND("|",CM222)-1))-VALUE(MID(CM222,FIND("-",CM222)+1,10)))))*$D$50)))))*$I222,0)),0)</f>
        <v>0</v>
      </c>
      <c r="CO222" s="403"/>
      <c r="CP222" s="362"/>
      <c r="CQ222" s="355" t="n">
        <f aca="false">IFERROR(IF($M222=CP222,($D$8+$D$9+$D$10)*$I222,IF($N222=LEFT(CP222,1),($D$8+MAX(0,IF($D$50=1,$D$9*(1-(ABS($Q222-ABS(VALUE(MID(CP222,FIND("|",CP222)+1,FIND("-",CP222)-FIND("|",CP222)-1))-VALUE(MID(CP222,FIND("-",CP222)+1,10)))))*$D$50),$D$9*(1-(IF($N222="X",ABS($O222-VALUE(MID(CP222,FIND("|",CP222)+1,FIND("-",CP222)-FIND("|",CP222)-1))),ABS($Q222-ABS(VALUE(MID(CP222,FIND("|",CP222)+1,FIND("-",CP222)-FIND("|",CP222)-1))-VALUE(MID(CP222,FIND("-",CP222)+1,10)))))*$D$50)))))*$I222,0)),0)</f>
        <v>0</v>
      </c>
      <c r="CR222" s="403"/>
      <c r="CS222" s="362"/>
      <c r="CT222" s="355" t="n">
        <f aca="false">IFERROR(IF($M222=CS222,($D$8+$D$9+$D$10)*$I222,IF($N222=LEFT(CS222,1),($D$8+MAX(0,IF($D$50=1,$D$9*(1-(ABS($Q222-ABS(VALUE(MID(CS222,FIND("|",CS222)+1,FIND("-",CS222)-FIND("|",CS222)-1))-VALUE(MID(CS222,FIND("-",CS222)+1,10)))))*$D$50),$D$9*(1-(IF($N222="X",ABS($O222-VALUE(MID(CS222,FIND("|",CS222)+1,FIND("-",CS222)-FIND("|",CS222)-1))),ABS($Q222-ABS(VALUE(MID(CS222,FIND("|",CS222)+1,FIND("-",CS222)-FIND("|",CS222)-1))-VALUE(MID(CS222,FIND("-",CS222)+1,10)))))*$D$50)))))*$I222,0)),0)</f>
        <v>0</v>
      </c>
      <c r="CU222" s="403"/>
      <c r="CV222" s="362"/>
      <c r="CW222" s="355" t="n">
        <f aca="false">IFERROR(IF($M222=CV222,($D$8+$D$9+$D$10)*$I222,IF($N222=LEFT(CV222,1),($D$8+MAX(0,IF($D$50=1,$D$9*(1-(ABS($Q222-ABS(VALUE(MID(CV222,FIND("|",CV222)+1,FIND("-",CV222)-FIND("|",CV222)-1))-VALUE(MID(CV222,FIND("-",CV222)+1,10)))))*$D$50),$D$9*(1-(IF($N222="X",ABS($O222-VALUE(MID(CV222,FIND("|",CV222)+1,FIND("-",CV222)-FIND("|",CV222)-1))),ABS($Q222-ABS(VALUE(MID(CV222,FIND("|",CV222)+1,FIND("-",CV222)-FIND("|",CV222)-1))-VALUE(MID(CV222,FIND("-",CV222)+1,10)))))*$D$50)))))*$I222,0)),0)</f>
        <v>0</v>
      </c>
      <c r="CX222" s="403"/>
      <c r="CY222" s="362"/>
      <c r="CZ222" s="355" t="n">
        <f aca="false">IFERROR(IF($M222=CY222,($D$8+$D$9+$D$10)*$I222,IF($N222=LEFT(CY222,1),($D$8+MAX(0,IF($D$50=1,$D$9*(1-(ABS($Q222-ABS(VALUE(MID(CY222,FIND("|",CY222)+1,FIND("-",CY222)-FIND("|",CY222)-1))-VALUE(MID(CY222,FIND("-",CY222)+1,10)))))*$D$50),$D$9*(1-(IF($N222="X",ABS($O222-VALUE(MID(CY222,FIND("|",CY222)+1,FIND("-",CY222)-FIND("|",CY222)-1))),ABS($Q222-ABS(VALUE(MID(CY222,FIND("|",CY222)+1,FIND("-",CY222)-FIND("|",CY222)-1))-VALUE(MID(CY222,FIND("-",CY222)+1,10)))))*$D$50)))))*$I222,0)),0)</f>
        <v>0</v>
      </c>
      <c r="DA222" s="403"/>
      <c r="DB222" s="362"/>
      <c r="DC222" s="355" t="n">
        <f aca="false">IFERROR(IF($M222=DB222,($D$8+$D$9+$D$10)*$I222,IF($N222=LEFT(DB222,1),($D$8+MAX(0,IF($D$50=1,$D$9*(1-(ABS($Q222-ABS(VALUE(MID(DB222,FIND("|",DB222)+1,FIND("-",DB222)-FIND("|",DB222)-1))-VALUE(MID(DB222,FIND("-",DB222)+1,10)))))*$D$50),$D$9*(1-(IF($N222="X",ABS($O222-VALUE(MID(DB222,FIND("|",DB222)+1,FIND("-",DB222)-FIND("|",DB222)-1))),ABS($Q222-ABS(VALUE(MID(DB222,FIND("|",DB222)+1,FIND("-",DB222)-FIND("|",DB222)-1))-VALUE(MID(DB222,FIND("-",DB222)+1,10)))))*$D$50)))))*$I222,0)),0)</f>
        <v>0</v>
      </c>
      <c r="DD222" s="403"/>
      <c r="DE222" s="362"/>
      <c r="DF222" s="355" t="n">
        <f aca="false">IFERROR(IF($M222=DE222,($D$8+$D$9+$D$10)*$I222,IF($N222=LEFT(DE222,1),($D$8+MAX(0,IF($D$50=1,$D$9*(1-(ABS($Q222-ABS(VALUE(MID(DE222,FIND("|",DE222)+1,FIND("-",DE222)-FIND("|",DE222)-1))-VALUE(MID(DE222,FIND("-",DE222)+1,10)))))*$D$50),$D$9*(1-(IF($N222="X",ABS($O222-VALUE(MID(DE222,FIND("|",DE222)+1,FIND("-",DE222)-FIND("|",DE222)-1))),ABS($Q222-ABS(VALUE(MID(DE222,FIND("|",DE222)+1,FIND("-",DE222)-FIND("|",DE222)-1))-VALUE(MID(DE222,FIND("-",DE222)+1,10)))))*$D$50)))))*$I222,0)),0)</f>
        <v>0</v>
      </c>
      <c r="DG222" s="403"/>
      <c r="DH222" s="362"/>
      <c r="DI222" s="355" t="n">
        <f aca="false">IFERROR(IF($M222=DH222,($D$8+$D$9+$D$10)*$I222,IF($N222=LEFT(DH222,1),($D$8+MAX(0,IF($D$50=1,$D$9*(1-(ABS($Q222-ABS(VALUE(MID(DH222,FIND("|",DH222)+1,FIND("-",DH222)-FIND("|",DH222)-1))-VALUE(MID(DH222,FIND("-",DH222)+1,10)))))*$D$50),$D$9*(1-(IF($N222="X",ABS($O222-VALUE(MID(DH222,FIND("|",DH222)+1,FIND("-",DH222)-FIND("|",DH222)-1))),ABS($Q222-ABS(VALUE(MID(DH222,FIND("|",DH222)+1,FIND("-",DH222)-FIND("|",DH222)-1))-VALUE(MID(DH222,FIND("-",DH222)+1,10)))))*$D$50)))))*$I222,0)),0)</f>
        <v>0</v>
      </c>
      <c r="DJ222" s="403"/>
      <c r="DK222" s="362"/>
      <c r="DL222" s="355" t="n">
        <f aca="false">IFERROR(IF($M222=DK222,($D$8+$D$9+$D$10)*$I222,IF($N222=LEFT(DK222,1),($D$8+MAX(0,IF($D$50=1,$D$9*(1-(ABS($Q222-ABS(VALUE(MID(DK222,FIND("|",DK222)+1,FIND("-",DK222)-FIND("|",DK222)-1))-VALUE(MID(DK222,FIND("-",DK222)+1,10)))))*$D$50),$D$9*(1-(IF($N222="X",ABS($O222-VALUE(MID(DK222,FIND("|",DK222)+1,FIND("-",DK222)-FIND("|",DK222)-1))),ABS($Q222-ABS(VALUE(MID(DK222,FIND("|",DK222)+1,FIND("-",DK222)-FIND("|",DK222)-1))-VALUE(MID(DK222,FIND("-",DK222)+1,10)))))*$D$50)))))*$I222,0)),0)</f>
        <v>0</v>
      </c>
      <c r="DM222" s="403"/>
      <c r="DN222" s="362"/>
      <c r="DO222" s="355" t="n">
        <f aca="false">IFERROR(IF($M222=DN222,($D$8+$D$9+$D$10)*$I222,IF($N222=LEFT(DN222,1),($D$8+MAX(0,IF($D$50=1,$D$9*(1-(ABS($Q222-ABS(VALUE(MID(DN222,FIND("|",DN222)+1,FIND("-",DN222)-FIND("|",DN222)-1))-VALUE(MID(DN222,FIND("-",DN222)+1,10)))))*$D$50),$D$9*(1-(IF($N222="X",ABS($O222-VALUE(MID(DN222,FIND("|",DN222)+1,FIND("-",DN222)-FIND("|",DN222)-1))),ABS($Q222-ABS(VALUE(MID(DN222,FIND("|",DN222)+1,FIND("-",DN222)-FIND("|",DN222)-1))-VALUE(MID(DN222,FIND("-",DN222)+1,10)))))*$D$50)))))*$I222,0)),0)</f>
        <v>0</v>
      </c>
      <c r="DP222" s="403"/>
      <c r="DQ222" s="362"/>
      <c r="DR222" s="355" t="n">
        <f aca="false">IFERROR(IF($M222=DQ222,($D$8+$D$9+$D$10)*$I222,IF($N222=LEFT(DQ222,1),($D$8+MAX(0,IF($D$50=1,$D$9*(1-(ABS($Q222-ABS(VALUE(MID(DQ222,FIND("|",DQ222)+1,FIND("-",DQ222)-FIND("|",DQ222)-1))-VALUE(MID(DQ222,FIND("-",DQ222)+1,10)))))*$D$50),$D$9*(1-(IF($N222="X",ABS($O222-VALUE(MID(DQ222,FIND("|",DQ222)+1,FIND("-",DQ222)-FIND("|",DQ222)-1))),ABS($Q222-ABS(VALUE(MID(DQ222,FIND("|",DQ222)+1,FIND("-",DQ222)-FIND("|",DQ222)-1))-VALUE(MID(DQ222,FIND("-",DQ222)+1,10)))))*$D$50)))))*$I222,0)),0)</f>
        <v>0</v>
      </c>
      <c r="DS222" s="403"/>
      <c r="DT222" s="362"/>
      <c r="DU222" s="355" t="n">
        <f aca="false">IFERROR(IF($M222=DT222,($D$8+$D$9+$D$10)*$I222,IF($N222=LEFT(DT222,1),($D$8+MAX(0,IF($D$50=1,$D$9*(1-(ABS($Q222-ABS(VALUE(MID(DT222,FIND("|",DT222)+1,FIND("-",DT222)-FIND("|",DT222)-1))-VALUE(MID(DT222,FIND("-",DT222)+1,10)))))*$D$50),$D$9*(1-(IF($N222="X",ABS($O222-VALUE(MID(DT222,FIND("|",DT222)+1,FIND("-",DT222)-FIND("|",DT222)-1))),ABS($Q222-ABS(VALUE(MID(DT222,FIND("|",DT222)+1,FIND("-",DT222)-FIND("|",DT222)-1))-VALUE(MID(DT222,FIND("-",DT222)+1,10)))))*$D$50)))))*$I222,0)),0)</f>
        <v>0</v>
      </c>
      <c r="DV222" s="403"/>
      <c r="DW222" s="362"/>
      <c r="DX222" s="355" t="n">
        <f aca="false">IFERROR(IF($M222=DW222,($D$8+$D$9+$D$10)*$I222,IF($N222=LEFT(DW222,1),($D$8+MAX(0,IF($D$50=1,$D$9*(1-(ABS($Q222-ABS(VALUE(MID(DW222,FIND("|",DW222)+1,FIND("-",DW222)-FIND("|",DW222)-1))-VALUE(MID(DW222,FIND("-",DW222)+1,10)))))*$D$50),$D$9*(1-(IF($N222="X",ABS($O222-VALUE(MID(DW222,FIND("|",DW222)+1,FIND("-",DW222)-FIND("|",DW222)-1))),ABS($Q222-ABS(VALUE(MID(DW222,FIND("|",DW222)+1,FIND("-",DW222)-FIND("|",DW222)-1))-VALUE(MID(DW222,FIND("-",DW222)+1,10)))))*$D$50)))))*$I222,0)),0)</f>
        <v>0</v>
      </c>
      <c r="DY222" s="403"/>
      <c r="DZ222" s="362"/>
      <c r="EA222" s="355" t="n">
        <f aca="false">IFERROR(IF($M222=DZ222,($D$8+$D$9+$D$10)*$I222,IF($N222=LEFT(DZ222,1),($D$8+MAX(0,IF($D$50=1,$D$9*(1-(ABS($Q222-ABS(VALUE(MID(DZ222,FIND("|",DZ222)+1,FIND("-",DZ222)-FIND("|",DZ222)-1))-VALUE(MID(DZ222,FIND("-",DZ222)+1,10)))))*$D$50),$D$9*(1-(IF($N222="X",ABS($O222-VALUE(MID(DZ222,FIND("|",DZ222)+1,FIND("-",DZ222)-FIND("|",DZ222)-1))),ABS($Q222-ABS(VALUE(MID(DZ222,FIND("|",DZ222)+1,FIND("-",DZ222)-FIND("|",DZ222)-1))-VALUE(MID(DZ222,FIND("-",DZ222)+1,10)))))*$D$50)))))*$I222,0)),0)</f>
        <v>0</v>
      </c>
      <c r="EB222" s="403"/>
      <c r="EC222" s="362"/>
      <c r="ED222" s="355" t="n">
        <f aca="false">IFERROR(IF($M222=EC222,($D$8+$D$9+$D$10)*$I222,IF($N222=LEFT(EC222,1),($D$8+MAX(0,IF($D$50=1,$D$9*(1-(ABS($Q222-ABS(VALUE(MID(EC222,FIND("|",EC222)+1,FIND("-",EC222)-FIND("|",EC222)-1))-VALUE(MID(EC222,FIND("-",EC222)+1,10)))))*$D$50),$D$9*(1-(IF($N222="X",ABS($O222-VALUE(MID(EC222,FIND("|",EC222)+1,FIND("-",EC222)-FIND("|",EC222)-1))),ABS($Q222-ABS(VALUE(MID(EC222,FIND("|",EC222)+1,FIND("-",EC222)-FIND("|",EC222)-1))-VALUE(MID(EC222,FIND("-",EC222)+1,10)))))*$D$50)))))*$I222,0)),0)</f>
        <v>0</v>
      </c>
      <c r="EE222" s="403"/>
      <c r="EF222" s="362"/>
      <c r="EG222" s="355" t="n">
        <f aca="false">IFERROR(IF($M222=EF222,($D$8+$D$9+$D$10)*$I222,IF($N222=LEFT(EF222,1),($D$8+MAX(0,IF($D$50=1,$D$9*(1-(ABS($Q222-ABS(VALUE(MID(EF222,FIND("|",EF222)+1,FIND("-",EF222)-FIND("|",EF222)-1))-VALUE(MID(EF222,FIND("-",EF222)+1,10)))))*$D$50),$D$9*(1-(IF($N222="X",ABS($O222-VALUE(MID(EF222,FIND("|",EF222)+1,FIND("-",EF222)-FIND("|",EF222)-1))),ABS($Q222-ABS(VALUE(MID(EF222,FIND("|",EF222)+1,FIND("-",EF222)-FIND("|",EF222)-1))-VALUE(MID(EF222,FIND("-",EF222)+1,10)))))*$D$50)))))*$I222,0)),0)</f>
        <v>0</v>
      </c>
      <c r="EH222" s="403"/>
      <c r="EI222" s="403"/>
    </row>
    <row r="223" customFormat="false" ht="15" hidden="false" customHeight="false" outlineLevel="0" collapsed="false">
      <c r="A223" s="331" t="n">
        <f aca="false">WORLDCUP!AD134</f>
        <v>0</v>
      </c>
      <c r="B223" s="331" t="n">
        <f aca="false">WORLDCUP!AC134</f>
        <v>0</v>
      </c>
      <c r="C223" s="421" t="str">
        <f aca="false">CONCATENATE(WORLDCUP!AF134,"-",WORLDCUP!AA134)</f>
        <v>W96-W95</v>
      </c>
      <c r="D223" s="421" t="str">
        <f aca="false">IF(WORLDCUP!AC134&gt;WORLDCUP!AD134,2,IF(WORLDCUP!AC134&lt;WORLDCUP!AD134,1,IF(AND(WORLDCUP!AC134=WORLDCUP!AD134,WORLDCUP!AC134&lt;&gt;"",WORLDCUP!AD134&lt;&gt;""),0,"PD")))</f>
        <v>PD</v>
      </c>
      <c r="E223" s="421" t="str">
        <f aca="false">IF(OR(WORLDCUP!AD134="",WORLDCUP!AC134=""),"-",A223&amp;"-"&amp;B223)</f>
        <v>-</v>
      </c>
      <c r="F223" s="422" t="n">
        <f aca="false">SUM($D$24:$D$26)*I223</f>
        <v>17</v>
      </c>
      <c r="G223" s="422" t="n">
        <f aca="false">VLOOKUP(H223,Equipos!$Q$1:$R$25,2,0)</f>
        <v>22</v>
      </c>
      <c r="H223" s="409" t="str">
        <f aca="false">Idiomas!$D$262</f>
        <v>Cuartos de final</v>
      </c>
      <c r="I223" s="424" t="n">
        <v>1</v>
      </c>
      <c r="J223" s="417"/>
      <c r="K223" s="395" t="str">
        <f aca="false">CONCATENATE(WORLDCUP!AA134,"-",WORLDCUP!AF134)</f>
        <v>W95-W96</v>
      </c>
      <c r="L223" s="395" t="str">
        <f aca="false">IF(OR(WORLDCUP!AC134="",WORLDCUP!AD134=""),"PD",IF(WORLDCUP!AC134&gt;WORLDCUP!AD134,1,IF(WORLDCUP!AC134&lt;WORLDCUP!AD134,2,0)))</f>
        <v>PD</v>
      </c>
      <c r="M223" s="358" t="str">
        <f aca="false">IF(OR(WORLDCUP!AC134="",WORLDCUP!AD134=""),"-",N223&amp;"|"&amp;O223&amp;"-"&amp;P223)</f>
        <v>-</v>
      </c>
      <c r="N223" s="331" t="str">
        <f aca="false">IF(OR(WORLDCUP!AC134="",WORLDCUP!AD134=""),"",IF(WORLDCUP!AC134&gt;WORLDCUP!AD134,"1",IF(WORLDCUP!AC134&lt;WORLDCUP!AD134,"2","X")))</f>
        <v/>
      </c>
      <c r="O223" s="331" t="n">
        <f aca="false">WORLDCUP!AC134</f>
        <v>0</v>
      </c>
      <c r="P223" s="331" t="n">
        <f aca="false">WORLDCUP!AD134</f>
        <v>0</v>
      </c>
      <c r="Q223" s="331" t="n">
        <f aca="false">ABS(O223-P223)</f>
        <v>0</v>
      </c>
      <c r="R223" s="403"/>
      <c r="S223" s="397" t="s">
        <v>277</v>
      </c>
      <c r="T223" s="355" t="n">
        <f aca="false">IFERROR(IF($M223=S223,($D$8+$D$9+$D$10)*$I223,IF($N223=LEFT(S223,1),($D$8+MAX(0,IF($D$50=1,$D$9*(1-(ABS($Q223-ABS(VALUE(MID(S223,FIND("|",S223)+1,FIND("-",S223)-FIND("|",S223)-1))-VALUE(MID(S223,FIND("-",S223)+1,10)))))*$D$50),$D$9*(1-(IF($N223="X",ABS($O223-VALUE(MID(S223,FIND("|",S223)+1,FIND("-",S223)-FIND("|",S223)-1))),ABS($Q223-ABS(VALUE(MID(S223,FIND("|",S223)+1,FIND("-",S223)-FIND("|",S223)-1))-VALUE(MID(S223,FIND("-",S223)+1,10)))))*$D$50)))))*$I223,0)),0)</f>
        <v>0</v>
      </c>
      <c r="U223" s="403"/>
      <c r="V223" s="397" t="s">
        <v>266</v>
      </c>
      <c r="W223" s="355" t="n">
        <f aca="false">IFERROR(IF($M223=V223,($D$8+$D$9+$D$10)*$I223,IF($N223=LEFT(V223,1),($D$8+MAX(0,IF($D$50=1,$D$9*(1-(ABS($Q223-ABS(VALUE(MID(V223,FIND("|",V223)+1,FIND("-",V223)-FIND("|",V223)-1))-VALUE(MID(V223,FIND("-",V223)+1,10)))))*$D$50),$D$9*(1-(IF($N223="X",ABS($O223-VALUE(MID(V223,FIND("|",V223)+1,FIND("-",V223)-FIND("|",V223)-1))),ABS($Q223-ABS(VALUE(MID(V223,FIND("|",V223)+1,FIND("-",V223)-FIND("|",V223)-1))-VALUE(MID(V223,FIND("-",V223)+1,10)))))*$D$50)))))*$I223,0)),0)</f>
        <v>0</v>
      </c>
      <c r="X223" s="403"/>
      <c r="Y223" s="397" t="s">
        <v>268</v>
      </c>
      <c r="Z223" s="355" t="n">
        <f aca="false">IFERROR(IF($M223=Y223,($D$8+$D$9+$D$10)*$I223,IF($N223=LEFT(Y223,1),($D$8+MAX(0,IF($D$50=1,$D$9*(1-(ABS($Q223-ABS(VALUE(MID(Y223,FIND("|",Y223)+1,FIND("-",Y223)-FIND("|",Y223)-1))-VALUE(MID(Y223,FIND("-",Y223)+1,10)))))*$D$50),$D$9*(1-(IF($N223="X",ABS($O223-VALUE(MID(Y223,FIND("|",Y223)+1,FIND("-",Y223)-FIND("|",Y223)-1))),ABS($Q223-ABS(VALUE(MID(Y223,FIND("|",Y223)+1,FIND("-",Y223)-FIND("|",Y223)-1))-VALUE(MID(Y223,FIND("-",Y223)+1,10)))))*$D$50)))))*$I223,0)),0)</f>
        <v>0</v>
      </c>
      <c r="AA223" s="403"/>
      <c r="AB223" s="397" t="s">
        <v>265</v>
      </c>
      <c r="AC223" s="355" t="n">
        <f aca="false">IFERROR(IF($M223=AB223,($D$8+$D$9+$D$10)*$I223,IF($N223=LEFT(AB223,1),($D$8+MAX(0,IF($D$50=1,$D$9*(1-(ABS($Q223-ABS(VALUE(MID(AB223,FIND("|",AB223)+1,FIND("-",AB223)-FIND("|",AB223)-1))-VALUE(MID(AB223,FIND("-",AB223)+1,10)))))*$D$50),$D$9*(1-(IF($N223="X",ABS($O223-VALUE(MID(AB223,FIND("|",AB223)+1,FIND("-",AB223)-FIND("|",AB223)-1))),ABS($Q223-ABS(VALUE(MID(AB223,FIND("|",AB223)+1,FIND("-",AB223)-FIND("|",AB223)-1))-VALUE(MID(AB223,FIND("-",AB223)+1,10)))))*$D$50)))))*$I223,0)),0)</f>
        <v>0</v>
      </c>
      <c r="AD223" s="403"/>
      <c r="AE223" s="397" t="s">
        <v>265</v>
      </c>
      <c r="AF223" s="355" t="n">
        <f aca="false">IFERROR(IF($M223=AE223,($D$8+$D$9+$D$10)*$I223,IF($N223=LEFT(AE223,1),($D$8+MAX(0,IF($D$50=1,$D$9*(1-(ABS($Q223-ABS(VALUE(MID(AE223,FIND("|",AE223)+1,FIND("-",AE223)-FIND("|",AE223)-1))-VALUE(MID(AE223,FIND("-",AE223)+1,10)))))*$D$50),$D$9*(1-(IF($N223="X",ABS($O223-VALUE(MID(AE223,FIND("|",AE223)+1,FIND("-",AE223)-FIND("|",AE223)-1))),ABS($Q223-ABS(VALUE(MID(AE223,FIND("|",AE223)+1,FIND("-",AE223)-FIND("|",AE223)-1))-VALUE(MID(AE223,FIND("-",AE223)+1,10)))))*$D$50)))))*$I223,0)),0)</f>
        <v>0</v>
      </c>
      <c r="AG223" s="403"/>
      <c r="AH223" s="397" t="s">
        <v>268</v>
      </c>
      <c r="AI223" s="355" t="n">
        <f aca="false">IFERROR(IF($M223=AH223,($D$8+$D$9+$D$10)*$I223,IF($N223=LEFT(AH223,1),($D$8+MAX(0,IF($D$50=1,$D$9*(1-(ABS($Q223-ABS(VALUE(MID(AH223,FIND("|",AH223)+1,FIND("-",AH223)-FIND("|",AH223)-1))-VALUE(MID(AH223,FIND("-",AH223)+1,10)))))*$D$50),$D$9*(1-(IF($N223="X",ABS($O223-VALUE(MID(AH223,FIND("|",AH223)+1,FIND("-",AH223)-FIND("|",AH223)-1))),ABS($Q223-ABS(VALUE(MID(AH223,FIND("|",AH223)+1,FIND("-",AH223)-FIND("|",AH223)-1))-VALUE(MID(AH223,FIND("-",AH223)+1,10)))))*$D$50)))))*$I223,0)),0)</f>
        <v>0</v>
      </c>
      <c r="AJ223" s="403"/>
      <c r="AK223" s="397" t="s">
        <v>264</v>
      </c>
      <c r="AL223" s="355" t="n">
        <f aca="false">IFERROR(IF($M223=AK223,($D$8+$D$9+$D$10)*$I223,IF($N223=LEFT(AK223,1),($D$8+MAX(0,IF($D$50=1,$D$9*(1-(ABS($Q223-ABS(VALUE(MID(AK223,FIND("|",AK223)+1,FIND("-",AK223)-FIND("|",AK223)-1))-VALUE(MID(AK223,FIND("-",AK223)+1,10)))))*$D$50),$D$9*(1-(IF($N223="X",ABS($O223-VALUE(MID(AK223,FIND("|",AK223)+1,FIND("-",AK223)-FIND("|",AK223)-1))),ABS($Q223-ABS(VALUE(MID(AK223,FIND("|",AK223)+1,FIND("-",AK223)-FIND("|",AK223)-1))-VALUE(MID(AK223,FIND("-",AK223)+1,10)))))*$D$50)))))*$I223,0)),0)</f>
        <v>0</v>
      </c>
      <c r="AM223" s="403"/>
      <c r="AN223" s="397" t="s">
        <v>267</v>
      </c>
      <c r="AO223" s="355" t="n">
        <f aca="false">IFERROR(IF($M223=AN223,($D$8+$D$9+$D$10)*$I223,IF($N223=LEFT(AN223,1),($D$8+MAX(0,IF($D$50=1,$D$9*(1-(ABS($Q223-ABS(VALUE(MID(AN223,FIND("|",AN223)+1,FIND("-",AN223)-FIND("|",AN223)-1))-VALUE(MID(AN223,FIND("-",AN223)+1,10)))))*$D$50),$D$9*(1-(IF($N223="X",ABS($O223-VALUE(MID(AN223,FIND("|",AN223)+1,FIND("-",AN223)-FIND("|",AN223)-1))),ABS($Q223-ABS(VALUE(MID(AN223,FIND("|",AN223)+1,FIND("-",AN223)-FIND("|",AN223)-1))-VALUE(MID(AN223,FIND("-",AN223)+1,10)))))*$D$50)))))*$I223,0)),0)</f>
        <v>0</v>
      </c>
      <c r="AP223" s="403"/>
      <c r="AQ223" s="397" t="s">
        <v>274</v>
      </c>
      <c r="AR223" s="355" t="n">
        <f aca="false">IFERROR(IF($M223=AQ223,($D$8+$D$9+$D$10)*$I223,IF($N223=LEFT(AQ223,1),($D$8+MAX(0,IF($D$50=1,$D$9*(1-(ABS($Q223-ABS(VALUE(MID(AQ223,FIND("|",AQ223)+1,FIND("-",AQ223)-FIND("|",AQ223)-1))-VALUE(MID(AQ223,FIND("-",AQ223)+1,10)))))*$D$50),$D$9*(1-(IF($N223="X",ABS($O223-VALUE(MID(AQ223,FIND("|",AQ223)+1,FIND("-",AQ223)-FIND("|",AQ223)-1))),ABS($Q223-ABS(VALUE(MID(AQ223,FIND("|",AQ223)+1,FIND("-",AQ223)-FIND("|",AQ223)-1))-VALUE(MID(AQ223,FIND("-",AQ223)+1,10)))))*$D$50)))))*$I223,0)),0)</f>
        <v>0</v>
      </c>
      <c r="AS223" s="403"/>
      <c r="AT223" s="397" t="s">
        <v>267</v>
      </c>
      <c r="AU223" s="355" t="n">
        <f aca="false">IFERROR(IF($M223=AT223,($D$8+$D$9+$D$10)*$I223,IF($N223=LEFT(AT223,1),($D$8+MAX(0,IF($D$50=1,$D$9*(1-(ABS($Q223-ABS(VALUE(MID(AT223,FIND("|",AT223)+1,FIND("-",AT223)-FIND("|",AT223)-1))-VALUE(MID(AT223,FIND("-",AT223)+1,10)))))*$D$50),$D$9*(1-(IF($N223="X",ABS($O223-VALUE(MID(AT223,FIND("|",AT223)+1,FIND("-",AT223)-FIND("|",AT223)-1))),ABS($Q223-ABS(VALUE(MID(AT223,FIND("|",AT223)+1,FIND("-",AT223)-FIND("|",AT223)-1))-VALUE(MID(AT223,FIND("-",AT223)+1,10)))))*$D$50)))))*$I223,0)),0)</f>
        <v>0</v>
      </c>
      <c r="AV223" s="403"/>
      <c r="AW223" s="397" t="s">
        <v>271</v>
      </c>
      <c r="AX223" s="355" t="n">
        <f aca="false">IFERROR(IF($M223=AW223,($D$8+$D$9+$D$10)*$I223,IF($N223=LEFT(AW223,1),($D$8+MAX(0,IF($D$50=1,$D$9*(1-(ABS($Q223-ABS(VALUE(MID(AW223,FIND("|",AW223)+1,FIND("-",AW223)-FIND("|",AW223)-1))-VALUE(MID(AW223,FIND("-",AW223)+1,10)))))*$D$50),$D$9*(1-(IF($N223="X",ABS($O223-VALUE(MID(AW223,FIND("|",AW223)+1,FIND("-",AW223)-FIND("|",AW223)-1))),ABS($Q223-ABS(VALUE(MID(AW223,FIND("|",AW223)+1,FIND("-",AW223)-FIND("|",AW223)-1))-VALUE(MID(AW223,FIND("-",AW223)+1,10)))))*$D$50)))))*$I223,0)),0)</f>
        <v>0</v>
      </c>
      <c r="AY223" s="403"/>
      <c r="AZ223" s="397" t="s">
        <v>268</v>
      </c>
      <c r="BA223" s="355" t="n">
        <f aca="false">IFERROR(IF($M223=AZ223,($D$8+$D$9+$D$10)*$I223,IF($N223=LEFT(AZ223,1),($D$8+MAX(0,IF($D$50=1,$D$9*(1-(ABS($Q223-ABS(VALUE(MID(AZ223,FIND("|",AZ223)+1,FIND("-",AZ223)-FIND("|",AZ223)-1))-VALUE(MID(AZ223,FIND("-",AZ223)+1,10)))))*$D$50),$D$9*(1-(IF($N223="X",ABS($O223-VALUE(MID(AZ223,FIND("|",AZ223)+1,FIND("-",AZ223)-FIND("|",AZ223)-1))),ABS($Q223-ABS(VALUE(MID(AZ223,FIND("|",AZ223)+1,FIND("-",AZ223)-FIND("|",AZ223)-1))-VALUE(MID(AZ223,FIND("-",AZ223)+1,10)))))*$D$50)))))*$I223,0)),0)</f>
        <v>0</v>
      </c>
      <c r="BB223" s="403"/>
      <c r="BC223" s="397" t="s">
        <v>268</v>
      </c>
      <c r="BD223" s="355" t="n">
        <f aca="false">IFERROR(IF($M223=BC223,($D$8+$D$9+$D$10)*$I223,IF($N223=LEFT(BC223,1),($D$8+MAX(0,IF($D$50=1,$D$9*(1-(ABS($Q223-ABS(VALUE(MID(BC223,FIND("|",BC223)+1,FIND("-",BC223)-FIND("|",BC223)-1))-VALUE(MID(BC223,FIND("-",BC223)+1,10)))))*$D$50),$D$9*(1-(IF($N223="X",ABS($O223-VALUE(MID(BC223,FIND("|",BC223)+1,FIND("-",BC223)-FIND("|",BC223)-1))),ABS($Q223-ABS(VALUE(MID(BC223,FIND("|",BC223)+1,FIND("-",BC223)-FIND("|",BC223)-1))-VALUE(MID(BC223,FIND("-",BC223)+1,10)))))*$D$50)))))*$I223,0)),0)</f>
        <v>0</v>
      </c>
      <c r="BE223" s="403"/>
      <c r="BF223" s="397" t="s">
        <v>318</v>
      </c>
      <c r="BG223" s="355" t="n">
        <f aca="false">IFERROR(IF($M223=BF223,($D$8+$D$9+$D$10)*$I223,IF($N223=LEFT(BF223,1),($D$8+MAX(0,IF($D$50=1,$D$9*(1-(ABS($Q223-ABS(VALUE(MID(BF223,FIND("|",BF223)+1,FIND("-",BF223)-FIND("|",BF223)-1))-VALUE(MID(BF223,FIND("-",BF223)+1,10)))))*$D$50),$D$9*(1-(IF($N223="X",ABS($O223-VALUE(MID(BF223,FIND("|",BF223)+1,FIND("-",BF223)-FIND("|",BF223)-1))),ABS($Q223-ABS(VALUE(MID(BF223,FIND("|",BF223)+1,FIND("-",BF223)-FIND("|",BF223)-1))-VALUE(MID(BF223,FIND("-",BF223)+1,10)))))*$D$50)))))*$I223,0)),0)</f>
        <v>0</v>
      </c>
      <c r="BH223" s="403"/>
      <c r="BI223" s="397" t="s">
        <v>267</v>
      </c>
      <c r="BJ223" s="355" t="n">
        <f aca="false">IFERROR(IF($M223=BI223,($D$8+$D$9+$D$10)*$I223,IF($N223=LEFT(BI223,1),($D$8+MAX(0,IF($D$50=1,$D$9*(1-(ABS($Q223-ABS(VALUE(MID(BI223,FIND("|",BI223)+1,FIND("-",BI223)-FIND("|",BI223)-1))-VALUE(MID(BI223,FIND("-",BI223)+1,10)))))*$D$50),$D$9*(1-(IF($N223="X",ABS($O223-VALUE(MID(BI223,FIND("|",BI223)+1,FIND("-",BI223)-FIND("|",BI223)-1))),ABS($Q223-ABS(VALUE(MID(BI223,FIND("|",BI223)+1,FIND("-",BI223)-FIND("|",BI223)-1))-VALUE(MID(BI223,FIND("-",BI223)+1,10)))))*$D$50)))))*$I223,0)),0)</f>
        <v>0</v>
      </c>
      <c r="BK223" s="403"/>
      <c r="BL223" s="397" t="s">
        <v>269</v>
      </c>
      <c r="BM223" s="355" t="n">
        <f aca="false">IFERROR(IF($M223=BL223,($D$8+$D$9+$D$10)*$I223,IF($N223=LEFT(BL223,1),($D$8+MAX(0,IF($D$50=1,$D$9*(1-(ABS($Q223-ABS(VALUE(MID(BL223,FIND("|",BL223)+1,FIND("-",BL223)-FIND("|",BL223)-1))-VALUE(MID(BL223,FIND("-",BL223)+1,10)))))*$D$50),$D$9*(1-(IF($N223="X",ABS($O223-VALUE(MID(BL223,FIND("|",BL223)+1,FIND("-",BL223)-FIND("|",BL223)-1))),ABS($Q223-ABS(VALUE(MID(BL223,FIND("|",BL223)+1,FIND("-",BL223)-FIND("|",BL223)-1))-VALUE(MID(BL223,FIND("-",BL223)+1,10)))))*$D$50)))))*$I223,0)),0)</f>
        <v>0</v>
      </c>
      <c r="BN223" s="403"/>
      <c r="BO223" s="397" t="s">
        <v>264</v>
      </c>
      <c r="BP223" s="355" t="n">
        <f aca="false">IFERROR(IF($M223=BO223,($D$8+$D$9+$D$10)*$I223,IF($N223=LEFT(BO223,1),($D$8+MAX(0,IF($D$50=1,$D$9*(1-(ABS($Q223-ABS(VALUE(MID(BO223,FIND("|",BO223)+1,FIND("-",BO223)-FIND("|",BO223)-1))-VALUE(MID(BO223,FIND("-",BO223)+1,10)))))*$D$50),$D$9*(1-(IF($N223="X",ABS($O223-VALUE(MID(BO223,FIND("|",BO223)+1,FIND("-",BO223)-FIND("|",BO223)-1))),ABS($Q223-ABS(VALUE(MID(BO223,FIND("|",BO223)+1,FIND("-",BO223)-FIND("|",BO223)-1))-VALUE(MID(BO223,FIND("-",BO223)+1,10)))))*$D$50)))))*$I223,0)),0)</f>
        <v>0</v>
      </c>
      <c r="BQ223" s="403"/>
      <c r="BR223" s="397" t="s">
        <v>264</v>
      </c>
      <c r="BS223" s="355" t="n">
        <f aca="false">IFERROR(IF($M223=BR223,($D$8+$D$9+$D$10)*$I223,IF($N223=LEFT(BR223,1),($D$8+MAX(0,IF($D$50=1,$D$9*(1-(ABS($Q223-ABS(VALUE(MID(BR223,FIND("|",BR223)+1,FIND("-",BR223)-FIND("|",BR223)-1))-VALUE(MID(BR223,FIND("-",BR223)+1,10)))))*$D$50),$D$9*(1-(IF($N223="X",ABS($O223-VALUE(MID(BR223,FIND("|",BR223)+1,FIND("-",BR223)-FIND("|",BR223)-1))),ABS($Q223-ABS(VALUE(MID(BR223,FIND("|",BR223)+1,FIND("-",BR223)-FIND("|",BR223)-1))-VALUE(MID(BR223,FIND("-",BR223)+1,10)))))*$D$50)))))*$I223,0)),0)</f>
        <v>0</v>
      </c>
      <c r="BT223" s="403"/>
      <c r="BU223" s="397"/>
      <c r="BV223" s="355" t="n">
        <f aca="false">IFERROR(IF($M223=BU223,($D$8+$D$9+$D$10)*$I223,IF($N223=LEFT(BU223,1),($D$8+MAX(0,IF($D$50=1,$D$9*(1-(ABS($Q223-ABS(VALUE(MID(BU223,FIND("|",BU223)+1,FIND("-",BU223)-FIND("|",BU223)-1))-VALUE(MID(BU223,FIND("-",BU223)+1,10)))))*$D$50),$D$9*(1-(IF($N223="X",ABS($O223-VALUE(MID(BU223,FIND("|",BU223)+1,FIND("-",BU223)-FIND("|",BU223)-1))),ABS($Q223-ABS(VALUE(MID(BU223,FIND("|",BU223)+1,FIND("-",BU223)-FIND("|",BU223)-1))-VALUE(MID(BU223,FIND("-",BU223)+1,10)))))*$D$50)))))*$I223,0)),0)</f>
        <v>0</v>
      </c>
      <c r="BW223" s="403"/>
      <c r="BX223" s="397"/>
      <c r="BY223" s="355" t="n">
        <f aca="false">IFERROR(IF($M223=BX223,($D$8+$D$9+$D$10)*$I223,IF($N223=LEFT(BX223,1),($D$8+MAX(0,IF($D$50=1,$D$9*(1-(ABS($Q223-ABS(VALUE(MID(BX223,FIND("|",BX223)+1,FIND("-",BX223)-FIND("|",BX223)-1))-VALUE(MID(BX223,FIND("-",BX223)+1,10)))))*$D$50),$D$9*(1-(IF($N223="X",ABS($O223-VALUE(MID(BX223,FIND("|",BX223)+1,FIND("-",BX223)-FIND("|",BX223)-1))),ABS($Q223-ABS(VALUE(MID(BX223,FIND("|",BX223)+1,FIND("-",BX223)-FIND("|",BX223)-1))-VALUE(MID(BX223,FIND("-",BX223)+1,10)))))*$D$50)))))*$I223,0)),0)</f>
        <v>0</v>
      </c>
      <c r="BZ223" s="403"/>
      <c r="CA223" s="397"/>
      <c r="CB223" s="355" t="n">
        <f aca="false">IFERROR(IF($M223=CA223,($D$8+$D$9+$D$10)*$I223,IF($N223=LEFT(CA223,1),($D$8+MAX(0,IF($D$50=1,$D$9*(1-(ABS($Q223-ABS(VALUE(MID(CA223,FIND("|",CA223)+1,FIND("-",CA223)-FIND("|",CA223)-1))-VALUE(MID(CA223,FIND("-",CA223)+1,10)))))*$D$50),$D$9*(1-(IF($N223="X",ABS($O223-VALUE(MID(CA223,FIND("|",CA223)+1,FIND("-",CA223)-FIND("|",CA223)-1))),ABS($Q223-ABS(VALUE(MID(CA223,FIND("|",CA223)+1,FIND("-",CA223)-FIND("|",CA223)-1))-VALUE(MID(CA223,FIND("-",CA223)+1,10)))))*$D$50)))))*$I223,0)),0)</f>
        <v>0</v>
      </c>
      <c r="CC223" s="403"/>
      <c r="CD223" s="397"/>
      <c r="CE223" s="355" t="n">
        <f aca="false">IFERROR(IF($M223=CD223,($D$8+$D$9+$D$10)*$I223,IF($N223=LEFT(CD223,1),($D$8+MAX(0,IF($D$50=1,$D$9*(1-(ABS($Q223-ABS(VALUE(MID(CD223,FIND("|",CD223)+1,FIND("-",CD223)-FIND("|",CD223)-1))-VALUE(MID(CD223,FIND("-",CD223)+1,10)))))*$D$50),$D$9*(1-(IF($N223="X",ABS($O223-VALUE(MID(CD223,FIND("|",CD223)+1,FIND("-",CD223)-FIND("|",CD223)-1))),ABS($Q223-ABS(VALUE(MID(CD223,FIND("|",CD223)+1,FIND("-",CD223)-FIND("|",CD223)-1))-VALUE(MID(CD223,FIND("-",CD223)+1,10)))))*$D$50)))))*$I223,0)),0)</f>
        <v>0</v>
      </c>
      <c r="CF223" s="403"/>
      <c r="CG223" s="397"/>
      <c r="CH223" s="355" t="n">
        <f aca="false">IFERROR(IF($M223=CG223,($D$8+$D$9+$D$10)*$I223,IF($N223=LEFT(CG223,1),($D$8+MAX(0,IF($D$50=1,$D$9*(1-(ABS($Q223-ABS(VALUE(MID(CG223,FIND("|",CG223)+1,FIND("-",CG223)-FIND("|",CG223)-1))-VALUE(MID(CG223,FIND("-",CG223)+1,10)))))*$D$50),$D$9*(1-(IF($N223="X",ABS($O223-VALUE(MID(CG223,FIND("|",CG223)+1,FIND("-",CG223)-FIND("|",CG223)-1))),ABS($Q223-ABS(VALUE(MID(CG223,FIND("|",CG223)+1,FIND("-",CG223)-FIND("|",CG223)-1))-VALUE(MID(CG223,FIND("-",CG223)+1,10)))))*$D$50)))))*$I223,0)),0)</f>
        <v>0</v>
      </c>
      <c r="CI223" s="403"/>
      <c r="CJ223" s="397"/>
      <c r="CK223" s="355" t="n">
        <f aca="false">IFERROR(IF($M223=CJ223,($D$8+$D$9+$D$10)*$I223,IF($N223=LEFT(CJ223,1),($D$8+MAX(0,IF($D$50=1,$D$9*(1-(ABS($Q223-ABS(VALUE(MID(CJ223,FIND("|",CJ223)+1,FIND("-",CJ223)-FIND("|",CJ223)-1))-VALUE(MID(CJ223,FIND("-",CJ223)+1,10)))))*$D$50),$D$9*(1-(IF($N223="X",ABS($O223-VALUE(MID(CJ223,FIND("|",CJ223)+1,FIND("-",CJ223)-FIND("|",CJ223)-1))),ABS($Q223-ABS(VALUE(MID(CJ223,FIND("|",CJ223)+1,FIND("-",CJ223)-FIND("|",CJ223)-1))-VALUE(MID(CJ223,FIND("-",CJ223)+1,10)))))*$D$50)))))*$I223,0)),0)</f>
        <v>0</v>
      </c>
      <c r="CL223" s="403"/>
      <c r="CM223" s="397"/>
      <c r="CN223" s="355" t="n">
        <f aca="false">IFERROR(IF($M223=CM223,($D$8+$D$9+$D$10)*$I223,IF($N223=LEFT(CM223,1),($D$8+MAX(0,IF($D$50=1,$D$9*(1-(ABS($Q223-ABS(VALUE(MID(CM223,FIND("|",CM223)+1,FIND("-",CM223)-FIND("|",CM223)-1))-VALUE(MID(CM223,FIND("-",CM223)+1,10)))))*$D$50),$D$9*(1-(IF($N223="X",ABS($O223-VALUE(MID(CM223,FIND("|",CM223)+1,FIND("-",CM223)-FIND("|",CM223)-1))),ABS($Q223-ABS(VALUE(MID(CM223,FIND("|",CM223)+1,FIND("-",CM223)-FIND("|",CM223)-1))-VALUE(MID(CM223,FIND("-",CM223)+1,10)))))*$D$50)))))*$I223,0)),0)</f>
        <v>0</v>
      </c>
      <c r="CO223" s="403"/>
      <c r="CP223" s="397"/>
      <c r="CQ223" s="355" t="n">
        <f aca="false">IFERROR(IF($M223=CP223,($D$8+$D$9+$D$10)*$I223,IF($N223=LEFT(CP223,1),($D$8+MAX(0,IF($D$50=1,$D$9*(1-(ABS($Q223-ABS(VALUE(MID(CP223,FIND("|",CP223)+1,FIND("-",CP223)-FIND("|",CP223)-1))-VALUE(MID(CP223,FIND("-",CP223)+1,10)))))*$D$50),$D$9*(1-(IF($N223="X",ABS($O223-VALUE(MID(CP223,FIND("|",CP223)+1,FIND("-",CP223)-FIND("|",CP223)-1))),ABS($Q223-ABS(VALUE(MID(CP223,FIND("|",CP223)+1,FIND("-",CP223)-FIND("|",CP223)-1))-VALUE(MID(CP223,FIND("-",CP223)+1,10)))))*$D$50)))))*$I223,0)),0)</f>
        <v>0</v>
      </c>
      <c r="CR223" s="403"/>
      <c r="CS223" s="397"/>
      <c r="CT223" s="355" t="n">
        <f aca="false">IFERROR(IF($M223=CS223,($D$8+$D$9+$D$10)*$I223,IF($N223=LEFT(CS223,1),($D$8+MAX(0,IF($D$50=1,$D$9*(1-(ABS($Q223-ABS(VALUE(MID(CS223,FIND("|",CS223)+1,FIND("-",CS223)-FIND("|",CS223)-1))-VALUE(MID(CS223,FIND("-",CS223)+1,10)))))*$D$50),$D$9*(1-(IF($N223="X",ABS($O223-VALUE(MID(CS223,FIND("|",CS223)+1,FIND("-",CS223)-FIND("|",CS223)-1))),ABS($Q223-ABS(VALUE(MID(CS223,FIND("|",CS223)+1,FIND("-",CS223)-FIND("|",CS223)-1))-VALUE(MID(CS223,FIND("-",CS223)+1,10)))))*$D$50)))))*$I223,0)),0)</f>
        <v>0</v>
      </c>
      <c r="CU223" s="403"/>
      <c r="CV223" s="397"/>
      <c r="CW223" s="355" t="n">
        <f aca="false">IFERROR(IF($M223=CV223,($D$8+$D$9+$D$10)*$I223,IF($N223=LEFT(CV223,1),($D$8+MAX(0,IF($D$50=1,$D$9*(1-(ABS($Q223-ABS(VALUE(MID(CV223,FIND("|",CV223)+1,FIND("-",CV223)-FIND("|",CV223)-1))-VALUE(MID(CV223,FIND("-",CV223)+1,10)))))*$D$50),$D$9*(1-(IF($N223="X",ABS($O223-VALUE(MID(CV223,FIND("|",CV223)+1,FIND("-",CV223)-FIND("|",CV223)-1))),ABS($Q223-ABS(VALUE(MID(CV223,FIND("|",CV223)+1,FIND("-",CV223)-FIND("|",CV223)-1))-VALUE(MID(CV223,FIND("-",CV223)+1,10)))))*$D$50)))))*$I223,0)),0)</f>
        <v>0</v>
      </c>
      <c r="CX223" s="403"/>
      <c r="CY223" s="397"/>
      <c r="CZ223" s="355" t="n">
        <f aca="false">IFERROR(IF($M223=CY223,($D$8+$D$9+$D$10)*$I223,IF($N223=LEFT(CY223,1),($D$8+MAX(0,IF($D$50=1,$D$9*(1-(ABS($Q223-ABS(VALUE(MID(CY223,FIND("|",CY223)+1,FIND("-",CY223)-FIND("|",CY223)-1))-VALUE(MID(CY223,FIND("-",CY223)+1,10)))))*$D$50),$D$9*(1-(IF($N223="X",ABS($O223-VALUE(MID(CY223,FIND("|",CY223)+1,FIND("-",CY223)-FIND("|",CY223)-1))),ABS($Q223-ABS(VALUE(MID(CY223,FIND("|",CY223)+1,FIND("-",CY223)-FIND("|",CY223)-1))-VALUE(MID(CY223,FIND("-",CY223)+1,10)))))*$D$50)))))*$I223,0)),0)</f>
        <v>0</v>
      </c>
      <c r="DA223" s="403"/>
      <c r="DB223" s="397"/>
      <c r="DC223" s="355" t="n">
        <f aca="false">IFERROR(IF($M223=DB223,($D$8+$D$9+$D$10)*$I223,IF($N223=LEFT(DB223,1),($D$8+MAX(0,IF($D$50=1,$D$9*(1-(ABS($Q223-ABS(VALUE(MID(DB223,FIND("|",DB223)+1,FIND("-",DB223)-FIND("|",DB223)-1))-VALUE(MID(DB223,FIND("-",DB223)+1,10)))))*$D$50),$D$9*(1-(IF($N223="X",ABS($O223-VALUE(MID(DB223,FIND("|",DB223)+1,FIND("-",DB223)-FIND("|",DB223)-1))),ABS($Q223-ABS(VALUE(MID(DB223,FIND("|",DB223)+1,FIND("-",DB223)-FIND("|",DB223)-1))-VALUE(MID(DB223,FIND("-",DB223)+1,10)))))*$D$50)))))*$I223,0)),0)</f>
        <v>0</v>
      </c>
      <c r="DD223" s="403"/>
      <c r="DE223" s="397"/>
      <c r="DF223" s="355" t="n">
        <f aca="false">IFERROR(IF($M223=DE223,($D$8+$D$9+$D$10)*$I223,IF($N223=LEFT(DE223,1),($D$8+MAX(0,IF($D$50=1,$D$9*(1-(ABS($Q223-ABS(VALUE(MID(DE223,FIND("|",DE223)+1,FIND("-",DE223)-FIND("|",DE223)-1))-VALUE(MID(DE223,FIND("-",DE223)+1,10)))))*$D$50),$D$9*(1-(IF($N223="X",ABS($O223-VALUE(MID(DE223,FIND("|",DE223)+1,FIND("-",DE223)-FIND("|",DE223)-1))),ABS($Q223-ABS(VALUE(MID(DE223,FIND("|",DE223)+1,FIND("-",DE223)-FIND("|",DE223)-1))-VALUE(MID(DE223,FIND("-",DE223)+1,10)))))*$D$50)))))*$I223,0)),0)</f>
        <v>0</v>
      </c>
      <c r="DG223" s="403"/>
      <c r="DH223" s="397"/>
      <c r="DI223" s="355" t="n">
        <f aca="false">IFERROR(IF($M223=DH223,($D$8+$D$9+$D$10)*$I223,IF($N223=LEFT(DH223,1),($D$8+MAX(0,IF($D$50=1,$D$9*(1-(ABS($Q223-ABS(VALUE(MID(DH223,FIND("|",DH223)+1,FIND("-",DH223)-FIND("|",DH223)-1))-VALUE(MID(DH223,FIND("-",DH223)+1,10)))))*$D$50),$D$9*(1-(IF($N223="X",ABS($O223-VALUE(MID(DH223,FIND("|",DH223)+1,FIND("-",DH223)-FIND("|",DH223)-1))),ABS($Q223-ABS(VALUE(MID(DH223,FIND("|",DH223)+1,FIND("-",DH223)-FIND("|",DH223)-1))-VALUE(MID(DH223,FIND("-",DH223)+1,10)))))*$D$50)))))*$I223,0)),0)</f>
        <v>0</v>
      </c>
      <c r="DJ223" s="403"/>
      <c r="DK223" s="397"/>
      <c r="DL223" s="355" t="n">
        <f aca="false">IFERROR(IF($M223=DK223,($D$8+$D$9+$D$10)*$I223,IF($N223=LEFT(DK223,1),($D$8+MAX(0,IF($D$50=1,$D$9*(1-(ABS($Q223-ABS(VALUE(MID(DK223,FIND("|",DK223)+1,FIND("-",DK223)-FIND("|",DK223)-1))-VALUE(MID(DK223,FIND("-",DK223)+1,10)))))*$D$50),$D$9*(1-(IF($N223="X",ABS($O223-VALUE(MID(DK223,FIND("|",DK223)+1,FIND("-",DK223)-FIND("|",DK223)-1))),ABS($Q223-ABS(VALUE(MID(DK223,FIND("|",DK223)+1,FIND("-",DK223)-FIND("|",DK223)-1))-VALUE(MID(DK223,FIND("-",DK223)+1,10)))))*$D$50)))))*$I223,0)),0)</f>
        <v>0</v>
      </c>
      <c r="DM223" s="403"/>
      <c r="DN223" s="397"/>
      <c r="DO223" s="355" t="n">
        <f aca="false">IFERROR(IF($M223=DN223,($D$8+$D$9+$D$10)*$I223,IF($N223=LEFT(DN223,1),($D$8+MAX(0,IF($D$50=1,$D$9*(1-(ABS($Q223-ABS(VALUE(MID(DN223,FIND("|",DN223)+1,FIND("-",DN223)-FIND("|",DN223)-1))-VALUE(MID(DN223,FIND("-",DN223)+1,10)))))*$D$50),$D$9*(1-(IF($N223="X",ABS($O223-VALUE(MID(DN223,FIND("|",DN223)+1,FIND("-",DN223)-FIND("|",DN223)-1))),ABS($Q223-ABS(VALUE(MID(DN223,FIND("|",DN223)+1,FIND("-",DN223)-FIND("|",DN223)-1))-VALUE(MID(DN223,FIND("-",DN223)+1,10)))))*$D$50)))))*$I223,0)),0)</f>
        <v>0</v>
      </c>
      <c r="DP223" s="403"/>
      <c r="DQ223" s="397"/>
      <c r="DR223" s="355" t="n">
        <f aca="false">IFERROR(IF($M223=DQ223,($D$8+$D$9+$D$10)*$I223,IF($N223=LEFT(DQ223,1),($D$8+MAX(0,IF($D$50=1,$D$9*(1-(ABS($Q223-ABS(VALUE(MID(DQ223,FIND("|",DQ223)+1,FIND("-",DQ223)-FIND("|",DQ223)-1))-VALUE(MID(DQ223,FIND("-",DQ223)+1,10)))))*$D$50),$D$9*(1-(IF($N223="X",ABS($O223-VALUE(MID(DQ223,FIND("|",DQ223)+1,FIND("-",DQ223)-FIND("|",DQ223)-1))),ABS($Q223-ABS(VALUE(MID(DQ223,FIND("|",DQ223)+1,FIND("-",DQ223)-FIND("|",DQ223)-1))-VALUE(MID(DQ223,FIND("-",DQ223)+1,10)))))*$D$50)))))*$I223,0)),0)</f>
        <v>0</v>
      </c>
      <c r="DS223" s="403"/>
      <c r="DT223" s="397"/>
      <c r="DU223" s="355" t="n">
        <f aca="false">IFERROR(IF($M223=DT223,($D$8+$D$9+$D$10)*$I223,IF($N223=LEFT(DT223,1),($D$8+MAX(0,IF($D$50=1,$D$9*(1-(ABS($Q223-ABS(VALUE(MID(DT223,FIND("|",DT223)+1,FIND("-",DT223)-FIND("|",DT223)-1))-VALUE(MID(DT223,FIND("-",DT223)+1,10)))))*$D$50),$D$9*(1-(IF($N223="X",ABS($O223-VALUE(MID(DT223,FIND("|",DT223)+1,FIND("-",DT223)-FIND("|",DT223)-1))),ABS($Q223-ABS(VALUE(MID(DT223,FIND("|",DT223)+1,FIND("-",DT223)-FIND("|",DT223)-1))-VALUE(MID(DT223,FIND("-",DT223)+1,10)))))*$D$50)))))*$I223,0)),0)</f>
        <v>0</v>
      </c>
      <c r="DV223" s="403"/>
      <c r="DW223" s="397"/>
      <c r="DX223" s="355" t="n">
        <f aca="false">IFERROR(IF($M223=DW223,($D$8+$D$9+$D$10)*$I223,IF($N223=LEFT(DW223,1),($D$8+MAX(0,IF($D$50=1,$D$9*(1-(ABS($Q223-ABS(VALUE(MID(DW223,FIND("|",DW223)+1,FIND("-",DW223)-FIND("|",DW223)-1))-VALUE(MID(DW223,FIND("-",DW223)+1,10)))))*$D$50),$D$9*(1-(IF($N223="X",ABS($O223-VALUE(MID(DW223,FIND("|",DW223)+1,FIND("-",DW223)-FIND("|",DW223)-1))),ABS($Q223-ABS(VALUE(MID(DW223,FIND("|",DW223)+1,FIND("-",DW223)-FIND("|",DW223)-1))-VALUE(MID(DW223,FIND("-",DW223)+1,10)))))*$D$50)))))*$I223,0)),0)</f>
        <v>0</v>
      </c>
      <c r="DY223" s="403"/>
      <c r="DZ223" s="397"/>
      <c r="EA223" s="355" t="n">
        <f aca="false">IFERROR(IF($M223=DZ223,($D$8+$D$9+$D$10)*$I223,IF($N223=LEFT(DZ223,1),($D$8+MAX(0,IF($D$50=1,$D$9*(1-(ABS($Q223-ABS(VALUE(MID(DZ223,FIND("|",DZ223)+1,FIND("-",DZ223)-FIND("|",DZ223)-1))-VALUE(MID(DZ223,FIND("-",DZ223)+1,10)))))*$D$50),$D$9*(1-(IF($N223="X",ABS($O223-VALUE(MID(DZ223,FIND("|",DZ223)+1,FIND("-",DZ223)-FIND("|",DZ223)-1))),ABS($Q223-ABS(VALUE(MID(DZ223,FIND("|",DZ223)+1,FIND("-",DZ223)-FIND("|",DZ223)-1))-VALUE(MID(DZ223,FIND("-",DZ223)+1,10)))))*$D$50)))))*$I223,0)),0)</f>
        <v>0</v>
      </c>
      <c r="EB223" s="403"/>
      <c r="EC223" s="397"/>
      <c r="ED223" s="355" t="n">
        <f aca="false">IFERROR(IF($M223=EC223,($D$8+$D$9+$D$10)*$I223,IF($N223=LEFT(EC223,1),($D$8+MAX(0,IF($D$50=1,$D$9*(1-(ABS($Q223-ABS(VALUE(MID(EC223,FIND("|",EC223)+1,FIND("-",EC223)-FIND("|",EC223)-1))-VALUE(MID(EC223,FIND("-",EC223)+1,10)))))*$D$50),$D$9*(1-(IF($N223="X",ABS($O223-VALUE(MID(EC223,FIND("|",EC223)+1,FIND("-",EC223)-FIND("|",EC223)-1))),ABS($Q223-ABS(VALUE(MID(EC223,FIND("|",EC223)+1,FIND("-",EC223)-FIND("|",EC223)-1))-VALUE(MID(EC223,FIND("-",EC223)+1,10)))))*$D$50)))))*$I223,0)),0)</f>
        <v>0</v>
      </c>
      <c r="EE223" s="403"/>
      <c r="EF223" s="397"/>
      <c r="EG223" s="355" t="n">
        <f aca="false">IFERROR(IF($M223=EF223,($D$8+$D$9+$D$10)*$I223,IF($N223=LEFT(EF223,1),($D$8+MAX(0,IF($D$50=1,$D$9*(1-(ABS($Q223-ABS(VALUE(MID(EF223,FIND("|",EF223)+1,FIND("-",EF223)-FIND("|",EF223)-1))-VALUE(MID(EF223,FIND("-",EF223)+1,10)))))*$D$50),$D$9*(1-(IF($N223="X",ABS($O223-VALUE(MID(EF223,FIND("|",EF223)+1,FIND("-",EF223)-FIND("|",EF223)-1))),ABS($Q223-ABS(VALUE(MID(EF223,FIND("|",EF223)+1,FIND("-",EF223)-FIND("|",EF223)-1))-VALUE(MID(EF223,FIND("-",EF223)+1,10)))))*$D$50)))))*$I223,0)),0)</f>
        <v>0</v>
      </c>
      <c r="EH223" s="403"/>
      <c r="EI223" s="403"/>
    </row>
    <row r="224" customFormat="false" ht="15" hidden="false" customHeight="false" outlineLevel="0" collapsed="false">
      <c r="A224" s="331"/>
      <c r="B224" s="331"/>
      <c r="C224" s="421"/>
      <c r="D224" s="421"/>
      <c r="E224" s="421"/>
      <c r="F224" s="422"/>
      <c r="G224" s="422"/>
      <c r="H224" s="409"/>
      <c r="I224" s="409"/>
      <c r="J224" s="412"/>
      <c r="K224" s="413" t="str">
        <f aca="false">Idiomas!D462</f>
        <v>Partidos 1/4</v>
      </c>
      <c r="L224" s="414"/>
      <c r="M224" s="413" t="str">
        <f aca="false">"Max: "&amp;SUM($D$24:$D$26)*SUM($I$220:$I$223)</f>
        <v>Max: 68</v>
      </c>
      <c r="N224" s="331"/>
      <c r="O224" s="331"/>
      <c r="P224" s="331"/>
      <c r="Q224" s="331"/>
      <c r="R224" s="326"/>
      <c r="S224" s="415"/>
      <c r="T224" s="346" t="n">
        <f aca="false">SUM(T220:T223)</f>
        <v>0</v>
      </c>
      <c r="U224" s="337"/>
      <c r="V224" s="415"/>
      <c r="W224" s="346" t="n">
        <f aca="false">SUM(W220:W223)</f>
        <v>0</v>
      </c>
      <c r="X224" s="337"/>
      <c r="Y224" s="415"/>
      <c r="Z224" s="346" t="n">
        <f aca="false">SUM(Z220:Z223)</f>
        <v>0</v>
      </c>
      <c r="AA224" s="337"/>
      <c r="AB224" s="415"/>
      <c r="AC224" s="346" t="n">
        <f aca="false">SUM(AC220:AC223)</f>
        <v>0</v>
      </c>
      <c r="AD224" s="337"/>
      <c r="AE224" s="415"/>
      <c r="AF224" s="346" t="n">
        <f aca="false">SUM(AF220:AF223)</f>
        <v>0</v>
      </c>
      <c r="AG224" s="337"/>
      <c r="AH224" s="415"/>
      <c r="AI224" s="346" t="n">
        <f aca="false">SUM(AI220:AI223)</f>
        <v>0</v>
      </c>
      <c r="AJ224" s="337"/>
      <c r="AK224" s="415"/>
      <c r="AL224" s="346" t="n">
        <f aca="false">SUM(AL220:AL223)</f>
        <v>0</v>
      </c>
      <c r="AM224" s="337"/>
      <c r="AN224" s="415"/>
      <c r="AO224" s="346" t="n">
        <f aca="false">SUM(AO220:AO223)</f>
        <v>0</v>
      </c>
      <c r="AP224" s="337"/>
      <c r="AQ224" s="415"/>
      <c r="AR224" s="346" t="n">
        <f aca="false">SUM(AR220:AR223)</f>
        <v>0</v>
      </c>
      <c r="AS224" s="337"/>
      <c r="AT224" s="415"/>
      <c r="AU224" s="346" t="n">
        <f aca="false">SUM(AU220:AU223)</f>
        <v>0</v>
      </c>
      <c r="AV224" s="337"/>
      <c r="AW224" s="415"/>
      <c r="AX224" s="346" t="n">
        <f aca="false">SUM(AX220:AX223)</f>
        <v>0</v>
      </c>
      <c r="AY224" s="337"/>
      <c r="AZ224" s="415"/>
      <c r="BA224" s="346" t="n">
        <f aca="false">SUM(BA220:BA223)</f>
        <v>0</v>
      </c>
      <c r="BB224" s="337"/>
      <c r="BC224" s="415"/>
      <c r="BD224" s="346" t="n">
        <f aca="false">SUM(BD220:BD223)</f>
        <v>0</v>
      </c>
      <c r="BE224" s="337"/>
      <c r="BF224" s="415"/>
      <c r="BG224" s="346" t="n">
        <f aca="false">SUM(BG220:BG223)</f>
        <v>0</v>
      </c>
      <c r="BH224" s="337"/>
      <c r="BI224" s="415"/>
      <c r="BJ224" s="346" t="n">
        <f aca="false">SUM(BJ220:BJ223)</f>
        <v>0</v>
      </c>
      <c r="BK224" s="337"/>
      <c r="BL224" s="415"/>
      <c r="BM224" s="346" t="n">
        <f aca="false">SUM(BM220:BM223)</f>
        <v>0</v>
      </c>
      <c r="BN224" s="337"/>
      <c r="BO224" s="415"/>
      <c r="BP224" s="346" t="n">
        <f aca="false">SUM(BP220:BP223)</f>
        <v>0</v>
      </c>
      <c r="BQ224" s="337"/>
      <c r="BR224" s="415"/>
      <c r="BS224" s="346" t="n">
        <f aca="false">SUM(BS220:BS223)</f>
        <v>0</v>
      </c>
      <c r="BT224" s="337"/>
      <c r="BU224" s="415"/>
      <c r="BV224" s="346" t="n">
        <f aca="false">SUM(BV220:BV223)</f>
        <v>0</v>
      </c>
      <c r="BW224" s="337"/>
      <c r="BX224" s="415"/>
      <c r="BY224" s="346" t="n">
        <f aca="false">SUM(BY220:BY223)</f>
        <v>0</v>
      </c>
      <c r="BZ224" s="337"/>
      <c r="CA224" s="415"/>
      <c r="CB224" s="346" t="n">
        <f aca="false">SUM(CB220:CB223)</f>
        <v>0</v>
      </c>
      <c r="CC224" s="337"/>
      <c r="CD224" s="415"/>
      <c r="CE224" s="346" t="n">
        <f aca="false">SUM(CE220:CE223)</f>
        <v>0</v>
      </c>
      <c r="CF224" s="337"/>
      <c r="CG224" s="415"/>
      <c r="CH224" s="346" t="n">
        <f aca="false">SUM(CH220:CH223)</f>
        <v>0</v>
      </c>
      <c r="CI224" s="337"/>
      <c r="CJ224" s="415"/>
      <c r="CK224" s="346" t="n">
        <f aca="false">SUM(CK220:CK223)</f>
        <v>0</v>
      </c>
      <c r="CL224" s="337"/>
      <c r="CM224" s="415"/>
      <c r="CN224" s="346" t="n">
        <f aca="false">SUM(CN220:CN223)</f>
        <v>0</v>
      </c>
      <c r="CO224" s="337"/>
      <c r="CP224" s="415"/>
      <c r="CQ224" s="346" t="n">
        <f aca="false">SUM(CQ220:CQ223)</f>
        <v>0</v>
      </c>
      <c r="CR224" s="337"/>
      <c r="CS224" s="415"/>
      <c r="CT224" s="346" t="n">
        <f aca="false">SUM(CT220:CT223)</f>
        <v>0</v>
      </c>
      <c r="CU224" s="337"/>
      <c r="CV224" s="415"/>
      <c r="CW224" s="346" t="n">
        <f aca="false">SUM(CW220:CW223)</f>
        <v>0</v>
      </c>
      <c r="CX224" s="337"/>
      <c r="CY224" s="415"/>
      <c r="CZ224" s="346" t="n">
        <f aca="false">SUM(CZ220:CZ223)</f>
        <v>0</v>
      </c>
      <c r="DA224" s="337"/>
      <c r="DB224" s="415"/>
      <c r="DC224" s="346" t="n">
        <f aca="false">SUM(DC220:DC223)</f>
        <v>0</v>
      </c>
      <c r="DD224" s="337"/>
      <c r="DE224" s="415"/>
      <c r="DF224" s="346" t="n">
        <f aca="false">SUM(DF220:DF223)</f>
        <v>0</v>
      </c>
      <c r="DG224" s="337"/>
      <c r="DH224" s="415"/>
      <c r="DI224" s="346" t="n">
        <f aca="false">SUM(DI220:DI223)</f>
        <v>0</v>
      </c>
      <c r="DJ224" s="337"/>
      <c r="DK224" s="415"/>
      <c r="DL224" s="346" t="n">
        <f aca="false">SUM(DL220:DL223)</f>
        <v>0</v>
      </c>
      <c r="DM224" s="337"/>
      <c r="DN224" s="415"/>
      <c r="DO224" s="346" t="n">
        <f aca="false">SUM(DO220:DO223)</f>
        <v>0</v>
      </c>
      <c r="DP224" s="337"/>
      <c r="DQ224" s="415"/>
      <c r="DR224" s="346" t="n">
        <f aca="false">SUM(DR220:DR223)</f>
        <v>0</v>
      </c>
      <c r="DS224" s="337"/>
      <c r="DT224" s="415"/>
      <c r="DU224" s="346" t="n">
        <f aca="false">SUM(DU220:DU223)</f>
        <v>0</v>
      </c>
      <c r="DV224" s="337"/>
      <c r="DW224" s="415"/>
      <c r="DX224" s="346" t="n">
        <f aca="false">SUM(DX220:DX223)</f>
        <v>0</v>
      </c>
      <c r="DY224" s="337"/>
      <c r="DZ224" s="415"/>
      <c r="EA224" s="346" t="n">
        <f aca="false">SUM(EA220:EA223)</f>
        <v>0</v>
      </c>
      <c r="EB224" s="337"/>
      <c r="EC224" s="415"/>
      <c r="ED224" s="346" t="n">
        <f aca="false">SUM(ED220:ED223)</f>
        <v>0</v>
      </c>
      <c r="EE224" s="337"/>
      <c r="EF224" s="415"/>
      <c r="EG224" s="346" t="n">
        <f aca="false">SUM(EG220:EG223)</f>
        <v>0</v>
      </c>
      <c r="EH224" s="337"/>
      <c r="EI224" s="337"/>
    </row>
    <row r="225" customFormat="false" ht="15" hidden="false" customHeight="false" outlineLevel="0" collapsed="false">
      <c r="A225" s="331"/>
      <c r="B225" s="331"/>
      <c r="C225" s="421"/>
      <c r="D225" s="421"/>
      <c r="E225" s="421"/>
      <c r="F225" s="422"/>
      <c r="G225" s="422"/>
      <c r="H225" s="409"/>
      <c r="I225" s="409"/>
      <c r="J225" s="412"/>
      <c r="K225" s="345" t="str">
        <f aca="false">Idiomas!D143</f>
        <v>CLASIFICADOS PARA SEMIFINALES</v>
      </c>
      <c r="L225" s="332"/>
      <c r="M225" s="346"/>
      <c r="N225" s="331"/>
      <c r="O225" s="331"/>
      <c r="P225" s="331"/>
      <c r="Q225" s="331"/>
      <c r="R225" s="326"/>
      <c r="S225" s="415"/>
      <c r="T225" s="346"/>
      <c r="U225" s="337"/>
      <c r="V225" s="415"/>
      <c r="W225" s="346"/>
      <c r="X225" s="337"/>
      <c r="Y225" s="415"/>
      <c r="Z225" s="346"/>
      <c r="AA225" s="337"/>
      <c r="AB225" s="415"/>
      <c r="AC225" s="346"/>
      <c r="AD225" s="337"/>
      <c r="AE225" s="415"/>
      <c r="AF225" s="346"/>
      <c r="AG225" s="337"/>
      <c r="AH225" s="415"/>
      <c r="AI225" s="346"/>
      <c r="AJ225" s="337"/>
      <c r="AK225" s="415"/>
      <c r="AL225" s="346"/>
      <c r="AM225" s="337"/>
      <c r="AN225" s="415"/>
      <c r="AO225" s="346"/>
      <c r="AP225" s="337"/>
      <c r="AQ225" s="415"/>
      <c r="AR225" s="346"/>
      <c r="AS225" s="337"/>
      <c r="AT225" s="415"/>
      <c r="AU225" s="346"/>
      <c r="AV225" s="337"/>
      <c r="AW225" s="415"/>
      <c r="AX225" s="346"/>
      <c r="AY225" s="337"/>
      <c r="AZ225" s="415"/>
      <c r="BA225" s="346"/>
      <c r="BB225" s="337"/>
      <c r="BC225" s="415"/>
      <c r="BD225" s="346"/>
      <c r="BE225" s="337"/>
      <c r="BF225" s="415"/>
      <c r="BG225" s="346"/>
      <c r="BH225" s="337"/>
      <c r="BI225" s="415"/>
      <c r="BJ225" s="346"/>
      <c r="BK225" s="337"/>
      <c r="BL225" s="415"/>
      <c r="BM225" s="346"/>
      <c r="BN225" s="337"/>
      <c r="BO225" s="415"/>
      <c r="BP225" s="346"/>
      <c r="BQ225" s="337"/>
      <c r="BR225" s="415"/>
      <c r="BS225" s="346"/>
      <c r="BT225" s="337"/>
      <c r="BU225" s="415"/>
      <c r="BV225" s="346"/>
      <c r="BW225" s="337"/>
      <c r="BX225" s="415"/>
      <c r="BY225" s="346"/>
      <c r="BZ225" s="337"/>
      <c r="CA225" s="415"/>
      <c r="CB225" s="346"/>
      <c r="CC225" s="337"/>
      <c r="CD225" s="415"/>
      <c r="CE225" s="346"/>
      <c r="CF225" s="337"/>
      <c r="CG225" s="415"/>
      <c r="CH225" s="346"/>
      <c r="CI225" s="337"/>
      <c r="CJ225" s="415"/>
      <c r="CK225" s="346"/>
      <c r="CL225" s="337"/>
      <c r="CM225" s="415"/>
      <c r="CN225" s="346"/>
      <c r="CO225" s="337"/>
      <c r="CP225" s="415"/>
      <c r="CQ225" s="346"/>
      <c r="CR225" s="337"/>
      <c r="CS225" s="415"/>
      <c r="CT225" s="346"/>
      <c r="CU225" s="337"/>
      <c r="CV225" s="415"/>
      <c r="CW225" s="346"/>
      <c r="CX225" s="337"/>
      <c r="CY225" s="415"/>
      <c r="CZ225" s="346"/>
      <c r="DA225" s="337"/>
      <c r="DB225" s="415"/>
      <c r="DC225" s="346"/>
      <c r="DD225" s="337"/>
      <c r="DE225" s="415"/>
      <c r="DF225" s="346"/>
      <c r="DG225" s="337"/>
      <c r="DH225" s="415"/>
      <c r="DI225" s="346"/>
      <c r="DJ225" s="337"/>
      <c r="DK225" s="415"/>
      <c r="DL225" s="346"/>
      <c r="DM225" s="337"/>
      <c r="DN225" s="415"/>
      <c r="DO225" s="346"/>
      <c r="DP225" s="337"/>
      <c r="DQ225" s="415"/>
      <c r="DR225" s="346"/>
      <c r="DS225" s="337"/>
      <c r="DT225" s="415"/>
      <c r="DU225" s="346"/>
      <c r="DV225" s="337"/>
      <c r="DW225" s="415"/>
      <c r="DX225" s="346"/>
      <c r="DY225" s="337"/>
      <c r="DZ225" s="415"/>
      <c r="EA225" s="346"/>
      <c r="EB225" s="337"/>
      <c r="EC225" s="415"/>
      <c r="ED225" s="346"/>
      <c r="EE225" s="337"/>
      <c r="EF225" s="415"/>
      <c r="EG225" s="346"/>
      <c r="EH225" s="337"/>
      <c r="EI225" s="337"/>
    </row>
    <row r="226" customFormat="false" ht="15" hidden="false" customHeight="false" outlineLevel="0" collapsed="false">
      <c r="A226" s="331"/>
      <c r="B226" s="331"/>
      <c r="C226" s="421"/>
      <c r="D226" s="421"/>
      <c r="E226" s="421"/>
      <c r="F226" s="422" t="n">
        <f aca="false">$D$27</f>
        <v>6</v>
      </c>
      <c r="G226" s="422" t="n">
        <f aca="false">VLOOKUP(H226,Equipos!$Q$1:$R$25,2,0)</f>
        <v>22</v>
      </c>
      <c r="H226" s="409" t="str">
        <f aca="false">Idiomas!$D$262</f>
        <v>Cuartos de final</v>
      </c>
      <c r="I226" s="409"/>
      <c r="J226" s="417" t="s">
        <v>222</v>
      </c>
      <c r="K226" s="353" t="str">
        <f aca="false">Idiomas!$D$201&amp;"-"&amp;ROWS($L$226:L226)</f>
        <v>Semifinalista-1</v>
      </c>
      <c r="L226" s="353"/>
      <c r="M226" s="358" t="str">
        <f aca="false">WORLDCUP!AA138</f>
        <v>W97</v>
      </c>
      <c r="N226" s="331"/>
      <c r="O226" s="331"/>
      <c r="P226" s="331"/>
      <c r="Q226" s="331"/>
      <c r="R226" s="403"/>
      <c r="S226" s="369" t="s">
        <v>347</v>
      </c>
      <c r="T226" s="370" t="n">
        <f aca="false">COUNTIF($M$226:$M$229,S226)*$D$27</f>
        <v>0</v>
      </c>
      <c r="U226" s="406"/>
      <c r="V226" s="369" t="s">
        <v>362</v>
      </c>
      <c r="W226" s="370" t="n">
        <f aca="false">COUNTIF($M$226:$M$229,V226)*$D$27</f>
        <v>0</v>
      </c>
      <c r="X226" s="406"/>
      <c r="Y226" s="369" t="s">
        <v>347</v>
      </c>
      <c r="Z226" s="370" t="n">
        <f aca="false">COUNTIF($M$226:$M$229,Y226)*$D$27</f>
        <v>0</v>
      </c>
      <c r="AA226" s="406"/>
      <c r="AB226" s="369" t="s">
        <v>362</v>
      </c>
      <c r="AC226" s="370" t="n">
        <f aca="false">COUNTIF($M$226:$M$229,AB226)*$D$27</f>
        <v>0</v>
      </c>
      <c r="AD226" s="406"/>
      <c r="AE226" s="369" t="s">
        <v>362</v>
      </c>
      <c r="AF226" s="370" t="n">
        <f aca="false">COUNTIF($M$226:$M$229,AE226)*$D$27</f>
        <v>0</v>
      </c>
      <c r="AG226" s="406"/>
      <c r="AH226" s="369" t="s">
        <v>362</v>
      </c>
      <c r="AI226" s="370" t="n">
        <f aca="false">COUNTIF($M$226:$M$229,AH226)*$D$27</f>
        <v>0</v>
      </c>
      <c r="AJ226" s="406"/>
      <c r="AK226" s="369" t="s">
        <v>362</v>
      </c>
      <c r="AL226" s="370" t="n">
        <f aca="false">COUNTIF($M$226:$M$229,AK226)*$D$27</f>
        <v>0</v>
      </c>
      <c r="AM226" s="406"/>
      <c r="AN226" s="369" t="s">
        <v>347</v>
      </c>
      <c r="AO226" s="370" t="n">
        <f aca="false">COUNTIF($M$226:$M$229,AN226)*$D$27</f>
        <v>0</v>
      </c>
      <c r="AP226" s="406"/>
      <c r="AQ226" s="369" t="s">
        <v>339</v>
      </c>
      <c r="AR226" s="370" t="n">
        <f aca="false">COUNTIF($M$226:$M$229,AQ226)*$D$27</f>
        <v>0</v>
      </c>
      <c r="AS226" s="406"/>
      <c r="AT226" s="369" t="s">
        <v>362</v>
      </c>
      <c r="AU226" s="370" t="n">
        <f aca="false">COUNTIF($M$226:$M$229,AT226)*$D$27</f>
        <v>0</v>
      </c>
      <c r="AV226" s="406"/>
      <c r="AW226" s="369" t="s">
        <v>362</v>
      </c>
      <c r="AX226" s="370" t="n">
        <f aca="false">COUNTIF($M$226:$M$229,AW226)*$D$27</f>
        <v>0</v>
      </c>
      <c r="AY226" s="406"/>
      <c r="AZ226" s="369" t="s">
        <v>362</v>
      </c>
      <c r="BA226" s="370" t="n">
        <f aca="false">COUNTIF($M$226:$M$229,AZ226)*$D$27</f>
        <v>0</v>
      </c>
      <c r="BB226" s="406"/>
      <c r="BC226" s="369" t="s">
        <v>351</v>
      </c>
      <c r="BD226" s="370" t="n">
        <f aca="false">COUNTIF($M$226:$M$229,BC226)*$D$27</f>
        <v>0</v>
      </c>
      <c r="BE226" s="406"/>
      <c r="BF226" s="369" t="s">
        <v>362</v>
      </c>
      <c r="BG226" s="370" t="n">
        <f aca="false">COUNTIF($M$226:$M$229,BF226)*$D$27</f>
        <v>0</v>
      </c>
      <c r="BH226" s="406"/>
      <c r="BI226" s="369" t="s">
        <v>362</v>
      </c>
      <c r="BJ226" s="370" t="n">
        <f aca="false">COUNTIF($M$226:$M$229,BI226)*$D$27</f>
        <v>0</v>
      </c>
      <c r="BK226" s="406"/>
      <c r="BL226" s="369" t="s">
        <v>362</v>
      </c>
      <c r="BM226" s="370" t="n">
        <f aca="false">COUNTIF($M$226:$M$229,BL226)*$D$27</f>
        <v>0</v>
      </c>
      <c r="BN226" s="406"/>
      <c r="BO226" s="369" t="s">
        <v>362</v>
      </c>
      <c r="BP226" s="370" t="n">
        <f aca="false">COUNTIF($M$226:$M$229,BO226)*$D$27</f>
        <v>0</v>
      </c>
      <c r="BQ226" s="406"/>
      <c r="BR226" s="369" t="s">
        <v>362</v>
      </c>
      <c r="BS226" s="370" t="n">
        <f aca="false">COUNTIF($M$226:$M$229,BR226)*$D$27</f>
        <v>0</v>
      </c>
      <c r="BT226" s="406"/>
      <c r="BU226" s="369"/>
      <c r="BV226" s="370" t="n">
        <f aca="false">COUNTIF($M$226:$M$229,BU226)*$D$27</f>
        <v>0</v>
      </c>
      <c r="BW226" s="406"/>
      <c r="BX226" s="369"/>
      <c r="BY226" s="370" t="n">
        <f aca="false">COUNTIF($M$226:$M$229,BX226)*$D$27</f>
        <v>0</v>
      </c>
      <c r="BZ226" s="406"/>
      <c r="CA226" s="369"/>
      <c r="CB226" s="370" t="n">
        <f aca="false">COUNTIF($M$226:$M$229,CA226)*$D$27</f>
        <v>0</v>
      </c>
      <c r="CC226" s="406"/>
      <c r="CD226" s="369"/>
      <c r="CE226" s="370" t="n">
        <f aca="false">COUNTIF($M$226:$M$229,CD226)*$D$27</f>
        <v>0</v>
      </c>
      <c r="CF226" s="406"/>
      <c r="CG226" s="369"/>
      <c r="CH226" s="370" t="n">
        <f aca="false">COUNTIF($M$226:$M$229,CG226)*$D$27</f>
        <v>0</v>
      </c>
      <c r="CI226" s="406"/>
      <c r="CJ226" s="369"/>
      <c r="CK226" s="370" t="n">
        <f aca="false">COUNTIF($M$226:$M$229,CJ226)*$D$27</f>
        <v>0</v>
      </c>
      <c r="CL226" s="406"/>
      <c r="CM226" s="369"/>
      <c r="CN226" s="370" t="n">
        <f aca="false">COUNTIF($M$226:$M$229,CM226)*$D$27</f>
        <v>0</v>
      </c>
      <c r="CO226" s="406"/>
      <c r="CP226" s="369"/>
      <c r="CQ226" s="370" t="n">
        <f aca="false">COUNTIF($M$226:$M$229,CP226)*$D$27</f>
        <v>0</v>
      </c>
      <c r="CR226" s="406"/>
      <c r="CS226" s="369"/>
      <c r="CT226" s="370" t="n">
        <f aca="false">COUNTIF($M$226:$M$229,CS226)*$D$27</f>
        <v>0</v>
      </c>
      <c r="CU226" s="406"/>
      <c r="CV226" s="369"/>
      <c r="CW226" s="370" t="n">
        <f aca="false">COUNTIF($M$226:$M$229,CV226)*$D$27</f>
        <v>0</v>
      </c>
      <c r="CX226" s="406"/>
      <c r="CY226" s="369"/>
      <c r="CZ226" s="370" t="n">
        <f aca="false">COUNTIF($M$226:$M$229,CY226)*$D$27</f>
        <v>0</v>
      </c>
      <c r="DA226" s="406"/>
      <c r="DB226" s="369"/>
      <c r="DC226" s="370" t="n">
        <f aca="false">COUNTIF($M$226:$M$229,DB226)*$D$27</f>
        <v>0</v>
      </c>
      <c r="DD226" s="406"/>
      <c r="DE226" s="369"/>
      <c r="DF226" s="370" t="n">
        <f aca="false">COUNTIF($M$226:$M$229,DE226)*$D$27</f>
        <v>0</v>
      </c>
      <c r="DG226" s="406"/>
      <c r="DH226" s="369"/>
      <c r="DI226" s="370" t="n">
        <f aca="false">COUNTIF($M$226:$M$229,DH226)*$D$27</f>
        <v>0</v>
      </c>
      <c r="DJ226" s="406"/>
      <c r="DK226" s="369"/>
      <c r="DL226" s="370" t="n">
        <f aca="false">COUNTIF($M$226:$M$229,DK226)*$D$27</f>
        <v>0</v>
      </c>
      <c r="DM226" s="406"/>
      <c r="DN226" s="369"/>
      <c r="DO226" s="370" t="n">
        <f aca="false">COUNTIF($M$226:$M$229,DN226)*$D$27</f>
        <v>0</v>
      </c>
      <c r="DP226" s="406"/>
      <c r="DQ226" s="369"/>
      <c r="DR226" s="370" t="n">
        <f aca="false">COUNTIF($M$226:$M$229,DQ226)*$D$27</f>
        <v>0</v>
      </c>
      <c r="DS226" s="406"/>
      <c r="DT226" s="369"/>
      <c r="DU226" s="370" t="n">
        <f aca="false">COUNTIF($M$226:$M$229,DT226)*$D$27</f>
        <v>0</v>
      </c>
      <c r="DV226" s="406"/>
      <c r="DW226" s="369"/>
      <c r="DX226" s="370" t="n">
        <f aca="false">COUNTIF($M$226:$M$229,DW226)*$D$27</f>
        <v>0</v>
      </c>
      <c r="DY226" s="406"/>
      <c r="DZ226" s="369"/>
      <c r="EA226" s="370" t="n">
        <f aca="false">COUNTIF($M$226:$M$229,DZ226)*$D$27</f>
        <v>0</v>
      </c>
      <c r="EB226" s="406"/>
      <c r="EC226" s="369"/>
      <c r="ED226" s="370" t="n">
        <f aca="false">COUNTIF($M$226:$M$229,EC226)*$D$27</f>
        <v>0</v>
      </c>
      <c r="EE226" s="406"/>
      <c r="EF226" s="369"/>
      <c r="EG226" s="370" t="n">
        <f aca="false">COUNTIF($M$226:$M$229,EF226)*$D$27</f>
        <v>0</v>
      </c>
      <c r="EH226" s="406"/>
      <c r="EI226" s="406"/>
    </row>
    <row r="227" customFormat="false" ht="15" hidden="false" customHeight="false" outlineLevel="0" collapsed="false">
      <c r="A227" s="331"/>
      <c r="B227" s="331"/>
      <c r="C227" s="421"/>
      <c r="D227" s="421"/>
      <c r="E227" s="421"/>
      <c r="F227" s="422" t="n">
        <f aca="false">$D$27</f>
        <v>6</v>
      </c>
      <c r="G227" s="422" t="n">
        <f aca="false">VLOOKUP(H227,Equipos!$Q$1:$R$25,2,0)</f>
        <v>22</v>
      </c>
      <c r="H227" s="409" t="str">
        <f aca="false">Idiomas!$D$262</f>
        <v>Cuartos de final</v>
      </c>
      <c r="I227" s="409"/>
      <c r="J227" s="417"/>
      <c r="K227" s="366" t="str">
        <f aca="false">Idiomas!$D$201&amp;"-"&amp;ROWS($L$226:L227)</f>
        <v>Semifinalista-2</v>
      </c>
      <c r="L227" s="353"/>
      <c r="M227" s="358" t="str">
        <f aca="false">WORLDCUP!AA139</f>
        <v>W99</v>
      </c>
      <c r="N227" s="331"/>
      <c r="O227" s="331"/>
      <c r="P227" s="331"/>
      <c r="Q227" s="331"/>
      <c r="R227" s="403"/>
      <c r="S227" s="362" t="s">
        <v>339</v>
      </c>
      <c r="T227" s="355" t="n">
        <f aca="false">COUNTIF($M$226:$M$229,S227)*$D$27</f>
        <v>0</v>
      </c>
      <c r="U227" s="406"/>
      <c r="V227" s="362" t="s">
        <v>339</v>
      </c>
      <c r="W227" s="355" t="n">
        <f aca="false">COUNTIF($M$226:$M$229,V227)*$D$27</f>
        <v>0</v>
      </c>
      <c r="X227" s="406"/>
      <c r="Y227" s="362" t="s">
        <v>339</v>
      </c>
      <c r="Z227" s="355" t="n">
        <f aca="false">COUNTIF($M$226:$M$229,Y227)*$D$27</f>
        <v>0</v>
      </c>
      <c r="AA227" s="406"/>
      <c r="AB227" s="362" t="s">
        <v>332</v>
      </c>
      <c r="AC227" s="355" t="n">
        <f aca="false">COUNTIF($M$226:$M$229,AB227)*$D$27</f>
        <v>0</v>
      </c>
      <c r="AD227" s="406"/>
      <c r="AE227" s="362" t="s">
        <v>374</v>
      </c>
      <c r="AF227" s="355" t="n">
        <f aca="false">COUNTIF($M$226:$M$229,AE227)*$D$27</f>
        <v>0</v>
      </c>
      <c r="AG227" s="406"/>
      <c r="AH227" s="362" t="s">
        <v>374</v>
      </c>
      <c r="AI227" s="355" t="n">
        <f aca="false">COUNTIF($M$226:$M$229,AH227)*$D$27</f>
        <v>0</v>
      </c>
      <c r="AJ227" s="406"/>
      <c r="AK227" s="362" t="s">
        <v>339</v>
      </c>
      <c r="AL227" s="355" t="n">
        <f aca="false">COUNTIF($M$226:$M$229,AK227)*$D$27</f>
        <v>0</v>
      </c>
      <c r="AM227" s="406"/>
      <c r="AN227" s="362" t="s">
        <v>339</v>
      </c>
      <c r="AO227" s="355" t="n">
        <f aca="false">COUNTIF($M$226:$M$229,AN227)*$D$27</f>
        <v>0</v>
      </c>
      <c r="AP227" s="406"/>
      <c r="AQ227" s="362" t="s">
        <v>374</v>
      </c>
      <c r="AR227" s="355" t="n">
        <f aca="false">COUNTIF($M$226:$M$229,AQ227)*$D$27</f>
        <v>0</v>
      </c>
      <c r="AS227" s="406"/>
      <c r="AT227" s="362" t="s">
        <v>340</v>
      </c>
      <c r="AU227" s="355" t="n">
        <f aca="false">COUNTIF($M$226:$M$229,AT227)*$D$27</f>
        <v>0</v>
      </c>
      <c r="AV227" s="406"/>
      <c r="AW227" s="362" t="s">
        <v>339</v>
      </c>
      <c r="AX227" s="355" t="n">
        <f aca="false">COUNTIF($M$226:$M$229,AW227)*$D$27</f>
        <v>0</v>
      </c>
      <c r="AY227" s="406"/>
      <c r="AZ227" s="362" t="s">
        <v>374</v>
      </c>
      <c r="BA227" s="355" t="n">
        <f aca="false">COUNTIF($M$226:$M$229,AZ227)*$D$27</f>
        <v>0</v>
      </c>
      <c r="BB227" s="406"/>
      <c r="BC227" s="362" t="s">
        <v>364</v>
      </c>
      <c r="BD227" s="355" t="n">
        <f aca="false">COUNTIF($M$226:$M$229,BC227)*$D$27</f>
        <v>0</v>
      </c>
      <c r="BE227" s="406"/>
      <c r="BF227" s="362" t="s">
        <v>339</v>
      </c>
      <c r="BG227" s="355" t="n">
        <f aca="false">COUNTIF($M$226:$M$229,BF227)*$D$27</f>
        <v>0</v>
      </c>
      <c r="BH227" s="406"/>
      <c r="BI227" s="362" t="s">
        <v>339</v>
      </c>
      <c r="BJ227" s="355" t="n">
        <f aca="false">COUNTIF($M$226:$M$229,BI227)*$D$27</f>
        <v>0</v>
      </c>
      <c r="BK227" s="406"/>
      <c r="BL227" s="362" t="s">
        <v>374</v>
      </c>
      <c r="BM227" s="355" t="n">
        <f aca="false">COUNTIF($M$226:$M$229,BL227)*$D$27</f>
        <v>0</v>
      </c>
      <c r="BN227" s="406"/>
      <c r="BO227" s="362" t="s">
        <v>339</v>
      </c>
      <c r="BP227" s="355" t="n">
        <f aca="false">COUNTIF($M$226:$M$229,BO227)*$D$27</f>
        <v>0</v>
      </c>
      <c r="BQ227" s="406"/>
      <c r="BR227" s="362" t="s">
        <v>339</v>
      </c>
      <c r="BS227" s="355" t="n">
        <f aca="false">COUNTIF($M$226:$M$229,BR227)*$D$27</f>
        <v>0</v>
      </c>
      <c r="BT227" s="406"/>
      <c r="BU227" s="362"/>
      <c r="BV227" s="355" t="n">
        <f aca="false">COUNTIF($M$226:$M$229,BU227)*$D$27</f>
        <v>0</v>
      </c>
      <c r="BW227" s="406"/>
      <c r="BX227" s="362"/>
      <c r="BY227" s="355" t="n">
        <f aca="false">COUNTIF($M$226:$M$229,BX227)*$D$27</f>
        <v>0</v>
      </c>
      <c r="BZ227" s="406"/>
      <c r="CA227" s="362"/>
      <c r="CB227" s="355" t="n">
        <f aca="false">COUNTIF($M$226:$M$229,CA227)*$D$27</f>
        <v>0</v>
      </c>
      <c r="CC227" s="406"/>
      <c r="CD227" s="362"/>
      <c r="CE227" s="355" t="n">
        <f aca="false">COUNTIF($M$226:$M$229,CD227)*$D$27</f>
        <v>0</v>
      </c>
      <c r="CF227" s="406"/>
      <c r="CG227" s="362"/>
      <c r="CH227" s="355" t="n">
        <f aca="false">COUNTIF($M$226:$M$229,CG227)*$D$27</f>
        <v>0</v>
      </c>
      <c r="CI227" s="406"/>
      <c r="CJ227" s="362"/>
      <c r="CK227" s="355" t="n">
        <f aca="false">COUNTIF($M$226:$M$229,CJ227)*$D$27</f>
        <v>0</v>
      </c>
      <c r="CL227" s="406"/>
      <c r="CM227" s="362"/>
      <c r="CN227" s="355" t="n">
        <f aca="false">COUNTIF($M$226:$M$229,CM227)*$D$27</f>
        <v>0</v>
      </c>
      <c r="CO227" s="406"/>
      <c r="CP227" s="362"/>
      <c r="CQ227" s="355" t="n">
        <f aca="false">COUNTIF($M$226:$M$229,CP227)*$D$27</f>
        <v>0</v>
      </c>
      <c r="CR227" s="406"/>
      <c r="CS227" s="362"/>
      <c r="CT227" s="355" t="n">
        <f aca="false">COUNTIF($M$226:$M$229,CS227)*$D$27</f>
        <v>0</v>
      </c>
      <c r="CU227" s="406"/>
      <c r="CV227" s="362"/>
      <c r="CW227" s="355" t="n">
        <f aca="false">COUNTIF($M$226:$M$229,CV227)*$D$27</f>
        <v>0</v>
      </c>
      <c r="CX227" s="406"/>
      <c r="CY227" s="362"/>
      <c r="CZ227" s="355" t="n">
        <f aca="false">COUNTIF($M$226:$M$229,CY227)*$D$27</f>
        <v>0</v>
      </c>
      <c r="DA227" s="406"/>
      <c r="DB227" s="362"/>
      <c r="DC227" s="355" t="n">
        <f aca="false">COUNTIF($M$226:$M$229,DB227)*$D$27</f>
        <v>0</v>
      </c>
      <c r="DD227" s="406"/>
      <c r="DE227" s="362"/>
      <c r="DF227" s="355" t="n">
        <f aca="false">COUNTIF($M$226:$M$229,DE227)*$D$27</f>
        <v>0</v>
      </c>
      <c r="DG227" s="406"/>
      <c r="DH227" s="362"/>
      <c r="DI227" s="355" t="n">
        <f aca="false">COUNTIF($M$226:$M$229,DH227)*$D$27</f>
        <v>0</v>
      </c>
      <c r="DJ227" s="406"/>
      <c r="DK227" s="362"/>
      <c r="DL227" s="355" t="n">
        <f aca="false">COUNTIF($M$226:$M$229,DK227)*$D$27</f>
        <v>0</v>
      </c>
      <c r="DM227" s="406"/>
      <c r="DN227" s="362"/>
      <c r="DO227" s="355" t="n">
        <f aca="false">COUNTIF($M$226:$M$229,DN227)*$D$27</f>
        <v>0</v>
      </c>
      <c r="DP227" s="406"/>
      <c r="DQ227" s="362"/>
      <c r="DR227" s="355" t="n">
        <f aca="false">COUNTIF($M$226:$M$229,DQ227)*$D$27</f>
        <v>0</v>
      </c>
      <c r="DS227" s="406"/>
      <c r="DT227" s="362"/>
      <c r="DU227" s="355" t="n">
        <f aca="false">COUNTIF($M$226:$M$229,DT227)*$D$27</f>
        <v>0</v>
      </c>
      <c r="DV227" s="406"/>
      <c r="DW227" s="362"/>
      <c r="DX227" s="355" t="n">
        <f aca="false">COUNTIF($M$226:$M$229,DW227)*$D$27</f>
        <v>0</v>
      </c>
      <c r="DY227" s="406"/>
      <c r="DZ227" s="362"/>
      <c r="EA227" s="355" t="n">
        <f aca="false">COUNTIF($M$226:$M$229,DZ227)*$D$27</f>
        <v>0</v>
      </c>
      <c r="EB227" s="406"/>
      <c r="EC227" s="362"/>
      <c r="ED227" s="355" t="n">
        <f aca="false">COUNTIF($M$226:$M$229,EC227)*$D$27</f>
        <v>0</v>
      </c>
      <c r="EE227" s="406"/>
      <c r="EF227" s="362"/>
      <c r="EG227" s="355" t="n">
        <f aca="false">COUNTIF($M$226:$M$229,EF227)*$D$27</f>
        <v>0</v>
      </c>
      <c r="EH227" s="406"/>
      <c r="EI227" s="406"/>
    </row>
    <row r="228" customFormat="false" ht="15" hidden="false" customHeight="false" outlineLevel="0" collapsed="false">
      <c r="A228" s="331"/>
      <c r="B228" s="331"/>
      <c r="C228" s="421"/>
      <c r="D228" s="421"/>
      <c r="E228" s="421"/>
      <c r="F228" s="422" t="n">
        <f aca="false">$D$27</f>
        <v>6</v>
      </c>
      <c r="G228" s="422" t="n">
        <f aca="false">VLOOKUP(H228,Equipos!$Q$1:$R$25,2,0)</f>
        <v>22</v>
      </c>
      <c r="H228" s="409" t="str">
        <f aca="false">Idiomas!$D$262</f>
        <v>Cuartos de final</v>
      </c>
      <c r="I228" s="409"/>
      <c r="J228" s="417"/>
      <c r="K228" s="366" t="str">
        <f aca="false">Idiomas!$D$201&amp;"-"&amp;ROWS($L$226:L228)</f>
        <v>Semifinalista-3</v>
      </c>
      <c r="L228" s="353"/>
      <c r="M228" s="358" t="str">
        <f aca="false">WORLDCUP!AF138</f>
        <v>W98</v>
      </c>
      <c r="N228" s="331"/>
      <c r="O228" s="331"/>
      <c r="P228" s="331"/>
      <c r="Q228" s="331"/>
      <c r="R228" s="403"/>
      <c r="S228" s="362" t="s">
        <v>2</v>
      </c>
      <c r="T228" s="355" t="n">
        <f aca="false">COUNTIF($M$226:$M$229,S228)*$D$27</f>
        <v>0</v>
      </c>
      <c r="U228" s="406"/>
      <c r="V228" s="362" t="s">
        <v>2</v>
      </c>
      <c r="W228" s="355" t="n">
        <f aca="false">COUNTIF($M$226:$M$229,V228)*$D$27</f>
        <v>0</v>
      </c>
      <c r="X228" s="406"/>
      <c r="Y228" s="362" t="s">
        <v>2</v>
      </c>
      <c r="Z228" s="355" t="n">
        <f aca="false">COUNTIF($M$226:$M$229,Y228)*$D$27</f>
        <v>0</v>
      </c>
      <c r="AA228" s="406"/>
      <c r="AB228" s="362" t="s">
        <v>355</v>
      </c>
      <c r="AC228" s="355" t="n">
        <f aca="false">COUNTIF($M$226:$M$229,AB228)*$D$27</f>
        <v>0</v>
      </c>
      <c r="AD228" s="406"/>
      <c r="AE228" s="362" t="s">
        <v>2</v>
      </c>
      <c r="AF228" s="355" t="n">
        <f aca="false">COUNTIF($M$226:$M$229,AE228)*$D$27</f>
        <v>0</v>
      </c>
      <c r="AG228" s="406"/>
      <c r="AH228" s="362" t="s">
        <v>2</v>
      </c>
      <c r="AI228" s="355" t="n">
        <f aca="false">COUNTIF($M$226:$M$229,AH228)*$D$27</f>
        <v>0</v>
      </c>
      <c r="AJ228" s="406"/>
      <c r="AK228" s="362" t="s">
        <v>2</v>
      </c>
      <c r="AL228" s="355" t="n">
        <f aca="false">COUNTIF($M$226:$M$229,AK228)*$D$27</f>
        <v>0</v>
      </c>
      <c r="AM228" s="406"/>
      <c r="AN228" s="362" t="s">
        <v>2</v>
      </c>
      <c r="AO228" s="355" t="n">
        <f aca="false">COUNTIF($M$226:$M$229,AN228)*$D$27</f>
        <v>0</v>
      </c>
      <c r="AP228" s="406"/>
      <c r="AQ228" s="362" t="s">
        <v>2</v>
      </c>
      <c r="AR228" s="355" t="n">
        <f aca="false">COUNTIF($M$226:$M$229,AQ228)*$D$27</f>
        <v>0</v>
      </c>
      <c r="AS228" s="406"/>
      <c r="AT228" s="362" t="s">
        <v>2</v>
      </c>
      <c r="AU228" s="355" t="n">
        <f aca="false">COUNTIF($M$226:$M$229,AT228)*$D$27</f>
        <v>0</v>
      </c>
      <c r="AV228" s="406"/>
      <c r="AW228" s="362" t="s">
        <v>2</v>
      </c>
      <c r="AX228" s="355" t="n">
        <f aca="false">COUNTIF($M$226:$M$229,AW228)*$D$27</f>
        <v>0</v>
      </c>
      <c r="AY228" s="406"/>
      <c r="AZ228" s="362" t="s">
        <v>2</v>
      </c>
      <c r="BA228" s="355" t="n">
        <f aca="false">COUNTIF($M$226:$M$229,AZ228)*$D$27</f>
        <v>0</v>
      </c>
      <c r="BB228" s="406"/>
      <c r="BC228" s="362" t="s">
        <v>2</v>
      </c>
      <c r="BD228" s="355" t="n">
        <f aca="false">COUNTIF($M$226:$M$229,BC228)*$D$27</f>
        <v>0</v>
      </c>
      <c r="BE228" s="406"/>
      <c r="BF228" s="362" t="s">
        <v>2</v>
      </c>
      <c r="BG228" s="355" t="n">
        <f aca="false">COUNTIF($M$226:$M$229,BF228)*$D$27</f>
        <v>0</v>
      </c>
      <c r="BH228" s="406"/>
      <c r="BI228" s="362" t="s">
        <v>2</v>
      </c>
      <c r="BJ228" s="355" t="n">
        <f aca="false">COUNTIF($M$226:$M$229,BI228)*$D$27</f>
        <v>0</v>
      </c>
      <c r="BK228" s="406"/>
      <c r="BL228" s="362" t="s">
        <v>2</v>
      </c>
      <c r="BM228" s="355" t="n">
        <f aca="false">COUNTIF($M$226:$M$229,BL228)*$D$27</f>
        <v>0</v>
      </c>
      <c r="BN228" s="406"/>
      <c r="BO228" s="362" t="s">
        <v>2</v>
      </c>
      <c r="BP228" s="355" t="n">
        <f aca="false">COUNTIF($M$226:$M$229,BO228)*$D$27</f>
        <v>0</v>
      </c>
      <c r="BQ228" s="406"/>
      <c r="BR228" s="362" t="s">
        <v>2</v>
      </c>
      <c r="BS228" s="355" t="n">
        <f aca="false">COUNTIF($M$226:$M$229,BR228)*$D$27</f>
        <v>0</v>
      </c>
      <c r="BT228" s="406"/>
      <c r="BU228" s="362"/>
      <c r="BV228" s="355" t="n">
        <f aca="false">COUNTIF($M$226:$M$229,BU228)*$D$27</f>
        <v>0</v>
      </c>
      <c r="BW228" s="406"/>
      <c r="BX228" s="362"/>
      <c r="BY228" s="355" t="n">
        <f aca="false">COUNTIF($M$226:$M$229,BX228)*$D$27</f>
        <v>0</v>
      </c>
      <c r="BZ228" s="406"/>
      <c r="CA228" s="362"/>
      <c r="CB228" s="355" t="n">
        <f aca="false">COUNTIF($M$226:$M$229,CA228)*$D$27</f>
        <v>0</v>
      </c>
      <c r="CC228" s="406"/>
      <c r="CD228" s="362"/>
      <c r="CE228" s="355" t="n">
        <f aca="false">COUNTIF($M$226:$M$229,CD228)*$D$27</f>
        <v>0</v>
      </c>
      <c r="CF228" s="406"/>
      <c r="CG228" s="362"/>
      <c r="CH228" s="355" t="n">
        <f aca="false">COUNTIF($M$226:$M$229,CG228)*$D$27</f>
        <v>0</v>
      </c>
      <c r="CI228" s="406"/>
      <c r="CJ228" s="362"/>
      <c r="CK228" s="355" t="n">
        <f aca="false">COUNTIF($M$226:$M$229,CJ228)*$D$27</f>
        <v>0</v>
      </c>
      <c r="CL228" s="406"/>
      <c r="CM228" s="362"/>
      <c r="CN228" s="355" t="n">
        <f aca="false">COUNTIF($M$226:$M$229,CM228)*$D$27</f>
        <v>0</v>
      </c>
      <c r="CO228" s="406"/>
      <c r="CP228" s="362"/>
      <c r="CQ228" s="355" t="n">
        <f aca="false">COUNTIF($M$226:$M$229,CP228)*$D$27</f>
        <v>0</v>
      </c>
      <c r="CR228" s="406"/>
      <c r="CS228" s="362"/>
      <c r="CT228" s="355" t="n">
        <f aca="false">COUNTIF($M$226:$M$229,CS228)*$D$27</f>
        <v>0</v>
      </c>
      <c r="CU228" s="406"/>
      <c r="CV228" s="362"/>
      <c r="CW228" s="355" t="n">
        <f aca="false">COUNTIF($M$226:$M$229,CV228)*$D$27</f>
        <v>0</v>
      </c>
      <c r="CX228" s="406"/>
      <c r="CY228" s="362"/>
      <c r="CZ228" s="355" t="n">
        <f aca="false">COUNTIF($M$226:$M$229,CY228)*$D$27</f>
        <v>0</v>
      </c>
      <c r="DA228" s="406"/>
      <c r="DB228" s="362"/>
      <c r="DC228" s="355" t="n">
        <f aca="false">COUNTIF($M$226:$M$229,DB228)*$D$27</f>
        <v>0</v>
      </c>
      <c r="DD228" s="406"/>
      <c r="DE228" s="362"/>
      <c r="DF228" s="355" t="n">
        <f aca="false">COUNTIF($M$226:$M$229,DE228)*$D$27</f>
        <v>0</v>
      </c>
      <c r="DG228" s="406"/>
      <c r="DH228" s="362"/>
      <c r="DI228" s="355" t="n">
        <f aca="false">COUNTIF($M$226:$M$229,DH228)*$D$27</f>
        <v>0</v>
      </c>
      <c r="DJ228" s="406"/>
      <c r="DK228" s="362"/>
      <c r="DL228" s="355" t="n">
        <f aca="false">COUNTIF($M$226:$M$229,DK228)*$D$27</f>
        <v>0</v>
      </c>
      <c r="DM228" s="406"/>
      <c r="DN228" s="362"/>
      <c r="DO228" s="355" t="n">
        <f aca="false">COUNTIF($M$226:$M$229,DN228)*$D$27</f>
        <v>0</v>
      </c>
      <c r="DP228" s="406"/>
      <c r="DQ228" s="362"/>
      <c r="DR228" s="355" t="n">
        <f aca="false">COUNTIF($M$226:$M$229,DQ228)*$D$27</f>
        <v>0</v>
      </c>
      <c r="DS228" s="406"/>
      <c r="DT228" s="362"/>
      <c r="DU228" s="355" t="n">
        <f aca="false">COUNTIF($M$226:$M$229,DT228)*$D$27</f>
        <v>0</v>
      </c>
      <c r="DV228" s="406"/>
      <c r="DW228" s="362"/>
      <c r="DX228" s="355" t="n">
        <f aca="false">COUNTIF($M$226:$M$229,DW228)*$D$27</f>
        <v>0</v>
      </c>
      <c r="DY228" s="406"/>
      <c r="DZ228" s="362"/>
      <c r="EA228" s="355" t="n">
        <f aca="false">COUNTIF($M$226:$M$229,DZ228)*$D$27</f>
        <v>0</v>
      </c>
      <c r="EB228" s="406"/>
      <c r="EC228" s="362"/>
      <c r="ED228" s="355" t="n">
        <f aca="false">COUNTIF($M$226:$M$229,EC228)*$D$27</f>
        <v>0</v>
      </c>
      <c r="EE228" s="406"/>
      <c r="EF228" s="362"/>
      <c r="EG228" s="355" t="n">
        <f aca="false">COUNTIF($M$226:$M$229,EF228)*$D$27</f>
        <v>0</v>
      </c>
      <c r="EH228" s="406"/>
      <c r="EI228" s="406"/>
    </row>
    <row r="229" customFormat="false" ht="15" hidden="false" customHeight="false" outlineLevel="0" collapsed="false">
      <c r="A229" s="331"/>
      <c r="B229" s="331"/>
      <c r="C229" s="421"/>
      <c r="D229" s="421"/>
      <c r="E229" s="421"/>
      <c r="F229" s="422" t="n">
        <f aca="false">$D$27</f>
        <v>6</v>
      </c>
      <c r="G229" s="422" t="n">
        <f aca="false">VLOOKUP(H229,Equipos!$Q$1:$R$25,2,0)</f>
        <v>22</v>
      </c>
      <c r="H229" s="409" t="str">
        <f aca="false">Idiomas!$D$262</f>
        <v>Cuartos de final</v>
      </c>
      <c r="I229" s="409"/>
      <c r="J229" s="417"/>
      <c r="K229" s="366" t="str">
        <f aca="false">Idiomas!$D$201&amp;"-"&amp;ROWS($L$226:L229)</f>
        <v>Semifinalista-4</v>
      </c>
      <c r="L229" s="353"/>
      <c r="M229" s="358" t="str">
        <f aca="false">WORLDCUP!AF139</f>
        <v>W100</v>
      </c>
      <c r="N229" s="331"/>
      <c r="O229" s="331"/>
      <c r="P229" s="331"/>
      <c r="Q229" s="331"/>
      <c r="R229" s="403"/>
      <c r="S229" s="397" t="s">
        <v>370</v>
      </c>
      <c r="T229" s="398" t="n">
        <f aca="false">COUNTIF($M$226:$M$229,S229)*$D$27</f>
        <v>0</v>
      </c>
      <c r="U229" s="406"/>
      <c r="V229" s="397" t="s">
        <v>366</v>
      </c>
      <c r="W229" s="398" t="n">
        <f aca="false">COUNTIF($M$226:$M$229,V229)*$D$27</f>
        <v>0</v>
      </c>
      <c r="X229" s="406"/>
      <c r="Y229" s="397" t="s">
        <v>370</v>
      </c>
      <c r="Z229" s="398" t="n">
        <f aca="false">COUNTIF($M$226:$M$229,Y229)*$D$27</f>
        <v>0</v>
      </c>
      <c r="AA229" s="406"/>
      <c r="AB229" s="397" t="s">
        <v>366</v>
      </c>
      <c r="AC229" s="398" t="n">
        <f aca="false">COUNTIF($M$226:$M$229,AB229)*$D$27</f>
        <v>0</v>
      </c>
      <c r="AD229" s="406"/>
      <c r="AE229" s="397" t="s">
        <v>366</v>
      </c>
      <c r="AF229" s="398" t="n">
        <f aca="false">COUNTIF($M$226:$M$229,AE229)*$D$27</f>
        <v>0</v>
      </c>
      <c r="AG229" s="406"/>
      <c r="AH229" s="397" t="s">
        <v>370</v>
      </c>
      <c r="AI229" s="398" t="n">
        <f aca="false">COUNTIF($M$226:$M$229,AH229)*$D$27</f>
        <v>0</v>
      </c>
      <c r="AJ229" s="406"/>
      <c r="AK229" s="397" t="s">
        <v>366</v>
      </c>
      <c r="AL229" s="398" t="n">
        <f aca="false">COUNTIF($M$226:$M$229,AK229)*$D$27</f>
        <v>0</v>
      </c>
      <c r="AM229" s="406"/>
      <c r="AN229" s="397" t="s">
        <v>370</v>
      </c>
      <c r="AO229" s="398" t="n">
        <f aca="false">COUNTIF($M$226:$M$229,AN229)*$D$27</f>
        <v>0</v>
      </c>
      <c r="AP229" s="406"/>
      <c r="AQ229" s="397" t="s">
        <v>370</v>
      </c>
      <c r="AR229" s="398" t="n">
        <f aca="false">COUNTIF($M$226:$M$229,AQ229)*$D$27</f>
        <v>0</v>
      </c>
      <c r="AS229" s="406"/>
      <c r="AT229" s="397" t="s">
        <v>370</v>
      </c>
      <c r="AU229" s="398" t="n">
        <f aca="false">COUNTIF($M$226:$M$229,AT229)*$D$27</f>
        <v>0</v>
      </c>
      <c r="AV229" s="406"/>
      <c r="AW229" s="397" t="s">
        <v>370</v>
      </c>
      <c r="AX229" s="398" t="n">
        <f aca="false">COUNTIF($M$226:$M$229,AW229)*$D$27</f>
        <v>0</v>
      </c>
      <c r="AY229" s="406"/>
      <c r="AZ229" s="397" t="s">
        <v>370</v>
      </c>
      <c r="BA229" s="398" t="n">
        <f aca="false">COUNTIF($M$226:$M$229,AZ229)*$D$27</f>
        <v>0</v>
      </c>
      <c r="BB229" s="406"/>
      <c r="BC229" s="397" t="s">
        <v>375</v>
      </c>
      <c r="BD229" s="398" t="n">
        <f aca="false">COUNTIF($M$226:$M$229,BC229)*$D$27</f>
        <v>0</v>
      </c>
      <c r="BE229" s="406"/>
      <c r="BF229" s="397" t="s">
        <v>370</v>
      </c>
      <c r="BG229" s="398" t="n">
        <f aca="false">COUNTIF($M$226:$M$229,BF229)*$D$27</f>
        <v>0</v>
      </c>
      <c r="BH229" s="406"/>
      <c r="BI229" s="397" t="s">
        <v>366</v>
      </c>
      <c r="BJ229" s="398" t="n">
        <f aca="false">COUNTIF($M$226:$M$229,BI229)*$D$27</f>
        <v>0</v>
      </c>
      <c r="BK229" s="406"/>
      <c r="BL229" s="397" t="s">
        <v>366</v>
      </c>
      <c r="BM229" s="398" t="n">
        <f aca="false">COUNTIF($M$226:$M$229,BL229)*$D$27</f>
        <v>0</v>
      </c>
      <c r="BN229" s="406"/>
      <c r="BO229" s="397" t="s">
        <v>366</v>
      </c>
      <c r="BP229" s="398" t="n">
        <f aca="false">COUNTIF($M$226:$M$229,BO229)*$D$27</f>
        <v>0</v>
      </c>
      <c r="BQ229" s="406"/>
      <c r="BR229" s="397" t="s">
        <v>366</v>
      </c>
      <c r="BS229" s="398" t="n">
        <f aca="false">COUNTIF($M$226:$M$229,BR229)*$D$27</f>
        <v>0</v>
      </c>
      <c r="BT229" s="406"/>
      <c r="BU229" s="397"/>
      <c r="BV229" s="398" t="n">
        <f aca="false">COUNTIF($M$226:$M$229,BU229)*$D$27</f>
        <v>0</v>
      </c>
      <c r="BW229" s="406"/>
      <c r="BX229" s="397"/>
      <c r="BY229" s="398" t="n">
        <f aca="false">COUNTIF($M$226:$M$229,BX229)*$D$27</f>
        <v>0</v>
      </c>
      <c r="BZ229" s="406"/>
      <c r="CA229" s="397"/>
      <c r="CB229" s="398" t="n">
        <f aca="false">COUNTIF($M$226:$M$229,CA229)*$D$27</f>
        <v>0</v>
      </c>
      <c r="CC229" s="406"/>
      <c r="CD229" s="397"/>
      <c r="CE229" s="398" t="n">
        <f aca="false">COUNTIF($M$226:$M$229,CD229)*$D$27</f>
        <v>0</v>
      </c>
      <c r="CF229" s="406"/>
      <c r="CG229" s="397"/>
      <c r="CH229" s="398" t="n">
        <f aca="false">COUNTIF($M$226:$M$229,CG229)*$D$27</f>
        <v>0</v>
      </c>
      <c r="CI229" s="406"/>
      <c r="CJ229" s="397"/>
      <c r="CK229" s="398" t="n">
        <f aca="false">COUNTIF($M$226:$M$229,CJ229)*$D$27</f>
        <v>0</v>
      </c>
      <c r="CL229" s="406"/>
      <c r="CM229" s="397"/>
      <c r="CN229" s="398" t="n">
        <f aca="false">COUNTIF($M$226:$M$229,CM229)*$D$27</f>
        <v>0</v>
      </c>
      <c r="CO229" s="406"/>
      <c r="CP229" s="397"/>
      <c r="CQ229" s="398" t="n">
        <f aca="false">COUNTIF($M$226:$M$229,CP229)*$D$27</f>
        <v>0</v>
      </c>
      <c r="CR229" s="406"/>
      <c r="CS229" s="397"/>
      <c r="CT229" s="398" t="n">
        <f aca="false">COUNTIF($M$226:$M$229,CS229)*$D$27</f>
        <v>0</v>
      </c>
      <c r="CU229" s="406"/>
      <c r="CV229" s="397"/>
      <c r="CW229" s="398" t="n">
        <f aca="false">COUNTIF($M$226:$M$229,CV229)*$D$27</f>
        <v>0</v>
      </c>
      <c r="CX229" s="406"/>
      <c r="CY229" s="397"/>
      <c r="CZ229" s="398" t="n">
        <f aca="false">COUNTIF($M$226:$M$229,CY229)*$D$27</f>
        <v>0</v>
      </c>
      <c r="DA229" s="406"/>
      <c r="DB229" s="397"/>
      <c r="DC229" s="398" t="n">
        <f aca="false">COUNTIF($M$226:$M$229,DB229)*$D$27</f>
        <v>0</v>
      </c>
      <c r="DD229" s="406"/>
      <c r="DE229" s="397"/>
      <c r="DF229" s="398" t="n">
        <f aca="false">COUNTIF($M$226:$M$229,DE229)*$D$27</f>
        <v>0</v>
      </c>
      <c r="DG229" s="406"/>
      <c r="DH229" s="397"/>
      <c r="DI229" s="398" t="n">
        <f aca="false">COUNTIF($M$226:$M$229,DH229)*$D$27</f>
        <v>0</v>
      </c>
      <c r="DJ229" s="406"/>
      <c r="DK229" s="397"/>
      <c r="DL229" s="398" t="n">
        <f aca="false">COUNTIF($M$226:$M$229,DK229)*$D$27</f>
        <v>0</v>
      </c>
      <c r="DM229" s="406"/>
      <c r="DN229" s="397"/>
      <c r="DO229" s="398" t="n">
        <f aca="false">COUNTIF($M$226:$M$229,DN229)*$D$27</f>
        <v>0</v>
      </c>
      <c r="DP229" s="406"/>
      <c r="DQ229" s="397"/>
      <c r="DR229" s="398" t="n">
        <f aca="false">COUNTIF($M$226:$M$229,DQ229)*$D$27</f>
        <v>0</v>
      </c>
      <c r="DS229" s="406"/>
      <c r="DT229" s="397"/>
      <c r="DU229" s="398" t="n">
        <f aca="false">COUNTIF($M$226:$M$229,DT229)*$D$27</f>
        <v>0</v>
      </c>
      <c r="DV229" s="406"/>
      <c r="DW229" s="397"/>
      <c r="DX229" s="398" t="n">
        <f aca="false">COUNTIF($M$226:$M$229,DW229)*$D$27</f>
        <v>0</v>
      </c>
      <c r="DY229" s="406"/>
      <c r="DZ229" s="397"/>
      <c r="EA229" s="398" t="n">
        <f aca="false">COUNTIF($M$226:$M$229,DZ229)*$D$27</f>
        <v>0</v>
      </c>
      <c r="EB229" s="406"/>
      <c r="EC229" s="397"/>
      <c r="ED229" s="398" t="n">
        <f aca="false">COUNTIF($M$226:$M$229,EC229)*$D$27</f>
        <v>0</v>
      </c>
      <c r="EE229" s="406"/>
      <c r="EF229" s="397"/>
      <c r="EG229" s="398" t="n">
        <f aca="false">COUNTIF($M$226:$M$229,EF229)*$D$27</f>
        <v>0</v>
      </c>
      <c r="EH229" s="406"/>
      <c r="EI229" s="406"/>
    </row>
    <row r="230" customFormat="false" ht="15" hidden="false" customHeight="false" outlineLevel="0" collapsed="false">
      <c r="A230" s="331"/>
      <c r="B230" s="331"/>
      <c r="C230" s="421"/>
      <c r="D230" s="421"/>
      <c r="E230" s="421"/>
      <c r="F230" s="422"/>
      <c r="G230" s="422"/>
      <c r="H230" s="409"/>
      <c r="I230" s="409"/>
      <c r="J230" s="412"/>
      <c r="K230" s="413" t="str">
        <f aca="false">Idiomas!D463</f>
        <v>Equipos 1/2</v>
      </c>
      <c r="L230" s="414"/>
      <c r="M230" s="413" t="str">
        <f aca="false">"Max: "&amp;$D$27*COUNT(T226:T229)</f>
        <v>Max: 24</v>
      </c>
      <c r="N230" s="331"/>
      <c r="O230" s="331"/>
      <c r="P230" s="331"/>
      <c r="Q230" s="331"/>
      <c r="R230" s="326"/>
      <c r="S230" s="415"/>
      <c r="T230" s="346" t="n">
        <f aca="false">SUM(T226:T229)</f>
        <v>0</v>
      </c>
      <c r="U230" s="337"/>
      <c r="V230" s="415"/>
      <c r="W230" s="346" t="n">
        <f aca="false">SUM(W226:W229)</f>
        <v>0</v>
      </c>
      <c r="X230" s="337"/>
      <c r="Y230" s="415"/>
      <c r="Z230" s="346" t="n">
        <f aca="false">SUM(Z226:Z229)</f>
        <v>0</v>
      </c>
      <c r="AA230" s="337"/>
      <c r="AB230" s="415"/>
      <c r="AC230" s="346" t="n">
        <f aca="false">SUM(AC226:AC229)</f>
        <v>0</v>
      </c>
      <c r="AD230" s="337"/>
      <c r="AE230" s="415"/>
      <c r="AF230" s="346" t="n">
        <f aca="false">SUM(AF226:AF229)</f>
        <v>0</v>
      </c>
      <c r="AG230" s="337"/>
      <c r="AH230" s="415"/>
      <c r="AI230" s="346" t="n">
        <f aca="false">SUM(AI226:AI229)</f>
        <v>0</v>
      </c>
      <c r="AJ230" s="337"/>
      <c r="AK230" s="415"/>
      <c r="AL230" s="346" t="n">
        <f aca="false">SUM(AL226:AL229)</f>
        <v>0</v>
      </c>
      <c r="AM230" s="337"/>
      <c r="AN230" s="415"/>
      <c r="AO230" s="346" t="n">
        <f aca="false">SUM(AO226:AO229)</f>
        <v>0</v>
      </c>
      <c r="AP230" s="337"/>
      <c r="AQ230" s="415"/>
      <c r="AR230" s="346" t="n">
        <f aca="false">SUM(AR226:AR229)</f>
        <v>0</v>
      </c>
      <c r="AS230" s="337"/>
      <c r="AT230" s="415"/>
      <c r="AU230" s="346" t="n">
        <f aca="false">SUM(AU226:AU229)</f>
        <v>0</v>
      </c>
      <c r="AV230" s="337"/>
      <c r="AW230" s="415"/>
      <c r="AX230" s="346" t="n">
        <f aca="false">SUM(AX226:AX229)</f>
        <v>0</v>
      </c>
      <c r="AY230" s="337"/>
      <c r="AZ230" s="415"/>
      <c r="BA230" s="346" t="n">
        <f aca="false">SUM(BA226:BA229)</f>
        <v>0</v>
      </c>
      <c r="BB230" s="337"/>
      <c r="BC230" s="415"/>
      <c r="BD230" s="346" t="n">
        <f aca="false">SUM(BD226:BD229)</f>
        <v>0</v>
      </c>
      <c r="BE230" s="337"/>
      <c r="BF230" s="415"/>
      <c r="BG230" s="346" t="n">
        <f aca="false">SUM(BG226:BG229)</f>
        <v>0</v>
      </c>
      <c r="BH230" s="337"/>
      <c r="BI230" s="415"/>
      <c r="BJ230" s="346" t="n">
        <f aca="false">SUM(BJ226:BJ229)</f>
        <v>0</v>
      </c>
      <c r="BK230" s="337"/>
      <c r="BL230" s="415"/>
      <c r="BM230" s="346" t="n">
        <f aca="false">SUM(BM226:BM229)</f>
        <v>0</v>
      </c>
      <c r="BN230" s="337"/>
      <c r="BO230" s="415"/>
      <c r="BP230" s="346" t="n">
        <f aca="false">SUM(BP226:BP229)</f>
        <v>0</v>
      </c>
      <c r="BQ230" s="337"/>
      <c r="BR230" s="415"/>
      <c r="BS230" s="346" t="n">
        <f aca="false">SUM(BS226:BS229)</f>
        <v>0</v>
      </c>
      <c r="BT230" s="337"/>
      <c r="BU230" s="415"/>
      <c r="BV230" s="346" t="n">
        <f aca="false">SUM(BV226:BV229)</f>
        <v>0</v>
      </c>
      <c r="BW230" s="337"/>
      <c r="BX230" s="415"/>
      <c r="BY230" s="346" t="n">
        <f aca="false">SUM(BY226:BY229)</f>
        <v>0</v>
      </c>
      <c r="BZ230" s="337"/>
      <c r="CA230" s="415"/>
      <c r="CB230" s="346" t="n">
        <f aca="false">SUM(CB226:CB229)</f>
        <v>0</v>
      </c>
      <c r="CC230" s="337"/>
      <c r="CD230" s="415"/>
      <c r="CE230" s="346" t="n">
        <f aca="false">SUM(CE226:CE229)</f>
        <v>0</v>
      </c>
      <c r="CF230" s="337"/>
      <c r="CG230" s="415"/>
      <c r="CH230" s="346" t="n">
        <f aca="false">SUM(CH226:CH229)</f>
        <v>0</v>
      </c>
      <c r="CI230" s="337"/>
      <c r="CJ230" s="415"/>
      <c r="CK230" s="346" t="n">
        <f aca="false">SUM(CK226:CK229)</f>
        <v>0</v>
      </c>
      <c r="CL230" s="337"/>
      <c r="CM230" s="415"/>
      <c r="CN230" s="346" t="n">
        <f aca="false">SUM(CN226:CN229)</f>
        <v>0</v>
      </c>
      <c r="CO230" s="337"/>
      <c r="CP230" s="415"/>
      <c r="CQ230" s="346" t="n">
        <f aca="false">SUM(CQ226:CQ229)</f>
        <v>0</v>
      </c>
      <c r="CR230" s="337"/>
      <c r="CS230" s="415"/>
      <c r="CT230" s="346" t="n">
        <f aca="false">SUM(CT226:CT229)</f>
        <v>0</v>
      </c>
      <c r="CU230" s="337"/>
      <c r="CV230" s="415"/>
      <c r="CW230" s="346" t="n">
        <f aca="false">SUM(CW226:CW229)</f>
        <v>0</v>
      </c>
      <c r="CX230" s="337"/>
      <c r="CY230" s="415"/>
      <c r="CZ230" s="346" t="n">
        <f aca="false">SUM(CZ226:CZ229)</f>
        <v>0</v>
      </c>
      <c r="DA230" s="337"/>
      <c r="DB230" s="415"/>
      <c r="DC230" s="346" t="n">
        <f aca="false">SUM(DC226:DC229)</f>
        <v>0</v>
      </c>
      <c r="DD230" s="337"/>
      <c r="DE230" s="415"/>
      <c r="DF230" s="346" t="n">
        <f aca="false">SUM(DF226:DF229)</f>
        <v>0</v>
      </c>
      <c r="DG230" s="337"/>
      <c r="DH230" s="415"/>
      <c r="DI230" s="346" t="n">
        <f aca="false">SUM(DI226:DI229)</f>
        <v>0</v>
      </c>
      <c r="DJ230" s="337"/>
      <c r="DK230" s="415"/>
      <c r="DL230" s="346" t="n">
        <f aca="false">SUM(DL226:DL229)</f>
        <v>0</v>
      </c>
      <c r="DM230" s="337"/>
      <c r="DN230" s="415"/>
      <c r="DO230" s="346" t="n">
        <f aca="false">SUM(DO226:DO229)</f>
        <v>0</v>
      </c>
      <c r="DP230" s="337"/>
      <c r="DQ230" s="415"/>
      <c r="DR230" s="346" t="n">
        <f aca="false">SUM(DR226:DR229)</f>
        <v>0</v>
      </c>
      <c r="DS230" s="337"/>
      <c r="DT230" s="415"/>
      <c r="DU230" s="346" t="n">
        <f aca="false">SUM(DU226:DU229)</f>
        <v>0</v>
      </c>
      <c r="DV230" s="337"/>
      <c r="DW230" s="415"/>
      <c r="DX230" s="346" t="n">
        <f aca="false">SUM(DX226:DX229)</f>
        <v>0</v>
      </c>
      <c r="DY230" s="337"/>
      <c r="DZ230" s="415"/>
      <c r="EA230" s="346" t="n">
        <f aca="false">SUM(EA226:EA229)</f>
        <v>0</v>
      </c>
      <c r="EB230" s="337"/>
      <c r="EC230" s="415"/>
      <c r="ED230" s="346" t="n">
        <f aca="false">SUM(ED226:ED229)</f>
        <v>0</v>
      </c>
      <c r="EE230" s="337"/>
      <c r="EF230" s="415"/>
      <c r="EG230" s="346" t="n">
        <f aca="false">SUM(EG226:EG229)</f>
        <v>0</v>
      </c>
      <c r="EH230" s="337"/>
      <c r="EI230" s="337"/>
    </row>
    <row r="231" customFormat="false" ht="15" hidden="false" customHeight="false" outlineLevel="0" collapsed="false">
      <c r="A231" s="331"/>
      <c r="B231" s="331"/>
      <c r="C231" s="421"/>
      <c r="D231" s="421"/>
      <c r="E231" s="421"/>
      <c r="F231" s="422"/>
      <c r="G231" s="422"/>
      <c r="H231" s="409"/>
      <c r="I231" s="418" t="s">
        <v>244</v>
      </c>
      <c r="J231" s="412"/>
      <c r="K231" s="345" t="str">
        <f aca="false">Idiomas!D144</f>
        <v>ENFRENTAMIENTOS SEMIFINALES</v>
      </c>
      <c r="L231" s="332"/>
      <c r="M231" s="346"/>
      <c r="N231" s="331"/>
      <c r="O231" s="331"/>
      <c r="P231" s="331"/>
      <c r="Q231" s="331"/>
      <c r="R231" s="326"/>
      <c r="S231" s="415"/>
      <c r="T231" s="346"/>
      <c r="U231" s="337"/>
      <c r="V231" s="415"/>
      <c r="W231" s="346"/>
      <c r="X231" s="337"/>
      <c r="Y231" s="415"/>
      <c r="Z231" s="346"/>
      <c r="AA231" s="337"/>
      <c r="AB231" s="426"/>
      <c r="AC231" s="346"/>
      <c r="AD231" s="333"/>
      <c r="AE231" s="415"/>
      <c r="AF231" s="346"/>
      <c r="AG231" s="337"/>
      <c r="AH231" s="415"/>
      <c r="AI231" s="346"/>
      <c r="AJ231" s="337"/>
      <c r="AK231" s="415"/>
      <c r="AL231" s="346"/>
      <c r="AM231" s="337"/>
      <c r="AN231" s="415"/>
      <c r="AO231" s="346"/>
      <c r="AP231" s="337"/>
      <c r="AQ231" s="426"/>
      <c r="AR231" s="346"/>
      <c r="AS231" s="333"/>
      <c r="AT231" s="415"/>
      <c r="AU231" s="346"/>
      <c r="AV231" s="337"/>
      <c r="AW231" s="415"/>
      <c r="AX231" s="346"/>
      <c r="AY231" s="337"/>
      <c r="AZ231" s="415"/>
      <c r="BA231" s="346"/>
      <c r="BB231" s="337"/>
      <c r="BC231" s="415"/>
      <c r="BD231" s="346"/>
      <c r="BE231" s="337"/>
      <c r="BF231" s="426"/>
      <c r="BG231" s="346"/>
      <c r="BH231" s="333"/>
      <c r="BI231" s="415"/>
      <c r="BJ231" s="346"/>
      <c r="BK231" s="337"/>
      <c r="BL231" s="415"/>
      <c r="BM231" s="346"/>
      <c r="BN231" s="337"/>
      <c r="BO231" s="415"/>
      <c r="BP231" s="346"/>
      <c r="BQ231" s="337"/>
      <c r="BR231" s="415"/>
      <c r="BS231" s="346"/>
      <c r="BT231" s="337"/>
      <c r="BU231" s="426"/>
      <c r="BV231" s="346"/>
      <c r="BW231" s="333"/>
      <c r="BX231" s="415"/>
      <c r="BY231" s="346"/>
      <c r="BZ231" s="337"/>
      <c r="CA231" s="415"/>
      <c r="CB231" s="346"/>
      <c r="CC231" s="337"/>
      <c r="CD231" s="415"/>
      <c r="CE231" s="346"/>
      <c r="CF231" s="337"/>
      <c r="CG231" s="415"/>
      <c r="CH231" s="346"/>
      <c r="CI231" s="337"/>
      <c r="CJ231" s="426"/>
      <c r="CK231" s="346"/>
      <c r="CL231" s="333"/>
      <c r="CM231" s="415"/>
      <c r="CN231" s="346"/>
      <c r="CO231" s="337"/>
      <c r="CP231" s="415"/>
      <c r="CQ231" s="346"/>
      <c r="CR231" s="337"/>
      <c r="CS231" s="415"/>
      <c r="CT231" s="346"/>
      <c r="CU231" s="337"/>
      <c r="CV231" s="415"/>
      <c r="CW231" s="346"/>
      <c r="CX231" s="337"/>
      <c r="CY231" s="426"/>
      <c r="CZ231" s="346"/>
      <c r="DA231" s="333"/>
      <c r="DB231" s="415"/>
      <c r="DC231" s="346"/>
      <c r="DD231" s="337"/>
      <c r="DE231" s="415"/>
      <c r="DF231" s="346"/>
      <c r="DG231" s="337"/>
      <c r="DH231" s="415"/>
      <c r="DI231" s="346"/>
      <c r="DJ231" s="337"/>
      <c r="DK231" s="415"/>
      <c r="DL231" s="346"/>
      <c r="DM231" s="337"/>
      <c r="DN231" s="426"/>
      <c r="DO231" s="346"/>
      <c r="DP231" s="333"/>
      <c r="DQ231" s="415"/>
      <c r="DR231" s="346"/>
      <c r="DS231" s="337"/>
      <c r="DT231" s="415"/>
      <c r="DU231" s="346"/>
      <c r="DV231" s="337"/>
      <c r="DW231" s="415"/>
      <c r="DX231" s="346"/>
      <c r="DY231" s="337"/>
      <c r="DZ231" s="415"/>
      <c r="EA231" s="346"/>
      <c r="EB231" s="337"/>
      <c r="EC231" s="426"/>
      <c r="ED231" s="346"/>
      <c r="EE231" s="333"/>
      <c r="EF231" s="415"/>
      <c r="EG231" s="346"/>
      <c r="EH231" s="337"/>
      <c r="EI231" s="337"/>
    </row>
    <row r="232" customFormat="false" ht="15" hidden="false" customHeight="false" outlineLevel="0" collapsed="false">
      <c r="A232" s="331" t="n">
        <f aca="false">WORLDCUP!AD138</f>
        <v>0</v>
      </c>
      <c r="B232" s="331" t="n">
        <f aca="false">WORLDCUP!AC138</f>
        <v>0</v>
      </c>
      <c r="C232" s="421" t="str">
        <f aca="false">CONCATENATE(WORLDCUP!AF138,"-",WORLDCUP!AA138)</f>
        <v>W98-W97</v>
      </c>
      <c r="D232" s="421" t="str">
        <f aca="false">IF(WORLDCUP!AC138&gt;WORLDCUP!AD138,2,IF(WORLDCUP!AC138&lt;WORLDCUP!AD138,1,IF(AND(WORLDCUP!AC138=WORLDCUP!AD138,WORLDCUP!AC138&lt;&gt;"",WORLDCUP!AD138&lt;&gt;""),0,"PD")))</f>
        <v>PD</v>
      </c>
      <c r="E232" s="421" t="str">
        <f aca="false">IF(OR(WORLDCUP!AD138="",WORLDCUP!AC138=""),"-",A232&amp;"-"&amp;B232)</f>
        <v>-</v>
      </c>
      <c r="F232" s="422" t="n">
        <f aca="false">SUM($D$28:$D$30)*I232</f>
        <v>18</v>
      </c>
      <c r="G232" s="422" t="n">
        <f aca="false">VLOOKUP(H232,Equipos!$Q$1:$R$25,2,0)</f>
        <v>23</v>
      </c>
      <c r="H232" s="409" t="str">
        <f aca="false">Idiomas!$D$263</f>
        <v>Semifinales</v>
      </c>
      <c r="I232" s="424" t="n">
        <v>1</v>
      </c>
      <c r="J232" s="427" t="s">
        <v>222</v>
      </c>
      <c r="K232" s="353" t="str">
        <f aca="false">CONCATENATE(WORLDCUP!AA138,"-",WORLDCUP!AF138)</f>
        <v>W97-W98</v>
      </c>
      <c r="L232" s="353" t="str">
        <f aca="false">IF(OR(WORLDCUP!AC138="",WORLDCUP!AD138=""),"PD",IF(WORLDCUP!AC138&gt;WORLDCUP!AD138,1,IF(WORLDCUP!AC138&lt;WORLDCUP!AD138,2,0)))</f>
        <v>PD</v>
      </c>
      <c r="M232" s="358" t="str">
        <f aca="false">IF(OR(WORLDCUP!AC138="",WORLDCUP!AD138=""),"-",N232&amp;"|"&amp;O232&amp;"-"&amp;P232)</f>
        <v>-</v>
      </c>
      <c r="N232" s="331" t="str">
        <f aca="false">IF(OR(WORLDCUP!AC138="",WORLDCUP!AD138=""),"",IF(WORLDCUP!AC138&gt;WORLDCUP!AD138,"1",IF(WORLDCUP!AC138&lt;WORLDCUP!AD138,"2","X")))</f>
        <v/>
      </c>
      <c r="O232" s="331" t="n">
        <f aca="false">WORLDCUP!AC138</f>
        <v>0</v>
      </c>
      <c r="P232" s="331" t="n">
        <f aca="false">WORLDCUP!AD138</f>
        <v>0</v>
      </c>
      <c r="Q232" s="331" t="n">
        <f aca="false">ABS(O232-P232)</f>
        <v>0</v>
      </c>
      <c r="R232" s="403"/>
      <c r="S232" s="369" t="s">
        <v>266</v>
      </c>
      <c r="T232" s="355" t="n">
        <f aca="false">IFERROR(IF($M232=S232,($D$8+$D$9+$D$10)*$I232,IF($N232=LEFT(S232,1),($D$8+MAX(0,IF($D$50=1,$D$9*(1-(ABS($Q232-ABS(VALUE(MID(S232,FIND("|",S232)+1,FIND("-",S232)-FIND("|",S232)-1))-VALUE(MID(S232,FIND("-",S232)+1,10)))))*$D$50),$D$9*(1-(IF($N232="X",ABS($O232-VALUE(MID(S232,FIND("|",S232)+1,FIND("-",S232)-FIND("|",S232)-1))),ABS($Q232-ABS(VALUE(MID(S232,FIND("|",S232)+1,FIND("-",S232)-FIND("|",S232)-1))-VALUE(MID(S232,FIND("-",S232)+1,10)))))*$D$50)))))*$I232,0)),0)</f>
        <v>0</v>
      </c>
      <c r="U232" s="403"/>
      <c r="V232" s="369" t="s">
        <v>264</v>
      </c>
      <c r="W232" s="355" t="n">
        <f aca="false">IFERROR(IF($M232=V232,($D$8+$D$9+$D$10)*$I232,IF($N232=LEFT(V232,1),($D$8+MAX(0,IF($D$50=1,$D$9*(1-(ABS($Q232-ABS(VALUE(MID(V232,FIND("|",V232)+1,FIND("-",V232)-FIND("|",V232)-1))-VALUE(MID(V232,FIND("-",V232)+1,10)))))*$D$50),$D$9*(1-(IF($N232="X",ABS($O232-VALUE(MID(V232,FIND("|",V232)+1,FIND("-",V232)-FIND("|",V232)-1))),ABS($Q232-ABS(VALUE(MID(V232,FIND("|",V232)+1,FIND("-",V232)-FIND("|",V232)-1))-VALUE(MID(V232,FIND("-",V232)+1,10)))))*$D$50)))))*$I232,0)),0)</f>
        <v>0</v>
      </c>
      <c r="X232" s="403"/>
      <c r="Y232" s="369" t="s">
        <v>268</v>
      </c>
      <c r="Z232" s="355" t="n">
        <f aca="false">IFERROR(IF($M232=Y232,($D$8+$D$9+$D$10)*$I232,IF($N232=LEFT(Y232,1),($D$8+MAX(0,IF($D$50=1,$D$9*(1-(ABS($Q232-ABS(VALUE(MID(Y232,FIND("|",Y232)+1,FIND("-",Y232)-FIND("|",Y232)-1))-VALUE(MID(Y232,FIND("-",Y232)+1,10)))))*$D$50),$D$9*(1-(IF($N232="X",ABS($O232-VALUE(MID(Y232,FIND("|",Y232)+1,FIND("-",Y232)-FIND("|",Y232)-1))),ABS($Q232-ABS(VALUE(MID(Y232,FIND("|",Y232)+1,FIND("-",Y232)-FIND("|",Y232)-1))-VALUE(MID(Y232,FIND("-",Y232)+1,10)))))*$D$50)))))*$I232,0)),0)</f>
        <v>0</v>
      </c>
      <c r="AA232" s="403"/>
      <c r="AB232" s="369" t="s">
        <v>266</v>
      </c>
      <c r="AC232" s="355" t="n">
        <f aca="false">IFERROR(IF($M232=AB232,($D$8+$D$9+$D$10)*$I232,IF($N232=LEFT(AB232,1),($D$8+MAX(0,IF($D$50=1,$D$9*(1-(ABS($Q232-ABS(VALUE(MID(AB232,FIND("|",AB232)+1,FIND("-",AB232)-FIND("|",AB232)-1))-VALUE(MID(AB232,FIND("-",AB232)+1,10)))))*$D$50),$D$9*(1-(IF($N232="X",ABS($O232-VALUE(MID(AB232,FIND("|",AB232)+1,FIND("-",AB232)-FIND("|",AB232)-1))),ABS($Q232-ABS(VALUE(MID(AB232,FIND("|",AB232)+1,FIND("-",AB232)-FIND("|",AB232)-1))-VALUE(MID(AB232,FIND("-",AB232)+1,10)))))*$D$50)))))*$I232,0)),0)</f>
        <v>0</v>
      </c>
      <c r="AD232" s="403"/>
      <c r="AE232" s="369" t="s">
        <v>318</v>
      </c>
      <c r="AF232" s="355" t="n">
        <f aca="false">IFERROR(IF($M232=AE232,($D$8+$D$9+$D$10)*$I232,IF($N232=LEFT(AE232,1),($D$8+MAX(0,IF($D$50=1,$D$9*(1-(ABS($Q232-ABS(VALUE(MID(AE232,FIND("|",AE232)+1,FIND("-",AE232)-FIND("|",AE232)-1))-VALUE(MID(AE232,FIND("-",AE232)+1,10)))))*$D$50),$D$9*(1-(IF($N232="X",ABS($O232-VALUE(MID(AE232,FIND("|",AE232)+1,FIND("-",AE232)-FIND("|",AE232)-1))),ABS($Q232-ABS(VALUE(MID(AE232,FIND("|",AE232)+1,FIND("-",AE232)-FIND("|",AE232)-1))-VALUE(MID(AE232,FIND("-",AE232)+1,10)))))*$D$50)))))*$I232,0)),0)</f>
        <v>0</v>
      </c>
      <c r="AG232" s="403"/>
      <c r="AH232" s="369" t="s">
        <v>268</v>
      </c>
      <c r="AI232" s="355" t="n">
        <f aca="false">IFERROR(IF($M232=AH232,($D$8+$D$9+$D$10)*$I232,IF($N232=LEFT(AH232,1),($D$8+MAX(0,IF($D$50=1,$D$9*(1-(ABS($Q232-ABS(VALUE(MID(AH232,FIND("|",AH232)+1,FIND("-",AH232)-FIND("|",AH232)-1))-VALUE(MID(AH232,FIND("-",AH232)+1,10)))))*$D$50),$D$9*(1-(IF($N232="X",ABS($O232-VALUE(MID(AH232,FIND("|",AH232)+1,FIND("-",AH232)-FIND("|",AH232)-1))),ABS($Q232-ABS(VALUE(MID(AH232,FIND("|",AH232)+1,FIND("-",AH232)-FIND("|",AH232)-1))-VALUE(MID(AH232,FIND("-",AH232)+1,10)))))*$D$50)))))*$I232,0)),0)</f>
        <v>0</v>
      </c>
      <c r="AJ232" s="403"/>
      <c r="AK232" s="369" t="s">
        <v>268</v>
      </c>
      <c r="AL232" s="355" t="n">
        <f aca="false">IFERROR(IF($M232=AK232,($D$8+$D$9+$D$10)*$I232,IF($N232=LEFT(AK232,1),($D$8+MAX(0,IF($D$50=1,$D$9*(1-(ABS($Q232-ABS(VALUE(MID(AK232,FIND("|",AK232)+1,FIND("-",AK232)-FIND("|",AK232)-1))-VALUE(MID(AK232,FIND("-",AK232)+1,10)))))*$D$50),$D$9*(1-(IF($N232="X",ABS($O232-VALUE(MID(AK232,FIND("|",AK232)+1,FIND("-",AK232)-FIND("|",AK232)-1))),ABS($Q232-ABS(VALUE(MID(AK232,FIND("|",AK232)+1,FIND("-",AK232)-FIND("|",AK232)-1))-VALUE(MID(AK232,FIND("-",AK232)+1,10)))))*$D$50)))))*$I232,0)),0)</f>
        <v>0</v>
      </c>
      <c r="AM232" s="403"/>
      <c r="AN232" s="369" t="s">
        <v>268</v>
      </c>
      <c r="AO232" s="355" t="n">
        <f aca="false">IFERROR(IF($M232=AN232,($D$8+$D$9+$D$10)*$I232,IF($N232=LEFT(AN232,1),($D$8+MAX(0,IF($D$50=1,$D$9*(1-(ABS($Q232-ABS(VALUE(MID(AN232,FIND("|",AN232)+1,FIND("-",AN232)-FIND("|",AN232)-1))-VALUE(MID(AN232,FIND("-",AN232)+1,10)))))*$D$50),$D$9*(1-(IF($N232="X",ABS($O232-VALUE(MID(AN232,FIND("|",AN232)+1,FIND("-",AN232)-FIND("|",AN232)-1))),ABS($Q232-ABS(VALUE(MID(AN232,FIND("|",AN232)+1,FIND("-",AN232)-FIND("|",AN232)-1))-VALUE(MID(AN232,FIND("-",AN232)+1,10)))))*$D$50)))))*$I232,0)),0)</f>
        <v>0</v>
      </c>
      <c r="AP232" s="403"/>
      <c r="AQ232" s="369" t="s">
        <v>268</v>
      </c>
      <c r="AR232" s="355" t="n">
        <f aca="false">IFERROR(IF($M232=AQ232,($D$8+$D$9+$D$10)*$I232,IF($N232=LEFT(AQ232,1),($D$8+MAX(0,IF($D$50=1,$D$9*(1-(ABS($Q232-ABS(VALUE(MID(AQ232,FIND("|",AQ232)+1,FIND("-",AQ232)-FIND("|",AQ232)-1))-VALUE(MID(AQ232,FIND("-",AQ232)+1,10)))))*$D$50),$D$9*(1-(IF($N232="X",ABS($O232-VALUE(MID(AQ232,FIND("|",AQ232)+1,FIND("-",AQ232)-FIND("|",AQ232)-1))),ABS($Q232-ABS(VALUE(MID(AQ232,FIND("|",AQ232)+1,FIND("-",AQ232)-FIND("|",AQ232)-1))-VALUE(MID(AQ232,FIND("-",AQ232)+1,10)))))*$D$50)))))*$I232,0)),0)</f>
        <v>0</v>
      </c>
      <c r="AS232" s="403"/>
      <c r="AT232" s="369" t="s">
        <v>318</v>
      </c>
      <c r="AU232" s="355" t="n">
        <f aca="false">IFERROR(IF($M232=AT232,($D$8+$D$9+$D$10)*$I232,IF($N232=LEFT(AT232,1),($D$8+MAX(0,IF($D$50=1,$D$9*(1-(ABS($Q232-ABS(VALUE(MID(AT232,FIND("|",AT232)+1,FIND("-",AT232)-FIND("|",AT232)-1))-VALUE(MID(AT232,FIND("-",AT232)+1,10)))))*$D$50),$D$9*(1-(IF($N232="X",ABS($O232-VALUE(MID(AT232,FIND("|",AT232)+1,FIND("-",AT232)-FIND("|",AT232)-1))),ABS($Q232-ABS(VALUE(MID(AT232,FIND("|",AT232)+1,FIND("-",AT232)-FIND("|",AT232)-1))-VALUE(MID(AT232,FIND("-",AT232)+1,10)))))*$D$50)))))*$I232,0)),0)</f>
        <v>0</v>
      </c>
      <c r="AV232" s="403"/>
      <c r="AW232" s="369" t="s">
        <v>265</v>
      </c>
      <c r="AX232" s="355" t="n">
        <f aca="false">IFERROR(IF($M232=AW232,($D$8+$D$9+$D$10)*$I232,IF($N232=LEFT(AW232,1),($D$8+MAX(0,IF($D$50=1,$D$9*(1-(ABS($Q232-ABS(VALUE(MID(AW232,FIND("|",AW232)+1,FIND("-",AW232)-FIND("|",AW232)-1))-VALUE(MID(AW232,FIND("-",AW232)+1,10)))))*$D$50),$D$9*(1-(IF($N232="X",ABS($O232-VALUE(MID(AW232,FIND("|",AW232)+1,FIND("-",AW232)-FIND("|",AW232)-1))),ABS($Q232-ABS(VALUE(MID(AW232,FIND("|",AW232)+1,FIND("-",AW232)-FIND("|",AW232)-1))-VALUE(MID(AW232,FIND("-",AW232)+1,10)))))*$D$50)))))*$I232,0)),0)</f>
        <v>0</v>
      </c>
      <c r="AY232" s="403"/>
      <c r="AZ232" s="369" t="s">
        <v>264</v>
      </c>
      <c r="BA232" s="355" t="n">
        <f aca="false">IFERROR(IF($M232=AZ232,($D$8+$D$9+$D$10)*$I232,IF($N232=LEFT(AZ232,1),($D$8+MAX(0,IF($D$50=1,$D$9*(1-(ABS($Q232-ABS(VALUE(MID(AZ232,FIND("|",AZ232)+1,FIND("-",AZ232)-FIND("|",AZ232)-1))-VALUE(MID(AZ232,FIND("-",AZ232)+1,10)))))*$D$50),$D$9*(1-(IF($N232="X",ABS($O232-VALUE(MID(AZ232,FIND("|",AZ232)+1,FIND("-",AZ232)-FIND("|",AZ232)-1))),ABS($Q232-ABS(VALUE(MID(AZ232,FIND("|",AZ232)+1,FIND("-",AZ232)-FIND("|",AZ232)-1))-VALUE(MID(AZ232,FIND("-",AZ232)+1,10)))))*$D$50)))))*$I232,0)),0)</f>
        <v>0</v>
      </c>
      <c r="BB232" s="403"/>
      <c r="BC232" s="369" t="s">
        <v>267</v>
      </c>
      <c r="BD232" s="355" t="n">
        <f aca="false">IFERROR(IF($M232=BC232,($D$8+$D$9+$D$10)*$I232,IF($N232=LEFT(BC232,1),($D$8+MAX(0,IF($D$50=1,$D$9*(1-(ABS($Q232-ABS(VALUE(MID(BC232,FIND("|",BC232)+1,FIND("-",BC232)-FIND("|",BC232)-1))-VALUE(MID(BC232,FIND("-",BC232)+1,10)))))*$D$50),$D$9*(1-(IF($N232="X",ABS($O232-VALUE(MID(BC232,FIND("|",BC232)+1,FIND("-",BC232)-FIND("|",BC232)-1))),ABS($Q232-ABS(VALUE(MID(BC232,FIND("|",BC232)+1,FIND("-",BC232)-FIND("|",BC232)-1))-VALUE(MID(BC232,FIND("-",BC232)+1,10)))))*$D$50)))))*$I232,0)),0)</f>
        <v>0</v>
      </c>
      <c r="BE232" s="403"/>
      <c r="BF232" s="369" t="s">
        <v>268</v>
      </c>
      <c r="BG232" s="355" t="n">
        <f aca="false">IFERROR(IF($M232=BF232,($D$8+$D$9+$D$10)*$I232,IF($N232=LEFT(BF232,1),($D$8+MAX(0,IF($D$50=1,$D$9*(1-(ABS($Q232-ABS(VALUE(MID(BF232,FIND("|",BF232)+1,FIND("-",BF232)-FIND("|",BF232)-1))-VALUE(MID(BF232,FIND("-",BF232)+1,10)))))*$D$50),$D$9*(1-(IF($N232="X",ABS($O232-VALUE(MID(BF232,FIND("|",BF232)+1,FIND("-",BF232)-FIND("|",BF232)-1))),ABS($Q232-ABS(VALUE(MID(BF232,FIND("|",BF232)+1,FIND("-",BF232)-FIND("|",BF232)-1))-VALUE(MID(BF232,FIND("-",BF232)+1,10)))))*$D$50)))))*$I232,0)),0)</f>
        <v>0</v>
      </c>
      <c r="BH232" s="403"/>
      <c r="BI232" s="369" t="s">
        <v>269</v>
      </c>
      <c r="BJ232" s="355" t="n">
        <f aca="false">IFERROR(IF($M232=BI232,($D$8+$D$9+$D$10)*$I232,IF($N232=LEFT(BI232,1),($D$8+MAX(0,IF($D$50=1,$D$9*(1-(ABS($Q232-ABS(VALUE(MID(BI232,FIND("|",BI232)+1,FIND("-",BI232)-FIND("|",BI232)-1))-VALUE(MID(BI232,FIND("-",BI232)+1,10)))))*$D$50),$D$9*(1-(IF($N232="X",ABS($O232-VALUE(MID(BI232,FIND("|",BI232)+1,FIND("-",BI232)-FIND("|",BI232)-1))),ABS($Q232-ABS(VALUE(MID(BI232,FIND("|",BI232)+1,FIND("-",BI232)-FIND("|",BI232)-1))-VALUE(MID(BI232,FIND("-",BI232)+1,10)))))*$D$50)))))*$I232,0)),0)</f>
        <v>0</v>
      </c>
      <c r="BK232" s="403"/>
      <c r="BL232" s="369" t="s">
        <v>268</v>
      </c>
      <c r="BM232" s="355" t="n">
        <f aca="false">IFERROR(IF($M232=BL232,($D$8+$D$9+$D$10)*$I232,IF($N232=LEFT(BL232,1),($D$8+MAX(0,IF($D$50=1,$D$9*(1-(ABS($Q232-ABS(VALUE(MID(BL232,FIND("|",BL232)+1,FIND("-",BL232)-FIND("|",BL232)-1))-VALUE(MID(BL232,FIND("-",BL232)+1,10)))))*$D$50),$D$9*(1-(IF($N232="X",ABS($O232-VALUE(MID(BL232,FIND("|",BL232)+1,FIND("-",BL232)-FIND("|",BL232)-1))),ABS($Q232-ABS(VALUE(MID(BL232,FIND("|",BL232)+1,FIND("-",BL232)-FIND("|",BL232)-1))-VALUE(MID(BL232,FIND("-",BL232)+1,10)))))*$D$50)))))*$I232,0)),0)</f>
        <v>0</v>
      </c>
      <c r="BN232" s="403"/>
      <c r="BO232" s="369" t="s">
        <v>269</v>
      </c>
      <c r="BP232" s="355" t="n">
        <f aca="false">IFERROR(IF($M232=BO232,($D$8+$D$9+$D$10)*$I232,IF($N232=LEFT(BO232,1),($D$8+MAX(0,IF($D$50=1,$D$9*(1-(ABS($Q232-ABS(VALUE(MID(BO232,FIND("|",BO232)+1,FIND("-",BO232)-FIND("|",BO232)-1))-VALUE(MID(BO232,FIND("-",BO232)+1,10)))))*$D$50),$D$9*(1-(IF($N232="X",ABS($O232-VALUE(MID(BO232,FIND("|",BO232)+1,FIND("-",BO232)-FIND("|",BO232)-1))),ABS($Q232-ABS(VALUE(MID(BO232,FIND("|",BO232)+1,FIND("-",BO232)-FIND("|",BO232)-1))-VALUE(MID(BO232,FIND("-",BO232)+1,10)))))*$D$50)))))*$I232,0)),0)</f>
        <v>0</v>
      </c>
      <c r="BQ232" s="403"/>
      <c r="BR232" s="369" t="s">
        <v>265</v>
      </c>
      <c r="BS232" s="355" t="n">
        <f aca="false">IFERROR(IF($M232=BR232,($D$8+$D$9+$D$10)*$I232,IF($N232=LEFT(BR232,1),($D$8+MAX(0,IF($D$50=1,$D$9*(1-(ABS($Q232-ABS(VALUE(MID(BR232,FIND("|",BR232)+1,FIND("-",BR232)-FIND("|",BR232)-1))-VALUE(MID(BR232,FIND("-",BR232)+1,10)))))*$D$50),$D$9*(1-(IF($N232="X",ABS($O232-VALUE(MID(BR232,FIND("|",BR232)+1,FIND("-",BR232)-FIND("|",BR232)-1))),ABS($Q232-ABS(VALUE(MID(BR232,FIND("|",BR232)+1,FIND("-",BR232)-FIND("|",BR232)-1))-VALUE(MID(BR232,FIND("-",BR232)+1,10)))))*$D$50)))))*$I232,0)),0)</f>
        <v>0</v>
      </c>
      <c r="BT232" s="403"/>
      <c r="BU232" s="369" t="str">
        <f aca="false">Idiomas!$D$370</f>
        <v>Pegar valores Semifinales</v>
      </c>
      <c r="BV232" s="355" t="n">
        <f aca="false">IFERROR(IF($M232=BU232,($D$8+$D$9+$D$10)*$I232,IF($N232=LEFT(BU232,1),($D$8+MAX(0,IF($D$50=1,$D$9*(1-(ABS($Q232-ABS(VALUE(MID(BU232,FIND("|",BU232)+1,FIND("-",BU232)-FIND("|",BU232)-1))-VALUE(MID(BU232,FIND("-",BU232)+1,10)))))*$D$50),$D$9*(1-(IF($N232="X",ABS($O232-VALUE(MID(BU232,FIND("|",BU232)+1,FIND("-",BU232)-FIND("|",BU232)-1))),ABS($Q232-ABS(VALUE(MID(BU232,FIND("|",BU232)+1,FIND("-",BU232)-FIND("|",BU232)-1))-VALUE(MID(BU232,FIND("-",BU232)+1,10)))))*$D$50)))))*$I232,0)),0)</f>
        <v>0</v>
      </c>
      <c r="BW232" s="403"/>
      <c r="BX232" s="369" t="str">
        <f aca="false">Idiomas!$D$370</f>
        <v>Pegar valores Semifinales</v>
      </c>
      <c r="BY232" s="355" t="n">
        <f aca="false">IFERROR(IF($M232=BX232,($D$8+$D$9+$D$10)*$I232,IF($N232=LEFT(BX232,1),($D$8+MAX(0,IF($D$50=1,$D$9*(1-(ABS($Q232-ABS(VALUE(MID(BX232,FIND("|",BX232)+1,FIND("-",BX232)-FIND("|",BX232)-1))-VALUE(MID(BX232,FIND("-",BX232)+1,10)))))*$D$50),$D$9*(1-(IF($N232="X",ABS($O232-VALUE(MID(BX232,FIND("|",BX232)+1,FIND("-",BX232)-FIND("|",BX232)-1))),ABS($Q232-ABS(VALUE(MID(BX232,FIND("|",BX232)+1,FIND("-",BX232)-FIND("|",BX232)-1))-VALUE(MID(BX232,FIND("-",BX232)+1,10)))))*$D$50)))))*$I232,0)),0)</f>
        <v>0</v>
      </c>
      <c r="BZ232" s="403"/>
      <c r="CA232" s="369" t="str">
        <f aca="false">Idiomas!$D$370</f>
        <v>Pegar valores Semifinales</v>
      </c>
      <c r="CB232" s="355" t="n">
        <f aca="false">IFERROR(IF($M232=CA232,($D$8+$D$9+$D$10)*$I232,IF($N232=LEFT(CA232,1),($D$8+MAX(0,IF($D$50=1,$D$9*(1-(ABS($Q232-ABS(VALUE(MID(CA232,FIND("|",CA232)+1,FIND("-",CA232)-FIND("|",CA232)-1))-VALUE(MID(CA232,FIND("-",CA232)+1,10)))))*$D$50),$D$9*(1-(IF($N232="X",ABS($O232-VALUE(MID(CA232,FIND("|",CA232)+1,FIND("-",CA232)-FIND("|",CA232)-1))),ABS($Q232-ABS(VALUE(MID(CA232,FIND("|",CA232)+1,FIND("-",CA232)-FIND("|",CA232)-1))-VALUE(MID(CA232,FIND("-",CA232)+1,10)))))*$D$50)))))*$I232,0)),0)</f>
        <v>0</v>
      </c>
      <c r="CC232" s="403"/>
      <c r="CD232" s="369" t="str">
        <f aca="false">Idiomas!$D$370</f>
        <v>Pegar valores Semifinales</v>
      </c>
      <c r="CE232" s="355" t="n">
        <f aca="false">IFERROR(IF($M232=CD232,($D$8+$D$9+$D$10)*$I232,IF($N232=LEFT(CD232,1),($D$8+MAX(0,IF($D$50=1,$D$9*(1-(ABS($Q232-ABS(VALUE(MID(CD232,FIND("|",CD232)+1,FIND("-",CD232)-FIND("|",CD232)-1))-VALUE(MID(CD232,FIND("-",CD232)+1,10)))))*$D$50),$D$9*(1-(IF($N232="X",ABS($O232-VALUE(MID(CD232,FIND("|",CD232)+1,FIND("-",CD232)-FIND("|",CD232)-1))),ABS($Q232-ABS(VALUE(MID(CD232,FIND("|",CD232)+1,FIND("-",CD232)-FIND("|",CD232)-1))-VALUE(MID(CD232,FIND("-",CD232)+1,10)))))*$D$50)))))*$I232,0)),0)</f>
        <v>0</v>
      </c>
      <c r="CF232" s="403"/>
      <c r="CG232" s="369" t="str">
        <f aca="false">Idiomas!$D$370</f>
        <v>Pegar valores Semifinales</v>
      </c>
      <c r="CH232" s="355" t="n">
        <f aca="false">IFERROR(IF($M232=CG232,($D$8+$D$9+$D$10)*$I232,IF($N232=LEFT(CG232,1),($D$8+MAX(0,IF($D$50=1,$D$9*(1-(ABS($Q232-ABS(VALUE(MID(CG232,FIND("|",CG232)+1,FIND("-",CG232)-FIND("|",CG232)-1))-VALUE(MID(CG232,FIND("-",CG232)+1,10)))))*$D$50),$D$9*(1-(IF($N232="X",ABS($O232-VALUE(MID(CG232,FIND("|",CG232)+1,FIND("-",CG232)-FIND("|",CG232)-1))),ABS($Q232-ABS(VALUE(MID(CG232,FIND("|",CG232)+1,FIND("-",CG232)-FIND("|",CG232)-1))-VALUE(MID(CG232,FIND("-",CG232)+1,10)))))*$D$50)))))*$I232,0)),0)</f>
        <v>0</v>
      </c>
      <c r="CI232" s="403"/>
      <c r="CJ232" s="369" t="str">
        <f aca="false">Idiomas!$D$370</f>
        <v>Pegar valores Semifinales</v>
      </c>
      <c r="CK232" s="355" t="n">
        <f aca="false">IFERROR(IF($M232=CJ232,($D$8+$D$9+$D$10)*$I232,IF($N232=LEFT(CJ232,1),($D$8+MAX(0,IF($D$50=1,$D$9*(1-(ABS($Q232-ABS(VALUE(MID(CJ232,FIND("|",CJ232)+1,FIND("-",CJ232)-FIND("|",CJ232)-1))-VALUE(MID(CJ232,FIND("-",CJ232)+1,10)))))*$D$50),$D$9*(1-(IF($N232="X",ABS($O232-VALUE(MID(CJ232,FIND("|",CJ232)+1,FIND("-",CJ232)-FIND("|",CJ232)-1))),ABS($Q232-ABS(VALUE(MID(CJ232,FIND("|",CJ232)+1,FIND("-",CJ232)-FIND("|",CJ232)-1))-VALUE(MID(CJ232,FIND("-",CJ232)+1,10)))))*$D$50)))))*$I232,0)),0)</f>
        <v>0</v>
      </c>
      <c r="CL232" s="403"/>
      <c r="CM232" s="369" t="str">
        <f aca="false">Idiomas!$D$370</f>
        <v>Pegar valores Semifinales</v>
      </c>
      <c r="CN232" s="355" t="n">
        <f aca="false">IFERROR(IF($M232=CM232,($D$8+$D$9+$D$10)*$I232,IF($N232=LEFT(CM232,1),($D$8+MAX(0,IF($D$50=1,$D$9*(1-(ABS($Q232-ABS(VALUE(MID(CM232,FIND("|",CM232)+1,FIND("-",CM232)-FIND("|",CM232)-1))-VALUE(MID(CM232,FIND("-",CM232)+1,10)))))*$D$50),$D$9*(1-(IF($N232="X",ABS($O232-VALUE(MID(CM232,FIND("|",CM232)+1,FIND("-",CM232)-FIND("|",CM232)-1))),ABS($Q232-ABS(VALUE(MID(CM232,FIND("|",CM232)+1,FIND("-",CM232)-FIND("|",CM232)-1))-VALUE(MID(CM232,FIND("-",CM232)+1,10)))))*$D$50)))))*$I232,0)),0)</f>
        <v>0</v>
      </c>
      <c r="CO232" s="403"/>
      <c r="CP232" s="369" t="str">
        <f aca="false">Idiomas!$D$370</f>
        <v>Pegar valores Semifinales</v>
      </c>
      <c r="CQ232" s="355" t="n">
        <f aca="false">IFERROR(IF($M232=CP232,($D$8+$D$9+$D$10)*$I232,IF($N232=LEFT(CP232,1),($D$8+MAX(0,IF($D$50=1,$D$9*(1-(ABS($Q232-ABS(VALUE(MID(CP232,FIND("|",CP232)+1,FIND("-",CP232)-FIND("|",CP232)-1))-VALUE(MID(CP232,FIND("-",CP232)+1,10)))))*$D$50),$D$9*(1-(IF($N232="X",ABS($O232-VALUE(MID(CP232,FIND("|",CP232)+1,FIND("-",CP232)-FIND("|",CP232)-1))),ABS($Q232-ABS(VALUE(MID(CP232,FIND("|",CP232)+1,FIND("-",CP232)-FIND("|",CP232)-1))-VALUE(MID(CP232,FIND("-",CP232)+1,10)))))*$D$50)))))*$I232,0)),0)</f>
        <v>0</v>
      </c>
      <c r="CR232" s="403"/>
      <c r="CS232" s="369" t="str">
        <f aca="false">Idiomas!$D$370</f>
        <v>Pegar valores Semifinales</v>
      </c>
      <c r="CT232" s="355" t="n">
        <f aca="false">IFERROR(IF($M232=CS232,($D$8+$D$9+$D$10)*$I232,IF($N232=LEFT(CS232,1),($D$8+MAX(0,IF($D$50=1,$D$9*(1-(ABS($Q232-ABS(VALUE(MID(CS232,FIND("|",CS232)+1,FIND("-",CS232)-FIND("|",CS232)-1))-VALUE(MID(CS232,FIND("-",CS232)+1,10)))))*$D$50),$D$9*(1-(IF($N232="X",ABS($O232-VALUE(MID(CS232,FIND("|",CS232)+1,FIND("-",CS232)-FIND("|",CS232)-1))),ABS($Q232-ABS(VALUE(MID(CS232,FIND("|",CS232)+1,FIND("-",CS232)-FIND("|",CS232)-1))-VALUE(MID(CS232,FIND("-",CS232)+1,10)))))*$D$50)))))*$I232,0)),0)</f>
        <v>0</v>
      </c>
      <c r="CU232" s="403"/>
      <c r="CV232" s="369" t="str">
        <f aca="false">Idiomas!$D$370</f>
        <v>Pegar valores Semifinales</v>
      </c>
      <c r="CW232" s="355" t="n">
        <f aca="false">IFERROR(IF($M232=CV232,($D$8+$D$9+$D$10)*$I232,IF($N232=LEFT(CV232,1),($D$8+MAX(0,IF($D$50=1,$D$9*(1-(ABS($Q232-ABS(VALUE(MID(CV232,FIND("|",CV232)+1,FIND("-",CV232)-FIND("|",CV232)-1))-VALUE(MID(CV232,FIND("-",CV232)+1,10)))))*$D$50),$D$9*(1-(IF($N232="X",ABS($O232-VALUE(MID(CV232,FIND("|",CV232)+1,FIND("-",CV232)-FIND("|",CV232)-1))),ABS($Q232-ABS(VALUE(MID(CV232,FIND("|",CV232)+1,FIND("-",CV232)-FIND("|",CV232)-1))-VALUE(MID(CV232,FIND("-",CV232)+1,10)))))*$D$50)))))*$I232,0)),0)</f>
        <v>0</v>
      </c>
      <c r="CX232" s="403"/>
      <c r="CY232" s="369" t="str">
        <f aca="false">Idiomas!$D$370</f>
        <v>Pegar valores Semifinales</v>
      </c>
      <c r="CZ232" s="355" t="n">
        <f aca="false">IFERROR(IF($M232=CY232,($D$8+$D$9+$D$10)*$I232,IF($N232=LEFT(CY232,1),($D$8+MAX(0,IF($D$50=1,$D$9*(1-(ABS($Q232-ABS(VALUE(MID(CY232,FIND("|",CY232)+1,FIND("-",CY232)-FIND("|",CY232)-1))-VALUE(MID(CY232,FIND("-",CY232)+1,10)))))*$D$50),$D$9*(1-(IF($N232="X",ABS($O232-VALUE(MID(CY232,FIND("|",CY232)+1,FIND("-",CY232)-FIND("|",CY232)-1))),ABS($Q232-ABS(VALUE(MID(CY232,FIND("|",CY232)+1,FIND("-",CY232)-FIND("|",CY232)-1))-VALUE(MID(CY232,FIND("-",CY232)+1,10)))))*$D$50)))))*$I232,0)),0)</f>
        <v>0</v>
      </c>
      <c r="DA232" s="403"/>
      <c r="DB232" s="369" t="str">
        <f aca="false">Idiomas!$D$370</f>
        <v>Pegar valores Semifinales</v>
      </c>
      <c r="DC232" s="355" t="n">
        <f aca="false">IFERROR(IF($M232=DB232,($D$8+$D$9+$D$10)*$I232,IF($N232=LEFT(DB232,1),($D$8+MAX(0,IF($D$50=1,$D$9*(1-(ABS($Q232-ABS(VALUE(MID(DB232,FIND("|",DB232)+1,FIND("-",DB232)-FIND("|",DB232)-1))-VALUE(MID(DB232,FIND("-",DB232)+1,10)))))*$D$50),$D$9*(1-(IF($N232="X",ABS($O232-VALUE(MID(DB232,FIND("|",DB232)+1,FIND("-",DB232)-FIND("|",DB232)-1))),ABS($Q232-ABS(VALUE(MID(DB232,FIND("|",DB232)+1,FIND("-",DB232)-FIND("|",DB232)-1))-VALUE(MID(DB232,FIND("-",DB232)+1,10)))))*$D$50)))))*$I232,0)),0)</f>
        <v>0</v>
      </c>
      <c r="DD232" s="403"/>
      <c r="DE232" s="369" t="str">
        <f aca="false">Idiomas!$D$370</f>
        <v>Pegar valores Semifinales</v>
      </c>
      <c r="DF232" s="355" t="n">
        <f aca="false">IFERROR(IF($M232=DE232,($D$8+$D$9+$D$10)*$I232,IF($N232=LEFT(DE232,1),($D$8+MAX(0,IF($D$50=1,$D$9*(1-(ABS($Q232-ABS(VALUE(MID(DE232,FIND("|",DE232)+1,FIND("-",DE232)-FIND("|",DE232)-1))-VALUE(MID(DE232,FIND("-",DE232)+1,10)))))*$D$50),$D$9*(1-(IF($N232="X",ABS($O232-VALUE(MID(DE232,FIND("|",DE232)+1,FIND("-",DE232)-FIND("|",DE232)-1))),ABS($Q232-ABS(VALUE(MID(DE232,FIND("|",DE232)+1,FIND("-",DE232)-FIND("|",DE232)-1))-VALUE(MID(DE232,FIND("-",DE232)+1,10)))))*$D$50)))))*$I232,0)),0)</f>
        <v>0</v>
      </c>
      <c r="DG232" s="403"/>
      <c r="DH232" s="369" t="str">
        <f aca="false">Idiomas!$D$370</f>
        <v>Pegar valores Semifinales</v>
      </c>
      <c r="DI232" s="355" t="n">
        <f aca="false">IFERROR(IF($M232=DH232,($D$8+$D$9+$D$10)*$I232,IF($N232=LEFT(DH232,1),($D$8+MAX(0,IF($D$50=1,$D$9*(1-(ABS($Q232-ABS(VALUE(MID(DH232,FIND("|",DH232)+1,FIND("-",DH232)-FIND("|",DH232)-1))-VALUE(MID(DH232,FIND("-",DH232)+1,10)))))*$D$50),$D$9*(1-(IF($N232="X",ABS($O232-VALUE(MID(DH232,FIND("|",DH232)+1,FIND("-",DH232)-FIND("|",DH232)-1))),ABS($Q232-ABS(VALUE(MID(DH232,FIND("|",DH232)+1,FIND("-",DH232)-FIND("|",DH232)-1))-VALUE(MID(DH232,FIND("-",DH232)+1,10)))))*$D$50)))))*$I232,0)),0)</f>
        <v>0</v>
      </c>
      <c r="DJ232" s="403"/>
      <c r="DK232" s="369" t="str">
        <f aca="false">Idiomas!$D$370</f>
        <v>Pegar valores Semifinales</v>
      </c>
      <c r="DL232" s="355" t="n">
        <f aca="false">IFERROR(IF($M232=DK232,($D$8+$D$9+$D$10)*$I232,IF($N232=LEFT(DK232,1),($D$8+MAX(0,IF($D$50=1,$D$9*(1-(ABS($Q232-ABS(VALUE(MID(DK232,FIND("|",DK232)+1,FIND("-",DK232)-FIND("|",DK232)-1))-VALUE(MID(DK232,FIND("-",DK232)+1,10)))))*$D$50),$D$9*(1-(IF($N232="X",ABS($O232-VALUE(MID(DK232,FIND("|",DK232)+1,FIND("-",DK232)-FIND("|",DK232)-1))),ABS($Q232-ABS(VALUE(MID(DK232,FIND("|",DK232)+1,FIND("-",DK232)-FIND("|",DK232)-1))-VALUE(MID(DK232,FIND("-",DK232)+1,10)))))*$D$50)))))*$I232,0)),0)</f>
        <v>0</v>
      </c>
      <c r="DM232" s="403"/>
      <c r="DN232" s="369" t="str">
        <f aca="false">Idiomas!$D$370</f>
        <v>Pegar valores Semifinales</v>
      </c>
      <c r="DO232" s="355" t="n">
        <f aca="false">IFERROR(IF($M232=DN232,($D$8+$D$9+$D$10)*$I232,IF($N232=LEFT(DN232,1),($D$8+MAX(0,IF($D$50=1,$D$9*(1-(ABS($Q232-ABS(VALUE(MID(DN232,FIND("|",DN232)+1,FIND("-",DN232)-FIND("|",DN232)-1))-VALUE(MID(DN232,FIND("-",DN232)+1,10)))))*$D$50),$D$9*(1-(IF($N232="X",ABS($O232-VALUE(MID(DN232,FIND("|",DN232)+1,FIND("-",DN232)-FIND("|",DN232)-1))),ABS($Q232-ABS(VALUE(MID(DN232,FIND("|",DN232)+1,FIND("-",DN232)-FIND("|",DN232)-1))-VALUE(MID(DN232,FIND("-",DN232)+1,10)))))*$D$50)))))*$I232,0)),0)</f>
        <v>0</v>
      </c>
      <c r="DP232" s="403"/>
      <c r="DQ232" s="369" t="str">
        <f aca="false">Idiomas!$D$370</f>
        <v>Pegar valores Semifinales</v>
      </c>
      <c r="DR232" s="355" t="n">
        <f aca="false">IFERROR(IF($M232=DQ232,($D$8+$D$9+$D$10)*$I232,IF($N232=LEFT(DQ232,1),($D$8+MAX(0,IF($D$50=1,$D$9*(1-(ABS($Q232-ABS(VALUE(MID(DQ232,FIND("|",DQ232)+1,FIND("-",DQ232)-FIND("|",DQ232)-1))-VALUE(MID(DQ232,FIND("-",DQ232)+1,10)))))*$D$50),$D$9*(1-(IF($N232="X",ABS($O232-VALUE(MID(DQ232,FIND("|",DQ232)+1,FIND("-",DQ232)-FIND("|",DQ232)-1))),ABS($Q232-ABS(VALUE(MID(DQ232,FIND("|",DQ232)+1,FIND("-",DQ232)-FIND("|",DQ232)-1))-VALUE(MID(DQ232,FIND("-",DQ232)+1,10)))))*$D$50)))))*$I232,0)),0)</f>
        <v>0</v>
      </c>
      <c r="DS232" s="403"/>
      <c r="DT232" s="369" t="str">
        <f aca="false">Idiomas!$D$370</f>
        <v>Pegar valores Semifinales</v>
      </c>
      <c r="DU232" s="355" t="n">
        <f aca="false">IFERROR(IF($M232=DT232,($D$8+$D$9+$D$10)*$I232,IF($N232=LEFT(DT232,1),($D$8+MAX(0,IF($D$50=1,$D$9*(1-(ABS($Q232-ABS(VALUE(MID(DT232,FIND("|",DT232)+1,FIND("-",DT232)-FIND("|",DT232)-1))-VALUE(MID(DT232,FIND("-",DT232)+1,10)))))*$D$50),$D$9*(1-(IF($N232="X",ABS($O232-VALUE(MID(DT232,FIND("|",DT232)+1,FIND("-",DT232)-FIND("|",DT232)-1))),ABS($Q232-ABS(VALUE(MID(DT232,FIND("|",DT232)+1,FIND("-",DT232)-FIND("|",DT232)-1))-VALUE(MID(DT232,FIND("-",DT232)+1,10)))))*$D$50)))))*$I232,0)),0)</f>
        <v>0</v>
      </c>
      <c r="DV232" s="403"/>
      <c r="DW232" s="369" t="str">
        <f aca="false">Idiomas!$D$370</f>
        <v>Pegar valores Semifinales</v>
      </c>
      <c r="DX232" s="355" t="n">
        <f aca="false">IFERROR(IF($M232=DW232,($D$8+$D$9+$D$10)*$I232,IF($N232=LEFT(DW232,1),($D$8+MAX(0,IF($D$50=1,$D$9*(1-(ABS($Q232-ABS(VALUE(MID(DW232,FIND("|",DW232)+1,FIND("-",DW232)-FIND("|",DW232)-1))-VALUE(MID(DW232,FIND("-",DW232)+1,10)))))*$D$50),$D$9*(1-(IF($N232="X",ABS($O232-VALUE(MID(DW232,FIND("|",DW232)+1,FIND("-",DW232)-FIND("|",DW232)-1))),ABS($Q232-ABS(VALUE(MID(DW232,FIND("|",DW232)+1,FIND("-",DW232)-FIND("|",DW232)-1))-VALUE(MID(DW232,FIND("-",DW232)+1,10)))))*$D$50)))))*$I232,0)),0)</f>
        <v>0</v>
      </c>
      <c r="DY232" s="403"/>
      <c r="DZ232" s="369" t="str">
        <f aca="false">Idiomas!$D$370</f>
        <v>Pegar valores Semifinales</v>
      </c>
      <c r="EA232" s="355" t="n">
        <f aca="false">IFERROR(IF($M232=DZ232,($D$8+$D$9+$D$10)*$I232,IF($N232=LEFT(DZ232,1),($D$8+MAX(0,IF($D$50=1,$D$9*(1-(ABS($Q232-ABS(VALUE(MID(DZ232,FIND("|",DZ232)+1,FIND("-",DZ232)-FIND("|",DZ232)-1))-VALUE(MID(DZ232,FIND("-",DZ232)+1,10)))))*$D$50),$D$9*(1-(IF($N232="X",ABS($O232-VALUE(MID(DZ232,FIND("|",DZ232)+1,FIND("-",DZ232)-FIND("|",DZ232)-1))),ABS($Q232-ABS(VALUE(MID(DZ232,FIND("|",DZ232)+1,FIND("-",DZ232)-FIND("|",DZ232)-1))-VALUE(MID(DZ232,FIND("-",DZ232)+1,10)))))*$D$50)))))*$I232,0)),0)</f>
        <v>0</v>
      </c>
      <c r="EB232" s="403"/>
      <c r="EC232" s="369" t="str">
        <f aca="false">Idiomas!$D$370</f>
        <v>Pegar valores Semifinales</v>
      </c>
      <c r="ED232" s="355" t="n">
        <f aca="false">IFERROR(IF($M232=EC232,($D$8+$D$9+$D$10)*$I232,IF($N232=LEFT(EC232,1),($D$8+MAX(0,IF($D$50=1,$D$9*(1-(ABS($Q232-ABS(VALUE(MID(EC232,FIND("|",EC232)+1,FIND("-",EC232)-FIND("|",EC232)-1))-VALUE(MID(EC232,FIND("-",EC232)+1,10)))))*$D$50),$D$9*(1-(IF($N232="X",ABS($O232-VALUE(MID(EC232,FIND("|",EC232)+1,FIND("-",EC232)-FIND("|",EC232)-1))),ABS($Q232-ABS(VALUE(MID(EC232,FIND("|",EC232)+1,FIND("-",EC232)-FIND("|",EC232)-1))-VALUE(MID(EC232,FIND("-",EC232)+1,10)))))*$D$50)))))*$I232,0)),0)</f>
        <v>0</v>
      </c>
      <c r="EE232" s="403"/>
      <c r="EF232" s="369" t="str">
        <f aca="false">Idiomas!$D$370</f>
        <v>Pegar valores Semifinales</v>
      </c>
      <c r="EG232" s="355" t="n">
        <f aca="false">IFERROR(IF($M232=EF232,($D$8+$D$9+$D$10)*$I232,IF($N232=LEFT(EF232,1),($D$8+MAX(0,IF($D$50=1,$D$9*(1-(ABS($Q232-ABS(VALUE(MID(EF232,FIND("|",EF232)+1,FIND("-",EF232)-FIND("|",EF232)-1))-VALUE(MID(EF232,FIND("-",EF232)+1,10)))))*$D$50),$D$9*(1-(IF($N232="X",ABS($O232-VALUE(MID(EF232,FIND("|",EF232)+1,FIND("-",EF232)-FIND("|",EF232)-1))),ABS($Q232-ABS(VALUE(MID(EF232,FIND("|",EF232)+1,FIND("-",EF232)-FIND("|",EF232)-1))-VALUE(MID(EF232,FIND("-",EF232)+1,10)))))*$D$50)))))*$I232,0)),0)</f>
        <v>0</v>
      </c>
      <c r="EH232" s="403"/>
      <c r="EI232" s="403"/>
    </row>
    <row r="233" customFormat="false" ht="15" hidden="false" customHeight="false" outlineLevel="0" collapsed="false">
      <c r="A233" s="331" t="n">
        <f aca="false">WORLDCUP!AD139</f>
        <v>0</v>
      </c>
      <c r="B233" s="331" t="n">
        <f aca="false">WORLDCUP!AC139</f>
        <v>0</v>
      </c>
      <c r="C233" s="421" t="str">
        <f aca="false">CONCATENATE(WORLDCUP!AF139,"-",WORLDCUP!AA139)</f>
        <v>W100-W99</v>
      </c>
      <c r="D233" s="421" t="str">
        <f aca="false">IF(WORLDCUP!AC139&gt;WORLDCUP!AD139,2,IF(WORLDCUP!AC139&lt;WORLDCUP!AD139,1,IF(AND(WORLDCUP!AC139=WORLDCUP!AD139,WORLDCUP!AC139&lt;&gt;"",WORLDCUP!AD139&lt;&gt;""),0,"PD")))</f>
        <v>PD</v>
      </c>
      <c r="E233" s="421" t="str">
        <f aca="false">IF(OR(WORLDCUP!AD139="",WORLDCUP!AC139=""),"-",A233&amp;"-"&amp;B233)</f>
        <v>-</v>
      </c>
      <c r="F233" s="422" t="n">
        <f aca="false">SUM($D$28:$D$30)*I233</f>
        <v>18</v>
      </c>
      <c r="G233" s="422" t="n">
        <f aca="false">VLOOKUP(H233,Equipos!$Q$1:$R$25,2,0)</f>
        <v>23</v>
      </c>
      <c r="H233" s="409" t="str">
        <f aca="false">Idiomas!$D$263</f>
        <v>Semifinales</v>
      </c>
      <c r="I233" s="424" t="n">
        <v>1</v>
      </c>
      <c r="J233" s="427"/>
      <c r="K233" s="366" t="str">
        <f aca="false">CONCATENATE(WORLDCUP!AA139,"-",WORLDCUP!AF139)</f>
        <v>W99-W100</v>
      </c>
      <c r="L233" s="353" t="str">
        <f aca="false">IF(OR(WORLDCUP!AC139="",WORLDCUP!AD139=""),"PD",IF(WORLDCUP!AC139&gt;WORLDCUP!AD139,1,IF(WORLDCUP!AC139&lt;WORLDCUP!AD139,2,0)))</f>
        <v>PD</v>
      </c>
      <c r="M233" s="358" t="str">
        <f aca="false">IF(OR(WORLDCUP!AC139="",WORLDCUP!AD139=""),"-",N233&amp;"|"&amp;O233&amp;"-"&amp;P233)</f>
        <v>-</v>
      </c>
      <c r="N233" s="331" t="str">
        <f aca="false">IF(OR(WORLDCUP!AC139="",WORLDCUP!AD139=""),"",IF(WORLDCUP!AC139&gt;WORLDCUP!AD139,"1",IF(WORLDCUP!AC139&lt;WORLDCUP!AD139,"2","X")))</f>
        <v/>
      </c>
      <c r="O233" s="331" t="n">
        <f aca="false">WORLDCUP!AC139</f>
        <v>0</v>
      </c>
      <c r="P233" s="331" t="n">
        <f aca="false">WORLDCUP!AD139</f>
        <v>0</v>
      </c>
      <c r="Q233" s="331" t="n">
        <f aca="false">ABS(O233-P233)</f>
        <v>0</v>
      </c>
      <c r="R233" s="403"/>
      <c r="S233" s="397" t="s">
        <v>279</v>
      </c>
      <c r="T233" s="355" t="n">
        <f aca="false">IFERROR(IF($M233=S233,($D$8+$D$9+$D$10)*$I233,IF($N233=LEFT(S233,1),($D$8+MAX(0,IF($D$50=1,$D$9*(1-(ABS($Q233-ABS(VALUE(MID(S233,FIND("|",S233)+1,FIND("-",S233)-FIND("|",S233)-1))-VALUE(MID(S233,FIND("-",S233)+1,10)))))*$D$50),$D$9*(1-(IF($N233="X",ABS($O233-VALUE(MID(S233,FIND("|",S233)+1,FIND("-",S233)-FIND("|",S233)-1))),ABS($Q233-ABS(VALUE(MID(S233,FIND("|",S233)+1,FIND("-",S233)-FIND("|",S233)-1))-VALUE(MID(S233,FIND("-",S233)+1,10)))))*$D$50)))))*$I233,0)),0)</f>
        <v>0</v>
      </c>
      <c r="U233" s="403"/>
      <c r="V233" s="397" t="s">
        <v>267</v>
      </c>
      <c r="W233" s="355" t="n">
        <f aca="false">IFERROR(IF($M233=V233,($D$8+$D$9+$D$10)*$I233,IF($N233=LEFT(V233,1),($D$8+MAX(0,IF($D$50=1,$D$9*(1-(ABS($Q233-ABS(VALUE(MID(V233,FIND("|",V233)+1,FIND("-",V233)-FIND("|",V233)-1))-VALUE(MID(V233,FIND("-",V233)+1,10)))))*$D$50),$D$9*(1-(IF($N233="X",ABS($O233-VALUE(MID(V233,FIND("|",V233)+1,FIND("-",V233)-FIND("|",V233)-1))),ABS($Q233-ABS(VALUE(MID(V233,FIND("|",V233)+1,FIND("-",V233)-FIND("|",V233)-1))-VALUE(MID(V233,FIND("-",V233)+1,10)))))*$D$50)))))*$I233,0)),0)</f>
        <v>0</v>
      </c>
      <c r="X233" s="403"/>
      <c r="Y233" s="397" t="s">
        <v>274</v>
      </c>
      <c r="Z233" s="355" t="n">
        <f aca="false">IFERROR(IF($M233=Y233,($D$8+$D$9+$D$10)*$I233,IF($N233=LEFT(Y233,1),($D$8+MAX(0,IF($D$50=1,$D$9*(1-(ABS($Q233-ABS(VALUE(MID(Y233,FIND("|",Y233)+1,FIND("-",Y233)-FIND("|",Y233)-1))-VALUE(MID(Y233,FIND("-",Y233)+1,10)))))*$D$50),$D$9*(1-(IF($N233="X",ABS($O233-VALUE(MID(Y233,FIND("|",Y233)+1,FIND("-",Y233)-FIND("|",Y233)-1))),ABS($Q233-ABS(VALUE(MID(Y233,FIND("|",Y233)+1,FIND("-",Y233)-FIND("|",Y233)-1))-VALUE(MID(Y233,FIND("-",Y233)+1,10)))))*$D$50)))))*$I233,0)),0)</f>
        <v>0</v>
      </c>
      <c r="AA233" s="403"/>
      <c r="AB233" s="397" t="s">
        <v>268</v>
      </c>
      <c r="AC233" s="355" t="n">
        <f aca="false">IFERROR(IF($M233=AB233,($D$8+$D$9+$D$10)*$I233,IF($N233=LEFT(AB233,1),($D$8+MAX(0,IF($D$50=1,$D$9*(1-(ABS($Q233-ABS(VALUE(MID(AB233,FIND("|",AB233)+1,FIND("-",AB233)-FIND("|",AB233)-1))-VALUE(MID(AB233,FIND("-",AB233)+1,10)))))*$D$50),$D$9*(1-(IF($N233="X",ABS($O233-VALUE(MID(AB233,FIND("|",AB233)+1,FIND("-",AB233)-FIND("|",AB233)-1))),ABS($Q233-ABS(VALUE(MID(AB233,FIND("|",AB233)+1,FIND("-",AB233)-FIND("|",AB233)-1))-VALUE(MID(AB233,FIND("-",AB233)+1,10)))))*$D$50)))))*$I233,0)),0)</f>
        <v>0</v>
      </c>
      <c r="AD233" s="403"/>
      <c r="AE233" s="397" t="s">
        <v>271</v>
      </c>
      <c r="AF233" s="355" t="n">
        <f aca="false">IFERROR(IF($M233=AE233,($D$8+$D$9+$D$10)*$I233,IF($N233=LEFT(AE233,1),($D$8+MAX(0,IF($D$50=1,$D$9*(1-(ABS($Q233-ABS(VALUE(MID(AE233,FIND("|",AE233)+1,FIND("-",AE233)-FIND("|",AE233)-1))-VALUE(MID(AE233,FIND("-",AE233)+1,10)))))*$D$50),$D$9*(1-(IF($N233="X",ABS($O233-VALUE(MID(AE233,FIND("|",AE233)+1,FIND("-",AE233)-FIND("|",AE233)-1))),ABS($Q233-ABS(VALUE(MID(AE233,FIND("|",AE233)+1,FIND("-",AE233)-FIND("|",AE233)-1))-VALUE(MID(AE233,FIND("-",AE233)+1,10)))))*$D$50)))))*$I233,0)),0)</f>
        <v>0</v>
      </c>
      <c r="AG233" s="403"/>
      <c r="AH233" s="397" t="s">
        <v>267</v>
      </c>
      <c r="AI233" s="355" t="n">
        <f aca="false">IFERROR(IF($M233=AH233,($D$8+$D$9+$D$10)*$I233,IF($N233=LEFT(AH233,1),($D$8+MAX(0,IF($D$50=1,$D$9*(1-(ABS($Q233-ABS(VALUE(MID(AH233,FIND("|",AH233)+1,FIND("-",AH233)-FIND("|",AH233)-1))-VALUE(MID(AH233,FIND("-",AH233)+1,10)))))*$D$50),$D$9*(1-(IF($N233="X",ABS($O233-VALUE(MID(AH233,FIND("|",AH233)+1,FIND("-",AH233)-FIND("|",AH233)-1))),ABS($Q233-ABS(VALUE(MID(AH233,FIND("|",AH233)+1,FIND("-",AH233)-FIND("|",AH233)-1))-VALUE(MID(AH233,FIND("-",AH233)+1,10)))))*$D$50)))))*$I233,0)),0)</f>
        <v>0</v>
      </c>
      <c r="AJ233" s="403"/>
      <c r="AK233" s="397" t="s">
        <v>264</v>
      </c>
      <c r="AL233" s="355" t="n">
        <f aca="false">IFERROR(IF($M233=AK233,($D$8+$D$9+$D$10)*$I233,IF($N233=LEFT(AK233,1),($D$8+MAX(0,IF($D$50=1,$D$9*(1-(ABS($Q233-ABS(VALUE(MID(AK233,FIND("|",AK233)+1,FIND("-",AK233)-FIND("|",AK233)-1))-VALUE(MID(AK233,FIND("-",AK233)+1,10)))))*$D$50),$D$9*(1-(IF($N233="X",ABS($O233-VALUE(MID(AK233,FIND("|",AK233)+1,FIND("-",AK233)-FIND("|",AK233)-1))),ABS($Q233-ABS(VALUE(MID(AK233,FIND("|",AK233)+1,FIND("-",AK233)-FIND("|",AK233)-1))-VALUE(MID(AK233,FIND("-",AK233)+1,10)))))*$D$50)))))*$I233,0)),0)</f>
        <v>0</v>
      </c>
      <c r="AM233" s="403"/>
      <c r="AN233" s="397" t="s">
        <v>264</v>
      </c>
      <c r="AO233" s="355" t="n">
        <f aca="false">IFERROR(IF($M233=AN233,($D$8+$D$9+$D$10)*$I233,IF($N233=LEFT(AN233,1),($D$8+MAX(0,IF($D$50=1,$D$9*(1-(ABS($Q233-ABS(VALUE(MID(AN233,FIND("|",AN233)+1,FIND("-",AN233)-FIND("|",AN233)-1))-VALUE(MID(AN233,FIND("-",AN233)+1,10)))))*$D$50),$D$9*(1-(IF($N233="X",ABS($O233-VALUE(MID(AN233,FIND("|",AN233)+1,FIND("-",AN233)-FIND("|",AN233)-1))),ABS($Q233-ABS(VALUE(MID(AN233,FIND("|",AN233)+1,FIND("-",AN233)-FIND("|",AN233)-1))-VALUE(MID(AN233,FIND("-",AN233)+1,10)))))*$D$50)))))*$I233,0)),0)</f>
        <v>0</v>
      </c>
      <c r="AP233" s="403"/>
      <c r="AQ233" s="397" t="s">
        <v>264</v>
      </c>
      <c r="AR233" s="355" t="n">
        <f aca="false">IFERROR(IF($M233=AQ233,($D$8+$D$9+$D$10)*$I233,IF($N233=LEFT(AQ233,1),($D$8+MAX(0,IF($D$50=1,$D$9*(1-(ABS($Q233-ABS(VALUE(MID(AQ233,FIND("|",AQ233)+1,FIND("-",AQ233)-FIND("|",AQ233)-1))-VALUE(MID(AQ233,FIND("-",AQ233)+1,10)))))*$D$50),$D$9*(1-(IF($N233="X",ABS($O233-VALUE(MID(AQ233,FIND("|",AQ233)+1,FIND("-",AQ233)-FIND("|",AQ233)-1))),ABS($Q233-ABS(VALUE(MID(AQ233,FIND("|",AQ233)+1,FIND("-",AQ233)-FIND("|",AQ233)-1))-VALUE(MID(AQ233,FIND("-",AQ233)+1,10)))))*$D$50)))))*$I233,0)),0)</f>
        <v>0</v>
      </c>
      <c r="AS233" s="403"/>
      <c r="AT233" s="397" t="s">
        <v>268</v>
      </c>
      <c r="AU233" s="355" t="n">
        <f aca="false">IFERROR(IF($M233=AT233,($D$8+$D$9+$D$10)*$I233,IF($N233=LEFT(AT233,1),($D$8+MAX(0,IF($D$50=1,$D$9*(1-(ABS($Q233-ABS(VALUE(MID(AT233,FIND("|",AT233)+1,FIND("-",AT233)-FIND("|",AT233)-1))-VALUE(MID(AT233,FIND("-",AT233)+1,10)))))*$D$50),$D$9*(1-(IF($N233="X",ABS($O233-VALUE(MID(AT233,FIND("|",AT233)+1,FIND("-",AT233)-FIND("|",AT233)-1))),ABS($Q233-ABS(VALUE(MID(AT233,FIND("|",AT233)+1,FIND("-",AT233)-FIND("|",AT233)-1))-VALUE(MID(AT233,FIND("-",AT233)+1,10)))))*$D$50)))))*$I233,0)),0)</f>
        <v>0</v>
      </c>
      <c r="AV233" s="403"/>
      <c r="AW233" s="397" t="s">
        <v>267</v>
      </c>
      <c r="AX233" s="355" t="n">
        <f aca="false">IFERROR(IF($M233=AW233,($D$8+$D$9+$D$10)*$I233,IF($N233=LEFT(AW233,1),($D$8+MAX(0,IF($D$50=1,$D$9*(1-(ABS($Q233-ABS(VALUE(MID(AW233,FIND("|",AW233)+1,FIND("-",AW233)-FIND("|",AW233)-1))-VALUE(MID(AW233,FIND("-",AW233)+1,10)))))*$D$50),$D$9*(1-(IF($N233="X",ABS($O233-VALUE(MID(AW233,FIND("|",AW233)+1,FIND("-",AW233)-FIND("|",AW233)-1))),ABS($Q233-ABS(VALUE(MID(AW233,FIND("|",AW233)+1,FIND("-",AW233)-FIND("|",AW233)-1))-VALUE(MID(AW233,FIND("-",AW233)+1,10)))))*$D$50)))))*$I233,0)),0)</f>
        <v>0</v>
      </c>
      <c r="AY233" s="403"/>
      <c r="AZ233" s="397" t="s">
        <v>264</v>
      </c>
      <c r="BA233" s="355" t="n">
        <f aca="false">IFERROR(IF($M233=AZ233,($D$8+$D$9+$D$10)*$I233,IF($N233=LEFT(AZ233,1),($D$8+MAX(0,IF($D$50=1,$D$9*(1-(ABS($Q233-ABS(VALUE(MID(AZ233,FIND("|",AZ233)+1,FIND("-",AZ233)-FIND("|",AZ233)-1))-VALUE(MID(AZ233,FIND("-",AZ233)+1,10)))))*$D$50),$D$9*(1-(IF($N233="X",ABS($O233-VALUE(MID(AZ233,FIND("|",AZ233)+1,FIND("-",AZ233)-FIND("|",AZ233)-1))),ABS($Q233-ABS(VALUE(MID(AZ233,FIND("|",AZ233)+1,FIND("-",AZ233)-FIND("|",AZ233)-1))-VALUE(MID(AZ233,FIND("-",AZ233)+1,10)))))*$D$50)))))*$I233,0)),0)</f>
        <v>0</v>
      </c>
      <c r="BB233" s="403"/>
      <c r="BC233" s="397" t="s">
        <v>268</v>
      </c>
      <c r="BD233" s="355" t="n">
        <f aca="false">IFERROR(IF($M233=BC233,($D$8+$D$9+$D$10)*$I233,IF($N233=LEFT(BC233,1),($D$8+MAX(0,IF($D$50=1,$D$9*(1-(ABS($Q233-ABS(VALUE(MID(BC233,FIND("|",BC233)+1,FIND("-",BC233)-FIND("|",BC233)-1))-VALUE(MID(BC233,FIND("-",BC233)+1,10)))))*$D$50),$D$9*(1-(IF($N233="X",ABS($O233-VALUE(MID(BC233,FIND("|",BC233)+1,FIND("-",BC233)-FIND("|",BC233)-1))),ABS($Q233-ABS(VALUE(MID(BC233,FIND("|",BC233)+1,FIND("-",BC233)-FIND("|",BC233)-1))-VALUE(MID(BC233,FIND("-",BC233)+1,10)))))*$D$50)))))*$I233,0)),0)</f>
        <v>0</v>
      </c>
      <c r="BE233" s="403"/>
      <c r="BF233" s="397" t="s">
        <v>268</v>
      </c>
      <c r="BG233" s="355" t="n">
        <f aca="false">IFERROR(IF($M233=BF233,($D$8+$D$9+$D$10)*$I233,IF($N233=LEFT(BF233,1),($D$8+MAX(0,IF($D$50=1,$D$9*(1-(ABS($Q233-ABS(VALUE(MID(BF233,FIND("|",BF233)+1,FIND("-",BF233)-FIND("|",BF233)-1))-VALUE(MID(BF233,FIND("-",BF233)+1,10)))))*$D$50),$D$9*(1-(IF($N233="X",ABS($O233-VALUE(MID(BF233,FIND("|",BF233)+1,FIND("-",BF233)-FIND("|",BF233)-1))),ABS($Q233-ABS(VALUE(MID(BF233,FIND("|",BF233)+1,FIND("-",BF233)-FIND("|",BF233)-1))-VALUE(MID(BF233,FIND("-",BF233)+1,10)))))*$D$50)))))*$I233,0)),0)</f>
        <v>0</v>
      </c>
      <c r="BH233" s="403"/>
      <c r="BI233" s="397" t="s">
        <v>265</v>
      </c>
      <c r="BJ233" s="355" t="n">
        <f aca="false">IFERROR(IF($M233=BI233,($D$8+$D$9+$D$10)*$I233,IF($N233=LEFT(BI233,1),($D$8+MAX(0,IF($D$50=1,$D$9*(1-(ABS($Q233-ABS(VALUE(MID(BI233,FIND("|",BI233)+1,FIND("-",BI233)-FIND("|",BI233)-1))-VALUE(MID(BI233,FIND("-",BI233)+1,10)))))*$D$50),$D$9*(1-(IF($N233="X",ABS($O233-VALUE(MID(BI233,FIND("|",BI233)+1,FIND("-",BI233)-FIND("|",BI233)-1))),ABS($Q233-ABS(VALUE(MID(BI233,FIND("|",BI233)+1,FIND("-",BI233)-FIND("|",BI233)-1))-VALUE(MID(BI233,FIND("-",BI233)+1,10)))))*$D$50)))))*$I233,0)),0)</f>
        <v>0</v>
      </c>
      <c r="BK233" s="403"/>
      <c r="BL233" s="397" t="s">
        <v>265</v>
      </c>
      <c r="BM233" s="355" t="n">
        <f aca="false">IFERROR(IF($M233=BL233,($D$8+$D$9+$D$10)*$I233,IF($N233=LEFT(BL233,1),($D$8+MAX(0,IF($D$50=1,$D$9*(1-(ABS($Q233-ABS(VALUE(MID(BL233,FIND("|",BL233)+1,FIND("-",BL233)-FIND("|",BL233)-1))-VALUE(MID(BL233,FIND("-",BL233)+1,10)))))*$D$50),$D$9*(1-(IF($N233="X",ABS($O233-VALUE(MID(BL233,FIND("|",BL233)+1,FIND("-",BL233)-FIND("|",BL233)-1))),ABS($Q233-ABS(VALUE(MID(BL233,FIND("|",BL233)+1,FIND("-",BL233)-FIND("|",BL233)-1))-VALUE(MID(BL233,FIND("-",BL233)+1,10)))))*$D$50)))))*$I233,0)),0)</f>
        <v>0</v>
      </c>
      <c r="BN233" s="403"/>
      <c r="BO233" s="397" t="s">
        <v>268</v>
      </c>
      <c r="BP233" s="355" t="n">
        <f aca="false">IFERROR(IF($M233=BO233,($D$8+$D$9+$D$10)*$I233,IF($N233=LEFT(BO233,1),($D$8+MAX(0,IF($D$50=1,$D$9*(1-(ABS($Q233-ABS(VALUE(MID(BO233,FIND("|",BO233)+1,FIND("-",BO233)-FIND("|",BO233)-1))-VALUE(MID(BO233,FIND("-",BO233)+1,10)))))*$D$50),$D$9*(1-(IF($N233="X",ABS($O233-VALUE(MID(BO233,FIND("|",BO233)+1,FIND("-",BO233)-FIND("|",BO233)-1))),ABS($Q233-ABS(VALUE(MID(BO233,FIND("|",BO233)+1,FIND("-",BO233)-FIND("|",BO233)-1))-VALUE(MID(BO233,FIND("-",BO233)+1,10)))))*$D$50)))))*$I233,0)),0)</f>
        <v>0</v>
      </c>
      <c r="BQ233" s="403"/>
      <c r="BR233" s="397" t="s">
        <v>267</v>
      </c>
      <c r="BS233" s="355" t="n">
        <f aca="false">IFERROR(IF($M233=BR233,($D$8+$D$9+$D$10)*$I233,IF($N233=LEFT(BR233,1),($D$8+MAX(0,IF($D$50=1,$D$9*(1-(ABS($Q233-ABS(VALUE(MID(BR233,FIND("|",BR233)+1,FIND("-",BR233)-FIND("|",BR233)-1))-VALUE(MID(BR233,FIND("-",BR233)+1,10)))))*$D$50),$D$9*(1-(IF($N233="X",ABS($O233-VALUE(MID(BR233,FIND("|",BR233)+1,FIND("-",BR233)-FIND("|",BR233)-1))),ABS($Q233-ABS(VALUE(MID(BR233,FIND("|",BR233)+1,FIND("-",BR233)-FIND("|",BR233)-1))-VALUE(MID(BR233,FIND("-",BR233)+1,10)))))*$D$50)))))*$I233,0)),0)</f>
        <v>0</v>
      </c>
      <c r="BT233" s="403"/>
      <c r="BU233" s="397"/>
      <c r="BV233" s="355" t="n">
        <f aca="false">IFERROR(IF($M233=BU233,($D$8+$D$9+$D$10)*$I233,IF($N233=LEFT(BU233,1),($D$8+MAX(0,IF($D$50=1,$D$9*(1-(ABS($Q233-ABS(VALUE(MID(BU233,FIND("|",BU233)+1,FIND("-",BU233)-FIND("|",BU233)-1))-VALUE(MID(BU233,FIND("-",BU233)+1,10)))))*$D$50),$D$9*(1-(IF($N233="X",ABS($O233-VALUE(MID(BU233,FIND("|",BU233)+1,FIND("-",BU233)-FIND("|",BU233)-1))),ABS($Q233-ABS(VALUE(MID(BU233,FIND("|",BU233)+1,FIND("-",BU233)-FIND("|",BU233)-1))-VALUE(MID(BU233,FIND("-",BU233)+1,10)))))*$D$50)))))*$I233,0)),0)</f>
        <v>0</v>
      </c>
      <c r="BW233" s="403"/>
      <c r="BX233" s="397"/>
      <c r="BY233" s="355" t="n">
        <f aca="false">IFERROR(IF($M233=BX233,($D$8+$D$9+$D$10)*$I233,IF($N233=LEFT(BX233,1),($D$8+MAX(0,IF($D$50=1,$D$9*(1-(ABS($Q233-ABS(VALUE(MID(BX233,FIND("|",BX233)+1,FIND("-",BX233)-FIND("|",BX233)-1))-VALUE(MID(BX233,FIND("-",BX233)+1,10)))))*$D$50),$D$9*(1-(IF($N233="X",ABS($O233-VALUE(MID(BX233,FIND("|",BX233)+1,FIND("-",BX233)-FIND("|",BX233)-1))),ABS($Q233-ABS(VALUE(MID(BX233,FIND("|",BX233)+1,FIND("-",BX233)-FIND("|",BX233)-1))-VALUE(MID(BX233,FIND("-",BX233)+1,10)))))*$D$50)))))*$I233,0)),0)</f>
        <v>0</v>
      </c>
      <c r="BZ233" s="403"/>
      <c r="CA233" s="397"/>
      <c r="CB233" s="355" t="n">
        <f aca="false">IFERROR(IF($M233=CA233,($D$8+$D$9+$D$10)*$I233,IF($N233=LEFT(CA233,1),($D$8+MAX(0,IF($D$50=1,$D$9*(1-(ABS($Q233-ABS(VALUE(MID(CA233,FIND("|",CA233)+1,FIND("-",CA233)-FIND("|",CA233)-1))-VALUE(MID(CA233,FIND("-",CA233)+1,10)))))*$D$50),$D$9*(1-(IF($N233="X",ABS($O233-VALUE(MID(CA233,FIND("|",CA233)+1,FIND("-",CA233)-FIND("|",CA233)-1))),ABS($Q233-ABS(VALUE(MID(CA233,FIND("|",CA233)+1,FIND("-",CA233)-FIND("|",CA233)-1))-VALUE(MID(CA233,FIND("-",CA233)+1,10)))))*$D$50)))))*$I233,0)),0)</f>
        <v>0</v>
      </c>
      <c r="CC233" s="403"/>
      <c r="CD233" s="397"/>
      <c r="CE233" s="355" t="n">
        <f aca="false">IFERROR(IF($M233=CD233,($D$8+$D$9+$D$10)*$I233,IF($N233=LEFT(CD233,1),($D$8+MAX(0,IF($D$50=1,$D$9*(1-(ABS($Q233-ABS(VALUE(MID(CD233,FIND("|",CD233)+1,FIND("-",CD233)-FIND("|",CD233)-1))-VALUE(MID(CD233,FIND("-",CD233)+1,10)))))*$D$50),$D$9*(1-(IF($N233="X",ABS($O233-VALUE(MID(CD233,FIND("|",CD233)+1,FIND("-",CD233)-FIND("|",CD233)-1))),ABS($Q233-ABS(VALUE(MID(CD233,FIND("|",CD233)+1,FIND("-",CD233)-FIND("|",CD233)-1))-VALUE(MID(CD233,FIND("-",CD233)+1,10)))))*$D$50)))))*$I233,0)),0)</f>
        <v>0</v>
      </c>
      <c r="CF233" s="403"/>
      <c r="CG233" s="397"/>
      <c r="CH233" s="355" t="n">
        <f aca="false">IFERROR(IF($M233=CG233,($D$8+$D$9+$D$10)*$I233,IF($N233=LEFT(CG233,1),($D$8+MAX(0,IF($D$50=1,$D$9*(1-(ABS($Q233-ABS(VALUE(MID(CG233,FIND("|",CG233)+1,FIND("-",CG233)-FIND("|",CG233)-1))-VALUE(MID(CG233,FIND("-",CG233)+1,10)))))*$D$50),$D$9*(1-(IF($N233="X",ABS($O233-VALUE(MID(CG233,FIND("|",CG233)+1,FIND("-",CG233)-FIND("|",CG233)-1))),ABS($Q233-ABS(VALUE(MID(CG233,FIND("|",CG233)+1,FIND("-",CG233)-FIND("|",CG233)-1))-VALUE(MID(CG233,FIND("-",CG233)+1,10)))))*$D$50)))))*$I233,0)),0)</f>
        <v>0</v>
      </c>
      <c r="CI233" s="403"/>
      <c r="CJ233" s="397"/>
      <c r="CK233" s="355" t="n">
        <f aca="false">IFERROR(IF($M233=CJ233,($D$8+$D$9+$D$10)*$I233,IF($N233=LEFT(CJ233,1),($D$8+MAX(0,IF($D$50=1,$D$9*(1-(ABS($Q233-ABS(VALUE(MID(CJ233,FIND("|",CJ233)+1,FIND("-",CJ233)-FIND("|",CJ233)-1))-VALUE(MID(CJ233,FIND("-",CJ233)+1,10)))))*$D$50),$D$9*(1-(IF($N233="X",ABS($O233-VALUE(MID(CJ233,FIND("|",CJ233)+1,FIND("-",CJ233)-FIND("|",CJ233)-1))),ABS($Q233-ABS(VALUE(MID(CJ233,FIND("|",CJ233)+1,FIND("-",CJ233)-FIND("|",CJ233)-1))-VALUE(MID(CJ233,FIND("-",CJ233)+1,10)))))*$D$50)))))*$I233,0)),0)</f>
        <v>0</v>
      </c>
      <c r="CL233" s="403"/>
      <c r="CM233" s="397"/>
      <c r="CN233" s="355" t="n">
        <f aca="false">IFERROR(IF($M233=CM233,($D$8+$D$9+$D$10)*$I233,IF($N233=LEFT(CM233,1),($D$8+MAX(0,IF($D$50=1,$D$9*(1-(ABS($Q233-ABS(VALUE(MID(CM233,FIND("|",CM233)+1,FIND("-",CM233)-FIND("|",CM233)-1))-VALUE(MID(CM233,FIND("-",CM233)+1,10)))))*$D$50),$D$9*(1-(IF($N233="X",ABS($O233-VALUE(MID(CM233,FIND("|",CM233)+1,FIND("-",CM233)-FIND("|",CM233)-1))),ABS($Q233-ABS(VALUE(MID(CM233,FIND("|",CM233)+1,FIND("-",CM233)-FIND("|",CM233)-1))-VALUE(MID(CM233,FIND("-",CM233)+1,10)))))*$D$50)))))*$I233,0)),0)</f>
        <v>0</v>
      </c>
      <c r="CO233" s="403"/>
      <c r="CP233" s="397"/>
      <c r="CQ233" s="355" t="n">
        <f aca="false">IFERROR(IF($M233=CP233,($D$8+$D$9+$D$10)*$I233,IF($N233=LEFT(CP233,1),($D$8+MAX(0,IF($D$50=1,$D$9*(1-(ABS($Q233-ABS(VALUE(MID(CP233,FIND("|",CP233)+1,FIND("-",CP233)-FIND("|",CP233)-1))-VALUE(MID(CP233,FIND("-",CP233)+1,10)))))*$D$50),$D$9*(1-(IF($N233="X",ABS($O233-VALUE(MID(CP233,FIND("|",CP233)+1,FIND("-",CP233)-FIND("|",CP233)-1))),ABS($Q233-ABS(VALUE(MID(CP233,FIND("|",CP233)+1,FIND("-",CP233)-FIND("|",CP233)-1))-VALUE(MID(CP233,FIND("-",CP233)+1,10)))))*$D$50)))))*$I233,0)),0)</f>
        <v>0</v>
      </c>
      <c r="CR233" s="403"/>
      <c r="CS233" s="397"/>
      <c r="CT233" s="355" t="n">
        <f aca="false">IFERROR(IF($M233=CS233,($D$8+$D$9+$D$10)*$I233,IF($N233=LEFT(CS233,1),($D$8+MAX(0,IF($D$50=1,$D$9*(1-(ABS($Q233-ABS(VALUE(MID(CS233,FIND("|",CS233)+1,FIND("-",CS233)-FIND("|",CS233)-1))-VALUE(MID(CS233,FIND("-",CS233)+1,10)))))*$D$50),$D$9*(1-(IF($N233="X",ABS($O233-VALUE(MID(CS233,FIND("|",CS233)+1,FIND("-",CS233)-FIND("|",CS233)-1))),ABS($Q233-ABS(VALUE(MID(CS233,FIND("|",CS233)+1,FIND("-",CS233)-FIND("|",CS233)-1))-VALUE(MID(CS233,FIND("-",CS233)+1,10)))))*$D$50)))))*$I233,0)),0)</f>
        <v>0</v>
      </c>
      <c r="CU233" s="403"/>
      <c r="CV233" s="397"/>
      <c r="CW233" s="355" t="n">
        <f aca="false">IFERROR(IF($M233=CV233,($D$8+$D$9+$D$10)*$I233,IF($N233=LEFT(CV233,1),($D$8+MAX(0,IF($D$50=1,$D$9*(1-(ABS($Q233-ABS(VALUE(MID(CV233,FIND("|",CV233)+1,FIND("-",CV233)-FIND("|",CV233)-1))-VALUE(MID(CV233,FIND("-",CV233)+1,10)))))*$D$50),$D$9*(1-(IF($N233="X",ABS($O233-VALUE(MID(CV233,FIND("|",CV233)+1,FIND("-",CV233)-FIND("|",CV233)-1))),ABS($Q233-ABS(VALUE(MID(CV233,FIND("|",CV233)+1,FIND("-",CV233)-FIND("|",CV233)-1))-VALUE(MID(CV233,FIND("-",CV233)+1,10)))))*$D$50)))))*$I233,0)),0)</f>
        <v>0</v>
      </c>
      <c r="CX233" s="403"/>
      <c r="CY233" s="397"/>
      <c r="CZ233" s="355" t="n">
        <f aca="false">IFERROR(IF($M233=CY233,($D$8+$D$9+$D$10)*$I233,IF($N233=LEFT(CY233,1),($D$8+MAX(0,IF($D$50=1,$D$9*(1-(ABS($Q233-ABS(VALUE(MID(CY233,FIND("|",CY233)+1,FIND("-",CY233)-FIND("|",CY233)-1))-VALUE(MID(CY233,FIND("-",CY233)+1,10)))))*$D$50),$D$9*(1-(IF($N233="X",ABS($O233-VALUE(MID(CY233,FIND("|",CY233)+1,FIND("-",CY233)-FIND("|",CY233)-1))),ABS($Q233-ABS(VALUE(MID(CY233,FIND("|",CY233)+1,FIND("-",CY233)-FIND("|",CY233)-1))-VALUE(MID(CY233,FIND("-",CY233)+1,10)))))*$D$50)))))*$I233,0)),0)</f>
        <v>0</v>
      </c>
      <c r="DA233" s="403"/>
      <c r="DB233" s="397"/>
      <c r="DC233" s="355" t="n">
        <f aca="false">IFERROR(IF($M233=DB233,($D$8+$D$9+$D$10)*$I233,IF($N233=LEFT(DB233,1),($D$8+MAX(0,IF($D$50=1,$D$9*(1-(ABS($Q233-ABS(VALUE(MID(DB233,FIND("|",DB233)+1,FIND("-",DB233)-FIND("|",DB233)-1))-VALUE(MID(DB233,FIND("-",DB233)+1,10)))))*$D$50),$D$9*(1-(IF($N233="X",ABS($O233-VALUE(MID(DB233,FIND("|",DB233)+1,FIND("-",DB233)-FIND("|",DB233)-1))),ABS($Q233-ABS(VALUE(MID(DB233,FIND("|",DB233)+1,FIND("-",DB233)-FIND("|",DB233)-1))-VALUE(MID(DB233,FIND("-",DB233)+1,10)))))*$D$50)))))*$I233,0)),0)</f>
        <v>0</v>
      </c>
      <c r="DD233" s="403"/>
      <c r="DE233" s="397"/>
      <c r="DF233" s="355" t="n">
        <f aca="false">IFERROR(IF($M233=DE233,($D$8+$D$9+$D$10)*$I233,IF($N233=LEFT(DE233,1),($D$8+MAX(0,IF($D$50=1,$D$9*(1-(ABS($Q233-ABS(VALUE(MID(DE233,FIND("|",DE233)+1,FIND("-",DE233)-FIND("|",DE233)-1))-VALUE(MID(DE233,FIND("-",DE233)+1,10)))))*$D$50),$D$9*(1-(IF($N233="X",ABS($O233-VALUE(MID(DE233,FIND("|",DE233)+1,FIND("-",DE233)-FIND("|",DE233)-1))),ABS($Q233-ABS(VALUE(MID(DE233,FIND("|",DE233)+1,FIND("-",DE233)-FIND("|",DE233)-1))-VALUE(MID(DE233,FIND("-",DE233)+1,10)))))*$D$50)))))*$I233,0)),0)</f>
        <v>0</v>
      </c>
      <c r="DG233" s="403"/>
      <c r="DH233" s="397"/>
      <c r="DI233" s="355" t="n">
        <f aca="false">IFERROR(IF($M233=DH233,($D$8+$D$9+$D$10)*$I233,IF($N233=LEFT(DH233,1),($D$8+MAX(0,IF($D$50=1,$D$9*(1-(ABS($Q233-ABS(VALUE(MID(DH233,FIND("|",DH233)+1,FIND("-",DH233)-FIND("|",DH233)-1))-VALUE(MID(DH233,FIND("-",DH233)+1,10)))))*$D$50),$D$9*(1-(IF($N233="X",ABS($O233-VALUE(MID(DH233,FIND("|",DH233)+1,FIND("-",DH233)-FIND("|",DH233)-1))),ABS($Q233-ABS(VALUE(MID(DH233,FIND("|",DH233)+1,FIND("-",DH233)-FIND("|",DH233)-1))-VALUE(MID(DH233,FIND("-",DH233)+1,10)))))*$D$50)))))*$I233,0)),0)</f>
        <v>0</v>
      </c>
      <c r="DJ233" s="403"/>
      <c r="DK233" s="397"/>
      <c r="DL233" s="355" t="n">
        <f aca="false">IFERROR(IF($M233=DK233,($D$8+$D$9+$D$10)*$I233,IF($N233=LEFT(DK233,1),($D$8+MAX(0,IF($D$50=1,$D$9*(1-(ABS($Q233-ABS(VALUE(MID(DK233,FIND("|",DK233)+1,FIND("-",DK233)-FIND("|",DK233)-1))-VALUE(MID(DK233,FIND("-",DK233)+1,10)))))*$D$50),$D$9*(1-(IF($N233="X",ABS($O233-VALUE(MID(DK233,FIND("|",DK233)+1,FIND("-",DK233)-FIND("|",DK233)-1))),ABS($Q233-ABS(VALUE(MID(DK233,FIND("|",DK233)+1,FIND("-",DK233)-FIND("|",DK233)-1))-VALUE(MID(DK233,FIND("-",DK233)+1,10)))))*$D$50)))))*$I233,0)),0)</f>
        <v>0</v>
      </c>
      <c r="DM233" s="403"/>
      <c r="DN233" s="397"/>
      <c r="DO233" s="355" t="n">
        <f aca="false">IFERROR(IF($M233=DN233,($D$8+$D$9+$D$10)*$I233,IF($N233=LEFT(DN233,1),($D$8+MAX(0,IF($D$50=1,$D$9*(1-(ABS($Q233-ABS(VALUE(MID(DN233,FIND("|",DN233)+1,FIND("-",DN233)-FIND("|",DN233)-1))-VALUE(MID(DN233,FIND("-",DN233)+1,10)))))*$D$50),$D$9*(1-(IF($N233="X",ABS($O233-VALUE(MID(DN233,FIND("|",DN233)+1,FIND("-",DN233)-FIND("|",DN233)-1))),ABS($Q233-ABS(VALUE(MID(DN233,FIND("|",DN233)+1,FIND("-",DN233)-FIND("|",DN233)-1))-VALUE(MID(DN233,FIND("-",DN233)+1,10)))))*$D$50)))))*$I233,0)),0)</f>
        <v>0</v>
      </c>
      <c r="DP233" s="403"/>
      <c r="DQ233" s="397"/>
      <c r="DR233" s="355" t="n">
        <f aca="false">IFERROR(IF($M233=DQ233,($D$8+$D$9+$D$10)*$I233,IF($N233=LEFT(DQ233,1),($D$8+MAX(0,IF($D$50=1,$D$9*(1-(ABS($Q233-ABS(VALUE(MID(DQ233,FIND("|",DQ233)+1,FIND("-",DQ233)-FIND("|",DQ233)-1))-VALUE(MID(DQ233,FIND("-",DQ233)+1,10)))))*$D$50),$D$9*(1-(IF($N233="X",ABS($O233-VALUE(MID(DQ233,FIND("|",DQ233)+1,FIND("-",DQ233)-FIND("|",DQ233)-1))),ABS($Q233-ABS(VALUE(MID(DQ233,FIND("|",DQ233)+1,FIND("-",DQ233)-FIND("|",DQ233)-1))-VALUE(MID(DQ233,FIND("-",DQ233)+1,10)))))*$D$50)))))*$I233,0)),0)</f>
        <v>0</v>
      </c>
      <c r="DS233" s="403"/>
      <c r="DT233" s="397"/>
      <c r="DU233" s="355" t="n">
        <f aca="false">IFERROR(IF($M233=DT233,($D$8+$D$9+$D$10)*$I233,IF($N233=LEFT(DT233,1),($D$8+MAX(0,IF($D$50=1,$D$9*(1-(ABS($Q233-ABS(VALUE(MID(DT233,FIND("|",DT233)+1,FIND("-",DT233)-FIND("|",DT233)-1))-VALUE(MID(DT233,FIND("-",DT233)+1,10)))))*$D$50),$D$9*(1-(IF($N233="X",ABS($O233-VALUE(MID(DT233,FIND("|",DT233)+1,FIND("-",DT233)-FIND("|",DT233)-1))),ABS($Q233-ABS(VALUE(MID(DT233,FIND("|",DT233)+1,FIND("-",DT233)-FIND("|",DT233)-1))-VALUE(MID(DT233,FIND("-",DT233)+1,10)))))*$D$50)))))*$I233,0)),0)</f>
        <v>0</v>
      </c>
      <c r="DV233" s="403"/>
      <c r="DW233" s="397"/>
      <c r="DX233" s="355" t="n">
        <f aca="false">IFERROR(IF($M233=DW233,($D$8+$D$9+$D$10)*$I233,IF($N233=LEFT(DW233,1),($D$8+MAX(0,IF($D$50=1,$D$9*(1-(ABS($Q233-ABS(VALUE(MID(DW233,FIND("|",DW233)+1,FIND("-",DW233)-FIND("|",DW233)-1))-VALUE(MID(DW233,FIND("-",DW233)+1,10)))))*$D$50),$D$9*(1-(IF($N233="X",ABS($O233-VALUE(MID(DW233,FIND("|",DW233)+1,FIND("-",DW233)-FIND("|",DW233)-1))),ABS($Q233-ABS(VALUE(MID(DW233,FIND("|",DW233)+1,FIND("-",DW233)-FIND("|",DW233)-1))-VALUE(MID(DW233,FIND("-",DW233)+1,10)))))*$D$50)))))*$I233,0)),0)</f>
        <v>0</v>
      </c>
      <c r="DY233" s="403"/>
      <c r="DZ233" s="397"/>
      <c r="EA233" s="355" t="n">
        <f aca="false">IFERROR(IF($M233=DZ233,($D$8+$D$9+$D$10)*$I233,IF($N233=LEFT(DZ233,1),($D$8+MAX(0,IF($D$50=1,$D$9*(1-(ABS($Q233-ABS(VALUE(MID(DZ233,FIND("|",DZ233)+1,FIND("-",DZ233)-FIND("|",DZ233)-1))-VALUE(MID(DZ233,FIND("-",DZ233)+1,10)))))*$D$50),$D$9*(1-(IF($N233="X",ABS($O233-VALUE(MID(DZ233,FIND("|",DZ233)+1,FIND("-",DZ233)-FIND("|",DZ233)-1))),ABS($Q233-ABS(VALUE(MID(DZ233,FIND("|",DZ233)+1,FIND("-",DZ233)-FIND("|",DZ233)-1))-VALUE(MID(DZ233,FIND("-",DZ233)+1,10)))))*$D$50)))))*$I233,0)),0)</f>
        <v>0</v>
      </c>
      <c r="EB233" s="403"/>
      <c r="EC233" s="397"/>
      <c r="ED233" s="355" t="n">
        <f aca="false">IFERROR(IF($M233=EC233,($D$8+$D$9+$D$10)*$I233,IF($N233=LEFT(EC233,1),($D$8+MAX(0,IF($D$50=1,$D$9*(1-(ABS($Q233-ABS(VALUE(MID(EC233,FIND("|",EC233)+1,FIND("-",EC233)-FIND("|",EC233)-1))-VALUE(MID(EC233,FIND("-",EC233)+1,10)))))*$D$50),$D$9*(1-(IF($N233="X",ABS($O233-VALUE(MID(EC233,FIND("|",EC233)+1,FIND("-",EC233)-FIND("|",EC233)-1))),ABS($Q233-ABS(VALUE(MID(EC233,FIND("|",EC233)+1,FIND("-",EC233)-FIND("|",EC233)-1))-VALUE(MID(EC233,FIND("-",EC233)+1,10)))))*$D$50)))))*$I233,0)),0)</f>
        <v>0</v>
      </c>
      <c r="EE233" s="403"/>
      <c r="EF233" s="397"/>
      <c r="EG233" s="355" t="n">
        <f aca="false">IFERROR(IF($M233=EF233,($D$8+$D$9+$D$10)*$I233,IF($N233=LEFT(EF233,1),($D$8+MAX(0,IF($D$50=1,$D$9*(1-(ABS($Q233-ABS(VALUE(MID(EF233,FIND("|",EF233)+1,FIND("-",EF233)-FIND("|",EF233)-1))-VALUE(MID(EF233,FIND("-",EF233)+1,10)))))*$D$50),$D$9*(1-(IF($N233="X",ABS($O233-VALUE(MID(EF233,FIND("|",EF233)+1,FIND("-",EF233)-FIND("|",EF233)-1))),ABS($Q233-ABS(VALUE(MID(EF233,FIND("|",EF233)+1,FIND("-",EF233)-FIND("|",EF233)-1))-VALUE(MID(EF233,FIND("-",EF233)+1,10)))))*$D$50)))))*$I233,0)),0)</f>
        <v>0</v>
      </c>
      <c r="EH233" s="403"/>
      <c r="EI233" s="403"/>
    </row>
    <row r="234" customFormat="false" ht="15" hidden="false" customHeight="false" outlineLevel="0" collapsed="false">
      <c r="A234" s="331"/>
      <c r="B234" s="331"/>
      <c r="C234" s="421"/>
      <c r="D234" s="421"/>
      <c r="E234" s="421"/>
      <c r="F234" s="422"/>
      <c r="G234" s="422"/>
      <c r="H234" s="409"/>
      <c r="I234" s="409"/>
      <c r="J234" s="412"/>
      <c r="K234" s="413" t="str">
        <f aca="false">Idiomas!D464</f>
        <v>Partidos 1/2</v>
      </c>
      <c r="L234" s="414"/>
      <c r="M234" s="413" t="str">
        <f aca="false">"Max: "&amp;SUM($D$28:$D$30)*SUM($I$232:$I$233)</f>
        <v>Max: 36</v>
      </c>
      <c r="N234" s="331"/>
      <c r="O234" s="331"/>
      <c r="P234" s="331"/>
      <c r="Q234" s="331"/>
      <c r="R234" s="331"/>
      <c r="S234" s="415"/>
      <c r="T234" s="346" t="n">
        <f aca="false">SUM(T232:T233)</f>
        <v>0</v>
      </c>
      <c r="U234" s="326"/>
      <c r="V234" s="415"/>
      <c r="W234" s="346" t="n">
        <f aca="false">SUM(W232:W233)</f>
        <v>0</v>
      </c>
      <c r="X234" s="326"/>
      <c r="Y234" s="415"/>
      <c r="Z234" s="346" t="n">
        <f aca="false">SUM(Z232:Z233)</f>
        <v>0</v>
      </c>
      <c r="AA234" s="326"/>
      <c r="AB234" s="415"/>
      <c r="AC234" s="346" t="n">
        <f aca="false">SUM(AC232:AC233)</f>
        <v>0</v>
      </c>
      <c r="AD234" s="333"/>
      <c r="AE234" s="415"/>
      <c r="AF234" s="346" t="n">
        <f aca="false">SUM(AF232:AF233)</f>
        <v>0</v>
      </c>
      <c r="AG234" s="326"/>
      <c r="AH234" s="415"/>
      <c r="AI234" s="346" t="n">
        <f aca="false">SUM(AI232:AI233)</f>
        <v>0</v>
      </c>
      <c r="AJ234" s="326"/>
      <c r="AK234" s="415"/>
      <c r="AL234" s="346" t="n">
        <f aca="false">SUM(AL232:AL233)</f>
        <v>0</v>
      </c>
      <c r="AM234" s="326"/>
      <c r="AN234" s="415"/>
      <c r="AO234" s="346" t="n">
        <f aca="false">SUM(AO232:AO233)</f>
        <v>0</v>
      </c>
      <c r="AP234" s="326"/>
      <c r="AQ234" s="415"/>
      <c r="AR234" s="346" t="n">
        <f aca="false">SUM(AR232:AR233)</f>
        <v>0</v>
      </c>
      <c r="AS234" s="333"/>
      <c r="AT234" s="415"/>
      <c r="AU234" s="346" t="n">
        <f aca="false">SUM(AU232:AU233)</f>
        <v>0</v>
      </c>
      <c r="AV234" s="326"/>
      <c r="AW234" s="415"/>
      <c r="AX234" s="346" t="n">
        <f aca="false">SUM(AX232:AX233)</f>
        <v>0</v>
      </c>
      <c r="AY234" s="326"/>
      <c r="AZ234" s="415"/>
      <c r="BA234" s="346" t="n">
        <f aca="false">SUM(BA232:BA233)</f>
        <v>0</v>
      </c>
      <c r="BB234" s="326"/>
      <c r="BC234" s="415"/>
      <c r="BD234" s="346" t="n">
        <f aca="false">SUM(BD232:BD233)</f>
        <v>0</v>
      </c>
      <c r="BE234" s="326"/>
      <c r="BF234" s="415"/>
      <c r="BG234" s="346" t="n">
        <f aca="false">SUM(BG232:BG233)</f>
        <v>0</v>
      </c>
      <c r="BH234" s="333"/>
      <c r="BI234" s="415"/>
      <c r="BJ234" s="346" t="n">
        <f aca="false">SUM(BJ232:BJ233)</f>
        <v>0</v>
      </c>
      <c r="BK234" s="326"/>
      <c r="BL234" s="415"/>
      <c r="BM234" s="346" t="n">
        <f aca="false">SUM(BM232:BM233)</f>
        <v>0</v>
      </c>
      <c r="BN234" s="326"/>
      <c r="BO234" s="415"/>
      <c r="BP234" s="346" t="n">
        <f aca="false">SUM(BP232:BP233)</f>
        <v>0</v>
      </c>
      <c r="BQ234" s="326"/>
      <c r="BR234" s="415"/>
      <c r="BS234" s="346" t="n">
        <f aca="false">SUM(BS232:BS233)</f>
        <v>0</v>
      </c>
      <c r="BT234" s="326"/>
      <c r="BU234" s="415"/>
      <c r="BV234" s="346" t="n">
        <f aca="false">SUM(BV232:BV233)</f>
        <v>0</v>
      </c>
      <c r="BW234" s="333"/>
      <c r="BX234" s="415"/>
      <c r="BY234" s="346" t="n">
        <f aca="false">SUM(BY232:BY233)</f>
        <v>0</v>
      </c>
      <c r="BZ234" s="326"/>
      <c r="CA234" s="415"/>
      <c r="CB234" s="346" t="n">
        <f aca="false">SUM(CB232:CB233)</f>
        <v>0</v>
      </c>
      <c r="CC234" s="326"/>
      <c r="CD234" s="415"/>
      <c r="CE234" s="346" t="n">
        <f aca="false">SUM(CE232:CE233)</f>
        <v>0</v>
      </c>
      <c r="CF234" s="326"/>
      <c r="CG234" s="415"/>
      <c r="CH234" s="346" t="n">
        <f aca="false">SUM(CH232:CH233)</f>
        <v>0</v>
      </c>
      <c r="CI234" s="326"/>
      <c r="CJ234" s="415"/>
      <c r="CK234" s="346" t="n">
        <f aca="false">SUM(CK232:CK233)</f>
        <v>0</v>
      </c>
      <c r="CL234" s="333"/>
      <c r="CM234" s="415"/>
      <c r="CN234" s="346" t="n">
        <f aca="false">SUM(CN232:CN233)</f>
        <v>0</v>
      </c>
      <c r="CO234" s="326"/>
      <c r="CP234" s="415"/>
      <c r="CQ234" s="346" t="n">
        <f aca="false">SUM(CQ232:CQ233)</f>
        <v>0</v>
      </c>
      <c r="CR234" s="326"/>
      <c r="CS234" s="415"/>
      <c r="CT234" s="346" t="n">
        <f aca="false">SUM(CT232:CT233)</f>
        <v>0</v>
      </c>
      <c r="CU234" s="326"/>
      <c r="CV234" s="415"/>
      <c r="CW234" s="346" t="n">
        <f aca="false">SUM(CW232:CW233)</f>
        <v>0</v>
      </c>
      <c r="CX234" s="326"/>
      <c r="CY234" s="415"/>
      <c r="CZ234" s="346" t="n">
        <f aca="false">SUM(CZ232:CZ233)</f>
        <v>0</v>
      </c>
      <c r="DA234" s="333"/>
      <c r="DB234" s="415"/>
      <c r="DC234" s="346" t="n">
        <f aca="false">SUM(DC232:DC233)</f>
        <v>0</v>
      </c>
      <c r="DD234" s="326"/>
      <c r="DE234" s="415"/>
      <c r="DF234" s="346" t="n">
        <f aca="false">SUM(DF232:DF233)</f>
        <v>0</v>
      </c>
      <c r="DG234" s="326"/>
      <c r="DH234" s="415"/>
      <c r="DI234" s="346" t="n">
        <f aca="false">SUM(DI232:DI233)</f>
        <v>0</v>
      </c>
      <c r="DJ234" s="326"/>
      <c r="DK234" s="415"/>
      <c r="DL234" s="346" t="n">
        <f aca="false">SUM(DL232:DL233)</f>
        <v>0</v>
      </c>
      <c r="DM234" s="326"/>
      <c r="DN234" s="415"/>
      <c r="DO234" s="346" t="n">
        <f aca="false">SUM(DO232:DO233)</f>
        <v>0</v>
      </c>
      <c r="DP234" s="333"/>
      <c r="DQ234" s="415"/>
      <c r="DR234" s="346" t="n">
        <f aca="false">SUM(DR232:DR233)</f>
        <v>0</v>
      </c>
      <c r="DS234" s="326"/>
      <c r="DT234" s="415"/>
      <c r="DU234" s="346" t="n">
        <f aca="false">SUM(DU232:DU233)</f>
        <v>0</v>
      </c>
      <c r="DV234" s="326"/>
      <c r="DW234" s="415"/>
      <c r="DX234" s="346" t="n">
        <f aca="false">SUM(DX232:DX233)</f>
        <v>0</v>
      </c>
      <c r="DY234" s="326"/>
      <c r="DZ234" s="415"/>
      <c r="EA234" s="346" t="n">
        <f aca="false">SUM(EA232:EA233)</f>
        <v>0</v>
      </c>
      <c r="EB234" s="326"/>
      <c r="EC234" s="415"/>
      <c r="ED234" s="346" t="n">
        <f aca="false">SUM(ED232:ED233)</f>
        <v>0</v>
      </c>
      <c r="EE234" s="333"/>
      <c r="EF234" s="415"/>
      <c r="EG234" s="346" t="n">
        <f aca="false">SUM(EG232:EG233)</f>
        <v>0</v>
      </c>
      <c r="EH234" s="326"/>
      <c r="EI234" s="326"/>
    </row>
    <row r="235" customFormat="false" ht="15" hidden="false" customHeight="false" outlineLevel="0" collapsed="false">
      <c r="A235" s="331"/>
      <c r="B235" s="331"/>
      <c r="C235" s="421"/>
      <c r="D235" s="421"/>
      <c r="E235" s="421"/>
      <c r="F235" s="422"/>
      <c r="G235" s="422"/>
      <c r="H235" s="409"/>
      <c r="I235" s="409"/>
      <c r="J235" s="412"/>
      <c r="K235" s="345" t="str">
        <f aca="false">Idiomas!D145</f>
        <v>CLASIFICADOS PARA EL 3º y 4º PUESTO</v>
      </c>
      <c r="L235" s="332"/>
      <c r="M235" s="346"/>
      <c r="N235" s="331"/>
      <c r="O235" s="331"/>
      <c r="P235" s="331"/>
      <c r="Q235" s="331"/>
      <c r="R235" s="331"/>
      <c r="S235" s="415"/>
      <c r="T235" s="346"/>
      <c r="U235" s="326"/>
      <c r="V235" s="415"/>
      <c r="W235" s="346"/>
      <c r="X235" s="326"/>
      <c r="Y235" s="415"/>
      <c r="Z235" s="346"/>
      <c r="AA235" s="326"/>
      <c r="AB235" s="415"/>
      <c r="AC235" s="346"/>
      <c r="AD235" s="333"/>
      <c r="AE235" s="415"/>
      <c r="AF235" s="346"/>
      <c r="AG235" s="326"/>
      <c r="AH235" s="415"/>
      <c r="AI235" s="346"/>
      <c r="AJ235" s="326"/>
      <c r="AK235" s="415"/>
      <c r="AL235" s="346"/>
      <c r="AM235" s="326"/>
      <c r="AN235" s="415"/>
      <c r="AO235" s="346"/>
      <c r="AP235" s="326"/>
      <c r="AQ235" s="415"/>
      <c r="AR235" s="346"/>
      <c r="AS235" s="333"/>
      <c r="AT235" s="415"/>
      <c r="AU235" s="346"/>
      <c r="AV235" s="326"/>
      <c r="AW235" s="415"/>
      <c r="AX235" s="346"/>
      <c r="AY235" s="326"/>
      <c r="AZ235" s="415"/>
      <c r="BA235" s="346"/>
      <c r="BB235" s="326"/>
      <c r="BC235" s="415"/>
      <c r="BD235" s="346"/>
      <c r="BE235" s="326"/>
      <c r="BF235" s="415"/>
      <c r="BG235" s="346"/>
      <c r="BH235" s="333"/>
      <c r="BI235" s="415"/>
      <c r="BJ235" s="346"/>
      <c r="BK235" s="326"/>
      <c r="BL235" s="415"/>
      <c r="BM235" s="346"/>
      <c r="BN235" s="326"/>
      <c r="BO235" s="415"/>
      <c r="BP235" s="346"/>
      <c r="BQ235" s="326"/>
      <c r="BR235" s="415"/>
      <c r="BS235" s="346"/>
      <c r="BT235" s="326"/>
      <c r="BU235" s="415"/>
      <c r="BV235" s="346"/>
      <c r="BW235" s="333"/>
      <c r="BX235" s="415"/>
      <c r="BY235" s="346"/>
      <c r="BZ235" s="326"/>
      <c r="CA235" s="415"/>
      <c r="CB235" s="346"/>
      <c r="CC235" s="326"/>
      <c r="CD235" s="415"/>
      <c r="CE235" s="346"/>
      <c r="CF235" s="326"/>
      <c r="CG235" s="415"/>
      <c r="CH235" s="346"/>
      <c r="CI235" s="326"/>
      <c r="CJ235" s="415"/>
      <c r="CK235" s="346"/>
      <c r="CL235" s="333"/>
      <c r="CM235" s="415"/>
      <c r="CN235" s="346"/>
      <c r="CO235" s="326"/>
      <c r="CP235" s="415"/>
      <c r="CQ235" s="346"/>
      <c r="CR235" s="326"/>
      <c r="CS235" s="415"/>
      <c r="CT235" s="346"/>
      <c r="CU235" s="326"/>
      <c r="CV235" s="415"/>
      <c r="CW235" s="346"/>
      <c r="CX235" s="326"/>
      <c r="CY235" s="415"/>
      <c r="CZ235" s="346"/>
      <c r="DA235" s="333"/>
      <c r="DB235" s="415"/>
      <c r="DC235" s="346"/>
      <c r="DD235" s="326"/>
      <c r="DE235" s="415"/>
      <c r="DF235" s="346"/>
      <c r="DG235" s="326"/>
      <c r="DH235" s="415"/>
      <c r="DI235" s="346"/>
      <c r="DJ235" s="326"/>
      <c r="DK235" s="415"/>
      <c r="DL235" s="346"/>
      <c r="DM235" s="326"/>
      <c r="DN235" s="415"/>
      <c r="DO235" s="346"/>
      <c r="DP235" s="333"/>
      <c r="DQ235" s="415"/>
      <c r="DR235" s="346"/>
      <c r="DS235" s="326"/>
      <c r="DT235" s="415"/>
      <c r="DU235" s="346"/>
      <c r="DV235" s="326"/>
      <c r="DW235" s="415"/>
      <c r="DX235" s="346"/>
      <c r="DY235" s="326"/>
      <c r="DZ235" s="415"/>
      <c r="EA235" s="346"/>
      <c r="EB235" s="326"/>
      <c r="EC235" s="415"/>
      <c r="ED235" s="346"/>
      <c r="EE235" s="333"/>
      <c r="EF235" s="415"/>
      <c r="EG235" s="346"/>
      <c r="EH235" s="326"/>
      <c r="EI235" s="326"/>
    </row>
    <row r="236" customFormat="false" ht="15" hidden="false" customHeight="false" outlineLevel="0" collapsed="false">
      <c r="A236" s="331"/>
      <c r="B236" s="331"/>
      <c r="C236" s="421"/>
      <c r="D236" s="421"/>
      <c r="E236" s="421"/>
      <c r="F236" s="422" t="n">
        <f aca="false">$D$31</f>
        <v>7</v>
      </c>
      <c r="G236" s="422" t="n">
        <f aca="false">VLOOKUP(H236,Equipos!$Q$1:$R$25,2,0)</f>
        <v>23</v>
      </c>
      <c r="H236" s="409" t="str">
        <f aca="false">Idiomas!$D$263</f>
        <v>Semifinales</v>
      </c>
      <c r="I236" s="409"/>
      <c r="J236" s="427" t="s">
        <v>229</v>
      </c>
      <c r="K236" s="353" t="str">
        <f aca="false">Idiomas!D202&amp;"-"&amp;ROWS($L$236:L236)</f>
        <v>3º y 4º puesto-1</v>
      </c>
      <c r="L236" s="353"/>
      <c r="M236" s="358" t="str">
        <f aca="false">WORLDCUP!AA143</f>
        <v>L101</v>
      </c>
      <c r="N236" s="331"/>
      <c r="O236" s="331"/>
      <c r="P236" s="331"/>
      <c r="Q236" s="331"/>
      <c r="R236" s="331"/>
      <c r="S236" s="369" t="s">
        <v>2</v>
      </c>
      <c r="T236" s="370" t="n">
        <f aca="false">COUNTIF($M$236:$M$237,S236)*$D$31</f>
        <v>0</v>
      </c>
      <c r="U236" s="403"/>
      <c r="V236" s="369" t="s">
        <v>2</v>
      </c>
      <c r="W236" s="370" t="n">
        <f aca="false">COUNTIF($M$236:$M$237,V236)*$D$31</f>
        <v>0</v>
      </c>
      <c r="X236" s="403"/>
      <c r="Y236" s="369" t="s">
        <v>347</v>
      </c>
      <c r="Z236" s="370" t="n">
        <f aca="false">COUNTIF($M$236:$M$237,Y236)*$D$31</f>
        <v>0</v>
      </c>
      <c r="AA236" s="403"/>
      <c r="AB236" s="369" t="s">
        <v>355</v>
      </c>
      <c r="AC236" s="370" t="n">
        <f aca="false">COUNTIF($M$236:$M$237,AB236)*$D$31</f>
        <v>0</v>
      </c>
      <c r="AD236" s="403"/>
      <c r="AE236" s="369" t="s">
        <v>362</v>
      </c>
      <c r="AF236" s="370" t="n">
        <f aca="false">COUNTIF($M$236:$M$237,AE236)*$D$31</f>
        <v>0</v>
      </c>
      <c r="AG236" s="403"/>
      <c r="AH236" s="369" t="s">
        <v>362</v>
      </c>
      <c r="AI236" s="370" t="n">
        <f aca="false">COUNTIF($M$236:$M$237,AH236)*$D$31</f>
        <v>0</v>
      </c>
      <c r="AJ236" s="403"/>
      <c r="AK236" s="369" t="s">
        <v>362</v>
      </c>
      <c r="AL236" s="370" t="n">
        <f aca="false">COUNTIF($M$236:$M$237,AK236)*$D$31</f>
        <v>0</v>
      </c>
      <c r="AM236" s="403"/>
      <c r="AN236" s="369" t="s">
        <v>347</v>
      </c>
      <c r="AO236" s="370" t="n">
        <f aca="false">COUNTIF($M$236:$M$237,AN236)*$D$31</f>
        <v>0</v>
      </c>
      <c r="AP236" s="403"/>
      <c r="AQ236" s="369" t="s">
        <v>339</v>
      </c>
      <c r="AR236" s="370" t="n">
        <f aca="false">COUNTIF($M$236:$M$237,AQ236)*$D$31</f>
        <v>0</v>
      </c>
      <c r="AS236" s="403"/>
      <c r="AT236" s="369" t="s">
        <v>362</v>
      </c>
      <c r="AU236" s="370" t="n">
        <f aca="false">COUNTIF($M$236:$M$237,AT236)*$D$31</f>
        <v>0</v>
      </c>
      <c r="AV236" s="403"/>
      <c r="AW236" s="369" t="s">
        <v>2</v>
      </c>
      <c r="AX236" s="370" t="n">
        <f aca="false">COUNTIF($M$236:$M$237,AW236)*$D$31</f>
        <v>0</v>
      </c>
      <c r="AY236" s="403"/>
      <c r="AZ236" s="369" t="s">
        <v>2</v>
      </c>
      <c r="BA236" s="370" t="n">
        <f aca="false">COUNTIF($M$236:$M$237,AZ236)*$D$31</f>
        <v>0</v>
      </c>
      <c r="BB236" s="403"/>
      <c r="BC236" s="369" t="s">
        <v>2</v>
      </c>
      <c r="BD236" s="370" t="n">
        <f aca="false">COUNTIF($M$236:$M$237,BC236)*$D$31</f>
        <v>0</v>
      </c>
      <c r="BE236" s="403"/>
      <c r="BF236" s="369" t="s">
        <v>362</v>
      </c>
      <c r="BG236" s="370" t="n">
        <f aca="false">COUNTIF($M$236:$M$237,BF236)*$D$31</f>
        <v>0</v>
      </c>
      <c r="BH236" s="403"/>
      <c r="BI236" s="369" t="s">
        <v>362</v>
      </c>
      <c r="BJ236" s="370" t="n">
        <f aca="false">COUNTIF($M$236:$M$237,BI236)*$D$31</f>
        <v>0</v>
      </c>
      <c r="BK236" s="403"/>
      <c r="BL236" s="369" t="s">
        <v>362</v>
      </c>
      <c r="BM236" s="370" t="n">
        <f aca="false">COUNTIF($M$236:$M$237,BL236)*$D$31</f>
        <v>0</v>
      </c>
      <c r="BN236" s="403"/>
      <c r="BO236" s="369" t="s">
        <v>362</v>
      </c>
      <c r="BP236" s="370" t="n">
        <f aca="false">COUNTIF($M$236:$M$237,BO236)*$D$31</f>
        <v>0</v>
      </c>
      <c r="BQ236" s="403"/>
      <c r="BR236" s="369" t="s">
        <v>2</v>
      </c>
      <c r="BS236" s="370" t="n">
        <f aca="false">COUNTIF($M$236:$M$237,BR236)*$D$31</f>
        <v>0</v>
      </c>
      <c r="BT236" s="403"/>
      <c r="BU236" s="369"/>
      <c r="BV236" s="370" t="n">
        <f aca="false">COUNTIF($M$236:$M$237,BU236)*$D$31</f>
        <v>0</v>
      </c>
      <c r="BW236" s="403"/>
      <c r="BX236" s="369"/>
      <c r="BY236" s="370" t="n">
        <f aca="false">COUNTIF($M$236:$M$237,BX236)*$D$31</f>
        <v>0</v>
      </c>
      <c r="BZ236" s="403"/>
      <c r="CA236" s="369"/>
      <c r="CB236" s="370" t="n">
        <f aca="false">COUNTIF($M$236:$M$237,CA236)*$D$31</f>
        <v>0</v>
      </c>
      <c r="CC236" s="403"/>
      <c r="CD236" s="369"/>
      <c r="CE236" s="370" t="n">
        <f aca="false">COUNTIF($M$236:$M$237,CD236)*$D$31</f>
        <v>0</v>
      </c>
      <c r="CF236" s="403"/>
      <c r="CG236" s="369"/>
      <c r="CH236" s="370" t="n">
        <f aca="false">COUNTIF($M$236:$M$237,CG236)*$D$31</f>
        <v>0</v>
      </c>
      <c r="CI236" s="403"/>
      <c r="CJ236" s="369"/>
      <c r="CK236" s="370" t="n">
        <f aca="false">COUNTIF($M$236:$M$237,CJ236)*$D$31</f>
        <v>0</v>
      </c>
      <c r="CL236" s="403"/>
      <c r="CM236" s="369"/>
      <c r="CN236" s="370" t="n">
        <f aca="false">COUNTIF($M$236:$M$237,CM236)*$D$31</f>
        <v>0</v>
      </c>
      <c r="CO236" s="403"/>
      <c r="CP236" s="369"/>
      <c r="CQ236" s="370" t="n">
        <f aca="false">COUNTIF($M$236:$M$237,CP236)*$D$31</f>
        <v>0</v>
      </c>
      <c r="CR236" s="403"/>
      <c r="CS236" s="369"/>
      <c r="CT236" s="370" t="n">
        <f aca="false">COUNTIF($M$236:$M$237,CS236)*$D$31</f>
        <v>0</v>
      </c>
      <c r="CU236" s="403"/>
      <c r="CV236" s="369"/>
      <c r="CW236" s="370" t="n">
        <f aca="false">COUNTIF($M$236:$M$237,CV236)*$D$31</f>
        <v>0</v>
      </c>
      <c r="CX236" s="403"/>
      <c r="CY236" s="369"/>
      <c r="CZ236" s="370" t="n">
        <f aca="false">COUNTIF($M$236:$M$237,CY236)*$D$31</f>
        <v>0</v>
      </c>
      <c r="DA236" s="403"/>
      <c r="DB236" s="369"/>
      <c r="DC236" s="370" t="n">
        <f aca="false">COUNTIF($M$236:$M$237,DB236)*$D$31</f>
        <v>0</v>
      </c>
      <c r="DD236" s="403"/>
      <c r="DE236" s="369"/>
      <c r="DF236" s="370" t="n">
        <f aca="false">COUNTIF($M$236:$M$237,DE236)*$D$31</f>
        <v>0</v>
      </c>
      <c r="DG236" s="403"/>
      <c r="DH236" s="369"/>
      <c r="DI236" s="370" t="n">
        <f aca="false">COUNTIF($M$236:$M$237,DH236)*$D$31</f>
        <v>0</v>
      </c>
      <c r="DJ236" s="403"/>
      <c r="DK236" s="369"/>
      <c r="DL236" s="370" t="n">
        <f aca="false">COUNTIF($M$236:$M$237,DK236)*$D$31</f>
        <v>0</v>
      </c>
      <c r="DM236" s="403"/>
      <c r="DN236" s="369"/>
      <c r="DO236" s="370" t="n">
        <f aca="false">COUNTIF($M$236:$M$237,DN236)*$D$31</f>
        <v>0</v>
      </c>
      <c r="DP236" s="403"/>
      <c r="DQ236" s="369"/>
      <c r="DR236" s="370" t="n">
        <f aca="false">COUNTIF($M$236:$M$237,DQ236)*$D$31</f>
        <v>0</v>
      </c>
      <c r="DS236" s="403"/>
      <c r="DT236" s="369"/>
      <c r="DU236" s="370" t="n">
        <f aca="false">COUNTIF($M$236:$M$237,DT236)*$D$31</f>
        <v>0</v>
      </c>
      <c r="DV236" s="403"/>
      <c r="DW236" s="369"/>
      <c r="DX236" s="370" t="n">
        <f aca="false">COUNTIF($M$236:$M$237,DW236)*$D$31</f>
        <v>0</v>
      </c>
      <c r="DY236" s="403"/>
      <c r="DZ236" s="369"/>
      <c r="EA236" s="370" t="n">
        <f aca="false">COUNTIF($M$236:$M$237,DZ236)*$D$31</f>
        <v>0</v>
      </c>
      <c r="EB236" s="403"/>
      <c r="EC236" s="369"/>
      <c r="ED236" s="370" t="n">
        <f aca="false">COUNTIF($M$236:$M$237,EC236)*$D$31</f>
        <v>0</v>
      </c>
      <c r="EE236" s="403"/>
      <c r="EF236" s="369"/>
      <c r="EG236" s="370" t="n">
        <f aca="false">COUNTIF($M$236:$M$237,EF236)*$D$31</f>
        <v>0</v>
      </c>
      <c r="EH236" s="403"/>
      <c r="EI236" s="403"/>
    </row>
    <row r="237" customFormat="false" ht="15" hidden="false" customHeight="false" outlineLevel="0" collapsed="false">
      <c r="A237" s="331"/>
      <c r="B237" s="331"/>
      <c r="C237" s="421"/>
      <c r="D237" s="421"/>
      <c r="E237" s="421"/>
      <c r="F237" s="422" t="n">
        <f aca="false">$D$31</f>
        <v>7</v>
      </c>
      <c r="G237" s="422" t="n">
        <f aca="false">VLOOKUP(H237,Equipos!$Q$1:$R$25,2,0)</f>
        <v>23</v>
      </c>
      <c r="H237" s="409" t="str">
        <f aca="false">Idiomas!$D$263</f>
        <v>Semifinales</v>
      </c>
      <c r="I237" s="409"/>
      <c r="J237" s="427"/>
      <c r="K237" s="353" t="str">
        <f aca="false">Idiomas!D202&amp;"-"&amp;ROWS($L$236:L237)</f>
        <v>3º y 4º puesto-2</v>
      </c>
      <c r="L237" s="395"/>
      <c r="M237" s="396" t="str">
        <f aca="false">WORLDCUP!AF143</f>
        <v>L102</v>
      </c>
      <c r="N237" s="331"/>
      <c r="O237" s="331"/>
      <c r="P237" s="331"/>
      <c r="Q237" s="331"/>
      <c r="R237" s="331"/>
      <c r="S237" s="397" t="s">
        <v>370</v>
      </c>
      <c r="T237" s="398" t="n">
        <f aca="false">COUNTIF($M$236:$M$237,S237)*$D$31</f>
        <v>0</v>
      </c>
      <c r="U237" s="403"/>
      <c r="V237" s="397" t="s">
        <v>339</v>
      </c>
      <c r="W237" s="398" t="n">
        <f aca="false">COUNTIF($M$236:$M$237,V237)*$D$31</f>
        <v>0</v>
      </c>
      <c r="X237" s="403"/>
      <c r="Y237" s="397" t="s">
        <v>339</v>
      </c>
      <c r="Z237" s="398" t="n">
        <f aca="false">COUNTIF($M$236:$M$237,Y237)*$D$31</f>
        <v>0</v>
      </c>
      <c r="AA237" s="403"/>
      <c r="AB237" s="397" t="s">
        <v>332</v>
      </c>
      <c r="AC237" s="398" t="n">
        <f aca="false">COUNTIF($M$236:$M$237,AB237)*$D$31</f>
        <v>0</v>
      </c>
      <c r="AD237" s="403"/>
      <c r="AE237" s="397" t="s">
        <v>374</v>
      </c>
      <c r="AF237" s="398" t="n">
        <f aca="false">COUNTIF($M$236:$M$237,AE237)*$D$31</f>
        <v>0</v>
      </c>
      <c r="AG237" s="403"/>
      <c r="AH237" s="397" t="s">
        <v>370</v>
      </c>
      <c r="AI237" s="398" t="n">
        <f aca="false">COUNTIF($M$236:$M$237,AH237)*$D$31</f>
        <v>0</v>
      </c>
      <c r="AJ237" s="403"/>
      <c r="AK237" s="397" t="s">
        <v>366</v>
      </c>
      <c r="AL237" s="398" t="n">
        <f aca="false">COUNTIF($M$236:$M$237,AK237)*$D$31</f>
        <v>0</v>
      </c>
      <c r="AM237" s="403"/>
      <c r="AN237" s="397" t="s">
        <v>370</v>
      </c>
      <c r="AO237" s="398" t="n">
        <f aca="false">COUNTIF($M$236:$M$237,AN237)*$D$31</f>
        <v>0</v>
      </c>
      <c r="AP237" s="403"/>
      <c r="AQ237" s="397" t="s">
        <v>370</v>
      </c>
      <c r="AR237" s="398" t="n">
        <f aca="false">COUNTIF($M$236:$M$237,AQ237)*$D$31</f>
        <v>0</v>
      </c>
      <c r="AS237" s="403"/>
      <c r="AT237" s="397" t="s">
        <v>340</v>
      </c>
      <c r="AU237" s="398" t="n">
        <f aca="false">COUNTIF($M$236:$M$237,AT237)*$D$31</f>
        <v>0</v>
      </c>
      <c r="AV237" s="403"/>
      <c r="AW237" s="397" t="s">
        <v>339</v>
      </c>
      <c r="AX237" s="398" t="n">
        <f aca="false">COUNTIF($M$236:$M$237,AW237)*$D$31</f>
        <v>0</v>
      </c>
      <c r="AY237" s="403"/>
      <c r="AZ237" s="397" t="s">
        <v>370</v>
      </c>
      <c r="BA237" s="398" t="n">
        <f aca="false">COUNTIF($M$236:$M$237,AZ237)*$D$31</f>
        <v>0</v>
      </c>
      <c r="BB237" s="403"/>
      <c r="BC237" s="397" t="s">
        <v>364</v>
      </c>
      <c r="BD237" s="398" t="n">
        <f aca="false">COUNTIF($M$236:$M$237,BC237)*$D$31</f>
        <v>0</v>
      </c>
      <c r="BE237" s="403"/>
      <c r="BF237" s="397" t="s">
        <v>339</v>
      </c>
      <c r="BG237" s="398" t="n">
        <f aca="false">COUNTIF($M$236:$M$237,BF237)*$D$31</f>
        <v>0</v>
      </c>
      <c r="BH237" s="403"/>
      <c r="BI237" s="397" t="s">
        <v>366</v>
      </c>
      <c r="BJ237" s="398" t="n">
        <f aca="false">COUNTIF($M$236:$M$237,BI237)*$D$31</f>
        <v>0</v>
      </c>
      <c r="BK237" s="403"/>
      <c r="BL237" s="397" t="s">
        <v>366</v>
      </c>
      <c r="BM237" s="398" t="n">
        <f aca="false">COUNTIF($M$236:$M$237,BL237)*$D$31</f>
        <v>0</v>
      </c>
      <c r="BN237" s="403"/>
      <c r="BO237" s="397" t="s">
        <v>339</v>
      </c>
      <c r="BP237" s="398" t="n">
        <f aca="false">COUNTIF($M$236:$M$237,BO237)*$D$31</f>
        <v>0</v>
      </c>
      <c r="BQ237" s="403"/>
      <c r="BR237" s="397" t="s">
        <v>339</v>
      </c>
      <c r="BS237" s="398" t="n">
        <f aca="false">COUNTIF($M$236:$M$237,BR237)*$D$31</f>
        <v>0</v>
      </c>
      <c r="BT237" s="403"/>
      <c r="BU237" s="397"/>
      <c r="BV237" s="398" t="n">
        <f aca="false">COUNTIF($M$236:$M$237,BU237)*$D$31</f>
        <v>0</v>
      </c>
      <c r="BW237" s="403"/>
      <c r="BX237" s="397"/>
      <c r="BY237" s="398" t="n">
        <f aca="false">COUNTIF($M$236:$M$237,BX237)*$D$31</f>
        <v>0</v>
      </c>
      <c r="BZ237" s="403"/>
      <c r="CA237" s="397"/>
      <c r="CB237" s="398" t="n">
        <f aca="false">COUNTIF($M$236:$M$237,CA237)*$D$31</f>
        <v>0</v>
      </c>
      <c r="CC237" s="403"/>
      <c r="CD237" s="397"/>
      <c r="CE237" s="398" t="n">
        <f aca="false">COUNTIF($M$236:$M$237,CD237)*$D$31</f>
        <v>0</v>
      </c>
      <c r="CF237" s="403"/>
      <c r="CG237" s="397"/>
      <c r="CH237" s="398" t="n">
        <f aca="false">COUNTIF($M$236:$M$237,CG237)*$D$31</f>
        <v>0</v>
      </c>
      <c r="CI237" s="403"/>
      <c r="CJ237" s="397"/>
      <c r="CK237" s="398" t="n">
        <f aca="false">COUNTIF($M$236:$M$237,CJ237)*$D$31</f>
        <v>0</v>
      </c>
      <c r="CL237" s="403"/>
      <c r="CM237" s="397"/>
      <c r="CN237" s="398" t="n">
        <f aca="false">COUNTIF($M$236:$M$237,CM237)*$D$31</f>
        <v>0</v>
      </c>
      <c r="CO237" s="403"/>
      <c r="CP237" s="397"/>
      <c r="CQ237" s="398" t="n">
        <f aca="false">COUNTIF($M$236:$M$237,CP237)*$D$31</f>
        <v>0</v>
      </c>
      <c r="CR237" s="403"/>
      <c r="CS237" s="397"/>
      <c r="CT237" s="398" t="n">
        <f aca="false">COUNTIF($M$236:$M$237,CS237)*$D$31</f>
        <v>0</v>
      </c>
      <c r="CU237" s="403"/>
      <c r="CV237" s="397"/>
      <c r="CW237" s="398" t="n">
        <f aca="false">COUNTIF($M$236:$M$237,CV237)*$D$31</f>
        <v>0</v>
      </c>
      <c r="CX237" s="403"/>
      <c r="CY237" s="397"/>
      <c r="CZ237" s="398" t="n">
        <f aca="false">COUNTIF($M$236:$M$237,CY237)*$D$31</f>
        <v>0</v>
      </c>
      <c r="DA237" s="403"/>
      <c r="DB237" s="397"/>
      <c r="DC237" s="398" t="n">
        <f aca="false">COUNTIF($M$236:$M$237,DB237)*$D$31</f>
        <v>0</v>
      </c>
      <c r="DD237" s="403"/>
      <c r="DE237" s="397"/>
      <c r="DF237" s="398" t="n">
        <f aca="false">COUNTIF($M$236:$M$237,DE237)*$D$31</f>
        <v>0</v>
      </c>
      <c r="DG237" s="403"/>
      <c r="DH237" s="397"/>
      <c r="DI237" s="398" t="n">
        <f aca="false">COUNTIF($M$236:$M$237,DH237)*$D$31</f>
        <v>0</v>
      </c>
      <c r="DJ237" s="403"/>
      <c r="DK237" s="397"/>
      <c r="DL237" s="398" t="n">
        <f aca="false">COUNTIF($M$236:$M$237,DK237)*$D$31</f>
        <v>0</v>
      </c>
      <c r="DM237" s="403"/>
      <c r="DN237" s="397"/>
      <c r="DO237" s="398" t="n">
        <f aca="false">COUNTIF($M$236:$M$237,DN237)*$D$31</f>
        <v>0</v>
      </c>
      <c r="DP237" s="403"/>
      <c r="DQ237" s="397"/>
      <c r="DR237" s="398" t="n">
        <f aca="false">COUNTIF($M$236:$M$237,DQ237)*$D$31</f>
        <v>0</v>
      </c>
      <c r="DS237" s="403"/>
      <c r="DT237" s="397"/>
      <c r="DU237" s="398" t="n">
        <f aca="false">COUNTIF($M$236:$M$237,DT237)*$D$31</f>
        <v>0</v>
      </c>
      <c r="DV237" s="403"/>
      <c r="DW237" s="397"/>
      <c r="DX237" s="398" t="n">
        <f aca="false">COUNTIF($M$236:$M$237,DW237)*$D$31</f>
        <v>0</v>
      </c>
      <c r="DY237" s="403"/>
      <c r="DZ237" s="397"/>
      <c r="EA237" s="398" t="n">
        <f aca="false">COUNTIF($M$236:$M$237,DZ237)*$D$31</f>
        <v>0</v>
      </c>
      <c r="EB237" s="403"/>
      <c r="EC237" s="397"/>
      <c r="ED237" s="398" t="n">
        <f aca="false">COUNTIF($M$236:$M$237,EC237)*$D$31</f>
        <v>0</v>
      </c>
      <c r="EE237" s="403"/>
      <c r="EF237" s="397"/>
      <c r="EG237" s="398" t="n">
        <f aca="false">COUNTIF($M$236:$M$237,EF237)*$D$31</f>
        <v>0</v>
      </c>
      <c r="EH237" s="403"/>
      <c r="EI237" s="403"/>
    </row>
    <row r="238" customFormat="false" ht="15" hidden="false" customHeight="false" outlineLevel="0" collapsed="false">
      <c r="A238" s="331"/>
      <c r="B238" s="331"/>
      <c r="C238" s="421"/>
      <c r="D238" s="421"/>
      <c r="E238" s="421"/>
      <c r="F238" s="422"/>
      <c r="G238" s="422"/>
      <c r="H238" s="409"/>
      <c r="I238" s="409"/>
      <c r="J238" s="412"/>
      <c r="K238" s="413" t="str">
        <f aca="false">Idiomas!D465</f>
        <v>Equipos 3-4</v>
      </c>
      <c r="L238" s="414"/>
      <c r="M238" s="413" t="str">
        <f aca="false">"Max: "&amp;$D$31*COUNT(T236:T237)</f>
        <v>Max: 14</v>
      </c>
      <c r="N238" s="331"/>
      <c r="O238" s="331"/>
      <c r="P238" s="331"/>
      <c r="Q238" s="331"/>
      <c r="R238" s="331"/>
      <c r="S238" s="415"/>
      <c r="T238" s="346" t="n">
        <f aca="false">SUM(T236:T237)</f>
        <v>0</v>
      </c>
      <c r="U238" s="326"/>
      <c r="V238" s="415"/>
      <c r="W238" s="346" t="n">
        <f aca="false">SUM(W236:W237)</f>
        <v>0</v>
      </c>
      <c r="X238" s="326"/>
      <c r="Y238" s="415"/>
      <c r="Z238" s="346" t="n">
        <f aca="false">SUM(Z236:Z237)</f>
        <v>0</v>
      </c>
      <c r="AA238" s="326"/>
      <c r="AB238" s="415"/>
      <c r="AC238" s="346" t="n">
        <f aca="false">SUM(AC236:AC237)</f>
        <v>0</v>
      </c>
      <c r="AD238" s="326"/>
      <c r="AE238" s="415"/>
      <c r="AF238" s="346" t="n">
        <f aca="false">SUM(AF236:AF237)</f>
        <v>0</v>
      </c>
      <c r="AG238" s="326"/>
      <c r="AH238" s="415"/>
      <c r="AI238" s="346" t="n">
        <f aca="false">SUM(AI236:AI237)</f>
        <v>0</v>
      </c>
      <c r="AJ238" s="326"/>
      <c r="AK238" s="415"/>
      <c r="AL238" s="346" t="n">
        <f aca="false">SUM(AL236:AL237)</f>
        <v>0</v>
      </c>
      <c r="AM238" s="326"/>
      <c r="AN238" s="415"/>
      <c r="AO238" s="346" t="n">
        <f aca="false">SUM(AO236:AO237)</f>
        <v>0</v>
      </c>
      <c r="AP238" s="326"/>
      <c r="AQ238" s="415"/>
      <c r="AR238" s="346" t="n">
        <f aca="false">SUM(AR236:AR237)</f>
        <v>0</v>
      </c>
      <c r="AS238" s="326"/>
      <c r="AT238" s="415"/>
      <c r="AU238" s="346" t="n">
        <f aca="false">SUM(AU236:AU237)</f>
        <v>0</v>
      </c>
      <c r="AV238" s="326"/>
      <c r="AW238" s="415"/>
      <c r="AX238" s="346" t="n">
        <f aca="false">SUM(AX236:AX237)</f>
        <v>0</v>
      </c>
      <c r="AY238" s="326"/>
      <c r="AZ238" s="415"/>
      <c r="BA238" s="346" t="n">
        <f aca="false">SUM(BA236:BA237)</f>
        <v>0</v>
      </c>
      <c r="BB238" s="326"/>
      <c r="BC238" s="415"/>
      <c r="BD238" s="346" t="n">
        <f aca="false">SUM(BD236:BD237)</f>
        <v>0</v>
      </c>
      <c r="BE238" s="326"/>
      <c r="BF238" s="415"/>
      <c r="BG238" s="346" t="n">
        <f aca="false">SUM(BG236:BG237)</f>
        <v>0</v>
      </c>
      <c r="BH238" s="326"/>
      <c r="BI238" s="415"/>
      <c r="BJ238" s="346" t="n">
        <f aca="false">SUM(BJ236:BJ237)</f>
        <v>0</v>
      </c>
      <c r="BK238" s="326"/>
      <c r="BL238" s="415"/>
      <c r="BM238" s="346" t="n">
        <f aca="false">SUM(BM236:BM237)</f>
        <v>0</v>
      </c>
      <c r="BN238" s="326"/>
      <c r="BO238" s="415"/>
      <c r="BP238" s="346" t="n">
        <f aca="false">SUM(BP236:BP237)</f>
        <v>0</v>
      </c>
      <c r="BQ238" s="326"/>
      <c r="BR238" s="415"/>
      <c r="BS238" s="346" t="n">
        <f aca="false">SUM(BS236:BS237)</f>
        <v>0</v>
      </c>
      <c r="BT238" s="326"/>
      <c r="BU238" s="415"/>
      <c r="BV238" s="346" t="n">
        <f aca="false">SUM(BV236:BV237)</f>
        <v>0</v>
      </c>
      <c r="BW238" s="326"/>
      <c r="BX238" s="415"/>
      <c r="BY238" s="346" t="n">
        <f aca="false">SUM(BY236:BY237)</f>
        <v>0</v>
      </c>
      <c r="BZ238" s="326"/>
      <c r="CA238" s="415"/>
      <c r="CB238" s="346" t="n">
        <f aca="false">SUM(CB236:CB237)</f>
        <v>0</v>
      </c>
      <c r="CC238" s="326"/>
      <c r="CD238" s="415"/>
      <c r="CE238" s="346" t="n">
        <f aca="false">SUM(CE236:CE237)</f>
        <v>0</v>
      </c>
      <c r="CF238" s="326"/>
      <c r="CG238" s="415"/>
      <c r="CH238" s="346" t="n">
        <f aca="false">SUM(CH236:CH237)</f>
        <v>0</v>
      </c>
      <c r="CI238" s="326"/>
      <c r="CJ238" s="415"/>
      <c r="CK238" s="346" t="n">
        <f aca="false">SUM(CK236:CK237)</f>
        <v>0</v>
      </c>
      <c r="CL238" s="326"/>
      <c r="CM238" s="415"/>
      <c r="CN238" s="346" t="n">
        <f aca="false">SUM(CN236:CN237)</f>
        <v>0</v>
      </c>
      <c r="CO238" s="326"/>
      <c r="CP238" s="415"/>
      <c r="CQ238" s="346" t="n">
        <f aca="false">SUM(CQ236:CQ237)</f>
        <v>0</v>
      </c>
      <c r="CR238" s="326"/>
      <c r="CS238" s="415"/>
      <c r="CT238" s="346" t="n">
        <f aca="false">SUM(CT236:CT237)</f>
        <v>0</v>
      </c>
      <c r="CU238" s="326"/>
      <c r="CV238" s="415"/>
      <c r="CW238" s="346" t="n">
        <f aca="false">SUM(CW236:CW237)</f>
        <v>0</v>
      </c>
      <c r="CX238" s="326"/>
      <c r="CY238" s="415"/>
      <c r="CZ238" s="346" t="n">
        <f aca="false">SUM(CZ236:CZ237)</f>
        <v>0</v>
      </c>
      <c r="DA238" s="326"/>
      <c r="DB238" s="415"/>
      <c r="DC238" s="346" t="n">
        <f aca="false">SUM(DC236:DC237)</f>
        <v>0</v>
      </c>
      <c r="DD238" s="326"/>
      <c r="DE238" s="415"/>
      <c r="DF238" s="346" t="n">
        <f aca="false">SUM(DF236:DF237)</f>
        <v>0</v>
      </c>
      <c r="DG238" s="326"/>
      <c r="DH238" s="415"/>
      <c r="DI238" s="346" t="n">
        <f aca="false">SUM(DI236:DI237)</f>
        <v>0</v>
      </c>
      <c r="DJ238" s="326"/>
      <c r="DK238" s="415"/>
      <c r="DL238" s="346" t="n">
        <f aca="false">SUM(DL236:DL237)</f>
        <v>0</v>
      </c>
      <c r="DM238" s="326"/>
      <c r="DN238" s="415"/>
      <c r="DO238" s="346" t="n">
        <f aca="false">SUM(DO236:DO237)</f>
        <v>0</v>
      </c>
      <c r="DP238" s="326"/>
      <c r="DQ238" s="415"/>
      <c r="DR238" s="346" t="n">
        <f aca="false">SUM(DR236:DR237)</f>
        <v>0</v>
      </c>
      <c r="DS238" s="326"/>
      <c r="DT238" s="415"/>
      <c r="DU238" s="346" t="n">
        <f aca="false">SUM(DU236:DU237)</f>
        <v>0</v>
      </c>
      <c r="DV238" s="326"/>
      <c r="DW238" s="415"/>
      <c r="DX238" s="346" t="n">
        <f aca="false">SUM(DX236:DX237)</f>
        <v>0</v>
      </c>
      <c r="DY238" s="326"/>
      <c r="DZ238" s="415"/>
      <c r="EA238" s="346" t="n">
        <f aca="false">SUM(EA236:EA237)</f>
        <v>0</v>
      </c>
      <c r="EB238" s="326"/>
      <c r="EC238" s="415"/>
      <c r="ED238" s="346" t="n">
        <f aca="false">SUM(ED236:ED237)</f>
        <v>0</v>
      </c>
      <c r="EE238" s="326"/>
      <c r="EF238" s="415"/>
      <c r="EG238" s="346" t="n">
        <f aca="false">SUM(EG236:EG237)</f>
        <v>0</v>
      </c>
      <c r="EH238" s="326"/>
      <c r="EI238" s="326"/>
    </row>
    <row r="239" customFormat="false" ht="15" hidden="false" customHeight="false" outlineLevel="0" collapsed="false">
      <c r="A239" s="331"/>
      <c r="B239" s="331"/>
      <c r="C239" s="421"/>
      <c r="D239" s="421"/>
      <c r="E239" s="421"/>
      <c r="F239" s="422"/>
      <c r="G239" s="422"/>
      <c r="H239" s="409"/>
      <c r="I239" s="409"/>
      <c r="J239" s="412"/>
      <c r="K239" s="345" t="str">
        <f aca="false">Idiomas!D146</f>
        <v>CLASIFICADOS PARA LA FINAL</v>
      </c>
      <c r="L239" s="332"/>
      <c r="M239" s="346"/>
      <c r="N239" s="331"/>
      <c r="O239" s="331"/>
      <c r="P239" s="331"/>
      <c r="Q239" s="331"/>
      <c r="R239" s="331"/>
      <c r="S239" s="415"/>
      <c r="T239" s="346"/>
      <c r="U239" s="326"/>
      <c r="V239" s="415"/>
      <c r="W239" s="346"/>
      <c r="X239" s="326"/>
      <c r="Y239" s="415"/>
      <c r="Z239" s="346"/>
      <c r="AA239" s="326"/>
      <c r="AB239" s="415"/>
      <c r="AC239" s="346"/>
      <c r="AD239" s="326"/>
      <c r="AE239" s="415"/>
      <c r="AF239" s="346"/>
      <c r="AG239" s="326"/>
      <c r="AH239" s="415"/>
      <c r="AI239" s="346"/>
      <c r="AJ239" s="326"/>
      <c r="AK239" s="415"/>
      <c r="AL239" s="346"/>
      <c r="AM239" s="326"/>
      <c r="AN239" s="415"/>
      <c r="AO239" s="346"/>
      <c r="AP239" s="326"/>
      <c r="AQ239" s="415"/>
      <c r="AR239" s="346"/>
      <c r="AS239" s="326"/>
      <c r="AT239" s="415"/>
      <c r="AU239" s="346"/>
      <c r="AV239" s="326"/>
      <c r="AW239" s="415"/>
      <c r="AX239" s="346"/>
      <c r="AY239" s="326"/>
      <c r="AZ239" s="415"/>
      <c r="BA239" s="346"/>
      <c r="BB239" s="326"/>
      <c r="BC239" s="415"/>
      <c r="BD239" s="346"/>
      <c r="BE239" s="326"/>
      <c r="BF239" s="415"/>
      <c r="BG239" s="346"/>
      <c r="BH239" s="326"/>
      <c r="BI239" s="415"/>
      <c r="BJ239" s="346"/>
      <c r="BK239" s="326"/>
      <c r="BL239" s="415"/>
      <c r="BM239" s="346"/>
      <c r="BN239" s="326"/>
      <c r="BO239" s="415"/>
      <c r="BP239" s="346"/>
      <c r="BQ239" s="326"/>
      <c r="BR239" s="415"/>
      <c r="BS239" s="346"/>
      <c r="BT239" s="326"/>
      <c r="BU239" s="415"/>
      <c r="BV239" s="346"/>
      <c r="BW239" s="326"/>
      <c r="BX239" s="415"/>
      <c r="BY239" s="346"/>
      <c r="BZ239" s="326"/>
      <c r="CA239" s="415"/>
      <c r="CB239" s="346"/>
      <c r="CC239" s="326"/>
      <c r="CD239" s="415"/>
      <c r="CE239" s="346"/>
      <c r="CF239" s="326"/>
      <c r="CG239" s="415"/>
      <c r="CH239" s="346"/>
      <c r="CI239" s="326"/>
      <c r="CJ239" s="415"/>
      <c r="CK239" s="346"/>
      <c r="CL239" s="326"/>
      <c r="CM239" s="415"/>
      <c r="CN239" s="346"/>
      <c r="CO239" s="326"/>
      <c r="CP239" s="415"/>
      <c r="CQ239" s="346"/>
      <c r="CR239" s="326"/>
      <c r="CS239" s="415"/>
      <c r="CT239" s="346"/>
      <c r="CU239" s="326"/>
      <c r="CV239" s="415"/>
      <c r="CW239" s="346"/>
      <c r="CX239" s="326"/>
      <c r="CY239" s="415"/>
      <c r="CZ239" s="346"/>
      <c r="DA239" s="326"/>
      <c r="DB239" s="415"/>
      <c r="DC239" s="346"/>
      <c r="DD239" s="326"/>
      <c r="DE239" s="415"/>
      <c r="DF239" s="346"/>
      <c r="DG239" s="326"/>
      <c r="DH239" s="415"/>
      <c r="DI239" s="346"/>
      <c r="DJ239" s="326"/>
      <c r="DK239" s="415"/>
      <c r="DL239" s="346"/>
      <c r="DM239" s="326"/>
      <c r="DN239" s="415"/>
      <c r="DO239" s="346"/>
      <c r="DP239" s="326"/>
      <c r="DQ239" s="415"/>
      <c r="DR239" s="346"/>
      <c r="DS239" s="326"/>
      <c r="DT239" s="415"/>
      <c r="DU239" s="346"/>
      <c r="DV239" s="326"/>
      <c r="DW239" s="415"/>
      <c r="DX239" s="346"/>
      <c r="DY239" s="326"/>
      <c r="DZ239" s="415"/>
      <c r="EA239" s="346"/>
      <c r="EB239" s="326"/>
      <c r="EC239" s="415"/>
      <c r="ED239" s="346"/>
      <c r="EE239" s="326"/>
      <c r="EF239" s="415"/>
      <c r="EG239" s="346"/>
      <c r="EH239" s="326"/>
      <c r="EI239" s="326"/>
    </row>
    <row r="240" customFormat="false" ht="15" hidden="false" customHeight="false" outlineLevel="0" collapsed="false">
      <c r="A240" s="331"/>
      <c r="B240" s="331"/>
      <c r="C240" s="421"/>
      <c r="D240" s="421"/>
      <c r="E240" s="421"/>
      <c r="F240" s="422" t="n">
        <f aca="false">$D$32</f>
        <v>7</v>
      </c>
      <c r="G240" s="422" t="n">
        <f aca="false">VLOOKUP(H240,Equipos!$Q$1:$R$25,2,0)</f>
        <v>23</v>
      </c>
      <c r="H240" s="409" t="str">
        <f aca="false">Idiomas!$D$263</f>
        <v>Semifinales</v>
      </c>
      <c r="I240" s="409"/>
      <c r="J240" s="427" t="s">
        <v>120</v>
      </c>
      <c r="K240" s="353" t="str">
        <f aca="false">Idiomas!$D$203&amp;"-"&amp;ROWS($L$240:L240)</f>
        <v>Finalista-1</v>
      </c>
      <c r="L240" s="353"/>
      <c r="M240" s="358" t="str">
        <f aca="false">WORLDCUP!AA147</f>
        <v>W101</v>
      </c>
      <c r="N240" s="331"/>
      <c r="O240" s="331"/>
      <c r="P240" s="331"/>
      <c r="Q240" s="331"/>
      <c r="R240" s="331"/>
      <c r="S240" s="369" t="s">
        <v>347</v>
      </c>
      <c r="T240" s="370" t="n">
        <f aca="false">COUNTIF($M$240:$M$241,S240)*$D$32</f>
        <v>0</v>
      </c>
      <c r="U240" s="403"/>
      <c r="V240" s="369" t="s">
        <v>362</v>
      </c>
      <c r="W240" s="370" t="n">
        <f aca="false">COUNTIF($M$240:$M$241,V240)*$D$32</f>
        <v>0</v>
      </c>
      <c r="X240" s="403"/>
      <c r="Y240" s="369" t="s">
        <v>2</v>
      </c>
      <c r="Z240" s="370" t="n">
        <f aca="false">COUNTIF($M$240:$M$241,Y240)*$D$32</f>
        <v>0</v>
      </c>
      <c r="AA240" s="403"/>
      <c r="AB240" s="369" t="s">
        <v>362</v>
      </c>
      <c r="AC240" s="370" t="n">
        <f aca="false">COUNTIF($M$240:$M$241,AB240)*$D$32</f>
        <v>0</v>
      </c>
      <c r="AD240" s="403"/>
      <c r="AE240" s="369" t="s">
        <v>2</v>
      </c>
      <c r="AF240" s="370" t="n">
        <f aca="false">COUNTIF($M$240:$M$241,AE240)*$D$32</f>
        <v>0</v>
      </c>
      <c r="AG240" s="403"/>
      <c r="AH240" s="369" t="s">
        <v>2</v>
      </c>
      <c r="AI240" s="370" t="n">
        <f aca="false">COUNTIF($M$240:$M$241,AH240)*$D$32</f>
        <v>0</v>
      </c>
      <c r="AJ240" s="403"/>
      <c r="AK240" s="369" t="s">
        <v>2</v>
      </c>
      <c r="AL240" s="370" t="n">
        <f aca="false">COUNTIF($M$240:$M$241,AK240)*$D$32</f>
        <v>0</v>
      </c>
      <c r="AM240" s="403"/>
      <c r="AN240" s="369" t="s">
        <v>2</v>
      </c>
      <c r="AO240" s="370" t="n">
        <f aca="false">COUNTIF($M$240:$M$241,AN240)*$D$32</f>
        <v>0</v>
      </c>
      <c r="AP240" s="403"/>
      <c r="AQ240" s="369" t="s">
        <v>2</v>
      </c>
      <c r="AR240" s="370" t="n">
        <f aca="false">COUNTIF($M$240:$M$241,AQ240)*$D$32</f>
        <v>0</v>
      </c>
      <c r="AS240" s="403"/>
      <c r="AT240" s="369" t="s">
        <v>2</v>
      </c>
      <c r="AU240" s="370" t="n">
        <f aca="false">COUNTIF($M$240:$M$241,AT240)*$D$32</f>
        <v>0</v>
      </c>
      <c r="AV240" s="403"/>
      <c r="AW240" s="369" t="s">
        <v>362</v>
      </c>
      <c r="AX240" s="370" t="n">
        <f aca="false">COUNTIF($M$240:$M$241,AW240)*$D$32</f>
        <v>0</v>
      </c>
      <c r="AY240" s="403"/>
      <c r="AZ240" s="369" t="s">
        <v>362</v>
      </c>
      <c r="BA240" s="370" t="n">
        <f aca="false">COUNTIF($M$240:$M$241,AZ240)*$D$32</f>
        <v>0</v>
      </c>
      <c r="BB240" s="403"/>
      <c r="BC240" s="369" t="s">
        <v>351</v>
      </c>
      <c r="BD240" s="370" t="n">
        <f aca="false">COUNTIF($M$240:$M$241,BC240)*$D$32</f>
        <v>0</v>
      </c>
      <c r="BE240" s="403"/>
      <c r="BF240" s="369" t="s">
        <v>2</v>
      </c>
      <c r="BG240" s="370" t="n">
        <f aca="false">COUNTIF($M$240:$M$241,BF240)*$D$32</f>
        <v>0</v>
      </c>
      <c r="BH240" s="403"/>
      <c r="BI240" s="369" t="s">
        <v>2</v>
      </c>
      <c r="BJ240" s="370" t="n">
        <f aca="false">COUNTIF($M$240:$M$241,BI240)*$D$32</f>
        <v>0</v>
      </c>
      <c r="BK240" s="403"/>
      <c r="BL240" s="369" t="s">
        <v>2</v>
      </c>
      <c r="BM240" s="370" t="n">
        <f aca="false">COUNTIF($M$240:$M$241,BL240)*$D$32</f>
        <v>0</v>
      </c>
      <c r="BN240" s="403"/>
      <c r="BO240" s="369" t="s">
        <v>2</v>
      </c>
      <c r="BP240" s="370" t="n">
        <f aca="false">COUNTIF($M$240:$M$241,BO240)*$D$32</f>
        <v>0</v>
      </c>
      <c r="BQ240" s="403"/>
      <c r="BR240" s="369" t="s">
        <v>362</v>
      </c>
      <c r="BS240" s="370" t="n">
        <f aca="false">COUNTIF($M$240:$M$241,BR240)*$D$32</f>
        <v>0</v>
      </c>
      <c r="BT240" s="403"/>
      <c r="BU240" s="369"/>
      <c r="BV240" s="370" t="n">
        <f aca="false">COUNTIF($M$240:$M$241,BU240)*$D$32</f>
        <v>0</v>
      </c>
      <c r="BW240" s="403"/>
      <c r="BX240" s="369"/>
      <c r="BY240" s="370" t="n">
        <f aca="false">COUNTIF($M$240:$M$241,BX240)*$D$32</f>
        <v>0</v>
      </c>
      <c r="BZ240" s="403"/>
      <c r="CA240" s="369"/>
      <c r="CB240" s="370" t="n">
        <f aca="false">COUNTIF($M$240:$M$241,CA240)*$D$32</f>
        <v>0</v>
      </c>
      <c r="CC240" s="403"/>
      <c r="CD240" s="369"/>
      <c r="CE240" s="370" t="n">
        <f aca="false">COUNTIF($M$240:$M$241,CD240)*$D$32</f>
        <v>0</v>
      </c>
      <c r="CF240" s="403"/>
      <c r="CG240" s="369"/>
      <c r="CH240" s="370" t="n">
        <f aca="false">COUNTIF($M$240:$M$241,CG240)*$D$32</f>
        <v>0</v>
      </c>
      <c r="CI240" s="403"/>
      <c r="CJ240" s="369"/>
      <c r="CK240" s="370" t="n">
        <f aca="false">COUNTIF($M$240:$M$241,CJ240)*$D$32</f>
        <v>0</v>
      </c>
      <c r="CL240" s="403"/>
      <c r="CM240" s="369"/>
      <c r="CN240" s="370" t="n">
        <f aca="false">COUNTIF($M$240:$M$241,CM240)*$D$32</f>
        <v>0</v>
      </c>
      <c r="CO240" s="403"/>
      <c r="CP240" s="369"/>
      <c r="CQ240" s="370" t="n">
        <f aca="false">COUNTIF($M$240:$M$241,CP240)*$D$32</f>
        <v>0</v>
      </c>
      <c r="CR240" s="403"/>
      <c r="CS240" s="369"/>
      <c r="CT240" s="370" t="n">
        <f aca="false">COUNTIF($M$240:$M$241,CS240)*$D$32</f>
        <v>0</v>
      </c>
      <c r="CU240" s="403"/>
      <c r="CV240" s="369"/>
      <c r="CW240" s="370" t="n">
        <f aca="false">COUNTIF($M$240:$M$241,CV240)*$D$32</f>
        <v>0</v>
      </c>
      <c r="CX240" s="403"/>
      <c r="CY240" s="369"/>
      <c r="CZ240" s="370" t="n">
        <f aca="false">COUNTIF($M$240:$M$241,CY240)*$D$32</f>
        <v>0</v>
      </c>
      <c r="DA240" s="403"/>
      <c r="DB240" s="369"/>
      <c r="DC240" s="370" t="n">
        <f aca="false">COUNTIF($M$240:$M$241,DB240)*$D$32</f>
        <v>0</v>
      </c>
      <c r="DD240" s="403"/>
      <c r="DE240" s="369"/>
      <c r="DF240" s="370" t="n">
        <f aca="false">COUNTIF($M$240:$M$241,DE240)*$D$32</f>
        <v>0</v>
      </c>
      <c r="DG240" s="403"/>
      <c r="DH240" s="369"/>
      <c r="DI240" s="370" t="n">
        <f aca="false">COUNTIF($M$240:$M$241,DH240)*$D$32</f>
        <v>0</v>
      </c>
      <c r="DJ240" s="403"/>
      <c r="DK240" s="369"/>
      <c r="DL240" s="370" t="n">
        <f aca="false">COUNTIF($M$240:$M$241,DK240)*$D$32</f>
        <v>0</v>
      </c>
      <c r="DM240" s="403"/>
      <c r="DN240" s="369"/>
      <c r="DO240" s="370" t="n">
        <f aca="false">COUNTIF($M$240:$M$241,DN240)*$D$32</f>
        <v>0</v>
      </c>
      <c r="DP240" s="403"/>
      <c r="DQ240" s="369"/>
      <c r="DR240" s="370" t="n">
        <f aca="false">COUNTIF($M$240:$M$241,DQ240)*$D$32</f>
        <v>0</v>
      </c>
      <c r="DS240" s="403"/>
      <c r="DT240" s="369"/>
      <c r="DU240" s="370" t="n">
        <f aca="false">COUNTIF($M$240:$M$241,DT240)*$D$32</f>
        <v>0</v>
      </c>
      <c r="DV240" s="403"/>
      <c r="DW240" s="369"/>
      <c r="DX240" s="370" t="n">
        <f aca="false">COUNTIF($M$240:$M$241,DW240)*$D$32</f>
        <v>0</v>
      </c>
      <c r="DY240" s="403"/>
      <c r="DZ240" s="369"/>
      <c r="EA240" s="370" t="n">
        <f aca="false">COUNTIF($M$240:$M$241,DZ240)*$D$32</f>
        <v>0</v>
      </c>
      <c r="EB240" s="403"/>
      <c r="EC240" s="369"/>
      <c r="ED240" s="370" t="n">
        <f aca="false">COUNTIF($M$240:$M$241,EC240)*$D$32</f>
        <v>0</v>
      </c>
      <c r="EE240" s="403"/>
      <c r="EF240" s="369"/>
      <c r="EG240" s="370" t="n">
        <f aca="false">COUNTIF($M$240:$M$241,EF240)*$D$32</f>
        <v>0</v>
      </c>
      <c r="EH240" s="403"/>
      <c r="EI240" s="403"/>
    </row>
    <row r="241" customFormat="false" ht="15" hidden="false" customHeight="false" outlineLevel="0" collapsed="false">
      <c r="A241" s="331"/>
      <c r="B241" s="331"/>
      <c r="C241" s="421"/>
      <c r="D241" s="421"/>
      <c r="E241" s="421"/>
      <c r="F241" s="422" t="n">
        <f aca="false">$D$32</f>
        <v>7</v>
      </c>
      <c r="G241" s="422" t="n">
        <f aca="false">VLOOKUP(H241,Equipos!$Q$1:$R$25,2,0)</f>
        <v>23</v>
      </c>
      <c r="H241" s="409" t="str">
        <f aca="false">Idiomas!$D$263</f>
        <v>Semifinales</v>
      </c>
      <c r="I241" s="409"/>
      <c r="J241" s="427"/>
      <c r="K241" s="395" t="str">
        <f aca="false">Idiomas!$D$203&amp;"-"&amp;ROWS($L$240:L241)</f>
        <v>Finalista-2</v>
      </c>
      <c r="L241" s="395"/>
      <c r="M241" s="396" t="str">
        <f aca="false">WORLDCUP!AF147</f>
        <v>W102</v>
      </c>
      <c r="N241" s="331"/>
      <c r="O241" s="331"/>
      <c r="P241" s="331"/>
      <c r="Q241" s="331"/>
      <c r="R241" s="331"/>
      <c r="S241" s="397" t="s">
        <v>339</v>
      </c>
      <c r="T241" s="398" t="n">
        <f aca="false">COUNTIF($M$240:$M$241,S241)*$D$32</f>
        <v>0</v>
      </c>
      <c r="U241" s="403"/>
      <c r="V241" s="397" t="s">
        <v>366</v>
      </c>
      <c r="W241" s="398" t="n">
        <f aca="false">COUNTIF($M$240:$M$241,V241)*$D$32</f>
        <v>0</v>
      </c>
      <c r="X241" s="403"/>
      <c r="Y241" s="397" t="s">
        <v>370</v>
      </c>
      <c r="Z241" s="398" t="n">
        <f aca="false">COUNTIF($M$240:$M$241,Y241)*$D$32</f>
        <v>0</v>
      </c>
      <c r="AA241" s="403"/>
      <c r="AB241" s="397" t="s">
        <v>366</v>
      </c>
      <c r="AC241" s="398" t="n">
        <f aca="false">COUNTIF($M$240:$M$241,AB241)*$D$32</f>
        <v>0</v>
      </c>
      <c r="AD241" s="403"/>
      <c r="AE241" s="397" t="s">
        <v>366</v>
      </c>
      <c r="AF241" s="398" t="n">
        <f aca="false">COUNTIF($M$240:$M$241,AE241)*$D$32</f>
        <v>0</v>
      </c>
      <c r="AG241" s="403"/>
      <c r="AH241" s="397" t="s">
        <v>374</v>
      </c>
      <c r="AI241" s="398" t="n">
        <f aca="false">COUNTIF($M$240:$M$241,AH241)*$D$32</f>
        <v>0</v>
      </c>
      <c r="AJ241" s="403"/>
      <c r="AK241" s="397" t="s">
        <v>339</v>
      </c>
      <c r="AL241" s="398" t="n">
        <f aca="false">COUNTIF($M$240:$M$241,AK241)*$D$32</f>
        <v>0</v>
      </c>
      <c r="AM241" s="403"/>
      <c r="AN241" s="397" t="s">
        <v>339</v>
      </c>
      <c r="AO241" s="398" t="n">
        <f aca="false">COUNTIF($M$240:$M$241,AN241)*$D$32</f>
        <v>0</v>
      </c>
      <c r="AP241" s="403"/>
      <c r="AQ241" s="397" t="s">
        <v>374</v>
      </c>
      <c r="AR241" s="398" t="n">
        <f aca="false">COUNTIF($M$240:$M$241,AQ241)*$D$32</f>
        <v>0</v>
      </c>
      <c r="AS241" s="403"/>
      <c r="AT241" s="397" t="s">
        <v>370</v>
      </c>
      <c r="AU241" s="398" t="n">
        <f aca="false">COUNTIF($M$240:$M$241,AT241)*$D$32</f>
        <v>0</v>
      </c>
      <c r="AV241" s="403"/>
      <c r="AW241" s="397" t="s">
        <v>370</v>
      </c>
      <c r="AX241" s="398" t="n">
        <f aca="false">COUNTIF($M$240:$M$241,AW241)*$D$32</f>
        <v>0</v>
      </c>
      <c r="AY241" s="403"/>
      <c r="AZ241" s="397" t="s">
        <v>374</v>
      </c>
      <c r="BA241" s="398" t="n">
        <f aca="false">COUNTIF($M$240:$M$241,AZ241)*$D$32</f>
        <v>0</v>
      </c>
      <c r="BB241" s="403"/>
      <c r="BC241" s="397" t="s">
        <v>375</v>
      </c>
      <c r="BD241" s="398" t="n">
        <f aca="false">COUNTIF($M$240:$M$241,BC241)*$D$32</f>
        <v>0</v>
      </c>
      <c r="BE241" s="403"/>
      <c r="BF241" s="397" t="s">
        <v>370</v>
      </c>
      <c r="BG241" s="398" t="n">
        <f aca="false">COUNTIF($M$240:$M$241,BF241)*$D$32</f>
        <v>0</v>
      </c>
      <c r="BH241" s="403"/>
      <c r="BI241" s="397" t="s">
        <v>339</v>
      </c>
      <c r="BJ241" s="398" t="n">
        <f aca="false">COUNTIF($M$240:$M$241,BI241)*$D$32</f>
        <v>0</v>
      </c>
      <c r="BK241" s="403"/>
      <c r="BL241" s="397" t="s">
        <v>374</v>
      </c>
      <c r="BM241" s="398" t="n">
        <f aca="false">COUNTIF($M$240:$M$241,BL241)*$D$32</f>
        <v>0</v>
      </c>
      <c r="BN241" s="403"/>
      <c r="BO241" s="397" t="s">
        <v>366</v>
      </c>
      <c r="BP241" s="398" t="n">
        <f aca="false">COUNTIF($M$240:$M$241,BO241)*$D$32</f>
        <v>0</v>
      </c>
      <c r="BQ241" s="403"/>
      <c r="BR241" s="397" t="s">
        <v>366</v>
      </c>
      <c r="BS241" s="398" t="n">
        <f aca="false">COUNTIF($M$240:$M$241,BR241)*$D$32</f>
        <v>0</v>
      </c>
      <c r="BT241" s="403"/>
      <c r="BU241" s="397"/>
      <c r="BV241" s="398" t="n">
        <f aca="false">COUNTIF($M$240:$M$241,BU241)*$D$32</f>
        <v>0</v>
      </c>
      <c r="BW241" s="403"/>
      <c r="BX241" s="397"/>
      <c r="BY241" s="398" t="n">
        <f aca="false">COUNTIF($M$240:$M$241,BX241)*$D$32</f>
        <v>0</v>
      </c>
      <c r="BZ241" s="403"/>
      <c r="CA241" s="397"/>
      <c r="CB241" s="398" t="n">
        <f aca="false">COUNTIF($M$240:$M$241,CA241)*$D$32</f>
        <v>0</v>
      </c>
      <c r="CC241" s="403"/>
      <c r="CD241" s="397"/>
      <c r="CE241" s="398" t="n">
        <f aca="false">COUNTIF($M$240:$M$241,CD241)*$D$32</f>
        <v>0</v>
      </c>
      <c r="CF241" s="403"/>
      <c r="CG241" s="397"/>
      <c r="CH241" s="398" t="n">
        <f aca="false">COUNTIF($M$240:$M$241,CG241)*$D$32</f>
        <v>0</v>
      </c>
      <c r="CI241" s="403"/>
      <c r="CJ241" s="397"/>
      <c r="CK241" s="398" t="n">
        <f aca="false">COUNTIF($M$240:$M$241,CJ241)*$D$32</f>
        <v>0</v>
      </c>
      <c r="CL241" s="403"/>
      <c r="CM241" s="397"/>
      <c r="CN241" s="398" t="n">
        <f aca="false">COUNTIF($M$240:$M$241,CM241)*$D$32</f>
        <v>0</v>
      </c>
      <c r="CO241" s="403"/>
      <c r="CP241" s="397"/>
      <c r="CQ241" s="398" t="n">
        <f aca="false">COUNTIF($M$240:$M$241,CP241)*$D$32</f>
        <v>0</v>
      </c>
      <c r="CR241" s="403"/>
      <c r="CS241" s="397"/>
      <c r="CT241" s="398" t="n">
        <f aca="false">COUNTIF($M$240:$M$241,CS241)*$D$32</f>
        <v>0</v>
      </c>
      <c r="CU241" s="403"/>
      <c r="CV241" s="397"/>
      <c r="CW241" s="398" t="n">
        <f aca="false">COUNTIF($M$240:$M$241,CV241)*$D$32</f>
        <v>0</v>
      </c>
      <c r="CX241" s="403"/>
      <c r="CY241" s="397"/>
      <c r="CZ241" s="398" t="n">
        <f aca="false">COUNTIF($M$240:$M$241,CY241)*$D$32</f>
        <v>0</v>
      </c>
      <c r="DA241" s="403"/>
      <c r="DB241" s="397"/>
      <c r="DC241" s="398" t="n">
        <f aca="false">COUNTIF($M$240:$M$241,DB241)*$D$32</f>
        <v>0</v>
      </c>
      <c r="DD241" s="403"/>
      <c r="DE241" s="397"/>
      <c r="DF241" s="398" t="n">
        <f aca="false">COUNTIF($M$240:$M$241,DE241)*$D$32</f>
        <v>0</v>
      </c>
      <c r="DG241" s="403"/>
      <c r="DH241" s="397"/>
      <c r="DI241" s="398" t="n">
        <f aca="false">COUNTIF($M$240:$M$241,DH241)*$D$32</f>
        <v>0</v>
      </c>
      <c r="DJ241" s="403"/>
      <c r="DK241" s="397"/>
      <c r="DL241" s="398" t="n">
        <f aca="false">COUNTIF($M$240:$M$241,DK241)*$D$32</f>
        <v>0</v>
      </c>
      <c r="DM241" s="403"/>
      <c r="DN241" s="397"/>
      <c r="DO241" s="398" t="n">
        <f aca="false">COUNTIF($M$240:$M$241,DN241)*$D$32</f>
        <v>0</v>
      </c>
      <c r="DP241" s="403"/>
      <c r="DQ241" s="397"/>
      <c r="DR241" s="398" t="n">
        <f aca="false">COUNTIF($M$240:$M$241,DQ241)*$D$32</f>
        <v>0</v>
      </c>
      <c r="DS241" s="403"/>
      <c r="DT241" s="397"/>
      <c r="DU241" s="398" t="n">
        <f aca="false">COUNTIF($M$240:$M$241,DT241)*$D$32</f>
        <v>0</v>
      </c>
      <c r="DV241" s="403"/>
      <c r="DW241" s="397"/>
      <c r="DX241" s="398" t="n">
        <f aca="false">COUNTIF($M$240:$M$241,DW241)*$D$32</f>
        <v>0</v>
      </c>
      <c r="DY241" s="403"/>
      <c r="DZ241" s="397"/>
      <c r="EA241" s="398" t="n">
        <f aca="false">COUNTIF($M$240:$M$241,DZ241)*$D$32</f>
        <v>0</v>
      </c>
      <c r="EB241" s="403"/>
      <c r="EC241" s="397"/>
      <c r="ED241" s="398" t="n">
        <f aca="false">COUNTIF($M$240:$M$241,EC241)*$D$32</f>
        <v>0</v>
      </c>
      <c r="EE241" s="403"/>
      <c r="EF241" s="397"/>
      <c r="EG241" s="398" t="n">
        <f aca="false">COUNTIF($M$240:$M$241,EF241)*$D$32</f>
        <v>0</v>
      </c>
      <c r="EH241" s="403"/>
      <c r="EI241" s="403"/>
    </row>
    <row r="242" customFormat="false" ht="15" hidden="false" customHeight="false" outlineLevel="0" collapsed="false">
      <c r="A242" s="331"/>
      <c r="B242" s="331"/>
      <c r="C242" s="421"/>
      <c r="D242" s="421"/>
      <c r="E242" s="421"/>
      <c r="F242" s="422"/>
      <c r="G242" s="422"/>
      <c r="H242" s="409"/>
      <c r="I242" s="409"/>
      <c r="J242" s="412"/>
      <c r="K242" s="413" t="str">
        <f aca="false">Idiomas!D466</f>
        <v>Equipos Final</v>
      </c>
      <c r="L242" s="414"/>
      <c r="M242" s="413" t="str">
        <f aca="false">"Max: "&amp;$D$32*COUNT(T240:T241)</f>
        <v>Max: 14</v>
      </c>
      <c r="N242" s="331"/>
      <c r="O242" s="331"/>
      <c r="P242" s="331"/>
      <c r="Q242" s="331"/>
      <c r="R242" s="331"/>
      <c r="S242" s="415"/>
      <c r="T242" s="346" t="n">
        <f aca="false">SUM(T240:T241)</f>
        <v>0</v>
      </c>
      <c r="U242" s="326"/>
      <c r="V242" s="415"/>
      <c r="W242" s="346" t="n">
        <f aca="false">SUM(W240:W241)</f>
        <v>0</v>
      </c>
      <c r="X242" s="326"/>
      <c r="Y242" s="415"/>
      <c r="Z242" s="346" t="n">
        <f aca="false">SUM(Z240:Z241)</f>
        <v>0</v>
      </c>
      <c r="AA242" s="326"/>
      <c r="AB242" s="415"/>
      <c r="AC242" s="346" t="n">
        <f aca="false">SUM(AC240:AC241)</f>
        <v>0</v>
      </c>
      <c r="AD242" s="326"/>
      <c r="AE242" s="415"/>
      <c r="AF242" s="346" t="n">
        <f aca="false">SUM(AF240:AF241)</f>
        <v>0</v>
      </c>
      <c r="AG242" s="326"/>
      <c r="AH242" s="415"/>
      <c r="AI242" s="346" t="n">
        <f aca="false">SUM(AI240:AI241)</f>
        <v>0</v>
      </c>
      <c r="AJ242" s="326"/>
      <c r="AK242" s="415"/>
      <c r="AL242" s="346" t="n">
        <f aca="false">SUM(AL240:AL241)</f>
        <v>0</v>
      </c>
      <c r="AM242" s="326"/>
      <c r="AN242" s="415"/>
      <c r="AO242" s="346" t="n">
        <f aca="false">SUM(AO240:AO241)</f>
        <v>0</v>
      </c>
      <c r="AP242" s="326"/>
      <c r="AQ242" s="415"/>
      <c r="AR242" s="346" t="n">
        <f aca="false">SUM(AR240:AR241)</f>
        <v>0</v>
      </c>
      <c r="AS242" s="326"/>
      <c r="AT242" s="415"/>
      <c r="AU242" s="346" t="n">
        <f aca="false">SUM(AU240:AU241)</f>
        <v>0</v>
      </c>
      <c r="AV242" s="326"/>
      <c r="AW242" s="415"/>
      <c r="AX242" s="346" t="n">
        <f aca="false">SUM(AX240:AX241)</f>
        <v>0</v>
      </c>
      <c r="AY242" s="326"/>
      <c r="AZ242" s="415"/>
      <c r="BA242" s="346" t="n">
        <f aca="false">SUM(BA240:BA241)</f>
        <v>0</v>
      </c>
      <c r="BB242" s="326"/>
      <c r="BC242" s="415"/>
      <c r="BD242" s="346" t="n">
        <f aca="false">SUM(BD240:BD241)</f>
        <v>0</v>
      </c>
      <c r="BE242" s="326"/>
      <c r="BF242" s="415"/>
      <c r="BG242" s="346" t="n">
        <f aca="false">SUM(BG240:BG241)</f>
        <v>0</v>
      </c>
      <c r="BH242" s="326"/>
      <c r="BI242" s="415"/>
      <c r="BJ242" s="346" t="n">
        <f aca="false">SUM(BJ240:BJ241)</f>
        <v>0</v>
      </c>
      <c r="BK242" s="326"/>
      <c r="BL242" s="415"/>
      <c r="BM242" s="346" t="n">
        <f aca="false">SUM(BM240:BM241)</f>
        <v>0</v>
      </c>
      <c r="BN242" s="326"/>
      <c r="BO242" s="415"/>
      <c r="BP242" s="346" t="n">
        <f aca="false">SUM(BP240:BP241)</f>
        <v>0</v>
      </c>
      <c r="BQ242" s="326"/>
      <c r="BR242" s="415"/>
      <c r="BS242" s="346" t="n">
        <f aca="false">SUM(BS240:BS241)</f>
        <v>0</v>
      </c>
      <c r="BT242" s="326"/>
      <c r="BU242" s="415"/>
      <c r="BV242" s="346" t="n">
        <f aca="false">SUM(BV240:BV241)</f>
        <v>0</v>
      </c>
      <c r="BW242" s="326"/>
      <c r="BX242" s="415"/>
      <c r="BY242" s="346" t="n">
        <f aca="false">SUM(BY240:BY241)</f>
        <v>0</v>
      </c>
      <c r="BZ242" s="326"/>
      <c r="CA242" s="415"/>
      <c r="CB242" s="346" t="n">
        <f aca="false">SUM(CB240:CB241)</f>
        <v>0</v>
      </c>
      <c r="CC242" s="326"/>
      <c r="CD242" s="415"/>
      <c r="CE242" s="346" t="n">
        <f aca="false">SUM(CE240:CE241)</f>
        <v>0</v>
      </c>
      <c r="CF242" s="326"/>
      <c r="CG242" s="415"/>
      <c r="CH242" s="346" t="n">
        <f aca="false">SUM(CH240:CH241)</f>
        <v>0</v>
      </c>
      <c r="CI242" s="326"/>
      <c r="CJ242" s="415"/>
      <c r="CK242" s="346" t="n">
        <f aca="false">SUM(CK240:CK241)</f>
        <v>0</v>
      </c>
      <c r="CL242" s="326"/>
      <c r="CM242" s="415"/>
      <c r="CN242" s="346" t="n">
        <f aca="false">SUM(CN240:CN241)</f>
        <v>0</v>
      </c>
      <c r="CO242" s="326"/>
      <c r="CP242" s="415"/>
      <c r="CQ242" s="346" t="n">
        <f aca="false">SUM(CQ240:CQ241)</f>
        <v>0</v>
      </c>
      <c r="CR242" s="326"/>
      <c r="CS242" s="415"/>
      <c r="CT242" s="346" t="n">
        <f aca="false">SUM(CT240:CT241)</f>
        <v>0</v>
      </c>
      <c r="CU242" s="326"/>
      <c r="CV242" s="415"/>
      <c r="CW242" s="346" t="n">
        <f aca="false">SUM(CW240:CW241)</f>
        <v>0</v>
      </c>
      <c r="CX242" s="326"/>
      <c r="CY242" s="415"/>
      <c r="CZ242" s="346" t="n">
        <f aca="false">SUM(CZ240:CZ241)</f>
        <v>0</v>
      </c>
      <c r="DA242" s="326"/>
      <c r="DB242" s="415"/>
      <c r="DC242" s="346" t="n">
        <f aca="false">SUM(DC240:DC241)</f>
        <v>0</v>
      </c>
      <c r="DD242" s="326"/>
      <c r="DE242" s="415"/>
      <c r="DF242" s="346" t="n">
        <f aca="false">SUM(DF240:DF241)</f>
        <v>0</v>
      </c>
      <c r="DG242" s="326"/>
      <c r="DH242" s="415"/>
      <c r="DI242" s="346" t="n">
        <f aca="false">SUM(DI240:DI241)</f>
        <v>0</v>
      </c>
      <c r="DJ242" s="326"/>
      <c r="DK242" s="415"/>
      <c r="DL242" s="346" t="n">
        <f aca="false">SUM(DL240:DL241)</f>
        <v>0</v>
      </c>
      <c r="DM242" s="326"/>
      <c r="DN242" s="415"/>
      <c r="DO242" s="346" t="n">
        <f aca="false">SUM(DO240:DO241)</f>
        <v>0</v>
      </c>
      <c r="DP242" s="326"/>
      <c r="DQ242" s="415"/>
      <c r="DR242" s="346" t="n">
        <f aca="false">SUM(DR240:DR241)</f>
        <v>0</v>
      </c>
      <c r="DS242" s="326"/>
      <c r="DT242" s="415"/>
      <c r="DU242" s="346" t="n">
        <f aca="false">SUM(DU240:DU241)</f>
        <v>0</v>
      </c>
      <c r="DV242" s="326"/>
      <c r="DW242" s="415"/>
      <c r="DX242" s="346" t="n">
        <f aca="false">SUM(DX240:DX241)</f>
        <v>0</v>
      </c>
      <c r="DY242" s="326"/>
      <c r="DZ242" s="415"/>
      <c r="EA242" s="346" t="n">
        <f aca="false">SUM(EA240:EA241)</f>
        <v>0</v>
      </c>
      <c r="EB242" s="326"/>
      <c r="EC242" s="415"/>
      <c r="ED242" s="346" t="n">
        <f aca="false">SUM(ED240:ED241)</f>
        <v>0</v>
      </c>
      <c r="EE242" s="326"/>
      <c r="EF242" s="415"/>
      <c r="EG242" s="346" t="n">
        <f aca="false">SUM(EG240:EG241)</f>
        <v>0</v>
      </c>
      <c r="EH242" s="326"/>
      <c r="EI242" s="326"/>
    </row>
    <row r="243" customFormat="false" ht="15" hidden="false" customHeight="false" outlineLevel="0" collapsed="false">
      <c r="A243" s="331"/>
      <c r="B243" s="331"/>
      <c r="C243" s="421"/>
      <c r="D243" s="421"/>
      <c r="E243" s="421"/>
      <c r="F243" s="422"/>
      <c r="G243" s="422"/>
      <c r="H243" s="409"/>
      <c r="I243" s="418" t="s">
        <v>244</v>
      </c>
      <c r="J243" s="412"/>
      <c r="K243" s="345" t="str">
        <f aca="false">UPPER(Idiomas!D147)</f>
        <v>3º-4º PUESTO</v>
      </c>
      <c r="L243" s="332"/>
      <c r="M243" s="346"/>
      <c r="N243" s="331"/>
      <c r="O243" s="331"/>
      <c r="P243" s="331"/>
      <c r="Q243" s="331"/>
      <c r="R243" s="331"/>
      <c r="S243" s="415"/>
      <c r="T243" s="419"/>
      <c r="U243" s="326"/>
      <c r="V243" s="415"/>
      <c r="W243" s="419"/>
      <c r="X243" s="326"/>
      <c r="Y243" s="415"/>
      <c r="Z243" s="419"/>
      <c r="AA243" s="326"/>
      <c r="AB243" s="415"/>
      <c r="AC243" s="419"/>
      <c r="AD243" s="326"/>
      <c r="AE243" s="415"/>
      <c r="AF243" s="419"/>
      <c r="AG243" s="326"/>
      <c r="AH243" s="415"/>
      <c r="AI243" s="419"/>
      <c r="AJ243" s="326"/>
      <c r="AK243" s="415"/>
      <c r="AL243" s="419"/>
      <c r="AM243" s="326"/>
      <c r="AN243" s="415"/>
      <c r="AO243" s="419"/>
      <c r="AP243" s="326"/>
      <c r="AQ243" s="415"/>
      <c r="AR243" s="419"/>
      <c r="AS243" s="326"/>
      <c r="AT243" s="415"/>
      <c r="AU243" s="419"/>
      <c r="AV243" s="326"/>
      <c r="AW243" s="415"/>
      <c r="AX243" s="419"/>
      <c r="AY243" s="326"/>
      <c r="AZ243" s="415"/>
      <c r="BA243" s="419"/>
      <c r="BB243" s="326"/>
      <c r="BC243" s="415"/>
      <c r="BD243" s="419"/>
      <c r="BE243" s="326"/>
      <c r="BF243" s="415"/>
      <c r="BG243" s="419"/>
      <c r="BH243" s="326"/>
      <c r="BI243" s="415"/>
      <c r="BJ243" s="419"/>
      <c r="BK243" s="326"/>
      <c r="BL243" s="415"/>
      <c r="BM243" s="419"/>
      <c r="BN243" s="326"/>
      <c r="BO243" s="415"/>
      <c r="BP243" s="419"/>
      <c r="BQ243" s="326"/>
      <c r="BR243" s="415"/>
      <c r="BS243" s="419"/>
      <c r="BT243" s="326"/>
      <c r="BU243" s="415"/>
      <c r="BV243" s="419"/>
      <c r="BW243" s="326"/>
      <c r="BX243" s="415"/>
      <c r="BY243" s="419"/>
      <c r="BZ243" s="326"/>
      <c r="CA243" s="415"/>
      <c r="CB243" s="419"/>
      <c r="CC243" s="326"/>
      <c r="CD243" s="415"/>
      <c r="CE243" s="419"/>
      <c r="CF243" s="326"/>
      <c r="CG243" s="415"/>
      <c r="CH243" s="419"/>
      <c r="CI243" s="326"/>
      <c r="CJ243" s="415"/>
      <c r="CK243" s="419"/>
      <c r="CL243" s="326"/>
      <c r="CM243" s="415"/>
      <c r="CN243" s="419"/>
      <c r="CO243" s="326"/>
      <c r="CP243" s="415"/>
      <c r="CQ243" s="419"/>
      <c r="CR243" s="326"/>
      <c r="CS243" s="415"/>
      <c r="CT243" s="419"/>
      <c r="CU243" s="326"/>
      <c r="CV243" s="415"/>
      <c r="CW243" s="419"/>
      <c r="CX243" s="326"/>
      <c r="CY243" s="415"/>
      <c r="CZ243" s="419"/>
      <c r="DA243" s="326"/>
      <c r="DB243" s="415"/>
      <c r="DC243" s="419"/>
      <c r="DD243" s="326"/>
      <c r="DE243" s="415"/>
      <c r="DF243" s="419"/>
      <c r="DG243" s="326"/>
      <c r="DH243" s="415"/>
      <c r="DI243" s="419"/>
      <c r="DJ243" s="326"/>
      <c r="DK243" s="415"/>
      <c r="DL243" s="419"/>
      <c r="DM243" s="326"/>
      <c r="DN243" s="415"/>
      <c r="DO243" s="419"/>
      <c r="DP243" s="326"/>
      <c r="DQ243" s="415"/>
      <c r="DR243" s="419"/>
      <c r="DS243" s="326"/>
      <c r="DT243" s="415"/>
      <c r="DU243" s="419"/>
      <c r="DV243" s="326"/>
      <c r="DW243" s="415"/>
      <c r="DX243" s="419"/>
      <c r="DY243" s="326"/>
      <c r="DZ243" s="415"/>
      <c r="EA243" s="419"/>
      <c r="EB243" s="326"/>
      <c r="EC243" s="415"/>
      <c r="ED243" s="419"/>
      <c r="EE243" s="326"/>
      <c r="EF243" s="415"/>
      <c r="EG243" s="419"/>
      <c r="EH243" s="326"/>
      <c r="EI243" s="326"/>
    </row>
    <row r="244" customFormat="false" ht="19.7" hidden="false" customHeight="false" outlineLevel="0" collapsed="false">
      <c r="A244" s="331" t="n">
        <f aca="false">WORLDCUP!AD143</f>
        <v>0</v>
      </c>
      <c r="B244" s="331" t="n">
        <f aca="false">WORLDCUP!AC143</f>
        <v>0</v>
      </c>
      <c r="C244" s="421" t="str">
        <f aca="false">CONCATENATE(WORLDCUP!AF143,"-",WORLDCUP!AA143)</f>
        <v>L102-L101</v>
      </c>
      <c r="D244" s="421" t="str">
        <f aca="false">IF(WORLDCUP!AC143&gt;WORLDCUP!AD143,2,IF(WORLDCUP!AC143&lt;WORLDCUP!AD143,1,IF(AND(WORLDCUP!AC143=WORLDCUP!AD143,WORLDCUP!AC143&lt;&gt;"",WORLDCUP!AD143&lt;&gt;""),0,"PD")))</f>
        <v>PD</v>
      </c>
      <c r="E244" s="421" t="str">
        <f aca="false">IF(OR(WORLDCUP!AD143="",WORLDCUP!AC143=""),"-",A244&amp;"-"&amp;B244)</f>
        <v>-</v>
      </c>
      <c r="F244" s="422" t="n">
        <f aca="false">SUM($D$33:$D$35)*$I$244</f>
        <v>17</v>
      </c>
      <c r="G244" s="422" t="n">
        <f aca="false">VLOOKUP(H244,Equipos!$Q$1:$R$25,2,0)</f>
        <v>24</v>
      </c>
      <c r="H244" s="409" t="str">
        <f aca="false">Idiomas!$D$264</f>
        <v>3-4 &amp; Final</v>
      </c>
      <c r="I244" s="424" t="n">
        <v>1</v>
      </c>
      <c r="J244" s="428" t="s">
        <v>229</v>
      </c>
      <c r="K244" s="429" t="str">
        <f aca="false">CONCATENATE(WORLDCUP!AA143,"-",WORLDCUP!AF143)</f>
        <v>L101-L102</v>
      </c>
      <c r="L244" s="429" t="str">
        <f aca="false">IF(OR(WORLDCUP!AC143="",WORLDCUP!AD143=""),"PD",IF(WORLDCUP!AC143&gt;WORLDCUP!AD143,1,IF(WORLDCUP!AC143&lt;WORLDCUP!AD143,2,0)))</f>
        <v>PD</v>
      </c>
      <c r="M244" s="358" t="str">
        <f aca="false">IF(OR(WORLDCUP!AC143="",WORLDCUP!AD143=""),"-",N244&amp;"|"&amp;O244&amp;"-"&amp;P244)</f>
        <v>-</v>
      </c>
      <c r="N244" s="331" t="str">
        <f aca="false">IF(OR(WORLDCUP!AC143="",WORLDCUP!AD143=""),"",IF(WORLDCUP!AC143&gt;WORLDCUP!AD143,"1",IF(WORLDCUP!AC143&lt;WORLDCUP!AD143,"2","X")))</f>
        <v/>
      </c>
      <c r="O244" s="331" t="n">
        <f aca="false">WORLDCUP!AC143</f>
        <v>0</v>
      </c>
      <c r="P244" s="331" t="n">
        <f aca="false">WORLDCUP!AD143</f>
        <v>0</v>
      </c>
      <c r="Q244" s="331" t="n">
        <f aca="false">ABS(O244-P244)</f>
        <v>0</v>
      </c>
      <c r="R244" s="331"/>
      <c r="S244" s="425" t="s">
        <v>264</v>
      </c>
      <c r="T244" s="355" t="n">
        <f aca="false">IFERROR(IF($M244=S244,($D$8+$D$9+$D$10)*$I244,IF($N244=LEFT(S244,1),($D$8+MAX(0,IF($D$50=1,$D$9*(1-(ABS($Q244-ABS(VALUE(MID(S244,FIND("|",S244)+1,FIND("-",S244)-FIND("|",S244)-1))-VALUE(MID(S244,FIND("-",S244)+1,10)))))*$D$50),$D$9*(1-(IF($N244="X",ABS($O244-VALUE(MID(S244,FIND("|",S244)+1,FIND("-",S244)-FIND("|",S244)-1))),ABS($Q244-ABS(VALUE(MID(S244,FIND("|",S244)+1,FIND("-",S244)-FIND("|",S244)-1))-VALUE(MID(S244,FIND("-",S244)+1,10)))))*$D$50)))))*$I244,0)),0)</f>
        <v>0</v>
      </c>
      <c r="U244" s="430"/>
      <c r="V244" s="425" t="s">
        <v>269</v>
      </c>
      <c r="W244" s="355" t="n">
        <f aca="false">IFERROR(IF($M244=V244,($D$8+$D$9+$D$10)*$I244,IF($N244=LEFT(V244,1),($D$8+MAX(0,IF($D$50=1,$D$9*(1-(ABS($Q244-ABS(VALUE(MID(V244,FIND("|",V244)+1,FIND("-",V244)-FIND("|",V244)-1))-VALUE(MID(V244,FIND("-",V244)+1,10)))))*$D$50),$D$9*(1-(IF($N244="X",ABS($O244-VALUE(MID(V244,FIND("|",V244)+1,FIND("-",V244)-FIND("|",V244)-1))),ABS($Q244-ABS(VALUE(MID(V244,FIND("|",V244)+1,FIND("-",V244)-FIND("|",V244)-1))-VALUE(MID(V244,FIND("-",V244)+1,10)))))*$D$50)))))*$I244,0)),0)</f>
        <v>0</v>
      </c>
      <c r="X244" s="403"/>
      <c r="Y244" s="425" t="s">
        <v>274</v>
      </c>
      <c r="Z244" s="355" t="n">
        <f aca="false">IFERROR(IF($M244=Y244,($D$8+$D$9+$D$10)*$I244,IF($N244=LEFT(Y244,1),($D$8+MAX(0,IF($D$50=1,$D$9*(1-(ABS($Q244-ABS(VALUE(MID(Y244,FIND("|",Y244)+1,FIND("-",Y244)-FIND("|",Y244)-1))-VALUE(MID(Y244,FIND("-",Y244)+1,10)))))*$D$50),$D$9*(1-(IF($N244="X",ABS($O244-VALUE(MID(Y244,FIND("|",Y244)+1,FIND("-",Y244)-FIND("|",Y244)-1))),ABS($Q244-ABS(VALUE(MID(Y244,FIND("|",Y244)+1,FIND("-",Y244)-FIND("|",Y244)-1))-VALUE(MID(Y244,FIND("-",Y244)+1,10)))))*$D$50)))))*$I244,0)),0)</f>
        <v>0</v>
      </c>
      <c r="AA244" s="403"/>
      <c r="AB244" s="425" t="s">
        <v>265</v>
      </c>
      <c r="AC244" s="355" t="n">
        <f aca="false">IFERROR(IF($M244=AB244,($D$8+$D$9+$D$10)*$I244,IF($N244=LEFT(AB244,1),($D$8+MAX(0,IF($D$50=1,$D$9*(1-(ABS($Q244-ABS(VALUE(MID(AB244,FIND("|",AB244)+1,FIND("-",AB244)-FIND("|",AB244)-1))-VALUE(MID(AB244,FIND("-",AB244)+1,10)))))*$D$50),$D$9*(1-(IF($N244="X",ABS($O244-VALUE(MID(AB244,FIND("|",AB244)+1,FIND("-",AB244)-FIND("|",AB244)-1))),ABS($Q244-ABS(VALUE(MID(AB244,FIND("|",AB244)+1,FIND("-",AB244)-FIND("|",AB244)-1))-VALUE(MID(AB244,FIND("-",AB244)+1,10)))))*$D$50)))))*$I244,0)),0)</f>
        <v>0</v>
      </c>
      <c r="AD244" s="403"/>
      <c r="AE244" s="425" t="s">
        <v>265</v>
      </c>
      <c r="AF244" s="355" t="n">
        <f aca="false">IFERROR(IF($M244=AE244,($D$8+$D$9+$D$10)*$I244,IF($N244=LEFT(AE244,1),($D$8+MAX(0,IF($D$50=1,$D$9*(1-(ABS($Q244-ABS(VALUE(MID(AE244,FIND("|",AE244)+1,FIND("-",AE244)-FIND("|",AE244)-1))-VALUE(MID(AE244,FIND("-",AE244)+1,10)))))*$D$50),$D$9*(1-(IF($N244="X",ABS($O244-VALUE(MID(AE244,FIND("|",AE244)+1,FIND("-",AE244)-FIND("|",AE244)-1))),ABS($Q244-ABS(VALUE(MID(AE244,FIND("|",AE244)+1,FIND("-",AE244)-FIND("|",AE244)-1))-VALUE(MID(AE244,FIND("-",AE244)+1,10)))))*$D$50)))))*$I244,0)),0)</f>
        <v>0</v>
      </c>
      <c r="AG244" s="403"/>
      <c r="AH244" s="425" t="s">
        <v>264</v>
      </c>
      <c r="AI244" s="355" t="n">
        <f aca="false">IFERROR(IF($M244=AH244,($D$8+$D$9+$D$10)*$I244,IF($N244=LEFT(AH244,1),($D$8+MAX(0,IF($D$50=1,$D$9*(1-(ABS($Q244-ABS(VALUE(MID(AH244,FIND("|",AH244)+1,FIND("-",AH244)-FIND("|",AH244)-1))-VALUE(MID(AH244,FIND("-",AH244)+1,10)))))*$D$50),$D$9*(1-(IF($N244="X",ABS($O244-VALUE(MID(AH244,FIND("|",AH244)+1,FIND("-",AH244)-FIND("|",AH244)-1))),ABS($Q244-ABS(VALUE(MID(AH244,FIND("|",AH244)+1,FIND("-",AH244)-FIND("|",AH244)-1))-VALUE(MID(AH244,FIND("-",AH244)+1,10)))))*$D$50)))))*$I244,0)),0)</f>
        <v>0</v>
      </c>
      <c r="AJ244" s="430"/>
      <c r="AK244" s="425" t="s">
        <v>264</v>
      </c>
      <c r="AL244" s="355" t="n">
        <f aca="false">IFERROR(IF($M244=AK244,($D$8+$D$9+$D$10)*$I244,IF($N244=LEFT(AK244,1),($D$8+MAX(0,IF($D$50=1,$D$9*(1-(ABS($Q244-ABS(VALUE(MID(AK244,FIND("|",AK244)+1,FIND("-",AK244)-FIND("|",AK244)-1))-VALUE(MID(AK244,FIND("-",AK244)+1,10)))))*$D$50),$D$9*(1-(IF($N244="X",ABS($O244-VALUE(MID(AK244,FIND("|",AK244)+1,FIND("-",AK244)-FIND("|",AK244)-1))),ABS($Q244-ABS(VALUE(MID(AK244,FIND("|",AK244)+1,FIND("-",AK244)-FIND("|",AK244)-1))-VALUE(MID(AK244,FIND("-",AK244)+1,10)))))*$D$50)))))*$I244,0)),0)</f>
        <v>0</v>
      </c>
      <c r="AM244" s="403"/>
      <c r="AN244" s="425" t="s">
        <v>266</v>
      </c>
      <c r="AO244" s="355" t="n">
        <f aca="false">IFERROR(IF($M244=AN244,($D$8+$D$9+$D$10)*$I244,IF($N244=LEFT(AN244,1),($D$8+MAX(0,IF($D$50=1,$D$9*(1-(ABS($Q244-ABS(VALUE(MID(AN244,FIND("|",AN244)+1,FIND("-",AN244)-FIND("|",AN244)-1))-VALUE(MID(AN244,FIND("-",AN244)+1,10)))))*$D$50),$D$9*(1-(IF($N244="X",ABS($O244-VALUE(MID(AN244,FIND("|",AN244)+1,FIND("-",AN244)-FIND("|",AN244)-1))),ABS($Q244-ABS(VALUE(MID(AN244,FIND("|",AN244)+1,FIND("-",AN244)-FIND("|",AN244)-1))-VALUE(MID(AN244,FIND("-",AN244)+1,10)))))*$D$50)))))*$I244,0)),0)</f>
        <v>0</v>
      </c>
      <c r="AP244" s="403"/>
      <c r="AQ244" s="425" t="s">
        <v>264</v>
      </c>
      <c r="AR244" s="355" t="n">
        <f aca="false">IFERROR(IF($M244=AQ244,($D$8+$D$9+$D$10)*$I244,IF($N244=LEFT(AQ244,1),($D$8+MAX(0,IF($D$50=1,$D$9*(1-(ABS($Q244-ABS(VALUE(MID(AQ244,FIND("|",AQ244)+1,FIND("-",AQ244)-FIND("|",AQ244)-1))-VALUE(MID(AQ244,FIND("-",AQ244)+1,10)))))*$D$50),$D$9*(1-(IF($N244="X",ABS($O244-VALUE(MID(AQ244,FIND("|",AQ244)+1,FIND("-",AQ244)-FIND("|",AQ244)-1))),ABS($Q244-ABS(VALUE(MID(AQ244,FIND("|",AQ244)+1,FIND("-",AQ244)-FIND("|",AQ244)-1))-VALUE(MID(AQ244,FIND("-",AQ244)+1,10)))))*$D$50)))))*$I244,0)),0)</f>
        <v>0</v>
      </c>
      <c r="AS244" s="403"/>
      <c r="AT244" s="425" t="s">
        <v>288</v>
      </c>
      <c r="AU244" s="355" t="n">
        <f aca="false">IFERROR(IF($M244=AT244,($D$8+$D$9+$D$10)*$I244,IF($N244=LEFT(AT244,1),($D$8+MAX(0,IF($D$50=1,$D$9*(1-(ABS($Q244-ABS(VALUE(MID(AT244,FIND("|",AT244)+1,FIND("-",AT244)-FIND("|",AT244)-1))-VALUE(MID(AT244,FIND("-",AT244)+1,10)))))*$D$50),$D$9*(1-(IF($N244="X",ABS($O244-VALUE(MID(AT244,FIND("|",AT244)+1,FIND("-",AT244)-FIND("|",AT244)-1))),ABS($Q244-ABS(VALUE(MID(AT244,FIND("|",AT244)+1,FIND("-",AT244)-FIND("|",AT244)-1))-VALUE(MID(AT244,FIND("-",AT244)+1,10)))))*$D$50)))))*$I244,0)),0)</f>
        <v>0</v>
      </c>
      <c r="AV244" s="403"/>
      <c r="AW244" s="425" t="s">
        <v>268</v>
      </c>
      <c r="AX244" s="355" t="n">
        <f aca="false">IFERROR(IF($M244=AW244,($D$8+$D$9+$D$10)*$I244,IF($N244=LEFT(AW244,1),($D$8+MAX(0,IF($D$50=1,$D$9*(1-(ABS($Q244-ABS(VALUE(MID(AW244,FIND("|",AW244)+1,FIND("-",AW244)-FIND("|",AW244)-1))-VALUE(MID(AW244,FIND("-",AW244)+1,10)))))*$D$50),$D$9*(1-(IF($N244="X",ABS($O244-VALUE(MID(AW244,FIND("|",AW244)+1,FIND("-",AW244)-FIND("|",AW244)-1))),ABS($Q244-ABS(VALUE(MID(AW244,FIND("|",AW244)+1,FIND("-",AW244)-FIND("|",AW244)-1))-VALUE(MID(AW244,FIND("-",AW244)+1,10)))))*$D$50)))))*$I244,0)),0)</f>
        <v>0</v>
      </c>
      <c r="AY244" s="430"/>
      <c r="AZ244" s="425" t="s">
        <v>266</v>
      </c>
      <c r="BA244" s="355" t="n">
        <f aca="false">IFERROR(IF($M244=AZ244,($D$8+$D$9+$D$10)*$I244,IF($N244=LEFT(AZ244,1),($D$8+MAX(0,IF($D$50=1,$D$9*(1-(ABS($Q244-ABS(VALUE(MID(AZ244,FIND("|",AZ244)+1,FIND("-",AZ244)-FIND("|",AZ244)-1))-VALUE(MID(AZ244,FIND("-",AZ244)+1,10)))))*$D$50),$D$9*(1-(IF($N244="X",ABS($O244-VALUE(MID(AZ244,FIND("|",AZ244)+1,FIND("-",AZ244)-FIND("|",AZ244)-1))),ABS($Q244-ABS(VALUE(MID(AZ244,FIND("|",AZ244)+1,FIND("-",AZ244)-FIND("|",AZ244)-1))-VALUE(MID(AZ244,FIND("-",AZ244)+1,10)))))*$D$50)))))*$I244,0)),0)</f>
        <v>0</v>
      </c>
      <c r="BB244" s="403"/>
      <c r="BC244" s="425" t="s">
        <v>272</v>
      </c>
      <c r="BD244" s="355" t="n">
        <f aca="false">IFERROR(IF($M244=BC244,($D$8+$D$9+$D$10)*$I244,IF($N244=LEFT(BC244,1),($D$8+MAX(0,IF($D$50=1,$D$9*(1-(ABS($Q244-ABS(VALUE(MID(BC244,FIND("|",BC244)+1,FIND("-",BC244)-FIND("|",BC244)-1))-VALUE(MID(BC244,FIND("-",BC244)+1,10)))))*$D$50),$D$9*(1-(IF($N244="X",ABS($O244-VALUE(MID(BC244,FIND("|",BC244)+1,FIND("-",BC244)-FIND("|",BC244)-1))),ABS($Q244-ABS(VALUE(MID(BC244,FIND("|",BC244)+1,FIND("-",BC244)-FIND("|",BC244)-1))-VALUE(MID(BC244,FIND("-",BC244)+1,10)))))*$D$50)))))*$I244,0)),0)</f>
        <v>0</v>
      </c>
      <c r="BE244" s="403"/>
      <c r="BF244" s="425" t="s">
        <v>264</v>
      </c>
      <c r="BG244" s="355" t="n">
        <f aca="false">IFERROR(IF($M244=BF244,($D$8+$D$9+$D$10)*$I244,IF($N244=LEFT(BF244,1),($D$8+MAX(0,IF($D$50=1,$D$9*(1-(ABS($Q244-ABS(VALUE(MID(BF244,FIND("|",BF244)+1,FIND("-",BF244)-FIND("|",BF244)-1))-VALUE(MID(BF244,FIND("-",BF244)+1,10)))))*$D$50),$D$9*(1-(IF($N244="X",ABS($O244-VALUE(MID(BF244,FIND("|",BF244)+1,FIND("-",BF244)-FIND("|",BF244)-1))),ABS($Q244-ABS(VALUE(MID(BF244,FIND("|",BF244)+1,FIND("-",BF244)-FIND("|",BF244)-1))-VALUE(MID(BF244,FIND("-",BF244)+1,10)))))*$D$50)))))*$I244,0)),0)</f>
        <v>0</v>
      </c>
      <c r="BH244" s="403"/>
      <c r="BI244" s="425" t="s">
        <v>264</v>
      </c>
      <c r="BJ244" s="355" t="n">
        <f aca="false">IFERROR(IF($M244=BI244,($D$8+$D$9+$D$10)*$I244,IF($N244=LEFT(BI244,1),($D$8+MAX(0,IF($D$50=1,$D$9*(1-(ABS($Q244-ABS(VALUE(MID(BI244,FIND("|",BI244)+1,FIND("-",BI244)-FIND("|",BI244)-1))-VALUE(MID(BI244,FIND("-",BI244)+1,10)))))*$D$50),$D$9*(1-(IF($N244="X",ABS($O244-VALUE(MID(BI244,FIND("|",BI244)+1,FIND("-",BI244)-FIND("|",BI244)-1))),ABS($Q244-ABS(VALUE(MID(BI244,FIND("|",BI244)+1,FIND("-",BI244)-FIND("|",BI244)-1))-VALUE(MID(BI244,FIND("-",BI244)+1,10)))))*$D$50)))))*$I244,0)),0)</f>
        <v>0</v>
      </c>
      <c r="BK244" s="403"/>
      <c r="BL244" s="425" t="s">
        <v>288</v>
      </c>
      <c r="BM244" s="355" t="n">
        <f aca="false">IFERROR(IF($M244=BL244,($D$8+$D$9+$D$10)*$I244,IF($N244=LEFT(BL244,1),($D$8+MAX(0,IF($D$50=1,$D$9*(1-(ABS($Q244-ABS(VALUE(MID(BL244,FIND("|",BL244)+1,FIND("-",BL244)-FIND("|",BL244)-1))-VALUE(MID(BL244,FIND("-",BL244)+1,10)))))*$D$50),$D$9*(1-(IF($N244="X",ABS($O244-VALUE(MID(BL244,FIND("|",BL244)+1,FIND("-",BL244)-FIND("|",BL244)-1))),ABS($Q244-ABS(VALUE(MID(BL244,FIND("|",BL244)+1,FIND("-",BL244)-FIND("|",BL244)-1))-VALUE(MID(BL244,FIND("-",BL244)+1,10)))))*$D$50)))))*$I244,0)),0)</f>
        <v>0</v>
      </c>
      <c r="BN244" s="430"/>
      <c r="BO244" s="425" t="s">
        <v>264</v>
      </c>
      <c r="BP244" s="355" t="n">
        <f aca="false">IFERROR(IF($M244=BO244,($D$8+$D$9+$D$10)*$I244,IF($N244=LEFT(BO244,1),($D$8+MAX(0,IF($D$50=1,$D$9*(1-(ABS($Q244-ABS(VALUE(MID(BO244,FIND("|",BO244)+1,FIND("-",BO244)-FIND("|",BO244)-1))-VALUE(MID(BO244,FIND("-",BO244)+1,10)))))*$D$50),$D$9*(1-(IF($N244="X",ABS($O244-VALUE(MID(BO244,FIND("|",BO244)+1,FIND("-",BO244)-FIND("|",BO244)-1))),ABS($Q244-ABS(VALUE(MID(BO244,FIND("|",BO244)+1,FIND("-",BO244)-FIND("|",BO244)-1))-VALUE(MID(BO244,FIND("-",BO244)+1,10)))))*$D$50)))))*$I244,0)),0)</f>
        <v>0</v>
      </c>
      <c r="BQ244" s="403"/>
      <c r="BR244" s="425" t="s">
        <v>264</v>
      </c>
      <c r="BS244" s="355" t="n">
        <f aca="false">IFERROR(IF($M244=BR244,($D$8+$D$9+$D$10)*$I244,IF($N244=LEFT(BR244,1),($D$8+MAX(0,IF($D$50=1,$D$9*(1-(ABS($Q244-ABS(VALUE(MID(BR244,FIND("|",BR244)+1,FIND("-",BR244)-FIND("|",BR244)-1))-VALUE(MID(BR244,FIND("-",BR244)+1,10)))))*$D$50),$D$9*(1-(IF($N244="X",ABS($O244-VALUE(MID(BR244,FIND("|",BR244)+1,FIND("-",BR244)-FIND("|",BR244)-1))),ABS($Q244-ABS(VALUE(MID(BR244,FIND("|",BR244)+1,FIND("-",BR244)-FIND("|",BR244)-1))-VALUE(MID(BR244,FIND("-",BR244)+1,10)))))*$D$50)))))*$I244,0)),0)</f>
        <v>0</v>
      </c>
      <c r="BT244" s="403"/>
      <c r="BU244" s="425" t="str">
        <f aca="false">Idiomas!$D$371</f>
        <v>Pegar valores 3º-4º puesto y Final</v>
      </c>
      <c r="BV244" s="355" t="n">
        <f aca="false">IFERROR(IF($M244=BU244,($D$8+$D$9+$D$10)*$I244,IF($N244=LEFT(BU244,1),($D$8+MAX(0,IF($D$50=1,$D$9*(1-(ABS($Q244-ABS(VALUE(MID(BU244,FIND("|",BU244)+1,FIND("-",BU244)-FIND("|",BU244)-1))-VALUE(MID(BU244,FIND("-",BU244)+1,10)))))*$D$50),$D$9*(1-(IF($N244="X",ABS($O244-VALUE(MID(BU244,FIND("|",BU244)+1,FIND("-",BU244)-FIND("|",BU244)-1))),ABS($Q244-ABS(VALUE(MID(BU244,FIND("|",BU244)+1,FIND("-",BU244)-FIND("|",BU244)-1))-VALUE(MID(BU244,FIND("-",BU244)+1,10)))))*$D$50)))))*$I244,0)),0)</f>
        <v>0</v>
      </c>
      <c r="BW244" s="403"/>
      <c r="BX244" s="425" t="str">
        <f aca="false">Idiomas!$D$371</f>
        <v>Pegar valores 3º-4º puesto y Final</v>
      </c>
      <c r="BY244" s="355" t="n">
        <f aca="false">IFERROR(IF($M244=BX244,($D$8+$D$9+$D$10)*$I244,IF($N244=LEFT(BX244,1),($D$8+MAX(0,IF($D$50=1,$D$9*(1-(ABS($Q244-ABS(VALUE(MID(BX244,FIND("|",BX244)+1,FIND("-",BX244)-FIND("|",BX244)-1))-VALUE(MID(BX244,FIND("-",BX244)+1,10)))))*$D$50),$D$9*(1-(IF($N244="X",ABS($O244-VALUE(MID(BX244,FIND("|",BX244)+1,FIND("-",BX244)-FIND("|",BX244)-1))),ABS($Q244-ABS(VALUE(MID(BX244,FIND("|",BX244)+1,FIND("-",BX244)-FIND("|",BX244)-1))-VALUE(MID(BX244,FIND("-",BX244)+1,10)))))*$D$50)))))*$I244,0)),0)</f>
        <v>0</v>
      </c>
      <c r="BZ244" s="403"/>
      <c r="CA244" s="425" t="str">
        <f aca="false">Idiomas!$D$371</f>
        <v>Pegar valores 3º-4º puesto y Final</v>
      </c>
      <c r="CB244" s="355" t="n">
        <f aca="false">IFERROR(IF($M244=CA244,($D$8+$D$9+$D$10)*$I244,IF($N244=LEFT(CA244,1),($D$8+MAX(0,IF($D$50=1,$D$9*(1-(ABS($Q244-ABS(VALUE(MID(CA244,FIND("|",CA244)+1,FIND("-",CA244)-FIND("|",CA244)-1))-VALUE(MID(CA244,FIND("-",CA244)+1,10)))))*$D$50),$D$9*(1-(IF($N244="X",ABS($O244-VALUE(MID(CA244,FIND("|",CA244)+1,FIND("-",CA244)-FIND("|",CA244)-1))),ABS($Q244-ABS(VALUE(MID(CA244,FIND("|",CA244)+1,FIND("-",CA244)-FIND("|",CA244)-1))-VALUE(MID(CA244,FIND("-",CA244)+1,10)))))*$D$50)))))*$I244,0)),0)</f>
        <v>0</v>
      </c>
      <c r="CC244" s="430"/>
      <c r="CD244" s="425" t="str">
        <f aca="false">Idiomas!$D$371</f>
        <v>Pegar valores 3º-4º puesto y Final</v>
      </c>
      <c r="CE244" s="355" t="n">
        <f aca="false">IFERROR(IF($M244=CD244,($D$8+$D$9+$D$10)*$I244,IF($N244=LEFT(CD244,1),($D$8+MAX(0,IF($D$50=1,$D$9*(1-(ABS($Q244-ABS(VALUE(MID(CD244,FIND("|",CD244)+1,FIND("-",CD244)-FIND("|",CD244)-1))-VALUE(MID(CD244,FIND("-",CD244)+1,10)))))*$D$50),$D$9*(1-(IF($N244="X",ABS($O244-VALUE(MID(CD244,FIND("|",CD244)+1,FIND("-",CD244)-FIND("|",CD244)-1))),ABS($Q244-ABS(VALUE(MID(CD244,FIND("|",CD244)+1,FIND("-",CD244)-FIND("|",CD244)-1))-VALUE(MID(CD244,FIND("-",CD244)+1,10)))))*$D$50)))))*$I244,0)),0)</f>
        <v>0</v>
      </c>
      <c r="CF244" s="403"/>
      <c r="CG244" s="425" t="str">
        <f aca="false">Idiomas!$D$371</f>
        <v>Pegar valores 3º-4º puesto y Final</v>
      </c>
      <c r="CH244" s="355" t="n">
        <f aca="false">IFERROR(IF($M244=CG244,($D$8+$D$9+$D$10)*$I244,IF($N244=LEFT(CG244,1),($D$8+MAX(0,IF($D$50=1,$D$9*(1-(ABS($Q244-ABS(VALUE(MID(CG244,FIND("|",CG244)+1,FIND("-",CG244)-FIND("|",CG244)-1))-VALUE(MID(CG244,FIND("-",CG244)+1,10)))))*$D$50),$D$9*(1-(IF($N244="X",ABS($O244-VALUE(MID(CG244,FIND("|",CG244)+1,FIND("-",CG244)-FIND("|",CG244)-1))),ABS($Q244-ABS(VALUE(MID(CG244,FIND("|",CG244)+1,FIND("-",CG244)-FIND("|",CG244)-1))-VALUE(MID(CG244,FIND("-",CG244)+1,10)))))*$D$50)))))*$I244,0)),0)</f>
        <v>0</v>
      </c>
      <c r="CI244" s="403"/>
      <c r="CJ244" s="425" t="str">
        <f aca="false">Idiomas!$D$371</f>
        <v>Pegar valores 3º-4º puesto y Final</v>
      </c>
      <c r="CK244" s="355" t="n">
        <f aca="false">IFERROR(IF($M244=CJ244,($D$8+$D$9+$D$10)*$I244,IF($N244=LEFT(CJ244,1),($D$8+MAX(0,IF($D$50=1,$D$9*(1-(ABS($Q244-ABS(VALUE(MID(CJ244,FIND("|",CJ244)+1,FIND("-",CJ244)-FIND("|",CJ244)-1))-VALUE(MID(CJ244,FIND("-",CJ244)+1,10)))))*$D$50),$D$9*(1-(IF($N244="X",ABS($O244-VALUE(MID(CJ244,FIND("|",CJ244)+1,FIND("-",CJ244)-FIND("|",CJ244)-1))),ABS($Q244-ABS(VALUE(MID(CJ244,FIND("|",CJ244)+1,FIND("-",CJ244)-FIND("|",CJ244)-1))-VALUE(MID(CJ244,FIND("-",CJ244)+1,10)))))*$D$50)))))*$I244,0)),0)</f>
        <v>0</v>
      </c>
      <c r="CL244" s="403"/>
      <c r="CM244" s="425" t="str">
        <f aca="false">Idiomas!$D$371</f>
        <v>Pegar valores 3º-4º puesto y Final</v>
      </c>
      <c r="CN244" s="355" t="n">
        <f aca="false">IFERROR(IF($M244=CM244,($D$8+$D$9+$D$10)*$I244,IF($N244=LEFT(CM244,1),($D$8+MAX(0,IF($D$50=1,$D$9*(1-(ABS($Q244-ABS(VALUE(MID(CM244,FIND("|",CM244)+1,FIND("-",CM244)-FIND("|",CM244)-1))-VALUE(MID(CM244,FIND("-",CM244)+1,10)))))*$D$50),$D$9*(1-(IF($N244="X",ABS($O244-VALUE(MID(CM244,FIND("|",CM244)+1,FIND("-",CM244)-FIND("|",CM244)-1))),ABS($Q244-ABS(VALUE(MID(CM244,FIND("|",CM244)+1,FIND("-",CM244)-FIND("|",CM244)-1))-VALUE(MID(CM244,FIND("-",CM244)+1,10)))))*$D$50)))))*$I244,0)),0)</f>
        <v>0</v>
      </c>
      <c r="CO244" s="403"/>
      <c r="CP244" s="425" t="str">
        <f aca="false">Idiomas!$D$371</f>
        <v>Pegar valores 3º-4º puesto y Final</v>
      </c>
      <c r="CQ244" s="355" t="n">
        <f aca="false">IFERROR(IF($M244=CP244,($D$8+$D$9+$D$10)*$I244,IF($N244=LEFT(CP244,1),($D$8+MAX(0,IF($D$50=1,$D$9*(1-(ABS($Q244-ABS(VALUE(MID(CP244,FIND("|",CP244)+1,FIND("-",CP244)-FIND("|",CP244)-1))-VALUE(MID(CP244,FIND("-",CP244)+1,10)))))*$D$50),$D$9*(1-(IF($N244="X",ABS($O244-VALUE(MID(CP244,FIND("|",CP244)+1,FIND("-",CP244)-FIND("|",CP244)-1))),ABS($Q244-ABS(VALUE(MID(CP244,FIND("|",CP244)+1,FIND("-",CP244)-FIND("|",CP244)-1))-VALUE(MID(CP244,FIND("-",CP244)+1,10)))))*$D$50)))))*$I244,0)),0)</f>
        <v>0</v>
      </c>
      <c r="CR244" s="430"/>
      <c r="CS244" s="425" t="str">
        <f aca="false">Idiomas!$D$371</f>
        <v>Pegar valores 3º-4º puesto y Final</v>
      </c>
      <c r="CT244" s="355" t="n">
        <f aca="false">IFERROR(IF($M244=CS244,($D$8+$D$9+$D$10)*$I244,IF($N244=LEFT(CS244,1),($D$8+MAX(0,IF($D$50=1,$D$9*(1-(ABS($Q244-ABS(VALUE(MID(CS244,FIND("|",CS244)+1,FIND("-",CS244)-FIND("|",CS244)-1))-VALUE(MID(CS244,FIND("-",CS244)+1,10)))))*$D$50),$D$9*(1-(IF($N244="X",ABS($O244-VALUE(MID(CS244,FIND("|",CS244)+1,FIND("-",CS244)-FIND("|",CS244)-1))),ABS($Q244-ABS(VALUE(MID(CS244,FIND("|",CS244)+1,FIND("-",CS244)-FIND("|",CS244)-1))-VALUE(MID(CS244,FIND("-",CS244)+1,10)))))*$D$50)))))*$I244,0)),0)</f>
        <v>0</v>
      </c>
      <c r="CU244" s="403"/>
      <c r="CV244" s="425" t="str">
        <f aca="false">Idiomas!$D$371</f>
        <v>Pegar valores 3º-4º puesto y Final</v>
      </c>
      <c r="CW244" s="355" t="n">
        <f aca="false">IFERROR(IF($M244=CV244,($D$8+$D$9+$D$10)*$I244,IF($N244=LEFT(CV244,1),($D$8+MAX(0,IF($D$50=1,$D$9*(1-(ABS($Q244-ABS(VALUE(MID(CV244,FIND("|",CV244)+1,FIND("-",CV244)-FIND("|",CV244)-1))-VALUE(MID(CV244,FIND("-",CV244)+1,10)))))*$D$50),$D$9*(1-(IF($N244="X",ABS($O244-VALUE(MID(CV244,FIND("|",CV244)+1,FIND("-",CV244)-FIND("|",CV244)-1))),ABS($Q244-ABS(VALUE(MID(CV244,FIND("|",CV244)+1,FIND("-",CV244)-FIND("|",CV244)-1))-VALUE(MID(CV244,FIND("-",CV244)+1,10)))))*$D$50)))))*$I244,0)),0)</f>
        <v>0</v>
      </c>
      <c r="CX244" s="403"/>
      <c r="CY244" s="425" t="str">
        <f aca="false">Idiomas!$D$371</f>
        <v>Pegar valores 3º-4º puesto y Final</v>
      </c>
      <c r="CZ244" s="355" t="n">
        <f aca="false">IFERROR(IF($M244=CY244,($D$8+$D$9+$D$10)*$I244,IF($N244=LEFT(CY244,1),($D$8+MAX(0,IF($D$50=1,$D$9*(1-(ABS($Q244-ABS(VALUE(MID(CY244,FIND("|",CY244)+1,FIND("-",CY244)-FIND("|",CY244)-1))-VALUE(MID(CY244,FIND("-",CY244)+1,10)))))*$D$50),$D$9*(1-(IF($N244="X",ABS($O244-VALUE(MID(CY244,FIND("|",CY244)+1,FIND("-",CY244)-FIND("|",CY244)-1))),ABS($Q244-ABS(VALUE(MID(CY244,FIND("|",CY244)+1,FIND("-",CY244)-FIND("|",CY244)-1))-VALUE(MID(CY244,FIND("-",CY244)+1,10)))))*$D$50)))))*$I244,0)),0)</f>
        <v>0</v>
      </c>
      <c r="DA244" s="403"/>
      <c r="DB244" s="425" t="str">
        <f aca="false">Idiomas!$D$371</f>
        <v>Pegar valores 3º-4º puesto y Final</v>
      </c>
      <c r="DC244" s="355" t="n">
        <f aca="false">IFERROR(IF($M244=DB244,($D$8+$D$9+$D$10)*$I244,IF($N244=LEFT(DB244,1),($D$8+MAX(0,IF($D$50=1,$D$9*(1-(ABS($Q244-ABS(VALUE(MID(DB244,FIND("|",DB244)+1,FIND("-",DB244)-FIND("|",DB244)-1))-VALUE(MID(DB244,FIND("-",DB244)+1,10)))))*$D$50),$D$9*(1-(IF($N244="X",ABS($O244-VALUE(MID(DB244,FIND("|",DB244)+1,FIND("-",DB244)-FIND("|",DB244)-1))),ABS($Q244-ABS(VALUE(MID(DB244,FIND("|",DB244)+1,FIND("-",DB244)-FIND("|",DB244)-1))-VALUE(MID(DB244,FIND("-",DB244)+1,10)))))*$D$50)))))*$I244,0)),0)</f>
        <v>0</v>
      </c>
      <c r="DD244" s="403"/>
      <c r="DE244" s="425" t="str">
        <f aca="false">Idiomas!$D$371</f>
        <v>Pegar valores 3º-4º puesto y Final</v>
      </c>
      <c r="DF244" s="355" t="n">
        <f aca="false">IFERROR(IF($M244=DE244,($D$8+$D$9+$D$10)*$I244,IF($N244=LEFT(DE244,1),($D$8+MAX(0,IF($D$50=1,$D$9*(1-(ABS($Q244-ABS(VALUE(MID(DE244,FIND("|",DE244)+1,FIND("-",DE244)-FIND("|",DE244)-1))-VALUE(MID(DE244,FIND("-",DE244)+1,10)))))*$D$50),$D$9*(1-(IF($N244="X",ABS($O244-VALUE(MID(DE244,FIND("|",DE244)+1,FIND("-",DE244)-FIND("|",DE244)-1))),ABS($Q244-ABS(VALUE(MID(DE244,FIND("|",DE244)+1,FIND("-",DE244)-FIND("|",DE244)-1))-VALUE(MID(DE244,FIND("-",DE244)+1,10)))))*$D$50)))))*$I244,0)),0)</f>
        <v>0</v>
      </c>
      <c r="DG244" s="430"/>
      <c r="DH244" s="425" t="str">
        <f aca="false">Idiomas!$D$371</f>
        <v>Pegar valores 3º-4º puesto y Final</v>
      </c>
      <c r="DI244" s="355" t="n">
        <f aca="false">IFERROR(IF($M244=DH244,($D$8+$D$9+$D$10)*$I244,IF($N244=LEFT(DH244,1),($D$8+MAX(0,IF($D$50=1,$D$9*(1-(ABS($Q244-ABS(VALUE(MID(DH244,FIND("|",DH244)+1,FIND("-",DH244)-FIND("|",DH244)-1))-VALUE(MID(DH244,FIND("-",DH244)+1,10)))))*$D$50),$D$9*(1-(IF($N244="X",ABS($O244-VALUE(MID(DH244,FIND("|",DH244)+1,FIND("-",DH244)-FIND("|",DH244)-1))),ABS($Q244-ABS(VALUE(MID(DH244,FIND("|",DH244)+1,FIND("-",DH244)-FIND("|",DH244)-1))-VALUE(MID(DH244,FIND("-",DH244)+1,10)))))*$D$50)))))*$I244,0)),0)</f>
        <v>0</v>
      </c>
      <c r="DJ244" s="403"/>
      <c r="DK244" s="425" t="str">
        <f aca="false">Idiomas!$D$371</f>
        <v>Pegar valores 3º-4º puesto y Final</v>
      </c>
      <c r="DL244" s="355" t="n">
        <f aca="false">IFERROR(IF($M244=DK244,($D$8+$D$9+$D$10)*$I244,IF($N244=LEFT(DK244,1),($D$8+MAX(0,IF($D$50=1,$D$9*(1-(ABS($Q244-ABS(VALUE(MID(DK244,FIND("|",DK244)+1,FIND("-",DK244)-FIND("|",DK244)-1))-VALUE(MID(DK244,FIND("-",DK244)+1,10)))))*$D$50),$D$9*(1-(IF($N244="X",ABS($O244-VALUE(MID(DK244,FIND("|",DK244)+1,FIND("-",DK244)-FIND("|",DK244)-1))),ABS($Q244-ABS(VALUE(MID(DK244,FIND("|",DK244)+1,FIND("-",DK244)-FIND("|",DK244)-1))-VALUE(MID(DK244,FIND("-",DK244)+1,10)))))*$D$50)))))*$I244,0)),0)</f>
        <v>0</v>
      </c>
      <c r="DM244" s="403"/>
      <c r="DN244" s="425" t="str">
        <f aca="false">Idiomas!$D$371</f>
        <v>Pegar valores 3º-4º puesto y Final</v>
      </c>
      <c r="DO244" s="355" t="n">
        <f aca="false">IFERROR(IF($M244=DN244,($D$8+$D$9+$D$10)*$I244,IF($N244=LEFT(DN244,1),($D$8+MAX(0,IF($D$50=1,$D$9*(1-(ABS($Q244-ABS(VALUE(MID(DN244,FIND("|",DN244)+1,FIND("-",DN244)-FIND("|",DN244)-1))-VALUE(MID(DN244,FIND("-",DN244)+1,10)))))*$D$50),$D$9*(1-(IF($N244="X",ABS($O244-VALUE(MID(DN244,FIND("|",DN244)+1,FIND("-",DN244)-FIND("|",DN244)-1))),ABS($Q244-ABS(VALUE(MID(DN244,FIND("|",DN244)+1,FIND("-",DN244)-FIND("|",DN244)-1))-VALUE(MID(DN244,FIND("-",DN244)+1,10)))))*$D$50)))))*$I244,0)),0)</f>
        <v>0</v>
      </c>
      <c r="DP244" s="403"/>
      <c r="DQ244" s="425" t="str">
        <f aca="false">Idiomas!$D$371</f>
        <v>Pegar valores 3º-4º puesto y Final</v>
      </c>
      <c r="DR244" s="355" t="n">
        <f aca="false">IFERROR(IF($M244=DQ244,($D$8+$D$9+$D$10)*$I244,IF($N244=LEFT(DQ244,1),($D$8+MAX(0,IF($D$50=1,$D$9*(1-(ABS($Q244-ABS(VALUE(MID(DQ244,FIND("|",DQ244)+1,FIND("-",DQ244)-FIND("|",DQ244)-1))-VALUE(MID(DQ244,FIND("-",DQ244)+1,10)))))*$D$50),$D$9*(1-(IF($N244="X",ABS($O244-VALUE(MID(DQ244,FIND("|",DQ244)+1,FIND("-",DQ244)-FIND("|",DQ244)-1))),ABS($Q244-ABS(VALUE(MID(DQ244,FIND("|",DQ244)+1,FIND("-",DQ244)-FIND("|",DQ244)-1))-VALUE(MID(DQ244,FIND("-",DQ244)+1,10)))))*$D$50)))))*$I244,0)),0)</f>
        <v>0</v>
      </c>
      <c r="DS244" s="403"/>
      <c r="DT244" s="425" t="str">
        <f aca="false">Idiomas!$D$371</f>
        <v>Pegar valores 3º-4º puesto y Final</v>
      </c>
      <c r="DU244" s="355" t="n">
        <f aca="false">IFERROR(IF($M244=DT244,($D$8+$D$9+$D$10)*$I244,IF($N244=LEFT(DT244,1),($D$8+MAX(0,IF($D$50=1,$D$9*(1-(ABS($Q244-ABS(VALUE(MID(DT244,FIND("|",DT244)+1,FIND("-",DT244)-FIND("|",DT244)-1))-VALUE(MID(DT244,FIND("-",DT244)+1,10)))))*$D$50),$D$9*(1-(IF($N244="X",ABS($O244-VALUE(MID(DT244,FIND("|",DT244)+1,FIND("-",DT244)-FIND("|",DT244)-1))),ABS($Q244-ABS(VALUE(MID(DT244,FIND("|",DT244)+1,FIND("-",DT244)-FIND("|",DT244)-1))-VALUE(MID(DT244,FIND("-",DT244)+1,10)))))*$D$50)))))*$I244,0)),0)</f>
        <v>0</v>
      </c>
      <c r="DV244" s="430"/>
      <c r="DW244" s="425" t="str">
        <f aca="false">Idiomas!$D$371</f>
        <v>Pegar valores 3º-4º puesto y Final</v>
      </c>
      <c r="DX244" s="355" t="n">
        <f aca="false">IFERROR(IF($M244=DW244,($D$8+$D$9+$D$10)*$I244,IF($N244=LEFT(DW244,1),($D$8+MAX(0,IF($D$50=1,$D$9*(1-(ABS($Q244-ABS(VALUE(MID(DW244,FIND("|",DW244)+1,FIND("-",DW244)-FIND("|",DW244)-1))-VALUE(MID(DW244,FIND("-",DW244)+1,10)))))*$D$50),$D$9*(1-(IF($N244="X",ABS($O244-VALUE(MID(DW244,FIND("|",DW244)+1,FIND("-",DW244)-FIND("|",DW244)-1))),ABS($Q244-ABS(VALUE(MID(DW244,FIND("|",DW244)+1,FIND("-",DW244)-FIND("|",DW244)-1))-VALUE(MID(DW244,FIND("-",DW244)+1,10)))))*$D$50)))))*$I244,0)),0)</f>
        <v>0</v>
      </c>
      <c r="DY244" s="403"/>
      <c r="DZ244" s="425" t="str">
        <f aca="false">Idiomas!$D$371</f>
        <v>Pegar valores 3º-4º puesto y Final</v>
      </c>
      <c r="EA244" s="355" t="n">
        <f aca="false">IFERROR(IF($M244=DZ244,($D$8+$D$9+$D$10)*$I244,IF($N244=LEFT(DZ244,1),($D$8+MAX(0,IF($D$50=1,$D$9*(1-(ABS($Q244-ABS(VALUE(MID(DZ244,FIND("|",DZ244)+1,FIND("-",DZ244)-FIND("|",DZ244)-1))-VALUE(MID(DZ244,FIND("-",DZ244)+1,10)))))*$D$50),$D$9*(1-(IF($N244="X",ABS($O244-VALUE(MID(DZ244,FIND("|",DZ244)+1,FIND("-",DZ244)-FIND("|",DZ244)-1))),ABS($Q244-ABS(VALUE(MID(DZ244,FIND("|",DZ244)+1,FIND("-",DZ244)-FIND("|",DZ244)-1))-VALUE(MID(DZ244,FIND("-",DZ244)+1,10)))))*$D$50)))))*$I244,0)),0)</f>
        <v>0</v>
      </c>
      <c r="EB244" s="403"/>
      <c r="EC244" s="425" t="str">
        <f aca="false">Idiomas!$D$371</f>
        <v>Pegar valores 3º-4º puesto y Final</v>
      </c>
      <c r="ED244" s="355" t="n">
        <f aca="false">IFERROR(IF($M244=EC244,($D$8+$D$9+$D$10)*$I244,IF($N244=LEFT(EC244,1),($D$8+MAX(0,IF($D$50=1,$D$9*(1-(ABS($Q244-ABS(VALUE(MID(EC244,FIND("|",EC244)+1,FIND("-",EC244)-FIND("|",EC244)-1))-VALUE(MID(EC244,FIND("-",EC244)+1,10)))))*$D$50),$D$9*(1-(IF($N244="X",ABS($O244-VALUE(MID(EC244,FIND("|",EC244)+1,FIND("-",EC244)-FIND("|",EC244)-1))),ABS($Q244-ABS(VALUE(MID(EC244,FIND("|",EC244)+1,FIND("-",EC244)-FIND("|",EC244)-1))-VALUE(MID(EC244,FIND("-",EC244)+1,10)))))*$D$50)))))*$I244,0)),0)</f>
        <v>0</v>
      </c>
      <c r="EE244" s="403"/>
      <c r="EF244" s="425" t="str">
        <f aca="false">Idiomas!$D$371</f>
        <v>Pegar valores 3º-4º puesto y Final</v>
      </c>
      <c r="EG244" s="355" t="n">
        <f aca="false">IFERROR(IF($M244=EF244,($D$8+$D$9+$D$10)*$I244,IF($N244=LEFT(EF244,1),($D$8+MAX(0,IF($D$50=1,$D$9*(1-(ABS($Q244-ABS(VALUE(MID(EF244,FIND("|",EF244)+1,FIND("-",EF244)-FIND("|",EF244)-1))-VALUE(MID(EF244,FIND("-",EF244)+1,10)))))*$D$50),$D$9*(1-(IF($N244="X",ABS($O244-VALUE(MID(EF244,FIND("|",EF244)+1,FIND("-",EF244)-FIND("|",EF244)-1))),ABS($Q244-ABS(VALUE(MID(EF244,FIND("|",EF244)+1,FIND("-",EF244)-FIND("|",EF244)-1))-VALUE(MID(EF244,FIND("-",EF244)+1,10)))))*$D$50)))))*$I244,0)),0)</f>
        <v>0</v>
      </c>
      <c r="EH244" s="403"/>
      <c r="EI244" s="403"/>
    </row>
    <row r="245" customFormat="false" ht="15" hidden="false" customHeight="false" outlineLevel="0" collapsed="false">
      <c r="A245" s="331"/>
      <c r="B245" s="331"/>
      <c r="C245" s="421"/>
      <c r="D245" s="421"/>
      <c r="E245" s="421"/>
      <c r="F245" s="422"/>
      <c r="G245" s="422"/>
      <c r="H245" s="409"/>
      <c r="I245" s="409"/>
      <c r="J245" s="431"/>
      <c r="K245" s="413" t="str">
        <f aca="false">Idiomas!D467</f>
        <v>Partido 3-4</v>
      </c>
      <c r="L245" s="414"/>
      <c r="M245" s="413" t="str">
        <f aca="false">"Max: "&amp;SUM($D$33:$D$35)*$I$244</f>
        <v>Max: 17</v>
      </c>
      <c r="N245" s="331"/>
      <c r="O245" s="331"/>
      <c r="P245" s="331"/>
      <c r="Q245" s="331"/>
      <c r="R245" s="331"/>
      <c r="S245" s="415"/>
      <c r="T245" s="405" t="n">
        <f aca="false">T244</f>
        <v>0</v>
      </c>
      <c r="U245" s="403"/>
      <c r="V245" s="415"/>
      <c r="W245" s="405" t="n">
        <f aca="false">W244</f>
        <v>0</v>
      </c>
      <c r="X245" s="403"/>
      <c r="Y245" s="415"/>
      <c r="Z245" s="405" t="n">
        <f aca="false">Z244</f>
        <v>0</v>
      </c>
      <c r="AA245" s="403"/>
      <c r="AB245" s="404"/>
      <c r="AC245" s="405" t="n">
        <f aca="false">AC244</f>
        <v>0</v>
      </c>
      <c r="AD245" s="403"/>
      <c r="AE245" s="415"/>
      <c r="AF245" s="405" t="n">
        <f aca="false">AF244</f>
        <v>0</v>
      </c>
      <c r="AG245" s="403"/>
      <c r="AH245" s="415"/>
      <c r="AI245" s="405" t="n">
        <f aca="false">AI244</f>
        <v>0</v>
      </c>
      <c r="AJ245" s="403"/>
      <c r="AK245" s="415"/>
      <c r="AL245" s="405" t="n">
        <f aca="false">AL244</f>
        <v>0</v>
      </c>
      <c r="AM245" s="403"/>
      <c r="AN245" s="415"/>
      <c r="AO245" s="405" t="n">
        <f aca="false">AO244</f>
        <v>0</v>
      </c>
      <c r="AP245" s="403"/>
      <c r="AQ245" s="404"/>
      <c r="AR245" s="405" t="n">
        <f aca="false">AR244</f>
        <v>0</v>
      </c>
      <c r="AS245" s="403"/>
      <c r="AT245" s="415"/>
      <c r="AU245" s="405" t="n">
        <f aca="false">AU244</f>
        <v>0</v>
      </c>
      <c r="AV245" s="403"/>
      <c r="AW245" s="415"/>
      <c r="AX245" s="405" t="n">
        <f aca="false">AX244</f>
        <v>0</v>
      </c>
      <c r="AY245" s="403"/>
      <c r="AZ245" s="415"/>
      <c r="BA245" s="405" t="n">
        <f aca="false">BA244</f>
        <v>0</v>
      </c>
      <c r="BB245" s="403"/>
      <c r="BC245" s="415"/>
      <c r="BD245" s="405" t="n">
        <f aca="false">BD244</f>
        <v>0</v>
      </c>
      <c r="BE245" s="403"/>
      <c r="BF245" s="404"/>
      <c r="BG245" s="405" t="n">
        <f aca="false">BG244</f>
        <v>0</v>
      </c>
      <c r="BH245" s="403"/>
      <c r="BI245" s="415"/>
      <c r="BJ245" s="405" t="n">
        <f aca="false">BJ244</f>
        <v>0</v>
      </c>
      <c r="BK245" s="403"/>
      <c r="BL245" s="415"/>
      <c r="BM245" s="405" t="n">
        <f aca="false">BM244</f>
        <v>0</v>
      </c>
      <c r="BN245" s="403"/>
      <c r="BO245" s="415"/>
      <c r="BP245" s="405" t="n">
        <f aca="false">BP244</f>
        <v>0</v>
      </c>
      <c r="BQ245" s="403"/>
      <c r="BR245" s="415"/>
      <c r="BS245" s="405" t="n">
        <f aca="false">BS244</f>
        <v>0</v>
      </c>
      <c r="BT245" s="403"/>
      <c r="BU245" s="404"/>
      <c r="BV245" s="405" t="n">
        <f aca="false">BV244</f>
        <v>0</v>
      </c>
      <c r="BW245" s="403"/>
      <c r="BX245" s="415"/>
      <c r="BY245" s="405" t="n">
        <f aca="false">BY244</f>
        <v>0</v>
      </c>
      <c r="BZ245" s="403"/>
      <c r="CA245" s="415"/>
      <c r="CB245" s="405" t="n">
        <f aca="false">CB244</f>
        <v>0</v>
      </c>
      <c r="CC245" s="403"/>
      <c r="CD245" s="415"/>
      <c r="CE245" s="405" t="n">
        <f aca="false">CE244</f>
        <v>0</v>
      </c>
      <c r="CF245" s="403"/>
      <c r="CG245" s="415"/>
      <c r="CH245" s="405" t="n">
        <f aca="false">CH244</f>
        <v>0</v>
      </c>
      <c r="CI245" s="403"/>
      <c r="CJ245" s="404"/>
      <c r="CK245" s="405" t="n">
        <f aca="false">CK244</f>
        <v>0</v>
      </c>
      <c r="CL245" s="403"/>
      <c r="CM245" s="415"/>
      <c r="CN245" s="405" t="n">
        <f aca="false">CN244</f>
        <v>0</v>
      </c>
      <c r="CO245" s="403"/>
      <c r="CP245" s="415"/>
      <c r="CQ245" s="405" t="n">
        <f aca="false">CQ244</f>
        <v>0</v>
      </c>
      <c r="CR245" s="403"/>
      <c r="CS245" s="415"/>
      <c r="CT245" s="405" t="n">
        <f aca="false">CT244</f>
        <v>0</v>
      </c>
      <c r="CU245" s="403"/>
      <c r="CV245" s="415"/>
      <c r="CW245" s="405" t="n">
        <f aca="false">CW244</f>
        <v>0</v>
      </c>
      <c r="CX245" s="403"/>
      <c r="CY245" s="404"/>
      <c r="CZ245" s="405" t="n">
        <f aca="false">CZ244</f>
        <v>0</v>
      </c>
      <c r="DA245" s="403"/>
      <c r="DB245" s="415"/>
      <c r="DC245" s="405" t="n">
        <f aca="false">DC244</f>
        <v>0</v>
      </c>
      <c r="DD245" s="403"/>
      <c r="DE245" s="415"/>
      <c r="DF245" s="405" t="n">
        <f aca="false">DF244</f>
        <v>0</v>
      </c>
      <c r="DG245" s="403"/>
      <c r="DH245" s="415"/>
      <c r="DI245" s="405" t="n">
        <f aca="false">DI244</f>
        <v>0</v>
      </c>
      <c r="DJ245" s="403"/>
      <c r="DK245" s="415"/>
      <c r="DL245" s="405" t="n">
        <f aca="false">DL244</f>
        <v>0</v>
      </c>
      <c r="DM245" s="403"/>
      <c r="DN245" s="404"/>
      <c r="DO245" s="405" t="n">
        <f aca="false">DO244</f>
        <v>0</v>
      </c>
      <c r="DP245" s="403"/>
      <c r="DQ245" s="415"/>
      <c r="DR245" s="405" t="n">
        <f aca="false">DR244</f>
        <v>0</v>
      </c>
      <c r="DS245" s="403"/>
      <c r="DT245" s="415"/>
      <c r="DU245" s="405" t="n">
        <f aca="false">DU244</f>
        <v>0</v>
      </c>
      <c r="DV245" s="403"/>
      <c r="DW245" s="415"/>
      <c r="DX245" s="405" t="n">
        <f aca="false">DX244</f>
        <v>0</v>
      </c>
      <c r="DY245" s="403"/>
      <c r="DZ245" s="415"/>
      <c r="EA245" s="405" t="n">
        <f aca="false">EA244</f>
        <v>0</v>
      </c>
      <c r="EB245" s="403"/>
      <c r="EC245" s="404"/>
      <c r="ED245" s="405" t="n">
        <f aca="false">ED244</f>
        <v>0</v>
      </c>
      <c r="EE245" s="403"/>
      <c r="EF245" s="415"/>
      <c r="EG245" s="405" t="n">
        <f aca="false">EG244</f>
        <v>0</v>
      </c>
      <c r="EH245" s="403"/>
      <c r="EI245" s="403"/>
    </row>
    <row r="246" customFormat="false" ht="15" hidden="false" customHeight="false" outlineLevel="0" collapsed="false">
      <c r="A246" s="331"/>
      <c r="B246" s="331"/>
      <c r="C246" s="421"/>
      <c r="D246" s="421"/>
      <c r="E246" s="421"/>
      <c r="F246" s="422"/>
      <c r="G246" s="422"/>
      <c r="H246" s="409"/>
      <c r="I246" s="418" t="s">
        <v>244</v>
      </c>
      <c r="J246" s="431"/>
      <c r="K246" s="345" t="str">
        <f aca="false">Idiomas!D148</f>
        <v>ENFRENTAMIENTO FINAL</v>
      </c>
      <c r="L246" s="332"/>
      <c r="M246" s="346"/>
      <c r="N246" s="331"/>
      <c r="O246" s="331"/>
      <c r="P246" s="331"/>
      <c r="Q246" s="331"/>
      <c r="R246" s="331"/>
      <c r="S246" s="415"/>
      <c r="T246" s="405"/>
      <c r="U246" s="403"/>
      <c r="V246" s="415"/>
      <c r="W246" s="405"/>
      <c r="X246" s="403"/>
      <c r="Y246" s="415"/>
      <c r="Z246" s="405"/>
      <c r="AA246" s="403"/>
      <c r="AB246" s="415"/>
      <c r="AC246" s="405"/>
      <c r="AD246" s="403"/>
      <c r="AE246" s="415"/>
      <c r="AF246" s="405"/>
      <c r="AG246" s="403"/>
      <c r="AH246" s="415"/>
      <c r="AI246" s="405"/>
      <c r="AJ246" s="403"/>
      <c r="AK246" s="415"/>
      <c r="AL246" s="405"/>
      <c r="AM246" s="403"/>
      <c r="AN246" s="415"/>
      <c r="AO246" s="405"/>
      <c r="AP246" s="403"/>
      <c r="AQ246" s="415"/>
      <c r="AR246" s="405"/>
      <c r="AS246" s="403"/>
      <c r="AT246" s="415"/>
      <c r="AU246" s="405"/>
      <c r="AV246" s="403"/>
      <c r="AW246" s="415"/>
      <c r="AX246" s="405"/>
      <c r="AY246" s="403"/>
      <c r="AZ246" s="415"/>
      <c r="BA246" s="405"/>
      <c r="BB246" s="403"/>
      <c r="BC246" s="415"/>
      <c r="BD246" s="405"/>
      <c r="BE246" s="403"/>
      <c r="BF246" s="415"/>
      <c r="BG246" s="405"/>
      <c r="BH246" s="403"/>
      <c r="BI246" s="415"/>
      <c r="BJ246" s="405"/>
      <c r="BK246" s="403"/>
      <c r="BL246" s="415"/>
      <c r="BM246" s="405"/>
      <c r="BN246" s="403"/>
      <c r="BO246" s="415"/>
      <c r="BP246" s="405"/>
      <c r="BQ246" s="403"/>
      <c r="BR246" s="415"/>
      <c r="BS246" s="405"/>
      <c r="BT246" s="403"/>
      <c r="BU246" s="415"/>
      <c r="BV246" s="405"/>
      <c r="BW246" s="403"/>
      <c r="BX246" s="415"/>
      <c r="BY246" s="405"/>
      <c r="BZ246" s="403"/>
      <c r="CA246" s="415"/>
      <c r="CB246" s="405"/>
      <c r="CC246" s="403"/>
      <c r="CD246" s="415"/>
      <c r="CE246" s="405"/>
      <c r="CF246" s="403"/>
      <c r="CG246" s="415"/>
      <c r="CH246" s="405"/>
      <c r="CI246" s="403"/>
      <c r="CJ246" s="415"/>
      <c r="CK246" s="405"/>
      <c r="CL246" s="403"/>
      <c r="CM246" s="415"/>
      <c r="CN246" s="405"/>
      <c r="CO246" s="403"/>
      <c r="CP246" s="415"/>
      <c r="CQ246" s="405"/>
      <c r="CR246" s="403"/>
      <c r="CS246" s="415"/>
      <c r="CT246" s="405"/>
      <c r="CU246" s="403"/>
      <c r="CV246" s="415"/>
      <c r="CW246" s="405"/>
      <c r="CX246" s="403"/>
      <c r="CY246" s="415"/>
      <c r="CZ246" s="405"/>
      <c r="DA246" s="403"/>
      <c r="DB246" s="415"/>
      <c r="DC246" s="405"/>
      <c r="DD246" s="403"/>
      <c r="DE246" s="415"/>
      <c r="DF246" s="405"/>
      <c r="DG246" s="403"/>
      <c r="DH246" s="415"/>
      <c r="DI246" s="405"/>
      <c r="DJ246" s="403"/>
      <c r="DK246" s="415"/>
      <c r="DL246" s="405"/>
      <c r="DM246" s="403"/>
      <c r="DN246" s="415"/>
      <c r="DO246" s="405"/>
      <c r="DP246" s="403"/>
      <c r="DQ246" s="415"/>
      <c r="DR246" s="405"/>
      <c r="DS246" s="403"/>
      <c r="DT246" s="415"/>
      <c r="DU246" s="405"/>
      <c r="DV246" s="403"/>
      <c r="DW246" s="415"/>
      <c r="DX246" s="405"/>
      <c r="DY246" s="403"/>
      <c r="DZ246" s="415"/>
      <c r="EA246" s="405"/>
      <c r="EB246" s="403"/>
      <c r="EC246" s="415"/>
      <c r="ED246" s="405"/>
      <c r="EE246" s="403"/>
      <c r="EF246" s="415"/>
      <c r="EG246" s="405"/>
      <c r="EH246" s="403"/>
      <c r="EI246" s="403"/>
    </row>
    <row r="247" customFormat="false" ht="19.7" hidden="false" customHeight="false" outlineLevel="0" collapsed="false">
      <c r="A247" s="331" t="n">
        <f aca="false">WORLDCUP!AD147</f>
        <v>0</v>
      </c>
      <c r="B247" s="331" t="n">
        <f aca="false">WORLDCUP!AC147</f>
        <v>0</v>
      </c>
      <c r="C247" s="421" t="str">
        <f aca="false">CONCATENATE(WORLDCUP!AF147,"-",WORLDCUP!AA147)</f>
        <v>W102-W101</v>
      </c>
      <c r="D247" s="421" t="str">
        <f aca="false">IF(WORLDCUP!AC147&gt;WORLDCUP!AD147,2,IF(WORLDCUP!AC147&lt;WORLDCUP!AD147,1,IF(AND(WORLDCUP!AC147=WORLDCUP!AD147,WORLDCUP!AC147&lt;&gt;"",WORLDCUP!AD147&lt;&gt;""),0,"PD")))</f>
        <v>PD</v>
      </c>
      <c r="E247" s="421" t="str">
        <f aca="false">IF(OR(WORLDCUP!AD147="",WORLDCUP!AC147=""),"-",A247&amp;"-"&amp;B247)</f>
        <v>-</v>
      </c>
      <c r="F247" s="422" t="n">
        <f aca="false">SUM($D$36:$D$38)*$I$247</f>
        <v>17</v>
      </c>
      <c r="G247" s="422" t="n">
        <f aca="false">VLOOKUP(H247,Equipos!$Q$1:$R$25,2,0)</f>
        <v>24</v>
      </c>
      <c r="H247" s="409" t="str">
        <f aca="false">Idiomas!$D$264</f>
        <v>3-4 &amp; Final</v>
      </c>
      <c r="I247" s="424" t="n">
        <v>1</v>
      </c>
      <c r="J247" s="428" t="s">
        <v>120</v>
      </c>
      <c r="K247" s="429" t="str">
        <f aca="false">CONCATENATE(WORLDCUP!AA147,"-",WORLDCUP!AF147)</f>
        <v>W101-W102</v>
      </c>
      <c r="L247" s="429" t="str">
        <f aca="false">IF(OR(WORLDCUP!AC147="",WORLDCUP!AD147=""),"PD",IF(WORLDCUP!AC147&gt;WORLDCUP!AD147,1,IF(WORLDCUP!AC147&lt;WORLDCUP!AD147,2,0)))</f>
        <v>PD</v>
      </c>
      <c r="M247" s="358" t="str">
        <f aca="false">IF(OR(WORLDCUP!AC147="",WORLDCUP!AD147=""),"-",N247&amp;"|"&amp;O247&amp;"-"&amp;P247)</f>
        <v>-</v>
      </c>
      <c r="N247" s="331" t="str">
        <f aca="false">IF(OR(WORLDCUP!AC147="",WORLDCUP!AD147=""),"",IF(WORLDCUP!AC147&gt;WORLDCUP!AD147,"1",IF(WORLDCUP!AC147&lt;WORLDCUP!AD147,"2","X")))</f>
        <v/>
      </c>
      <c r="O247" s="331" t="n">
        <f aca="false">WORLDCUP!AC147</f>
        <v>0</v>
      </c>
      <c r="P247" s="331" t="n">
        <f aca="false">WORLDCUP!AD147</f>
        <v>0</v>
      </c>
      <c r="Q247" s="331" t="n">
        <f aca="false">ABS(O247-P247)</f>
        <v>0</v>
      </c>
      <c r="R247" s="331"/>
      <c r="S247" s="425" t="s">
        <v>277</v>
      </c>
      <c r="T247" s="355" t="n">
        <f aca="false">IFERROR(IF($M247=S247,($D$8+$D$9+$D$10)*$I247,IF($N247=LEFT(S247,1),($D$8+MAX(0,IF($D$50=1,$D$9*(1-(ABS($Q247-ABS(VALUE(MID(S247,FIND("|",S247)+1,FIND("-",S247)-FIND("|",S247)-1))-VALUE(MID(S247,FIND("-",S247)+1,10)))))*$D$50),$D$9*(1-(IF($N247="X",ABS($O247-VALUE(MID(S247,FIND("|",S247)+1,FIND("-",S247)-FIND("|",S247)-1))),ABS($Q247-ABS(VALUE(MID(S247,FIND("|",S247)+1,FIND("-",S247)-FIND("|",S247)-1))-VALUE(MID(S247,FIND("-",S247)+1,10)))))*$D$50)))))*$I247,0)),0)</f>
        <v>0</v>
      </c>
      <c r="U247" s="403"/>
      <c r="V247" s="425" t="s">
        <v>267</v>
      </c>
      <c r="W247" s="355" t="n">
        <f aca="false">IFERROR(IF($M247=V247,($D$8+$D$9+$D$10)*$I247,IF($N247=LEFT(V247,1),($D$8+MAX(0,IF($D$50=1,$D$9*(1-(ABS($Q247-ABS(VALUE(MID(V247,FIND("|",V247)+1,FIND("-",V247)-FIND("|",V247)-1))-VALUE(MID(V247,FIND("-",V247)+1,10)))))*$D$50),$D$9*(1-(IF($N247="X",ABS($O247-VALUE(MID(V247,FIND("|",V247)+1,FIND("-",V247)-FIND("|",V247)-1))),ABS($Q247-ABS(VALUE(MID(V247,FIND("|",V247)+1,FIND("-",V247)-FIND("|",V247)-1))-VALUE(MID(V247,FIND("-",V247)+1,10)))))*$D$50)))))*$I247,0)),0)</f>
        <v>0</v>
      </c>
      <c r="X247" s="403"/>
      <c r="Y247" s="425" t="s">
        <v>268</v>
      </c>
      <c r="Z247" s="355" t="n">
        <f aca="false">IFERROR(IF($M247=Y247,($D$8+$D$9+$D$10)*$I247,IF($N247=LEFT(Y247,1),($D$8+MAX(0,IF($D$50=1,$D$9*(1-(ABS($Q247-ABS(VALUE(MID(Y247,FIND("|",Y247)+1,FIND("-",Y247)-FIND("|",Y247)-1))-VALUE(MID(Y247,FIND("-",Y247)+1,10)))))*$D$50),$D$9*(1-(IF($N247="X",ABS($O247-VALUE(MID(Y247,FIND("|",Y247)+1,FIND("-",Y247)-FIND("|",Y247)-1))),ABS($Q247-ABS(VALUE(MID(Y247,FIND("|",Y247)+1,FIND("-",Y247)-FIND("|",Y247)-1))-VALUE(MID(Y247,FIND("-",Y247)+1,10)))))*$D$50)))))*$I247,0)),0)</f>
        <v>0</v>
      </c>
      <c r="AA247" s="403"/>
      <c r="AB247" s="425" t="s">
        <v>264</v>
      </c>
      <c r="AC247" s="355" t="n">
        <f aca="false">IFERROR(IF($M247=AB247,($D$8+$D$9+$D$10)*$I247,IF($N247=LEFT(AB247,1),($D$8+MAX(0,IF($D$50=1,$D$9*(1-(ABS($Q247-ABS(VALUE(MID(AB247,FIND("|",AB247)+1,FIND("-",AB247)-FIND("|",AB247)-1))-VALUE(MID(AB247,FIND("-",AB247)+1,10)))))*$D$50),$D$9*(1-(IF($N247="X",ABS($O247-VALUE(MID(AB247,FIND("|",AB247)+1,FIND("-",AB247)-FIND("|",AB247)-1))),ABS($Q247-ABS(VALUE(MID(AB247,FIND("|",AB247)+1,FIND("-",AB247)-FIND("|",AB247)-1))-VALUE(MID(AB247,FIND("-",AB247)+1,10)))))*$D$50)))))*$I247,0)),0)</f>
        <v>0</v>
      </c>
      <c r="AD247" s="403"/>
      <c r="AE247" s="425" t="s">
        <v>266</v>
      </c>
      <c r="AF247" s="355" t="n">
        <f aca="false">IFERROR(IF($M247=AE247,($D$8+$D$9+$D$10)*$I247,IF($N247=LEFT(AE247,1),($D$8+MAX(0,IF($D$50=1,$D$9*(1-(ABS($Q247-ABS(VALUE(MID(AE247,FIND("|",AE247)+1,FIND("-",AE247)-FIND("|",AE247)-1))-VALUE(MID(AE247,FIND("-",AE247)+1,10)))))*$D$50),$D$9*(1-(IF($N247="X",ABS($O247-VALUE(MID(AE247,FIND("|",AE247)+1,FIND("-",AE247)-FIND("|",AE247)-1))),ABS($Q247-ABS(VALUE(MID(AE247,FIND("|",AE247)+1,FIND("-",AE247)-FIND("|",AE247)-1))-VALUE(MID(AE247,FIND("-",AE247)+1,10)))))*$D$50)))))*$I247,0)),0)</f>
        <v>0</v>
      </c>
      <c r="AG247" s="403"/>
      <c r="AH247" s="425" t="s">
        <v>288</v>
      </c>
      <c r="AI247" s="355" t="n">
        <f aca="false">IFERROR(IF($M247=AH247,($D$8+$D$9+$D$10)*$I247,IF($N247=LEFT(AH247,1),($D$8+MAX(0,IF($D$50=1,$D$9*(1-(ABS($Q247-ABS(VALUE(MID(AH247,FIND("|",AH247)+1,FIND("-",AH247)-FIND("|",AH247)-1))-VALUE(MID(AH247,FIND("-",AH247)+1,10)))))*$D$50),$D$9*(1-(IF($N247="X",ABS($O247-VALUE(MID(AH247,FIND("|",AH247)+1,FIND("-",AH247)-FIND("|",AH247)-1))),ABS($Q247-ABS(VALUE(MID(AH247,FIND("|",AH247)+1,FIND("-",AH247)-FIND("|",AH247)-1))-VALUE(MID(AH247,FIND("-",AH247)+1,10)))))*$D$50)))))*$I247,0)),0)</f>
        <v>0</v>
      </c>
      <c r="AJ247" s="403"/>
      <c r="AK247" s="425" t="s">
        <v>268</v>
      </c>
      <c r="AL247" s="355" t="n">
        <f aca="false">IFERROR(IF($M247=AK247,($D$8+$D$9+$D$10)*$I247,IF($N247=LEFT(AK247,1),($D$8+MAX(0,IF($D$50=1,$D$9*(1-(ABS($Q247-ABS(VALUE(MID(AK247,FIND("|",AK247)+1,FIND("-",AK247)-FIND("|",AK247)-1))-VALUE(MID(AK247,FIND("-",AK247)+1,10)))))*$D$50),$D$9*(1-(IF($N247="X",ABS($O247-VALUE(MID(AK247,FIND("|",AK247)+1,FIND("-",AK247)-FIND("|",AK247)-1))),ABS($Q247-ABS(VALUE(MID(AK247,FIND("|",AK247)+1,FIND("-",AK247)-FIND("|",AK247)-1))-VALUE(MID(AK247,FIND("-",AK247)+1,10)))))*$D$50)))))*$I247,0)),0)</f>
        <v>0</v>
      </c>
      <c r="AM247" s="403"/>
      <c r="AN247" s="425" t="s">
        <v>264</v>
      </c>
      <c r="AO247" s="355" t="n">
        <f aca="false">IFERROR(IF($M247=AN247,($D$8+$D$9+$D$10)*$I247,IF($N247=LEFT(AN247,1),($D$8+MAX(0,IF($D$50=1,$D$9*(1-(ABS($Q247-ABS(VALUE(MID(AN247,FIND("|",AN247)+1,FIND("-",AN247)-FIND("|",AN247)-1))-VALUE(MID(AN247,FIND("-",AN247)+1,10)))))*$D$50),$D$9*(1-(IF($N247="X",ABS($O247-VALUE(MID(AN247,FIND("|",AN247)+1,FIND("-",AN247)-FIND("|",AN247)-1))),ABS($Q247-ABS(VALUE(MID(AN247,FIND("|",AN247)+1,FIND("-",AN247)-FIND("|",AN247)-1))-VALUE(MID(AN247,FIND("-",AN247)+1,10)))))*$D$50)))))*$I247,0)),0)</f>
        <v>0</v>
      </c>
      <c r="AP247" s="403"/>
      <c r="AQ247" s="425" t="s">
        <v>265</v>
      </c>
      <c r="AR247" s="355" t="n">
        <f aca="false">IFERROR(IF($M247=AQ247,($D$8+$D$9+$D$10)*$I247,IF($N247=LEFT(AQ247,1),($D$8+MAX(0,IF($D$50=1,$D$9*(1-(ABS($Q247-ABS(VALUE(MID(AQ247,FIND("|",AQ247)+1,FIND("-",AQ247)-FIND("|",AQ247)-1))-VALUE(MID(AQ247,FIND("-",AQ247)+1,10)))))*$D$50),$D$9*(1-(IF($N247="X",ABS($O247-VALUE(MID(AQ247,FIND("|",AQ247)+1,FIND("-",AQ247)-FIND("|",AQ247)-1))),ABS($Q247-ABS(VALUE(MID(AQ247,FIND("|",AQ247)+1,FIND("-",AQ247)-FIND("|",AQ247)-1))-VALUE(MID(AQ247,FIND("-",AQ247)+1,10)))))*$D$50)))))*$I247,0)),0)</f>
        <v>0</v>
      </c>
      <c r="AS247" s="403"/>
      <c r="AT247" s="425" t="s">
        <v>266</v>
      </c>
      <c r="AU247" s="355" t="n">
        <f aca="false">IFERROR(IF($M247=AT247,($D$8+$D$9+$D$10)*$I247,IF($N247=LEFT(AT247,1),($D$8+MAX(0,IF($D$50=1,$D$9*(1-(ABS($Q247-ABS(VALUE(MID(AT247,FIND("|",AT247)+1,FIND("-",AT247)-FIND("|",AT247)-1))-VALUE(MID(AT247,FIND("-",AT247)+1,10)))))*$D$50),$D$9*(1-(IF($N247="X",ABS($O247-VALUE(MID(AT247,FIND("|",AT247)+1,FIND("-",AT247)-FIND("|",AT247)-1))),ABS($Q247-ABS(VALUE(MID(AT247,FIND("|",AT247)+1,FIND("-",AT247)-FIND("|",AT247)-1))-VALUE(MID(AT247,FIND("-",AT247)+1,10)))))*$D$50)))))*$I247,0)),0)</f>
        <v>0</v>
      </c>
      <c r="AV247" s="403"/>
      <c r="AW247" s="425" t="s">
        <v>265</v>
      </c>
      <c r="AX247" s="355" t="n">
        <f aca="false">IFERROR(IF($M247=AW247,($D$8+$D$9+$D$10)*$I247,IF($N247=LEFT(AW247,1),($D$8+MAX(0,IF($D$50=1,$D$9*(1-(ABS($Q247-ABS(VALUE(MID(AW247,FIND("|",AW247)+1,FIND("-",AW247)-FIND("|",AW247)-1))-VALUE(MID(AW247,FIND("-",AW247)+1,10)))))*$D$50),$D$9*(1-(IF($N247="X",ABS($O247-VALUE(MID(AW247,FIND("|",AW247)+1,FIND("-",AW247)-FIND("|",AW247)-1))),ABS($Q247-ABS(VALUE(MID(AW247,FIND("|",AW247)+1,FIND("-",AW247)-FIND("|",AW247)-1))-VALUE(MID(AW247,FIND("-",AW247)+1,10)))))*$D$50)))))*$I247,0)),0)</f>
        <v>0</v>
      </c>
      <c r="AY247" s="403"/>
      <c r="AZ247" s="425" t="s">
        <v>265</v>
      </c>
      <c r="BA247" s="355" t="n">
        <f aca="false">IFERROR(IF($M247=AZ247,($D$8+$D$9+$D$10)*$I247,IF($N247=LEFT(AZ247,1),($D$8+MAX(0,IF($D$50=1,$D$9*(1-(ABS($Q247-ABS(VALUE(MID(AZ247,FIND("|",AZ247)+1,FIND("-",AZ247)-FIND("|",AZ247)-1))-VALUE(MID(AZ247,FIND("-",AZ247)+1,10)))))*$D$50),$D$9*(1-(IF($N247="X",ABS($O247-VALUE(MID(AZ247,FIND("|",AZ247)+1,FIND("-",AZ247)-FIND("|",AZ247)-1))),ABS($Q247-ABS(VALUE(MID(AZ247,FIND("|",AZ247)+1,FIND("-",AZ247)-FIND("|",AZ247)-1))-VALUE(MID(AZ247,FIND("-",AZ247)+1,10)))))*$D$50)))))*$I247,0)),0)</f>
        <v>0</v>
      </c>
      <c r="BB247" s="403"/>
      <c r="BC247" s="425" t="s">
        <v>266</v>
      </c>
      <c r="BD247" s="355" t="n">
        <f aca="false">IFERROR(IF($M247=BC247,($D$8+$D$9+$D$10)*$I247,IF($N247=LEFT(BC247,1),($D$8+MAX(0,IF($D$50=1,$D$9*(1-(ABS($Q247-ABS(VALUE(MID(BC247,FIND("|",BC247)+1,FIND("-",BC247)-FIND("|",BC247)-1))-VALUE(MID(BC247,FIND("-",BC247)+1,10)))))*$D$50),$D$9*(1-(IF($N247="X",ABS($O247-VALUE(MID(BC247,FIND("|",BC247)+1,FIND("-",BC247)-FIND("|",BC247)-1))),ABS($Q247-ABS(VALUE(MID(BC247,FIND("|",BC247)+1,FIND("-",BC247)-FIND("|",BC247)-1))-VALUE(MID(BC247,FIND("-",BC247)+1,10)))))*$D$50)))))*$I247,0)),0)</f>
        <v>0</v>
      </c>
      <c r="BE247" s="403"/>
      <c r="BF247" s="425" t="s">
        <v>265</v>
      </c>
      <c r="BG247" s="355" t="n">
        <f aca="false">IFERROR(IF($M247=BF247,($D$8+$D$9+$D$10)*$I247,IF($N247=LEFT(BF247,1),($D$8+MAX(0,IF($D$50=1,$D$9*(1-(ABS($Q247-ABS(VALUE(MID(BF247,FIND("|",BF247)+1,FIND("-",BF247)-FIND("|",BF247)-1))-VALUE(MID(BF247,FIND("-",BF247)+1,10)))))*$D$50),$D$9*(1-(IF($N247="X",ABS($O247-VALUE(MID(BF247,FIND("|",BF247)+1,FIND("-",BF247)-FIND("|",BF247)-1))),ABS($Q247-ABS(VALUE(MID(BF247,FIND("|",BF247)+1,FIND("-",BF247)-FIND("|",BF247)-1))-VALUE(MID(BF247,FIND("-",BF247)+1,10)))))*$D$50)))))*$I247,0)),0)</f>
        <v>0</v>
      </c>
      <c r="BH247" s="403"/>
      <c r="BI247" s="425" t="s">
        <v>264</v>
      </c>
      <c r="BJ247" s="355" t="n">
        <f aca="false">IFERROR(IF($M247=BI247,($D$8+$D$9+$D$10)*$I247,IF($N247=LEFT(BI247,1),($D$8+MAX(0,IF($D$50=1,$D$9*(1-(ABS($Q247-ABS(VALUE(MID(BI247,FIND("|",BI247)+1,FIND("-",BI247)-FIND("|",BI247)-1))-VALUE(MID(BI247,FIND("-",BI247)+1,10)))))*$D$50),$D$9*(1-(IF($N247="X",ABS($O247-VALUE(MID(BI247,FIND("|",BI247)+1,FIND("-",BI247)-FIND("|",BI247)-1))),ABS($Q247-ABS(VALUE(MID(BI247,FIND("|",BI247)+1,FIND("-",BI247)-FIND("|",BI247)-1))-VALUE(MID(BI247,FIND("-",BI247)+1,10)))))*$D$50)))))*$I247,0)),0)</f>
        <v>0</v>
      </c>
      <c r="BK247" s="403"/>
      <c r="BL247" s="425" t="s">
        <v>267</v>
      </c>
      <c r="BM247" s="355" t="n">
        <f aca="false">IFERROR(IF($M247=BL247,($D$8+$D$9+$D$10)*$I247,IF($N247=LEFT(BL247,1),($D$8+MAX(0,IF($D$50=1,$D$9*(1-(ABS($Q247-ABS(VALUE(MID(BL247,FIND("|",BL247)+1,FIND("-",BL247)-FIND("|",BL247)-1))-VALUE(MID(BL247,FIND("-",BL247)+1,10)))))*$D$50),$D$9*(1-(IF($N247="X",ABS($O247-VALUE(MID(BL247,FIND("|",BL247)+1,FIND("-",BL247)-FIND("|",BL247)-1))),ABS($Q247-ABS(VALUE(MID(BL247,FIND("|",BL247)+1,FIND("-",BL247)-FIND("|",BL247)-1))-VALUE(MID(BL247,FIND("-",BL247)+1,10)))))*$D$50)))))*$I247,0)),0)</f>
        <v>0</v>
      </c>
      <c r="BN247" s="403"/>
      <c r="BO247" s="425" t="s">
        <v>264</v>
      </c>
      <c r="BP247" s="355" t="n">
        <f aca="false">IFERROR(IF($M247=BO247,($D$8+$D$9+$D$10)*$I247,IF($N247=LEFT(BO247,1),($D$8+MAX(0,IF($D$50=1,$D$9*(1-(ABS($Q247-ABS(VALUE(MID(BO247,FIND("|",BO247)+1,FIND("-",BO247)-FIND("|",BO247)-1))-VALUE(MID(BO247,FIND("-",BO247)+1,10)))))*$D$50),$D$9*(1-(IF($N247="X",ABS($O247-VALUE(MID(BO247,FIND("|",BO247)+1,FIND("-",BO247)-FIND("|",BO247)-1))),ABS($Q247-ABS(VALUE(MID(BO247,FIND("|",BO247)+1,FIND("-",BO247)-FIND("|",BO247)-1))-VALUE(MID(BO247,FIND("-",BO247)+1,10)))))*$D$50)))))*$I247,0)),0)</f>
        <v>0</v>
      </c>
      <c r="BQ247" s="403"/>
      <c r="BR247" s="425" t="s">
        <v>268</v>
      </c>
      <c r="BS247" s="355" t="n">
        <f aca="false">IFERROR(IF($M247=BR247,($D$8+$D$9+$D$10)*$I247,IF($N247=LEFT(BR247,1),($D$8+MAX(0,IF($D$50=1,$D$9*(1-(ABS($Q247-ABS(VALUE(MID(BR247,FIND("|",BR247)+1,FIND("-",BR247)-FIND("|",BR247)-1))-VALUE(MID(BR247,FIND("-",BR247)+1,10)))))*$D$50),$D$9*(1-(IF($N247="X",ABS($O247-VALUE(MID(BR247,FIND("|",BR247)+1,FIND("-",BR247)-FIND("|",BR247)-1))),ABS($Q247-ABS(VALUE(MID(BR247,FIND("|",BR247)+1,FIND("-",BR247)-FIND("|",BR247)-1))-VALUE(MID(BR247,FIND("-",BR247)+1,10)))))*$D$50)))))*$I247,0)),0)</f>
        <v>0</v>
      </c>
      <c r="BT247" s="403"/>
      <c r="BU247" s="425"/>
      <c r="BV247" s="355" t="n">
        <f aca="false">IFERROR(IF($M247=BU247,($D$8+$D$9+$D$10)*$I247,IF($N247=LEFT(BU247,1),($D$8+MAX(0,IF($D$50=1,$D$9*(1-(ABS($Q247-ABS(VALUE(MID(BU247,FIND("|",BU247)+1,FIND("-",BU247)-FIND("|",BU247)-1))-VALUE(MID(BU247,FIND("-",BU247)+1,10)))))*$D$50),$D$9*(1-(IF($N247="X",ABS($O247-VALUE(MID(BU247,FIND("|",BU247)+1,FIND("-",BU247)-FIND("|",BU247)-1))),ABS($Q247-ABS(VALUE(MID(BU247,FIND("|",BU247)+1,FIND("-",BU247)-FIND("|",BU247)-1))-VALUE(MID(BU247,FIND("-",BU247)+1,10)))))*$D$50)))))*$I247,0)),0)</f>
        <v>0</v>
      </c>
      <c r="BW247" s="403"/>
      <c r="BX247" s="425"/>
      <c r="BY247" s="355" t="n">
        <f aca="false">IFERROR(IF($M247=BX247,($D$8+$D$9+$D$10)*$I247,IF($N247=LEFT(BX247,1),($D$8+MAX(0,IF($D$50=1,$D$9*(1-(ABS($Q247-ABS(VALUE(MID(BX247,FIND("|",BX247)+1,FIND("-",BX247)-FIND("|",BX247)-1))-VALUE(MID(BX247,FIND("-",BX247)+1,10)))))*$D$50),$D$9*(1-(IF($N247="X",ABS($O247-VALUE(MID(BX247,FIND("|",BX247)+1,FIND("-",BX247)-FIND("|",BX247)-1))),ABS($Q247-ABS(VALUE(MID(BX247,FIND("|",BX247)+1,FIND("-",BX247)-FIND("|",BX247)-1))-VALUE(MID(BX247,FIND("-",BX247)+1,10)))))*$D$50)))))*$I247,0)),0)</f>
        <v>0</v>
      </c>
      <c r="BZ247" s="403"/>
      <c r="CA247" s="425"/>
      <c r="CB247" s="355" t="n">
        <f aca="false">IFERROR(IF($M247=CA247,($D$8+$D$9+$D$10)*$I247,IF($N247=LEFT(CA247,1),($D$8+MAX(0,IF($D$50=1,$D$9*(1-(ABS($Q247-ABS(VALUE(MID(CA247,FIND("|",CA247)+1,FIND("-",CA247)-FIND("|",CA247)-1))-VALUE(MID(CA247,FIND("-",CA247)+1,10)))))*$D$50),$D$9*(1-(IF($N247="X",ABS($O247-VALUE(MID(CA247,FIND("|",CA247)+1,FIND("-",CA247)-FIND("|",CA247)-1))),ABS($Q247-ABS(VALUE(MID(CA247,FIND("|",CA247)+1,FIND("-",CA247)-FIND("|",CA247)-1))-VALUE(MID(CA247,FIND("-",CA247)+1,10)))))*$D$50)))))*$I247,0)),0)</f>
        <v>0</v>
      </c>
      <c r="CC247" s="403"/>
      <c r="CD247" s="425"/>
      <c r="CE247" s="355" t="n">
        <f aca="false">IFERROR(IF($M247=CD247,($D$8+$D$9+$D$10)*$I247,IF($N247=LEFT(CD247,1),($D$8+MAX(0,IF($D$50=1,$D$9*(1-(ABS($Q247-ABS(VALUE(MID(CD247,FIND("|",CD247)+1,FIND("-",CD247)-FIND("|",CD247)-1))-VALUE(MID(CD247,FIND("-",CD247)+1,10)))))*$D$50),$D$9*(1-(IF($N247="X",ABS($O247-VALUE(MID(CD247,FIND("|",CD247)+1,FIND("-",CD247)-FIND("|",CD247)-1))),ABS($Q247-ABS(VALUE(MID(CD247,FIND("|",CD247)+1,FIND("-",CD247)-FIND("|",CD247)-1))-VALUE(MID(CD247,FIND("-",CD247)+1,10)))))*$D$50)))))*$I247,0)),0)</f>
        <v>0</v>
      </c>
      <c r="CF247" s="403"/>
      <c r="CG247" s="425"/>
      <c r="CH247" s="355" t="n">
        <f aca="false">IFERROR(IF($M247=CG247,($D$8+$D$9+$D$10)*$I247,IF($N247=LEFT(CG247,1),($D$8+MAX(0,IF($D$50=1,$D$9*(1-(ABS($Q247-ABS(VALUE(MID(CG247,FIND("|",CG247)+1,FIND("-",CG247)-FIND("|",CG247)-1))-VALUE(MID(CG247,FIND("-",CG247)+1,10)))))*$D$50),$D$9*(1-(IF($N247="X",ABS($O247-VALUE(MID(CG247,FIND("|",CG247)+1,FIND("-",CG247)-FIND("|",CG247)-1))),ABS($Q247-ABS(VALUE(MID(CG247,FIND("|",CG247)+1,FIND("-",CG247)-FIND("|",CG247)-1))-VALUE(MID(CG247,FIND("-",CG247)+1,10)))))*$D$50)))))*$I247,0)),0)</f>
        <v>0</v>
      </c>
      <c r="CI247" s="403"/>
      <c r="CJ247" s="425"/>
      <c r="CK247" s="355" t="n">
        <f aca="false">IFERROR(IF($M247=CJ247,($D$8+$D$9+$D$10)*$I247,IF($N247=LEFT(CJ247,1),($D$8+MAX(0,IF($D$50=1,$D$9*(1-(ABS($Q247-ABS(VALUE(MID(CJ247,FIND("|",CJ247)+1,FIND("-",CJ247)-FIND("|",CJ247)-1))-VALUE(MID(CJ247,FIND("-",CJ247)+1,10)))))*$D$50),$D$9*(1-(IF($N247="X",ABS($O247-VALUE(MID(CJ247,FIND("|",CJ247)+1,FIND("-",CJ247)-FIND("|",CJ247)-1))),ABS($Q247-ABS(VALUE(MID(CJ247,FIND("|",CJ247)+1,FIND("-",CJ247)-FIND("|",CJ247)-1))-VALUE(MID(CJ247,FIND("-",CJ247)+1,10)))))*$D$50)))))*$I247,0)),0)</f>
        <v>0</v>
      </c>
      <c r="CL247" s="403"/>
      <c r="CM247" s="425"/>
      <c r="CN247" s="355" t="n">
        <f aca="false">IFERROR(IF($M247=CM247,($D$8+$D$9+$D$10)*$I247,IF($N247=LEFT(CM247,1),($D$8+MAX(0,IF($D$50=1,$D$9*(1-(ABS($Q247-ABS(VALUE(MID(CM247,FIND("|",CM247)+1,FIND("-",CM247)-FIND("|",CM247)-1))-VALUE(MID(CM247,FIND("-",CM247)+1,10)))))*$D$50),$D$9*(1-(IF($N247="X",ABS($O247-VALUE(MID(CM247,FIND("|",CM247)+1,FIND("-",CM247)-FIND("|",CM247)-1))),ABS($Q247-ABS(VALUE(MID(CM247,FIND("|",CM247)+1,FIND("-",CM247)-FIND("|",CM247)-1))-VALUE(MID(CM247,FIND("-",CM247)+1,10)))))*$D$50)))))*$I247,0)),0)</f>
        <v>0</v>
      </c>
      <c r="CO247" s="403"/>
      <c r="CP247" s="425"/>
      <c r="CQ247" s="355" t="n">
        <f aca="false">IFERROR(IF($M247=CP247,($D$8+$D$9+$D$10)*$I247,IF($N247=LEFT(CP247,1),($D$8+MAX(0,IF($D$50=1,$D$9*(1-(ABS($Q247-ABS(VALUE(MID(CP247,FIND("|",CP247)+1,FIND("-",CP247)-FIND("|",CP247)-1))-VALUE(MID(CP247,FIND("-",CP247)+1,10)))))*$D$50),$D$9*(1-(IF($N247="X",ABS($O247-VALUE(MID(CP247,FIND("|",CP247)+1,FIND("-",CP247)-FIND("|",CP247)-1))),ABS($Q247-ABS(VALUE(MID(CP247,FIND("|",CP247)+1,FIND("-",CP247)-FIND("|",CP247)-1))-VALUE(MID(CP247,FIND("-",CP247)+1,10)))))*$D$50)))))*$I247,0)),0)</f>
        <v>0</v>
      </c>
      <c r="CR247" s="403"/>
      <c r="CS247" s="425"/>
      <c r="CT247" s="355" t="n">
        <f aca="false">IFERROR(IF($M247=CS247,($D$8+$D$9+$D$10)*$I247,IF($N247=LEFT(CS247,1),($D$8+MAX(0,IF($D$50=1,$D$9*(1-(ABS($Q247-ABS(VALUE(MID(CS247,FIND("|",CS247)+1,FIND("-",CS247)-FIND("|",CS247)-1))-VALUE(MID(CS247,FIND("-",CS247)+1,10)))))*$D$50),$D$9*(1-(IF($N247="X",ABS($O247-VALUE(MID(CS247,FIND("|",CS247)+1,FIND("-",CS247)-FIND("|",CS247)-1))),ABS($Q247-ABS(VALUE(MID(CS247,FIND("|",CS247)+1,FIND("-",CS247)-FIND("|",CS247)-1))-VALUE(MID(CS247,FIND("-",CS247)+1,10)))))*$D$50)))))*$I247,0)),0)</f>
        <v>0</v>
      </c>
      <c r="CU247" s="403"/>
      <c r="CV247" s="425"/>
      <c r="CW247" s="355" t="n">
        <f aca="false">IFERROR(IF($M247=CV247,($D$8+$D$9+$D$10)*$I247,IF($N247=LEFT(CV247,1),($D$8+MAX(0,IF($D$50=1,$D$9*(1-(ABS($Q247-ABS(VALUE(MID(CV247,FIND("|",CV247)+1,FIND("-",CV247)-FIND("|",CV247)-1))-VALUE(MID(CV247,FIND("-",CV247)+1,10)))))*$D$50),$D$9*(1-(IF($N247="X",ABS($O247-VALUE(MID(CV247,FIND("|",CV247)+1,FIND("-",CV247)-FIND("|",CV247)-1))),ABS($Q247-ABS(VALUE(MID(CV247,FIND("|",CV247)+1,FIND("-",CV247)-FIND("|",CV247)-1))-VALUE(MID(CV247,FIND("-",CV247)+1,10)))))*$D$50)))))*$I247,0)),0)</f>
        <v>0</v>
      </c>
      <c r="CX247" s="403"/>
      <c r="CY247" s="425"/>
      <c r="CZ247" s="355" t="n">
        <f aca="false">IFERROR(IF($M247=CY247,($D$8+$D$9+$D$10)*$I247,IF($N247=LEFT(CY247,1),($D$8+MAX(0,IF($D$50=1,$D$9*(1-(ABS($Q247-ABS(VALUE(MID(CY247,FIND("|",CY247)+1,FIND("-",CY247)-FIND("|",CY247)-1))-VALUE(MID(CY247,FIND("-",CY247)+1,10)))))*$D$50),$D$9*(1-(IF($N247="X",ABS($O247-VALUE(MID(CY247,FIND("|",CY247)+1,FIND("-",CY247)-FIND("|",CY247)-1))),ABS($Q247-ABS(VALUE(MID(CY247,FIND("|",CY247)+1,FIND("-",CY247)-FIND("|",CY247)-1))-VALUE(MID(CY247,FIND("-",CY247)+1,10)))))*$D$50)))))*$I247,0)),0)</f>
        <v>0</v>
      </c>
      <c r="DA247" s="403"/>
      <c r="DB247" s="425"/>
      <c r="DC247" s="355" t="n">
        <f aca="false">IFERROR(IF($M247=DB247,($D$8+$D$9+$D$10)*$I247,IF($N247=LEFT(DB247,1),($D$8+MAX(0,IF($D$50=1,$D$9*(1-(ABS($Q247-ABS(VALUE(MID(DB247,FIND("|",DB247)+1,FIND("-",DB247)-FIND("|",DB247)-1))-VALUE(MID(DB247,FIND("-",DB247)+1,10)))))*$D$50),$D$9*(1-(IF($N247="X",ABS($O247-VALUE(MID(DB247,FIND("|",DB247)+1,FIND("-",DB247)-FIND("|",DB247)-1))),ABS($Q247-ABS(VALUE(MID(DB247,FIND("|",DB247)+1,FIND("-",DB247)-FIND("|",DB247)-1))-VALUE(MID(DB247,FIND("-",DB247)+1,10)))))*$D$50)))))*$I247,0)),0)</f>
        <v>0</v>
      </c>
      <c r="DD247" s="403"/>
      <c r="DE247" s="425"/>
      <c r="DF247" s="355" t="n">
        <f aca="false">IFERROR(IF($M247=DE247,($D$8+$D$9+$D$10)*$I247,IF($N247=LEFT(DE247,1),($D$8+MAX(0,IF($D$50=1,$D$9*(1-(ABS($Q247-ABS(VALUE(MID(DE247,FIND("|",DE247)+1,FIND("-",DE247)-FIND("|",DE247)-1))-VALUE(MID(DE247,FIND("-",DE247)+1,10)))))*$D$50),$D$9*(1-(IF($N247="X",ABS($O247-VALUE(MID(DE247,FIND("|",DE247)+1,FIND("-",DE247)-FIND("|",DE247)-1))),ABS($Q247-ABS(VALUE(MID(DE247,FIND("|",DE247)+1,FIND("-",DE247)-FIND("|",DE247)-1))-VALUE(MID(DE247,FIND("-",DE247)+1,10)))))*$D$50)))))*$I247,0)),0)</f>
        <v>0</v>
      </c>
      <c r="DG247" s="403"/>
      <c r="DH247" s="425"/>
      <c r="DI247" s="355" t="n">
        <f aca="false">IFERROR(IF($M247=DH247,($D$8+$D$9+$D$10)*$I247,IF($N247=LEFT(DH247,1),($D$8+MAX(0,IF($D$50=1,$D$9*(1-(ABS($Q247-ABS(VALUE(MID(DH247,FIND("|",DH247)+1,FIND("-",DH247)-FIND("|",DH247)-1))-VALUE(MID(DH247,FIND("-",DH247)+1,10)))))*$D$50),$D$9*(1-(IF($N247="X",ABS($O247-VALUE(MID(DH247,FIND("|",DH247)+1,FIND("-",DH247)-FIND("|",DH247)-1))),ABS($Q247-ABS(VALUE(MID(DH247,FIND("|",DH247)+1,FIND("-",DH247)-FIND("|",DH247)-1))-VALUE(MID(DH247,FIND("-",DH247)+1,10)))))*$D$50)))))*$I247,0)),0)</f>
        <v>0</v>
      </c>
      <c r="DJ247" s="403"/>
      <c r="DK247" s="425"/>
      <c r="DL247" s="355" t="n">
        <f aca="false">IFERROR(IF($M247=DK247,($D$8+$D$9+$D$10)*$I247,IF($N247=LEFT(DK247,1),($D$8+MAX(0,IF($D$50=1,$D$9*(1-(ABS($Q247-ABS(VALUE(MID(DK247,FIND("|",DK247)+1,FIND("-",DK247)-FIND("|",DK247)-1))-VALUE(MID(DK247,FIND("-",DK247)+1,10)))))*$D$50),$D$9*(1-(IF($N247="X",ABS($O247-VALUE(MID(DK247,FIND("|",DK247)+1,FIND("-",DK247)-FIND("|",DK247)-1))),ABS($Q247-ABS(VALUE(MID(DK247,FIND("|",DK247)+1,FIND("-",DK247)-FIND("|",DK247)-1))-VALUE(MID(DK247,FIND("-",DK247)+1,10)))))*$D$50)))))*$I247,0)),0)</f>
        <v>0</v>
      </c>
      <c r="DM247" s="403"/>
      <c r="DN247" s="425"/>
      <c r="DO247" s="355" t="n">
        <f aca="false">IFERROR(IF($M247=DN247,($D$8+$D$9+$D$10)*$I247,IF($N247=LEFT(DN247,1),($D$8+MAX(0,IF($D$50=1,$D$9*(1-(ABS($Q247-ABS(VALUE(MID(DN247,FIND("|",DN247)+1,FIND("-",DN247)-FIND("|",DN247)-1))-VALUE(MID(DN247,FIND("-",DN247)+1,10)))))*$D$50),$D$9*(1-(IF($N247="X",ABS($O247-VALUE(MID(DN247,FIND("|",DN247)+1,FIND("-",DN247)-FIND("|",DN247)-1))),ABS($Q247-ABS(VALUE(MID(DN247,FIND("|",DN247)+1,FIND("-",DN247)-FIND("|",DN247)-1))-VALUE(MID(DN247,FIND("-",DN247)+1,10)))))*$D$50)))))*$I247,0)),0)</f>
        <v>0</v>
      </c>
      <c r="DP247" s="403"/>
      <c r="DQ247" s="425"/>
      <c r="DR247" s="355" t="n">
        <f aca="false">IFERROR(IF($M247=DQ247,($D$8+$D$9+$D$10)*$I247,IF($N247=LEFT(DQ247,1),($D$8+MAX(0,IF($D$50=1,$D$9*(1-(ABS($Q247-ABS(VALUE(MID(DQ247,FIND("|",DQ247)+1,FIND("-",DQ247)-FIND("|",DQ247)-1))-VALUE(MID(DQ247,FIND("-",DQ247)+1,10)))))*$D$50),$D$9*(1-(IF($N247="X",ABS($O247-VALUE(MID(DQ247,FIND("|",DQ247)+1,FIND("-",DQ247)-FIND("|",DQ247)-1))),ABS($Q247-ABS(VALUE(MID(DQ247,FIND("|",DQ247)+1,FIND("-",DQ247)-FIND("|",DQ247)-1))-VALUE(MID(DQ247,FIND("-",DQ247)+1,10)))))*$D$50)))))*$I247,0)),0)</f>
        <v>0</v>
      </c>
      <c r="DS247" s="403"/>
      <c r="DT247" s="425"/>
      <c r="DU247" s="355" t="n">
        <f aca="false">IFERROR(IF($M247=DT247,($D$8+$D$9+$D$10)*$I247,IF($N247=LEFT(DT247,1),($D$8+MAX(0,IF($D$50=1,$D$9*(1-(ABS($Q247-ABS(VALUE(MID(DT247,FIND("|",DT247)+1,FIND("-",DT247)-FIND("|",DT247)-1))-VALUE(MID(DT247,FIND("-",DT247)+1,10)))))*$D$50),$D$9*(1-(IF($N247="X",ABS($O247-VALUE(MID(DT247,FIND("|",DT247)+1,FIND("-",DT247)-FIND("|",DT247)-1))),ABS($Q247-ABS(VALUE(MID(DT247,FIND("|",DT247)+1,FIND("-",DT247)-FIND("|",DT247)-1))-VALUE(MID(DT247,FIND("-",DT247)+1,10)))))*$D$50)))))*$I247,0)),0)</f>
        <v>0</v>
      </c>
      <c r="DV247" s="403"/>
      <c r="DW247" s="425"/>
      <c r="DX247" s="355" t="n">
        <f aca="false">IFERROR(IF($M247=DW247,($D$8+$D$9+$D$10)*$I247,IF($N247=LEFT(DW247,1),($D$8+MAX(0,IF($D$50=1,$D$9*(1-(ABS($Q247-ABS(VALUE(MID(DW247,FIND("|",DW247)+1,FIND("-",DW247)-FIND("|",DW247)-1))-VALUE(MID(DW247,FIND("-",DW247)+1,10)))))*$D$50),$D$9*(1-(IF($N247="X",ABS($O247-VALUE(MID(DW247,FIND("|",DW247)+1,FIND("-",DW247)-FIND("|",DW247)-1))),ABS($Q247-ABS(VALUE(MID(DW247,FIND("|",DW247)+1,FIND("-",DW247)-FIND("|",DW247)-1))-VALUE(MID(DW247,FIND("-",DW247)+1,10)))))*$D$50)))))*$I247,0)),0)</f>
        <v>0</v>
      </c>
      <c r="DY247" s="403"/>
      <c r="DZ247" s="425"/>
      <c r="EA247" s="355" t="n">
        <f aca="false">IFERROR(IF($M247=DZ247,($D$8+$D$9+$D$10)*$I247,IF($N247=LEFT(DZ247,1),($D$8+MAX(0,IF($D$50=1,$D$9*(1-(ABS($Q247-ABS(VALUE(MID(DZ247,FIND("|",DZ247)+1,FIND("-",DZ247)-FIND("|",DZ247)-1))-VALUE(MID(DZ247,FIND("-",DZ247)+1,10)))))*$D$50),$D$9*(1-(IF($N247="X",ABS($O247-VALUE(MID(DZ247,FIND("|",DZ247)+1,FIND("-",DZ247)-FIND("|",DZ247)-1))),ABS($Q247-ABS(VALUE(MID(DZ247,FIND("|",DZ247)+1,FIND("-",DZ247)-FIND("|",DZ247)-1))-VALUE(MID(DZ247,FIND("-",DZ247)+1,10)))))*$D$50)))))*$I247,0)),0)</f>
        <v>0</v>
      </c>
      <c r="EB247" s="403"/>
      <c r="EC247" s="425"/>
      <c r="ED247" s="355" t="n">
        <f aca="false">IFERROR(IF($M247=EC247,($D$8+$D$9+$D$10)*$I247,IF($N247=LEFT(EC247,1),($D$8+MAX(0,IF($D$50=1,$D$9*(1-(ABS($Q247-ABS(VALUE(MID(EC247,FIND("|",EC247)+1,FIND("-",EC247)-FIND("|",EC247)-1))-VALUE(MID(EC247,FIND("-",EC247)+1,10)))))*$D$50),$D$9*(1-(IF($N247="X",ABS($O247-VALUE(MID(EC247,FIND("|",EC247)+1,FIND("-",EC247)-FIND("|",EC247)-1))),ABS($Q247-ABS(VALUE(MID(EC247,FIND("|",EC247)+1,FIND("-",EC247)-FIND("|",EC247)-1))-VALUE(MID(EC247,FIND("-",EC247)+1,10)))))*$D$50)))))*$I247,0)),0)</f>
        <v>0</v>
      </c>
      <c r="EE247" s="403"/>
      <c r="EF247" s="425"/>
      <c r="EG247" s="355" t="n">
        <f aca="false">IFERROR(IF($M247=EF247,($D$8+$D$9+$D$10)*$I247,IF($N247=LEFT(EF247,1),($D$8+MAX(0,IF($D$50=1,$D$9*(1-(ABS($Q247-ABS(VALUE(MID(EF247,FIND("|",EF247)+1,FIND("-",EF247)-FIND("|",EF247)-1))-VALUE(MID(EF247,FIND("-",EF247)+1,10)))))*$D$50),$D$9*(1-(IF($N247="X",ABS($O247-VALUE(MID(EF247,FIND("|",EF247)+1,FIND("-",EF247)-FIND("|",EF247)-1))),ABS($Q247-ABS(VALUE(MID(EF247,FIND("|",EF247)+1,FIND("-",EF247)-FIND("|",EF247)-1))-VALUE(MID(EF247,FIND("-",EF247)+1,10)))))*$D$50)))))*$I247,0)),0)</f>
        <v>0</v>
      </c>
      <c r="EH247" s="403"/>
      <c r="EI247" s="403"/>
    </row>
    <row r="248" customFormat="false" ht="15" hidden="false" customHeight="false" outlineLevel="0" collapsed="false">
      <c r="A248" s="331"/>
      <c r="B248" s="331"/>
      <c r="C248" s="421"/>
      <c r="D248" s="421"/>
      <c r="E248" s="421"/>
      <c r="F248" s="422"/>
      <c r="G248" s="422"/>
      <c r="H248" s="409"/>
      <c r="I248" s="409"/>
      <c r="J248" s="412"/>
      <c r="K248" s="413" t="str">
        <f aca="false">Idiomas!D468</f>
        <v>Partido Final</v>
      </c>
      <c r="L248" s="414"/>
      <c r="M248" s="413" t="str">
        <f aca="false">"Max: "&amp;SUM($D$36:$D$38)*$I$247</f>
        <v>Max: 17</v>
      </c>
      <c r="N248" s="331"/>
      <c r="O248" s="331"/>
      <c r="P248" s="331"/>
      <c r="Q248" s="331"/>
      <c r="R248" s="331"/>
      <c r="S248" s="415"/>
      <c r="T248" s="346" t="n">
        <f aca="false">T247</f>
        <v>0</v>
      </c>
      <c r="U248" s="337"/>
      <c r="V248" s="415"/>
      <c r="W248" s="346" t="n">
        <f aca="false">W247</f>
        <v>0</v>
      </c>
      <c r="X248" s="337"/>
      <c r="Y248" s="415"/>
      <c r="Z248" s="346" t="n">
        <f aca="false">Z247</f>
        <v>0</v>
      </c>
      <c r="AA248" s="337"/>
      <c r="AB248" s="415"/>
      <c r="AC248" s="346" t="n">
        <f aca="false">AC247</f>
        <v>0</v>
      </c>
      <c r="AD248" s="337"/>
      <c r="AE248" s="415"/>
      <c r="AF248" s="346" t="n">
        <f aca="false">AF247</f>
        <v>0</v>
      </c>
      <c r="AG248" s="337"/>
      <c r="AH248" s="415"/>
      <c r="AI248" s="346" t="n">
        <f aca="false">AI247</f>
        <v>0</v>
      </c>
      <c r="AJ248" s="337"/>
      <c r="AK248" s="415"/>
      <c r="AL248" s="346" t="n">
        <f aca="false">AL247</f>
        <v>0</v>
      </c>
      <c r="AM248" s="337"/>
      <c r="AN248" s="415"/>
      <c r="AO248" s="346" t="n">
        <f aca="false">AO247</f>
        <v>0</v>
      </c>
      <c r="AP248" s="337"/>
      <c r="AQ248" s="415"/>
      <c r="AR248" s="346" t="n">
        <f aca="false">AR247</f>
        <v>0</v>
      </c>
      <c r="AS248" s="337"/>
      <c r="AT248" s="415"/>
      <c r="AU248" s="346" t="n">
        <f aca="false">AU247</f>
        <v>0</v>
      </c>
      <c r="AV248" s="337"/>
      <c r="AW248" s="415"/>
      <c r="AX248" s="346" t="n">
        <f aca="false">AX247</f>
        <v>0</v>
      </c>
      <c r="AY248" s="337"/>
      <c r="AZ248" s="415"/>
      <c r="BA248" s="346" t="n">
        <f aca="false">BA247</f>
        <v>0</v>
      </c>
      <c r="BB248" s="337"/>
      <c r="BC248" s="415"/>
      <c r="BD248" s="346" t="n">
        <f aca="false">BD247</f>
        <v>0</v>
      </c>
      <c r="BE248" s="337"/>
      <c r="BF248" s="415"/>
      <c r="BG248" s="346" t="n">
        <f aca="false">BG247</f>
        <v>0</v>
      </c>
      <c r="BH248" s="337"/>
      <c r="BI248" s="415"/>
      <c r="BJ248" s="346" t="n">
        <f aca="false">BJ247</f>
        <v>0</v>
      </c>
      <c r="BK248" s="337"/>
      <c r="BL248" s="415"/>
      <c r="BM248" s="346" t="n">
        <f aca="false">BM247</f>
        <v>0</v>
      </c>
      <c r="BN248" s="337"/>
      <c r="BO248" s="415"/>
      <c r="BP248" s="346" t="n">
        <f aca="false">BP247</f>
        <v>0</v>
      </c>
      <c r="BQ248" s="337"/>
      <c r="BR248" s="415"/>
      <c r="BS248" s="346" t="n">
        <f aca="false">BS247</f>
        <v>0</v>
      </c>
      <c r="BT248" s="337"/>
      <c r="BU248" s="415"/>
      <c r="BV248" s="346" t="n">
        <f aca="false">BV247</f>
        <v>0</v>
      </c>
      <c r="BW248" s="337"/>
      <c r="BX248" s="415"/>
      <c r="BY248" s="346" t="n">
        <f aca="false">BY247</f>
        <v>0</v>
      </c>
      <c r="BZ248" s="337"/>
      <c r="CA248" s="415"/>
      <c r="CB248" s="346" t="n">
        <f aca="false">CB247</f>
        <v>0</v>
      </c>
      <c r="CC248" s="337"/>
      <c r="CD248" s="415"/>
      <c r="CE248" s="346" t="n">
        <f aca="false">CE247</f>
        <v>0</v>
      </c>
      <c r="CF248" s="337"/>
      <c r="CG248" s="415"/>
      <c r="CH248" s="346" t="n">
        <f aca="false">CH247</f>
        <v>0</v>
      </c>
      <c r="CI248" s="337"/>
      <c r="CJ248" s="415"/>
      <c r="CK248" s="346" t="n">
        <f aca="false">CK247</f>
        <v>0</v>
      </c>
      <c r="CL248" s="337"/>
      <c r="CM248" s="415"/>
      <c r="CN248" s="346" t="n">
        <f aca="false">CN247</f>
        <v>0</v>
      </c>
      <c r="CO248" s="337"/>
      <c r="CP248" s="415"/>
      <c r="CQ248" s="346" t="n">
        <f aca="false">CQ247</f>
        <v>0</v>
      </c>
      <c r="CR248" s="337"/>
      <c r="CS248" s="415"/>
      <c r="CT248" s="346" t="n">
        <f aca="false">CT247</f>
        <v>0</v>
      </c>
      <c r="CU248" s="337"/>
      <c r="CV248" s="415"/>
      <c r="CW248" s="346" t="n">
        <f aca="false">CW247</f>
        <v>0</v>
      </c>
      <c r="CX248" s="337"/>
      <c r="CY248" s="415"/>
      <c r="CZ248" s="346" t="n">
        <f aca="false">CZ247</f>
        <v>0</v>
      </c>
      <c r="DA248" s="337"/>
      <c r="DB248" s="415"/>
      <c r="DC248" s="346" t="n">
        <f aca="false">DC247</f>
        <v>0</v>
      </c>
      <c r="DD248" s="337"/>
      <c r="DE248" s="415"/>
      <c r="DF248" s="346" t="n">
        <f aca="false">DF247</f>
        <v>0</v>
      </c>
      <c r="DG248" s="337"/>
      <c r="DH248" s="415"/>
      <c r="DI248" s="346" t="n">
        <f aca="false">DI247</f>
        <v>0</v>
      </c>
      <c r="DJ248" s="337"/>
      <c r="DK248" s="415"/>
      <c r="DL248" s="346" t="n">
        <f aca="false">DL247</f>
        <v>0</v>
      </c>
      <c r="DM248" s="337"/>
      <c r="DN248" s="415"/>
      <c r="DO248" s="346" t="n">
        <f aca="false">DO247</f>
        <v>0</v>
      </c>
      <c r="DP248" s="337"/>
      <c r="DQ248" s="415"/>
      <c r="DR248" s="346" t="n">
        <f aca="false">DR247</f>
        <v>0</v>
      </c>
      <c r="DS248" s="337"/>
      <c r="DT248" s="415"/>
      <c r="DU248" s="346" t="n">
        <f aca="false">DU247</f>
        <v>0</v>
      </c>
      <c r="DV248" s="337"/>
      <c r="DW248" s="415"/>
      <c r="DX248" s="346" t="n">
        <f aca="false">DX247</f>
        <v>0</v>
      </c>
      <c r="DY248" s="337"/>
      <c r="DZ248" s="415"/>
      <c r="EA248" s="346" t="n">
        <f aca="false">EA247</f>
        <v>0</v>
      </c>
      <c r="EB248" s="337"/>
      <c r="EC248" s="415"/>
      <c r="ED248" s="346" t="n">
        <f aca="false">ED247</f>
        <v>0</v>
      </c>
      <c r="EE248" s="337"/>
      <c r="EF248" s="415"/>
      <c r="EG248" s="346" t="n">
        <f aca="false">EG247</f>
        <v>0</v>
      </c>
      <c r="EH248" s="337"/>
      <c r="EI248" s="337"/>
    </row>
    <row r="249" customFormat="false" ht="15" hidden="false" customHeight="false" outlineLevel="0" collapsed="false">
      <c r="A249" s="331"/>
      <c r="B249" s="331"/>
      <c r="C249" s="421"/>
      <c r="D249" s="421"/>
      <c r="E249" s="421"/>
      <c r="F249" s="422"/>
      <c r="G249" s="422"/>
      <c r="H249" s="409"/>
      <c r="I249" s="409"/>
      <c r="J249" s="412"/>
      <c r="K249" s="345" t="str">
        <f aca="false">Idiomas!D149</f>
        <v>CUADRO DE HONOR</v>
      </c>
      <c r="L249" s="332"/>
      <c r="M249" s="346"/>
      <c r="N249" s="331"/>
      <c r="O249" s="331"/>
      <c r="P249" s="331"/>
      <c r="Q249" s="331"/>
      <c r="R249" s="331"/>
      <c r="S249" s="415"/>
      <c r="T249" s="346"/>
      <c r="U249" s="337"/>
      <c r="V249" s="415"/>
      <c r="W249" s="346"/>
      <c r="X249" s="337"/>
      <c r="Y249" s="415"/>
      <c r="Z249" s="346"/>
      <c r="AA249" s="337"/>
      <c r="AB249" s="415"/>
      <c r="AC249" s="346"/>
      <c r="AD249" s="337"/>
      <c r="AE249" s="415"/>
      <c r="AF249" s="346"/>
      <c r="AG249" s="337"/>
      <c r="AH249" s="415"/>
      <c r="AI249" s="346"/>
      <c r="AJ249" s="337"/>
      <c r="AK249" s="415"/>
      <c r="AL249" s="346"/>
      <c r="AM249" s="337"/>
      <c r="AN249" s="415"/>
      <c r="AO249" s="346"/>
      <c r="AP249" s="337"/>
      <c r="AQ249" s="415"/>
      <c r="AR249" s="346"/>
      <c r="AS249" s="337"/>
      <c r="AT249" s="415"/>
      <c r="AU249" s="346"/>
      <c r="AV249" s="337"/>
      <c r="AW249" s="415"/>
      <c r="AX249" s="346"/>
      <c r="AY249" s="337"/>
      <c r="AZ249" s="415"/>
      <c r="BA249" s="346"/>
      <c r="BB249" s="337"/>
      <c r="BC249" s="415"/>
      <c r="BD249" s="346"/>
      <c r="BE249" s="337"/>
      <c r="BF249" s="415"/>
      <c r="BG249" s="346"/>
      <c r="BH249" s="337"/>
      <c r="BI249" s="415"/>
      <c r="BJ249" s="346"/>
      <c r="BK249" s="337"/>
      <c r="BL249" s="415"/>
      <c r="BM249" s="346"/>
      <c r="BN249" s="337"/>
      <c r="BO249" s="415"/>
      <c r="BP249" s="346"/>
      <c r="BQ249" s="337"/>
      <c r="BR249" s="415"/>
      <c r="BS249" s="346"/>
      <c r="BT249" s="337"/>
      <c r="BU249" s="415"/>
      <c r="BV249" s="346"/>
      <c r="BW249" s="337"/>
      <c r="BX249" s="415"/>
      <c r="BY249" s="346"/>
      <c r="BZ249" s="337"/>
      <c r="CA249" s="415"/>
      <c r="CB249" s="346"/>
      <c r="CC249" s="337"/>
      <c r="CD249" s="415"/>
      <c r="CE249" s="346"/>
      <c r="CF249" s="337"/>
      <c r="CG249" s="415"/>
      <c r="CH249" s="346"/>
      <c r="CI249" s="337"/>
      <c r="CJ249" s="415"/>
      <c r="CK249" s="346"/>
      <c r="CL249" s="337"/>
      <c r="CM249" s="415"/>
      <c r="CN249" s="346"/>
      <c r="CO249" s="337"/>
      <c r="CP249" s="415"/>
      <c r="CQ249" s="346"/>
      <c r="CR249" s="337"/>
      <c r="CS249" s="415"/>
      <c r="CT249" s="346"/>
      <c r="CU249" s="337"/>
      <c r="CV249" s="415"/>
      <c r="CW249" s="346"/>
      <c r="CX249" s="337"/>
      <c r="CY249" s="415"/>
      <c r="CZ249" s="346"/>
      <c r="DA249" s="337"/>
      <c r="DB249" s="415"/>
      <c r="DC249" s="346"/>
      <c r="DD249" s="337"/>
      <c r="DE249" s="415"/>
      <c r="DF249" s="346"/>
      <c r="DG249" s="337"/>
      <c r="DH249" s="415"/>
      <c r="DI249" s="346"/>
      <c r="DJ249" s="337"/>
      <c r="DK249" s="415"/>
      <c r="DL249" s="346"/>
      <c r="DM249" s="337"/>
      <c r="DN249" s="415"/>
      <c r="DO249" s="346"/>
      <c r="DP249" s="337"/>
      <c r="DQ249" s="415"/>
      <c r="DR249" s="346"/>
      <c r="DS249" s="337"/>
      <c r="DT249" s="415"/>
      <c r="DU249" s="346"/>
      <c r="DV249" s="337"/>
      <c r="DW249" s="415"/>
      <c r="DX249" s="346"/>
      <c r="DY249" s="337"/>
      <c r="DZ249" s="415"/>
      <c r="EA249" s="346"/>
      <c r="EB249" s="337"/>
      <c r="EC249" s="415"/>
      <c r="ED249" s="346"/>
      <c r="EE249" s="337"/>
      <c r="EF249" s="415"/>
      <c r="EG249" s="346"/>
      <c r="EH249" s="337"/>
      <c r="EI249" s="337"/>
    </row>
    <row r="250" customFormat="false" ht="15.75" hidden="false" customHeight="true" outlineLevel="0" collapsed="false">
      <c r="A250" s="331"/>
      <c r="B250" s="331"/>
      <c r="C250" s="421"/>
      <c r="D250" s="421"/>
      <c r="E250" s="421"/>
      <c r="F250" s="422" t="n">
        <f aca="false">D39</f>
        <v>25</v>
      </c>
      <c r="G250" s="422" t="n">
        <f aca="false">VLOOKUP(H250,Equipos!$Q$1:$R$25,2,0)</f>
        <v>24</v>
      </c>
      <c r="H250" s="409" t="str">
        <f aca="false">Idiomas!$D$264</f>
        <v>3-4 &amp; Final</v>
      </c>
      <c r="I250" s="409"/>
      <c r="J250" s="432"/>
      <c r="K250" s="353" t="str">
        <f aca="false">WORLDCUP!W150</f>
        <v>🥇Campeón</v>
      </c>
      <c r="L250" s="353"/>
      <c r="M250" s="358" t="str">
        <f aca="false">WORLDCUP!AA150</f>
        <v>WF</v>
      </c>
      <c r="N250" s="331"/>
      <c r="O250" s="331"/>
      <c r="P250" s="331"/>
      <c r="Q250" s="331"/>
      <c r="R250" s="331"/>
      <c r="S250" s="369" t="s">
        <v>339</v>
      </c>
      <c r="T250" s="370" t="n">
        <f aca="false">COUNTIF($M$250,S250)*$D$39</f>
        <v>0</v>
      </c>
      <c r="U250" s="406"/>
      <c r="V250" s="369" t="s">
        <v>362</v>
      </c>
      <c r="W250" s="370" t="n">
        <f aca="false">COUNTIF($M$250,V250)*$D$39</f>
        <v>0</v>
      </c>
      <c r="X250" s="406"/>
      <c r="Y250" s="369" t="s">
        <v>370</v>
      </c>
      <c r="Z250" s="370" t="n">
        <f aca="false">COUNTIF($M$250,Y250)*$D$39</f>
        <v>0</v>
      </c>
      <c r="AA250" s="406"/>
      <c r="AB250" s="369" t="s">
        <v>362</v>
      </c>
      <c r="AC250" s="370" t="n">
        <f aca="false">COUNTIF($M$250,AB250)*$D$39</f>
        <v>0</v>
      </c>
      <c r="AD250" s="406"/>
      <c r="AE250" s="369" t="s">
        <v>2</v>
      </c>
      <c r="AF250" s="370" t="n">
        <f aca="false">COUNTIF($M$250,AE250)*$D$39</f>
        <v>0</v>
      </c>
      <c r="AG250" s="406"/>
      <c r="AH250" s="369" t="s">
        <v>2</v>
      </c>
      <c r="AI250" s="370" t="n">
        <f aca="false">COUNTIF($M$250,AH250)*$D$39</f>
        <v>0</v>
      </c>
      <c r="AJ250" s="406"/>
      <c r="AK250" s="369" t="s">
        <v>339</v>
      </c>
      <c r="AL250" s="370" t="n">
        <f aca="false">COUNTIF($M$250,AK250)*$D$39</f>
        <v>0</v>
      </c>
      <c r="AM250" s="406"/>
      <c r="AN250" s="369" t="s">
        <v>2</v>
      </c>
      <c r="AO250" s="370" t="n">
        <f aca="false">COUNTIF($M$250,AN250)*$D$39</f>
        <v>0</v>
      </c>
      <c r="AP250" s="406"/>
      <c r="AQ250" s="369" t="s">
        <v>2</v>
      </c>
      <c r="AR250" s="370" t="n">
        <f aca="false">COUNTIF($M$250,AQ250)*$D$39</f>
        <v>0</v>
      </c>
      <c r="AS250" s="406"/>
      <c r="AT250" s="369" t="s">
        <v>2</v>
      </c>
      <c r="AU250" s="370" t="n">
        <f aca="false">COUNTIF($M$250,AT250)*$D$39</f>
        <v>0</v>
      </c>
      <c r="AV250" s="406"/>
      <c r="AW250" s="369" t="s">
        <v>362</v>
      </c>
      <c r="AX250" s="370" t="n">
        <f aca="false">COUNTIF($M$250,AW250)*$D$39</f>
        <v>0</v>
      </c>
      <c r="AY250" s="406"/>
      <c r="AZ250" s="369" t="s">
        <v>362</v>
      </c>
      <c r="BA250" s="370" t="n">
        <f aca="false">COUNTIF($M$250,AZ250)*$D$39</f>
        <v>0</v>
      </c>
      <c r="BB250" s="406"/>
      <c r="BC250" s="369" t="s">
        <v>351</v>
      </c>
      <c r="BD250" s="370" t="n">
        <f aca="false">COUNTIF($M$250,BC250)*$D$39</f>
        <v>0</v>
      </c>
      <c r="BE250" s="406"/>
      <c r="BF250" s="369" t="s">
        <v>2</v>
      </c>
      <c r="BG250" s="370" t="n">
        <f aca="false">COUNTIF($M$250,BF250)*$D$39</f>
        <v>0</v>
      </c>
      <c r="BH250" s="406"/>
      <c r="BI250" s="369" t="s">
        <v>2</v>
      </c>
      <c r="BJ250" s="370" t="n">
        <f aca="false">COUNTIF($M$250,BI250)*$D$39</f>
        <v>0</v>
      </c>
      <c r="BK250" s="406"/>
      <c r="BL250" s="369" t="s">
        <v>2</v>
      </c>
      <c r="BM250" s="370" t="n">
        <f aca="false">COUNTIF($M$250,BL250)*$D$39</f>
        <v>0</v>
      </c>
      <c r="BN250" s="406"/>
      <c r="BO250" s="369" t="s">
        <v>2</v>
      </c>
      <c r="BP250" s="370" t="n">
        <f aca="false">COUNTIF($M$250,BO250)*$D$39</f>
        <v>0</v>
      </c>
      <c r="BQ250" s="406"/>
      <c r="BR250" s="369" t="s">
        <v>366</v>
      </c>
      <c r="BS250" s="370" t="n">
        <f aca="false">COUNTIF($M$250,BR250)*$D$39</f>
        <v>0</v>
      </c>
      <c r="BT250" s="406"/>
      <c r="BU250" s="369"/>
      <c r="BV250" s="370" t="n">
        <f aca="false">COUNTIF($M$250,BU250)*$D$39</f>
        <v>0</v>
      </c>
      <c r="BW250" s="406"/>
      <c r="BX250" s="369"/>
      <c r="BY250" s="370" t="n">
        <f aca="false">COUNTIF($M$250,BX250)*$D$39</f>
        <v>0</v>
      </c>
      <c r="BZ250" s="406"/>
      <c r="CA250" s="369"/>
      <c r="CB250" s="370" t="n">
        <f aca="false">COUNTIF($M$250,CA250)*$D$39</f>
        <v>0</v>
      </c>
      <c r="CC250" s="406"/>
      <c r="CD250" s="369"/>
      <c r="CE250" s="370" t="n">
        <f aca="false">COUNTIF($M$250,CD250)*$D$39</f>
        <v>0</v>
      </c>
      <c r="CF250" s="406"/>
      <c r="CG250" s="369"/>
      <c r="CH250" s="370" t="n">
        <f aca="false">COUNTIF($M$250,CG250)*$D$39</f>
        <v>0</v>
      </c>
      <c r="CI250" s="406"/>
      <c r="CJ250" s="369"/>
      <c r="CK250" s="370" t="n">
        <f aca="false">COUNTIF($M$250,CJ250)*$D$39</f>
        <v>0</v>
      </c>
      <c r="CL250" s="406"/>
      <c r="CM250" s="369"/>
      <c r="CN250" s="370" t="n">
        <f aca="false">COUNTIF($M$250,CM250)*$D$39</f>
        <v>0</v>
      </c>
      <c r="CO250" s="406"/>
      <c r="CP250" s="369"/>
      <c r="CQ250" s="370" t="n">
        <f aca="false">COUNTIF($M$250,CP250)*$D$39</f>
        <v>0</v>
      </c>
      <c r="CR250" s="406"/>
      <c r="CS250" s="369"/>
      <c r="CT250" s="370" t="n">
        <f aca="false">COUNTIF($M$250,CS250)*$D$39</f>
        <v>0</v>
      </c>
      <c r="CU250" s="406"/>
      <c r="CV250" s="369"/>
      <c r="CW250" s="370" t="n">
        <f aca="false">COUNTIF($M$250,CV250)*$D$39</f>
        <v>0</v>
      </c>
      <c r="CX250" s="406"/>
      <c r="CY250" s="369"/>
      <c r="CZ250" s="370" t="n">
        <f aca="false">COUNTIF($M$250,CY250)*$D$39</f>
        <v>0</v>
      </c>
      <c r="DA250" s="406"/>
      <c r="DB250" s="369"/>
      <c r="DC250" s="370" t="n">
        <f aca="false">COUNTIF($M$250,DB250)*$D$39</f>
        <v>0</v>
      </c>
      <c r="DD250" s="406"/>
      <c r="DE250" s="369"/>
      <c r="DF250" s="370" t="n">
        <f aca="false">COUNTIF($M$250,DE250)*$D$39</f>
        <v>0</v>
      </c>
      <c r="DG250" s="406"/>
      <c r="DH250" s="369"/>
      <c r="DI250" s="370" t="n">
        <f aca="false">COUNTIF($M$250,DH250)*$D$39</f>
        <v>0</v>
      </c>
      <c r="DJ250" s="406"/>
      <c r="DK250" s="369"/>
      <c r="DL250" s="370" t="n">
        <f aca="false">COUNTIF($M$250,DK250)*$D$39</f>
        <v>0</v>
      </c>
      <c r="DM250" s="406"/>
      <c r="DN250" s="369"/>
      <c r="DO250" s="370" t="n">
        <f aca="false">COUNTIF($M$250,DN250)*$D$39</f>
        <v>0</v>
      </c>
      <c r="DP250" s="406"/>
      <c r="DQ250" s="369"/>
      <c r="DR250" s="370" t="n">
        <f aca="false">COUNTIF($M$250,DQ250)*$D$39</f>
        <v>0</v>
      </c>
      <c r="DS250" s="406"/>
      <c r="DT250" s="369"/>
      <c r="DU250" s="370" t="n">
        <f aca="false">COUNTIF($M$250,DT250)*$D$39</f>
        <v>0</v>
      </c>
      <c r="DV250" s="406"/>
      <c r="DW250" s="369"/>
      <c r="DX250" s="370" t="n">
        <f aca="false">COUNTIF($M$250,DW250)*$D$39</f>
        <v>0</v>
      </c>
      <c r="DY250" s="406"/>
      <c r="DZ250" s="369"/>
      <c r="EA250" s="370" t="n">
        <f aca="false">COUNTIF($M$250,DZ250)*$D$39</f>
        <v>0</v>
      </c>
      <c r="EB250" s="406"/>
      <c r="EC250" s="369"/>
      <c r="ED250" s="370" t="n">
        <f aca="false">COUNTIF($M$250,EC250)*$D$39</f>
        <v>0</v>
      </c>
      <c r="EE250" s="406"/>
      <c r="EF250" s="369"/>
      <c r="EG250" s="370" t="n">
        <f aca="false">COUNTIF($M$250,EF250)*$D$39</f>
        <v>0</v>
      </c>
      <c r="EH250" s="406"/>
      <c r="EI250" s="406"/>
    </row>
    <row r="251" customFormat="false" ht="15.75" hidden="false" customHeight="true" outlineLevel="0" collapsed="false">
      <c r="A251" s="331"/>
      <c r="B251" s="331"/>
      <c r="C251" s="421"/>
      <c r="D251" s="421"/>
      <c r="E251" s="421"/>
      <c r="F251" s="422" t="n">
        <f aca="false">D40</f>
        <v>20</v>
      </c>
      <c r="G251" s="422" t="n">
        <f aca="false">VLOOKUP(H251,Equipos!$Q$1:$R$25,2,0)</f>
        <v>24</v>
      </c>
      <c r="H251" s="409" t="str">
        <f aca="false">Idiomas!$D$264</f>
        <v>3-4 &amp; Final</v>
      </c>
      <c r="I251" s="409"/>
      <c r="J251" s="433"/>
      <c r="K251" s="366" t="str">
        <f aca="false">WORLDCUP!W151</f>
        <v>🥈Subcampeón</v>
      </c>
      <c r="L251" s="353"/>
      <c r="M251" s="358" t="str">
        <f aca="false">WORLDCUP!AA151</f>
        <v>LF</v>
      </c>
      <c r="N251" s="331"/>
      <c r="O251" s="331"/>
      <c r="P251" s="331"/>
      <c r="Q251" s="331"/>
      <c r="R251" s="331"/>
      <c r="S251" s="362" t="s">
        <v>347</v>
      </c>
      <c r="T251" s="355" t="n">
        <f aca="false">COUNTIF($M$251,S251)*$D$40</f>
        <v>0</v>
      </c>
      <c r="U251" s="406"/>
      <c r="V251" s="362" t="s">
        <v>366</v>
      </c>
      <c r="W251" s="355" t="n">
        <f aca="false">COUNTIF($M$251,V251)*$D$40</f>
        <v>0</v>
      </c>
      <c r="X251" s="406"/>
      <c r="Y251" s="362" t="s">
        <v>2</v>
      </c>
      <c r="Z251" s="355" t="n">
        <f aca="false">COUNTIF($M$251,Y251)*$D$40</f>
        <v>0</v>
      </c>
      <c r="AA251" s="406"/>
      <c r="AB251" s="362" t="s">
        <v>366</v>
      </c>
      <c r="AC251" s="355" t="n">
        <f aca="false">COUNTIF($M$251,AB251)*$D$40</f>
        <v>0</v>
      </c>
      <c r="AD251" s="406"/>
      <c r="AE251" s="362" t="s">
        <v>366</v>
      </c>
      <c r="AF251" s="355" t="n">
        <f aca="false">COUNTIF($M$251,AE251)*$D$40</f>
        <v>0</v>
      </c>
      <c r="AG251" s="406"/>
      <c r="AH251" s="362" t="s">
        <v>374</v>
      </c>
      <c r="AI251" s="355" t="n">
        <f aca="false">COUNTIF($M$251,AH251)*$D$40</f>
        <v>0</v>
      </c>
      <c r="AJ251" s="406"/>
      <c r="AK251" s="362" t="s">
        <v>2</v>
      </c>
      <c r="AL251" s="355" t="n">
        <f aca="false">COUNTIF($M$251,AK251)*$D$40</f>
        <v>0</v>
      </c>
      <c r="AM251" s="406"/>
      <c r="AN251" s="362" t="s">
        <v>339</v>
      </c>
      <c r="AO251" s="355" t="n">
        <f aca="false">COUNTIF($M$251,AN251)*$D$40</f>
        <v>0</v>
      </c>
      <c r="AP251" s="406"/>
      <c r="AQ251" s="362" t="s">
        <v>374</v>
      </c>
      <c r="AR251" s="355" t="n">
        <f aca="false">COUNTIF($M$251,AQ251)*$D$40</f>
        <v>0</v>
      </c>
      <c r="AS251" s="406"/>
      <c r="AT251" s="362" t="s">
        <v>370</v>
      </c>
      <c r="AU251" s="355" t="n">
        <f aca="false">COUNTIF($M$251,AT251)*$D$40</f>
        <v>0</v>
      </c>
      <c r="AV251" s="406"/>
      <c r="AW251" s="362" t="s">
        <v>370</v>
      </c>
      <c r="AX251" s="355" t="n">
        <f aca="false">COUNTIF($M$251,AW251)*$D$40</f>
        <v>0</v>
      </c>
      <c r="AY251" s="406"/>
      <c r="AZ251" s="362" t="s">
        <v>374</v>
      </c>
      <c r="BA251" s="355" t="n">
        <f aca="false">COUNTIF($M$251,AZ251)*$D$40</f>
        <v>0</v>
      </c>
      <c r="BB251" s="406"/>
      <c r="BC251" s="362" t="s">
        <v>375</v>
      </c>
      <c r="BD251" s="355" t="n">
        <f aca="false">COUNTIF($M$251,BC251)*$D$40</f>
        <v>0</v>
      </c>
      <c r="BE251" s="406"/>
      <c r="BF251" s="362" t="s">
        <v>370</v>
      </c>
      <c r="BG251" s="355" t="n">
        <f aca="false">COUNTIF($M$251,BF251)*$D$40</f>
        <v>0</v>
      </c>
      <c r="BH251" s="406"/>
      <c r="BI251" s="362" t="s">
        <v>339</v>
      </c>
      <c r="BJ251" s="355" t="n">
        <f aca="false">COUNTIF($M$251,BI251)*$D$40</f>
        <v>0</v>
      </c>
      <c r="BK251" s="406"/>
      <c r="BL251" s="362" t="s">
        <v>374</v>
      </c>
      <c r="BM251" s="355" t="n">
        <f aca="false">COUNTIF($M$251,BL251)*$D$40</f>
        <v>0</v>
      </c>
      <c r="BN251" s="406"/>
      <c r="BO251" s="362" t="s">
        <v>366</v>
      </c>
      <c r="BP251" s="355" t="n">
        <f aca="false">COUNTIF($M$251,BO251)*$D$40</f>
        <v>0</v>
      </c>
      <c r="BQ251" s="406"/>
      <c r="BR251" s="362" t="s">
        <v>362</v>
      </c>
      <c r="BS251" s="355" t="n">
        <f aca="false">COUNTIF($M$251,BR251)*$D$40</f>
        <v>0</v>
      </c>
      <c r="BT251" s="406"/>
      <c r="BU251" s="362"/>
      <c r="BV251" s="355" t="n">
        <f aca="false">COUNTIF($M$251,BU251)*$D$40</f>
        <v>0</v>
      </c>
      <c r="BW251" s="406"/>
      <c r="BX251" s="362"/>
      <c r="BY251" s="355" t="n">
        <f aca="false">COUNTIF($M$251,BX251)*$D$40</f>
        <v>0</v>
      </c>
      <c r="BZ251" s="406"/>
      <c r="CA251" s="362"/>
      <c r="CB251" s="355" t="n">
        <f aca="false">COUNTIF($M$251,CA251)*$D$40</f>
        <v>0</v>
      </c>
      <c r="CC251" s="406"/>
      <c r="CD251" s="362"/>
      <c r="CE251" s="355" t="n">
        <f aca="false">COUNTIF($M$251,CD251)*$D$40</f>
        <v>0</v>
      </c>
      <c r="CF251" s="406"/>
      <c r="CG251" s="362"/>
      <c r="CH251" s="355" t="n">
        <f aca="false">COUNTIF($M$251,CG251)*$D$40</f>
        <v>0</v>
      </c>
      <c r="CI251" s="406"/>
      <c r="CJ251" s="362"/>
      <c r="CK251" s="355" t="n">
        <f aca="false">COUNTIF($M$251,CJ251)*$D$40</f>
        <v>0</v>
      </c>
      <c r="CL251" s="406"/>
      <c r="CM251" s="362"/>
      <c r="CN251" s="355" t="n">
        <f aca="false">COUNTIF($M$251,CM251)*$D$40</f>
        <v>0</v>
      </c>
      <c r="CO251" s="406"/>
      <c r="CP251" s="362"/>
      <c r="CQ251" s="355" t="n">
        <f aca="false">COUNTIF($M$251,CP251)*$D$40</f>
        <v>0</v>
      </c>
      <c r="CR251" s="406"/>
      <c r="CS251" s="362"/>
      <c r="CT251" s="355" t="n">
        <f aca="false">COUNTIF($M$251,CS251)*$D$40</f>
        <v>0</v>
      </c>
      <c r="CU251" s="406"/>
      <c r="CV251" s="362"/>
      <c r="CW251" s="355" t="n">
        <f aca="false">COUNTIF($M$251,CV251)*$D$40</f>
        <v>0</v>
      </c>
      <c r="CX251" s="406"/>
      <c r="CY251" s="362"/>
      <c r="CZ251" s="355" t="n">
        <f aca="false">COUNTIF($M$251,CY251)*$D$40</f>
        <v>0</v>
      </c>
      <c r="DA251" s="406"/>
      <c r="DB251" s="362"/>
      <c r="DC251" s="355" t="n">
        <f aca="false">COUNTIF($M$251,DB251)*$D$40</f>
        <v>0</v>
      </c>
      <c r="DD251" s="406"/>
      <c r="DE251" s="362"/>
      <c r="DF251" s="355" t="n">
        <f aca="false">COUNTIF($M$251,DE251)*$D$40</f>
        <v>0</v>
      </c>
      <c r="DG251" s="406"/>
      <c r="DH251" s="362"/>
      <c r="DI251" s="355" t="n">
        <f aca="false">COUNTIF($M$251,DH251)*$D$40</f>
        <v>0</v>
      </c>
      <c r="DJ251" s="406"/>
      <c r="DK251" s="362"/>
      <c r="DL251" s="355" t="n">
        <f aca="false">COUNTIF($M$251,DK251)*$D$40</f>
        <v>0</v>
      </c>
      <c r="DM251" s="406"/>
      <c r="DN251" s="362"/>
      <c r="DO251" s="355" t="n">
        <f aca="false">COUNTIF($M$251,DN251)*$D$40</f>
        <v>0</v>
      </c>
      <c r="DP251" s="406"/>
      <c r="DQ251" s="362"/>
      <c r="DR251" s="355" t="n">
        <f aca="false">COUNTIF($M$251,DQ251)*$D$40</f>
        <v>0</v>
      </c>
      <c r="DS251" s="406"/>
      <c r="DT251" s="362"/>
      <c r="DU251" s="355" t="n">
        <f aca="false">COUNTIF($M$251,DT251)*$D$40</f>
        <v>0</v>
      </c>
      <c r="DV251" s="406"/>
      <c r="DW251" s="362"/>
      <c r="DX251" s="355" t="n">
        <f aca="false">COUNTIF($M$251,DW251)*$D$40</f>
        <v>0</v>
      </c>
      <c r="DY251" s="406"/>
      <c r="DZ251" s="362"/>
      <c r="EA251" s="355" t="n">
        <f aca="false">COUNTIF($M$251,DZ251)*$D$40</f>
        <v>0</v>
      </c>
      <c r="EB251" s="406"/>
      <c r="EC251" s="362"/>
      <c r="ED251" s="355" t="n">
        <f aca="false">COUNTIF($M$251,EC251)*$D$40</f>
        <v>0</v>
      </c>
      <c r="EE251" s="406"/>
      <c r="EF251" s="362"/>
      <c r="EG251" s="355" t="n">
        <f aca="false">COUNTIF($M$251,EF251)*$D$40</f>
        <v>0</v>
      </c>
      <c r="EH251" s="406"/>
      <c r="EI251" s="406"/>
    </row>
    <row r="252" customFormat="false" ht="15.75" hidden="false" customHeight="true" outlineLevel="0" collapsed="false">
      <c r="A252" s="331"/>
      <c r="B252" s="331"/>
      <c r="C252" s="421"/>
      <c r="D252" s="421"/>
      <c r="E252" s="421"/>
      <c r="F252" s="422" t="n">
        <f aca="false">D41</f>
        <v>15</v>
      </c>
      <c r="G252" s="422" t="n">
        <f aca="false">VLOOKUP(H252,Equipos!$Q$1:$R$25,2,0)</f>
        <v>24</v>
      </c>
      <c r="H252" s="409" t="str">
        <f aca="false">Idiomas!$D$264</f>
        <v>3-4 &amp; Final</v>
      </c>
      <c r="I252" s="409"/>
      <c r="J252" s="433"/>
      <c r="K252" s="366" t="str">
        <f aca="false">WORLDCUP!W152</f>
        <v>🥉3º puesto</v>
      </c>
      <c r="L252" s="353"/>
      <c r="M252" s="358" t="str">
        <f aca="false">WORLDCUP!AA152</f>
        <v>W34</v>
      </c>
      <c r="N252" s="331"/>
      <c r="O252" s="331"/>
      <c r="P252" s="331"/>
      <c r="Q252" s="331"/>
      <c r="R252" s="331"/>
      <c r="S252" s="362" t="s">
        <v>2</v>
      </c>
      <c r="T252" s="355" t="n">
        <f aca="false">COUNTIF($M$252,S252)*$D$41</f>
        <v>0</v>
      </c>
      <c r="U252" s="406"/>
      <c r="V252" s="362" t="s">
        <v>2</v>
      </c>
      <c r="W252" s="355" t="n">
        <f aca="false">COUNTIF($M$252,V252)*$D$41</f>
        <v>0</v>
      </c>
      <c r="X252" s="406"/>
      <c r="Y252" s="362" t="s">
        <v>339</v>
      </c>
      <c r="Z252" s="355" t="n">
        <f aca="false">COUNTIF($M$252,Y252)*$D$41</f>
        <v>0</v>
      </c>
      <c r="AA252" s="406"/>
      <c r="AB252" s="362" t="s">
        <v>355</v>
      </c>
      <c r="AC252" s="355" t="n">
        <f aca="false">COUNTIF($M$252,AB252)*$D$41</f>
        <v>0</v>
      </c>
      <c r="AD252" s="406"/>
      <c r="AE252" s="362" t="s">
        <v>362</v>
      </c>
      <c r="AF252" s="355" t="n">
        <f aca="false">COUNTIF($M$252,AE252)*$D$41</f>
        <v>0</v>
      </c>
      <c r="AG252" s="406"/>
      <c r="AH252" s="362" t="s">
        <v>362</v>
      </c>
      <c r="AI252" s="355" t="n">
        <f aca="false">COUNTIF($M$252,AH252)*$D$41</f>
        <v>0</v>
      </c>
      <c r="AJ252" s="406"/>
      <c r="AK252" s="362" t="s">
        <v>362</v>
      </c>
      <c r="AL252" s="355" t="n">
        <f aca="false">COUNTIF($M$252,AK252)*$D$41</f>
        <v>0</v>
      </c>
      <c r="AM252" s="406"/>
      <c r="AN252" s="362" t="s">
        <v>347</v>
      </c>
      <c r="AO252" s="355" t="n">
        <f aca="false">COUNTIF($M$252,AN252)*$D$41</f>
        <v>0</v>
      </c>
      <c r="AP252" s="406"/>
      <c r="AQ252" s="362" t="s">
        <v>339</v>
      </c>
      <c r="AR252" s="355" t="n">
        <f aca="false">COUNTIF($M$252,AQ252)*$D$41</f>
        <v>0</v>
      </c>
      <c r="AS252" s="406"/>
      <c r="AT252" s="362" t="s">
        <v>362</v>
      </c>
      <c r="AU252" s="355" t="n">
        <f aca="false">COUNTIF($M$252,AT252)*$D$41</f>
        <v>0</v>
      </c>
      <c r="AV252" s="406"/>
      <c r="AW252" s="362" t="s">
        <v>339</v>
      </c>
      <c r="AX252" s="355" t="n">
        <f aca="false">COUNTIF($M$252,AW252)*$D$41</f>
        <v>0</v>
      </c>
      <c r="AY252" s="406"/>
      <c r="AZ252" s="362" t="s">
        <v>2</v>
      </c>
      <c r="BA252" s="355" t="n">
        <f aca="false">COUNTIF($M$252,AZ252)*$D$41</f>
        <v>0</v>
      </c>
      <c r="BB252" s="406"/>
      <c r="BC252" s="362" t="s">
        <v>2</v>
      </c>
      <c r="BD252" s="355" t="n">
        <f aca="false">COUNTIF($M$252,BC252)*$D$41</f>
        <v>0</v>
      </c>
      <c r="BE252" s="406"/>
      <c r="BF252" s="362" t="s">
        <v>362</v>
      </c>
      <c r="BG252" s="355" t="n">
        <f aca="false">COUNTIF($M$252,BF252)*$D$41</f>
        <v>0</v>
      </c>
      <c r="BH252" s="406"/>
      <c r="BI252" s="362" t="s">
        <v>362</v>
      </c>
      <c r="BJ252" s="355" t="n">
        <f aca="false">COUNTIF($M$252,BI252)*$D$41</f>
        <v>0</v>
      </c>
      <c r="BK252" s="406"/>
      <c r="BL252" s="362" t="s">
        <v>362</v>
      </c>
      <c r="BM252" s="355" t="n">
        <f aca="false">COUNTIF($M$252,BL252)*$D$41</f>
        <v>0</v>
      </c>
      <c r="BN252" s="406"/>
      <c r="BO252" s="362" t="s">
        <v>362</v>
      </c>
      <c r="BP252" s="355" t="n">
        <f aca="false">COUNTIF($M$252,BO252)*$D$41</f>
        <v>0</v>
      </c>
      <c r="BQ252" s="406"/>
      <c r="BR252" s="362" t="s">
        <v>2</v>
      </c>
      <c r="BS252" s="355" t="n">
        <f aca="false">COUNTIF($M$252,BR252)*$D$41</f>
        <v>0</v>
      </c>
      <c r="BT252" s="406"/>
      <c r="BU252" s="362"/>
      <c r="BV252" s="355" t="n">
        <f aca="false">COUNTIF($M$252,BU252)*$D$41</f>
        <v>0</v>
      </c>
      <c r="BW252" s="406"/>
      <c r="BX252" s="362"/>
      <c r="BY252" s="355" t="n">
        <f aca="false">COUNTIF($M$252,BX252)*$D$41</f>
        <v>0</v>
      </c>
      <c r="BZ252" s="406"/>
      <c r="CA252" s="362"/>
      <c r="CB252" s="355" t="n">
        <f aca="false">COUNTIF($M$252,CA252)*$D$41</f>
        <v>0</v>
      </c>
      <c r="CC252" s="406"/>
      <c r="CD252" s="362"/>
      <c r="CE252" s="355" t="n">
        <f aca="false">COUNTIF($M$252,CD252)*$D$41</f>
        <v>0</v>
      </c>
      <c r="CF252" s="406"/>
      <c r="CG252" s="362"/>
      <c r="CH252" s="355" t="n">
        <f aca="false">COUNTIF($M$252,CG252)*$D$41</f>
        <v>0</v>
      </c>
      <c r="CI252" s="406"/>
      <c r="CJ252" s="362"/>
      <c r="CK252" s="355" t="n">
        <f aca="false">COUNTIF($M$252,CJ252)*$D$41</f>
        <v>0</v>
      </c>
      <c r="CL252" s="406"/>
      <c r="CM252" s="362"/>
      <c r="CN252" s="355" t="n">
        <f aca="false">COUNTIF($M$252,CM252)*$D$41</f>
        <v>0</v>
      </c>
      <c r="CO252" s="406"/>
      <c r="CP252" s="362"/>
      <c r="CQ252" s="355" t="n">
        <f aca="false">COUNTIF($M$252,CP252)*$D$41</f>
        <v>0</v>
      </c>
      <c r="CR252" s="406"/>
      <c r="CS252" s="362"/>
      <c r="CT252" s="355" t="n">
        <f aca="false">COUNTIF($M$252,CS252)*$D$41</f>
        <v>0</v>
      </c>
      <c r="CU252" s="406"/>
      <c r="CV252" s="362"/>
      <c r="CW252" s="355" t="n">
        <f aca="false">COUNTIF($M$252,CV252)*$D$41</f>
        <v>0</v>
      </c>
      <c r="CX252" s="406"/>
      <c r="CY252" s="362"/>
      <c r="CZ252" s="355" t="n">
        <f aca="false">COUNTIF($M$252,CY252)*$D$41</f>
        <v>0</v>
      </c>
      <c r="DA252" s="406"/>
      <c r="DB252" s="362"/>
      <c r="DC252" s="355" t="n">
        <f aca="false">COUNTIF($M$252,DB252)*$D$41</f>
        <v>0</v>
      </c>
      <c r="DD252" s="406"/>
      <c r="DE252" s="362"/>
      <c r="DF252" s="355" t="n">
        <f aca="false">COUNTIF($M$252,DE252)*$D$41</f>
        <v>0</v>
      </c>
      <c r="DG252" s="406"/>
      <c r="DH252" s="362"/>
      <c r="DI252" s="355" t="n">
        <f aca="false">COUNTIF($M$252,DH252)*$D$41</f>
        <v>0</v>
      </c>
      <c r="DJ252" s="406"/>
      <c r="DK252" s="362"/>
      <c r="DL252" s="355" t="n">
        <f aca="false">COUNTIF($M$252,DK252)*$D$41</f>
        <v>0</v>
      </c>
      <c r="DM252" s="406"/>
      <c r="DN252" s="362"/>
      <c r="DO252" s="355" t="n">
        <f aca="false">COUNTIF($M$252,DN252)*$D$41</f>
        <v>0</v>
      </c>
      <c r="DP252" s="406"/>
      <c r="DQ252" s="362"/>
      <c r="DR252" s="355" t="n">
        <f aca="false">COUNTIF($M$252,DQ252)*$D$41</f>
        <v>0</v>
      </c>
      <c r="DS252" s="406"/>
      <c r="DT252" s="362"/>
      <c r="DU252" s="355" t="n">
        <f aca="false">COUNTIF($M$252,DT252)*$D$41</f>
        <v>0</v>
      </c>
      <c r="DV252" s="406"/>
      <c r="DW252" s="362"/>
      <c r="DX252" s="355" t="n">
        <f aca="false">COUNTIF($M$252,DW252)*$D$41</f>
        <v>0</v>
      </c>
      <c r="DY252" s="406"/>
      <c r="DZ252" s="362"/>
      <c r="EA252" s="355" t="n">
        <f aca="false">COUNTIF($M$252,DZ252)*$D$41</f>
        <v>0</v>
      </c>
      <c r="EB252" s="406"/>
      <c r="EC252" s="362"/>
      <c r="ED252" s="355" t="n">
        <f aca="false">COUNTIF($M$252,EC252)*$D$41</f>
        <v>0</v>
      </c>
      <c r="EE252" s="406"/>
      <c r="EF252" s="362"/>
      <c r="EG252" s="355" t="n">
        <f aca="false">COUNTIF($M$252,EF252)*$D$41</f>
        <v>0</v>
      </c>
      <c r="EH252" s="406"/>
      <c r="EI252" s="406"/>
    </row>
    <row r="253" customFormat="false" ht="15.75" hidden="false" customHeight="true" outlineLevel="0" collapsed="false">
      <c r="A253" s="331"/>
      <c r="B253" s="331"/>
      <c r="C253" s="421"/>
      <c r="D253" s="421"/>
      <c r="E253" s="421"/>
      <c r="F253" s="422" t="n">
        <f aca="false">D42</f>
        <v>20</v>
      </c>
      <c r="G253" s="422" t="n">
        <f aca="false">VLOOKUP(H253,Equipos!$Q$1:$R$25,2,0)</f>
        <v>24</v>
      </c>
      <c r="H253" s="409" t="str">
        <f aca="false">Idiomas!$D$264</f>
        <v>3-4 &amp; Final</v>
      </c>
      <c r="I253" s="409"/>
      <c r="J253" s="434"/>
      <c r="K253" s="366" t="str">
        <f aca="false">WORLDCUP!W154</f>
        <v>Bota de Oro  (máximo goleador)</v>
      </c>
      <c r="L253" s="353"/>
      <c r="M253" s="358" t="str">
        <f aca="false">WORLDCUP!AA154</f>
        <v>Escribe el jugador Bota de Oro</v>
      </c>
      <c r="N253" s="331"/>
      <c r="O253" s="331"/>
      <c r="P253" s="331"/>
      <c r="Q253" s="331"/>
      <c r="R253" s="331"/>
      <c r="S253" s="362" t="str">
        <f aca="false">+V253</f>
        <v>Mbappé</v>
      </c>
      <c r="T253" s="355" t="n">
        <f aca="false">Goleadores!K2</f>
        <v>0</v>
      </c>
      <c r="U253" s="406"/>
      <c r="V253" s="362" t="s">
        <v>386</v>
      </c>
      <c r="W253" s="355" t="n">
        <f aca="false">T253</f>
        <v>0</v>
      </c>
      <c r="X253" s="406"/>
      <c r="Y253" s="362" t="str">
        <f aca="false">V253</f>
        <v>Mbappé</v>
      </c>
      <c r="Z253" s="355" t="n">
        <f aca="false">W253</f>
        <v>0</v>
      </c>
      <c r="AA253" s="406"/>
      <c r="AB253" s="362" t="s">
        <v>387</v>
      </c>
      <c r="AC253" s="355" t="n">
        <f aca="false">Goleadores!K8</f>
        <v>0</v>
      </c>
      <c r="AD253" s="406"/>
      <c r="AE253" s="362" t="s">
        <v>388</v>
      </c>
      <c r="AF253" s="355" t="n">
        <f aca="false">Goleadores!K10</f>
        <v>0</v>
      </c>
      <c r="AG253" s="406"/>
      <c r="AH253" s="362" t="s">
        <v>389</v>
      </c>
      <c r="AI253" s="355" t="n">
        <f aca="false">Goleadores!K2</f>
        <v>0</v>
      </c>
      <c r="AJ253" s="406"/>
      <c r="AK253" s="362" t="str">
        <f aca="false">AH253</f>
        <v>Mbappe</v>
      </c>
      <c r="AL253" s="355" t="n">
        <f aca="false">AI253</f>
        <v>0</v>
      </c>
      <c r="AM253" s="406"/>
      <c r="AN253" s="362" t="str">
        <f aca="false">AK253</f>
        <v>Mbappe</v>
      </c>
      <c r="AO253" s="355" t="n">
        <f aca="false">AL253</f>
        <v>0</v>
      </c>
      <c r="AP253" s="406"/>
      <c r="AQ253" s="362" t="s">
        <v>390</v>
      </c>
      <c r="AR253" s="355" t="n">
        <f aca="false">+Goleadores!K12</f>
        <v>0</v>
      </c>
      <c r="AS253" s="406"/>
      <c r="AT253" s="362" t="s">
        <v>389</v>
      </c>
      <c r="AU253" s="355" t="n">
        <f aca="false">+AO253</f>
        <v>0</v>
      </c>
      <c r="AV253" s="406"/>
      <c r="AW253" s="362" t="str">
        <f aca="false">+AT253</f>
        <v>Mbappe</v>
      </c>
      <c r="AX253" s="355" t="n">
        <f aca="false">+Goleadores!K2</f>
        <v>0</v>
      </c>
      <c r="AY253" s="406"/>
      <c r="AZ253" s="362" t="s">
        <v>389</v>
      </c>
      <c r="BA253" s="355" t="n">
        <f aca="false">+AX253</f>
        <v>0</v>
      </c>
      <c r="BB253" s="406"/>
      <c r="BC253" s="362" t="s">
        <v>391</v>
      </c>
      <c r="BD253" s="355" t="n">
        <f aca="false">+Goleadores!K3</f>
        <v>0</v>
      </c>
      <c r="BE253" s="406"/>
      <c r="BF253" s="362" t="s">
        <v>391</v>
      </c>
      <c r="BG253" s="355" t="n">
        <f aca="false">+BD253</f>
        <v>0</v>
      </c>
      <c r="BH253" s="406"/>
      <c r="BI253" s="362" t="str">
        <f aca="false">+BC254</f>
        <v>Mbappe</v>
      </c>
      <c r="BJ253" s="355" t="n">
        <f aca="false">+BD254</f>
        <v>0</v>
      </c>
      <c r="BK253" s="406"/>
      <c r="BL253" s="362" t="str">
        <f aca="false">+BI253</f>
        <v>Mbappe</v>
      </c>
      <c r="BM253" s="355" t="n">
        <f aca="false">+BJ253</f>
        <v>0</v>
      </c>
      <c r="BN253" s="406"/>
      <c r="BO253" s="362" t="s">
        <v>389</v>
      </c>
      <c r="BP253" s="355" t="n">
        <f aca="false">+BM253</f>
        <v>0</v>
      </c>
      <c r="BQ253" s="406"/>
      <c r="BR253" s="362" t="s">
        <v>386</v>
      </c>
      <c r="BS253" s="355" t="n">
        <f aca="false">+BP253</f>
        <v>0</v>
      </c>
      <c r="BT253" s="406"/>
      <c r="BU253" s="362" t="str">
        <f aca="false">Idiomas!$D$373</f>
        <v>Pegar Valores Cuadro de Honor</v>
      </c>
      <c r="BV253" s="355" t="n">
        <f aca="false">COUNTIF($M$253,BU253)*$D$42</f>
        <v>0</v>
      </c>
      <c r="BW253" s="406"/>
      <c r="BX253" s="362" t="str">
        <f aca="false">Idiomas!$D$373</f>
        <v>Pegar Valores Cuadro de Honor</v>
      </c>
      <c r="BY253" s="355" t="n">
        <f aca="false">COUNTIF($M$253,BX253)*$D$42</f>
        <v>0</v>
      </c>
      <c r="BZ253" s="406"/>
      <c r="CA253" s="362" t="str">
        <f aca="false">Idiomas!$D$373</f>
        <v>Pegar Valores Cuadro de Honor</v>
      </c>
      <c r="CB253" s="355" t="n">
        <f aca="false">COUNTIF($M$253,CA253)*$D$42</f>
        <v>0</v>
      </c>
      <c r="CC253" s="406"/>
      <c r="CD253" s="362" t="str">
        <f aca="false">Idiomas!$D$373</f>
        <v>Pegar Valores Cuadro de Honor</v>
      </c>
      <c r="CE253" s="355" t="n">
        <f aca="false">COUNTIF($M$253,CD253)*$D$42</f>
        <v>0</v>
      </c>
      <c r="CF253" s="406"/>
      <c r="CG253" s="362" t="str">
        <f aca="false">Idiomas!$D$373</f>
        <v>Pegar Valores Cuadro de Honor</v>
      </c>
      <c r="CH253" s="355" t="n">
        <f aca="false">COUNTIF($M$253,CG253)*$D$42</f>
        <v>0</v>
      </c>
      <c r="CI253" s="406"/>
      <c r="CJ253" s="362" t="str">
        <f aca="false">Idiomas!$D$373</f>
        <v>Pegar Valores Cuadro de Honor</v>
      </c>
      <c r="CK253" s="355" t="n">
        <f aca="false">COUNTIF($M$253,CJ253)*$D$42</f>
        <v>0</v>
      </c>
      <c r="CL253" s="406"/>
      <c r="CM253" s="362" t="str">
        <f aca="false">Idiomas!$D$373</f>
        <v>Pegar Valores Cuadro de Honor</v>
      </c>
      <c r="CN253" s="355" t="n">
        <f aca="false">COUNTIF($M$253,CM253)*$D$42</f>
        <v>0</v>
      </c>
      <c r="CO253" s="406"/>
      <c r="CP253" s="362" t="str">
        <f aca="false">Idiomas!$D$373</f>
        <v>Pegar Valores Cuadro de Honor</v>
      </c>
      <c r="CQ253" s="355" t="n">
        <f aca="false">COUNTIF($M$253,CP253)*$D$42</f>
        <v>0</v>
      </c>
      <c r="CR253" s="406"/>
      <c r="CS253" s="362" t="str">
        <f aca="false">Idiomas!$D$373</f>
        <v>Pegar Valores Cuadro de Honor</v>
      </c>
      <c r="CT253" s="355" t="n">
        <f aca="false">COUNTIF($M$253,CS253)*$D$42</f>
        <v>0</v>
      </c>
      <c r="CU253" s="406"/>
      <c r="CV253" s="362" t="str">
        <f aca="false">Idiomas!$D$373</f>
        <v>Pegar Valores Cuadro de Honor</v>
      </c>
      <c r="CW253" s="355" t="n">
        <f aca="false">COUNTIF($M$253,CV253)*$D$42</f>
        <v>0</v>
      </c>
      <c r="CX253" s="406"/>
      <c r="CY253" s="362" t="str">
        <f aca="false">Idiomas!$D$373</f>
        <v>Pegar Valores Cuadro de Honor</v>
      </c>
      <c r="CZ253" s="355" t="n">
        <f aca="false">COUNTIF($M$253,CY253)*$D$42</f>
        <v>0</v>
      </c>
      <c r="DA253" s="406"/>
      <c r="DB253" s="362" t="str">
        <f aca="false">Idiomas!$D$373</f>
        <v>Pegar Valores Cuadro de Honor</v>
      </c>
      <c r="DC253" s="355" t="n">
        <f aca="false">COUNTIF($M$253,DB253)*$D$42</f>
        <v>0</v>
      </c>
      <c r="DD253" s="406"/>
      <c r="DE253" s="362" t="str">
        <f aca="false">Idiomas!$D$373</f>
        <v>Pegar Valores Cuadro de Honor</v>
      </c>
      <c r="DF253" s="355" t="n">
        <f aca="false">COUNTIF($M$253,DE253)*$D$42</f>
        <v>0</v>
      </c>
      <c r="DG253" s="406"/>
      <c r="DH253" s="362" t="str">
        <f aca="false">Idiomas!$D$373</f>
        <v>Pegar Valores Cuadro de Honor</v>
      </c>
      <c r="DI253" s="355" t="n">
        <f aca="false">COUNTIF($M$253,DH253)*$D$42</f>
        <v>0</v>
      </c>
      <c r="DJ253" s="406"/>
      <c r="DK253" s="362" t="str">
        <f aca="false">Idiomas!$D$373</f>
        <v>Pegar Valores Cuadro de Honor</v>
      </c>
      <c r="DL253" s="355" t="n">
        <f aca="false">COUNTIF($M$253,DK253)*$D$42</f>
        <v>0</v>
      </c>
      <c r="DM253" s="406"/>
      <c r="DN253" s="362" t="str">
        <f aca="false">Idiomas!$D$373</f>
        <v>Pegar Valores Cuadro de Honor</v>
      </c>
      <c r="DO253" s="355" t="n">
        <f aca="false">COUNTIF($M$253,DN253)*$D$42</f>
        <v>0</v>
      </c>
      <c r="DP253" s="406"/>
      <c r="DQ253" s="362" t="str">
        <f aca="false">Idiomas!$D$373</f>
        <v>Pegar Valores Cuadro de Honor</v>
      </c>
      <c r="DR253" s="355" t="n">
        <f aca="false">COUNTIF($M$253,DQ253)*$D$42</f>
        <v>0</v>
      </c>
      <c r="DS253" s="406"/>
      <c r="DT253" s="362" t="str">
        <f aca="false">Idiomas!$D$373</f>
        <v>Pegar Valores Cuadro de Honor</v>
      </c>
      <c r="DU253" s="355" t="n">
        <f aca="false">COUNTIF($M$253,DT253)*$D$42</f>
        <v>0</v>
      </c>
      <c r="DV253" s="406"/>
      <c r="DW253" s="362" t="str">
        <f aca="false">Idiomas!$D$373</f>
        <v>Pegar Valores Cuadro de Honor</v>
      </c>
      <c r="DX253" s="355" t="n">
        <f aca="false">COUNTIF($M$253,DW253)*$D$42</f>
        <v>0</v>
      </c>
      <c r="DY253" s="406"/>
      <c r="DZ253" s="362" t="str">
        <f aca="false">Idiomas!$D$373</f>
        <v>Pegar Valores Cuadro de Honor</v>
      </c>
      <c r="EA253" s="355" t="n">
        <f aca="false">COUNTIF($M$253,DZ253)*$D$42</f>
        <v>0</v>
      </c>
      <c r="EB253" s="406"/>
      <c r="EC253" s="362" t="str">
        <f aca="false">Idiomas!$D$373</f>
        <v>Pegar Valores Cuadro de Honor</v>
      </c>
      <c r="ED253" s="355" t="n">
        <f aca="false">COUNTIF($M$253,EC253)*$D$42</f>
        <v>0</v>
      </c>
      <c r="EE253" s="406"/>
      <c r="EF253" s="362" t="str">
        <f aca="false">Idiomas!$D$373</f>
        <v>Pegar Valores Cuadro de Honor</v>
      </c>
      <c r="EG253" s="355" t="n">
        <f aca="false">COUNTIF($M$253,EF253)*$D$42</f>
        <v>0</v>
      </c>
      <c r="EH253" s="406"/>
      <c r="EI253" s="406"/>
    </row>
    <row r="254" customFormat="false" ht="15.75" hidden="false" customHeight="true" outlineLevel="0" collapsed="false">
      <c r="A254" s="331"/>
      <c r="B254" s="331"/>
      <c r="C254" s="421"/>
      <c r="D254" s="421"/>
      <c r="E254" s="421"/>
      <c r="F254" s="422" t="n">
        <f aca="false">D43</f>
        <v>20</v>
      </c>
      <c r="G254" s="422" t="n">
        <f aca="false">VLOOKUP(H254,Equipos!$Q$1:$R$25,2,0)</f>
        <v>24</v>
      </c>
      <c r="H254" s="409" t="str">
        <f aca="false">Idiomas!$D$264</f>
        <v>3-4 &amp; Final</v>
      </c>
      <c r="I254" s="409"/>
      <c r="J254" s="435"/>
      <c r="K254" s="366" t="str">
        <f aca="false">WORLDCUP!W155</f>
        <v>Bota de Oro  (máximo goleador)</v>
      </c>
      <c r="L254" s="353"/>
      <c r="M254" s="358" t="str">
        <f aca="false">WORLDCUP!AA155</f>
        <v>Escribe el jugador Bota de Oro</v>
      </c>
      <c r="N254" s="331"/>
      <c r="O254" s="331"/>
      <c r="P254" s="331"/>
      <c r="Q254" s="331"/>
      <c r="R254" s="331"/>
      <c r="S254" s="362" t="s">
        <v>391</v>
      </c>
      <c r="T254" s="355" t="n">
        <f aca="false">Goleadores!K3</f>
        <v>0</v>
      </c>
      <c r="U254" s="406"/>
      <c r="V254" s="362" t="s">
        <v>392</v>
      </c>
      <c r="W254" s="355" t="n">
        <f aca="false">Goleadores!K5</f>
        <v>0</v>
      </c>
      <c r="X254" s="406"/>
      <c r="Y254" s="362" t="s">
        <v>393</v>
      </c>
      <c r="Z254" s="355" t="n">
        <f aca="false">Goleadores!K7</f>
        <v>0</v>
      </c>
      <c r="AA254" s="406"/>
      <c r="AB254" s="362" t="str">
        <f aca="false">Y255</f>
        <v>Julián Alvarez</v>
      </c>
      <c r="AC254" s="355" t="n">
        <f aca="false">Z255</f>
        <v>0</v>
      </c>
      <c r="AD254" s="406"/>
      <c r="AE254" s="362" t="str">
        <f aca="false">+Y253</f>
        <v>Mbappé</v>
      </c>
      <c r="AF254" s="355" t="n">
        <f aca="false">Z253</f>
        <v>0</v>
      </c>
      <c r="AG254" s="406"/>
      <c r="AH254" s="362" t="s">
        <v>394</v>
      </c>
      <c r="AI254" s="355" t="n">
        <f aca="false">Goleadores!K11</f>
        <v>0</v>
      </c>
      <c r="AJ254" s="406"/>
      <c r="AK254" s="362" t="str">
        <f aca="false">Goleadores!B5</f>
        <v>Julián Alvarez</v>
      </c>
      <c r="AL254" s="355" t="n">
        <f aca="false">Goleadores!K5</f>
        <v>0</v>
      </c>
      <c r="AM254" s="406"/>
      <c r="AN254" s="362" t="str">
        <f aca="false">AK255</f>
        <v>Kane</v>
      </c>
      <c r="AO254" s="355" t="n">
        <f aca="false">AL255</f>
        <v>0</v>
      </c>
      <c r="AP254" s="406"/>
      <c r="AQ254" s="362" t="s">
        <v>394</v>
      </c>
      <c r="AR254" s="355" t="n">
        <f aca="false">+Goleadores!K11</f>
        <v>0</v>
      </c>
      <c r="AS254" s="406"/>
      <c r="AT254" s="362" t="s">
        <v>394</v>
      </c>
      <c r="AU254" s="355" t="n">
        <f aca="false">+AR254</f>
        <v>0</v>
      </c>
      <c r="AV254" s="406"/>
      <c r="AW254" s="362" t="str">
        <f aca="false">+Goleadores!L3</f>
        <v>Cristiano Ronaldo</v>
      </c>
      <c r="AX254" s="355" t="n">
        <f aca="false">+Goleadores!K3</f>
        <v>0</v>
      </c>
      <c r="AY254" s="406"/>
      <c r="AZ254" s="362" t="s">
        <v>394</v>
      </c>
      <c r="BA254" s="355" t="n">
        <f aca="false">+AU254</f>
        <v>0</v>
      </c>
      <c r="BB254" s="406"/>
      <c r="BC254" s="362" t="s">
        <v>389</v>
      </c>
      <c r="BD254" s="355" t="n">
        <f aca="false">+BA253</f>
        <v>0</v>
      </c>
      <c r="BE254" s="406"/>
      <c r="BF254" s="362" t="s">
        <v>388</v>
      </c>
      <c r="BG254" s="355" t="n">
        <f aca="false">+AX255</f>
        <v>0</v>
      </c>
      <c r="BH254" s="406"/>
      <c r="BI254" s="362" t="s">
        <v>395</v>
      </c>
      <c r="BJ254" s="355" t="n">
        <f aca="false">+Goleadores!K4</f>
        <v>0</v>
      </c>
      <c r="BK254" s="406"/>
      <c r="BL254" s="362" t="s">
        <v>393</v>
      </c>
      <c r="BM254" s="355" t="n">
        <f aca="false">+Goleadores!K7</f>
        <v>0</v>
      </c>
      <c r="BN254" s="406"/>
      <c r="BO254" s="362" t="s">
        <v>396</v>
      </c>
      <c r="BP254" s="355" t="n">
        <f aca="false">+Goleadores!K5</f>
        <v>0</v>
      </c>
      <c r="BQ254" s="406"/>
      <c r="BR254" s="362" t="s">
        <v>394</v>
      </c>
      <c r="BS254" s="355" t="n">
        <f aca="false">+BP255</f>
        <v>0</v>
      </c>
      <c r="BT254" s="406"/>
      <c r="BU254" s="362"/>
      <c r="BV254" s="355" t="n">
        <f aca="false">COUNTIF($M$254,BU254)*$D$43</f>
        <v>0</v>
      </c>
      <c r="BW254" s="406"/>
      <c r="BX254" s="362"/>
      <c r="BY254" s="355" t="n">
        <f aca="false">COUNTIF($M$254,BX254)*$D$43</f>
        <v>0</v>
      </c>
      <c r="BZ254" s="406"/>
      <c r="CA254" s="362"/>
      <c r="CB254" s="355" t="n">
        <f aca="false">COUNTIF($M$254,CA254)*$D$43</f>
        <v>0</v>
      </c>
      <c r="CC254" s="406"/>
      <c r="CD254" s="362"/>
      <c r="CE254" s="355" t="n">
        <f aca="false">COUNTIF($M$254,CD254)*$D$43</f>
        <v>0</v>
      </c>
      <c r="CF254" s="406"/>
      <c r="CG254" s="362"/>
      <c r="CH254" s="355" t="n">
        <f aca="false">COUNTIF($M$254,CG254)*$D$43</f>
        <v>0</v>
      </c>
      <c r="CI254" s="406"/>
      <c r="CJ254" s="362"/>
      <c r="CK254" s="355" t="n">
        <f aca="false">COUNTIF($M$254,CJ254)*$D$43</f>
        <v>0</v>
      </c>
      <c r="CL254" s="406"/>
      <c r="CM254" s="362"/>
      <c r="CN254" s="355" t="n">
        <f aca="false">COUNTIF($M$254,CM254)*$D$43</f>
        <v>0</v>
      </c>
      <c r="CO254" s="406"/>
      <c r="CP254" s="362"/>
      <c r="CQ254" s="355" t="n">
        <f aca="false">COUNTIF($M$254,CP254)*$D$43</f>
        <v>0</v>
      </c>
      <c r="CR254" s="406"/>
      <c r="CS254" s="362"/>
      <c r="CT254" s="355" t="n">
        <f aca="false">COUNTIF($M$254,CS254)*$D$43</f>
        <v>0</v>
      </c>
      <c r="CU254" s="406"/>
      <c r="CV254" s="362"/>
      <c r="CW254" s="355" t="n">
        <f aca="false">COUNTIF($M$254,CV254)*$D$43</f>
        <v>0</v>
      </c>
      <c r="CX254" s="406"/>
      <c r="CY254" s="362"/>
      <c r="CZ254" s="355" t="n">
        <f aca="false">COUNTIF($M$254,CY254)*$D$43</f>
        <v>0</v>
      </c>
      <c r="DA254" s="406"/>
      <c r="DB254" s="362"/>
      <c r="DC254" s="355" t="n">
        <f aca="false">COUNTIF($M$254,DB254)*$D$43</f>
        <v>0</v>
      </c>
      <c r="DD254" s="406"/>
      <c r="DE254" s="362"/>
      <c r="DF254" s="355" t="n">
        <f aca="false">COUNTIF($M$254,DE254)*$D$43</f>
        <v>0</v>
      </c>
      <c r="DG254" s="406"/>
      <c r="DH254" s="362"/>
      <c r="DI254" s="355" t="n">
        <f aca="false">COUNTIF($M$254,DH254)*$D$43</f>
        <v>0</v>
      </c>
      <c r="DJ254" s="406"/>
      <c r="DK254" s="362"/>
      <c r="DL254" s="355" t="n">
        <f aca="false">COUNTIF($M$254,DK254)*$D$43</f>
        <v>0</v>
      </c>
      <c r="DM254" s="406"/>
      <c r="DN254" s="362"/>
      <c r="DO254" s="355" t="n">
        <f aca="false">COUNTIF($M$254,DN254)*$D$43</f>
        <v>0</v>
      </c>
      <c r="DP254" s="406"/>
      <c r="DQ254" s="362"/>
      <c r="DR254" s="355" t="n">
        <f aca="false">COUNTIF($M$254,DQ254)*$D$43</f>
        <v>0</v>
      </c>
      <c r="DS254" s="406"/>
      <c r="DT254" s="362"/>
      <c r="DU254" s="355" t="n">
        <f aca="false">COUNTIF($M$254,DT254)*$D$43</f>
        <v>0</v>
      </c>
      <c r="DV254" s="406"/>
      <c r="DW254" s="362"/>
      <c r="DX254" s="355" t="n">
        <f aca="false">COUNTIF($M$254,DW254)*$D$43</f>
        <v>0</v>
      </c>
      <c r="DY254" s="406"/>
      <c r="DZ254" s="362"/>
      <c r="EA254" s="355" t="n">
        <f aca="false">COUNTIF($M$254,DZ254)*$D$43</f>
        <v>0</v>
      </c>
      <c r="EB254" s="406"/>
      <c r="EC254" s="362"/>
      <c r="ED254" s="355" t="n">
        <f aca="false">COUNTIF($M$254,EC254)*$D$43</f>
        <v>0</v>
      </c>
      <c r="EE254" s="406"/>
      <c r="EF254" s="362"/>
      <c r="EG254" s="355" t="n">
        <f aca="false">COUNTIF($M$254,EF254)*$D$43</f>
        <v>0</v>
      </c>
      <c r="EH254" s="406"/>
      <c r="EI254" s="406"/>
    </row>
    <row r="255" customFormat="false" ht="15.75" hidden="false" customHeight="true" outlineLevel="0" collapsed="false">
      <c r="A255" s="331"/>
      <c r="B255" s="331"/>
      <c r="C255" s="421"/>
      <c r="D255" s="421"/>
      <c r="E255" s="421"/>
      <c r="F255" s="422" t="n">
        <f aca="false">D44</f>
        <v>20</v>
      </c>
      <c r="G255" s="422" t="n">
        <f aca="false">VLOOKUP(H255,Equipos!$Q$1:$R$25,2,0)</f>
        <v>24</v>
      </c>
      <c r="H255" s="409" t="str">
        <f aca="false">Idiomas!$D$264</f>
        <v>3-4 &amp; Final</v>
      </c>
      <c r="I255" s="409"/>
      <c r="J255" s="435"/>
      <c r="K255" s="366" t="str">
        <f aca="false">WORLDCUP!W156</f>
        <v>Bota de Oro  (máximo goleador)</v>
      </c>
      <c r="L255" s="353"/>
      <c r="M255" s="358" t="str">
        <f aca="false">WORLDCUP!AA156</f>
        <v>Escribe el jugador Bota de Oro</v>
      </c>
      <c r="N255" s="331"/>
      <c r="O255" s="331"/>
      <c r="P255" s="331"/>
      <c r="Q255" s="331"/>
      <c r="R255" s="331"/>
      <c r="S255" s="362" t="s">
        <v>395</v>
      </c>
      <c r="T255" s="355" t="n">
        <f aca="false">Goleadores!K4</f>
        <v>0</v>
      </c>
      <c r="U255" s="406"/>
      <c r="V255" s="362" t="s">
        <v>397</v>
      </c>
      <c r="W255" s="355" t="n">
        <f aca="false">Goleadores!K6</f>
        <v>0</v>
      </c>
      <c r="X255" s="406"/>
      <c r="Y255" s="362" t="str">
        <f aca="false">V254</f>
        <v>Julián Alvarez</v>
      </c>
      <c r="Z255" s="355" t="n">
        <f aca="false">W254</f>
        <v>0</v>
      </c>
      <c r="AA255" s="406"/>
      <c r="AB255" s="362" t="s">
        <v>398</v>
      </c>
      <c r="AC255" s="355" t="n">
        <f aca="false">Goleadores!K9</f>
        <v>0</v>
      </c>
      <c r="AD255" s="406"/>
      <c r="AE255" s="362" t="str">
        <f aca="false">+Y254</f>
        <v>Oyarzabal</v>
      </c>
      <c r="AF255" s="355" t="n">
        <f aca="false">Z254</f>
        <v>0</v>
      </c>
      <c r="AG255" s="406"/>
      <c r="AH255" s="362" t="str">
        <f aca="false">S254</f>
        <v>Cristiano Ronaldo</v>
      </c>
      <c r="AI255" s="355" t="n">
        <f aca="false">Goleadores!K3</f>
        <v>0</v>
      </c>
      <c r="AJ255" s="406"/>
      <c r="AK255" s="362" t="str">
        <f aca="false">AH254</f>
        <v>Kane</v>
      </c>
      <c r="AL255" s="355" t="n">
        <f aca="false">AI254</f>
        <v>0</v>
      </c>
      <c r="AM255" s="406"/>
      <c r="AN255" s="362" t="s">
        <v>388</v>
      </c>
      <c r="AO255" s="355" t="n">
        <f aca="false">AF253</f>
        <v>0</v>
      </c>
      <c r="AP255" s="406"/>
      <c r="AQ255" s="362" t="s">
        <v>399</v>
      </c>
      <c r="AR255" s="355" t="n">
        <f aca="false">+Goleadores!K13</f>
        <v>0</v>
      </c>
      <c r="AS255" s="406"/>
      <c r="AT255" s="362" t="s">
        <v>400</v>
      </c>
      <c r="AU255" s="355" t="n">
        <f aca="false">+Goleadores!K14</f>
        <v>0</v>
      </c>
      <c r="AV255" s="406"/>
      <c r="AW255" s="362" t="str">
        <f aca="false">+Goleadores!L10</f>
        <v>Messi</v>
      </c>
      <c r="AX255" s="355" t="n">
        <f aca="false">+Goleadores!K10</f>
        <v>0</v>
      </c>
      <c r="AY255" s="406"/>
      <c r="AZ255" s="362" t="s">
        <v>393</v>
      </c>
      <c r="BA255" s="355" t="n">
        <f aca="false">+Goleadores!K7</f>
        <v>0</v>
      </c>
      <c r="BB255" s="406"/>
      <c r="BC255" s="362" t="s">
        <v>401</v>
      </c>
      <c r="BD255" s="355" t="n">
        <f aca="false">+Goleadores!K15</f>
        <v>0</v>
      </c>
      <c r="BE255" s="406"/>
      <c r="BF255" s="362" t="s">
        <v>393</v>
      </c>
      <c r="BG255" s="355" t="n">
        <f aca="false">+BA255</f>
        <v>0</v>
      </c>
      <c r="BH255" s="406"/>
      <c r="BI255" s="362" t="str">
        <f aca="false">+AZ254</f>
        <v>Kane</v>
      </c>
      <c r="BJ255" s="355" t="n">
        <f aca="false">+BA254</f>
        <v>0</v>
      </c>
      <c r="BK255" s="406"/>
      <c r="BL255" s="362" t="s">
        <v>394</v>
      </c>
      <c r="BM255" s="355" t="n">
        <f aca="false">+BJ255</f>
        <v>0</v>
      </c>
      <c r="BN255" s="406"/>
      <c r="BO255" s="362" t="s">
        <v>394</v>
      </c>
      <c r="BP255" s="355" t="n">
        <f aca="false">+BM255</f>
        <v>0</v>
      </c>
      <c r="BQ255" s="406"/>
      <c r="BR255" s="362" t="s">
        <v>402</v>
      </c>
      <c r="BS255" s="355" t="n">
        <f aca="false">+Goleadores!K14</f>
        <v>0</v>
      </c>
      <c r="BT255" s="406"/>
      <c r="BU255" s="362"/>
      <c r="BV255" s="355" t="n">
        <f aca="false">COUNTIF($M$255,BU255)*$D$44</f>
        <v>0</v>
      </c>
      <c r="BW255" s="406"/>
      <c r="BX255" s="362"/>
      <c r="BY255" s="355" t="n">
        <f aca="false">COUNTIF($M$255,BX255)*$D$44</f>
        <v>0</v>
      </c>
      <c r="BZ255" s="406"/>
      <c r="CA255" s="362"/>
      <c r="CB255" s="355" t="n">
        <f aca="false">COUNTIF($M$255,CA255)*$D$44</f>
        <v>0</v>
      </c>
      <c r="CC255" s="406"/>
      <c r="CD255" s="362"/>
      <c r="CE255" s="355" t="n">
        <f aca="false">COUNTIF($M$255,CD255)*$D$44</f>
        <v>0</v>
      </c>
      <c r="CF255" s="406"/>
      <c r="CG255" s="362"/>
      <c r="CH255" s="355" t="n">
        <f aca="false">COUNTIF($M$255,CG255)*$D$44</f>
        <v>0</v>
      </c>
      <c r="CI255" s="406"/>
      <c r="CJ255" s="362"/>
      <c r="CK255" s="355" t="n">
        <f aca="false">COUNTIF($M$255,CJ255)*$D$44</f>
        <v>0</v>
      </c>
      <c r="CL255" s="406"/>
      <c r="CM255" s="362"/>
      <c r="CN255" s="355" t="n">
        <f aca="false">COUNTIF($M$255,CM255)*$D$44</f>
        <v>0</v>
      </c>
      <c r="CO255" s="406"/>
      <c r="CP255" s="362"/>
      <c r="CQ255" s="355" t="n">
        <f aca="false">COUNTIF($M$255,CP255)*$D$44</f>
        <v>0</v>
      </c>
      <c r="CR255" s="406"/>
      <c r="CS255" s="362"/>
      <c r="CT255" s="355" t="n">
        <f aca="false">COUNTIF($M$255,CS255)*$D$44</f>
        <v>0</v>
      </c>
      <c r="CU255" s="406"/>
      <c r="CV255" s="362"/>
      <c r="CW255" s="355" t="n">
        <f aca="false">COUNTIF($M$255,CV255)*$D$44</f>
        <v>0</v>
      </c>
      <c r="CX255" s="406"/>
      <c r="CY255" s="362"/>
      <c r="CZ255" s="355" t="n">
        <f aca="false">COUNTIF($M$255,CY255)*$D$44</f>
        <v>0</v>
      </c>
      <c r="DA255" s="406"/>
      <c r="DB255" s="362"/>
      <c r="DC255" s="355" t="n">
        <f aca="false">COUNTIF($M$255,DB255)*$D$44</f>
        <v>0</v>
      </c>
      <c r="DD255" s="406"/>
      <c r="DE255" s="362"/>
      <c r="DF255" s="355" t="n">
        <f aca="false">COUNTIF($M$255,DE255)*$D$44</f>
        <v>0</v>
      </c>
      <c r="DG255" s="406"/>
      <c r="DH255" s="362"/>
      <c r="DI255" s="355" t="n">
        <f aca="false">COUNTIF($M$255,DH255)*$D$44</f>
        <v>0</v>
      </c>
      <c r="DJ255" s="406"/>
      <c r="DK255" s="362"/>
      <c r="DL255" s="355" t="n">
        <f aca="false">COUNTIF($M$255,DK255)*$D$44</f>
        <v>0</v>
      </c>
      <c r="DM255" s="406"/>
      <c r="DN255" s="362"/>
      <c r="DO255" s="355" t="n">
        <f aca="false">COUNTIF($M$255,DN255)*$D$44</f>
        <v>0</v>
      </c>
      <c r="DP255" s="406"/>
      <c r="DQ255" s="362"/>
      <c r="DR255" s="355" t="n">
        <f aca="false">COUNTIF($M$255,DQ255)*$D$44</f>
        <v>0</v>
      </c>
      <c r="DS255" s="406"/>
      <c r="DT255" s="362"/>
      <c r="DU255" s="355" t="n">
        <f aca="false">COUNTIF($M$255,DT255)*$D$44</f>
        <v>0</v>
      </c>
      <c r="DV255" s="406"/>
      <c r="DW255" s="362"/>
      <c r="DX255" s="355" t="n">
        <f aca="false">COUNTIF($M$255,DW255)*$D$44</f>
        <v>0</v>
      </c>
      <c r="DY255" s="406"/>
      <c r="DZ255" s="362"/>
      <c r="EA255" s="355" t="n">
        <f aca="false">COUNTIF($M$255,DZ255)*$D$44</f>
        <v>0</v>
      </c>
      <c r="EB255" s="406"/>
      <c r="EC255" s="362"/>
      <c r="ED255" s="355" t="n">
        <f aca="false">COUNTIF($M$255,EC255)*$D$44</f>
        <v>0</v>
      </c>
      <c r="EE255" s="406"/>
      <c r="EF255" s="362"/>
      <c r="EG255" s="355" t="n">
        <f aca="false">COUNTIF($M$255,EF255)*$D$44</f>
        <v>0</v>
      </c>
      <c r="EH255" s="406"/>
      <c r="EI255" s="406"/>
    </row>
    <row r="256" customFormat="false" ht="15.75" hidden="false" customHeight="true" outlineLevel="0" collapsed="false">
      <c r="A256" s="331"/>
      <c r="B256" s="331"/>
      <c r="C256" s="421"/>
      <c r="D256" s="421"/>
      <c r="E256" s="421"/>
      <c r="F256" s="422" t="n">
        <f aca="false">D45</f>
        <v>20</v>
      </c>
      <c r="G256" s="422" t="n">
        <f aca="false">VLOOKUP(H256,Equipos!$Q$1:$R$25,2,0)</f>
        <v>24</v>
      </c>
      <c r="H256" s="409" t="str">
        <f aca="false">Idiomas!$D$264</f>
        <v>3-4 &amp; Final</v>
      </c>
      <c r="I256" s="409"/>
      <c r="J256" s="432"/>
      <c r="K256" s="366" t="str">
        <f aca="false">WORLDCUP!W158</f>
        <v>Equipo máximo goleador</v>
      </c>
      <c r="L256" s="353"/>
      <c r="M256" s="358" t="str">
        <f aca="false">WORLDCUP!AA158</f>
        <v>Escribe el equipo máximo goleador</v>
      </c>
      <c r="N256" s="331"/>
      <c r="O256" s="331"/>
      <c r="P256" s="331"/>
      <c r="Q256" s="331"/>
      <c r="R256" s="331"/>
      <c r="S256" s="362" t="s">
        <v>339</v>
      </c>
      <c r="T256" s="355" t="n">
        <f aca="false">Goleadores!K27</f>
        <v>1</v>
      </c>
      <c r="U256" s="406"/>
      <c r="V256" s="362" t="s">
        <v>362</v>
      </c>
      <c r="W256" s="355" t="n">
        <f aca="false">T258</f>
        <v>0</v>
      </c>
      <c r="X256" s="406"/>
      <c r="Y256" s="362" t="s">
        <v>2</v>
      </c>
      <c r="Z256" s="355" t="n">
        <f aca="false">W258</f>
        <v>0</v>
      </c>
      <c r="AA256" s="406"/>
      <c r="AB256" s="362" t="s">
        <v>362</v>
      </c>
      <c r="AC256" s="355" t="n">
        <f aca="false">Goleadores!K41</f>
        <v>0</v>
      </c>
      <c r="AD256" s="406"/>
      <c r="AE256" s="362" t="s">
        <v>2</v>
      </c>
      <c r="AF256" s="355" t="n">
        <f aca="false">Z256</f>
        <v>0</v>
      </c>
      <c r="AG256" s="406"/>
      <c r="AH256" s="362" t="s">
        <v>2</v>
      </c>
      <c r="AI256" s="355" t="n">
        <f aca="false">AF256</f>
        <v>0</v>
      </c>
      <c r="AJ256" s="406"/>
      <c r="AK256" s="362" t="s">
        <v>339</v>
      </c>
      <c r="AL256" s="355" t="n">
        <f aca="false">Goleadores!K27</f>
        <v>1</v>
      </c>
      <c r="AM256" s="406"/>
      <c r="AN256" s="362" t="s">
        <v>339</v>
      </c>
      <c r="AO256" s="355" t="n">
        <f aca="false">AL256</f>
        <v>1</v>
      </c>
      <c r="AP256" s="406"/>
      <c r="AQ256" s="362" t="s">
        <v>2</v>
      </c>
      <c r="AR256" s="355" t="n">
        <f aca="false">+Goleadores!K39</f>
        <v>0</v>
      </c>
      <c r="AS256" s="406"/>
      <c r="AT256" s="362" t="s">
        <v>347</v>
      </c>
      <c r="AU256" s="355" t="n">
        <f aca="false">+AR258</f>
        <v>7</v>
      </c>
      <c r="AV256" s="406"/>
      <c r="AW256" s="362" t="s">
        <v>370</v>
      </c>
      <c r="AX256" s="355" t="n">
        <f aca="false">+Goleadores!K55</f>
        <v>0</v>
      </c>
      <c r="AY256" s="406"/>
      <c r="AZ256" s="362" t="s">
        <v>362</v>
      </c>
      <c r="BA256" s="355" t="n">
        <f aca="false">+AX257</f>
        <v>0</v>
      </c>
      <c r="BB256" s="406"/>
      <c r="BC256" s="362" t="s">
        <v>403</v>
      </c>
      <c r="BD256" s="355" t="n">
        <f aca="false">+AX256</f>
        <v>0</v>
      </c>
      <c r="BE256" s="406"/>
      <c r="BF256" s="362" t="s">
        <v>366</v>
      </c>
      <c r="BG256" s="355" t="n">
        <f aca="false">+Goleadores!K23</f>
        <v>0</v>
      </c>
      <c r="BH256" s="406"/>
      <c r="BI256" s="362" t="s">
        <v>362</v>
      </c>
      <c r="BJ256" s="355" t="n">
        <f aca="false">+BA256</f>
        <v>0</v>
      </c>
      <c r="BK256" s="406"/>
      <c r="BL256" s="362" t="s">
        <v>362</v>
      </c>
      <c r="BM256" s="355" t="n">
        <f aca="false">COUNTIF($M$256,BL256)*$D$45</f>
        <v>0</v>
      </c>
      <c r="BN256" s="406"/>
      <c r="BO256" s="362" t="s">
        <v>362</v>
      </c>
      <c r="BP256" s="355" t="n">
        <f aca="false">+BM256</f>
        <v>0</v>
      </c>
      <c r="BQ256" s="406"/>
      <c r="BR256" s="362" t="s">
        <v>2</v>
      </c>
      <c r="BS256" s="355" t="n">
        <f aca="false">+BP257</f>
        <v>0</v>
      </c>
      <c r="BT256" s="406"/>
      <c r="BU256" s="362"/>
      <c r="BV256" s="355" t="n">
        <f aca="false">COUNTIF($M$256,BU256)*$D$45</f>
        <v>0</v>
      </c>
      <c r="BW256" s="406"/>
      <c r="BX256" s="362"/>
      <c r="BY256" s="355" t="n">
        <f aca="false">COUNTIF($M$256,BX256)*$D$45</f>
        <v>0</v>
      </c>
      <c r="BZ256" s="406"/>
      <c r="CA256" s="362"/>
      <c r="CB256" s="355" t="n">
        <f aca="false">COUNTIF($M$256,CA256)*$D$45</f>
        <v>0</v>
      </c>
      <c r="CC256" s="406"/>
      <c r="CD256" s="362"/>
      <c r="CE256" s="355" t="n">
        <f aca="false">COUNTIF($M$256,CD256)*$D$45</f>
        <v>0</v>
      </c>
      <c r="CF256" s="406"/>
      <c r="CG256" s="362"/>
      <c r="CH256" s="355" t="n">
        <f aca="false">COUNTIF($M$256,CG256)*$D$45</f>
        <v>0</v>
      </c>
      <c r="CI256" s="406"/>
      <c r="CJ256" s="362"/>
      <c r="CK256" s="355" t="n">
        <f aca="false">COUNTIF($M$256,CJ256)*$D$45</f>
        <v>0</v>
      </c>
      <c r="CL256" s="406"/>
      <c r="CM256" s="362"/>
      <c r="CN256" s="355" t="n">
        <f aca="false">COUNTIF($M$256,CM256)*$D$45</f>
        <v>0</v>
      </c>
      <c r="CO256" s="406"/>
      <c r="CP256" s="362"/>
      <c r="CQ256" s="355" t="n">
        <f aca="false">COUNTIF($M$256,CP256)*$D$45</f>
        <v>0</v>
      </c>
      <c r="CR256" s="406"/>
      <c r="CS256" s="362"/>
      <c r="CT256" s="355" t="n">
        <f aca="false">COUNTIF($M$256,CS256)*$D$45</f>
        <v>0</v>
      </c>
      <c r="CU256" s="406"/>
      <c r="CV256" s="362"/>
      <c r="CW256" s="355" t="n">
        <f aca="false">COUNTIF($M$256,CV256)*$D$45</f>
        <v>0</v>
      </c>
      <c r="CX256" s="406"/>
      <c r="CY256" s="362"/>
      <c r="CZ256" s="355" t="n">
        <f aca="false">COUNTIF($M$256,CY256)*$D$45</f>
        <v>0</v>
      </c>
      <c r="DA256" s="406"/>
      <c r="DB256" s="362"/>
      <c r="DC256" s="355" t="n">
        <f aca="false">COUNTIF($M$256,DB256)*$D$45</f>
        <v>0</v>
      </c>
      <c r="DD256" s="406"/>
      <c r="DE256" s="362"/>
      <c r="DF256" s="355" t="n">
        <f aca="false">COUNTIF($M$256,DE256)*$D$45</f>
        <v>0</v>
      </c>
      <c r="DG256" s="406"/>
      <c r="DH256" s="362"/>
      <c r="DI256" s="355" t="n">
        <f aca="false">COUNTIF($M$256,DH256)*$D$45</f>
        <v>0</v>
      </c>
      <c r="DJ256" s="406"/>
      <c r="DK256" s="362"/>
      <c r="DL256" s="355" t="n">
        <f aca="false">COUNTIF($M$256,DK256)*$D$45</f>
        <v>0</v>
      </c>
      <c r="DM256" s="406"/>
      <c r="DN256" s="362"/>
      <c r="DO256" s="355" t="n">
        <f aca="false">COUNTIF($M$256,DN256)*$D$45</f>
        <v>0</v>
      </c>
      <c r="DP256" s="406"/>
      <c r="DQ256" s="362"/>
      <c r="DR256" s="355" t="n">
        <f aca="false">COUNTIF($M$256,DQ256)*$D$45</f>
        <v>0</v>
      </c>
      <c r="DS256" s="406"/>
      <c r="DT256" s="362"/>
      <c r="DU256" s="355" t="n">
        <f aca="false">COUNTIF($M$256,DT256)*$D$45</f>
        <v>0</v>
      </c>
      <c r="DV256" s="406"/>
      <c r="DW256" s="362"/>
      <c r="DX256" s="355" t="n">
        <f aca="false">COUNTIF($M$256,DW256)*$D$45</f>
        <v>0</v>
      </c>
      <c r="DY256" s="406"/>
      <c r="DZ256" s="362"/>
      <c r="EA256" s="355" t="n">
        <f aca="false">COUNTIF($M$256,DZ256)*$D$45</f>
        <v>0</v>
      </c>
      <c r="EB256" s="406"/>
      <c r="EC256" s="362"/>
      <c r="ED256" s="355" t="n">
        <f aca="false">COUNTIF($M$256,EC256)*$D$45</f>
        <v>0</v>
      </c>
      <c r="EE256" s="406"/>
      <c r="EF256" s="362"/>
      <c r="EG256" s="355" t="n">
        <f aca="false">COUNTIF($M$256,EF256)*$D$45</f>
        <v>0</v>
      </c>
      <c r="EH256" s="406"/>
      <c r="EI256" s="406"/>
    </row>
    <row r="257" customFormat="false" ht="15.75" hidden="false" customHeight="true" outlineLevel="0" collapsed="false">
      <c r="A257" s="331"/>
      <c r="B257" s="331"/>
      <c r="C257" s="421"/>
      <c r="D257" s="421"/>
      <c r="E257" s="421"/>
      <c r="F257" s="422" t="n">
        <f aca="false">D46</f>
        <v>20</v>
      </c>
      <c r="G257" s="422" t="n">
        <f aca="false">VLOOKUP(H257,Equipos!$Q$1:$R$25,2,0)</f>
        <v>24</v>
      </c>
      <c r="H257" s="409" t="str">
        <f aca="false">Idiomas!$D$264</f>
        <v>3-4 &amp; Final</v>
      </c>
      <c r="I257" s="409"/>
      <c r="J257" s="433"/>
      <c r="K257" s="366" t="str">
        <f aca="false">WORLDCUP!W159</f>
        <v>Equipo máximo goleador</v>
      </c>
      <c r="L257" s="353"/>
      <c r="M257" s="358" t="str">
        <f aca="false">WORLDCUP!AA159</f>
        <v>Escribe el equipo máximo goleador</v>
      </c>
      <c r="N257" s="331"/>
      <c r="O257" s="331"/>
      <c r="P257" s="331"/>
      <c r="Q257" s="331"/>
      <c r="R257" s="331"/>
      <c r="S257" s="362" t="s">
        <v>370</v>
      </c>
      <c r="T257" s="355" t="n">
        <f aca="false">Goleadores!K55</f>
        <v>0</v>
      </c>
      <c r="U257" s="406"/>
      <c r="V257" s="362" t="s">
        <v>339</v>
      </c>
      <c r="W257" s="355" t="n">
        <f aca="false">T256</f>
        <v>1</v>
      </c>
      <c r="X257" s="406"/>
      <c r="Y257" s="362" t="s">
        <v>370</v>
      </c>
      <c r="Z257" s="355" t="n">
        <f aca="false">T257</f>
        <v>0</v>
      </c>
      <c r="AA257" s="406"/>
      <c r="AB257" s="362" t="s">
        <v>366</v>
      </c>
      <c r="AC257" s="355" t="n">
        <f aca="false">Goleadores!K23</f>
        <v>0</v>
      </c>
      <c r="AD257" s="406"/>
      <c r="AE257" s="362" t="s">
        <v>366</v>
      </c>
      <c r="AF257" s="355" t="n">
        <f aca="false">AC257</f>
        <v>0</v>
      </c>
      <c r="AG257" s="406"/>
      <c r="AH257" s="362" t="s">
        <v>370</v>
      </c>
      <c r="AI257" s="355" t="n">
        <f aca="false">Z257</f>
        <v>0</v>
      </c>
      <c r="AJ257" s="406"/>
      <c r="AK257" s="362" t="s">
        <v>2</v>
      </c>
      <c r="AL257" s="355" t="n">
        <f aca="false">AI256</f>
        <v>0</v>
      </c>
      <c r="AM257" s="406"/>
      <c r="AN257" s="362" t="s">
        <v>347</v>
      </c>
      <c r="AO257" s="355" t="n">
        <f aca="false">Goleadores!K20</f>
        <v>7</v>
      </c>
      <c r="AP257" s="406"/>
      <c r="AQ257" s="362" t="s">
        <v>355</v>
      </c>
      <c r="AR257" s="355" t="n">
        <f aca="false">+Goleadores!K26</f>
        <v>0</v>
      </c>
      <c r="AS257" s="406"/>
      <c r="AT257" s="362" t="s">
        <v>370</v>
      </c>
      <c r="AU257" s="355" t="n">
        <f aca="false">+AI257</f>
        <v>0</v>
      </c>
      <c r="AV257" s="406"/>
      <c r="AW257" s="362" t="s">
        <v>362</v>
      </c>
      <c r="AX257" s="355" t="n">
        <f aca="false">+Goleadores!K41</f>
        <v>0</v>
      </c>
      <c r="AY257" s="406"/>
      <c r="AZ257" s="362" t="s">
        <v>374</v>
      </c>
      <c r="BA257" s="355" t="n">
        <f aca="false">+Goleadores!K44</f>
        <v>0</v>
      </c>
      <c r="BB257" s="406"/>
      <c r="BC257" s="362" t="s">
        <v>339</v>
      </c>
      <c r="BD257" s="355" t="n">
        <f aca="false">+Goleadores!K27</f>
        <v>1</v>
      </c>
      <c r="BE257" s="406"/>
      <c r="BF257" s="362" t="s">
        <v>2</v>
      </c>
      <c r="BG257" s="355" t="n">
        <f aca="false">+BA258</f>
        <v>0</v>
      </c>
      <c r="BH257" s="406"/>
      <c r="BI257" s="362" t="s">
        <v>2</v>
      </c>
      <c r="BJ257" s="355" t="n">
        <f aca="false">+BG257</f>
        <v>0</v>
      </c>
      <c r="BK257" s="406"/>
      <c r="BL257" s="362" t="s">
        <v>2</v>
      </c>
      <c r="BM257" s="355" t="n">
        <f aca="false">COUNTIF($M$257,BL257)*$D$46</f>
        <v>0</v>
      </c>
      <c r="BN257" s="406"/>
      <c r="BO257" s="362" t="s">
        <v>2</v>
      </c>
      <c r="BP257" s="355" t="n">
        <f aca="false">+BM257</f>
        <v>0</v>
      </c>
      <c r="BQ257" s="406"/>
      <c r="BR257" s="362" t="s">
        <v>362</v>
      </c>
      <c r="BS257" s="355" t="n">
        <f aca="false">+BP256</f>
        <v>0</v>
      </c>
      <c r="BT257" s="406"/>
      <c r="BU257" s="362"/>
      <c r="BV257" s="355" t="n">
        <f aca="false">COUNTIF($M$257,BU257)*$D$46</f>
        <v>0</v>
      </c>
      <c r="BW257" s="406"/>
      <c r="BX257" s="362"/>
      <c r="BY257" s="355" t="n">
        <f aca="false">COUNTIF($M$257,BX257)*$D$46</f>
        <v>0</v>
      </c>
      <c r="BZ257" s="406"/>
      <c r="CA257" s="362"/>
      <c r="CB257" s="355" t="n">
        <f aca="false">COUNTIF($M$257,CA257)*$D$46</f>
        <v>0</v>
      </c>
      <c r="CC257" s="406"/>
      <c r="CD257" s="362"/>
      <c r="CE257" s="355" t="n">
        <f aca="false">COUNTIF($M$257,CD257)*$D$46</f>
        <v>0</v>
      </c>
      <c r="CF257" s="406"/>
      <c r="CG257" s="362"/>
      <c r="CH257" s="355" t="n">
        <f aca="false">COUNTIF($M$257,CG257)*$D$46</f>
        <v>0</v>
      </c>
      <c r="CI257" s="406"/>
      <c r="CJ257" s="362"/>
      <c r="CK257" s="355" t="n">
        <f aca="false">COUNTIF($M$257,CJ257)*$D$46</f>
        <v>0</v>
      </c>
      <c r="CL257" s="406"/>
      <c r="CM257" s="362"/>
      <c r="CN257" s="355" t="n">
        <f aca="false">COUNTIF($M$257,CM257)*$D$46</f>
        <v>0</v>
      </c>
      <c r="CO257" s="406"/>
      <c r="CP257" s="362"/>
      <c r="CQ257" s="355" t="n">
        <f aca="false">COUNTIF($M$257,CP257)*$D$46</f>
        <v>0</v>
      </c>
      <c r="CR257" s="406"/>
      <c r="CS257" s="362"/>
      <c r="CT257" s="355" t="n">
        <f aca="false">COUNTIF($M$257,CS257)*$D$46</f>
        <v>0</v>
      </c>
      <c r="CU257" s="406"/>
      <c r="CV257" s="362"/>
      <c r="CW257" s="355" t="n">
        <f aca="false">COUNTIF($M$257,CV257)*$D$46</f>
        <v>0</v>
      </c>
      <c r="CX257" s="406"/>
      <c r="CY257" s="362"/>
      <c r="CZ257" s="355" t="n">
        <f aca="false">COUNTIF($M$257,CY257)*$D$46</f>
        <v>0</v>
      </c>
      <c r="DA257" s="406"/>
      <c r="DB257" s="362"/>
      <c r="DC257" s="355" t="n">
        <f aca="false">COUNTIF($M$257,DB257)*$D$46</f>
        <v>0</v>
      </c>
      <c r="DD257" s="406"/>
      <c r="DE257" s="362"/>
      <c r="DF257" s="355" t="n">
        <f aca="false">COUNTIF($M$257,DE257)*$D$46</f>
        <v>0</v>
      </c>
      <c r="DG257" s="406"/>
      <c r="DH257" s="362"/>
      <c r="DI257" s="355" t="n">
        <f aca="false">COUNTIF($M$257,DH257)*$D$46</f>
        <v>0</v>
      </c>
      <c r="DJ257" s="406"/>
      <c r="DK257" s="362"/>
      <c r="DL257" s="355" t="n">
        <f aca="false">COUNTIF($M$257,DK257)*$D$46</f>
        <v>0</v>
      </c>
      <c r="DM257" s="406"/>
      <c r="DN257" s="362"/>
      <c r="DO257" s="355" t="n">
        <f aca="false">COUNTIF($M$257,DN257)*$D$46</f>
        <v>0</v>
      </c>
      <c r="DP257" s="406"/>
      <c r="DQ257" s="362"/>
      <c r="DR257" s="355" t="n">
        <f aca="false">COUNTIF($M$257,DQ257)*$D$46</f>
        <v>0</v>
      </c>
      <c r="DS257" s="406"/>
      <c r="DT257" s="362"/>
      <c r="DU257" s="355" t="n">
        <f aca="false">COUNTIF($M$257,DT257)*$D$46</f>
        <v>0</v>
      </c>
      <c r="DV257" s="406"/>
      <c r="DW257" s="362"/>
      <c r="DX257" s="355" t="n">
        <f aca="false">COUNTIF($M$257,DW257)*$D$46</f>
        <v>0</v>
      </c>
      <c r="DY257" s="406"/>
      <c r="DZ257" s="362"/>
      <c r="EA257" s="355" t="n">
        <f aca="false">COUNTIF($M$257,DZ257)*$D$46</f>
        <v>0</v>
      </c>
      <c r="EB257" s="406"/>
      <c r="EC257" s="362"/>
      <c r="ED257" s="355" t="n">
        <f aca="false">COUNTIF($M$257,EC257)*$D$46</f>
        <v>0</v>
      </c>
      <c r="EE257" s="406"/>
      <c r="EF257" s="362"/>
      <c r="EG257" s="355" t="n">
        <f aca="false">COUNTIF($M$257,EF257)*$D$46</f>
        <v>0</v>
      </c>
      <c r="EH257" s="406"/>
      <c r="EI257" s="406"/>
    </row>
    <row r="258" customFormat="false" ht="15.75" hidden="false" customHeight="true" outlineLevel="0" collapsed="false">
      <c r="A258" s="331"/>
      <c r="B258" s="331"/>
      <c r="C258" s="421"/>
      <c r="D258" s="421"/>
      <c r="E258" s="421"/>
      <c r="F258" s="422" t="n">
        <f aca="false">D47</f>
        <v>20</v>
      </c>
      <c r="G258" s="422" t="n">
        <f aca="false">VLOOKUP(H258,Equipos!$Q$1:$R$25,2,0)</f>
        <v>24</v>
      </c>
      <c r="H258" s="409" t="str">
        <f aca="false">Idiomas!$D$264</f>
        <v>3-4 &amp; Final</v>
      </c>
      <c r="I258" s="409"/>
      <c r="J258" s="433"/>
      <c r="K258" s="395" t="str">
        <f aca="false">WORLDCUP!W160</f>
        <v>Equipo máximo goleador</v>
      </c>
      <c r="L258" s="395"/>
      <c r="M258" s="396" t="str">
        <f aca="false">WORLDCUP!AA160</f>
        <v>Escribe el equipo máximo goleador</v>
      </c>
      <c r="N258" s="331"/>
      <c r="O258" s="331"/>
      <c r="P258" s="331"/>
      <c r="Q258" s="331"/>
      <c r="R258" s="331"/>
      <c r="S258" s="397" t="s">
        <v>362</v>
      </c>
      <c r="T258" s="398" t="n">
        <f aca="false">Goleadores!K41</f>
        <v>0</v>
      </c>
      <c r="U258" s="406"/>
      <c r="V258" s="397" t="s">
        <v>2</v>
      </c>
      <c r="W258" s="398" t="n">
        <f aca="false">Goleadores!K39</f>
        <v>0</v>
      </c>
      <c r="X258" s="406"/>
      <c r="Y258" s="397" t="s">
        <v>339</v>
      </c>
      <c r="Z258" s="398" t="n">
        <f aca="false">W257</f>
        <v>1</v>
      </c>
      <c r="AA258" s="406"/>
      <c r="AB258" s="397" t="s">
        <v>355</v>
      </c>
      <c r="AC258" s="398" t="n">
        <f aca="false">Goleadores!K26</f>
        <v>0</v>
      </c>
      <c r="AD258" s="406"/>
      <c r="AE258" s="397" t="s">
        <v>362</v>
      </c>
      <c r="AF258" s="398" t="n">
        <f aca="false">AC256</f>
        <v>0</v>
      </c>
      <c r="AG258" s="406"/>
      <c r="AH258" s="397" t="s">
        <v>374</v>
      </c>
      <c r="AI258" s="398" t="n">
        <f aca="false">Goleadores!K44</f>
        <v>0</v>
      </c>
      <c r="AJ258" s="406"/>
      <c r="AK258" s="397" t="s">
        <v>362</v>
      </c>
      <c r="AL258" s="398" t="n">
        <f aca="false">AF258</f>
        <v>0</v>
      </c>
      <c r="AM258" s="406"/>
      <c r="AN258" s="397" t="s">
        <v>2</v>
      </c>
      <c r="AO258" s="398" t="n">
        <f aca="false">AL257</f>
        <v>0</v>
      </c>
      <c r="AP258" s="406"/>
      <c r="AQ258" s="397" t="s">
        <v>347</v>
      </c>
      <c r="AR258" s="398" t="n">
        <f aca="false">+Goleadores!K20</f>
        <v>7</v>
      </c>
      <c r="AS258" s="406"/>
      <c r="AT258" s="397" t="s">
        <v>2</v>
      </c>
      <c r="AU258" s="398" t="n">
        <f aca="false">+AR256</f>
        <v>0</v>
      </c>
      <c r="AV258" s="406"/>
      <c r="AW258" s="397" t="s">
        <v>2</v>
      </c>
      <c r="AX258" s="398" t="n">
        <f aca="false">+Goleadores!K39</f>
        <v>0</v>
      </c>
      <c r="AY258" s="406"/>
      <c r="AZ258" s="397" t="s">
        <v>2</v>
      </c>
      <c r="BA258" s="398" t="n">
        <f aca="false">+AX258</f>
        <v>0</v>
      </c>
      <c r="BB258" s="406"/>
      <c r="BC258" s="397" t="s">
        <v>347</v>
      </c>
      <c r="BD258" s="398" t="n">
        <f aca="false">+Goleadores!K20</f>
        <v>7</v>
      </c>
      <c r="BE258" s="406"/>
      <c r="BF258" s="397" t="s">
        <v>370</v>
      </c>
      <c r="BG258" s="398" t="n">
        <f aca="false">+BD256</f>
        <v>0</v>
      </c>
      <c r="BH258" s="406"/>
      <c r="BI258" s="397" t="s">
        <v>339</v>
      </c>
      <c r="BJ258" s="398" t="n">
        <f aca="false">+BD257</f>
        <v>1</v>
      </c>
      <c r="BK258" s="406"/>
      <c r="BL258" s="397" t="s">
        <v>374</v>
      </c>
      <c r="BM258" s="398" t="n">
        <f aca="false">COUNTIF($M$258,BL258)*$D$47</f>
        <v>0</v>
      </c>
      <c r="BN258" s="406"/>
      <c r="BO258" s="397" t="s">
        <v>339</v>
      </c>
      <c r="BP258" s="398" t="n">
        <f aca="false">+Goleadores!K27</f>
        <v>1</v>
      </c>
      <c r="BQ258" s="406"/>
      <c r="BR258" s="397" t="s">
        <v>374</v>
      </c>
      <c r="BS258" s="398" t="n">
        <f aca="false">+BM258</f>
        <v>0</v>
      </c>
      <c r="BT258" s="406"/>
      <c r="BU258" s="397"/>
      <c r="BV258" s="398" t="n">
        <f aca="false">COUNTIF($M$258,BU258)*$D$47</f>
        <v>0</v>
      </c>
      <c r="BW258" s="406"/>
      <c r="BX258" s="397"/>
      <c r="BY258" s="398" t="n">
        <f aca="false">COUNTIF($M$258,BX258)*$D$47</f>
        <v>0</v>
      </c>
      <c r="BZ258" s="406"/>
      <c r="CA258" s="397"/>
      <c r="CB258" s="398" t="n">
        <f aca="false">COUNTIF($M$258,CA258)*$D$47</f>
        <v>0</v>
      </c>
      <c r="CC258" s="406"/>
      <c r="CD258" s="397"/>
      <c r="CE258" s="398" t="n">
        <f aca="false">COUNTIF($M$258,CD258)*$D$47</f>
        <v>0</v>
      </c>
      <c r="CF258" s="406"/>
      <c r="CG258" s="397"/>
      <c r="CH258" s="398" t="n">
        <f aca="false">COUNTIF($M$258,CG258)*$D$47</f>
        <v>0</v>
      </c>
      <c r="CI258" s="406"/>
      <c r="CJ258" s="397"/>
      <c r="CK258" s="398" t="n">
        <f aca="false">COUNTIF($M$258,CJ258)*$D$47</f>
        <v>0</v>
      </c>
      <c r="CL258" s="406"/>
      <c r="CM258" s="397"/>
      <c r="CN258" s="398" t="n">
        <f aca="false">COUNTIF($M$258,CM258)*$D$47</f>
        <v>0</v>
      </c>
      <c r="CO258" s="406"/>
      <c r="CP258" s="397"/>
      <c r="CQ258" s="398" t="n">
        <f aca="false">COUNTIF($M$258,CP258)*$D$47</f>
        <v>0</v>
      </c>
      <c r="CR258" s="406"/>
      <c r="CS258" s="397"/>
      <c r="CT258" s="398" t="n">
        <f aca="false">COUNTIF($M$258,CS258)*$D$47</f>
        <v>0</v>
      </c>
      <c r="CU258" s="406"/>
      <c r="CV258" s="397"/>
      <c r="CW258" s="398" t="n">
        <f aca="false">COUNTIF($M$258,CV258)*$D$47</f>
        <v>0</v>
      </c>
      <c r="CX258" s="406"/>
      <c r="CY258" s="397"/>
      <c r="CZ258" s="398" t="n">
        <f aca="false">COUNTIF($M$258,CY258)*$D$47</f>
        <v>0</v>
      </c>
      <c r="DA258" s="406"/>
      <c r="DB258" s="397"/>
      <c r="DC258" s="398" t="n">
        <f aca="false">COUNTIF($M$258,DB258)*$D$47</f>
        <v>0</v>
      </c>
      <c r="DD258" s="406"/>
      <c r="DE258" s="397"/>
      <c r="DF258" s="398" t="n">
        <f aca="false">COUNTIF($M$258,DE258)*$D$47</f>
        <v>0</v>
      </c>
      <c r="DG258" s="406"/>
      <c r="DH258" s="397"/>
      <c r="DI258" s="398" t="n">
        <f aca="false">COUNTIF($M$258,DH258)*$D$47</f>
        <v>0</v>
      </c>
      <c r="DJ258" s="406"/>
      <c r="DK258" s="397"/>
      <c r="DL258" s="398" t="n">
        <f aca="false">COUNTIF($M$258,DK258)*$D$47</f>
        <v>0</v>
      </c>
      <c r="DM258" s="406"/>
      <c r="DN258" s="397"/>
      <c r="DO258" s="398" t="n">
        <f aca="false">COUNTIF($M$258,DN258)*$D$47</f>
        <v>0</v>
      </c>
      <c r="DP258" s="406"/>
      <c r="DQ258" s="397"/>
      <c r="DR258" s="398" t="n">
        <f aca="false">COUNTIF($M$258,DQ258)*$D$47</f>
        <v>0</v>
      </c>
      <c r="DS258" s="406"/>
      <c r="DT258" s="397"/>
      <c r="DU258" s="398" t="n">
        <f aca="false">COUNTIF($M$258,DT258)*$D$47</f>
        <v>0</v>
      </c>
      <c r="DV258" s="406"/>
      <c r="DW258" s="397"/>
      <c r="DX258" s="398" t="n">
        <f aca="false">COUNTIF($M$258,DW258)*$D$47</f>
        <v>0</v>
      </c>
      <c r="DY258" s="406"/>
      <c r="DZ258" s="397"/>
      <c r="EA258" s="398" t="n">
        <f aca="false">COUNTIF($M$258,DZ258)*$D$47</f>
        <v>0</v>
      </c>
      <c r="EB258" s="406"/>
      <c r="EC258" s="397"/>
      <c r="ED258" s="398" t="n">
        <f aca="false">COUNTIF($M$258,EC258)*$D$47</f>
        <v>0</v>
      </c>
      <c r="EE258" s="406"/>
      <c r="EF258" s="397"/>
      <c r="EG258" s="398" t="n">
        <f aca="false">COUNTIF($M$258,EF258)*$D$47</f>
        <v>0</v>
      </c>
      <c r="EH258" s="406"/>
      <c r="EI258" s="406"/>
    </row>
    <row r="259" customFormat="false" ht="15" hidden="false" customHeight="false" outlineLevel="0" collapsed="false">
      <c r="A259" s="326"/>
      <c r="B259" s="326"/>
      <c r="C259" s="409"/>
      <c r="D259" s="409"/>
      <c r="E259" s="409"/>
      <c r="F259" s="410"/>
      <c r="G259" s="411"/>
      <c r="H259" s="409"/>
      <c r="I259" s="409"/>
      <c r="J259" s="412"/>
      <c r="K259" s="413" t="str">
        <f aca="false">Idiomas!D469</f>
        <v>Cuadro de Honor </v>
      </c>
      <c r="L259" s="414"/>
      <c r="M259" s="413" t="str">
        <f aca="false">"Max: "&amp;SUM($D$39:$D$47)</f>
        <v>Max: 180</v>
      </c>
      <c r="N259" s="436"/>
      <c r="O259" s="436"/>
      <c r="P259" s="436"/>
      <c r="Q259" s="436"/>
      <c r="R259" s="436"/>
      <c r="S259" s="346"/>
      <c r="T259" s="346" t="n">
        <f aca="false">SUM(T250:T258)</f>
        <v>1</v>
      </c>
      <c r="U259" s="337"/>
      <c r="V259" s="346"/>
      <c r="W259" s="346" t="n">
        <f aca="false">SUM(W250:W258)</f>
        <v>1</v>
      </c>
      <c r="X259" s="337"/>
      <c r="Y259" s="346"/>
      <c r="Z259" s="346" t="n">
        <f aca="false">SUM(Z250:Z258)</f>
        <v>1</v>
      </c>
      <c r="AA259" s="337"/>
      <c r="AB259" s="346"/>
      <c r="AC259" s="346" t="n">
        <f aca="false">SUM(AC250:AC258)</f>
        <v>0</v>
      </c>
      <c r="AD259" s="337"/>
      <c r="AE259" s="346"/>
      <c r="AF259" s="346" t="n">
        <f aca="false">SUM(AF250:AF258)</f>
        <v>0</v>
      </c>
      <c r="AG259" s="337"/>
      <c r="AH259" s="346"/>
      <c r="AI259" s="346" t="n">
        <f aca="false">SUM(AI250:AI258)</f>
        <v>0</v>
      </c>
      <c r="AJ259" s="337"/>
      <c r="AK259" s="346"/>
      <c r="AL259" s="346" t="n">
        <f aca="false">SUM(AL250:AL258)</f>
        <v>1</v>
      </c>
      <c r="AM259" s="337"/>
      <c r="AN259" s="346"/>
      <c r="AO259" s="346" t="n">
        <f aca="false">SUM(AO250:AO258)</f>
        <v>8</v>
      </c>
      <c r="AP259" s="337"/>
      <c r="AQ259" s="346"/>
      <c r="AR259" s="346" t="n">
        <f aca="false">SUM(AR250:AR258)</f>
        <v>7</v>
      </c>
      <c r="AS259" s="337"/>
      <c r="AT259" s="346"/>
      <c r="AU259" s="346" t="n">
        <f aca="false">SUM(AU250:AU258)</f>
        <v>7</v>
      </c>
      <c r="AV259" s="337"/>
      <c r="AW259" s="346"/>
      <c r="AX259" s="346" t="n">
        <f aca="false">SUM(AX250:AX258)</f>
        <v>0</v>
      </c>
      <c r="AY259" s="337"/>
      <c r="AZ259" s="346"/>
      <c r="BA259" s="346" t="n">
        <f aca="false">SUM(BA250:BA258)</f>
        <v>0</v>
      </c>
      <c r="BB259" s="337"/>
      <c r="BC259" s="346"/>
      <c r="BD259" s="346" t="n">
        <f aca="false">SUM(BD250:BD258)</f>
        <v>8</v>
      </c>
      <c r="BE259" s="337"/>
      <c r="BF259" s="346"/>
      <c r="BG259" s="346" t="n">
        <f aca="false">SUM(BG250:BG258)</f>
        <v>0</v>
      </c>
      <c r="BH259" s="337"/>
      <c r="BI259" s="346"/>
      <c r="BJ259" s="346" t="n">
        <f aca="false">SUM(BJ250:BJ258)</f>
        <v>1</v>
      </c>
      <c r="BK259" s="337"/>
      <c r="BL259" s="346"/>
      <c r="BM259" s="346" t="n">
        <f aca="false">SUM(BM250:BM258)</f>
        <v>0</v>
      </c>
      <c r="BN259" s="337"/>
      <c r="BO259" s="346"/>
      <c r="BP259" s="346" t="n">
        <f aca="false">SUM(BP250:BP258)</f>
        <v>1</v>
      </c>
      <c r="BQ259" s="337"/>
      <c r="BR259" s="346"/>
      <c r="BS259" s="346" t="n">
        <f aca="false">SUM(BS250:BS258)</f>
        <v>0</v>
      </c>
      <c r="BT259" s="337"/>
      <c r="BU259" s="346"/>
      <c r="BV259" s="346" t="n">
        <f aca="false">SUM(BV250:BV258)</f>
        <v>0</v>
      </c>
      <c r="BW259" s="337"/>
      <c r="BX259" s="346"/>
      <c r="BY259" s="346" t="n">
        <f aca="false">SUM(BY250:BY258)</f>
        <v>0</v>
      </c>
      <c r="BZ259" s="337"/>
      <c r="CA259" s="346"/>
      <c r="CB259" s="346" t="n">
        <f aca="false">SUM(CB250:CB258)</f>
        <v>0</v>
      </c>
      <c r="CC259" s="337"/>
      <c r="CD259" s="346"/>
      <c r="CE259" s="346" t="n">
        <f aca="false">SUM(CE250:CE258)</f>
        <v>0</v>
      </c>
      <c r="CF259" s="337"/>
      <c r="CG259" s="346"/>
      <c r="CH259" s="346" t="n">
        <f aca="false">SUM(CH250:CH258)</f>
        <v>0</v>
      </c>
      <c r="CI259" s="337"/>
      <c r="CJ259" s="346"/>
      <c r="CK259" s="346" t="n">
        <f aca="false">SUM(CK250:CK258)</f>
        <v>0</v>
      </c>
      <c r="CL259" s="337"/>
      <c r="CM259" s="346"/>
      <c r="CN259" s="346" t="n">
        <f aca="false">SUM(CN250:CN258)</f>
        <v>0</v>
      </c>
      <c r="CO259" s="337"/>
      <c r="CP259" s="346"/>
      <c r="CQ259" s="346" t="n">
        <f aca="false">SUM(CQ250:CQ258)</f>
        <v>0</v>
      </c>
      <c r="CR259" s="337"/>
      <c r="CS259" s="346"/>
      <c r="CT259" s="346" t="n">
        <f aca="false">SUM(CT250:CT258)</f>
        <v>0</v>
      </c>
      <c r="CU259" s="337"/>
      <c r="CV259" s="346"/>
      <c r="CW259" s="346" t="n">
        <f aca="false">SUM(CW250:CW258)</f>
        <v>0</v>
      </c>
      <c r="CX259" s="337"/>
      <c r="CY259" s="346"/>
      <c r="CZ259" s="346" t="n">
        <f aca="false">SUM(CZ250:CZ258)</f>
        <v>0</v>
      </c>
      <c r="DA259" s="337"/>
      <c r="DB259" s="346"/>
      <c r="DC259" s="346" t="n">
        <f aca="false">SUM(DC250:DC258)</f>
        <v>0</v>
      </c>
      <c r="DD259" s="337"/>
      <c r="DE259" s="346"/>
      <c r="DF259" s="346" t="n">
        <f aca="false">SUM(DF250:DF258)</f>
        <v>0</v>
      </c>
      <c r="DG259" s="337"/>
      <c r="DH259" s="346"/>
      <c r="DI259" s="346" t="n">
        <f aca="false">SUM(DI250:DI258)</f>
        <v>0</v>
      </c>
      <c r="DJ259" s="337"/>
      <c r="DK259" s="346"/>
      <c r="DL259" s="346" t="n">
        <f aca="false">SUM(DL250:DL258)</f>
        <v>0</v>
      </c>
      <c r="DM259" s="337"/>
      <c r="DN259" s="346"/>
      <c r="DO259" s="346" t="n">
        <f aca="false">SUM(DO250:DO258)</f>
        <v>0</v>
      </c>
      <c r="DP259" s="337"/>
      <c r="DQ259" s="346"/>
      <c r="DR259" s="346" t="n">
        <f aca="false">SUM(DR250:DR258)</f>
        <v>0</v>
      </c>
      <c r="DS259" s="337"/>
      <c r="DT259" s="346"/>
      <c r="DU259" s="346" t="n">
        <f aca="false">SUM(DU250:DU258)</f>
        <v>0</v>
      </c>
      <c r="DV259" s="337"/>
      <c r="DW259" s="346"/>
      <c r="DX259" s="346" t="n">
        <f aca="false">SUM(DX250:DX258)</f>
        <v>0</v>
      </c>
      <c r="DY259" s="337"/>
      <c r="DZ259" s="346"/>
      <c r="EA259" s="346" t="n">
        <f aca="false">SUM(EA250:EA258)</f>
        <v>0</v>
      </c>
      <c r="EB259" s="337"/>
      <c r="EC259" s="346"/>
      <c r="ED259" s="346" t="n">
        <f aca="false">SUM(ED250:ED258)</f>
        <v>0</v>
      </c>
      <c r="EE259" s="337"/>
      <c r="EF259" s="346"/>
      <c r="EG259" s="346" t="n">
        <f aca="false">SUM(EG250:EG258)</f>
        <v>0</v>
      </c>
      <c r="EH259" s="337"/>
      <c r="EI259" s="337"/>
    </row>
    <row r="260" customFormat="false" ht="15" hidden="false" customHeight="false" outlineLevel="0" collapsed="false">
      <c r="A260" s="326"/>
      <c r="B260" s="326"/>
      <c r="C260" s="409"/>
      <c r="D260" s="409"/>
      <c r="E260" s="409"/>
      <c r="F260" s="410"/>
      <c r="G260" s="409"/>
      <c r="H260" s="409"/>
      <c r="I260" s="409"/>
      <c r="J260" s="412"/>
      <c r="K260" s="346"/>
      <c r="L260" s="332"/>
      <c r="M260" s="346"/>
      <c r="N260" s="331"/>
      <c r="O260" s="331"/>
      <c r="P260" s="331"/>
      <c r="Q260" s="331"/>
      <c r="R260" s="331"/>
      <c r="S260" s="346"/>
      <c r="T260" s="346"/>
      <c r="U260" s="337"/>
      <c r="V260" s="346"/>
      <c r="W260" s="346"/>
      <c r="X260" s="337"/>
      <c r="Y260" s="346"/>
      <c r="Z260" s="346"/>
      <c r="AA260" s="337"/>
      <c r="AB260" s="346"/>
      <c r="AC260" s="346"/>
      <c r="AD260" s="337"/>
      <c r="AE260" s="346"/>
      <c r="AF260" s="346"/>
      <c r="AG260" s="337"/>
      <c r="AH260" s="346"/>
      <c r="AI260" s="346"/>
      <c r="AJ260" s="337"/>
      <c r="AK260" s="346"/>
      <c r="AL260" s="346"/>
      <c r="AM260" s="337"/>
      <c r="AN260" s="346"/>
      <c r="AO260" s="346"/>
      <c r="AP260" s="337"/>
      <c r="AQ260" s="346"/>
      <c r="AR260" s="346"/>
      <c r="AS260" s="337"/>
      <c r="AT260" s="346"/>
      <c r="AU260" s="346"/>
      <c r="AV260" s="337"/>
      <c r="AW260" s="346"/>
      <c r="AX260" s="346"/>
      <c r="AY260" s="337"/>
      <c r="AZ260" s="346"/>
      <c r="BA260" s="346"/>
      <c r="BB260" s="337"/>
      <c r="BC260" s="346"/>
      <c r="BD260" s="346"/>
      <c r="BE260" s="337"/>
      <c r="BF260" s="346"/>
      <c r="BG260" s="346"/>
      <c r="BH260" s="337"/>
      <c r="BI260" s="346"/>
      <c r="BJ260" s="346"/>
      <c r="BK260" s="337"/>
      <c r="BL260" s="346"/>
      <c r="BM260" s="346"/>
      <c r="BN260" s="337"/>
      <c r="BO260" s="346"/>
      <c r="BP260" s="346"/>
      <c r="BQ260" s="337"/>
      <c r="BR260" s="346"/>
      <c r="BS260" s="346"/>
      <c r="BT260" s="337"/>
      <c r="BU260" s="346"/>
      <c r="BV260" s="346"/>
      <c r="BW260" s="337"/>
      <c r="BX260" s="346"/>
      <c r="BY260" s="346"/>
      <c r="BZ260" s="337"/>
      <c r="CA260" s="346"/>
      <c r="CB260" s="346"/>
      <c r="CC260" s="337"/>
      <c r="CD260" s="346"/>
      <c r="CE260" s="346"/>
      <c r="CF260" s="337"/>
      <c r="CG260" s="346"/>
      <c r="CH260" s="346"/>
      <c r="CI260" s="337"/>
      <c r="CJ260" s="346"/>
      <c r="CK260" s="346"/>
      <c r="CL260" s="337"/>
      <c r="CM260" s="346"/>
      <c r="CN260" s="346"/>
      <c r="CO260" s="337"/>
      <c r="CP260" s="346"/>
      <c r="CQ260" s="346"/>
      <c r="CR260" s="337"/>
      <c r="CS260" s="346"/>
      <c r="CT260" s="346"/>
      <c r="CU260" s="337"/>
      <c r="CV260" s="346"/>
      <c r="CW260" s="346"/>
      <c r="CX260" s="337"/>
      <c r="CY260" s="346"/>
      <c r="CZ260" s="346"/>
      <c r="DA260" s="337"/>
      <c r="DB260" s="346"/>
      <c r="DC260" s="346"/>
      <c r="DD260" s="337"/>
      <c r="DE260" s="346"/>
      <c r="DF260" s="346"/>
      <c r="DG260" s="337"/>
      <c r="DH260" s="346"/>
      <c r="DI260" s="346"/>
      <c r="DJ260" s="337"/>
      <c r="DK260" s="346"/>
      <c r="DL260" s="346"/>
      <c r="DM260" s="337"/>
      <c r="DN260" s="346"/>
      <c r="DO260" s="346"/>
      <c r="DP260" s="337"/>
      <c r="DQ260" s="346"/>
      <c r="DR260" s="346"/>
      <c r="DS260" s="337"/>
      <c r="DT260" s="346"/>
      <c r="DU260" s="346"/>
      <c r="DV260" s="337"/>
      <c r="DW260" s="346"/>
      <c r="DX260" s="346"/>
      <c r="DY260" s="337"/>
      <c r="DZ260" s="346"/>
      <c r="EA260" s="346"/>
      <c r="EB260" s="337"/>
      <c r="EC260" s="346"/>
      <c r="ED260" s="346"/>
      <c r="EE260" s="337"/>
      <c r="EF260" s="346"/>
      <c r="EG260" s="346"/>
      <c r="EH260" s="337"/>
      <c r="EI260" s="337"/>
    </row>
    <row r="261" customFormat="false" ht="15" hidden="false" customHeight="false" outlineLevel="0" collapsed="false">
      <c r="A261" s="331"/>
      <c r="B261" s="331"/>
      <c r="C261" s="421"/>
      <c r="D261" s="421"/>
      <c r="E261" s="421"/>
      <c r="F261" s="421"/>
      <c r="G261" s="421"/>
      <c r="H261" s="421"/>
      <c r="I261" s="421"/>
      <c r="J261" s="247"/>
      <c r="K261" s="247"/>
      <c r="L261" s="247"/>
      <c r="M261" s="247"/>
      <c r="N261" s="331"/>
      <c r="O261" s="331"/>
      <c r="P261" s="331"/>
      <c r="Q261" s="331"/>
      <c r="R261" s="331"/>
      <c r="S261" s="247"/>
      <c r="T261" s="247"/>
      <c r="U261" s="247"/>
      <c r="V261" s="247"/>
      <c r="W261" s="247"/>
      <c r="X261" s="247"/>
      <c r="Y261" s="247"/>
      <c r="Z261" s="247"/>
      <c r="AA261" s="247"/>
      <c r="AB261" s="247"/>
      <c r="AC261" s="247"/>
      <c r="AD261" s="247"/>
      <c r="AE261" s="247"/>
      <c r="AF261" s="247"/>
      <c r="AG261" s="247"/>
      <c r="AH261" s="247"/>
      <c r="AI261" s="247"/>
      <c r="AJ261" s="247"/>
      <c r="AK261" s="247"/>
      <c r="AL261" s="247"/>
      <c r="AM261" s="247"/>
      <c r="AN261" s="247"/>
      <c r="AO261" s="247"/>
      <c r="AP261" s="247"/>
      <c r="AQ261" s="247"/>
      <c r="AR261" s="247"/>
      <c r="AS261" s="247"/>
      <c r="AT261" s="247"/>
      <c r="AU261" s="247"/>
      <c r="AV261" s="247"/>
      <c r="AW261" s="247"/>
      <c r="AX261" s="247"/>
      <c r="AY261" s="247"/>
      <c r="AZ261" s="247"/>
      <c r="BA261" s="247"/>
      <c r="BB261" s="247"/>
      <c r="BC261" s="247"/>
      <c r="BD261" s="247"/>
      <c r="BE261" s="247"/>
      <c r="BF261" s="247"/>
      <c r="BG261" s="247"/>
      <c r="BH261" s="247"/>
      <c r="BI261" s="247"/>
      <c r="BJ261" s="247"/>
      <c r="BK261" s="247"/>
      <c r="BL261" s="247"/>
      <c r="BM261" s="247"/>
      <c r="BN261" s="247"/>
      <c r="BO261" s="247"/>
      <c r="BP261" s="247"/>
      <c r="BQ261" s="247"/>
      <c r="BR261" s="247"/>
      <c r="BS261" s="247"/>
      <c r="BT261" s="247"/>
      <c r="BU261" s="247"/>
      <c r="BV261" s="247"/>
      <c r="BW261" s="247"/>
      <c r="BX261" s="247"/>
      <c r="BY261" s="247"/>
      <c r="BZ261" s="247"/>
      <c r="CA261" s="247"/>
      <c r="CB261" s="247"/>
      <c r="CC261" s="247"/>
      <c r="CD261" s="247"/>
      <c r="CE261" s="247"/>
      <c r="CF261" s="247"/>
      <c r="CG261" s="247"/>
      <c r="CH261" s="247"/>
      <c r="CI261" s="247"/>
      <c r="CJ261" s="247"/>
      <c r="CK261" s="247"/>
      <c r="CL261" s="247"/>
      <c r="CM261" s="247"/>
      <c r="CN261" s="247"/>
      <c r="CO261" s="247"/>
      <c r="CP261" s="247"/>
      <c r="CQ261" s="247"/>
      <c r="CR261" s="247"/>
      <c r="CS261" s="247"/>
      <c r="CT261" s="247"/>
      <c r="CU261" s="247"/>
      <c r="CV261" s="247"/>
      <c r="CW261" s="247"/>
      <c r="CX261" s="247"/>
      <c r="CY261" s="247"/>
      <c r="CZ261" s="247"/>
      <c r="DA261" s="247"/>
      <c r="DB261" s="247"/>
      <c r="DC261" s="247"/>
      <c r="DD261" s="247"/>
      <c r="DE261" s="247"/>
      <c r="DF261" s="247"/>
      <c r="DG261" s="247"/>
      <c r="DH261" s="247"/>
      <c r="DI261" s="247"/>
      <c r="DJ261" s="247"/>
      <c r="DK261" s="247"/>
      <c r="DL261" s="247"/>
      <c r="DM261" s="247"/>
      <c r="DN261" s="247"/>
      <c r="DO261" s="247"/>
      <c r="DP261" s="247"/>
      <c r="DQ261" s="247"/>
      <c r="DR261" s="247"/>
      <c r="DS261" s="247"/>
      <c r="DT261" s="247"/>
      <c r="DU261" s="247"/>
      <c r="DV261" s="247"/>
      <c r="DW261" s="247"/>
      <c r="DX261" s="247"/>
      <c r="DY261" s="247"/>
      <c r="DZ261" s="247"/>
      <c r="EA261" s="247"/>
      <c r="EB261" s="247"/>
      <c r="EC261" s="247"/>
      <c r="ED261" s="247"/>
      <c r="EE261" s="247"/>
      <c r="EF261" s="247"/>
      <c r="EG261" s="247"/>
      <c r="EH261" s="247"/>
      <c r="EI261" s="247"/>
      <c r="EJ261" s="0"/>
      <c r="EK261" s="0"/>
      <c r="EL261" s="0"/>
      <c r="EM261" s="0"/>
      <c r="EN261" s="0"/>
      <c r="EO261" s="0"/>
      <c r="EP261" s="0"/>
      <c r="EQ261" s="0"/>
      <c r="ER261" s="0"/>
      <c r="ES261" s="0"/>
      <c r="ET261" s="0"/>
      <c r="EU261" s="0"/>
      <c r="EV261" s="0"/>
      <c r="EW261" s="0"/>
      <c r="EX261" s="0"/>
      <c r="EY261" s="0"/>
      <c r="EZ261" s="0"/>
      <c r="FA261" s="0"/>
      <c r="FB261" s="0"/>
      <c r="FC261" s="0"/>
      <c r="FD261" s="0"/>
      <c r="FE261" s="0"/>
      <c r="FF261" s="0"/>
      <c r="FG261" s="0"/>
      <c r="FH261" s="0"/>
      <c r="FI261" s="0"/>
      <c r="FJ261" s="0"/>
      <c r="FK261" s="0"/>
      <c r="FL261" s="0"/>
      <c r="FM261" s="0"/>
      <c r="FN261" s="0"/>
      <c r="FO261" s="0"/>
      <c r="FP261" s="0"/>
      <c r="FQ261" s="0"/>
      <c r="FR261" s="0"/>
      <c r="FS261" s="0"/>
      <c r="FT261" s="0"/>
      <c r="FU261" s="0"/>
      <c r="FV261" s="0"/>
      <c r="FW261" s="0"/>
      <c r="FX261" s="0"/>
      <c r="FY261" s="0"/>
      <c r="FZ261" s="0"/>
      <c r="GA261" s="0"/>
      <c r="GB261" s="0"/>
      <c r="GC261" s="0"/>
      <c r="GD261" s="0"/>
      <c r="GE261" s="0"/>
      <c r="GF261" s="0"/>
      <c r="GG261" s="0"/>
      <c r="GH261" s="0"/>
      <c r="GI261" s="0"/>
      <c r="GJ261" s="0"/>
      <c r="GK261" s="0"/>
      <c r="GL261" s="0"/>
      <c r="GM261" s="0"/>
      <c r="GN261" s="0"/>
      <c r="GO261" s="0"/>
      <c r="GP261" s="0"/>
      <c r="GQ261" s="0"/>
      <c r="GR261" s="0"/>
      <c r="GS261" s="0"/>
      <c r="GT261" s="0"/>
      <c r="GU261" s="0"/>
      <c r="GV261" s="0"/>
      <c r="GW261" s="0"/>
      <c r="GX261" s="0"/>
      <c r="GY261" s="0"/>
      <c r="GZ261" s="0"/>
      <c r="HA261" s="0"/>
      <c r="HB261" s="0"/>
      <c r="HC261" s="0"/>
      <c r="HD261" s="0"/>
      <c r="HE261" s="0"/>
      <c r="HF261" s="0"/>
      <c r="HG261" s="0"/>
      <c r="HH261" s="0"/>
      <c r="HI261" s="0"/>
      <c r="HJ261" s="0"/>
      <c r="HK261" s="0"/>
      <c r="HL261" s="0"/>
      <c r="HM261" s="0"/>
      <c r="HN261" s="0"/>
      <c r="HO261" s="0"/>
      <c r="HP261" s="0"/>
      <c r="HQ261" s="0"/>
      <c r="HR261" s="0"/>
      <c r="HS261" s="0"/>
      <c r="HT261" s="0"/>
      <c r="HU261" s="0"/>
      <c r="HV261" s="0"/>
      <c r="HW261" s="0"/>
      <c r="HX261" s="0"/>
      <c r="HY261" s="0"/>
      <c r="HZ261" s="0"/>
      <c r="IA261" s="0"/>
      <c r="IB261" s="0"/>
      <c r="IC261" s="0"/>
      <c r="ID261" s="0"/>
      <c r="IE261" s="0"/>
      <c r="IF261" s="0"/>
      <c r="IG261" s="0"/>
      <c r="IH261" s="0"/>
      <c r="II261" s="0"/>
      <c r="IJ261" s="0"/>
      <c r="IK261" s="0"/>
      <c r="IL261" s="0"/>
      <c r="IM261" s="0"/>
      <c r="IN261" s="0"/>
      <c r="IO261" s="0"/>
      <c r="IP261" s="0"/>
      <c r="IQ261" s="0"/>
      <c r="IR261" s="0"/>
      <c r="IS261" s="0"/>
      <c r="IT261" s="0"/>
      <c r="IU261" s="0"/>
      <c r="IV261" s="0"/>
      <c r="IW261" s="0"/>
      <c r="IX261" s="0"/>
      <c r="IY261" s="0"/>
      <c r="IZ261" s="0"/>
      <c r="JA261" s="0"/>
      <c r="JB261" s="0"/>
      <c r="JC261" s="0"/>
      <c r="JD261" s="0"/>
      <c r="JE261" s="0"/>
      <c r="JF261" s="0"/>
      <c r="JG261" s="0"/>
      <c r="JH261" s="0"/>
      <c r="JI261" s="0"/>
      <c r="JJ261" s="0"/>
      <c r="JK261" s="0"/>
      <c r="JL261" s="0"/>
      <c r="JM261" s="0"/>
      <c r="JN261" s="0"/>
      <c r="JO261" s="0"/>
      <c r="JP261" s="0"/>
      <c r="JQ261" s="0"/>
      <c r="JR261" s="0"/>
      <c r="JS261" s="0"/>
      <c r="JT261" s="0"/>
      <c r="JU261" s="0"/>
      <c r="JV261" s="0"/>
      <c r="JW261" s="0"/>
      <c r="JX261" s="0"/>
      <c r="JY261" s="0"/>
      <c r="JZ261" s="0"/>
      <c r="KA261" s="0"/>
      <c r="KB261" s="0"/>
      <c r="KC261" s="0"/>
      <c r="KD261" s="0"/>
      <c r="KE261" s="0"/>
      <c r="KF261" s="0"/>
      <c r="KG261" s="0"/>
      <c r="KH261" s="0"/>
      <c r="KI261" s="0"/>
      <c r="KJ261" s="0"/>
      <c r="KK261" s="0"/>
      <c r="KL261" s="0"/>
      <c r="KM261" s="0"/>
      <c r="KN261" s="0"/>
      <c r="KO261" s="0"/>
      <c r="KP261" s="0"/>
      <c r="KQ261" s="0"/>
      <c r="KR261" s="0"/>
      <c r="KS261" s="0"/>
      <c r="KT261" s="0"/>
      <c r="KU261" s="0"/>
      <c r="KV261" s="0"/>
      <c r="KW261" s="0"/>
      <c r="KX261" s="0"/>
      <c r="KY261" s="0"/>
      <c r="KZ261" s="0"/>
      <c r="LA261" s="0"/>
      <c r="LB261" s="0"/>
      <c r="LC261" s="0"/>
      <c r="LD261" s="0"/>
      <c r="LE261" s="0"/>
      <c r="LF261" s="0"/>
      <c r="LG261" s="0"/>
      <c r="LH261" s="0"/>
      <c r="LI261" s="0"/>
      <c r="LJ261" s="0"/>
      <c r="LK261" s="0"/>
      <c r="LL261" s="0"/>
      <c r="LM261" s="0"/>
      <c r="LN261" s="0"/>
      <c r="LO261" s="0"/>
      <c r="LP261" s="0"/>
      <c r="LQ261" s="0"/>
      <c r="LR261" s="0"/>
      <c r="LS261" s="0"/>
      <c r="LT261" s="0"/>
      <c r="LU261" s="0"/>
      <c r="LV261" s="0"/>
      <c r="LW261" s="0"/>
      <c r="LX261" s="0"/>
      <c r="LY261" s="0"/>
      <c r="LZ261" s="0"/>
      <c r="MA261" s="0"/>
      <c r="MB261" s="0"/>
      <c r="MC261" s="0"/>
      <c r="MD261" s="0"/>
      <c r="ME261" s="0"/>
      <c r="MF261" s="0"/>
      <c r="MG261" s="0"/>
      <c r="MH261" s="0"/>
      <c r="MI261" s="0"/>
      <c r="MJ261" s="0"/>
      <c r="MK261" s="0"/>
      <c r="ML261" s="0"/>
      <c r="MM261" s="0"/>
      <c r="MN261" s="0"/>
      <c r="MO261" s="0"/>
      <c r="MP261" s="0"/>
      <c r="MQ261" s="0"/>
      <c r="MR261" s="0"/>
      <c r="MS261" s="0"/>
      <c r="MT261" s="0"/>
      <c r="MU261" s="0"/>
      <c r="MV261" s="0"/>
      <c r="MW261" s="0"/>
      <c r="MX261" s="0"/>
      <c r="MY261" s="0"/>
      <c r="MZ261" s="0"/>
      <c r="NA261" s="0"/>
      <c r="NB261" s="0"/>
      <c r="NC261" s="0"/>
      <c r="ND261" s="0"/>
      <c r="NE261" s="0"/>
      <c r="NF261" s="0"/>
      <c r="NG261" s="0"/>
      <c r="NH261" s="0"/>
      <c r="NI261" s="0"/>
      <c r="NJ261" s="0"/>
      <c r="NK261" s="0"/>
      <c r="NL261" s="0"/>
      <c r="NM261" s="0"/>
      <c r="NN261" s="0"/>
      <c r="NO261" s="0"/>
      <c r="NP261" s="0"/>
      <c r="NQ261" s="0"/>
      <c r="NR261" s="0"/>
      <c r="NS261" s="0"/>
      <c r="NT261" s="0"/>
      <c r="NU261" s="0"/>
      <c r="NV261" s="0"/>
      <c r="NW261" s="0"/>
      <c r="NX261" s="0"/>
      <c r="NY261" s="0"/>
      <c r="NZ261" s="0"/>
      <c r="OA261" s="0"/>
      <c r="OB261" s="0"/>
      <c r="OC261" s="0"/>
      <c r="OD261" s="0"/>
      <c r="OE261" s="0"/>
      <c r="OF261" s="0"/>
      <c r="OG261" s="0"/>
      <c r="OH261" s="0"/>
      <c r="OI261" s="0"/>
      <c r="OJ261" s="0"/>
      <c r="OK261" s="0"/>
      <c r="OL261" s="0"/>
      <c r="OM261" s="0"/>
      <c r="ON261" s="0"/>
      <c r="OO261" s="0"/>
      <c r="OP261" s="0"/>
      <c r="OQ261" s="0"/>
      <c r="OR261" s="0"/>
      <c r="OS261" s="0"/>
      <c r="OT261" s="0"/>
      <c r="OU261" s="0"/>
      <c r="OV261" s="0"/>
      <c r="OW261" s="0"/>
      <c r="OX261" s="0"/>
      <c r="OY261" s="0"/>
      <c r="OZ261" s="0"/>
      <c r="PA261" s="0"/>
      <c r="PB261" s="0"/>
      <c r="PC261" s="0"/>
      <c r="PD261" s="0"/>
      <c r="PE261" s="0"/>
      <c r="PF261" s="0"/>
      <c r="PG261" s="0"/>
      <c r="PH261" s="0"/>
      <c r="PI261" s="0"/>
      <c r="PJ261" s="0"/>
      <c r="PK261" s="0"/>
      <c r="PL261" s="0"/>
      <c r="PM261" s="0"/>
      <c r="PN261" s="0"/>
      <c r="PO261" s="0"/>
      <c r="PP261" s="0"/>
      <c r="PQ261" s="0"/>
      <c r="PR261" s="0"/>
      <c r="PS261" s="0"/>
      <c r="PT261" s="0"/>
      <c r="PU261" s="0"/>
      <c r="PV261" s="0"/>
      <c r="PW261" s="0"/>
      <c r="PX261" s="0"/>
      <c r="PY261" s="0"/>
      <c r="PZ261" s="0"/>
      <c r="QA261" s="0"/>
      <c r="QB261" s="0"/>
      <c r="QC261" s="0"/>
      <c r="QD261" s="0"/>
      <c r="QE261" s="0"/>
      <c r="QF261" s="0"/>
      <c r="QG261" s="0"/>
      <c r="QH261" s="0"/>
      <c r="QI261" s="0"/>
      <c r="QJ261" s="0"/>
      <c r="QK261" s="0"/>
      <c r="QL261" s="0"/>
      <c r="QM261" s="0"/>
      <c r="QN261" s="0"/>
      <c r="QO261" s="0"/>
      <c r="QP261" s="0"/>
      <c r="QQ261" s="0"/>
      <c r="QR261" s="0"/>
      <c r="QS261" s="0"/>
      <c r="QT261" s="0"/>
      <c r="QU261" s="0"/>
      <c r="QV261" s="0"/>
      <c r="QW261" s="0"/>
      <c r="QX261" s="0"/>
      <c r="QY261" s="0"/>
      <c r="QZ261" s="0"/>
      <c r="RA261" s="0"/>
      <c r="RB261" s="0"/>
      <c r="RC261" s="0"/>
      <c r="RD261" s="0"/>
      <c r="RE261" s="0"/>
      <c r="RF261" s="0"/>
      <c r="RG261" s="0"/>
      <c r="RH261" s="0"/>
      <c r="RI261" s="0"/>
      <c r="RJ261" s="0"/>
      <c r="RK261" s="0"/>
      <c r="RL261" s="0"/>
      <c r="RM261" s="0"/>
      <c r="RN261" s="0"/>
      <c r="RO261" s="0"/>
      <c r="RP261" s="0"/>
      <c r="RQ261" s="0"/>
      <c r="RR261" s="0"/>
      <c r="RS261" s="0"/>
      <c r="RT261" s="0"/>
      <c r="RU261" s="0"/>
      <c r="RV261" s="0"/>
      <c r="RW261" s="0"/>
      <c r="RX261" s="0"/>
      <c r="RY261" s="0"/>
      <c r="RZ261" s="0"/>
      <c r="SA261" s="0"/>
      <c r="SB261" s="0"/>
      <c r="SC261" s="0"/>
      <c r="SD261" s="0"/>
      <c r="SE261" s="0"/>
      <c r="SF261" s="0"/>
      <c r="SG261" s="0"/>
      <c r="SH261" s="0"/>
      <c r="SI261" s="0"/>
      <c r="SJ261" s="0"/>
      <c r="SK261" s="0"/>
      <c r="SL261" s="0"/>
      <c r="SM261" s="0"/>
      <c r="SN261" s="0"/>
      <c r="SO261" s="0"/>
      <c r="SP261" s="0"/>
      <c r="SQ261" s="0"/>
      <c r="SR261" s="0"/>
      <c r="SS261" s="0"/>
      <c r="ST261" s="0"/>
      <c r="SU261" s="0"/>
      <c r="SV261" s="0"/>
      <c r="SW261" s="0"/>
      <c r="SX261" s="0"/>
      <c r="SY261" s="0"/>
      <c r="SZ261" s="0"/>
      <c r="TA261" s="0"/>
      <c r="TB261" s="0"/>
      <c r="TC261" s="0"/>
      <c r="TD261" s="0"/>
      <c r="TE261" s="0"/>
      <c r="TF261" s="0"/>
      <c r="TG261" s="0"/>
      <c r="TH261" s="0"/>
      <c r="TI261" s="0"/>
      <c r="TJ261" s="0"/>
      <c r="TK261" s="0"/>
      <c r="TL261" s="0"/>
      <c r="TM261" s="0"/>
      <c r="TN261" s="0"/>
      <c r="TO261" s="0"/>
      <c r="TP261" s="0"/>
      <c r="TQ261" s="0"/>
      <c r="TR261" s="0"/>
      <c r="TS261" s="0"/>
      <c r="TT261" s="0"/>
      <c r="TU261" s="0"/>
      <c r="TV261" s="0"/>
      <c r="TW261" s="0"/>
      <c r="TX261" s="0"/>
      <c r="TY261" s="0"/>
      <c r="TZ261" s="0"/>
      <c r="UA261" s="0"/>
      <c r="UB261" s="0"/>
      <c r="UC261" s="0"/>
      <c r="UD261" s="0"/>
      <c r="UE261" s="0"/>
      <c r="UF261" s="0"/>
      <c r="UG261" s="0"/>
      <c r="UH261" s="0"/>
      <c r="UI261" s="0"/>
      <c r="UJ261" s="0"/>
      <c r="UK261" s="0"/>
      <c r="UL261" s="0"/>
      <c r="UM261" s="0"/>
      <c r="UN261" s="0"/>
      <c r="UO261" s="0"/>
      <c r="UP261" s="0"/>
      <c r="UQ261" s="0"/>
      <c r="UR261" s="0"/>
      <c r="US261" s="0"/>
      <c r="UT261" s="0"/>
      <c r="UU261" s="0"/>
      <c r="UV261" s="0"/>
      <c r="UW261" s="0"/>
      <c r="UX261" s="0"/>
      <c r="UY261" s="0"/>
      <c r="UZ261" s="0"/>
      <c r="VA261" s="0"/>
      <c r="VB261" s="0"/>
      <c r="VC261" s="0"/>
      <c r="VD261" s="0"/>
      <c r="VE261" s="0"/>
      <c r="VF261" s="0"/>
      <c r="VG261" s="0"/>
      <c r="VH261" s="0"/>
      <c r="VI261" s="0"/>
      <c r="VJ261" s="0"/>
      <c r="VK261" s="0"/>
      <c r="VL261" s="0"/>
      <c r="VM261" s="0"/>
      <c r="VN261" s="0"/>
      <c r="VO261" s="0"/>
      <c r="VP261" s="0"/>
      <c r="VQ261" s="0"/>
      <c r="VR261" s="0"/>
      <c r="VS261" s="0"/>
      <c r="VT261" s="0"/>
      <c r="VU261" s="0"/>
      <c r="VV261" s="0"/>
      <c r="VW261" s="0"/>
      <c r="VX261" s="0"/>
      <c r="VY261" s="0"/>
      <c r="VZ261" s="0"/>
      <c r="WA261" s="0"/>
      <c r="WB261" s="0"/>
      <c r="WC261" s="0"/>
      <c r="WD261" s="0"/>
      <c r="WE261" s="0"/>
      <c r="WF261" s="0"/>
      <c r="WG261" s="0"/>
      <c r="WH261" s="0"/>
      <c r="WI261" s="0"/>
      <c r="WJ261" s="0"/>
      <c r="WK261" s="0"/>
      <c r="WL261" s="0"/>
      <c r="WM261" s="0"/>
      <c r="WN261" s="0"/>
      <c r="WO261" s="0"/>
      <c r="WP261" s="0"/>
      <c r="WQ261" s="0"/>
      <c r="WR261" s="0"/>
      <c r="WS261" s="0"/>
      <c r="WT261" s="0"/>
      <c r="WU261" s="0"/>
      <c r="WV261" s="0"/>
      <c r="WW261" s="0"/>
      <c r="WX261" s="0"/>
      <c r="WY261" s="0"/>
      <c r="WZ261" s="0"/>
      <c r="XA261" s="0"/>
      <c r="XB261" s="0"/>
      <c r="XC261" s="0"/>
      <c r="XD261" s="0"/>
      <c r="XE261" s="0"/>
      <c r="XF261" s="0"/>
      <c r="XG261" s="0"/>
      <c r="XH261" s="0"/>
      <c r="XI261" s="0"/>
      <c r="XJ261" s="0"/>
      <c r="XK261" s="0"/>
      <c r="XL261" s="0"/>
      <c r="XM261" s="0"/>
      <c r="XN261" s="0"/>
      <c r="XO261" s="0"/>
      <c r="XP261" s="0"/>
      <c r="XQ261" s="0"/>
      <c r="XR261" s="0"/>
      <c r="XS261" s="0"/>
      <c r="XT261" s="0"/>
      <c r="XU261" s="0"/>
      <c r="XV261" s="0"/>
      <c r="XW261" s="0"/>
      <c r="XX261" s="0"/>
      <c r="XY261" s="0"/>
      <c r="XZ261" s="0"/>
      <c r="YA261" s="0"/>
      <c r="YB261" s="0"/>
      <c r="YC261" s="0"/>
      <c r="YD261" s="0"/>
      <c r="YE261" s="0"/>
      <c r="YF261" s="0"/>
      <c r="YG261" s="0"/>
      <c r="YH261" s="0"/>
      <c r="YI261" s="0"/>
      <c r="YJ261" s="0"/>
      <c r="YK261" s="0"/>
      <c r="YL261" s="0"/>
      <c r="YM261" s="0"/>
      <c r="YN261" s="0"/>
      <c r="YO261" s="0"/>
      <c r="YP261" s="0"/>
      <c r="YQ261" s="0"/>
      <c r="YR261" s="0"/>
      <c r="YS261" s="0"/>
      <c r="YT261" s="0"/>
      <c r="YU261" s="0"/>
      <c r="YV261" s="0"/>
      <c r="YW261" s="0"/>
      <c r="YX261" s="0"/>
      <c r="YY261" s="0"/>
      <c r="YZ261" s="0"/>
      <c r="ZA261" s="0"/>
      <c r="ZB261" s="0"/>
      <c r="ZC261" s="0"/>
      <c r="ZD261" s="0"/>
      <c r="ZE261" s="0"/>
      <c r="ZF261" s="0"/>
      <c r="ZG261" s="0"/>
      <c r="ZH261" s="0"/>
      <c r="ZI261" s="0"/>
      <c r="ZJ261" s="0"/>
      <c r="ZK261" s="0"/>
      <c r="ZL261" s="0"/>
      <c r="ZM261" s="0"/>
      <c r="ZN261" s="0"/>
      <c r="ZO261" s="0"/>
      <c r="ZP261" s="0"/>
      <c r="ZQ261" s="0"/>
      <c r="ZR261" s="0"/>
      <c r="ZS261" s="0"/>
      <c r="ZT261" s="0"/>
      <c r="ZU261" s="0"/>
      <c r="ZV261" s="0"/>
      <c r="ZW261" s="0"/>
      <c r="ZX261" s="0"/>
      <c r="ZY261" s="0"/>
      <c r="ZZ261" s="0"/>
      <c r="AAA261" s="0"/>
      <c r="AAB261" s="0"/>
      <c r="AAC261" s="0"/>
      <c r="AAD261" s="0"/>
      <c r="AAE261" s="0"/>
      <c r="AAF261" s="0"/>
      <c r="AAG261" s="0"/>
      <c r="AAH261" s="0"/>
      <c r="AAI261" s="0"/>
      <c r="AAJ261" s="0"/>
      <c r="AAK261" s="0"/>
      <c r="AAL261" s="0"/>
      <c r="AAM261" s="0"/>
      <c r="AAN261" s="0"/>
      <c r="AAO261" s="0"/>
      <c r="AAP261" s="0"/>
      <c r="AAQ261" s="0"/>
      <c r="AAR261" s="0"/>
      <c r="AAS261" s="0"/>
      <c r="AAT261" s="0"/>
      <c r="AAU261" s="0"/>
      <c r="AAV261" s="0"/>
      <c r="AAW261" s="0"/>
      <c r="AAX261" s="0"/>
      <c r="AAY261" s="0"/>
      <c r="AAZ261" s="0"/>
      <c r="ABA261" s="0"/>
      <c r="ABB261" s="0"/>
      <c r="ABC261" s="0"/>
      <c r="ABD261" s="0"/>
      <c r="ABE261" s="0"/>
      <c r="ABF261" s="0"/>
      <c r="ABG261" s="0"/>
      <c r="ABH261" s="0"/>
      <c r="ABI261" s="0"/>
      <c r="ABJ261" s="0"/>
      <c r="ABK261" s="0"/>
      <c r="ABL261" s="0"/>
      <c r="ABM261" s="0"/>
      <c r="ABN261" s="0"/>
      <c r="ABO261" s="0"/>
      <c r="ABP261" s="0"/>
      <c r="ABQ261" s="0"/>
      <c r="ABR261" s="0"/>
      <c r="ABS261" s="0"/>
      <c r="ABT261" s="0"/>
      <c r="ABU261" s="0"/>
      <c r="ABV261" s="0"/>
      <c r="ABW261" s="0"/>
      <c r="ABX261" s="0"/>
      <c r="ABY261" s="0"/>
      <c r="ABZ261" s="0"/>
      <c r="ACA261" s="0"/>
      <c r="ACB261" s="0"/>
      <c r="ACC261" s="0"/>
      <c r="ACD261" s="0"/>
      <c r="ACE261" s="0"/>
      <c r="ACF261" s="0"/>
      <c r="ACG261" s="0"/>
      <c r="ACH261" s="0"/>
      <c r="ACI261" s="0"/>
      <c r="ACJ261" s="0"/>
      <c r="ACK261" s="0"/>
      <c r="ACL261" s="0"/>
      <c r="ACM261" s="0"/>
      <c r="ACN261" s="0"/>
      <c r="ACO261" s="0"/>
      <c r="ACP261" s="0"/>
      <c r="ACQ261" s="0"/>
      <c r="ACR261" s="0"/>
      <c r="ACS261" s="0"/>
      <c r="ACT261" s="0"/>
      <c r="ACU261" s="0"/>
      <c r="ACV261" s="0"/>
      <c r="ACW261" s="0"/>
      <c r="ACX261" s="0"/>
      <c r="ACY261" s="0"/>
      <c r="ACZ261" s="0"/>
      <c r="ADA261" s="0"/>
      <c r="ADB261" s="0"/>
      <c r="ADC261" s="0"/>
      <c r="ADD261" s="0"/>
      <c r="ADE261" s="0"/>
      <c r="ADF261" s="0"/>
      <c r="ADG261" s="0"/>
      <c r="ADH261" s="0"/>
      <c r="ADI261" s="0"/>
      <c r="ADJ261" s="0"/>
      <c r="ADK261" s="0"/>
      <c r="ADL261" s="0"/>
      <c r="ADM261" s="0"/>
      <c r="ADN261" s="0"/>
      <c r="ADO261" s="0"/>
      <c r="ADP261" s="0"/>
      <c r="ADQ261" s="0"/>
      <c r="ADR261" s="0"/>
      <c r="ADS261" s="0"/>
      <c r="ADT261" s="0"/>
      <c r="ADU261" s="0"/>
      <c r="ADV261" s="0"/>
      <c r="ADW261" s="0"/>
      <c r="ADX261" s="0"/>
      <c r="ADY261" s="0"/>
      <c r="ADZ261" s="0"/>
      <c r="AEA261" s="0"/>
      <c r="AEB261" s="0"/>
      <c r="AEC261" s="0"/>
      <c r="AED261" s="0"/>
      <c r="AEE261" s="0"/>
      <c r="AEF261" s="0"/>
      <c r="AEG261" s="0"/>
      <c r="AEH261" s="0"/>
      <c r="AEI261" s="0"/>
      <c r="AEJ261" s="0"/>
      <c r="AEK261" s="0"/>
      <c r="AEL261" s="0"/>
      <c r="AEM261" s="0"/>
      <c r="AEN261" s="0"/>
      <c r="AEO261" s="0"/>
      <c r="AEP261" s="0"/>
      <c r="AEQ261" s="0"/>
      <c r="AER261" s="0"/>
      <c r="AES261" s="0"/>
      <c r="AET261" s="0"/>
      <c r="AEU261" s="0"/>
      <c r="AEV261" s="0"/>
      <c r="AEW261" s="0"/>
      <c r="AEX261" s="0"/>
      <c r="AEY261" s="0"/>
      <c r="AEZ261" s="0"/>
      <c r="AFA261" s="0"/>
      <c r="AFB261" s="0"/>
      <c r="AFC261" s="0"/>
      <c r="AFD261" s="0"/>
      <c r="AFE261" s="0"/>
      <c r="AFF261" s="0"/>
      <c r="AFG261" s="0"/>
      <c r="AFH261" s="0"/>
      <c r="AFI261" s="0"/>
      <c r="AFJ261" s="0"/>
      <c r="AFK261" s="0"/>
      <c r="AFL261" s="0"/>
      <c r="AFM261" s="0"/>
      <c r="AFN261" s="0"/>
      <c r="AFO261" s="0"/>
      <c r="AFP261" s="0"/>
      <c r="AFQ261" s="0"/>
      <c r="AFR261" s="0"/>
      <c r="AFS261" s="0"/>
      <c r="AFT261" s="0"/>
      <c r="AFU261" s="0"/>
      <c r="AFV261" s="0"/>
      <c r="AFW261" s="0"/>
      <c r="AFX261" s="0"/>
      <c r="AFY261" s="0"/>
      <c r="AFZ261" s="0"/>
      <c r="AGA261" s="0"/>
      <c r="AGB261" s="0"/>
      <c r="AGC261" s="0"/>
      <c r="AGD261" s="0"/>
      <c r="AGE261" s="0"/>
      <c r="AGF261" s="0"/>
      <c r="AGG261" s="0"/>
      <c r="AGH261" s="0"/>
      <c r="AGI261" s="0"/>
      <c r="AGJ261" s="0"/>
      <c r="AGK261" s="0"/>
      <c r="AGL261" s="0"/>
      <c r="AGM261" s="0"/>
      <c r="AGN261" s="0"/>
      <c r="AGO261" s="0"/>
      <c r="AGP261" s="0"/>
      <c r="AGQ261" s="0"/>
      <c r="AGR261" s="0"/>
      <c r="AGS261" s="0"/>
      <c r="AGT261" s="0"/>
      <c r="AGU261" s="0"/>
      <c r="AGV261" s="0"/>
      <c r="AGW261" s="0"/>
      <c r="AGX261" s="0"/>
      <c r="AGY261" s="0"/>
      <c r="AGZ261" s="0"/>
      <c r="AHA261" s="0"/>
      <c r="AHB261" s="0"/>
      <c r="AHC261" s="0"/>
      <c r="AHD261" s="0"/>
      <c r="AHE261" s="0"/>
      <c r="AHF261" s="0"/>
      <c r="AHG261" s="0"/>
      <c r="AHH261" s="0"/>
      <c r="AHI261" s="0"/>
      <c r="AHJ261" s="0"/>
      <c r="AHK261" s="0"/>
      <c r="AHL261" s="0"/>
      <c r="AHM261" s="0"/>
      <c r="AHN261" s="0"/>
      <c r="AHO261" s="0"/>
      <c r="AHP261" s="0"/>
      <c r="AHQ261" s="0"/>
      <c r="AHR261" s="0"/>
      <c r="AHS261" s="0"/>
      <c r="AHT261" s="0"/>
      <c r="AHU261" s="0"/>
      <c r="AHV261" s="0"/>
      <c r="AHW261" s="0"/>
      <c r="AHX261" s="0"/>
      <c r="AHY261" s="0"/>
      <c r="AHZ261" s="0"/>
      <c r="AIA261" s="0"/>
      <c r="AIB261" s="0"/>
      <c r="AIC261" s="0"/>
      <c r="AID261" s="0"/>
      <c r="AIE261" s="0"/>
      <c r="AIF261" s="0"/>
      <c r="AIG261" s="0"/>
      <c r="AIH261" s="0"/>
      <c r="AII261" s="0"/>
      <c r="AIJ261" s="0"/>
      <c r="AIK261" s="0"/>
      <c r="AIL261" s="0"/>
      <c r="AIM261" s="0"/>
      <c r="AIN261" s="0"/>
      <c r="AIO261" s="0"/>
      <c r="AIP261" s="0"/>
      <c r="AIQ261" s="0"/>
      <c r="AIR261" s="0"/>
      <c r="AIS261" s="0"/>
      <c r="AIT261" s="0"/>
      <c r="AIU261" s="0"/>
      <c r="AIV261" s="0"/>
      <c r="AIW261" s="0"/>
      <c r="AIX261" s="0"/>
      <c r="AIY261" s="0"/>
      <c r="AIZ261" s="0"/>
      <c r="AJA261" s="0"/>
      <c r="AJB261" s="0"/>
      <c r="AJC261" s="0"/>
      <c r="AJD261" s="0"/>
      <c r="AJE261" s="0"/>
      <c r="AJF261" s="0"/>
      <c r="AJG261" s="0"/>
      <c r="AJH261" s="0"/>
      <c r="AJI261" s="0"/>
      <c r="AJJ261" s="0"/>
      <c r="AJK261" s="0"/>
      <c r="AJL261" s="0"/>
      <c r="AJM261" s="0"/>
      <c r="AJN261" s="0"/>
      <c r="AJO261" s="0"/>
      <c r="AJP261" s="0"/>
      <c r="AJQ261" s="0"/>
      <c r="AJR261" s="0"/>
      <c r="AJS261" s="0"/>
      <c r="AJT261" s="0"/>
      <c r="AJU261" s="0"/>
      <c r="AJV261" s="0"/>
      <c r="AJW261" s="0"/>
      <c r="AJX261" s="0"/>
      <c r="AJY261" s="0"/>
      <c r="AJZ261" s="0"/>
      <c r="AKA261" s="0"/>
      <c r="AKB261" s="0"/>
      <c r="AKC261" s="0"/>
      <c r="AKD261" s="0"/>
      <c r="AKE261" s="0"/>
      <c r="AKF261" s="0"/>
      <c r="AKG261" s="0"/>
      <c r="AKH261" s="0"/>
      <c r="AKI261" s="0"/>
      <c r="AKJ261" s="0"/>
      <c r="AKK261" s="0"/>
      <c r="AKL261" s="0"/>
      <c r="AKM261" s="0"/>
      <c r="AKN261" s="0"/>
      <c r="AKO261" s="0"/>
      <c r="AKP261" s="0"/>
      <c r="AKQ261" s="0"/>
      <c r="AKR261" s="0"/>
      <c r="AKS261" s="0"/>
      <c r="AKT261" s="0"/>
      <c r="AKU261" s="0"/>
      <c r="AKV261" s="0"/>
      <c r="AKW261" s="0"/>
      <c r="AKX261" s="0"/>
      <c r="AKY261" s="0"/>
      <c r="AKZ261" s="0"/>
      <c r="ALA261" s="0"/>
      <c r="ALB261" s="0"/>
      <c r="ALC261" s="0"/>
      <c r="ALD261" s="0"/>
      <c r="ALE261" s="0"/>
      <c r="ALF261" s="0"/>
      <c r="ALG261" s="0"/>
      <c r="ALH261" s="0"/>
      <c r="ALI261" s="0"/>
      <c r="ALJ261" s="0"/>
      <c r="ALK261" s="0"/>
      <c r="ALL261" s="0"/>
      <c r="ALM261" s="0"/>
      <c r="ALN261" s="0"/>
      <c r="ALO261" s="0"/>
      <c r="ALP261" s="0"/>
      <c r="ALQ261" s="0"/>
      <c r="ALR261" s="0"/>
      <c r="ALS261" s="0"/>
      <c r="ALT261" s="0"/>
      <c r="ALU261" s="0"/>
      <c r="ALV261" s="0"/>
      <c r="ALW261" s="0"/>
      <c r="ALX261" s="0"/>
      <c r="ALY261" s="0"/>
      <c r="ALZ261" s="0"/>
      <c r="AMA261" s="0"/>
      <c r="AMB261" s="0"/>
      <c r="AMC261" s="0"/>
      <c r="AMD261" s="0"/>
      <c r="AME261" s="0"/>
      <c r="AMF261" s="0"/>
      <c r="AMG261" s="0"/>
      <c r="AMH261" s="0"/>
      <c r="AMI261" s="0"/>
      <c r="AMJ261" s="0"/>
      <c r="AMK261" s="0"/>
      <c r="AML261" s="0"/>
      <c r="AMM261" s="0"/>
      <c r="AMN261" s="0"/>
      <c r="AMO261" s="0"/>
      <c r="AMP261" s="0"/>
      <c r="AMQ261" s="0"/>
      <c r="AMR261" s="0"/>
      <c r="AMS261" s="0"/>
      <c r="AMT261" s="0"/>
      <c r="AMU261" s="0"/>
      <c r="AMV261" s="0"/>
      <c r="AMW261" s="0"/>
      <c r="AMX261" s="0"/>
      <c r="AMY261" s="0"/>
      <c r="AMZ261" s="0"/>
      <c r="ANA261" s="0"/>
      <c r="ANB261" s="0"/>
      <c r="ANC261" s="0"/>
      <c r="AND261" s="0"/>
      <c r="ANE261" s="0"/>
      <c r="ANF261" s="0"/>
      <c r="ANG261" s="0"/>
      <c r="ANH261" s="0"/>
      <c r="ANI261" s="0"/>
      <c r="ANJ261" s="0"/>
      <c r="ANK261" s="0"/>
      <c r="ANL261" s="0"/>
      <c r="ANM261" s="0"/>
      <c r="ANN261" s="0"/>
      <c r="ANO261" s="0"/>
      <c r="ANP261" s="0"/>
      <c r="ANQ261" s="0"/>
      <c r="ANR261" s="0"/>
      <c r="ANS261" s="0"/>
      <c r="ANT261" s="0"/>
      <c r="ANU261" s="0"/>
      <c r="ANV261" s="0"/>
      <c r="ANW261" s="0"/>
      <c r="ANX261" s="0"/>
      <c r="ANY261" s="0"/>
      <c r="ANZ261" s="0"/>
      <c r="AOA261" s="0"/>
      <c r="AOB261" s="0"/>
      <c r="AOC261" s="0"/>
      <c r="AOD261" s="0"/>
      <c r="AOE261" s="0"/>
      <c r="AOF261" s="0"/>
      <c r="AOG261" s="0"/>
      <c r="AOH261" s="0"/>
      <c r="AOI261" s="0"/>
      <c r="AOJ261" s="0"/>
      <c r="AOK261" s="0"/>
      <c r="AOL261" s="0"/>
      <c r="AOM261" s="0"/>
      <c r="AON261" s="0"/>
      <c r="AOO261" s="0"/>
      <c r="AOP261" s="0"/>
      <c r="AOQ261" s="0"/>
      <c r="AOR261" s="0"/>
      <c r="AOS261" s="0"/>
      <c r="AOT261" s="0"/>
      <c r="AOU261" s="0"/>
      <c r="AOV261" s="0"/>
      <c r="AOW261" s="0"/>
      <c r="AOX261" s="0"/>
      <c r="AOY261" s="0"/>
      <c r="AOZ261" s="0"/>
      <c r="APA261" s="0"/>
      <c r="APB261" s="0"/>
      <c r="APC261" s="0"/>
      <c r="APD261" s="0"/>
      <c r="APE261" s="0"/>
      <c r="APF261" s="0"/>
      <c r="APG261" s="0"/>
      <c r="APH261" s="0"/>
      <c r="API261" s="0"/>
      <c r="APJ261" s="0"/>
      <c r="APK261" s="0"/>
      <c r="APL261" s="0"/>
      <c r="APM261" s="0"/>
      <c r="APN261" s="0"/>
      <c r="APO261" s="0"/>
      <c r="APP261" s="0"/>
      <c r="APQ261" s="0"/>
      <c r="APR261" s="0"/>
      <c r="APS261" s="0"/>
      <c r="APT261" s="0"/>
      <c r="APU261" s="0"/>
      <c r="APV261" s="0"/>
      <c r="APW261" s="0"/>
      <c r="APX261" s="0"/>
      <c r="APY261" s="0"/>
      <c r="APZ261" s="0"/>
      <c r="AQA261" s="0"/>
      <c r="AQB261" s="0"/>
      <c r="AQC261" s="0"/>
      <c r="AQD261" s="0"/>
      <c r="AQE261" s="0"/>
      <c r="AQF261" s="0"/>
      <c r="AQG261" s="0"/>
      <c r="AQH261" s="0"/>
      <c r="AQI261" s="0"/>
      <c r="AQJ261" s="0"/>
      <c r="AQK261" s="0"/>
      <c r="AQL261" s="0"/>
      <c r="AQM261" s="0"/>
      <c r="AQN261" s="0"/>
      <c r="AQO261" s="0"/>
      <c r="AQP261" s="0"/>
      <c r="AQQ261" s="0"/>
      <c r="AQR261" s="0"/>
      <c r="AQS261" s="0"/>
      <c r="AQT261" s="0"/>
      <c r="AQU261" s="0"/>
      <c r="AQV261" s="0"/>
      <c r="AQW261" s="0"/>
      <c r="AQX261" s="0"/>
      <c r="AQY261" s="0"/>
      <c r="AQZ261" s="0"/>
      <c r="ARA261" s="0"/>
      <c r="ARB261" s="0"/>
      <c r="ARC261" s="0"/>
      <c r="ARD261" s="0"/>
      <c r="ARE261" s="0"/>
      <c r="ARF261" s="0"/>
      <c r="ARG261" s="0"/>
      <c r="ARH261" s="0"/>
      <c r="ARI261" s="0"/>
      <c r="ARJ261" s="0"/>
      <c r="ARK261" s="0"/>
      <c r="ARL261" s="0"/>
      <c r="ARM261" s="0"/>
      <c r="ARN261" s="0"/>
      <c r="ARO261" s="0"/>
      <c r="ARP261" s="0"/>
      <c r="ARQ261" s="0"/>
      <c r="ARR261" s="0"/>
      <c r="ARS261" s="0"/>
      <c r="ART261" s="0"/>
      <c r="ARU261" s="0"/>
      <c r="ARV261" s="0"/>
      <c r="ARW261" s="0"/>
      <c r="ARX261" s="0"/>
      <c r="ARY261" s="0"/>
      <c r="ARZ261" s="0"/>
      <c r="ASA261" s="0"/>
      <c r="ASB261" s="0"/>
      <c r="ASC261" s="0"/>
      <c r="ASD261" s="0"/>
      <c r="ASE261" s="0"/>
      <c r="ASF261" s="0"/>
      <c r="ASG261" s="0"/>
      <c r="ASH261" s="0"/>
      <c r="ASI261" s="0"/>
      <c r="ASJ261" s="0"/>
      <c r="ASK261" s="0"/>
      <c r="ASL261" s="0"/>
      <c r="ASM261" s="0"/>
      <c r="ASN261" s="0"/>
      <c r="ASO261" s="0"/>
      <c r="ASP261" s="0"/>
      <c r="ASQ261" s="0"/>
      <c r="ASR261" s="0"/>
      <c r="ASS261" s="0"/>
      <c r="AST261" s="0"/>
      <c r="ASU261" s="0"/>
      <c r="ASV261" s="0"/>
      <c r="ASW261" s="0"/>
      <c r="ASX261" s="0"/>
      <c r="ASY261" s="0"/>
      <c r="ASZ261" s="0"/>
      <c r="ATA261" s="0"/>
      <c r="ATB261" s="0"/>
      <c r="ATC261" s="0"/>
      <c r="ATD261" s="0"/>
      <c r="ATE261" s="0"/>
      <c r="ATF261" s="0"/>
      <c r="ATG261" s="0"/>
      <c r="ATH261" s="0"/>
      <c r="ATI261" s="0"/>
      <c r="ATJ261" s="0"/>
      <c r="ATK261" s="0"/>
      <c r="ATL261" s="0"/>
      <c r="ATM261" s="0"/>
      <c r="ATN261" s="0"/>
      <c r="ATO261" s="0"/>
      <c r="ATP261" s="0"/>
      <c r="ATQ261" s="0"/>
      <c r="ATR261" s="0"/>
      <c r="ATS261" s="0"/>
      <c r="ATT261" s="0"/>
      <c r="ATU261" s="0"/>
      <c r="ATV261" s="0"/>
      <c r="ATW261" s="0"/>
      <c r="ATX261" s="0"/>
      <c r="ATY261" s="0"/>
      <c r="ATZ261" s="0"/>
      <c r="AUA261" s="0"/>
      <c r="AUB261" s="0"/>
      <c r="AUC261" s="0"/>
      <c r="AUD261" s="0"/>
      <c r="AUE261" s="0"/>
      <c r="AUF261" s="0"/>
      <c r="AUG261" s="0"/>
      <c r="AUH261" s="0"/>
      <c r="AUI261" s="0"/>
      <c r="AUJ261" s="0"/>
      <c r="AUK261" s="0"/>
      <c r="AUL261" s="0"/>
      <c r="AUM261" s="0"/>
      <c r="AUN261" s="0"/>
      <c r="AUO261" s="0"/>
      <c r="AUP261" s="0"/>
      <c r="AUQ261" s="0"/>
      <c r="AUR261" s="0"/>
      <c r="AUS261" s="0"/>
      <c r="AUT261" s="0"/>
      <c r="AUU261" s="0"/>
      <c r="AUV261" s="0"/>
      <c r="AUW261" s="0"/>
      <c r="AUX261" s="0"/>
      <c r="AUY261" s="0"/>
      <c r="AUZ261" s="0"/>
      <c r="AVA261" s="0"/>
      <c r="AVB261" s="0"/>
      <c r="AVC261" s="0"/>
      <c r="AVD261" s="0"/>
      <c r="AVE261" s="0"/>
      <c r="AVF261" s="0"/>
      <c r="AVG261" s="0"/>
      <c r="AVH261" s="0"/>
      <c r="AVI261" s="0"/>
      <c r="AVJ261" s="0"/>
      <c r="AVK261" s="0"/>
      <c r="AVL261" s="0"/>
      <c r="AVM261" s="0"/>
      <c r="AVN261" s="0"/>
      <c r="AVO261" s="0"/>
      <c r="AVP261" s="0"/>
      <c r="AVQ261" s="0"/>
      <c r="AVR261" s="0"/>
      <c r="AVS261" s="0"/>
      <c r="AVT261" s="0"/>
      <c r="AVU261" s="0"/>
      <c r="AVV261" s="0"/>
      <c r="AVW261" s="0"/>
      <c r="AVX261" s="0"/>
      <c r="AVY261" s="0"/>
      <c r="AVZ261" s="0"/>
      <c r="AWA261" s="0"/>
      <c r="AWB261" s="0"/>
      <c r="AWC261" s="0"/>
      <c r="AWD261" s="0"/>
      <c r="AWE261" s="0"/>
      <c r="AWF261" s="0"/>
      <c r="AWG261" s="0"/>
      <c r="AWH261" s="0"/>
      <c r="AWI261" s="0"/>
      <c r="AWJ261" s="0"/>
      <c r="AWK261" s="0"/>
      <c r="AWL261" s="0"/>
      <c r="AWM261" s="0"/>
      <c r="AWN261" s="0"/>
      <c r="AWO261" s="0"/>
      <c r="AWP261" s="0"/>
      <c r="AWQ261" s="0"/>
      <c r="AWR261" s="0"/>
      <c r="AWS261" s="0"/>
      <c r="AWT261" s="0"/>
      <c r="AWU261" s="0"/>
      <c r="AWV261" s="0"/>
      <c r="AWW261" s="0"/>
      <c r="AWX261" s="0"/>
      <c r="AWY261" s="0"/>
      <c r="AWZ261" s="0"/>
      <c r="AXA261" s="0"/>
      <c r="AXB261" s="0"/>
      <c r="AXC261" s="0"/>
      <c r="AXD261" s="0"/>
      <c r="AXE261" s="0"/>
      <c r="AXF261" s="0"/>
      <c r="AXG261" s="0"/>
      <c r="AXH261" s="0"/>
      <c r="AXI261" s="0"/>
      <c r="AXJ261" s="0"/>
      <c r="AXK261" s="0"/>
      <c r="AXL261" s="0"/>
      <c r="AXM261" s="0"/>
      <c r="AXN261" s="0"/>
      <c r="AXO261" s="0"/>
      <c r="AXP261" s="0"/>
      <c r="AXQ261" s="0"/>
      <c r="AXR261" s="0"/>
      <c r="AXS261" s="0"/>
      <c r="AXT261" s="0"/>
      <c r="AXU261" s="0"/>
      <c r="AXV261" s="0"/>
      <c r="AXW261" s="0"/>
      <c r="AXX261" s="0"/>
      <c r="AXY261" s="0"/>
      <c r="AXZ261" s="0"/>
      <c r="AYA261" s="0"/>
      <c r="AYB261" s="0"/>
      <c r="AYC261" s="0"/>
      <c r="AYD261" s="0"/>
      <c r="AYE261" s="0"/>
      <c r="AYF261" s="0"/>
      <c r="AYG261" s="0"/>
      <c r="AYH261" s="0"/>
      <c r="AYI261" s="0"/>
      <c r="AYJ261" s="0"/>
      <c r="AYK261" s="0"/>
      <c r="AYL261" s="0"/>
      <c r="AYM261" s="0"/>
      <c r="AYN261" s="0"/>
      <c r="AYO261" s="0"/>
      <c r="AYP261" s="0"/>
      <c r="AYQ261" s="0"/>
      <c r="AYR261" s="0"/>
      <c r="AYS261" s="0"/>
      <c r="AYT261" s="0"/>
      <c r="AYU261" s="0"/>
      <c r="AYV261" s="0"/>
      <c r="AYW261" s="0"/>
      <c r="AYX261" s="0"/>
      <c r="AYY261" s="0"/>
      <c r="AYZ261" s="0"/>
      <c r="AZA261" s="0"/>
      <c r="AZB261" s="0"/>
      <c r="AZC261" s="0"/>
      <c r="AZD261" s="0"/>
      <c r="AZE261" s="0"/>
      <c r="AZF261" s="0"/>
      <c r="AZG261" s="0"/>
      <c r="AZH261" s="0"/>
      <c r="AZI261" s="0"/>
      <c r="AZJ261" s="0"/>
      <c r="AZK261" s="0"/>
      <c r="AZL261" s="0"/>
      <c r="AZM261" s="0"/>
      <c r="AZN261" s="0"/>
      <c r="AZO261" s="0"/>
      <c r="AZP261" s="0"/>
      <c r="AZQ261" s="0"/>
      <c r="AZR261" s="0"/>
      <c r="AZS261" s="0"/>
      <c r="AZT261" s="0"/>
      <c r="AZU261" s="0"/>
      <c r="AZV261" s="0"/>
      <c r="AZW261" s="0"/>
      <c r="AZX261" s="0"/>
      <c r="AZY261" s="0"/>
      <c r="AZZ261" s="0"/>
      <c r="BAA261" s="0"/>
      <c r="BAB261" s="0"/>
      <c r="BAC261" s="0"/>
      <c r="BAD261" s="0"/>
      <c r="BAE261" s="0"/>
      <c r="BAF261" s="0"/>
      <c r="BAG261" s="0"/>
      <c r="BAH261" s="0"/>
      <c r="BAI261" s="0"/>
      <c r="BAJ261" s="0"/>
      <c r="BAK261" s="0"/>
      <c r="BAL261" s="0"/>
      <c r="BAM261" s="0"/>
      <c r="BAN261" s="0"/>
      <c r="BAO261" s="0"/>
      <c r="BAP261" s="0"/>
      <c r="BAQ261" s="0"/>
      <c r="BAR261" s="0"/>
      <c r="BAS261" s="0"/>
      <c r="BAT261" s="0"/>
      <c r="BAU261" s="0"/>
      <c r="BAV261" s="0"/>
      <c r="BAW261" s="0"/>
      <c r="BAX261" s="0"/>
      <c r="BAY261" s="0"/>
      <c r="BAZ261" s="0"/>
      <c r="BBA261" s="0"/>
      <c r="BBB261" s="0"/>
      <c r="BBC261" s="0"/>
      <c r="BBD261" s="0"/>
      <c r="BBE261" s="0"/>
      <c r="BBF261" s="0"/>
      <c r="BBG261" s="0"/>
      <c r="BBH261" s="0"/>
      <c r="BBI261" s="0"/>
      <c r="BBJ261" s="0"/>
      <c r="BBK261" s="0"/>
      <c r="BBL261" s="0"/>
      <c r="BBM261" s="0"/>
      <c r="BBN261" s="0"/>
      <c r="BBO261" s="0"/>
      <c r="BBP261" s="0"/>
      <c r="BBQ261" s="0"/>
      <c r="BBR261" s="0"/>
      <c r="BBS261" s="0"/>
      <c r="BBT261" s="0"/>
      <c r="BBU261" s="0"/>
      <c r="BBV261" s="0"/>
      <c r="BBW261" s="0"/>
      <c r="BBX261" s="0"/>
      <c r="BBY261" s="0"/>
      <c r="BBZ261" s="0"/>
      <c r="BCA261" s="0"/>
      <c r="BCB261" s="0"/>
      <c r="BCC261" s="0"/>
      <c r="BCD261" s="0"/>
      <c r="BCE261" s="0"/>
      <c r="BCF261" s="0"/>
      <c r="BCG261" s="0"/>
      <c r="BCH261" s="0"/>
      <c r="BCI261" s="0"/>
      <c r="BCJ261" s="0"/>
      <c r="BCK261" s="0"/>
      <c r="BCL261" s="0"/>
      <c r="BCM261" s="0"/>
      <c r="BCN261" s="0"/>
      <c r="BCO261" s="0"/>
      <c r="BCP261" s="0"/>
      <c r="BCQ261" s="0"/>
      <c r="BCR261" s="0"/>
      <c r="BCS261" s="0"/>
      <c r="BCT261" s="0"/>
      <c r="BCU261" s="0"/>
      <c r="BCV261" s="0"/>
      <c r="BCW261" s="0"/>
      <c r="BCX261" s="0"/>
      <c r="BCY261" s="0"/>
      <c r="BCZ261" s="0"/>
      <c r="BDA261" s="0"/>
      <c r="BDB261" s="0"/>
      <c r="BDC261" s="0"/>
      <c r="BDD261" s="0"/>
      <c r="BDE261" s="0"/>
      <c r="BDF261" s="0"/>
      <c r="BDG261" s="0"/>
      <c r="BDH261" s="0"/>
      <c r="BDI261" s="0"/>
      <c r="BDJ261" s="0"/>
      <c r="BDK261" s="0"/>
      <c r="BDL261" s="0"/>
      <c r="BDM261" s="0"/>
      <c r="BDN261" s="0"/>
      <c r="BDO261" s="0"/>
      <c r="BDP261" s="0"/>
      <c r="BDQ261" s="0"/>
      <c r="BDR261" s="0"/>
      <c r="BDS261" s="0"/>
      <c r="BDT261" s="0"/>
      <c r="BDU261" s="0"/>
      <c r="BDV261" s="0"/>
      <c r="BDW261" s="0"/>
      <c r="BDX261" s="0"/>
      <c r="BDY261" s="0"/>
      <c r="BDZ261" s="0"/>
      <c r="BEA261" s="0"/>
      <c r="BEB261" s="0"/>
      <c r="BEC261" s="0"/>
      <c r="BED261" s="0"/>
      <c r="BEE261" s="0"/>
      <c r="BEF261" s="0"/>
      <c r="BEG261" s="0"/>
      <c r="BEH261" s="0"/>
      <c r="BEI261" s="0"/>
      <c r="BEJ261" s="0"/>
      <c r="BEK261" s="0"/>
      <c r="BEL261" s="0"/>
      <c r="BEM261" s="0"/>
      <c r="BEN261" s="0"/>
      <c r="BEO261" s="0"/>
      <c r="BEP261" s="0"/>
      <c r="BEQ261" s="0"/>
      <c r="BER261" s="0"/>
      <c r="BES261" s="0"/>
      <c r="BET261" s="0"/>
      <c r="BEU261" s="0"/>
      <c r="BEV261" s="0"/>
      <c r="BEW261" s="0"/>
      <c r="BEX261" s="0"/>
      <c r="BEY261" s="0"/>
      <c r="BEZ261" s="0"/>
      <c r="BFA261" s="0"/>
      <c r="BFB261" s="0"/>
      <c r="BFC261" s="0"/>
      <c r="BFD261" s="0"/>
      <c r="BFE261" s="0"/>
      <c r="BFF261" s="0"/>
      <c r="BFG261" s="0"/>
      <c r="BFH261" s="0"/>
      <c r="BFI261" s="0"/>
      <c r="BFJ261" s="0"/>
      <c r="BFK261" s="0"/>
      <c r="BFL261" s="0"/>
      <c r="BFM261" s="0"/>
      <c r="BFN261" s="0"/>
      <c r="BFO261" s="0"/>
      <c r="BFP261" s="0"/>
      <c r="BFQ261" s="0"/>
      <c r="BFR261" s="0"/>
      <c r="BFS261" s="0"/>
      <c r="BFT261" s="0"/>
      <c r="BFU261" s="0"/>
      <c r="BFV261" s="0"/>
      <c r="BFW261" s="0"/>
      <c r="BFX261" s="0"/>
      <c r="BFY261" s="0"/>
      <c r="BFZ261" s="0"/>
      <c r="BGA261" s="0"/>
      <c r="BGB261" s="0"/>
      <c r="BGC261" s="0"/>
      <c r="BGD261" s="0"/>
      <c r="BGE261" s="0"/>
      <c r="BGF261" s="0"/>
      <c r="BGG261" s="0"/>
      <c r="BGH261" s="0"/>
      <c r="BGI261" s="0"/>
      <c r="BGJ261" s="0"/>
      <c r="BGK261" s="0"/>
      <c r="BGL261" s="0"/>
      <c r="BGM261" s="0"/>
      <c r="BGN261" s="0"/>
      <c r="BGO261" s="0"/>
      <c r="BGP261" s="0"/>
      <c r="BGQ261" s="0"/>
      <c r="BGR261" s="0"/>
      <c r="BGS261" s="0"/>
      <c r="BGT261" s="0"/>
      <c r="BGU261" s="0"/>
      <c r="BGV261" s="0"/>
      <c r="BGW261" s="0"/>
      <c r="BGX261" s="0"/>
      <c r="BGY261" s="0"/>
      <c r="BGZ261" s="0"/>
      <c r="BHA261" s="0"/>
      <c r="BHB261" s="0"/>
      <c r="BHC261" s="0"/>
      <c r="BHD261" s="0"/>
      <c r="BHE261" s="0"/>
      <c r="BHF261" s="0"/>
      <c r="BHG261" s="0"/>
      <c r="BHH261" s="0"/>
      <c r="BHI261" s="0"/>
      <c r="BHJ261" s="0"/>
      <c r="BHK261" s="0"/>
      <c r="BHL261" s="0"/>
      <c r="BHM261" s="0"/>
      <c r="BHN261" s="0"/>
      <c r="BHO261" s="0"/>
      <c r="BHP261" s="0"/>
      <c r="BHQ261" s="0"/>
      <c r="BHR261" s="0"/>
      <c r="BHS261" s="0"/>
      <c r="BHT261" s="0"/>
      <c r="BHU261" s="0"/>
      <c r="BHV261" s="0"/>
      <c r="BHW261" s="0"/>
      <c r="BHX261" s="0"/>
      <c r="BHY261" s="0"/>
      <c r="BHZ261" s="0"/>
      <c r="BIA261" s="0"/>
      <c r="BIB261" s="0"/>
      <c r="BIC261" s="0"/>
      <c r="BID261" s="0"/>
      <c r="BIE261" s="0"/>
      <c r="BIF261" s="0"/>
      <c r="BIG261" s="0"/>
      <c r="BIH261" s="0"/>
      <c r="BII261" s="0"/>
      <c r="BIJ261" s="0"/>
      <c r="BIK261" s="0"/>
      <c r="BIL261" s="0"/>
      <c r="BIM261" s="0"/>
      <c r="BIN261" s="0"/>
      <c r="BIO261" s="0"/>
      <c r="BIP261" s="0"/>
      <c r="BIQ261" s="0"/>
      <c r="BIR261" s="0"/>
      <c r="BIS261" s="0"/>
      <c r="BIT261" s="0"/>
      <c r="BIU261" s="0"/>
      <c r="BIV261" s="0"/>
      <c r="BIW261" s="0"/>
      <c r="BIX261" s="0"/>
      <c r="BIY261" s="0"/>
      <c r="BIZ261" s="0"/>
      <c r="BJA261" s="0"/>
      <c r="BJB261" s="0"/>
      <c r="BJC261" s="0"/>
      <c r="BJD261" s="0"/>
      <c r="BJE261" s="0"/>
      <c r="BJF261" s="0"/>
      <c r="BJG261" s="0"/>
      <c r="BJH261" s="0"/>
      <c r="BJI261" s="0"/>
      <c r="BJJ261" s="0"/>
      <c r="BJK261" s="0"/>
      <c r="BJL261" s="0"/>
      <c r="BJM261" s="0"/>
      <c r="BJN261" s="0"/>
      <c r="BJO261" s="0"/>
      <c r="BJP261" s="0"/>
      <c r="BJQ261" s="0"/>
      <c r="BJR261" s="0"/>
      <c r="BJS261" s="0"/>
      <c r="BJT261" s="0"/>
      <c r="BJU261" s="0"/>
      <c r="BJV261" s="0"/>
      <c r="BJW261" s="0"/>
      <c r="BJX261" s="0"/>
      <c r="BJY261" s="0"/>
      <c r="BJZ261" s="0"/>
      <c r="BKA261" s="0"/>
      <c r="BKB261" s="0"/>
      <c r="BKC261" s="0"/>
      <c r="BKD261" s="0"/>
      <c r="BKE261" s="0"/>
      <c r="BKF261" s="0"/>
      <c r="BKG261" s="0"/>
      <c r="BKH261" s="0"/>
      <c r="BKI261" s="0"/>
      <c r="BKJ261" s="0"/>
      <c r="BKK261" s="0"/>
      <c r="BKL261" s="0"/>
      <c r="BKM261" s="0"/>
      <c r="BKN261" s="0"/>
      <c r="BKO261" s="0"/>
      <c r="BKP261" s="0"/>
      <c r="BKQ261" s="0"/>
      <c r="BKR261" s="0"/>
      <c r="BKS261" s="0"/>
      <c r="BKT261" s="0"/>
      <c r="BKU261" s="0"/>
      <c r="BKV261" s="0"/>
      <c r="BKW261" s="0"/>
      <c r="BKX261" s="0"/>
      <c r="BKY261" s="0"/>
      <c r="BKZ261" s="0"/>
      <c r="BLA261" s="0"/>
      <c r="BLB261" s="0"/>
      <c r="BLC261" s="0"/>
      <c r="BLD261" s="0"/>
      <c r="BLE261" s="0"/>
      <c r="BLF261" s="0"/>
      <c r="BLG261" s="0"/>
      <c r="BLH261" s="0"/>
      <c r="BLI261" s="0"/>
      <c r="BLJ261" s="0"/>
      <c r="BLK261" s="0"/>
      <c r="BLL261" s="0"/>
      <c r="BLM261" s="0"/>
      <c r="BLN261" s="0"/>
      <c r="BLO261" s="0"/>
      <c r="BLP261" s="0"/>
      <c r="BLQ261" s="0"/>
      <c r="BLR261" s="0"/>
      <c r="BLS261" s="0"/>
      <c r="BLT261" s="0"/>
      <c r="BLU261" s="0"/>
      <c r="BLV261" s="0"/>
      <c r="BLW261" s="0"/>
      <c r="BLX261" s="0"/>
      <c r="BLY261" s="0"/>
      <c r="BLZ261" s="0"/>
      <c r="BMA261" s="0"/>
      <c r="BMB261" s="0"/>
      <c r="BMC261" s="0"/>
      <c r="BMD261" s="0"/>
      <c r="BME261" s="0"/>
      <c r="BMF261" s="0"/>
      <c r="BMG261" s="0"/>
      <c r="BMH261" s="0"/>
      <c r="BMI261" s="0"/>
      <c r="BMJ261" s="0"/>
      <c r="BMK261" s="0"/>
      <c r="BML261" s="0"/>
      <c r="BMM261" s="0"/>
      <c r="BMN261" s="0"/>
      <c r="BMO261" s="0"/>
      <c r="BMP261" s="0"/>
      <c r="BMQ261" s="0"/>
      <c r="BMR261" s="0"/>
      <c r="BMS261" s="0"/>
      <c r="BMT261" s="0"/>
      <c r="BMU261" s="0"/>
      <c r="BMV261" s="0"/>
      <c r="BMW261" s="0"/>
      <c r="BMX261" s="0"/>
      <c r="BMY261" s="0"/>
      <c r="BMZ261" s="0"/>
      <c r="BNA261" s="0"/>
      <c r="BNB261" s="0"/>
      <c r="BNC261" s="0"/>
      <c r="BND261" s="0"/>
      <c r="BNE261" s="0"/>
      <c r="BNF261" s="0"/>
      <c r="BNG261" s="0"/>
      <c r="BNH261" s="0"/>
      <c r="BNI261" s="0"/>
      <c r="BNJ261" s="0"/>
      <c r="BNK261" s="0"/>
      <c r="BNL261" s="0"/>
      <c r="BNM261" s="0"/>
      <c r="BNN261" s="0"/>
      <c r="BNO261" s="0"/>
      <c r="BNP261" s="0"/>
      <c r="BNQ261" s="0"/>
      <c r="BNR261" s="0"/>
      <c r="BNS261" s="0"/>
      <c r="BNT261" s="0"/>
      <c r="BNU261" s="0"/>
      <c r="BNV261" s="0"/>
      <c r="BNW261" s="0"/>
      <c r="BNX261" s="0"/>
      <c r="BNY261" s="0"/>
      <c r="BNZ261" s="0"/>
      <c r="BOA261" s="0"/>
      <c r="BOB261" s="0"/>
      <c r="BOC261" s="0"/>
      <c r="BOD261" s="0"/>
      <c r="BOE261" s="0"/>
      <c r="BOF261" s="0"/>
      <c r="BOG261" s="0"/>
      <c r="BOH261" s="0"/>
      <c r="BOI261" s="0"/>
      <c r="BOJ261" s="0"/>
      <c r="BOK261" s="0"/>
      <c r="BOL261" s="0"/>
      <c r="BOM261" s="0"/>
      <c r="BON261" s="0"/>
      <c r="BOO261" s="0"/>
      <c r="BOP261" s="0"/>
      <c r="BOQ261" s="0"/>
      <c r="BOR261" s="0"/>
      <c r="BOS261" s="0"/>
      <c r="BOT261" s="0"/>
      <c r="BOU261" s="0"/>
      <c r="BOV261" s="0"/>
      <c r="BOW261" s="0"/>
      <c r="BOX261" s="0"/>
      <c r="BOY261" s="0"/>
      <c r="BOZ261" s="0"/>
      <c r="BPA261" s="0"/>
      <c r="BPB261" s="0"/>
      <c r="BPC261" s="0"/>
      <c r="BPD261" s="0"/>
      <c r="BPE261" s="0"/>
      <c r="BPF261" s="0"/>
      <c r="BPG261" s="0"/>
      <c r="BPH261" s="0"/>
      <c r="BPI261" s="0"/>
      <c r="BPJ261" s="0"/>
      <c r="BPK261" s="0"/>
      <c r="BPL261" s="0"/>
      <c r="BPM261" s="0"/>
      <c r="BPN261" s="0"/>
      <c r="BPO261" s="0"/>
      <c r="BPP261" s="0"/>
      <c r="BPQ261" s="0"/>
      <c r="BPR261" s="0"/>
      <c r="BPS261" s="0"/>
      <c r="BPT261" s="0"/>
      <c r="BPU261" s="0"/>
      <c r="BPV261" s="0"/>
      <c r="BPW261" s="0"/>
      <c r="BPX261" s="0"/>
      <c r="BPY261" s="0"/>
      <c r="BPZ261" s="0"/>
      <c r="BQA261" s="0"/>
      <c r="BQB261" s="0"/>
      <c r="BQC261" s="0"/>
      <c r="BQD261" s="0"/>
      <c r="BQE261" s="0"/>
      <c r="BQF261" s="0"/>
      <c r="BQG261" s="0"/>
      <c r="BQH261" s="0"/>
      <c r="BQI261" s="0"/>
      <c r="BQJ261" s="0"/>
      <c r="BQK261" s="0"/>
      <c r="BQL261" s="0"/>
      <c r="BQM261" s="0"/>
      <c r="BQN261" s="0"/>
      <c r="BQO261" s="0"/>
      <c r="BQP261" s="0"/>
      <c r="BQQ261" s="0"/>
      <c r="BQR261" s="0"/>
      <c r="BQS261" s="0"/>
      <c r="BQT261" s="0"/>
      <c r="BQU261" s="0"/>
      <c r="BQV261" s="0"/>
      <c r="BQW261" s="0"/>
      <c r="BQX261" s="0"/>
      <c r="BQY261" s="0"/>
      <c r="BQZ261" s="0"/>
      <c r="BRA261" s="0"/>
      <c r="BRB261" s="0"/>
      <c r="BRC261" s="0"/>
      <c r="BRD261" s="0"/>
      <c r="BRE261" s="0"/>
      <c r="BRF261" s="0"/>
      <c r="BRG261" s="0"/>
      <c r="BRH261" s="0"/>
      <c r="BRI261" s="0"/>
      <c r="BRJ261" s="0"/>
      <c r="BRK261" s="0"/>
      <c r="BRL261" s="0"/>
      <c r="BRM261" s="0"/>
      <c r="BRN261" s="0"/>
      <c r="BRO261" s="0"/>
      <c r="BRP261" s="0"/>
      <c r="BRQ261" s="0"/>
      <c r="BRR261" s="0"/>
      <c r="BRS261" s="0"/>
      <c r="BRT261" s="0"/>
      <c r="BRU261" s="0"/>
      <c r="BRV261" s="0"/>
      <c r="BRW261" s="0"/>
      <c r="BRX261" s="0"/>
      <c r="BRY261" s="0"/>
      <c r="BRZ261" s="0"/>
      <c r="BSA261" s="0"/>
      <c r="BSB261" s="0"/>
      <c r="BSC261" s="0"/>
      <c r="BSD261" s="0"/>
      <c r="BSE261" s="0"/>
      <c r="BSF261" s="0"/>
      <c r="BSG261" s="0"/>
      <c r="BSH261" s="0"/>
      <c r="BSI261" s="0"/>
      <c r="BSJ261" s="0"/>
      <c r="BSK261" s="0"/>
      <c r="BSL261" s="0"/>
      <c r="BSM261" s="0"/>
      <c r="BSN261" s="0"/>
      <c r="BSO261" s="0"/>
      <c r="BSP261" s="0"/>
      <c r="BSQ261" s="0"/>
      <c r="BSR261" s="0"/>
      <c r="BSS261" s="0"/>
      <c r="BST261" s="0"/>
      <c r="BSU261" s="0"/>
      <c r="BSV261" s="0"/>
      <c r="BSW261" s="0"/>
      <c r="BSX261" s="0"/>
      <c r="BSY261" s="0"/>
      <c r="BSZ261" s="0"/>
      <c r="BTA261" s="0"/>
      <c r="BTB261" s="0"/>
      <c r="BTC261" s="0"/>
      <c r="BTD261" s="0"/>
      <c r="BTE261" s="0"/>
      <c r="BTF261" s="0"/>
      <c r="BTG261" s="0"/>
      <c r="BTH261" s="0"/>
      <c r="BTI261" s="0"/>
      <c r="BTJ261" s="0"/>
      <c r="BTK261" s="0"/>
      <c r="BTL261" s="0"/>
      <c r="BTM261" s="0"/>
      <c r="BTN261" s="0"/>
      <c r="BTO261" s="0"/>
      <c r="BTP261" s="0"/>
      <c r="BTQ261" s="0"/>
      <c r="BTR261" s="0"/>
      <c r="BTS261" s="0"/>
      <c r="BTT261" s="0"/>
      <c r="BTU261" s="0"/>
      <c r="BTV261" s="0"/>
      <c r="BTW261" s="0"/>
      <c r="BTX261" s="0"/>
      <c r="BTY261" s="0"/>
      <c r="BTZ261" s="0"/>
      <c r="BUA261" s="0"/>
      <c r="BUB261" s="0"/>
      <c r="BUC261" s="0"/>
      <c r="BUD261" s="0"/>
      <c r="BUE261" s="0"/>
      <c r="BUF261" s="0"/>
      <c r="BUG261" s="0"/>
      <c r="BUH261" s="0"/>
      <c r="BUI261" s="0"/>
      <c r="BUJ261" s="0"/>
      <c r="BUK261" s="0"/>
      <c r="BUL261" s="0"/>
      <c r="BUM261" s="0"/>
      <c r="BUN261" s="0"/>
      <c r="BUO261" s="0"/>
      <c r="BUP261" s="0"/>
      <c r="BUQ261" s="0"/>
      <c r="BUR261" s="0"/>
      <c r="BUS261" s="0"/>
      <c r="BUT261" s="0"/>
      <c r="BUU261" s="0"/>
      <c r="BUV261" s="0"/>
      <c r="BUW261" s="0"/>
      <c r="BUX261" s="0"/>
      <c r="BUY261" s="0"/>
      <c r="BUZ261" s="0"/>
      <c r="BVA261" s="0"/>
      <c r="BVB261" s="0"/>
      <c r="BVC261" s="0"/>
      <c r="BVD261" s="0"/>
      <c r="BVE261" s="0"/>
      <c r="BVF261" s="0"/>
      <c r="BVG261" s="0"/>
      <c r="BVH261" s="0"/>
      <c r="BVI261" s="0"/>
      <c r="BVJ261" s="0"/>
      <c r="BVK261" s="0"/>
      <c r="BVL261" s="0"/>
      <c r="BVM261" s="0"/>
      <c r="BVN261" s="0"/>
      <c r="BVO261" s="0"/>
      <c r="BVP261" s="0"/>
      <c r="BVQ261" s="0"/>
      <c r="BVR261" s="0"/>
      <c r="BVS261" s="0"/>
      <c r="BVT261" s="0"/>
      <c r="BVU261" s="0"/>
      <c r="BVV261" s="0"/>
      <c r="BVW261" s="0"/>
      <c r="BVX261" s="0"/>
      <c r="BVY261" s="0"/>
      <c r="BVZ261" s="0"/>
      <c r="BWA261" s="0"/>
      <c r="BWB261" s="0"/>
      <c r="BWC261" s="0"/>
      <c r="BWD261" s="0"/>
      <c r="BWE261" s="0"/>
      <c r="BWF261" s="0"/>
      <c r="BWG261" s="0"/>
      <c r="BWH261" s="0"/>
      <c r="BWI261" s="0"/>
      <c r="BWJ261" s="0"/>
      <c r="BWK261" s="0"/>
      <c r="BWL261" s="0"/>
      <c r="BWM261" s="0"/>
      <c r="BWN261" s="0"/>
      <c r="BWO261" s="0"/>
      <c r="BWP261" s="0"/>
      <c r="BWQ261" s="0"/>
      <c r="BWR261" s="0"/>
      <c r="BWS261" s="0"/>
      <c r="BWT261" s="0"/>
      <c r="BWU261" s="0"/>
      <c r="BWV261" s="0"/>
      <c r="BWW261" s="0"/>
      <c r="BWX261" s="0"/>
      <c r="BWY261" s="0"/>
      <c r="BWZ261" s="0"/>
      <c r="BXA261" s="0"/>
      <c r="BXB261" s="0"/>
      <c r="BXC261" s="0"/>
      <c r="BXD261" s="0"/>
      <c r="BXE261" s="0"/>
      <c r="BXF261" s="0"/>
      <c r="BXG261" s="0"/>
      <c r="BXH261" s="0"/>
      <c r="BXI261" s="0"/>
      <c r="BXJ261" s="0"/>
      <c r="BXK261" s="0"/>
      <c r="BXL261" s="0"/>
      <c r="BXM261" s="0"/>
      <c r="BXN261" s="0"/>
      <c r="BXO261" s="0"/>
      <c r="BXP261" s="0"/>
      <c r="BXQ261" s="0"/>
      <c r="BXR261" s="0"/>
      <c r="BXS261" s="0"/>
      <c r="BXT261" s="0"/>
      <c r="BXU261" s="0"/>
      <c r="BXV261" s="0"/>
      <c r="BXW261" s="0"/>
      <c r="BXX261" s="0"/>
      <c r="BXY261" s="0"/>
      <c r="BXZ261" s="0"/>
      <c r="BYA261" s="0"/>
      <c r="BYB261" s="0"/>
      <c r="BYC261" s="0"/>
      <c r="BYD261" s="0"/>
      <c r="BYE261" s="0"/>
      <c r="BYF261" s="0"/>
      <c r="BYG261" s="0"/>
      <c r="BYH261" s="0"/>
      <c r="BYI261" s="0"/>
      <c r="BYJ261" s="0"/>
      <c r="BYK261" s="0"/>
      <c r="BYL261" s="0"/>
      <c r="BYM261" s="0"/>
      <c r="BYN261" s="0"/>
      <c r="BYO261" s="0"/>
      <c r="BYP261" s="0"/>
      <c r="BYQ261" s="0"/>
      <c r="BYR261" s="0"/>
      <c r="BYS261" s="0"/>
      <c r="BYT261" s="0"/>
      <c r="BYU261" s="0"/>
      <c r="BYV261" s="0"/>
      <c r="BYW261" s="0"/>
      <c r="BYX261" s="0"/>
      <c r="BYY261" s="0"/>
      <c r="BYZ261" s="0"/>
      <c r="BZA261" s="0"/>
      <c r="BZB261" s="0"/>
      <c r="BZC261" s="0"/>
      <c r="BZD261" s="0"/>
      <c r="BZE261" s="0"/>
      <c r="BZF261" s="0"/>
      <c r="BZG261" s="0"/>
      <c r="BZH261" s="0"/>
      <c r="BZI261" s="0"/>
      <c r="BZJ261" s="0"/>
      <c r="BZK261" s="0"/>
      <c r="BZL261" s="0"/>
      <c r="BZM261" s="0"/>
      <c r="BZN261" s="0"/>
      <c r="BZO261" s="0"/>
      <c r="BZP261" s="0"/>
      <c r="BZQ261" s="0"/>
      <c r="BZR261" s="0"/>
      <c r="BZS261" s="0"/>
      <c r="BZT261" s="0"/>
      <c r="BZU261" s="0"/>
      <c r="BZV261" s="0"/>
      <c r="BZW261" s="0"/>
      <c r="BZX261" s="0"/>
      <c r="BZY261" s="0"/>
      <c r="BZZ261" s="0"/>
      <c r="CAA261" s="0"/>
      <c r="CAB261" s="0"/>
      <c r="CAC261" s="0"/>
      <c r="CAD261" s="0"/>
      <c r="CAE261" s="0"/>
      <c r="CAF261" s="0"/>
      <c r="CAG261" s="0"/>
      <c r="CAH261" s="0"/>
      <c r="CAI261" s="0"/>
      <c r="CAJ261" s="0"/>
      <c r="CAK261" s="0"/>
      <c r="CAL261" s="0"/>
      <c r="CAM261" s="0"/>
      <c r="CAN261" s="0"/>
      <c r="CAO261" s="0"/>
      <c r="CAP261" s="0"/>
      <c r="CAQ261" s="0"/>
      <c r="CAR261" s="0"/>
      <c r="CAS261" s="0"/>
      <c r="CAT261" s="0"/>
      <c r="CAU261" s="0"/>
      <c r="CAV261" s="0"/>
      <c r="CAW261" s="0"/>
      <c r="CAX261" s="0"/>
      <c r="CAY261" s="0"/>
      <c r="CAZ261" s="0"/>
      <c r="CBA261" s="0"/>
      <c r="CBB261" s="0"/>
      <c r="CBC261" s="0"/>
      <c r="CBD261" s="0"/>
      <c r="CBE261" s="0"/>
      <c r="CBF261" s="0"/>
      <c r="CBG261" s="0"/>
      <c r="CBH261" s="0"/>
      <c r="CBI261" s="0"/>
      <c r="CBJ261" s="0"/>
      <c r="CBK261" s="0"/>
      <c r="CBL261" s="0"/>
      <c r="CBM261" s="0"/>
      <c r="CBN261" s="0"/>
      <c r="CBO261" s="0"/>
      <c r="CBP261" s="0"/>
      <c r="CBQ261" s="0"/>
      <c r="CBR261" s="0"/>
      <c r="CBS261" s="0"/>
      <c r="CBT261" s="0"/>
      <c r="CBU261" s="0"/>
      <c r="CBV261" s="0"/>
      <c r="CBW261" s="0"/>
      <c r="CBX261" s="0"/>
      <c r="CBY261" s="0"/>
      <c r="CBZ261" s="0"/>
      <c r="CCA261" s="0"/>
      <c r="CCB261" s="0"/>
      <c r="CCC261" s="0"/>
      <c r="CCD261" s="0"/>
      <c r="CCE261" s="0"/>
      <c r="CCF261" s="0"/>
      <c r="CCG261" s="0"/>
      <c r="CCH261" s="0"/>
      <c r="CCI261" s="0"/>
      <c r="CCJ261" s="0"/>
      <c r="CCK261" s="0"/>
      <c r="CCL261" s="0"/>
      <c r="CCM261" s="0"/>
      <c r="CCN261" s="0"/>
      <c r="CCO261" s="0"/>
      <c r="CCP261" s="0"/>
      <c r="CCQ261" s="0"/>
      <c r="CCR261" s="0"/>
      <c r="CCS261" s="0"/>
      <c r="CCT261" s="0"/>
      <c r="CCU261" s="0"/>
      <c r="CCV261" s="0"/>
      <c r="CCW261" s="0"/>
      <c r="CCX261" s="0"/>
      <c r="CCY261" s="0"/>
      <c r="CCZ261" s="0"/>
      <c r="CDA261" s="0"/>
      <c r="CDB261" s="0"/>
      <c r="CDC261" s="0"/>
      <c r="CDD261" s="0"/>
      <c r="CDE261" s="0"/>
      <c r="CDF261" s="0"/>
      <c r="CDG261" s="0"/>
      <c r="CDH261" s="0"/>
      <c r="CDI261" s="0"/>
      <c r="CDJ261" s="0"/>
      <c r="CDK261" s="0"/>
      <c r="CDL261" s="0"/>
      <c r="CDM261" s="0"/>
      <c r="CDN261" s="0"/>
      <c r="CDO261" s="0"/>
      <c r="CDP261" s="0"/>
      <c r="CDQ261" s="0"/>
      <c r="CDR261" s="0"/>
      <c r="CDS261" s="0"/>
      <c r="CDT261" s="0"/>
      <c r="CDU261" s="0"/>
      <c r="CDV261" s="0"/>
      <c r="CDW261" s="0"/>
      <c r="CDX261" s="0"/>
      <c r="CDY261" s="0"/>
      <c r="CDZ261" s="0"/>
      <c r="CEA261" s="0"/>
      <c r="CEB261" s="0"/>
      <c r="CEC261" s="0"/>
      <c r="CED261" s="0"/>
      <c r="CEE261" s="0"/>
      <c r="CEF261" s="0"/>
      <c r="CEG261" s="0"/>
      <c r="CEH261" s="0"/>
      <c r="CEI261" s="0"/>
      <c r="CEJ261" s="0"/>
      <c r="CEK261" s="0"/>
      <c r="CEL261" s="0"/>
      <c r="CEM261" s="0"/>
      <c r="CEN261" s="0"/>
      <c r="CEO261" s="0"/>
      <c r="CEP261" s="0"/>
      <c r="CEQ261" s="0"/>
      <c r="CER261" s="0"/>
      <c r="CES261" s="0"/>
      <c r="CET261" s="0"/>
      <c r="CEU261" s="0"/>
      <c r="CEV261" s="0"/>
      <c r="CEW261" s="0"/>
      <c r="CEX261" s="0"/>
      <c r="CEY261" s="0"/>
      <c r="CEZ261" s="0"/>
      <c r="CFA261" s="0"/>
      <c r="CFB261" s="0"/>
      <c r="CFC261" s="0"/>
      <c r="CFD261" s="0"/>
      <c r="CFE261" s="0"/>
      <c r="CFF261" s="0"/>
      <c r="CFG261" s="0"/>
      <c r="CFH261" s="0"/>
      <c r="CFI261" s="0"/>
      <c r="CFJ261" s="0"/>
      <c r="CFK261" s="0"/>
      <c r="CFL261" s="0"/>
      <c r="CFM261" s="0"/>
      <c r="CFN261" s="0"/>
      <c r="CFO261" s="0"/>
      <c r="CFP261" s="0"/>
      <c r="CFQ261" s="0"/>
      <c r="CFR261" s="0"/>
      <c r="CFS261" s="0"/>
      <c r="CFT261" s="0"/>
      <c r="CFU261" s="0"/>
      <c r="CFV261" s="0"/>
      <c r="CFW261" s="0"/>
      <c r="CFX261" s="0"/>
      <c r="CFY261" s="0"/>
      <c r="CFZ261" s="0"/>
      <c r="CGA261" s="0"/>
      <c r="CGB261" s="0"/>
      <c r="CGC261" s="0"/>
      <c r="CGD261" s="0"/>
      <c r="CGE261" s="0"/>
      <c r="CGF261" s="0"/>
      <c r="CGG261" s="0"/>
      <c r="CGH261" s="0"/>
      <c r="CGI261" s="0"/>
      <c r="CGJ261" s="0"/>
      <c r="CGK261" s="0"/>
      <c r="CGL261" s="0"/>
      <c r="CGM261" s="0"/>
      <c r="CGN261" s="0"/>
      <c r="CGO261" s="0"/>
      <c r="CGP261" s="0"/>
      <c r="CGQ261" s="0"/>
      <c r="CGR261" s="0"/>
      <c r="CGS261" s="0"/>
      <c r="CGT261" s="0"/>
      <c r="CGU261" s="0"/>
      <c r="CGV261" s="0"/>
      <c r="CGW261" s="0"/>
      <c r="CGX261" s="0"/>
      <c r="CGY261" s="0"/>
      <c r="CGZ261" s="0"/>
      <c r="CHA261" s="0"/>
      <c r="CHB261" s="0"/>
      <c r="CHC261" s="0"/>
      <c r="CHD261" s="0"/>
      <c r="CHE261" s="0"/>
      <c r="CHF261" s="0"/>
      <c r="CHG261" s="0"/>
      <c r="CHH261" s="0"/>
      <c r="CHI261" s="0"/>
      <c r="CHJ261" s="0"/>
      <c r="CHK261" s="0"/>
      <c r="CHL261" s="0"/>
      <c r="CHM261" s="0"/>
      <c r="CHN261" s="0"/>
      <c r="CHO261" s="0"/>
      <c r="CHP261" s="0"/>
      <c r="CHQ261" s="0"/>
      <c r="CHR261" s="0"/>
      <c r="CHS261" s="0"/>
      <c r="CHT261" s="0"/>
      <c r="CHU261" s="0"/>
      <c r="CHV261" s="0"/>
      <c r="CHW261" s="0"/>
      <c r="CHX261" s="0"/>
      <c r="CHY261" s="0"/>
      <c r="CHZ261" s="0"/>
      <c r="CIA261" s="0"/>
      <c r="CIB261" s="0"/>
      <c r="CIC261" s="0"/>
      <c r="CID261" s="0"/>
      <c r="CIE261" s="0"/>
      <c r="CIF261" s="0"/>
      <c r="CIG261" s="0"/>
      <c r="CIH261" s="0"/>
      <c r="CII261" s="0"/>
      <c r="CIJ261" s="0"/>
      <c r="CIK261" s="0"/>
      <c r="CIL261" s="0"/>
      <c r="CIM261" s="0"/>
      <c r="CIN261" s="0"/>
      <c r="CIO261" s="0"/>
      <c r="CIP261" s="0"/>
      <c r="CIQ261" s="0"/>
      <c r="CIR261" s="0"/>
      <c r="CIS261" s="0"/>
      <c r="CIT261" s="0"/>
      <c r="CIU261" s="0"/>
      <c r="CIV261" s="0"/>
      <c r="CIW261" s="0"/>
      <c r="CIX261" s="0"/>
      <c r="CIY261" s="0"/>
      <c r="CIZ261" s="0"/>
      <c r="CJA261" s="0"/>
      <c r="CJB261" s="0"/>
      <c r="CJC261" s="0"/>
      <c r="CJD261" s="0"/>
      <c r="CJE261" s="0"/>
      <c r="CJF261" s="0"/>
      <c r="CJG261" s="0"/>
      <c r="CJH261" s="0"/>
      <c r="CJI261" s="0"/>
      <c r="CJJ261" s="0"/>
      <c r="CJK261" s="0"/>
      <c r="CJL261" s="0"/>
      <c r="CJM261" s="0"/>
      <c r="CJN261" s="0"/>
      <c r="CJO261" s="0"/>
      <c r="CJP261" s="0"/>
      <c r="CJQ261" s="0"/>
      <c r="CJR261" s="0"/>
      <c r="CJS261" s="0"/>
      <c r="CJT261" s="0"/>
      <c r="CJU261" s="0"/>
      <c r="CJV261" s="0"/>
      <c r="CJW261" s="0"/>
      <c r="CJX261" s="0"/>
      <c r="CJY261" s="0"/>
      <c r="CJZ261" s="0"/>
      <c r="CKA261" s="0"/>
      <c r="CKB261" s="0"/>
      <c r="CKC261" s="0"/>
      <c r="CKD261" s="0"/>
      <c r="CKE261" s="0"/>
      <c r="CKF261" s="0"/>
      <c r="CKG261" s="0"/>
      <c r="CKH261" s="0"/>
      <c r="CKI261" s="0"/>
      <c r="CKJ261" s="0"/>
      <c r="CKK261" s="0"/>
      <c r="CKL261" s="0"/>
      <c r="CKM261" s="0"/>
      <c r="CKN261" s="0"/>
      <c r="CKO261" s="0"/>
      <c r="CKP261" s="0"/>
      <c r="CKQ261" s="0"/>
      <c r="CKR261" s="0"/>
      <c r="CKS261" s="0"/>
      <c r="CKT261" s="0"/>
      <c r="CKU261" s="0"/>
      <c r="CKV261" s="0"/>
      <c r="CKW261" s="0"/>
      <c r="CKX261" s="0"/>
      <c r="CKY261" s="0"/>
      <c r="CKZ261" s="0"/>
      <c r="CLA261" s="0"/>
      <c r="CLB261" s="0"/>
      <c r="CLC261" s="0"/>
      <c r="CLD261" s="0"/>
      <c r="CLE261" s="0"/>
      <c r="CLF261" s="0"/>
      <c r="CLG261" s="0"/>
      <c r="CLH261" s="0"/>
      <c r="CLI261" s="0"/>
      <c r="CLJ261" s="0"/>
      <c r="CLK261" s="0"/>
      <c r="CLL261" s="0"/>
      <c r="CLM261" s="0"/>
      <c r="CLN261" s="0"/>
      <c r="CLO261" s="0"/>
      <c r="CLP261" s="0"/>
      <c r="CLQ261" s="0"/>
      <c r="CLR261" s="0"/>
      <c r="CLS261" s="0"/>
      <c r="CLT261" s="0"/>
      <c r="CLU261" s="0"/>
      <c r="CLV261" s="0"/>
      <c r="CLW261" s="0"/>
      <c r="CLX261" s="0"/>
      <c r="CLY261" s="0"/>
      <c r="CLZ261" s="0"/>
      <c r="CMA261" s="0"/>
      <c r="CMB261" s="0"/>
      <c r="CMC261" s="0"/>
      <c r="CMD261" s="0"/>
      <c r="CME261" s="0"/>
      <c r="CMF261" s="0"/>
      <c r="CMG261" s="0"/>
      <c r="CMH261" s="0"/>
      <c r="CMI261" s="0"/>
      <c r="CMJ261" s="0"/>
      <c r="CMK261" s="0"/>
      <c r="CML261" s="0"/>
      <c r="CMM261" s="0"/>
      <c r="CMN261" s="0"/>
      <c r="CMO261" s="0"/>
      <c r="CMP261" s="0"/>
      <c r="CMQ261" s="0"/>
      <c r="CMR261" s="0"/>
      <c r="CMS261" s="0"/>
      <c r="CMT261" s="0"/>
      <c r="CMU261" s="0"/>
      <c r="CMV261" s="0"/>
      <c r="CMW261" s="0"/>
      <c r="CMX261" s="0"/>
      <c r="CMY261" s="0"/>
      <c r="CMZ261" s="0"/>
      <c r="CNA261" s="0"/>
      <c r="CNB261" s="0"/>
      <c r="CNC261" s="0"/>
      <c r="CND261" s="0"/>
      <c r="CNE261" s="0"/>
      <c r="CNF261" s="0"/>
      <c r="CNG261" s="0"/>
      <c r="CNH261" s="0"/>
      <c r="CNI261" s="0"/>
      <c r="CNJ261" s="0"/>
      <c r="CNK261" s="0"/>
      <c r="CNL261" s="0"/>
      <c r="CNM261" s="0"/>
      <c r="CNN261" s="0"/>
      <c r="CNO261" s="0"/>
      <c r="CNP261" s="0"/>
      <c r="CNQ261" s="0"/>
      <c r="CNR261" s="0"/>
      <c r="CNS261" s="0"/>
      <c r="CNT261" s="0"/>
      <c r="CNU261" s="0"/>
      <c r="CNV261" s="0"/>
      <c r="CNW261" s="0"/>
      <c r="CNX261" s="0"/>
      <c r="CNY261" s="0"/>
      <c r="CNZ261" s="0"/>
      <c r="COA261" s="0"/>
      <c r="COB261" s="0"/>
      <c r="COC261" s="0"/>
      <c r="COD261" s="0"/>
      <c r="COE261" s="0"/>
      <c r="COF261" s="0"/>
      <c r="COG261" s="0"/>
      <c r="COH261" s="0"/>
      <c r="COI261" s="0"/>
      <c r="COJ261" s="0"/>
      <c r="COK261" s="0"/>
      <c r="COL261" s="0"/>
      <c r="COM261" s="0"/>
      <c r="CON261" s="0"/>
      <c r="COO261" s="0"/>
      <c r="COP261" s="0"/>
      <c r="COQ261" s="0"/>
      <c r="COR261" s="0"/>
      <c r="COS261" s="0"/>
      <c r="COT261" s="0"/>
      <c r="COU261" s="0"/>
      <c r="COV261" s="0"/>
      <c r="COW261" s="0"/>
      <c r="COX261" s="0"/>
      <c r="COY261" s="0"/>
      <c r="COZ261" s="0"/>
      <c r="CPA261" s="0"/>
      <c r="CPB261" s="0"/>
      <c r="CPC261" s="0"/>
      <c r="CPD261" s="0"/>
      <c r="CPE261" s="0"/>
      <c r="CPF261" s="0"/>
      <c r="CPG261" s="0"/>
      <c r="CPH261" s="0"/>
      <c r="CPI261" s="0"/>
      <c r="CPJ261" s="0"/>
      <c r="CPK261" s="0"/>
      <c r="CPL261" s="0"/>
      <c r="CPM261" s="0"/>
      <c r="CPN261" s="0"/>
      <c r="CPO261" s="0"/>
      <c r="CPP261" s="0"/>
      <c r="CPQ261" s="0"/>
      <c r="CPR261" s="0"/>
      <c r="CPS261" s="0"/>
      <c r="CPT261" s="0"/>
      <c r="CPU261" s="0"/>
      <c r="CPV261" s="0"/>
      <c r="CPW261" s="0"/>
      <c r="CPX261" s="0"/>
      <c r="CPY261" s="0"/>
      <c r="CPZ261" s="0"/>
      <c r="CQA261" s="0"/>
      <c r="CQB261" s="0"/>
      <c r="CQC261" s="0"/>
      <c r="CQD261" s="0"/>
      <c r="CQE261" s="0"/>
      <c r="CQF261" s="0"/>
      <c r="CQG261" s="0"/>
      <c r="CQH261" s="0"/>
      <c r="CQI261" s="0"/>
      <c r="CQJ261" s="0"/>
      <c r="CQK261" s="0"/>
      <c r="CQL261" s="0"/>
      <c r="CQM261" s="0"/>
      <c r="CQN261" s="0"/>
      <c r="CQO261" s="0"/>
      <c r="CQP261" s="0"/>
      <c r="CQQ261" s="0"/>
      <c r="CQR261" s="0"/>
      <c r="CQS261" s="0"/>
      <c r="CQT261" s="0"/>
      <c r="CQU261" s="0"/>
      <c r="CQV261" s="0"/>
      <c r="CQW261" s="0"/>
      <c r="CQX261" s="0"/>
      <c r="CQY261" s="0"/>
      <c r="CQZ261" s="0"/>
      <c r="CRA261" s="0"/>
      <c r="CRB261" s="0"/>
      <c r="CRC261" s="0"/>
      <c r="CRD261" s="0"/>
      <c r="CRE261" s="0"/>
      <c r="CRF261" s="0"/>
      <c r="CRG261" s="0"/>
      <c r="CRH261" s="0"/>
      <c r="CRI261" s="0"/>
      <c r="CRJ261" s="0"/>
      <c r="CRK261" s="0"/>
      <c r="CRL261" s="0"/>
      <c r="CRM261" s="0"/>
      <c r="CRN261" s="0"/>
      <c r="CRO261" s="0"/>
      <c r="CRP261" s="0"/>
      <c r="CRQ261" s="0"/>
      <c r="CRR261" s="0"/>
      <c r="CRS261" s="0"/>
      <c r="CRT261" s="0"/>
      <c r="CRU261" s="0"/>
      <c r="CRV261" s="0"/>
      <c r="CRW261" s="0"/>
      <c r="CRX261" s="0"/>
      <c r="CRY261" s="0"/>
      <c r="CRZ261" s="0"/>
      <c r="CSA261" s="0"/>
      <c r="CSB261" s="0"/>
      <c r="CSC261" s="0"/>
      <c r="CSD261" s="0"/>
      <c r="CSE261" s="0"/>
      <c r="CSF261" s="0"/>
      <c r="CSG261" s="0"/>
      <c r="CSH261" s="0"/>
      <c r="CSI261" s="0"/>
      <c r="CSJ261" s="0"/>
      <c r="CSK261" s="0"/>
      <c r="CSL261" s="0"/>
      <c r="CSM261" s="0"/>
      <c r="CSN261" s="0"/>
      <c r="CSO261" s="0"/>
      <c r="CSP261" s="0"/>
      <c r="CSQ261" s="0"/>
      <c r="CSR261" s="0"/>
      <c r="CSS261" s="0"/>
      <c r="CST261" s="0"/>
      <c r="CSU261" s="0"/>
      <c r="CSV261" s="0"/>
      <c r="CSW261" s="0"/>
      <c r="CSX261" s="0"/>
      <c r="CSY261" s="0"/>
      <c r="CSZ261" s="0"/>
      <c r="CTA261" s="0"/>
      <c r="CTB261" s="0"/>
      <c r="CTC261" s="0"/>
      <c r="CTD261" s="0"/>
      <c r="CTE261" s="0"/>
      <c r="CTF261" s="0"/>
      <c r="CTG261" s="0"/>
      <c r="CTH261" s="0"/>
      <c r="CTI261" s="0"/>
      <c r="CTJ261" s="0"/>
      <c r="CTK261" s="0"/>
      <c r="CTL261" s="0"/>
      <c r="CTM261" s="0"/>
      <c r="CTN261" s="0"/>
      <c r="CTO261" s="0"/>
      <c r="CTP261" s="0"/>
      <c r="CTQ261" s="0"/>
      <c r="CTR261" s="0"/>
      <c r="CTS261" s="0"/>
      <c r="CTT261" s="0"/>
      <c r="CTU261" s="0"/>
      <c r="CTV261" s="0"/>
      <c r="CTW261" s="0"/>
      <c r="CTX261" s="0"/>
      <c r="CTY261" s="0"/>
      <c r="CTZ261" s="0"/>
      <c r="CUA261" s="0"/>
      <c r="CUB261" s="0"/>
      <c r="CUC261" s="0"/>
      <c r="CUD261" s="0"/>
      <c r="CUE261" s="0"/>
      <c r="CUF261" s="0"/>
      <c r="CUG261" s="0"/>
      <c r="CUH261" s="0"/>
      <c r="CUI261" s="0"/>
      <c r="CUJ261" s="0"/>
      <c r="CUK261" s="0"/>
      <c r="CUL261" s="0"/>
      <c r="CUM261" s="0"/>
      <c r="CUN261" s="0"/>
      <c r="CUO261" s="0"/>
      <c r="CUP261" s="0"/>
      <c r="CUQ261" s="0"/>
      <c r="CUR261" s="0"/>
      <c r="CUS261" s="0"/>
      <c r="CUT261" s="0"/>
      <c r="CUU261" s="0"/>
      <c r="CUV261" s="0"/>
      <c r="CUW261" s="0"/>
      <c r="CUX261" s="0"/>
      <c r="CUY261" s="0"/>
      <c r="CUZ261" s="0"/>
      <c r="CVA261" s="0"/>
      <c r="CVB261" s="0"/>
      <c r="CVC261" s="0"/>
      <c r="CVD261" s="0"/>
      <c r="CVE261" s="0"/>
      <c r="CVF261" s="0"/>
      <c r="CVG261" s="0"/>
      <c r="CVH261" s="0"/>
      <c r="CVI261" s="0"/>
      <c r="CVJ261" s="0"/>
      <c r="CVK261" s="0"/>
      <c r="CVL261" s="0"/>
      <c r="CVM261" s="0"/>
      <c r="CVN261" s="0"/>
      <c r="CVO261" s="0"/>
      <c r="CVP261" s="0"/>
      <c r="CVQ261" s="0"/>
      <c r="CVR261" s="0"/>
      <c r="CVS261" s="0"/>
      <c r="CVT261" s="0"/>
      <c r="CVU261" s="0"/>
      <c r="CVV261" s="0"/>
      <c r="CVW261" s="0"/>
      <c r="CVX261" s="0"/>
      <c r="CVY261" s="0"/>
      <c r="CVZ261" s="0"/>
      <c r="CWA261" s="0"/>
      <c r="CWB261" s="0"/>
      <c r="CWC261" s="0"/>
      <c r="CWD261" s="0"/>
      <c r="CWE261" s="0"/>
      <c r="CWF261" s="0"/>
      <c r="CWG261" s="0"/>
      <c r="CWH261" s="0"/>
      <c r="CWI261" s="0"/>
      <c r="CWJ261" s="0"/>
      <c r="CWK261" s="0"/>
      <c r="CWL261" s="0"/>
      <c r="CWM261" s="0"/>
      <c r="CWN261" s="0"/>
      <c r="CWO261" s="0"/>
      <c r="CWP261" s="0"/>
      <c r="CWQ261" s="0"/>
      <c r="CWR261" s="0"/>
      <c r="CWS261" s="0"/>
      <c r="CWT261" s="0"/>
      <c r="CWU261" s="0"/>
      <c r="CWV261" s="0"/>
      <c r="CWW261" s="0"/>
      <c r="CWX261" s="0"/>
      <c r="CWY261" s="0"/>
      <c r="CWZ261" s="0"/>
      <c r="CXA261" s="0"/>
      <c r="CXB261" s="0"/>
      <c r="CXC261" s="0"/>
      <c r="CXD261" s="0"/>
      <c r="CXE261" s="0"/>
      <c r="CXF261" s="0"/>
      <c r="CXG261" s="0"/>
      <c r="CXH261" s="0"/>
      <c r="CXI261" s="0"/>
      <c r="CXJ261" s="0"/>
      <c r="CXK261" s="0"/>
      <c r="CXL261" s="0"/>
      <c r="CXM261" s="0"/>
      <c r="CXN261" s="0"/>
      <c r="CXO261" s="0"/>
      <c r="CXP261" s="0"/>
      <c r="CXQ261" s="0"/>
      <c r="CXR261" s="0"/>
      <c r="CXS261" s="0"/>
      <c r="CXT261" s="0"/>
      <c r="CXU261" s="0"/>
      <c r="CXV261" s="0"/>
      <c r="CXW261" s="0"/>
      <c r="CXX261" s="0"/>
      <c r="CXY261" s="0"/>
      <c r="CXZ261" s="0"/>
      <c r="CYA261" s="0"/>
      <c r="CYB261" s="0"/>
      <c r="CYC261" s="0"/>
      <c r="CYD261" s="0"/>
      <c r="CYE261" s="0"/>
      <c r="CYF261" s="0"/>
      <c r="CYG261" s="0"/>
      <c r="CYH261" s="0"/>
      <c r="CYI261" s="0"/>
      <c r="CYJ261" s="0"/>
      <c r="CYK261" s="0"/>
      <c r="CYL261" s="0"/>
      <c r="CYM261" s="0"/>
      <c r="CYN261" s="0"/>
      <c r="CYO261" s="0"/>
      <c r="CYP261" s="0"/>
      <c r="CYQ261" s="0"/>
      <c r="CYR261" s="0"/>
      <c r="CYS261" s="0"/>
      <c r="CYT261" s="0"/>
      <c r="CYU261" s="0"/>
      <c r="CYV261" s="0"/>
      <c r="CYW261" s="0"/>
      <c r="CYX261" s="0"/>
      <c r="CYY261" s="0"/>
      <c r="CYZ261" s="0"/>
      <c r="CZA261" s="0"/>
      <c r="CZB261" s="0"/>
      <c r="CZC261" s="0"/>
      <c r="CZD261" s="0"/>
      <c r="CZE261" s="0"/>
      <c r="CZF261" s="0"/>
      <c r="CZG261" s="0"/>
      <c r="CZH261" s="0"/>
      <c r="CZI261" s="0"/>
      <c r="CZJ261" s="0"/>
      <c r="CZK261" s="0"/>
      <c r="CZL261" s="0"/>
      <c r="CZM261" s="0"/>
      <c r="CZN261" s="0"/>
      <c r="CZO261" s="0"/>
      <c r="CZP261" s="0"/>
      <c r="CZQ261" s="0"/>
      <c r="CZR261" s="0"/>
      <c r="CZS261" s="0"/>
      <c r="CZT261" s="0"/>
      <c r="CZU261" s="0"/>
      <c r="CZV261" s="0"/>
      <c r="CZW261" s="0"/>
      <c r="CZX261" s="0"/>
      <c r="CZY261" s="0"/>
      <c r="CZZ261" s="0"/>
      <c r="DAA261" s="0"/>
      <c r="DAB261" s="0"/>
      <c r="DAC261" s="0"/>
      <c r="DAD261" s="0"/>
      <c r="DAE261" s="0"/>
      <c r="DAF261" s="0"/>
      <c r="DAG261" s="0"/>
      <c r="DAH261" s="0"/>
      <c r="DAI261" s="0"/>
      <c r="DAJ261" s="0"/>
      <c r="DAK261" s="0"/>
      <c r="DAL261" s="0"/>
      <c r="DAM261" s="0"/>
      <c r="DAN261" s="0"/>
      <c r="DAO261" s="0"/>
      <c r="DAP261" s="0"/>
      <c r="DAQ261" s="0"/>
      <c r="DAR261" s="0"/>
      <c r="DAS261" s="0"/>
      <c r="DAT261" s="0"/>
      <c r="DAU261" s="0"/>
      <c r="DAV261" s="0"/>
      <c r="DAW261" s="0"/>
      <c r="DAX261" s="0"/>
      <c r="DAY261" s="0"/>
      <c r="DAZ261" s="0"/>
      <c r="DBA261" s="0"/>
      <c r="DBB261" s="0"/>
      <c r="DBC261" s="0"/>
      <c r="DBD261" s="0"/>
      <c r="DBE261" s="0"/>
      <c r="DBF261" s="0"/>
      <c r="DBG261" s="0"/>
      <c r="DBH261" s="0"/>
      <c r="DBI261" s="0"/>
      <c r="DBJ261" s="0"/>
      <c r="DBK261" s="0"/>
      <c r="DBL261" s="0"/>
      <c r="DBM261" s="0"/>
      <c r="DBN261" s="0"/>
      <c r="DBO261" s="0"/>
      <c r="DBP261" s="0"/>
      <c r="DBQ261" s="0"/>
      <c r="DBR261" s="0"/>
      <c r="DBS261" s="0"/>
      <c r="DBT261" s="0"/>
      <c r="DBU261" s="0"/>
      <c r="DBV261" s="0"/>
      <c r="DBW261" s="0"/>
      <c r="DBX261" s="0"/>
      <c r="DBY261" s="0"/>
      <c r="DBZ261" s="0"/>
      <c r="DCA261" s="0"/>
      <c r="DCB261" s="0"/>
      <c r="DCC261" s="0"/>
      <c r="DCD261" s="0"/>
      <c r="DCE261" s="0"/>
      <c r="DCF261" s="0"/>
      <c r="DCG261" s="0"/>
      <c r="DCH261" s="0"/>
      <c r="DCI261" s="0"/>
      <c r="DCJ261" s="0"/>
      <c r="DCK261" s="0"/>
      <c r="DCL261" s="0"/>
      <c r="DCM261" s="0"/>
      <c r="DCN261" s="0"/>
      <c r="DCO261" s="0"/>
      <c r="DCP261" s="0"/>
      <c r="DCQ261" s="0"/>
      <c r="DCR261" s="0"/>
      <c r="DCS261" s="0"/>
      <c r="DCT261" s="0"/>
      <c r="DCU261" s="0"/>
      <c r="DCV261" s="0"/>
      <c r="DCW261" s="0"/>
      <c r="DCX261" s="0"/>
      <c r="DCY261" s="0"/>
      <c r="DCZ261" s="0"/>
      <c r="DDA261" s="0"/>
      <c r="DDB261" s="0"/>
      <c r="DDC261" s="0"/>
      <c r="DDD261" s="0"/>
      <c r="DDE261" s="0"/>
      <c r="DDF261" s="0"/>
      <c r="DDG261" s="0"/>
      <c r="DDH261" s="0"/>
      <c r="DDI261" s="0"/>
      <c r="DDJ261" s="0"/>
      <c r="DDK261" s="0"/>
      <c r="DDL261" s="0"/>
      <c r="DDM261" s="0"/>
      <c r="DDN261" s="0"/>
      <c r="DDO261" s="0"/>
      <c r="DDP261" s="0"/>
      <c r="DDQ261" s="0"/>
      <c r="DDR261" s="0"/>
      <c r="DDS261" s="0"/>
      <c r="DDT261" s="0"/>
      <c r="DDU261" s="0"/>
      <c r="DDV261" s="0"/>
      <c r="DDW261" s="0"/>
      <c r="DDX261" s="0"/>
      <c r="DDY261" s="0"/>
      <c r="DDZ261" s="0"/>
      <c r="DEA261" s="0"/>
      <c r="DEB261" s="0"/>
      <c r="DEC261" s="0"/>
      <c r="DED261" s="0"/>
      <c r="DEE261" s="0"/>
      <c r="DEF261" s="0"/>
      <c r="DEG261" s="0"/>
      <c r="DEH261" s="0"/>
      <c r="DEI261" s="0"/>
      <c r="DEJ261" s="0"/>
      <c r="DEK261" s="0"/>
      <c r="DEL261" s="0"/>
      <c r="DEM261" s="0"/>
      <c r="DEN261" s="0"/>
      <c r="DEO261" s="0"/>
      <c r="DEP261" s="0"/>
      <c r="DEQ261" s="0"/>
      <c r="DER261" s="0"/>
      <c r="DES261" s="0"/>
      <c r="DET261" s="0"/>
      <c r="DEU261" s="0"/>
      <c r="DEV261" s="0"/>
      <c r="DEW261" s="0"/>
      <c r="DEX261" s="0"/>
      <c r="DEY261" s="0"/>
      <c r="DEZ261" s="0"/>
      <c r="DFA261" s="0"/>
      <c r="DFB261" s="0"/>
      <c r="DFC261" s="0"/>
      <c r="DFD261" s="0"/>
      <c r="DFE261" s="0"/>
      <c r="DFF261" s="0"/>
      <c r="DFG261" s="0"/>
      <c r="DFH261" s="0"/>
      <c r="DFI261" s="0"/>
      <c r="DFJ261" s="0"/>
      <c r="DFK261" s="0"/>
      <c r="DFL261" s="0"/>
      <c r="DFM261" s="0"/>
      <c r="DFN261" s="0"/>
      <c r="DFO261" s="0"/>
      <c r="DFP261" s="0"/>
      <c r="DFQ261" s="0"/>
      <c r="DFR261" s="0"/>
      <c r="DFS261" s="0"/>
      <c r="DFT261" s="0"/>
      <c r="DFU261" s="0"/>
      <c r="DFV261" s="0"/>
      <c r="DFW261" s="0"/>
      <c r="DFX261" s="0"/>
      <c r="DFY261" s="0"/>
      <c r="DFZ261" s="0"/>
      <c r="DGA261" s="0"/>
      <c r="DGB261" s="0"/>
      <c r="DGC261" s="0"/>
      <c r="DGD261" s="0"/>
      <c r="DGE261" s="0"/>
      <c r="DGF261" s="0"/>
      <c r="DGG261" s="0"/>
      <c r="DGH261" s="0"/>
      <c r="DGI261" s="0"/>
      <c r="DGJ261" s="0"/>
      <c r="DGK261" s="0"/>
      <c r="DGL261" s="0"/>
      <c r="DGM261" s="0"/>
      <c r="DGN261" s="0"/>
      <c r="DGO261" s="0"/>
      <c r="DGP261" s="0"/>
      <c r="DGQ261" s="0"/>
      <c r="DGR261" s="0"/>
      <c r="DGS261" s="0"/>
      <c r="DGT261" s="0"/>
      <c r="DGU261" s="0"/>
      <c r="DGV261" s="0"/>
      <c r="DGW261" s="0"/>
      <c r="DGX261" s="0"/>
      <c r="DGY261" s="0"/>
      <c r="DGZ261" s="0"/>
      <c r="DHA261" s="0"/>
      <c r="DHB261" s="0"/>
      <c r="DHC261" s="0"/>
      <c r="DHD261" s="0"/>
      <c r="DHE261" s="0"/>
      <c r="DHF261" s="0"/>
      <c r="DHG261" s="0"/>
      <c r="DHH261" s="0"/>
      <c r="DHI261" s="0"/>
      <c r="DHJ261" s="0"/>
      <c r="DHK261" s="0"/>
      <c r="DHL261" s="0"/>
      <c r="DHM261" s="0"/>
      <c r="DHN261" s="0"/>
      <c r="DHO261" s="0"/>
      <c r="DHP261" s="0"/>
      <c r="DHQ261" s="0"/>
      <c r="DHR261" s="0"/>
      <c r="DHS261" s="0"/>
      <c r="DHT261" s="0"/>
      <c r="DHU261" s="0"/>
      <c r="DHV261" s="0"/>
      <c r="DHW261" s="0"/>
      <c r="DHX261" s="0"/>
      <c r="DHY261" s="0"/>
      <c r="DHZ261" s="0"/>
      <c r="DIA261" s="0"/>
      <c r="DIB261" s="0"/>
      <c r="DIC261" s="0"/>
      <c r="DID261" s="0"/>
      <c r="DIE261" s="0"/>
      <c r="DIF261" s="0"/>
      <c r="DIG261" s="0"/>
      <c r="DIH261" s="0"/>
      <c r="DII261" s="0"/>
      <c r="DIJ261" s="0"/>
      <c r="DIK261" s="0"/>
      <c r="DIL261" s="0"/>
      <c r="DIM261" s="0"/>
      <c r="DIN261" s="0"/>
      <c r="DIO261" s="0"/>
      <c r="DIP261" s="0"/>
      <c r="DIQ261" s="0"/>
      <c r="DIR261" s="0"/>
      <c r="DIS261" s="0"/>
      <c r="DIT261" s="0"/>
      <c r="DIU261" s="0"/>
      <c r="DIV261" s="0"/>
      <c r="DIW261" s="0"/>
      <c r="DIX261" s="0"/>
      <c r="DIY261" s="0"/>
      <c r="DIZ261" s="0"/>
      <c r="DJA261" s="0"/>
      <c r="DJB261" s="0"/>
      <c r="DJC261" s="0"/>
      <c r="DJD261" s="0"/>
      <c r="DJE261" s="0"/>
      <c r="DJF261" s="0"/>
      <c r="DJG261" s="0"/>
      <c r="DJH261" s="0"/>
      <c r="DJI261" s="0"/>
      <c r="DJJ261" s="0"/>
      <c r="DJK261" s="0"/>
      <c r="DJL261" s="0"/>
      <c r="DJM261" s="0"/>
      <c r="DJN261" s="0"/>
      <c r="DJO261" s="0"/>
      <c r="DJP261" s="0"/>
      <c r="DJQ261" s="0"/>
      <c r="DJR261" s="0"/>
      <c r="DJS261" s="0"/>
      <c r="DJT261" s="0"/>
      <c r="DJU261" s="0"/>
      <c r="DJV261" s="0"/>
      <c r="DJW261" s="0"/>
      <c r="DJX261" s="0"/>
      <c r="DJY261" s="0"/>
      <c r="DJZ261" s="0"/>
      <c r="DKA261" s="0"/>
      <c r="DKB261" s="0"/>
      <c r="DKC261" s="0"/>
      <c r="DKD261" s="0"/>
      <c r="DKE261" s="0"/>
      <c r="DKF261" s="0"/>
      <c r="DKG261" s="0"/>
      <c r="DKH261" s="0"/>
      <c r="DKI261" s="0"/>
      <c r="DKJ261" s="0"/>
      <c r="DKK261" s="0"/>
      <c r="DKL261" s="0"/>
      <c r="DKM261" s="0"/>
      <c r="DKN261" s="0"/>
      <c r="DKO261" s="0"/>
      <c r="DKP261" s="0"/>
      <c r="DKQ261" s="0"/>
      <c r="DKR261" s="0"/>
      <c r="DKS261" s="0"/>
      <c r="DKT261" s="0"/>
      <c r="DKU261" s="0"/>
      <c r="DKV261" s="0"/>
      <c r="DKW261" s="0"/>
      <c r="DKX261" s="0"/>
      <c r="DKY261" s="0"/>
      <c r="DKZ261" s="0"/>
      <c r="DLA261" s="0"/>
      <c r="DLB261" s="0"/>
      <c r="DLC261" s="0"/>
      <c r="DLD261" s="0"/>
      <c r="DLE261" s="0"/>
      <c r="DLF261" s="0"/>
      <c r="DLG261" s="0"/>
      <c r="DLH261" s="0"/>
      <c r="DLI261" s="0"/>
      <c r="DLJ261" s="0"/>
      <c r="DLK261" s="0"/>
      <c r="DLL261" s="0"/>
      <c r="DLM261" s="0"/>
      <c r="DLN261" s="0"/>
      <c r="DLO261" s="0"/>
      <c r="DLP261" s="0"/>
      <c r="DLQ261" s="0"/>
      <c r="DLR261" s="0"/>
      <c r="DLS261" s="0"/>
      <c r="DLT261" s="0"/>
      <c r="DLU261" s="0"/>
      <c r="DLV261" s="0"/>
      <c r="DLW261" s="0"/>
      <c r="DLX261" s="0"/>
      <c r="DLY261" s="0"/>
      <c r="DLZ261" s="0"/>
      <c r="DMA261" s="0"/>
      <c r="DMB261" s="0"/>
      <c r="DMC261" s="0"/>
      <c r="DMD261" s="0"/>
      <c r="DME261" s="0"/>
      <c r="DMF261" s="0"/>
      <c r="DMG261" s="0"/>
      <c r="DMH261" s="0"/>
      <c r="DMI261" s="0"/>
      <c r="DMJ261" s="0"/>
      <c r="DMK261" s="0"/>
      <c r="DML261" s="0"/>
      <c r="DMM261" s="0"/>
      <c r="DMN261" s="0"/>
      <c r="DMO261" s="0"/>
      <c r="DMP261" s="0"/>
      <c r="DMQ261" s="0"/>
      <c r="DMR261" s="0"/>
      <c r="DMS261" s="0"/>
      <c r="DMT261" s="0"/>
      <c r="DMU261" s="0"/>
      <c r="DMV261" s="0"/>
      <c r="DMW261" s="0"/>
      <c r="DMX261" s="0"/>
      <c r="DMY261" s="0"/>
      <c r="DMZ261" s="0"/>
      <c r="DNA261" s="0"/>
      <c r="DNB261" s="0"/>
      <c r="DNC261" s="0"/>
      <c r="DND261" s="0"/>
      <c r="DNE261" s="0"/>
      <c r="DNF261" s="0"/>
      <c r="DNG261" s="0"/>
      <c r="DNH261" s="0"/>
      <c r="DNI261" s="0"/>
      <c r="DNJ261" s="0"/>
      <c r="DNK261" s="0"/>
      <c r="DNL261" s="0"/>
      <c r="DNM261" s="0"/>
      <c r="DNN261" s="0"/>
      <c r="DNO261" s="0"/>
      <c r="DNP261" s="0"/>
      <c r="DNQ261" s="0"/>
      <c r="DNR261" s="0"/>
      <c r="DNS261" s="0"/>
      <c r="DNT261" s="0"/>
      <c r="DNU261" s="0"/>
      <c r="DNV261" s="0"/>
      <c r="DNW261" s="0"/>
      <c r="DNX261" s="0"/>
      <c r="DNY261" s="0"/>
      <c r="DNZ261" s="0"/>
      <c r="DOA261" s="0"/>
      <c r="DOB261" s="0"/>
      <c r="DOC261" s="0"/>
      <c r="DOD261" s="0"/>
      <c r="DOE261" s="0"/>
      <c r="DOF261" s="0"/>
      <c r="DOG261" s="0"/>
      <c r="DOH261" s="0"/>
      <c r="DOI261" s="0"/>
      <c r="DOJ261" s="0"/>
      <c r="DOK261" s="0"/>
      <c r="DOL261" s="0"/>
      <c r="DOM261" s="0"/>
      <c r="DON261" s="0"/>
      <c r="DOO261" s="0"/>
      <c r="DOP261" s="0"/>
      <c r="DOQ261" s="0"/>
      <c r="DOR261" s="0"/>
      <c r="DOS261" s="0"/>
      <c r="DOT261" s="0"/>
      <c r="DOU261" s="0"/>
      <c r="DOV261" s="0"/>
      <c r="DOW261" s="0"/>
      <c r="DOX261" s="0"/>
      <c r="DOY261" s="0"/>
      <c r="DOZ261" s="0"/>
      <c r="DPA261" s="0"/>
      <c r="DPB261" s="0"/>
      <c r="DPC261" s="0"/>
      <c r="DPD261" s="0"/>
      <c r="DPE261" s="0"/>
      <c r="DPF261" s="0"/>
      <c r="DPG261" s="0"/>
      <c r="DPH261" s="0"/>
      <c r="DPI261" s="0"/>
      <c r="DPJ261" s="0"/>
      <c r="DPK261" s="0"/>
      <c r="DPL261" s="0"/>
      <c r="DPM261" s="0"/>
      <c r="DPN261" s="0"/>
      <c r="DPO261" s="0"/>
      <c r="DPP261" s="0"/>
      <c r="DPQ261" s="0"/>
      <c r="DPR261" s="0"/>
      <c r="DPS261" s="0"/>
      <c r="DPT261" s="0"/>
      <c r="DPU261" s="0"/>
      <c r="DPV261" s="0"/>
      <c r="DPW261" s="0"/>
      <c r="DPX261" s="0"/>
      <c r="DPY261" s="0"/>
      <c r="DPZ261" s="0"/>
      <c r="DQA261" s="0"/>
      <c r="DQB261" s="0"/>
      <c r="DQC261" s="0"/>
      <c r="DQD261" s="0"/>
      <c r="DQE261" s="0"/>
      <c r="DQF261" s="0"/>
      <c r="DQG261" s="0"/>
      <c r="DQH261" s="0"/>
      <c r="DQI261" s="0"/>
      <c r="DQJ261" s="0"/>
      <c r="DQK261" s="0"/>
      <c r="DQL261" s="0"/>
      <c r="DQM261" s="0"/>
      <c r="DQN261" s="0"/>
      <c r="DQO261" s="0"/>
      <c r="DQP261" s="0"/>
      <c r="DQQ261" s="0"/>
      <c r="DQR261" s="0"/>
      <c r="DQS261" s="0"/>
      <c r="DQT261" s="0"/>
      <c r="DQU261" s="0"/>
      <c r="DQV261" s="0"/>
      <c r="DQW261" s="0"/>
      <c r="DQX261" s="0"/>
      <c r="DQY261" s="0"/>
      <c r="DQZ261" s="0"/>
      <c r="DRA261" s="0"/>
      <c r="DRB261" s="0"/>
      <c r="DRC261" s="0"/>
      <c r="DRD261" s="0"/>
      <c r="DRE261" s="0"/>
      <c r="DRF261" s="0"/>
      <c r="DRG261" s="0"/>
      <c r="DRH261" s="0"/>
      <c r="DRI261" s="0"/>
      <c r="DRJ261" s="0"/>
      <c r="DRK261" s="0"/>
      <c r="DRL261" s="0"/>
      <c r="DRM261" s="0"/>
      <c r="DRN261" s="0"/>
      <c r="DRO261" s="0"/>
      <c r="DRP261" s="0"/>
      <c r="DRQ261" s="0"/>
      <c r="DRR261" s="0"/>
      <c r="DRS261" s="0"/>
      <c r="DRT261" s="0"/>
      <c r="DRU261" s="0"/>
      <c r="DRV261" s="0"/>
      <c r="DRW261" s="0"/>
      <c r="DRX261" s="0"/>
      <c r="DRY261" s="0"/>
      <c r="DRZ261" s="0"/>
      <c r="DSA261" s="0"/>
      <c r="DSB261" s="0"/>
      <c r="DSC261" s="0"/>
      <c r="DSD261" s="0"/>
      <c r="DSE261" s="0"/>
      <c r="DSF261" s="0"/>
      <c r="DSG261" s="0"/>
      <c r="DSH261" s="0"/>
      <c r="DSI261" s="0"/>
      <c r="DSJ261" s="0"/>
      <c r="DSK261" s="0"/>
      <c r="DSL261" s="0"/>
      <c r="DSM261" s="0"/>
      <c r="DSN261" s="0"/>
      <c r="DSO261" s="0"/>
      <c r="DSP261" s="0"/>
      <c r="DSQ261" s="0"/>
      <c r="DSR261" s="0"/>
      <c r="DSS261" s="0"/>
      <c r="DST261" s="0"/>
      <c r="DSU261" s="0"/>
      <c r="DSV261" s="0"/>
      <c r="DSW261" s="0"/>
      <c r="DSX261" s="0"/>
      <c r="DSY261" s="0"/>
      <c r="DSZ261" s="0"/>
      <c r="DTA261" s="0"/>
      <c r="DTB261" s="0"/>
      <c r="DTC261" s="0"/>
      <c r="DTD261" s="0"/>
      <c r="DTE261" s="0"/>
      <c r="DTF261" s="0"/>
      <c r="DTG261" s="0"/>
      <c r="DTH261" s="0"/>
      <c r="DTI261" s="0"/>
      <c r="DTJ261" s="0"/>
      <c r="DTK261" s="0"/>
      <c r="DTL261" s="0"/>
      <c r="DTM261" s="0"/>
      <c r="DTN261" s="0"/>
      <c r="DTO261" s="0"/>
      <c r="DTP261" s="0"/>
      <c r="DTQ261" s="0"/>
      <c r="DTR261" s="0"/>
      <c r="DTS261" s="0"/>
      <c r="DTT261" s="0"/>
      <c r="DTU261" s="0"/>
      <c r="DTV261" s="0"/>
      <c r="DTW261" s="0"/>
      <c r="DTX261" s="0"/>
      <c r="DTY261" s="0"/>
      <c r="DTZ261" s="0"/>
      <c r="DUA261" s="0"/>
      <c r="DUB261" s="0"/>
      <c r="DUC261" s="0"/>
      <c r="DUD261" s="0"/>
      <c r="DUE261" s="0"/>
      <c r="DUF261" s="0"/>
      <c r="DUG261" s="0"/>
      <c r="DUH261" s="0"/>
      <c r="DUI261" s="0"/>
      <c r="DUJ261" s="0"/>
      <c r="DUK261" s="0"/>
      <c r="DUL261" s="0"/>
      <c r="DUM261" s="0"/>
      <c r="DUN261" s="0"/>
      <c r="DUO261" s="0"/>
      <c r="DUP261" s="0"/>
      <c r="DUQ261" s="0"/>
      <c r="DUR261" s="0"/>
      <c r="DUS261" s="0"/>
      <c r="DUT261" s="0"/>
      <c r="DUU261" s="0"/>
      <c r="DUV261" s="0"/>
      <c r="DUW261" s="0"/>
      <c r="DUX261" s="0"/>
      <c r="DUY261" s="0"/>
      <c r="DUZ261" s="0"/>
      <c r="DVA261" s="0"/>
      <c r="DVB261" s="0"/>
      <c r="DVC261" s="0"/>
      <c r="DVD261" s="0"/>
      <c r="DVE261" s="0"/>
      <c r="DVF261" s="0"/>
      <c r="DVG261" s="0"/>
      <c r="DVH261" s="0"/>
      <c r="DVI261" s="0"/>
      <c r="DVJ261" s="0"/>
      <c r="DVK261" s="0"/>
      <c r="DVL261" s="0"/>
      <c r="DVM261" s="0"/>
      <c r="DVN261" s="0"/>
      <c r="DVO261" s="0"/>
      <c r="DVP261" s="0"/>
      <c r="DVQ261" s="0"/>
      <c r="DVR261" s="0"/>
      <c r="DVS261" s="0"/>
      <c r="DVT261" s="0"/>
      <c r="DVU261" s="0"/>
      <c r="DVV261" s="0"/>
      <c r="DVW261" s="0"/>
      <c r="DVX261" s="0"/>
      <c r="DVY261" s="0"/>
      <c r="DVZ261" s="0"/>
      <c r="DWA261" s="0"/>
      <c r="DWB261" s="0"/>
      <c r="DWC261" s="0"/>
      <c r="DWD261" s="0"/>
      <c r="DWE261" s="0"/>
      <c r="DWF261" s="0"/>
      <c r="DWG261" s="0"/>
      <c r="DWH261" s="0"/>
      <c r="DWI261" s="0"/>
      <c r="DWJ261" s="0"/>
      <c r="DWK261" s="0"/>
      <c r="DWL261" s="0"/>
      <c r="DWM261" s="0"/>
      <c r="DWN261" s="0"/>
      <c r="DWO261" s="0"/>
      <c r="DWP261" s="0"/>
      <c r="DWQ261" s="0"/>
      <c r="DWR261" s="0"/>
      <c r="DWS261" s="0"/>
      <c r="DWT261" s="0"/>
      <c r="DWU261" s="0"/>
      <c r="DWV261" s="0"/>
      <c r="DWW261" s="0"/>
      <c r="DWX261" s="0"/>
      <c r="DWY261" s="0"/>
      <c r="DWZ261" s="0"/>
      <c r="DXA261" s="0"/>
      <c r="DXB261" s="0"/>
      <c r="DXC261" s="0"/>
      <c r="DXD261" s="0"/>
      <c r="DXE261" s="0"/>
      <c r="DXF261" s="0"/>
      <c r="DXG261" s="0"/>
      <c r="DXH261" s="0"/>
      <c r="DXI261" s="0"/>
      <c r="DXJ261" s="0"/>
      <c r="DXK261" s="0"/>
      <c r="DXL261" s="0"/>
      <c r="DXM261" s="0"/>
      <c r="DXN261" s="0"/>
      <c r="DXO261" s="0"/>
      <c r="DXP261" s="0"/>
      <c r="DXQ261" s="0"/>
      <c r="DXR261" s="0"/>
      <c r="DXS261" s="0"/>
      <c r="DXT261" s="0"/>
      <c r="DXU261" s="0"/>
      <c r="DXV261" s="0"/>
      <c r="DXW261" s="0"/>
      <c r="DXX261" s="0"/>
      <c r="DXY261" s="0"/>
      <c r="DXZ261" s="0"/>
      <c r="DYA261" s="0"/>
      <c r="DYB261" s="0"/>
      <c r="DYC261" s="0"/>
      <c r="DYD261" s="0"/>
      <c r="DYE261" s="0"/>
      <c r="DYF261" s="0"/>
      <c r="DYG261" s="0"/>
      <c r="DYH261" s="0"/>
      <c r="DYI261" s="0"/>
      <c r="DYJ261" s="0"/>
      <c r="DYK261" s="0"/>
      <c r="DYL261" s="0"/>
      <c r="DYM261" s="0"/>
      <c r="DYN261" s="0"/>
      <c r="DYO261" s="0"/>
      <c r="DYP261" s="0"/>
      <c r="DYQ261" s="0"/>
      <c r="DYR261" s="0"/>
      <c r="DYS261" s="0"/>
      <c r="DYT261" s="0"/>
      <c r="DYU261" s="0"/>
      <c r="DYV261" s="0"/>
      <c r="DYW261" s="0"/>
      <c r="DYX261" s="0"/>
      <c r="DYY261" s="0"/>
      <c r="DYZ261" s="0"/>
      <c r="DZA261" s="0"/>
      <c r="DZB261" s="0"/>
      <c r="DZC261" s="0"/>
      <c r="DZD261" s="0"/>
      <c r="DZE261" s="0"/>
      <c r="DZF261" s="0"/>
      <c r="DZG261" s="0"/>
      <c r="DZH261" s="0"/>
      <c r="DZI261" s="0"/>
      <c r="DZJ261" s="0"/>
      <c r="DZK261" s="0"/>
      <c r="DZL261" s="0"/>
      <c r="DZM261" s="0"/>
      <c r="DZN261" s="0"/>
      <c r="DZO261" s="0"/>
      <c r="DZP261" s="0"/>
      <c r="DZQ261" s="0"/>
      <c r="DZR261" s="0"/>
      <c r="DZS261" s="0"/>
      <c r="DZT261" s="0"/>
      <c r="DZU261" s="0"/>
      <c r="DZV261" s="0"/>
      <c r="DZW261" s="0"/>
      <c r="DZX261" s="0"/>
      <c r="DZY261" s="0"/>
      <c r="DZZ261" s="0"/>
      <c r="EAA261" s="0"/>
      <c r="EAB261" s="0"/>
      <c r="EAC261" s="0"/>
      <c r="EAD261" s="0"/>
      <c r="EAE261" s="0"/>
      <c r="EAF261" s="0"/>
      <c r="EAG261" s="0"/>
      <c r="EAH261" s="0"/>
      <c r="EAI261" s="0"/>
      <c r="EAJ261" s="0"/>
      <c r="EAK261" s="0"/>
      <c r="EAL261" s="0"/>
      <c r="EAM261" s="0"/>
      <c r="EAN261" s="0"/>
      <c r="EAO261" s="0"/>
      <c r="EAP261" s="0"/>
      <c r="EAQ261" s="0"/>
      <c r="EAR261" s="0"/>
      <c r="EAS261" s="0"/>
      <c r="EAT261" s="0"/>
      <c r="EAU261" s="0"/>
      <c r="EAV261" s="0"/>
      <c r="EAW261" s="0"/>
      <c r="EAX261" s="0"/>
      <c r="EAY261" s="0"/>
      <c r="EAZ261" s="0"/>
      <c r="EBA261" s="0"/>
      <c r="EBB261" s="0"/>
      <c r="EBC261" s="0"/>
      <c r="EBD261" s="0"/>
      <c r="EBE261" s="0"/>
      <c r="EBF261" s="0"/>
      <c r="EBG261" s="0"/>
      <c r="EBH261" s="0"/>
      <c r="EBI261" s="0"/>
      <c r="EBJ261" s="0"/>
      <c r="EBK261" s="0"/>
      <c r="EBL261" s="0"/>
      <c r="EBM261" s="0"/>
      <c r="EBN261" s="0"/>
      <c r="EBO261" s="0"/>
      <c r="EBP261" s="0"/>
      <c r="EBQ261" s="0"/>
      <c r="EBR261" s="0"/>
      <c r="EBS261" s="0"/>
      <c r="EBT261" s="0"/>
      <c r="EBU261" s="0"/>
      <c r="EBV261" s="0"/>
      <c r="EBW261" s="0"/>
      <c r="EBX261" s="0"/>
      <c r="EBY261" s="0"/>
      <c r="EBZ261" s="0"/>
      <c r="ECA261" s="0"/>
      <c r="ECB261" s="0"/>
      <c r="ECC261" s="0"/>
      <c r="ECD261" s="0"/>
      <c r="ECE261" s="0"/>
      <c r="ECF261" s="0"/>
      <c r="ECG261" s="0"/>
      <c r="ECH261" s="0"/>
      <c r="ECI261" s="0"/>
      <c r="ECJ261" s="0"/>
      <c r="ECK261" s="0"/>
      <c r="ECL261" s="0"/>
      <c r="ECM261" s="0"/>
      <c r="ECN261" s="0"/>
      <c r="ECO261" s="0"/>
      <c r="ECP261" s="0"/>
      <c r="ECQ261" s="0"/>
      <c r="ECR261" s="0"/>
      <c r="ECS261" s="0"/>
      <c r="ECT261" s="0"/>
      <c r="ECU261" s="0"/>
      <c r="ECV261" s="0"/>
      <c r="ECW261" s="0"/>
      <c r="ECX261" s="0"/>
      <c r="ECY261" s="0"/>
      <c r="ECZ261" s="0"/>
      <c r="EDA261" s="0"/>
      <c r="EDB261" s="0"/>
      <c r="EDC261" s="0"/>
      <c r="EDD261" s="0"/>
      <c r="EDE261" s="0"/>
      <c r="EDF261" s="0"/>
      <c r="EDG261" s="0"/>
      <c r="EDH261" s="0"/>
      <c r="EDI261" s="0"/>
      <c r="EDJ261" s="0"/>
      <c r="EDK261" s="0"/>
      <c r="EDL261" s="0"/>
      <c r="EDM261" s="0"/>
      <c r="EDN261" s="0"/>
      <c r="EDO261" s="0"/>
      <c r="EDP261" s="0"/>
      <c r="EDQ261" s="0"/>
      <c r="EDR261" s="0"/>
      <c r="EDS261" s="0"/>
      <c r="EDT261" s="0"/>
      <c r="EDU261" s="0"/>
      <c r="EDV261" s="0"/>
      <c r="EDW261" s="0"/>
      <c r="EDX261" s="0"/>
      <c r="EDY261" s="0"/>
      <c r="EDZ261" s="0"/>
      <c r="EEA261" s="0"/>
      <c r="EEB261" s="0"/>
      <c r="EEC261" s="0"/>
      <c r="EED261" s="0"/>
      <c r="EEE261" s="0"/>
      <c r="EEF261" s="0"/>
      <c r="EEG261" s="0"/>
      <c r="EEH261" s="0"/>
      <c r="EEI261" s="0"/>
      <c r="EEJ261" s="0"/>
      <c r="EEK261" s="0"/>
      <c r="EEL261" s="0"/>
      <c r="EEM261" s="0"/>
      <c r="EEN261" s="0"/>
      <c r="EEO261" s="0"/>
      <c r="EEP261" s="0"/>
      <c r="EEQ261" s="0"/>
      <c r="EER261" s="0"/>
      <c r="EES261" s="0"/>
      <c r="EET261" s="0"/>
      <c r="EEU261" s="0"/>
      <c r="EEV261" s="0"/>
      <c r="EEW261" s="0"/>
      <c r="EEX261" s="0"/>
      <c r="EEY261" s="0"/>
      <c r="EEZ261" s="0"/>
      <c r="EFA261" s="0"/>
      <c r="EFB261" s="0"/>
      <c r="EFC261" s="0"/>
      <c r="EFD261" s="0"/>
      <c r="EFE261" s="0"/>
      <c r="EFF261" s="0"/>
      <c r="EFG261" s="0"/>
      <c r="EFH261" s="0"/>
      <c r="EFI261" s="0"/>
      <c r="EFJ261" s="0"/>
      <c r="EFK261" s="0"/>
      <c r="EFL261" s="0"/>
      <c r="EFM261" s="0"/>
      <c r="EFN261" s="0"/>
      <c r="EFO261" s="0"/>
      <c r="EFP261" s="0"/>
      <c r="EFQ261" s="0"/>
      <c r="EFR261" s="0"/>
      <c r="EFS261" s="0"/>
      <c r="EFT261" s="0"/>
      <c r="EFU261" s="0"/>
      <c r="EFV261" s="0"/>
      <c r="EFW261" s="0"/>
      <c r="EFX261" s="0"/>
      <c r="EFY261" s="0"/>
      <c r="EFZ261" s="0"/>
      <c r="EGA261" s="0"/>
      <c r="EGB261" s="0"/>
      <c r="EGC261" s="0"/>
      <c r="EGD261" s="0"/>
      <c r="EGE261" s="0"/>
      <c r="EGF261" s="0"/>
      <c r="EGG261" s="0"/>
      <c r="EGH261" s="0"/>
      <c r="EGI261" s="0"/>
      <c r="EGJ261" s="0"/>
      <c r="EGK261" s="0"/>
      <c r="EGL261" s="0"/>
      <c r="EGM261" s="0"/>
      <c r="EGN261" s="0"/>
      <c r="EGO261" s="0"/>
      <c r="EGP261" s="0"/>
      <c r="EGQ261" s="0"/>
      <c r="EGR261" s="0"/>
      <c r="EGS261" s="0"/>
      <c r="EGT261" s="0"/>
      <c r="EGU261" s="0"/>
      <c r="EGV261" s="0"/>
      <c r="EGW261" s="0"/>
      <c r="EGX261" s="0"/>
      <c r="EGY261" s="0"/>
      <c r="EGZ261" s="0"/>
      <c r="EHA261" s="0"/>
      <c r="EHB261" s="0"/>
      <c r="EHC261" s="0"/>
      <c r="EHD261" s="0"/>
      <c r="EHE261" s="0"/>
      <c r="EHF261" s="0"/>
      <c r="EHG261" s="0"/>
      <c r="EHH261" s="0"/>
      <c r="EHI261" s="0"/>
      <c r="EHJ261" s="0"/>
      <c r="EHK261" s="0"/>
      <c r="EHL261" s="0"/>
      <c r="EHM261" s="0"/>
      <c r="EHN261" s="0"/>
      <c r="EHO261" s="0"/>
      <c r="EHP261" s="0"/>
      <c r="EHQ261" s="0"/>
      <c r="EHR261" s="0"/>
      <c r="EHS261" s="0"/>
      <c r="EHT261" s="0"/>
      <c r="EHU261" s="0"/>
      <c r="EHV261" s="0"/>
      <c r="EHW261" s="0"/>
      <c r="EHX261" s="0"/>
      <c r="EHY261" s="0"/>
      <c r="EHZ261" s="0"/>
      <c r="EIA261" s="0"/>
      <c r="EIB261" s="0"/>
      <c r="EIC261" s="0"/>
      <c r="EID261" s="0"/>
      <c r="EIE261" s="0"/>
      <c r="EIF261" s="0"/>
      <c r="EIG261" s="0"/>
      <c r="EIH261" s="0"/>
      <c r="EII261" s="0"/>
      <c r="EIJ261" s="0"/>
      <c r="EIK261" s="0"/>
      <c r="EIL261" s="0"/>
      <c r="EIM261" s="0"/>
      <c r="EIN261" s="0"/>
      <c r="EIO261" s="0"/>
      <c r="EIP261" s="0"/>
      <c r="EIQ261" s="0"/>
      <c r="EIR261" s="0"/>
      <c r="EIS261" s="0"/>
      <c r="EIT261" s="0"/>
      <c r="EIU261" s="0"/>
      <c r="EIV261" s="0"/>
      <c r="EIW261" s="0"/>
      <c r="EIX261" s="0"/>
      <c r="EIY261" s="0"/>
      <c r="EIZ261" s="0"/>
      <c r="EJA261" s="0"/>
      <c r="EJB261" s="0"/>
      <c r="EJC261" s="0"/>
      <c r="EJD261" s="0"/>
      <c r="EJE261" s="0"/>
      <c r="EJF261" s="0"/>
      <c r="EJG261" s="0"/>
      <c r="EJH261" s="0"/>
      <c r="EJI261" s="0"/>
      <c r="EJJ261" s="0"/>
      <c r="EJK261" s="0"/>
      <c r="EJL261" s="0"/>
      <c r="EJM261" s="0"/>
      <c r="EJN261" s="0"/>
      <c r="EJO261" s="0"/>
      <c r="EJP261" s="0"/>
      <c r="EJQ261" s="0"/>
      <c r="EJR261" s="0"/>
      <c r="EJS261" s="0"/>
      <c r="EJT261" s="0"/>
      <c r="EJU261" s="0"/>
      <c r="EJV261" s="0"/>
      <c r="EJW261" s="0"/>
      <c r="EJX261" s="0"/>
      <c r="EJY261" s="0"/>
      <c r="EJZ261" s="0"/>
      <c r="EKA261" s="0"/>
      <c r="EKB261" s="0"/>
      <c r="EKC261" s="0"/>
      <c r="EKD261" s="0"/>
      <c r="EKE261" s="0"/>
      <c r="EKF261" s="0"/>
      <c r="EKG261" s="0"/>
      <c r="EKH261" s="0"/>
      <c r="EKI261" s="0"/>
      <c r="EKJ261" s="0"/>
      <c r="EKK261" s="0"/>
      <c r="EKL261" s="0"/>
      <c r="EKM261" s="0"/>
      <c r="EKN261" s="0"/>
      <c r="EKO261" s="0"/>
      <c r="EKP261" s="0"/>
      <c r="EKQ261" s="0"/>
      <c r="EKR261" s="0"/>
      <c r="EKS261" s="0"/>
      <c r="EKT261" s="0"/>
      <c r="EKU261" s="0"/>
      <c r="EKV261" s="0"/>
      <c r="EKW261" s="0"/>
      <c r="EKX261" s="0"/>
      <c r="EKY261" s="0"/>
      <c r="EKZ261" s="0"/>
      <c r="ELA261" s="0"/>
      <c r="ELB261" s="0"/>
      <c r="ELC261" s="0"/>
      <c r="ELD261" s="0"/>
      <c r="ELE261" s="0"/>
      <c r="ELF261" s="0"/>
      <c r="ELG261" s="0"/>
      <c r="ELH261" s="0"/>
      <c r="ELI261" s="0"/>
      <c r="ELJ261" s="0"/>
      <c r="ELK261" s="0"/>
      <c r="ELL261" s="0"/>
      <c r="ELM261" s="0"/>
      <c r="ELN261" s="0"/>
      <c r="ELO261" s="0"/>
      <c r="ELP261" s="0"/>
      <c r="ELQ261" s="0"/>
      <c r="ELR261" s="0"/>
      <c r="ELS261" s="0"/>
      <c r="ELT261" s="0"/>
      <c r="ELU261" s="0"/>
      <c r="ELV261" s="0"/>
      <c r="ELW261" s="0"/>
      <c r="ELX261" s="0"/>
      <c r="ELY261" s="0"/>
      <c r="ELZ261" s="0"/>
      <c r="EMA261" s="0"/>
      <c r="EMB261" s="0"/>
      <c r="EMC261" s="0"/>
      <c r="EMD261" s="0"/>
      <c r="EME261" s="0"/>
      <c r="EMF261" s="0"/>
      <c r="EMG261" s="0"/>
      <c r="EMH261" s="0"/>
      <c r="EMI261" s="0"/>
      <c r="EMJ261" s="0"/>
      <c r="EMK261" s="0"/>
      <c r="EML261" s="0"/>
      <c r="EMM261" s="0"/>
      <c r="EMN261" s="0"/>
      <c r="EMO261" s="0"/>
      <c r="EMP261" s="0"/>
      <c r="EMQ261" s="0"/>
      <c r="EMR261" s="0"/>
      <c r="EMS261" s="0"/>
      <c r="EMT261" s="0"/>
      <c r="EMU261" s="0"/>
      <c r="EMV261" s="0"/>
      <c r="EMW261" s="0"/>
      <c r="EMX261" s="0"/>
      <c r="EMY261" s="0"/>
      <c r="EMZ261" s="0"/>
      <c r="ENA261" s="0"/>
      <c r="ENB261" s="0"/>
      <c r="ENC261" s="0"/>
      <c r="END261" s="0"/>
      <c r="ENE261" s="0"/>
      <c r="ENF261" s="0"/>
      <c r="ENG261" s="0"/>
      <c r="ENH261" s="0"/>
      <c r="ENI261" s="0"/>
      <c r="ENJ261" s="0"/>
      <c r="ENK261" s="0"/>
      <c r="ENL261" s="0"/>
      <c r="ENM261" s="0"/>
      <c r="ENN261" s="0"/>
      <c r="ENO261" s="0"/>
      <c r="ENP261" s="0"/>
      <c r="ENQ261" s="0"/>
      <c r="ENR261" s="0"/>
      <c r="ENS261" s="0"/>
      <c r="ENT261" s="0"/>
      <c r="ENU261" s="0"/>
      <c r="ENV261" s="0"/>
      <c r="ENW261" s="0"/>
      <c r="ENX261" s="0"/>
      <c r="ENY261" s="0"/>
      <c r="ENZ261" s="0"/>
      <c r="EOA261" s="0"/>
      <c r="EOB261" s="0"/>
      <c r="EOC261" s="0"/>
      <c r="EOD261" s="0"/>
      <c r="EOE261" s="0"/>
      <c r="EOF261" s="0"/>
      <c r="EOG261" s="0"/>
      <c r="EOH261" s="0"/>
      <c r="EOI261" s="0"/>
      <c r="EOJ261" s="0"/>
      <c r="EOK261" s="0"/>
      <c r="EOL261" s="0"/>
      <c r="EOM261" s="0"/>
      <c r="EON261" s="0"/>
      <c r="EOO261" s="0"/>
      <c r="EOP261" s="0"/>
      <c r="EOQ261" s="0"/>
      <c r="EOR261" s="0"/>
      <c r="EOS261" s="0"/>
      <c r="EOT261" s="0"/>
      <c r="EOU261" s="0"/>
      <c r="EOV261" s="0"/>
      <c r="EOW261" s="0"/>
      <c r="EOX261" s="0"/>
      <c r="EOY261" s="0"/>
      <c r="EOZ261" s="0"/>
      <c r="EPA261" s="0"/>
      <c r="EPB261" s="0"/>
      <c r="EPC261" s="0"/>
      <c r="EPD261" s="0"/>
      <c r="EPE261" s="0"/>
      <c r="EPF261" s="0"/>
      <c r="EPG261" s="0"/>
      <c r="EPH261" s="0"/>
      <c r="EPI261" s="0"/>
      <c r="EPJ261" s="0"/>
      <c r="EPK261" s="0"/>
      <c r="EPL261" s="0"/>
      <c r="EPM261" s="0"/>
      <c r="EPN261" s="0"/>
      <c r="EPO261" s="0"/>
      <c r="EPP261" s="0"/>
      <c r="EPQ261" s="0"/>
      <c r="EPR261" s="0"/>
      <c r="EPS261" s="0"/>
      <c r="EPT261" s="0"/>
      <c r="EPU261" s="0"/>
      <c r="EPV261" s="0"/>
      <c r="EPW261" s="0"/>
      <c r="EPX261" s="0"/>
      <c r="EPY261" s="0"/>
      <c r="EPZ261" s="0"/>
      <c r="EQA261" s="0"/>
      <c r="EQB261" s="0"/>
      <c r="EQC261" s="0"/>
      <c r="EQD261" s="0"/>
      <c r="EQE261" s="0"/>
      <c r="EQF261" s="0"/>
      <c r="EQG261" s="0"/>
      <c r="EQH261" s="0"/>
      <c r="EQI261" s="0"/>
      <c r="EQJ261" s="0"/>
      <c r="EQK261" s="0"/>
      <c r="EQL261" s="0"/>
      <c r="EQM261" s="0"/>
      <c r="EQN261" s="0"/>
      <c r="EQO261" s="0"/>
      <c r="EQP261" s="0"/>
      <c r="EQQ261" s="0"/>
      <c r="EQR261" s="0"/>
      <c r="EQS261" s="0"/>
      <c r="EQT261" s="0"/>
      <c r="EQU261" s="0"/>
      <c r="EQV261" s="0"/>
      <c r="EQW261" s="0"/>
      <c r="EQX261" s="0"/>
      <c r="EQY261" s="0"/>
      <c r="EQZ261" s="0"/>
      <c r="ERA261" s="0"/>
      <c r="ERB261" s="0"/>
      <c r="ERC261" s="0"/>
      <c r="ERD261" s="0"/>
      <c r="ERE261" s="0"/>
      <c r="ERF261" s="0"/>
      <c r="ERG261" s="0"/>
      <c r="ERH261" s="0"/>
      <c r="ERI261" s="0"/>
      <c r="ERJ261" s="0"/>
      <c r="ERK261" s="0"/>
      <c r="ERL261" s="0"/>
      <c r="ERM261" s="0"/>
      <c r="ERN261" s="0"/>
      <c r="ERO261" s="0"/>
      <c r="ERP261" s="0"/>
      <c r="ERQ261" s="0"/>
      <c r="ERR261" s="0"/>
      <c r="ERS261" s="0"/>
      <c r="ERT261" s="0"/>
      <c r="ERU261" s="0"/>
      <c r="ERV261" s="0"/>
      <c r="ERW261" s="0"/>
      <c r="ERX261" s="0"/>
      <c r="ERY261" s="0"/>
      <c r="ERZ261" s="0"/>
      <c r="ESA261" s="0"/>
      <c r="ESB261" s="0"/>
      <c r="ESC261" s="0"/>
      <c r="ESD261" s="0"/>
      <c r="ESE261" s="0"/>
      <c r="ESF261" s="0"/>
      <c r="ESG261" s="0"/>
      <c r="ESH261" s="0"/>
      <c r="ESI261" s="0"/>
      <c r="ESJ261" s="0"/>
      <c r="ESK261" s="0"/>
      <c r="ESL261" s="0"/>
      <c r="ESM261" s="0"/>
      <c r="ESN261" s="0"/>
      <c r="ESO261" s="0"/>
      <c r="ESP261" s="0"/>
      <c r="ESQ261" s="0"/>
      <c r="ESR261" s="0"/>
      <c r="ESS261" s="0"/>
      <c r="EST261" s="0"/>
      <c r="ESU261" s="0"/>
      <c r="ESV261" s="0"/>
      <c r="ESW261" s="0"/>
      <c r="ESX261" s="0"/>
      <c r="ESY261" s="0"/>
      <c r="ESZ261" s="0"/>
      <c r="ETA261" s="0"/>
      <c r="ETB261" s="0"/>
      <c r="ETC261" s="0"/>
      <c r="ETD261" s="0"/>
      <c r="ETE261" s="0"/>
      <c r="ETF261" s="0"/>
      <c r="ETG261" s="0"/>
      <c r="ETH261" s="0"/>
      <c r="ETI261" s="0"/>
      <c r="ETJ261" s="0"/>
      <c r="ETK261" s="0"/>
      <c r="ETL261" s="0"/>
      <c r="ETM261" s="0"/>
      <c r="ETN261" s="0"/>
      <c r="ETO261" s="0"/>
      <c r="ETP261" s="0"/>
      <c r="ETQ261" s="0"/>
      <c r="ETR261" s="0"/>
      <c r="ETS261" s="0"/>
      <c r="ETT261" s="0"/>
      <c r="ETU261" s="0"/>
      <c r="ETV261" s="0"/>
      <c r="ETW261" s="0"/>
      <c r="ETX261" s="0"/>
      <c r="ETY261" s="0"/>
      <c r="ETZ261" s="0"/>
      <c r="EUA261" s="0"/>
      <c r="EUB261" s="0"/>
      <c r="EUC261" s="0"/>
      <c r="EUD261" s="0"/>
      <c r="EUE261" s="0"/>
      <c r="EUF261" s="0"/>
      <c r="EUG261" s="0"/>
      <c r="EUH261" s="0"/>
      <c r="EUI261" s="0"/>
      <c r="EUJ261" s="0"/>
      <c r="EUK261" s="0"/>
      <c r="EUL261" s="0"/>
      <c r="EUM261" s="0"/>
      <c r="EUN261" s="0"/>
      <c r="EUO261" s="0"/>
      <c r="EUP261" s="0"/>
      <c r="EUQ261" s="0"/>
      <c r="EUR261" s="0"/>
      <c r="EUS261" s="0"/>
      <c r="EUT261" s="0"/>
      <c r="EUU261" s="0"/>
      <c r="EUV261" s="0"/>
      <c r="EUW261" s="0"/>
      <c r="EUX261" s="0"/>
      <c r="EUY261" s="0"/>
      <c r="EUZ261" s="0"/>
      <c r="EVA261" s="0"/>
      <c r="EVB261" s="0"/>
      <c r="EVC261" s="0"/>
      <c r="EVD261" s="0"/>
      <c r="EVE261" s="0"/>
      <c r="EVF261" s="0"/>
      <c r="EVG261" s="0"/>
      <c r="EVH261" s="0"/>
      <c r="EVI261" s="0"/>
      <c r="EVJ261" s="0"/>
      <c r="EVK261" s="0"/>
      <c r="EVL261" s="0"/>
      <c r="EVM261" s="0"/>
      <c r="EVN261" s="0"/>
      <c r="EVO261" s="0"/>
      <c r="EVP261" s="0"/>
      <c r="EVQ261" s="0"/>
      <c r="EVR261" s="0"/>
      <c r="EVS261" s="0"/>
      <c r="EVT261" s="0"/>
      <c r="EVU261" s="0"/>
      <c r="EVV261" s="0"/>
      <c r="EVW261" s="0"/>
      <c r="EVX261" s="0"/>
      <c r="EVY261" s="0"/>
      <c r="EVZ261" s="0"/>
      <c r="EWA261" s="0"/>
      <c r="EWB261" s="0"/>
      <c r="EWC261" s="0"/>
      <c r="EWD261" s="0"/>
      <c r="EWE261" s="0"/>
      <c r="EWF261" s="0"/>
      <c r="EWG261" s="0"/>
      <c r="EWH261" s="0"/>
      <c r="EWI261" s="0"/>
      <c r="EWJ261" s="0"/>
      <c r="EWK261" s="0"/>
      <c r="EWL261" s="0"/>
      <c r="EWM261" s="0"/>
      <c r="EWN261" s="0"/>
      <c r="EWO261" s="0"/>
      <c r="EWP261" s="0"/>
      <c r="EWQ261" s="0"/>
      <c r="EWR261" s="0"/>
      <c r="EWS261" s="0"/>
      <c r="EWT261" s="0"/>
      <c r="EWU261" s="0"/>
      <c r="EWV261" s="0"/>
      <c r="EWW261" s="0"/>
      <c r="EWX261" s="0"/>
      <c r="EWY261" s="0"/>
      <c r="EWZ261" s="0"/>
      <c r="EXA261" s="0"/>
      <c r="EXB261" s="0"/>
      <c r="EXC261" s="0"/>
      <c r="EXD261" s="0"/>
      <c r="EXE261" s="0"/>
      <c r="EXF261" s="0"/>
      <c r="EXG261" s="0"/>
      <c r="EXH261" s="0"/>
      <c r="EXI261" s="0"/>
      <c r="EXJ261" s="0"/>
      <c r="EXK261" s="0"/>
      <c r="EXL261" s="0"/>
      <c r="EXM261" s="0"/>
      <c r="EXN261" s="0"/>
      <c r="EXO261" s="0"/>
      <c r="EXP261" s="0"/>
      <c r="EXQ261" s="0"/>
      <c r="EXR261" s="0"/>
      <c r="EXS261" s="0"/>
      <c r="EXT261" s="0"/>
      <c r="EXU261" s="0"/>
      <c r="EXV261" s="0"/>
      <c r="EXW261" s="0"/>
      <c r="EXX261" s="0"/>
      <c r="EXY261" s="0"/>
      <c r="EXZ261" s="0"/>
      <c r="EYA261" s="0"/>
      <c r="EYB261" s="0"/>
      <c r="EYC261" s="0"/>
      <c r="EYD261" s="0"/>
      <c r="EYE261" s="0"/>
      <c r="EYF261" s="0"/>
      <c r="EYG261" s="0"/>
      <c r="EYH261" s="0"/>
      <c r="EYI261" s="0"/>
      <c r="EYJ261" s="0"/>
      <c r="EYK261" s="0"/>
      <c r="EYL261" s="0"/>
      <c r="EYM261" s="0"/>
      <c r="EYN261" s="0"/>
      <c r="EYO261" s="0"/>
      <c r="EYP261" s="0"/>
      <c r="EYQ261" s="0"/>
      <c r="EYR261" s="0"/>
      <c r="EYS261" s="0"/>
      <c r="EYT261" s="0"/>
      <c r="EYU261" s="0"/>
      <c r="EYV261" s="0"/>
      <c r="EYW261" s="0"/>
      <c r="EYX261" s="0"/>
      <c r="EYY261" s="0"/>
      <c r="EYZ261" s="0"/>
      <c r="EZA261" s="0"/>
      <c r="EZB261" s="0"/>
      <c r="EZC261" s="0"/>
      <c r="EZD261" s="0"/>
      <c r="EZE261" s="0"/>
      <c r="EZF261" s="0"/>
      <c r="EZG261" s="0"/>
      <c r="EZH261" s="0"/>
      <c r="EZI261" s="0"/>
      <c r="EZJ261" s="0"/>
      <c r="EZK261" s="0"/>
      <c r="EZL261" s="0"/>
      <c r="EZM261" s="0"/>
      <c r="EZN261" s="0"/>
      <c r="EZO261" s="0"/>
      <c r="EZP261" s="0"/>
      <c r="EZQ261" s="0"/>
      <c r="EZR261" s="0"/>
      <c r="EZS261" s="0"/>
      <c r="EZT261" s="0"/>
      <c r="EZU261" s="0"/>
      <c r="EZV261" s="0"/>
      <c r="EZW261" s="0"/>
      <c r="EZX261" s="0"/>
      <c r="EZY261" s="0"/>
      <c r="EZZ261" s="0"/>
      <c r="FAA261" s="0"/>
      <c r="FAB261" s="0"/>
      <c r="FAC261" s="0"/>
      <c r="FAD261" s="0"/>
      <c r="FAE261" s="0"/>
      <c r="FAF261" s="0"/>
      <c r="FAG261" s="0"/>
      <c r="FAH261" s="0"/>
      <c r="FAI261" s="0"/>
      <c r="FAJ261" s="0"/>
      <c r="FAK261" s="0"/>
      <c r="FAL261" s="0"/>
      <c r="FAM261" s="0"/>
      <c r="FAN261" s="0"/>
      <c r="FAO261" s="0"/>
      <c r="FAP261" s="0"/>
      <c r="FAQ261" s="0"/>
      <c r="FAR261" s="0"/>
      <c r="FAS261" s="0"/>
      <c r="FAT261" s="0"/>
      <c r="FAU261" s="0"/>
      <c r="FAV261" s="0"/>
      <c r="FAW261" s="0"/>
      <c r="FAX261" s="0"/>
      <c r="FAY261" s="0"/>
      <c r="FAZ261" s="0"/>
      <c r="FBA261" s="0"/>
      <c r="FBB261" s="0"/>
      <c r="FBC261" s="0"/>
      <c r="FBD261" s="0"/>
      <c r="FBE261" s="0"/>
      <c r="FBF261" s="0"/>
      <c r="FBG261" s="0"/>
      <c r="FBH261" s="0"/>
      <c r="FBI261" s="0"/>
      <c r="FBJ261" s="0"/>
      <c r="FBK261" s="0"/>
      <c r="FBL261" s="0"/>
      <c r="FBM261" s="0"/>
      <c r="FBN261" s="0"/>
      <c r="FBO261" s="0"/>
      <c r="FBP261" s="0"/>
      <c r="FBQ261" s="0"/>
      <c r="FBR261" s="0"/>
      <c r="FBS261" s="0"/>
      <c r="FBT261" s="0"/>
      <c r="FBU261" s="0"/>
      <c r="FBV261" s="0"/>
      <c r="FBW261" s="0"/>
      <c r="FBX261" s="0"/>
      <c r="FBY261" s="0"/>
      <c r="FBZ261" s="0"/>
      <c r="FCA261" s="0"/>
      <c r="FCB261" s="0"/>
      <c r="FCC261" s="0"/>
      <c r="FCD261" s="0"/>
      <c r="FCE261" s="0"/>
      <c r="FCF261" s="0"/>
      <c r="FCG261" s="0"/>
      <c r="FCH261" s="0"/>
      <c r="FCI261" s="0"/>
      <c r="FCJ261" s="0"/>
      <c r="FCK261" s="0"/>
      <c r="FCL261" s="0"/>
      <c r="FCM261" s="0"/>
      <c r="FCN261" s="0"/>
      <c r="FCO261" s="0"/>
      <c r="FCP261" s="0"/>
      <c r="FCQ261" s="0"/>
      <c r="FCR261" s="0"/>
      <c r="FCS261" s="0"/>
      <c r="FCT261" s="0"/>
      <c r="FCU261" s="0"/>
      <c r="FCV261" s="0"/>
      <c r="FCW261" s="0"/>
      <c r="FCX261" s="0"/>
      <c r="FCY261" s="0"/>
      <c r="FCZ261" s="0"/>
      <c r="FDA261" s="0"/>
      <c r="FDB261" s="0"/>
      <c r="FDC261" s="0"/>
      <c r="FDD261" s="0"/>
      <c r="FDE261" s="0"/>
      <c r="FDF261" s="0"/>
      <c r="FDG261" s="0"/>
      <c r="FDH261" s="0"/>
      <c r="FDI261" s="0"/>
      <c r="FDJ261" s="0"/>
      <c r="FDK261" s="0"/>
      <c r="FDL261" s="0"/>
      <c r="FDM261" s="0"/>
      <c r="FDN261" s="0"/>
      <c r="FDO261" s="0"/>
      <c r="FDP261" s="0"/>
      <c r="FDQ261" s="0"/>
      <c r="FDR261" s="0"/>
      <c r="FDS261" s="0"/>
      <c r="FDT261" s="0"/>
      <c r="FDU261" s="0"/>
      <c r="FDV261" s="0"/>
      <c r="FDW261" s="0"/>
      <c r="FDX261" s="0"/>
      <c r="FDY261" s="0"/>
      <c r="FDZ261" s="0"/>
      <c r="FEA261" s="0"/>
      <c r="FEB261" s="0"/>
      <c r="FEC261" s="0"/>
      <c r="FED261" s="0"/>
      <c r="FEE261" s="0"/>
      <c r="FEF261" s="0"/>
      <c r="FEG261" s="0"/>
      <c r="FEH261" s="0"/>
      <c r="FEI261" s="0"/>
      <c r="FEJ261" s="0"/>
      <c r="FEK261" s="0"/>
      <c r="FEL261" s="0"/>
      <c r="FEM261" s="0"/>
      <c r="FEN261" s="0"/>
      <c r="FEO261" s="0"/>
      <c r="FEP261" s="0"/>
      <c r="FEQ261" s="0"/>
      <c r="FER261" s="0"/>
      <c r="FES261" s="0"/>
      <c r="FET261" s="0"/>
      <c r="FEU261" s="0"/>
      <c r="FEV261" s="0"/>
      <c r="FEW261" s="0"/>
      <c r="FEX261" s="0"/>
      <c r="FEY261" s="0"/>
      <c r="FEZ261" s="0"/>
      <c r="FFA261" s="0"/>
      <c r="FFB261" s="0"/>
      <c r="FFC261" s="0"/>
      <c r="FFD261" s="0"/>
      <c r="FFE261" s="0"/>
      <c r="FFF261" s="0"/>
      <c r="FFG261" s="0"/>
      <c r="FFH261" s="0"/>
      <c r="FFI261" s="0"/>
      <c r="FFJ261" s="0"/>
      <c r="FFK261" s="0"/>
      <c r="FFL261" s="0"/>
      <c r="FFM261" s="0"/>
      <c r="FFN261" s="0"/>
      <c r="FFO261" s="0"/>
      <c r="FFP261" s="0"/>
      <c r="FFQ261" s="0"/>
      <c r="FFR261" s="0"/>
      <c r="FFS261" s="0"/>
      <c r="FFT261" s="0"/>
      <c r="FFU261" s="0"/>
      <c r="FFV261" s="0"/>
      <c r="FFW261" s="0"/>
      <c r="FFX261" s="0"/>
      <c r="FFY261" s="0"/>
      <c r="FFZ261" s="0"/>
      <c r="FGA261" s="0"/>
      <c r="FGB261" s="0"/>
      <c r="FGC261" s="0"/>
      <c r="FGD261" s="0"/>
      <c r="FGE261" s="0"/>
      <c r="FGF261" s="0"/>
      <c r="FGG261" s="0"/>
      <c r="FGH261" s="0"/>
      <c r="FGI261" s="0"/>
      <c r="FGJ261" s="0"/>
      <c r="FGK261" s="0"/>
      <c r="FGL261" s="0"/>
      <c r="FGM261" s="0"/>
      <c r="FGN261" s="0"/>
      <c r="FGO261" s="0"/>
      <c r="FGP261" s="0"/>
      <c r="FGQ261" s="0"/>
      <c r="FGR261" s="0"/>
      <c r="FGS261" s="0"/>
      <c r="FGT261" s="0"/>
      <c r="FGU261" s="0"/>
      <c r="FGV261" s="0"/>
      <c r="FGW261" s="0"/>
      <c r="FGX261" s="0"/>
      <c r="FGY261" s="0"/>
      <c r="FGZ261" s="0"/>
      <c r="FHA261" s="0"/>
      <c r="FHB261" s="0"/>
      <c r="FHC261" s="0"/>
      <c r="FHD261" s="0"/>
      <c r="FHE261" s="0"/>
      <c r="FHF261" s="0"/>
      <c r="FHG261" s="0"/>
      <c r="FHH261" s="0"/>
      <c r="FHI261" s="0"/>
      <c r="FHJ261" s="0"/>
      <c r="FHK261" s="0"/>
      <c r="FHL261" s="0"/>
      <c r="FHM261" s="0"/>
      <c r="FHN261" s="0"/>
      <c r="FHO261" s="0"/>
      <c r="FHP261" s="0"/>
      <c r="FHQ261" s="0"/>
      <c r="FHR261" s="0"/>
      <c r="FHS261" s="0"/>
      <c r="FHT261" s="0"/>
      <c r="FHU261" s="0"/>
      <c r="FHV261" s="0"/>
      <c r="FHW261" s="0"/>
      <c r="FHX261" s="0"/>
      <c r="FHY261" s="0"/>
      <c r="FHZ261" s="0"/>
      <c r="FIA261" s="0"/>
      <c r="FIB261" s="0"/>
      <c r="FIC261" s="0"/>
      <c r="FID261" s="0"/>
      <c r="FIE261" s="0"/>
      <c r="FIF261" s="0"/>
      <c r="FIG261" s="0"/>
      <c r="FIH261" s="0"/>
      <c r="FII261" s="0"/>
      <c r="FIJ261" s="0"/>
      <c r="FIK261" s="0"/>
      <c r="FIL261" s="0"/>
      <c r="FIM261" s="0"/>
      <c r="FIN261" s="0"/>
      <c r="FIO261" s="0"/>
      <c r="FIP261" s="0"/>
      <c r="FIQ261" s="0"/>
      <c r="FIR261" s="0"/>
      <c r="FIS261" s="0"/>
      <c r="FIT261" s="0"/>
      <c r="FIU261" s="0"/>
      <c r="FIV261" s="0"/>
      <c r="FIW261" s="0"/>
      <c r="FIX261" s="0"/>
      <c r="FIY261" s="0"/>
      <c r="FIZ261" s="0"/>
      <c r="FJA261" s="0"/>
      <c r="FJB261" s="0"/>
      <c r="FJC261" s="0"/>
      <c r="FJD261" s="0"/>
      <c r="FJE261" s="0"/>
      <c r="FJF261" s="0"/>
      <c r="FJG261" s="0"/>
      <c r="FJH261" s="0"/>
      <c r="FJI261" s="0"/>
      <c r="FJJ261" s="0"/>
      <c r="FJK261" s="0"/>
      <c r="FJL261" s="0"/>
      <c r="FJM261" s="0"/>
      <c r="FJN261" s="0"/>
      <c r="FJO261" s="0"/>
      <c r="FJP261" s="0"/>
      <c r="FJQ261" s="0"/>
      <c r="FJR261" s="0"/>
      <c r="FJS261" s="0"/>
      <c r="FJT261" s="0"/>
      <c r="FJU261" s="0"/>
      <c r="FJV261" s="0"/>
      <c r="FJW261" s="0"/>
      <c r="FJX261" s="0"/>
      <c r="FJY261" s="0"/>
      <c r="FJZ261" s="0"/>
      <c r="FKA261" s="0"/>
      <c r="FKB261" s="0"/>
      <c r="FKC261" s="0"/>
      <c r="FKD261" s="0"/>
      <c r="FKE261" s="0"/>
      <c r="FKF261" s="0"/>
      <c r="FKG261" s="0"/>
      <c r="FKH261" s="0"/>
      <c r="FKI261" s="0"/>
      <c r="FKJ261" s="0"/>
      <c r="FKK261" s="0"/>
      <c r="FKL261" s="0"/>
      <c r="FKM261" s="0"/>
      <c r="FKN261" s="0"/>
      <c r="FKO261" s="0"/>
      <c r="FKP261" s="0"/>
      <c r="FKQ261" s="0"/>
      <c r="FKR261" s="0"/>
      <c r="FKS261" s="0"/>
      <c r="FKT261" s="0"/>
      <c r="FKU261" s="0"/>
      <c r="FKV261" s="0"/>
      <c r="FKW261" s="0"/>
      <c r="FKX261" s="0"/>
      <c r="FKY261" s="0"/>
      <c r="FKZ261" s="0"/>
      <c r="FLA261" s="0"/>
      <c r="FLB261" s="0"/>
      <c r="FLC261" s="0"/>
      <c r="FLD261" s="0"/>
      <c r="FLE261" s="0"/>
      <c r="FLF261" s="0"/>
      <c r="FLG261" s="0"/>
      <c r="FLH261" s="0"/>
      <c r="FLI261" s="0"/>
      <c r="FLJ261" s="0"/>
      <c r="FLK261" s="0"/>
      <c r="FLL261" s="0"/>
      <c r="FLM261" s="0"/>
      <c r="FLN261" s="0"/>
      <c r="FLO261" s="0"/>
      <c r="FLP261" s="0"/>
      <c r="FLQ261" s="0"/>
      <c r="FLR261" s="0"/>
      <c r="FLS261" s="0"/>
      <c r="FLT261" s="0"/>
      <c r="FLU261" s="0"/>
      <c r="FLV261" s="0"/>
      <c r="FLW261" s="0"/>
      <c r="FLX261" s="0"/>
      <c r="FLY261" s="0"/>
      <c r="FLZ261" s="0"/>
      <c r="FMA261" s="0"/>
      <c r="FMB261" s="0"/>
      <c r="FMC261" s="0"/>
      <c r="FMD261" s="0"/>
      <c r="FME261" s="0"/>
      <c r="FMF261" s="0"/>
      <c r="FMG261" s="0"/>
      <c r="FMH261" s="0"/>
      <c r="FMI261" s="0"/>
      <c r="FMJ261" s="0"/>
      <c r="FMK261" s="0"/>
      <c r="FML261" s="0"/>
      <c r="FMM261" s="0"/>
      <c r="FMN261" s="0"/>
      <c r="FMO261" s="0"/>
      <c r="FMP261" s="0"/>
      <c r="FMQ261" s="0"/>
      <c r="FMR261" s="0"/>
      <c r="FMS261" s="0"/>
      <c r="FMT261" s="0"/>
      <c r="FMU261" s="0"/>
      <c r="FMV261" s="0"/>
      <c r="FMW261" s="0"/>
      <c r="FMX261" s="0"/>
      <c r="FMY261" s="0"/>
      <c r="FMZ261" s="0"/>
      <c r="FNA261" s="0"/>
      <c r="FNB261" s="0"/>
      <c r="FNC261" s="0"/>
      <c r="FND261" s="0"/>
      <c r="FNE261" s="0"/>
      <c r="FNF261" s="0"/>
      <c r="FNG261" s="0"/>
      <c r="FNH261" s="0"/>
      <c r="FNI261" s="0"/>
      <c r="FNJ261" s="0"/>
      <c r="FNK261" s="0"/>
      <c r="FNL261" s="0"/>
      <c r="FNM261" s="0"/>
      <c r="FNN261" s="0"/>
      <c r="FNO261" s="0"/>
      <c r="FNP261" s="0"/>
      <c r="FNQ261" s="0"/>
      <c r="FNR261" s="0"/>
      <c r="FNS261" s="0"/>
      <c r="FNT261" s="0"/>
      <c r="FNU261" s="0"/>
      <c r="FNV261" s="0"/>
      <c r="FNW261" s="0"/>
      <c r="FNX261" s="0"/>
      <c r="FNY261" s="0"/>
      <c r="FNZ261" s="0"/>
      <c r="FOA261" s="0"/>
      <c r="FOB261" s="0"/>
      <c r="FOC261" s="0"/>
      <c r="FOD261" s="0"/>
      <c r="FOE261" s="0"/>
      <c r="FOF261" s="0"/>
      <c r="FOG261" s="0"/>
      <c r="FOH261" s="0"/>
      <c r="FOI261" s="0"/>
      <c r="FOJ261" s="0"/>
      <c r="FOK261" s="0"/>
      <c r="FOL261" s="0"/>
      <c r="FOM261" s="0"/>
      <c r="FON261" s="0"/>
      <c r="FOO261" s="0"/>
      <c r="FOP261" s="0"/>
      <c r="FOQ261" s="0"/>
      <c r="FOR261" s="0"/>
      <c r="FOS261" s="0"/>
      <c r="FOT261" s="0"/>
      <c r="FOU261" s="0"/>
      <c r="FOV261" s="0"/>
      <c r="FOW261" s="0"/>
      <c r="FOX261" s="0"/>
      <c r="FOY261" s="0"/>
      <c r="FOZ261" s="0"/>
      <c r="FPA261" s="0"/>
      <c r="FPB261" s="0"/>
      <c r="FPC261" s="0"/>
      <c r="FPD261" s="0"/>
      <c r="FPE261" s="0"/>
      <c r="FPF261" s="0"/>
      <c r="FPG261" s="0"/>
      <c r="FPH261" s="0"/>
      <c r="FPI261" s="0"/>
      <c r="FPJ261" s="0"/>
      <c r="FPK261" s="0"/>
      <c r="FPL261" s="0"/>
      <c r="FPM261" s="0"/>
      <c r="FPN261" s="0"/>
      <c r="FPO261" s="0"/>
      <c r="FPP261" s="0"/>
      <c r="FPQ261" s="0"/>
      <c r="FPR261" s="0"/>
      <c r="FPS261" s="0"/>
      <c r="FPT261" s="0"/>
      <c r="FPU261" s="0"/>
      <c r="FPV261" s="0"/>
      <c r="FPW261" s="0"/>
      <c r="FPX261" s="0"/>
      <c r="FPY261" s="0"/>
      <c r="FPZ261" s="0"/>
      <c r="FQA261" s="0"/>
      <c r="FQB261" s="0"/>
      <c r="FQC261" s="0"/>
      <c r="FQD261" s="0"/>
      <c r="FQE261" s="0"/>
      <c r="FQF261" s="0"/>
      <c r="FQG261" s="0"/>
      <c r="FQH261" s="0"/>
      <c r="FQI261" s="0"/>
      <c r="FQJ261" s="0"/>
      <c r="FQK261" s="0"/>
      <c r="FQL261" s="0"/>
      <c r="FQM261" s="0"/>
      <c r="FQN261" s="0"/>
      <c r="FQO261" s="0"/>
      <c r="FQP261" s="0"/>
      <c r="FQQ261" s="0"/>
      <c r="FQR261" s="0"/>
      <c r="FQS261" s="0"/>
      <c r="FQT261" s="0"/>
      <c r="FQU261" s="0"/>
      <c r="FQV261" s="0"/>
      <c r="FQW261" s="0"/>
      <c r="FQX261" s="0"/>
      <c r="FQY261" s="0"/>
      <c r="FQZ261" s="0"/>
      <c r="FRA261" s="0"/>
      <c r="FRB261" s="0"/>
      <c r="FRC261" s="0"/>
      <c r="FRD261" s="0"/>
      <c r="FRE261" s="0"/>
      <c r="FRF261" s="0"/>
      <c r="FRG261" s="0"/>
      <c r="FRH261" s="0"/>
      <c r="FRI261" s="0"/>
      <c r="FRJ261" s="0"/>
      <c r="FRK261" s="0"/>
      <c r="FRL261" s="0"/>
      <c r="FRM261" s="0"/>
      <c r="FRN261" s="0"/>
      <c r="FRO261" s="0"/>
      <c r="FRP261" s="0"/>
      <c r="FRQ261" s="0"/>
      <c r="FRR261" s="0"/>
      <c r="FRS261" s="0"/>
      <c r="FRT261" s="0"/>
      <c r="FRU261" s="0"/>
      <c r="FRV261" s="0"/>
      <c r="FRW261" s="0"/>
      <c r="FRX261" s="0"/>
      <c r="FRY261" s="0"/>
      <c r="FRZ261" s="0"/>
      <c r="FSA261" s="0"/>
      <c r="FSB261" s="0"/>
      <c r="FSC261" s="0"/>
      <c r="FSD261" s="0"/>
      <c r="FSE261" s="0"/>
      <c r="FSF261" s="0"/>
      <c r="FSG261" s="0"/>
      <c r="FSH261" s="0"/>
      <c r="FSI261" s="0"/>
      <c r="FSJ261" s="0"/>
      <c r="FSK261" s="0"/>
      <c r="FSL261" s="0"/>
      <c r="FSM261" s="0"/>
      <c r="FSN261" s="0"/>
      <c r="FSO261" s="0"/>
      <c r="FSP261" s="0"/>
      <c r="FSQ261" s="0"/>
      <c r="FSR261" s="0"/>
      <c r="FSS261" s="0"/>
      <c r="FST261" s="0"/>
      <c r="FSU261" s="0"/>
      <c r="FSV261" s="0"/>
      <c r="FSW261" s="0"/>
      <c r="FSX261" s="0"/>
      <c r="FSY261" s="0"/>
      <c r="FSZ261" s="0"/>
      <c r="FTA261" s="0"/>
      <c r="FTB261" s="0"/>
      <c r="FTC261" s="0"/>
      <c r="FTD261" s="0"/>
      <c r="FTE261" s="0"/>
      <c r="FTF261" s="0"/>
      <c r="FTG261" s="0"/>
      <c r="FTH261" s="0"/>
      <c r="FTI261" s="0"/>
      <c r="FTJ261" s="0"/>
      <c r="FTK261" s="0"/>
      <c r="FTL261" s="0"/>
      <c r="FTM261" s="0"/>
      <c r="FTN261" s="0"/>
      <c r="FTO261" s="0"/>
      <c r="FTP261" s="0"/>
      <c r="FTQ261" s="0"/>
      <c r="FTR261" s="0"/>
      <c r="FTS261" s="0"/>
      <c r="FTT261" s="0"/>
      <c r="FTU261" s="0"/>
      <c r="FTV261" s="0"/>
      <c r="FTW261" s="0"/>
      <c r="FTX261" s="0"/>
      <c r="FTY261" s="0"/>
      <c r="FTZ261" s="0"/>
      <c r="FUA261" s="0"/>
      <c r="FUB261" s="0"/>
      <c r="FUC261" s="0"/>
      <c r="FUD261" s="0"/>
      <c r="FUE261" s="0"/>
      <c r="FUF261" s="0"/>
      <c r="FUG261" s="0"/>
      <c r="FUH261" s="0"/>
      <c r="FUI261" s="0"/>
      <c r="FUJ261" s="0"/>
      <c r="FUK261" s="0"/>
      <c r="FUL261" s="0"/>
      <c r="FUM261" s="0"/>
      <c r="FUN261" s="0"/>
      <c r="FUO261" s="0"/>
      <c r="FUP261" s="0"/>
      <c r="FUQ261" s="0"/>
      <c r="FUR261" s="0"/>
      <c r="FUS261" s="0"/>
      <c r="FUT261" s="0"/>
      <c r="FUU261" s="0"/>
      <c r="FUV261" s="0"/>
      <c r="FUW261" s="0"/>
      <c r="FUX261" s="0"/>
      <c r="FUY261" s="0"/>
      <c r="FUZ261" s="0"/>
      <c r="FVA261" s="0"/>
      <c r="FVB261" s="0"/>
      <c r="FVC261" s="0"/>
      <c r="FVD261" s="0"/>
      <c r="FVE261" s="0"/>
      <c r="FVF261" s="0"/>
      <c r="FVG261" s="0"/>
      <c r="FVH261" s="0"/>
      <c r="FVI261" s="0"/>
      <c r="FVJ261" s="0"/>
      <c r="FVK261" s="0"/>
      <c r="FVL261" s="0"/>
      <c r="FVM261" s="0"/>
      <c r="FVN261" s="0"/>
      <c r="FVO261" s="0"/>
      <c r="FVP261" s="0"/>
      <c r="FVQ261" s="0"/>
      <c r="FVR261" s="0"/>
      <c r="FVS261" s="0"/>
      <c r="FVT261" s="0"/>
      <c r="FVU261" s="0"/>
      <c r="FVV261" s="0"/>
      <c r="FVW261" s="0"/>
      <c r="FVX261" s="0"/>
      <c r="FVY261" s="0"/>
      <c r="FVZ261" s="0"/>
      <c r="FWA261" s="0"/>
      <c r="FWB261" s="0"/>
      <c r="FWC261" s="0"/>
      <c r="FWD261" s="0"/>
      <c r="FWE261" s="0"/>
      <c r="FWF261" s="0"/>
      <c r="FWG261" s="0"/>
      <c r="FWH261" s="0"/>
      <c r="FWI261" s="0"/>
      <c r="FWJ261" s="0"/>
      <c r="FWK261" s="0"/>
      <c r="FWL261" s="0"/>
      <c r="FWM261" s="0"/>
      <c r="FWN261" s="0"/>
      <c r="FWO261" s="0"/>
      <c r="FWP261" s="0"/>
      <c r="FWQ261" s="0"/>
      <c r="FWR261" s="0"/>
      <c r="FWS261" s="0"/>
      <c r="FWT261" s="0"/>
      <c r="FWU261" s="0"/>
      <c r="FWV261" s="0"/>
      <c r="FWW261" s="0"/>
      <c r="FWX261" s="0"/>
      <c r="FWY261" s="0"/>
      <c r="FWZ261" s="0"/>
      <c r="FXA261" s="0"/>
      <c r="FXB261" s="0"/>
      <c r="FXC261" s="0"/>
      <c r="FXD261" s="0"/>
      <c r="FXE261" s="0"/>
      <c r="FXF261" s="0"/>
      <c r="FXG261" s="0"/>
      <c r="FXH261" s="0"/>
      <c r="FXI261" s="0"/>
      <c r="FXJ261" s="0"/>
      <c r="FXK261" s="0"/>
      <c r="FXL261" s="0"/>
      <c r="FXM261" s="0"/>
      <c r="FXN261" s="0"/>
      <c r="FXO261" s="0"/>
      <c r="FXP261" s="0"/>
      <c r="FXQ261" s="0"/>
      <c r="FXR261" s="0"/>
      <c r="FXS261" s="0"/>
      <c r="FXT261" s="0"/>
      <c r="FXU261" s="0"/>
      <c r="FXV261" s="0"/>
      <c r="FXW261" s="0"/>
      <c r="FXX261" s="0"/>
      <c r="FXY261" s="0"/>
      <c r="FXZ261" s="0"/>
      <c r="FYA261" s="0"/>
      <c r="FYB261" s="0"/>
      <c r="FYC261" s="0"/>
      <c r="FYD261" s="0"/>
      <c r="FYE261" s="0"/>
      <c r="FYF261" s="0"/>
      <c r="FYG261" s="0"/>
      <c r="FYH261" s="0"/>
      <c r="FYI261" s="0"/>
      <c r="FYJ261" s="0"/>
      <c r="FYK261" s="0"/>
      <c r="FYL261" s="0"/>
      <c r="FYM261" s="0"/>
      <c r="FYN261" s="0"/>
      <c r="FYO261" s="0"/>
      <c r="FYP261" s="0"/>
      <c r="FYQ261" s="0"/>
      <c r="FYR261" s="0"/>
      <c r="FYS261" s="0"/>
      <c r="FYT261" s="0"/>
      <c r="FYU261" s="0"/>
      <c r="FYV261" s="0"/>
      <c r="FYW261" s="0"/>
      <c r="FYX261" s="0"/>
      <c r="FYY261" s="0"/>
      <c r="FYZ261" s="0"/>
      <c r="FZA261" s="0"/>
      <c r="FZB261" s="0"/>
      <c r="FZC261" s="0"/>
      <c r="FZD261" s="0"/>
      <c r="FZE261" s="0"/>
      <c r="FZF261" s="0"/>
      <c r="FZG261" s="0"/>
      <c r="FZH261" s="0"/>
      <c r="FZI261" s="0"/>
      <c r="FZJ261" s="0"/>
      <c r="FZK261" s="0"/>
      <c r="FZL261" s="0"/>
      <c r="FZM261" s="0"/>
      <c r="FZN261" s="0"/>
      <c r="FZO261" s="0"/>
      <c r="FZP261" s="0"/>
      <c r="FZQ261" s="0"/>
      <c r="FZR261" s="0"/>
      <c r="FZS261" s="0"/>
      <c r="FZT261" s="0"/>
      <c r="FZU261" s="0"/>
      <c r="FZV261" s="0"/>
      <c r="FZW261" s="0"/>
      <c r="FZX261" s="0"/>
      <c r="FZY261" s="0"/>
      <c r="FZZ261" s="0"/>
      <c r="GAA261" s="0"/>
      <c r="GAB261" s="0"/>
      <c r="GAC261" s="0"/>
      <c r="GAD261" s="0"/>
      <c r="GAE261" s="0"/>
      <c r="GAF261" s="0"/>
      <c r="GAG261" s="0"/>
      <c r="GAH261" s="0"/>
      <c r="GAI261" s="0"/>
      <c r="GAJ261" s="0"/>
      <c r="GAK261" s="0"/>
      <c r="GAL261" s="0"/>
      <c r="GAM261" s="0"/>
      <c r="GAN261" s="0"/>
      <c r="GAO261" s="0"/>
      <c r="GAP261" s="0"/>
      <c r="GAQ261" s="0"/>
      <c r="GAR261" s="0"/>
      <c r="GAS261" s="0"/>
      <c r="GAT261" s="0"/>
      <c r="GAU261" s="0"/>
      <c r="GAV261" s="0"/>
      <c r="GAW261" s="0"/>
      <c r="GAX261" s="0"/>
      <c r="GAY261" s="0"/>
      <c r="GAZ261" s="0"/>
      <c r="GBA261" s="0"/>
      <c r="GBB261" s="0"/>
      <c r="GBC261" s="0"/>
      <c r="GBD261" s="0"/>
      <c r="GBE261" s="0"/>
      <c r="GBF261" s="0"/>
      <c r="GBG261" s="0"/>
      <c r="GBH261" s="0"/>
      <c r="GBI261" s="0"/>
      <c r="GBJ261" s="0"/>
      <c r="GBK261" s="0"/>
      <c r="GBL261" s="0"/>
      <c r="GBM261" s="0"/>
      <c r="GBN261" s="0"/>
      <c r="GBO261" s="0"/>
      <c r="GBP261" s="0"/>
      <c r="GBQ261" s="0"/>
      <c r="GBR261" s="0"/>
      <c r="GBS261" s="0"/>
      <c r="GBT261" s="0"/>
      <c r="GBU261" s="0"/>
      <c r="GBV261" s="0"/>
      <c r="GBW261" s="0"/>
      <c r="GBX261" s="0"/>
      <c r="GBY261" s="0"/>
      <c r="GBZ261" s="0"/>
      <c r="GCA261" s="0"/>
      <c r="GCB261" s="0"/>
      <c r="GCC261" s="0"/>
      <c r="GCD261" s="0"/>
      <c r="GCE261" s="0"/>
      <c r="GCF261" s="0"/>
      <c r="GCG261" s="0"/>
      <c r="GCH261" s="0"/>
      <c r="GCI261" s="0"/>
      <c r="GCJ261" s="0"/>
      <c r="GCK261" s="0"/>
      <c r="GCL261" s="0"/>
      <c r="GCM261" s="0"/>
      <c r="GCN261" s="0"/>
      <c r="GCO261" s="0"/>
      <c r="GCP261" s="0"/>
      <c r="GCQ261" s="0"/>
      <c r="GCR261" s="0"/>
      <c r="GCS261" s="0"/>
      <c r="GCT261" s="0"/>
      <c r="GCU261" s="0"/>
      <c r="GCV261" s="0"/>
      <c r="GCW261" s="0"/>
      <c r="GCX261" s="0"/>
      <c r="GCY261" s="0"/>
      <c r="GCZ261" s="0"/>
      <c r="GDA261" s="0"/>
      <c r="GDB261" s="0"/>
      <c r="GDC261" s="0"/>
      <c r="GDD261" s="0"/>
      <c r="GDE261" s="0"/>
      <c r="GDF261" s="0"/>
      <c r="GDG261" s="0"/>
      <c r="GDH261" s="0"/>
      <c r="GDI261" s="0"/>
      <c r="GDJ261" s="0"/>
      <c r="GDK261" s="0"/>
      <c r="GDL261" s="0"/>
      <c r="GDM261" s="0"/>
      <c r="GDN261" s="0"/>
      <c r="GDO261" s="0"/>
      <c r="GDP261" s="0"/>
      <c r="GDQ261" s="0"/>
      <c r="GDR261" s="0"/>
      <c r="GDS261" s="0"/>
      <c r="GDT261" s="0"/>
      <c r="GDU261" s="0"/>
      <c r="GDV261" s="0"/>
      <c r="GDW261" s="0"/>
      <c r="GDX261" s="0"/>
      <c r="GDY261" s="0"/>
      <c r="GDZ261" s="0"/>
      <c r="GEA261" s="0"/>
      <c r="GEB261" s="0"/>
      <c r="GEC261" s="0"/>
      <c r="GED261" s="0"/>
      <c r="GEE261" s="0"/>
      <c r="GEF261" s="0"/>
      <c r="GEG261" s="0"/>
      <c r="GEH261" s="0"/>
      <c r="GEI261" s="0"/>
      <c r="GEJ261" s="0"/>
      <c r="GEK261" s="0"/>
      <c r="GEL261" s="0"/>
      <c r="GEM261" s="0"/>
      <c r="GEN261" s="0"/>
      <c r="GEO261" s="0"/>
      <c r="GEP261" s="0"/>
      <c r="GEQ261" s="0"/>
      <c r="GER261" s="0"/>
      <c r="GES261" s="0"/>
      <c r="GET261" s="0"/>
      <c r="GEU261" s="0"/>
      <c r="GEV261" s="0"/>
      <c r="GEW261" s="0"/>
      <c r="GEX261" s="0"/>
      <c r="GEY261" s="0"/>
      <c r="GEZ261" s="0"/>
      <c r="GFA261" s="0"/>
      <c r="GFB261" s="0"/>
      <c r="GFC261" s="0"/>
      <c r="GFD261" s="0"/>
      <c r="GFE261" s="0"/>
      <c r="GFF261" s="0"/>
      <c r="GFG261" s="0"/>
      <c r="GFH261" s="0"/>
      <c r="GFI261" s="0"/>
      <c r="GFJ261" s="0"/>
      <c r="GFK261" s="0"/>
      <c r="GFL261" s="0"/>
      <c r="GFM261" s="0"/>
      <c r="GFN261" s="0"/>
      <c r="GFO261" s="0"/>
      <c r="GFP261" s="0"/>
      <c r="GFQ261" s="0"/>
      <c r="GFR261" s="0"/>
      <c r="GFS261" s="0"/>
      <c r="GFT261" s="0"/>
      <c r="GFU261" s="0"/>
      <c r="GFV261" s="0"/>
      <c r="GFW261" s="0"/>
      <c r="GFX261" s="0"/>
      <c r="GFY261" s="0"/>
      <c r="GFZ261" s="0"/>
      <c r="GGA261" s="0"/>
      <c r="GGB261" s="0"/>
      <c r="GGC261" s="0"/>
      <c r="GGD261" s="0"/>
      <c r="GGE261" s="0"/>
      <c r="GGF261" s="0"/>
      <c r="GGG261" s="0"/>
      <c r="GGH261" s="0"/>
      <c r="GGI261" s="0"/>
      <c r="GGJ261" s="0"/>
      <c r="GGK261" s="0"/>
      <c r="GGL261" s="0"/>
      <c r="GGM261" s="0"/>
      <c r="GGN261" s="0"/>
      <c r="GGO261" s="0"/>
      <c r="GGP261" s="0"/>
      <c r="GGQ261" s="0"/>
      <c r="GGR261" s="0"/>
      <c r="GGS261" s="0"/>
      <c r="GGT261" s="0"/>
      <c r="GGU261" s="0"/>
      <c r="GGV261" s="0"/>
      <c r="GGW261" s="0"/>
      <c r="GGX261" s="0"/>
      <c r="GGY261" s="0"/>
      <c r="GGZ261" s="0"/>
      <c r="GHA261" s="0"/>
      <c r="GHB261" s="0"/>
      <c r="GHC261" s="0"/>
      <c r="GHD261" s="0"/>
      <c r="GHE261" s="0"/>
      <c r="GHF261" s="0"/>
      <c r="GHG261" s="0"/>
      <c r="GHH261" s="0"/>
      <c r="GHI261" s="0"/>
      <c r="GHJ261" s="0"/>
      <c r="GHK261" s="0"/>
      <c r="GHL261" s="0"/>
      <c r="GHM261" s="0"/>
      <c r="GHN261" s="0"/>
      <c r="GHO261" s="0"/>
      <c r="GHP261" s="0"/>
      <c r="GHQ261" s="0"/>
      <c r="GHR261" s="0"/>
      <c r="GHS261" s="0"/>
      <c r="GHT261" s="0"/>
      <c r="GHU261" s="0"/>
      <c r="GHV261" s="0"/>
      <c r="GHW261" s="0"/>
      <c r="GHX261" s="0"/>
      <c r="GHY261" s="0"/>
      <c r="GHZ261" s="0"/>
      <c r="GIA261" s="0"/>
      <c r="GIB261" s="0"/>
      <c r="GIC261" s="0"/>
      <c r="GID261" s="0"/>
      <c r="GIE261" s="0"/>
      <c r="GIF261" s="0"/>
      <c r="GIG261" s="0"/>
      <c r="GIH261" s="0"/>
      <c r="GII261" s="0"/>
      <c r="GIJ261" s="0"/>
      <c r="GIK261" s="0"/>
      <c r="GIL261" s="0"/>
      <c r="GIM261" s="0"/>
      <c r="GIN261" s="0"/>
      <c r="GIO261" s="0"/>
      <c r="GIP261" s="0"/>
      <c r="GIQ261" s="0"/>
      <c r="GIR261" s="0"/>
      <c r="GIS261" s="0"/>
      <c r="GIT261" s="0"/>
      <c r="GIU261" s="0"/>
      <c r="GIV261" s="0"/>
      <c r="GIW261" s="0"/>
      <c r="GIX261" s="0"/>
      <c r="GIY261" s="0"/>
      <c r="GIZ261" s="0"/>
      <c r="GJA261" s="0"/>
      <c r="GJB261" s="0"/>
      <c r="GJC261" s="0"/>
      <c r="GJD261" s="0"/>
      <c r="GJE261" s="0"/>
      <c r="GJF261" s="0"/>
      <c r="GJG261" s="0"/>
      <c r="GJH261" s="0"/>
      <c r="GJI261" s="0"/>
      <c r="GJJ261" s="0"/>
      <c r="GJK261" s="0"/>
      <c r="GJL261" s="0"/>
      <c r="GJM261" s="0"/>
      <c r="GJN261" s="0"/>
      <c r="GJO261" s="0"/>
      <c r="GJP261" s="0"/>
      <c r="GJQ261" s="0"/>
      <c r="GJR261" s="0"/>
      <c r="GJS261" s="0"/>
      <c r="GJT261" s="0"/>
      <c r="GJU261" s="0"/>
      <c r="GJV261" s="0"/>
      <c r="GJW261" s="0"/>
      <c r="GJX261" s="0"/>
      <c r="GJY261" s="0"/>
      <c r="GJZ261" s="0"/>
      <c r="GKA261" s="0"/>
      <c r="GKB261" s="0"/>
      <c r="GKC261" s="0"/>
      <c r="GKD261" s="0"/>
      <c r="GKE261" s="0"/>
      <c r="GKF261" s="0"/>
      <c r="GKG261" s="0"/>
      <c r="GKH261" s="0"/>
      <c r="GKI261" s="0"/>
      <c r="GKJ261" s="0"/>
      <c r="GKK261" s="0"/>
      <c r="GKL261" s="0"/>
      <c r="GKM261" s="0"/>
      <c r="GKN261" s="0"/>
      <c r="GKO261" s="0"/>
      <c r="GKP261" s="0"/>
      <c r="GKQ261" s="0"/>
      <c r="GKR261" s="0"/>
      <c r="GKS261" s="0"/>
      <c r="GKT261" s="0"/>
      <c r="GKU261" s="0"/>
      <c r="GKV261" s="0"/>
      <c r="GKW261" s="0"/>
      <c r="GKX261" s="0"/>
      <c r="GKY261" s="0"/>
      <c r="GKZ261" s="0"/>
      <c r="GLA261" s="0"/>
      <c r="GLB261" s="0"/>
      <c r="GLC261" s="0"/>
      <c r="GLD261" s="0"/>
      <c r="GLE261" s="0"/>
      <c r="GLF261" s="0"/>
      <c r="GLG261" s="0"/>
      <c r="GLH261" s="0"/>
      <c r="GLI261" s="0"/>
      <c r="GLJ261" s="0"/>
      <c r="GLK261" s="0"/>
      <c r="GLL261" s="0"/>
      <c r="GLM261" s="0"/>
      <c r="GLN261" s="0"/>
      <c r="GLO261" s="0"/>
      <c r="GLP261" s="0"/>
      <c r="GLQ261" s="0"/>
      <c r="GLR261" s="0"/>
      <c r="GLS261" s="0"/>
      <c r="GLT261" s="0"/>
      <c r="GLU261" s="0"/>
      <c r="GLV261" s="0"/>
      <c r="GLW261" s="0"/>
      <c r="GLX261" s="0"/>
      <c r="GLY261" s="0"/>
      <c r="GLZ261" s="0"/>
      <c r="GMA261" s="0"/>
      <c r="GMB261" s="0"/>
      <c r="GMC261" s="0"/>
      <c r="GMD261" s="0"/>
      <c r="GME261" s="0"/>
      <c r="GMF261" s="0"/>
      <c r="GMG261" s="0"/>
      <c r="GMH261" s="0"/>
      <c r="GMI261" s="0"/>
      <c r="GMJ261" s="0"/>
      <c r="GMK261" s="0"/>
      <c r="GML261" s="0"/>
      <c r="GMM261" s="0"/>
      <c r="GMN261" s="0"/>
      <c r="GMO261" s="0"/>
      <c r="GMP261" s="0"/>
      <c r="GMQ261" s="0"/>
      <c r="GMR261" s="0"/>
      <c r="GMS261" s="0"/>
      <c r="GMT261" s="0"/>
      <c r="GMU261" s="0"/>
      <c r="GMV261" s="0"/>
      <c r="GMW261" s="0"/>
      <c r="GMX261" s="0"/>
      <c r="GMY261" s="0"/>
      <c r="GMZ261" s="0"/>
      <c r="GNA261" s="0"/>
      <c r="GNB261" s="0"/>
      <c r="GNC261" s="0"/>
      <c r="GND261" s="0"/>
      <c r="GNE261" s="0"/>
      <c r="GNF261" s="0"/>
      <c r="GNG261" s="0"/>
      <c r="GNH261" s="0"/>
      <c r="GNI261" s="0"/>
      <c r="GNJ261" s="0"/>
      <c r="GNK261" s="0"/>
      <c r="GNL261" s="0"/>
      <c r="GNM261" s="0"/>
      <c r="GNN261" s="0"/>
      <c r="GNO261" s="0"/>
      <c r="GNP261" s="0"/>
      <c r="GNQ261" s="0"/>
      <c r="GNR261" s="0"/>
      <c r="GNS261" s="0"/>
      <c r="GNT261" s="0"/>
      <c r="GNU261" s="0"/>
      <c r="GNV261" s="0"/>
      <c r="GNW261" s="0"/>
      <c r="GNX261" s="0"/>
      <c r="GNY261" s="0"/>
      <c r="GNZ261" s="0"/>
      <c r="GOA261" s="0"/>
      <c r="GOB261" s="0"/>
      <c r="GOC261" s="0"/>
      <c r="GOD261" s="0"/>
      <c r="GOE261" s="0"/>
      <c r="GOF261" s="0"/>
      <c r="GOG261" s="0"/>
      <c r="GOH261" s="0"/>
      <c r="GOI261" s="0"/>
      <c r="GOJ261" s="0"/>
      <c r="GOK261" s="0"/>
      <c r="GOL261" s="0"/>
      <c r="GOM261" s="0"/>
      <c r="GON261" s="0"/>
      <c r="GOO261" s="0"/>
      <c r="GOP261" s="0"/>
      <c r="GOQ261" s="0"/>
      <c r="GOR261" s="0"/>
      <c r="GOS261" s="0"/>
      <c r="GOT261" s="0"/>
      <c r="GOU261" s="0"/>
      <c r="GOV261" s="0"/>
      <c r="GOW261" s="0"/>
      <c r="GOX261" s="0"/>
      <c r="GOY261" s="0"/>
      <c r="GOZ261" s="0"/>
      <c r="GPA261" s="0"/>
      <c r="GPB261" s="0"/>
      <c r="GPC261" s="0"/>
      <c r="GPD261" s="0"/>
      <c r="GPE261" s="0"/>
      <c r="GPF261" s="0"/>
      <c r="GPG261" s="0"/>
      <c r="GPH261" s="0"/>
      <c r="GPI261" s="0"/>
      <c r="GPJ261" s="0"/>
      <c r="GPK261" s="0"/>
      <c r="GPL261" s="0"/>
      <c r="GPM261" s="0"/>
      <c r="GPN261" s="0"/>
      <c r="GPO261" s="0"/>
      <c r="GPP261" s="0"/>
      <c r="GPQ261" s="0"/>
      <c r="GPR261" s="0"/>
      <c r="GPS261" s="0"/>
      <c r="GPT261" s="0"/>
      <c r="GPU261" s="0"/>
      <c r="GPV261" s="0"/>
      <c r="GPW261" s="0"/>
      <c r="GPX261" s="0"/>
      <c r="GPY261" s="0"/>
      <c r="GPZ261" s="0"/>
      <c r="GQA261" s="0"/>
      <c r="GQB261" s="0"/>
      <c r="GQC261" s="0"/>
      <c r="GQD261" s="0"/>
      <c r="GQE261" s="0"/>
      <c r="GQF261" s="0"/>
      <c r="GQG261" s="0"/>
      <c r="GQH261" s="0"/>
      <c r="GQI261" s="0"/>
      <c r="GQJ261" s="0"/>
      <c r="GQK261" s="0"/>
      <c r="GQL261" s="0"/>
      <c r="GQM261" s="0"/>
      <c r="GQN261" s="0"/>
      <c r="GQO261" s="0"/>
      <c r="GQP261" s="0"/>
      <c r="GQQ261" s="0"/>
      <c r="GQR261" s="0"/>
      <c r="GQS261" s="0"/>
      <c r="GQT261" s="0"/>
      <c r="GQU261" s="0"/>
      <c r="GQV261" s="0"/>
      <c r="GQW261" s="0"/>
      <c r="GQX261" s="0"/>
      <c r="GQY261" s="0"/>
      <c r="GQZ261" s="0"/>
      <c r="GRA261" s="0"/>
      <c r="GRB261" s="0"/>
      <c r="GRC261" s="0"/>
      <c r="GRD261" s="0"/>
      <c r="GRE261" s="0"/>
      <c r="GRF261" s="0"/>
      <c r="GRG261" s="0"/>
      <c r="GRH261" s="0"/>
      <c r="GRI261" s="0"/>
      <c r="GRJ261" s="0"/>
      <c r="GRK261" s="0"/>
      <c r="GRL261" s="0"/>
      <c r="GRM261" s="0"/>
      <c r="GRN261" s="0"/>
      <c r="GRO261" s="0"/>
      <c r="GRP261" s="0"/>
      <c r="GRQ261" s="0"/>
      <c r="GRR261" s="0"/>
      <c r="GRS261" s="0"/>
      <c r="GRT261" s="0"/>
      <c r="GRU261" s="0"/>
      <c r="GRV261" s="0"/>
      <c r="GRW261" s="0"/>
      <c r="GRX261" s="0"/>
      <c r="GRY261" s="0"/>
      <c r="GRZ261" s="0"/>
      <c r="GSA261" s="0"/>
      <c r="GSB261" s="0"/>
      <c r="GSC261" s="0"/>
      <c r="GSD261" s="0"/>
      <c r="GSE261" s="0"/>
      <c r="GSF261" s="0"/>
      <c r="GSG261" s="0"/>
      <c r="GSH261" s="0"/>
      <c r="GSI261" s="0"/>
      <c r="GSJ261" s="0"/>
      <c r="GSK261" s="0"/>
      <c r="GSL261" s="0"/>
      <c r="GSM261" s="0"/>
      <c r="GSN261" s="0"/>
      <c r="GSO261" s="0"/>
      <c r="GSP261" s="0"/>
      <c r="GSQ261" s="0"/>
      <c r="GSR261" s="0"/>
      <c r="GSS261" s="0"/>
      <c r="GST261" s="0"/>
      <c r="GSU261" s="0"/>
      <c r="GSV261" s="0"/>
      <c r="GSW261" s="0"/>
      <c r="GSX261" s="0"/>
      <c r="GSY261" s="0"/>
      <c r="GSZ261" s="0"/>
      <c r="GTA261" s="0"/>
      <c r="GTB261" s="0"/>
      <c r="GTC261" s="0"/>
      <c r="GTD261" s="0"/>
      <c r="GTE261" s="0"/>
      <c r="GTF261" s="0"/>
      <c r="GTG261" s="0"/>
      <c r="GTH261" s="0"/>
      <c r="GTI261" s="0"/>
      <c r="GTJ261" s="0"/>
      <c r="GTK261" s="0"/>
      <c r="GTL261" s="0"/>
      <c r="GTM261" s="0"/>
      <c r="GTN261" s="0"/>
      <c r="GTO261" s="0"/>
      <c r="GTP261" s="0"/>
      <c r="GTQ261" s="0"/>
      <c r="GTR261" s="0"/>
      <c r="GTS261" s="0"/>
      <c r="GTT261" s="0"/>
      <c r="GTU261" s="0"/>
      <c r="GTV261" s="0"/>
      <c r="GTW261" s="0"/>
      <c r="GTX261" s="0"/>
      <c r="GTY261" s="0"/>
      <c r="GTZ261" s="0"/>
      <c r="GUA261" s="0"/>
      <c r="GUB261" s="0"/>
      <c r="GUC261" s="0"/>
      <c r="GUD261" s="0"/>
      <c r="GUE261" s="0"/>
      <c r="GUF261" s="0"/>
      <c r="GUG261" s="0"/>
      <c r="GUH261" s="0"/>
      <c r="GUI261" s="0"/>
      <c r="GUJ261" s="0"/>
      <c r="GUK261" s="0"/>
      <c r="GUL261" s="0"/>
      <c r="GUM261" s="0"/>
      <c r="GUN261" s="0"/>
      <c r="GUO261" s="0"/>
      <c r="GUP261" s="0"/>
      <c r="GUQ261" s="0"/>
      <c r="GUR261" s="0"/>
      <c r="GUS261" s="0"/>
      <c r="GUT261" s="0"/>
      <c r="GUU261" s="0"/>
      <c r="GUV261" s="0"/>
      <c r="GUW261" s="0"/>
      <c r="GUX261" s="0"/>
      <c r="GUY261" s="0"/>
      <c r="GUZ261" s="0"/>
      <c r="GVA261" s="0"/>
      <c r="GVB261" s="0"/>
      <c r="GVC261" s="0"/>
      <c r="GVD261" s="0"/>
      <c r="GVE261" s="0"/>
      <c r="GVF261" s="0"/>
      <c r="GVG261" s="0"/>
      <c r="GVH261" s="0"/>
      <c r="GVI261" s="0"/>
      <c r="GVJ261" s="0"/>
      <c r="GVK261" s="0"/>
      <c r="GVL261" s="0"/>
      <c r="GVM261" s="0"/>
      <c r="GVN261" s="0"/>
      <c r="GVO261" s="0"/>
      <c r="GVP261" s="0"/>
      <c r="GVQ261" s="0"/>
      <c r="GVR261" s="0"/>
      <c r="GVS261" s="0"/>
      <c r="GVT261" s="0"/>
      <c r="GVU261" s="0"/>
      <c r="GVV261" s="0"/>
      <c r="GVW261" s="0"/>
      <c r="GVX261" s="0"/>
      <c r="GVY261" s="0"/>
      <c r="GVZ261" s="0"/>
      <c r="GWA261" s="0"/>
      <c r="GWB261" s="0"/>
      <c r="GWC261" s="0"/>
      <c r="GWD261" s="0"/>
      <c r="GWE261" s="0"/>
      <c r="GWF261" s="0"/>
      <c r="GWG261" s="0"/>
      <c r="GWH261" s="0"/>
      <c r="GWI261" s="0"/>
      <c r="GWJ261" s="0"/>
      <c r="GWK261" s="0"/>
      <c r="GWL261" s="0"/>
      <c r="GWM261" s="0"/>
      <c r="GWN261" s="0"/>
      <c r="GWO261" s="0"/>
      <c r="GWP261" s="0"/>
      <c r="GWQ261" s="0"/>
      <c r="GWR261" s="0"/>
      <c r="GWS261" s="0"/>
      <c r="GWT261" s="0"/>
      <c r="GWU261" s="0"/>
      <c r="GWV261" s="0"/>
      <c r="GWW261" s="0"/>
      <c r="GWX261" s="0"/>
      <c r="GWY261" s="0"/>
      <c r="GWZ261" s="0"/>
      <c r="GXA261" s="0"/>
      <c r="GXB261" s="0"/>
      <c r="GXC261" s="0"/>
      <c r="GXD261" s="0"/>
      <c r="GXE261" s="0"/>
      <c r="GXF261" s="0"/>
      <c r="GXG261" s="0"/>
      <c r="GXH261" s="0"/>
      <c r="GXI261" s="0"/>
      <c r="GXJ261" s="0"/>
      <c r="GXK261" s="0"/>
      <c r="GXL261" s="0"/>
      <c r="GXM261" s="0"/>
      <c r="GXN261" s="0"/>
      <c r="GXO261" s="0"/>
      <c r="GXP261" s="0"/>
      <c r="GXQ261" s="0"/>
      <c r="GXR261" s="0"/>
      <c r="GXS261" s="0"/>
      <c r="GXT261" s="0"/>
      <c r="GXU261" s="0"/>
      <c r="GXV261" s="0"/>
      <c r="GXW261" s="0"/>
      <c r="GXX261" s="0"/>
      <c r="GXY261" s="0"/>
      <c r="GXZ261" s="0"/>
      <c r="GYA261" s="0"/>
      <c r="GYB261" s="0"/>
      <c r="GYC261" s="0"/>
      <c r="GYD261" s="0"/>
      <c r="GYE261" s="0"/>
      <c r="GYF261" s="0"/>
      <c r="GYG261" s="0"/>
      <c r="GYH261" s="0"/>
      <c r="GYI261" s="0"/>
      <c r="GYJ261" s="0"/>
      <c r="GYK261" s="0"/>
      <c r="GYL261" s="0"/>
      <c r="GYM261" s="0"/>
      <c r="GYN261" s="0"/>
      <c r="GYO261" s="0"/>
      <c r="GYP261" s="0"/>
      <c r="GYQ261" s="0"/>
      <c r="GYR261" s="0"/>
      <c r="GYS261" s="0"/>
      <c r="GYT261" s="0"/>
      <c r="GYU261" s="0"/>
      <c r="GYV261" s="0"/>
      <c r="GYW261" s="0"/>
      <c r="GYX261" s="0"/>
      <c r="GYY261" s="0"/>
      <c r="GYZ261" s="0"/>
      <c r="GZA261" s="0"/>
      <c r="GZB261" s="0"/>
      <c r="GZC261" s="0"/>
      <c r="GZD261" s="0"/>
      <c r="GZE261" s="0"/>
      <c r="GZF261" s="0"/>
      <c r="GZG261" s="0"/>
      <c r="GZH261" s="0"/>
      <c r="GZI261" s="0"/>
      <c r="GZJ261" s="0"/>
      <c r="GZK261" s="0"/>
      <c r="GZL261" s="0"/>
      <c r="GZM261" s="0"/>
      <c r="GZN261" s="0"/>
      <c r="GZO261" s="0"/>
      <c r="GZP261" s="0"/>
      <c r="GZQ261" s="0"/>
      <c r="GZR261" s="0"/>
      <c r="GZS261" s="0"/>
      <c r="GZT261" s="0"/>
      <c r="GZU261" s="0"/>
      <c r="GZV261" s="0"/>
      <c r="GZW261" s="0"/>
      <c r="GZX261" s="0"/>
      <c r="GZY261" s="0"/>
      <c r="GZZ261" s="0"/>
      <c r="HAA261" s="0"/>
      <c r="HAB261" s="0"/>
      <c r="HAC261" s="0"/>
      <c r="HAD261" s="0"/>
      <c r="HAE261" s="0"/>
      <c r="HAF261" s="0"/>
      <c r="HAG261" s="0"/>
      <c r="HAH261" s="0"/>
      <c r="HAI261" s="0"/>
      <c r="HAJ261" s="0"/>
      <c r="HAK261" s="0"/>
      <c r="HAL261" s="0"/>
      <c r="HAM261" s="0"/>
      <c r="HAN261" s="0"/>
      <c r="HAO261" s="0"/>
      <c r="HAP261" s="0"/>
      <c r="HAQ261" s="0"/>
      <c r="HAR261" s="0"/>
      <c r="HAS261" s="0"/>
      <c r="HAT261" s="0"/>
      <c r="HAU261" s="0"/>
      <c r="HAV261" s="0"/>
      <c r="HAW261" s="0"/>
      <c r="HAX261" s="0"/>
      <c r="HAY261" s="0"/>
      <c r="HAZ261" s="0"/>
      <c r="HBA261" s="0"/>
      <c r="HBB261" s="0"/>
      <c r="HBC261" s="0"/>
      <c r="HBD261" s="0"/>
      <c r="HBE261" s="0"/>
      <c r="HBF261" s="0"/>
      <c r="HBG261" s="0"/>
      <c r="HBH261" s="0"/>
      <c r="HBI261" s="0"/>
      <c r="HBJ261" s="0"/>
      <c r="HBK261" s="0"/>
      <c r="HBL261" s="0"/>
      <c r="HBM261" s="0"/>
      <c r="HBN261" s="0"/>
      <c r="HBO261" s="0"/>
      <c r="HBP261" s="0"/>
      <c r="HBQ261" s="0"/>
      <c r="HBR261" s="0"/>
      <c r="HBS261" s="0"/>
      <c r="HBT261" s="0"/>
      <c r="HBU261" s="0"/>
      <c r="HBV261" s="0"/>
      <c r="HBW261" s="0"/>
      <c r="HBX261" s="0"/>
      <c r="HBY261" s="0"/>
      <c r="HBZ261" s="0"/>
      <c r="HCA261" s="0"/>
      <c r="HCB261" s="0"/>
      <c r="HCC261" s="0"/>
      <c r="HCD261" s="0"/>
      <c r="HCE261" s="0"/>
      <c r="HCF261" s="0"/>
      <c r="HCG261" s="0"/>
      <c r="HCH261" s="0"/>
      <c r="HCI261" s="0"/>
      <c r="HCJ261" s="0"/>
      <c r="HCK261" s="0"/>
      <c r="HCL261" s="0"/>
      <c r="HCM261" s="0"/>
      <c r="HCN261" s="0"/>
      <c r="HCO261" s="0"/>
      <c r="HCP261" s="0"/>
      <c r="HCQ261" s="0"/>
      <c r="HCR261" s="0"/>
      <c r="HCS261" s="0"/>
      <c r="HCT261" s="0"/>
      <c r="HCU261" s="0"/>
      <c r="HCV261" s="0"/>
      <c r="HCW261" s="0"/>
      <c r="HCX261" s="0"/>
      <c r="HCY261" s="0"/>
      <c r="HCZ261" s="0"/>
      <c r="HDA261" s="0"/>
      <c r="HDB261" s="0"/>
      <c r="HDC261" s="0"/>
      <c r="HDD261" s="0"/>
      <c r="HDE261" s="0"/>
      <c r="HDF261" s="0"/>
      <c r="HDG261" s="0"/>
      <c r="HDH261" s="0"/>
      <c r="HDI261" s="0"/>
      <c r="HDJ261" s="0"/>
      <c r="HDK261" s="0"/>
      <c r="HDL261" s="0"/>
      <c r="HDM261" s="0"/>
      <c r="HDN261" s="0"/>
      <c r="HDO261" s="0"/>
      <c r="HDP261" s="0"/>
      <c r="HDQ261" s="0"/>
      <c r="HDR261" s="0"/>
      <c r="HDS261" s="0"/>
      <c r="HDT261" s="0"/>
      <c r="HDU261" s="0"/>
      <c r="HDV261" s="0"/>
      <c r="HDW261" s="0"/>
      <c r="HDX261" s="0"/>
      <c r="HDY261" s="0"/>
      <c r="HDZ261" s="0"/>
      <c r="HEA261" s="0"/>
      <c r="HEB261" s="0"/>
      <c r="HEC261" s="0"/>
      <c r="HED261" s="0"/>
      <c r="HEE261" s="0"/>
      <c r="HEF261" s="0"/>
      <c r="HEG261" s="0"/>
      <c r="HEH261" s="0"/>
      <c r="HEI261" s="0"/>
      <c r="HEJ261" s="0"/>
      <c r="HEK261" s="0"/>
      <c r="HEL261" s="0"/>
      <c r="HEM261" s="0"/>
      <c r="HEN261" s="0"/>
      <c r="HEO261" s="0"/>
      <c r="HEP261" s="0"/>
      <c r="HEQ261" s="0"/>
      <c r="HER261" s="0"/>
      <c r="HES261" s="0"/>
      <c r="HET261" s="0"/>
      <c r="HEU261" s="0"/>
      <c r="HEV261" s="0"/>
      <c r="HEW261" s="0"/>
      <c r="HEX261" s="0"/>
      <c r="HEY261" s="0"/>
      <c r="HEZ261" s="0"/>
      <c r="HFA261" s="0"/>
      <c r="HFB261" s="0"/>
      <c r="HFC261" s="0"/>
      <c r="HFD261" s="0"/>
      <c r="HFE261" s="0"/>
      <c r="HFF261" s="0"/>
      <c r="HFG261" s="0"/>
      <c r="HFH261" s="0"/>
      <c r="HFI261" s="0"/>
      <c r="HFJ261" s="0"/>
      <c r="HFK261" s="0"/>
      <c r="HFL261" s="0"/>
      <c r="HFM261" s="0"/>
      <c r="HFN261" s="0"/>
      <c r="HFO261" s="0"/>
      <c r="HFP261" s="0"/>
      <c r="HFQ261" s="0"/>
      <c r="HFR261" s="0"/>
      <c r="HFS261" s="0"/>
      <c r="HFT261" s="0"/>
      <c r="HFU261" s="0"/>
      <c r="HFV261" s="0"/>
      <c r="HFW261" s="0"/>
      <c r="HFX261" s="0"/>
      <c r="HFY261" s="0"/>
      <c r="HFZ261" s="0"/>
      <c r="HGA261" s="0"/>
      <c r="HGB261" s="0"/>
      <c r="HGC261" s="0"/>
      <c r="HGD261" s="0"/>
      <c r="HGE261" s="0"/>
      <c r="HGF261" s="0"/>
      <c r="HGG261" s="0"/>
      <c r="HGH261" s="0"/>
      <c r="HGI261" s="0"/>
      <c r="HGJ261" s="0"/>
      <c r="HGK261" s="0"/>
      <c r="HGL261" s="0"/>
      <c r="HGM261" s="0"/>
      <c r="HGN261" s="0"/>
      <c r="HGO261" s="0"/>
      <c r="HGP261" s="0"/>
      <c r="HGQ261" s="0"/>
      <c r="HGR261" s="0"/>
      <c r="HGS261" s="0"/>
      <c r="HGT261" s="0"/>
      <c r="HGU261" s="0"/>
      <c r="HGV261" s="0"/>
      <c r="HGW261" s="0"/>
      <c r="HGX261" s="0"/>
      <c r="HGY261" s="0"/>
      <c r="HGZ261" s="0"/>
      <c r="HHA261" s="0"/>
      <c r="HHB261" s="0"/>
      <c r="HHC261" s="0"/>
      <c r="HHD261" s="0"/>
      <c r="HHE261" s="0"/>
      <c r="HHF261" s="0"/>
      <c r="HHG261" s="0"/>
      <c r="HHH261" s="0"/>
      <c r="HHI261" s="0"/>
      <c r="HHJ261" s="0"/>
      <c r="HHK261" s="0"/>
      <c r="HHL261" s="0"/>
      <c r="HHM261" s="0"/>
      <c r="HHN261" s="0"/>
      <c r="HHO261" s="0"/>
      <c r="HHP261" s="0"/>
      <c r="HHQ261" s="0"/>
      <c r="HHR261" s="0"/>
      <c r="HHS261" s="0"/>
      <c r="HHT261" s="0"/>
      <c r="HHU261" s="0"/>
      <c r="HHV261" s="0"/>
      <c r="HHW261" s="0"/>
      <c r="HHX261" s="0"/>
      <c r="HHY261" s="0"/>
      <c r="HHZ261" s="0"/>
      <c r="HIA261" s="0"/>
      <c r="HIB261" s="0"/>
      <c r="HIC261" s="0"/>
      <c r="HID261" s="0"/>
      <c r="HIE261" s="0"/>
      <c r="HIF261" s="0"/>
      <c r="HIG261" s="0"/>
      <c r="HIH261" s="0"/>
      <c r="HII261" s="0"/>
      <c r="HIJ261" s="0"/>
      <c r="HIK261" s="0"/>
      <c r="HIL261" s="0"/>
      <c r="HIM261" s="0"/>
      <c r="HIN261" s="0"/>
      <c r="HIO261" s="0"/>
      <c r="HIP261" s="0"/>
      <c r="HIQ261" s="0"/>
      <c r="HIR261" s="0"/>
      <c r="HIS261" s="0"/>
      <c r="HIT261" s="0"/>
      <c r="HIU261" s="0"/>
      <c r="HIV261" s="0"/>
      <c r="HIW261" s="0"/>
      <c r="HIX261" s="0"/>
      <c r="HIY261" s="0"/>
      <c r="HIZ261" s="0"/>
      <c r="HJA261" s="0"/>
      <c r="HJB261" s="0"/>
      <c r="HJC261" s="0"/>
      <c r="HJD261" s="0"/>
      <c r="HJE261" s="0"/>
      <c r="HJF261" s="0"/>
      <c r="HJG261" s="0"/>
      <c r="HJH261" s="0"/>
      <c r="HJI261" s="0"/>
      <c r="HJJ261" s="0"/>
      <c r="HJK261" s="0"/>
      <c r="HJL261" s="0"/>
      <c r="HJM261" s="0"/>
      <c r="HJN261" s="0"/>
      <c r="HJO261" s="0"/>
      <c r="HJP261" s="0"/>
      <c r="HJQ261" s="0"/>
      <c r="HJR261" s="0"/>
      <c r="HJS261" s="0"/>
      <c r="HJT261" s="0"/>
      <c r="HJU261" s="0"/>
      <c r="HJV261" s="0"/>
      <c r="HJW261" s="0"/>
      <c r="HJX261" s="0"/>
      <c r="HJY261" s="0"/>
      <c r="HJZ261" s="0"/>
      <c r="HKA261" s="0"/>
      <c r="HKB261" s="0"/>
      <c r="HKC261" s="0"/>
      <c r="HKD261" s="0"/>
      <c r="HKE261" s="0"/>
      <c r="HKF261" s="0"/>
      <c r="HKG261" s="0"/>
      <c r="HKH261" s="0"/>
      <c r="HKI261" s="0"/>
      <c r="HKJ261" s="0"/>
      <c r="HKK261" s="0"/>
      <c r="HKL261" s="0"/>
      <c r="HKM261" s="0"/>
      <c r="HKN261" s="0"/>
      <c r="HKO261" s="0"/>
      <c r="HKP261" s="0"/>
      <c r="HKQ261" s="0"/>
      <c r="HKR261" s="0"/>
      <c r="HKS261" s="0"/>
      <c r="HKT261" s="0"/>
      <c r="HKU261" s="0"/>
      <c r="HKV261" s="0"/>
      <c r="HKW261" s="0"/>
      <c r="HKX261" s="0"/>
      <c r="HKY261" s="0"/>
      <c r="HKZ261" s="0"/>
      <c r="HLA261" s="0"/>
      <c r="HLB261" s="0"/>
      <c r="HLC261" s="0"/>
      <c r="HLD261" s="0"/>
      <c r="HLE261" s="0"/>
      <c r="HLF261" s="0"/>
      <c r="HLG261" s="0"/>
      <c r="HLH261" s="0"/>
      <c r="HLI261" s="0"/>
      <c r="HLJ261" s="0"/>
      <c r="HLK261" s="0"/>
      <c r="HLL261" s="0"/>
      <c r="HLM261" s="0"/>
      <c r="HLN261" s="0"/>
      <c r="HLO261" s="0"/>
      <c r="HLP261" s="0"/>
      <c r="HLQ261" s="0"/>
      <c r="HLR261" s="0"/>
      <c r="HLS261" s="0"/>
      <c r="HLT261" s="0"/>
      <c r="HLU261" s="0"/>
      <c r="HLV261" s="0"/>
      <c r="HLW261" s="0"/>
      <c r="HLX261" s="0"/>
      <c r="HLY261" s="0"/>
      <c r="HLZ261" s="0"/>
      <c r="HMA261" s="0"/>
      <c r="HMB261" s="0"/>
      <c r="HMC261" s="0"/>
      <c r="HMD261" s="0"/>
      <c r="HME261" s="0"/>
      <c r="HMF261" s="0"/>
      <c r="HMG261" s="0"/>
      <c r="HMH261" s="0"/>
      <c r="HMI261" s="0"/>
      <c r="HMJ261" s="0"/>
      <c r="HMK261" s="0"/>
      <c r="HML261" s="0"/>
      <c r="HMM261" s="0"/>
      <c r="HMN261" s="0"/>
      <c r="HMO261" s="0"/>
      <c r="HMP261" s="0"/>
      <c r="HMQ261" s="0"/>
      <c r="HMR261" s="0"/>
      <c r="HMS261" s="0"/>
      <c r="HMT261" s="0"/>
      <c r="HMU261" s="0"/>
      <c r="HMV261" s="0"/>
      <c r="HMW261" s="0"/>
      <c r="HMX261" s="0"/>
      <c r="HMY261" s="0"/>
      <c r="HMZ261" s="0"/>
      <c r="HNA261" s="0"/>
      <c r="HNB261" s="0"/>
      <c r="HNC261" s="0"/>
      <c r="HND261" s="0"/>
      <c r="HNE261" s="0"/>
      <c r="HNF261" s="0"/>
      <c r="HNG261" s="0"/>
      <c r="HNH261" s="0"/>
      <c r="HNI261" s="0"/>
      <c r="HNJ261" s="0"/>
      <c r="HNK261" s="0"/>
      <c r="HNL261" s="0"/>
      <c r="HNM261" s="0"/>
      <c r="HNN261" s="0"/>
      <c r="HNO261" s="0"/>
      <c r="HNP261" s="0"/>
      <c r="HNQ261" s="0"/>
      <c r="HNR261" s="0"/>
      <c r="HNS261" s="0"/>
      <c r="HNT261" s="0"/>
      <c r="HNU261" s="0"/>
      <c r="HNV261" s="0"/>
      <c r="HNW261" s="0"/>
      <c r="HNX261" s="0"/>
      <c r="HNY261" s="0"/>
      <c r="HNZ261" s="0"/>
      <c r="HOA261" s="0"/>
      <c r="HOB261" s="0"/>
      <c r="HOC261" s="0"/>
      <c r="HOD261" s="0"/>
      <c r="HOE261" s="0"/>
      <c r="HOF261" s="0"/>
      <c r="HOG261" s="0"/>
      <c r="HOH261" s="0"/>
      <c r="HOI261" s="0"/>
      <c r="HOJ261" s="0"/>
      <c r="HOK261" s="0"/>
      <c r="HOL261" s="0"/>
      <c r="HOM261" s="0"/>
      <c r="HON261" s="0"/>
      <c r="HOO261" s="0"/>
      <c r="HOP261" s="0"/>
      <c r="HOQ261" s="0"/>
      <c r="HOR261" s="0"/>
      <c r="HOS261" s="0"/>
      <c r="HOT261" s="0"/>
      <c r="HOU261" s="0"/>
      <c r="HOV261" s="0"/>
      <c r="HOW261" s="0"/>
      <c r="HOX261" s="0"/>
      <c r="HOY261" s="0"/>
      <c r="HOZ261" s="0"/>
      <c r="HPA261" s="0"/>
      <c r="HPB261" s="0"/>
      <c r="HPC261" s="0"/>
      <c r="HPD261" s="0"/>
      <c r="HPE261" s="0"/>
      <c r="HPF261" s="0"/>
      <c r="HPG261" s="0"/>
      <c r="HPH261" s="0"/>
      <c r="HPI261" s="0"/>
      <c r="HPJ261" s="0"/>
      <c r="HPK261" s="0"/>
      <c r="HPL261" s="0"/>
      <c r="HPM261" s="0"/>
      <c r="HPN261" s="0"/>
      <c r="HPO261" s="0"/>
      <c r="HPP261" s="0"/>
      <c r="HPQ261" s="0"/>
      <c r="HPR261" s="0"/>
      <c r="HPS261" s="0"/>
      <c r="HPT261" s="0"/>
      <c r="HPU261" s="0"/>
      <c r="HPV261" s="0"/>
      <c r="HPW261" s="0"/>
      <c r="HPX261" s="0"/>
      <c r="HPY261" s="0"/>
      <c r="HPZ261" s="0"/>
      <c r="HQA261" s="0"/>
      <c r="HQB261" s="0"/>
      <c r="HQC261" s="0"/>
      <c r="HQD261" s="0"/>
      <c r="HQE261" s="0"/>
      <c r="HQF261" s="0"/>
      <c r="HQG261" s="0"/>
      <c r="HQH261" s="0"/>
      <c r="HQI261" s="0"/>
      <c r="HQJ261" s="0"/>
      <c r="HQK261" s="0"/>
      <c r="HQL261" s="0"/>
      <c r="HQM261" s="0"/>
      <c r="HQN261" s="0"/>
      <c r="HQO261" s="0"/>
      <c r="HQP261" s="0"/>
      <c r="HQQ261" s="0"/>
      <c r="HQR261" s="0"/>
      <c r="HQS261" s="0"/>
      <c r="HQT261" s="0"/>
      <c r="HQU261" s="0"/>
      <c r="HQV261" s="0"/>
      <c r="HQW261" s="0"/>
      <c r="HQX261" s="0"/>
      <c r="HQY261" s="0"/>
      <c r="HQZ261" s="0"/>
      <c r="HRA261" s="0"/>
      <c r="HRB261" s="0"/>
      <c r="HRC261" s="0"/>
      <c r="HRD261" s="0"/>
      <c r="HRE261" s="0"/>
      <c r="HRF261" s="0"/>
      <c r="HRG261" s="0"/>
      <c r="HRH261" s="0"/>
      <c r="HRI261" s="0"/>
      <c r="HRJ261" s="0"/>
      <c r="HRK261" s="0"/>
      <c r="HRL261" s="0"/>
      <c r="HRM261" s="0"/>
      <c r="HRN261" s="0"/>
      <c r="HRO261" s="0"/>
      <c r="HRP261" s="0"/>
      <c r="HRQ261" s="0"/>
      <c r="HRR261" s="0"/>
      <c r="HRS261" s="0"/>
      <c r="HRT261" s="0"/>
      <c r="HRU261" s="0"/>
      <c r="HRV261" s="0"/>
      <c r="HRW261" s="0"/>
      <c r="HRX261" s="0"/>
      <c r="HRY261" s="0"/>
      <c r="HRZ261" s="0"/>
      <c r="HSA261" s="0"/>
      <c r="HSB261" s="0"/>
      <c r="HSC261" s="0"/>
      <c r="HSD261" s="0"/>
      <c r="HSE261" s="0"/>
      <c r="HSF261" s="0"/>
      <c r="HSG261" s="0"/>
      <c r="HSH261" s="0"/>
      <c r="HSI261" s="0"/>
      <c r="HSJ261" s="0"/>
      <c r="HSK261" s="0"/>
      <c r="HSL261" s="0"/>
      <c r="HSM261" s="0"/>
      <c r="HSN261" s="0"/>
      <c r="HSO261" s="0"/>
      <c r="HSP261" s="0"/>
      <c r="HSQ261" s="0"/>
      <c r="HSR261" s="0"/>
      <c r="HSS261" s="0"/>
      <c r="HST261" s="0"/>
      <c r="HSU261" s="0"/>
      <c r="HSV261" s="0"/>
      <c r="HSW261" s="0"/>
      <c r="HSX261" s="0"/>
      <c r="HSY261" s="0"/>
      <c r="HSZ261" s="0"/>
      <c r="HTA261" s="0"/>
      <c r="HTB261" s="0"/>
      <c r="HTC261" s="0"/>
      <c r="HTD261" s="0"/>
      <c r="HTE261" s="0"/>
      <c r="HTF261" s="0"/>
      <c r="HTG261" s="0"/>
      <c r="HTH261" s="0"/>
      <c r="HTI261" s="0"/>
      <c r="HTJ261" s="0"/>
      <c r="HTK261" s="0"/>
      <c r="HTL261" s="0"/>
      <c r="HTM261" s="0"/>
      <c r="HTN261" s="0"/>
      <c r="HTO261" s="0"/>
      <c r="HTP261" s="0"/>
      <c r="HTQ261" s="0"/>
      <c r="HTR261" s="0"/>
      <c r="HTS261" s="0"/>
      <c r="HTT261" s="0"/>
      <c r="HTU261" s="0"/>
      <c r="HTV261" s="0"/>
      <c r="HTW261" s="0"/>
      <c r="HTX261" s="0"/>
      <c r="HTY261" s="0"/>
      <c r="HTZ261" s="0"/>
      <c r="HUA261" s="0"/>
      <c r="HUB261" s="0"/>
      <c r="HUC261" s="0"/>
      <c r="HUD261" s="0"/>
      <c r="HUE261" s="0"/>
      <c r="HUF261" s="0"/>
      <c r="HUG261" s="0"/>
      <c r="HUH261" s="0"/>
      <c r="HUI261" s="0"/>
      <c r="HUJ261" s="0"/>
      <c r="HUK261" s="0"/>
      <c r="HUL261" s="0"/>
      <c r="HUM261" s="0"/>
      <c r="HUN261" s="0"/>
      <c r="HUO261" s="0"/>
      <c r="HUP261" s="0"/>
      <c r="HUQ261" s="0"/>
      <c r="HUR261" s="0"/>
      <c r="HUS261" s="0"/>
      <c r="HUT261" s="0"/>
      <c r="HUU261" s="0"/>
      <c r="HUV261" s="0"/>
      <c r="HUW261" s="0"/>
      <c r="HUX261" s="0"/>
      <c r="HUY261" s="0"/>
      <c r="HUZ261" s="0"/>
      <c r="HVA261" s="0"/>
      <c r="HVB261" s="0"/>
      <c r="HVC261" s="0"/>
      <c r="HVD261" s="0"/>
      <c r="HVE261" s="0"/>
      <c r="HVF261" s="0"/>
      <c r="HVG261" s="0"/>
      <c r="HVH261" s="0"/>
      <c r="HVI261" s="0"/>
      <c r="HVJ261" s="0"/>
      <c r="HVK261" s="0"/>
      <c r="HVL261" s="0"/>
      <c r="HVM261" s="0"/>
      <c r="HVN261" s="0"/>
      <c r="HVO261" s="0"/>
      <c r="HVP261" s="0"/>
      <c r="HVQ261" s="0"/>
      <c r="HVR261" s="0"/>
      <c r="HVS261" s="0"/>
      <c r="HVT261" s="0"/>
      <c r="HVU261" s="0"/>
      <c r="HVV261" s="0"/>
      <c r="HVW261" s="0"/>
      <c r="HVX261" s="0"/>
      <c r="HVY261" s="0"/>
      <c r="HVZ261" s="0"/>
      <c r="HWA261" s="0"/>
      <c r="HWB261" s="0"/>
      <c r="HWC261" s="0"/>
      <c r="HWD261" s="0"/>
      <c r="HWE261" s="0"/>
      <c r="HWF261" s="0"/>
      <c r="HWG261" s="0"/>
      <c r="HWH261" s="0"/>
      <c r="HWI261" s="0"/>
      <c r="HWJ261" s="0"/>
      <c r="HWK261" s="0"/>
      <c r="HWL261" s="0"/>
      <c r="HWM261" s="0"/>
      <c r="HWN261" s="0"/>
      <c r="HWO261" s="0"/>
      <c r="HWP261" s="0"/>
      <c r="HWQ261" s="0"/>
      <c r="HWR261" s="0"/>
      <c r="HWS261" s="0"/>
      <c r="HWT261" s="0"/>
      <c r="HWU261" s="0"/>
      <c r="HWV261" s="0"/>
      <c r="HWW261" s="0"/>
      <c r="HWX261" s="0"/>
      <c r="HWY261" s="0"/>
      <c r="HWZ261" s="0"/>
      <c r="HXA261" s="0"/>
      <c r="HXB261" s="0"/>
      <c r="HXC261" s="0"/>
      <c r="HXD261" s="0"/>
      <c r="HXE261" s="0"/>
      <c r="HXF261" s="0"/>
      <c r="HXG261" s="0"/>
      <c r="HXH261" s="0"/>
      <c r="HXI261" s="0"/>
      <c r="HXJ261" s="0"/>
      <c r="HXK261" s="0"/>
      <c r="HXL261" s="0"/>
      <c r="HXM261" s="0"/>
      <c r="HXN261" s="0"/>
      <c r="HXO261" s="0"/>
      <c r="HXP261" s="0"/>
      <c r="HXQ261" s="0"/>
      <c r="HXR261" s="0"/>
      <c r="HXS261" s="0"/>
      <c r="HXT261" s="0"/>
      <c r="HXU261" s="0"/>
      <c r="HXV261" s="0"/>
      <c r="HXW261" s="0"/>
      <c r="HXX261" s="0"/>
      <c r="HXY261" s="0"/>
      <c r="HXZ261" s="0"/>
      <c r="HYA261" s="0"/>
      <c r="HYB261" s="0"/>
      <c r="HYC261" s="0"/>
      <c r="HYD261" s="0"/>
      <c r="HYE261" s="0"/>
      <c r="HYF261" s="0"/>
      <c r="HYG261" s="0"/>
      <c r="HYH261" s="0"/>
      <c r="HYI261" s="0"/>
      <c r="HYJ261" s="0"/>
      <c r="HYK261" s="0"/>
      <c r="HYL261" s="0"/>
      <c r="HYM261" s="0"/>
      <c r="HYN261" s="0"/>
      <c r="HYO261" s="0"/>
      <c r="HYP261" s="0"/>
      <c r="HYQ261" s="0"/>
      <c r="HYR261" s="0"/>
      <c r="HYS261" s="0"/>
      <c r="HYT261" s="0"/>
      <c r="HYU261" s="0"/>
      <c r="HYV261" s="0"/>
      <c r="HYW261" s="0"/>
      <c r="HYX261" s="0"/>
      <c r="HYY261" s="0"/>
      <c r="HYZ261" s="0"/>
      <c r="HZA261" s="0"/>
      <c r="HZB261" s="0"/>
      <c r="HZC261" s="0"/>
      <c r="HZD261" s="0"/>
      <c r="HZE261" s="0"/>
      <c r="HZF261" s="0"/>
      <c r="HZG261" s="0"/>
      <c r="HZH261" s="0"/>
      <c r="HZI261" s="0"/>
      <c r="HZJ261" s="0"/>
      <c r="HZK261" s="0"/>
      <c r="HZL261" s="0"/>
      <c r="HZM261" s="0"/>
      <c r="HZN261" s="0"/>
      <c r="HZO261" s="0"/>
      <c r="HZP261" s="0"/>
      <c r="HZQ261" s="0"/>
      <c r="HZR261" s="0"/>
      <c r="HZS261" s="0"/>
      <c r="HZT261" s="0"/>
      <c r="HZU261" s="0"/>
      <c r="HZV261" s="0"/>
      <c r="HZW261" s="0"/>
      <c r="HZX261" s="0"/>
      <c r="HZY261" s="0"/>
      <c r="HZZ261" s="0"/>
      <c r="IAA261" s="0"/>
      <c r="IAB261" s="0"/>
      <c r="IAC261" s="0"/>
      <c r="IAD261" s="0"/>
      <c r="IAE261" s="0"/>
      <c r="IAF261" s="0"/>
      <c r="IAG261" s="0"/>
      <c r="IAH261" s="0"/>
      <c r="IAI261" s="0"/>
      <c r="IAJ261" s="0"/>
      <c r="IAK261" s="0"/>
      <c r="IAL261" s="0"/>
      <c r="IAM261" s="0"/>
      <c r="IAN261" s="0"/>
      <c r="IAO261" s="0"/>
      <c r="IAP261" s="0"/>
      <c r="IAQ261" s="0"/>
      <c r="IAR261" s="0"/>
      <c r="IAS261" s="0"/>
      <c r="IAT261" s="0"/>
      <c r="IAU261" s="0"/>
      <c r="IAV261" s="0"/>
      <c r="IAW261" s="0"/>
      <c r="IAX261" s="0"/>
      <c r="IAY261" s="0"/>
      <c r="IAZ261" s="0"/>
      <c r="IBA261" s="0"/>
      <c r="IBB261" s="0"/>
      <c r="IBC261" s="0"/>
      <c r="IBD261" s="0"/>
      <c r="IBE261" s="0"/>
      <c r="IBF261" s="0"/>
      <c r="IBG261" s="0"/>
      <c r="IBH261" s="0"/>
      <c r="IBI261" s="0"/>
      <c r="IBJ261" s="0"/>
      <c r="IBK261" s="0"/>
      <c r="IBL261" s="0"/>
      <c r="IBM261" s="0"/>
      <c r="IBN261" s="0"/>
      <c r="IBO261" s="0"/>
      <c r="IBP261" s="0"/>
      <c r="IBQ261" s="0"/>
      <c r="IBR261" s="0"/>
      <c r="IBS261" s="0"/>
      <c r="IBT261" s="0"/>
      <c r="IBU261" s="0"/>
      <c r="IBV261" s="0"/>
      <c r="IBW261" s="0"/>
      <c r="IBX261" s="0"/>
      <c r="IBY261" s="0"/>
      <c r="IBZ261" s="0"/>
      <c r="ICA261" s="0"/>
      <c r="ICB261" s="0"/>
      <c r="ICC261" s="0"/>
      <c r="ICD261" s="0"/>
      <c r="ICE261" s="0"/>
      <c r="ICF261" s="0"/>
      <c r="ICG261" s="0"/>
      <c r="ICH261" s="0"/>
      <c r="ICI261" s="0"/>
      <c r="ICJ261" s="0"/>
      <c r="ICK261" s="0"/>
      <c r="ICL261" s="0"/>
      <c r="ICM261" s="0"/>
      <c r="ICN261" s="0"/>
      <c r="ICO261" s="0"/>
      <c r="ICP261" s="0"/>
      <c r="ICQ261" s="0"/>
      <c r="ICR261" s="0"/>
      <c r="ICS261" s="0"/>
      <c r="ICT261" s="0"/>
      <c r="ICU261" s="0"/>
      <c r="ICV261" s="0"/>
      <c r="ICW261" s="0"/>
      <c r="ICX261" s="0"/>
      <c r="ICY261" s="0"/>
      <c r="ICZ261" s="0"/>
      <c r="IDA261" s="0"/>
      <c r="IDB261" s="0"/>
      <c r="IDC261" s="0"/>
      <c r="IDD261" s="0"/>
      <c r="IDE261" s="0"/>
      <c r="IDF261" s="0"/>
      <c r="IDG261" s="0"/>
      <c r="IDH261" s="0"/>
      <c r="IDI261" s="0"/>
      <c r="IDJ261" s="0"/>
      <c r="IDK261" s="0"/>
      <c r="IDL261" s="0"/>
      <c r="IDM261" s="0"/>
      <c r="IDN261" s="0"/>
      <c r="IDO261" s="0"/>
      <c r="IDP261" s="0"/>
      <c r="IDQ261" s="0"/>
      <c r="IDR261" s="0"/>
      <c r="IDS261" s="0"/>
      <c r="IDT261" s="0"/>
      <c r="IDU261" s="0"/>
      <c r="IDV261" s="0"/>
      <c r="IDW261" s="0"/>
      <c r="IDX261" s="0"/>
      <c r="IDY261" s="0"/>
      <c r="IDZ261" s="0"/>
      <c r="IEA261" s="0"/>
      <c r="IEB261" s="0"/>
      <c r="IEC261" s="0"/>
      <c r="IED261" s="0"/>
      <c r="IEE261" s="0"/>
      <c r="IEF261" s="0"/>
      <c r="IEG261" s="0"/>
      <c r="IEH261" s="0"/>
      <c r="IEI261" s="0"/>
      <c r="IEJ261" s="0"/>
      <c r="IEK261" s="0"/>
      <c r="IEL261" s="0"/>
      <c r="IEM261" s="0"/>
      <c r="IEN261" s="0"/>
      <c r="IEO261" s="0"/>
      <c r="IEP261" s="0"/>
      <c r="IEQ261" s="0"/>
      <c r="IER261" s="0"/>
      <c r="IES261" s="0"/>
      <c r="IET261" s="0"/>
      <c r="IEU261" s="0"/>
      <c r="IEV261" s="0"/>
      <c r="IEW261" s="0"/>
      <c r="IEX261" s="0"/>
      <c r="IEY261" s="0"/>
      <c r="IEZ261" s="0"/>
      <c r="IFA261" s="0"/>
      <c r="IFB261" s="0"/>
      <c r="IFC261" s="0"/>
      <c r="IFD261" s="0"/>
      <c r="IFE261" s="0"/>
      <c r="IFF261" s="0"/>
      <c r="IFG261" s="0"/>
      <c r="IFH261" s="0"/>
      <c r="IFI261" s="0"/>
      <c r="IFJ261" s="0"/>
      <c r="IFK261" s="0"/>
      <c r="IFL261" s="0"/>
      <c r="IFM261" s="0"/>
      <c r="IFN261" s="0"/>
      <c r="IFO261" s="0"/>
      <c r="IFP261" s="0"/>
      <c r="IFQ261" s="0"/>
      <c r="IFR261" s="0"/>
      <c r="IFS261" s="0"/>
      <c r="IFT261" s="0"/>
      <c r="IFU261" s="0"/>
      <c r="IFV261" s="0"/>
      <c r="IFW261" s="0"/>
      <c r="IFX261" s="0"/>
      <c r="IFY261" s="0"/>
      <c r="IFZ261" s="0"/>
      <c r="IGA261" s="0"/>
      <c r="IGB261" s="0"/>
      <c r="IGC261" s="0"/>
      <c r="IGD261" s="0"/>
      <c r="IGE261" s="0"/>
      <c r="IGF261" s="0"/>
      <c r="IGG261" s="0"/>
      <c r="IGH261" s="0"/>
      <c r="IGI261" s="0"/>
      <c r="IGJ261" s="0"/>
      <c r="IGK261" s="0"/>
      <c r="IGL261" s="0"/>
      <c r="IGM261" s="0"/>
      <c r="IGN261" s="0"/>
      <c r="IGO261" s="0"/>
      <c r="IGP261" s="0"/>
      <c r="IGQ261" s="0"/>
      <c r="IGR261" s="0"/>
      <c r="IGS261" s="0"/>
      <c r="IGT261" s="0"/>
      <c r="IGU261" s="0"/>
      <c r="IGV261" s="0"/>
      <c r="IGW261" s="0"/>
      <c r="IGX261" s="0"/>
      <c r="IGY261" s="0"/>
      <c r="IGZ261" s="0"/>
      <c r="IHA261" s="0"/>
      <c r="IHB261" s="0"/>
      <c r="IHC261" s="0"/>
      <c r="IHD261" s="0"/>
      <c r="IHE261" s="0"/>
      <c r="IHF261" s="0"/>
      <c r="IHG261" s="0"/>
      <c r="IHH261" s="0"/>
      <c r="IHI261" s="0"/>
      <c r="IHJ261" s="0"/>
      <c r="IHK261" s="0"/>
      <c r="IHL261" s="0"/>
      <c r="IHM261" s="0"/>
      <c r="IHN261" s="0"/>
      <c r="IHO261" s="0"/>
      <c r="IHP261" s="0"/>
      <c r="IHQ261" s="0"/>
      <c r="IHR261" s="0"/>
      <c r="IHS261" s="0"/>
      <c r="IHT261" s="0"/>
      <c r="IHU261" s="0"/>
      <c r="IHV261" s="0"/>
      <c r="IHW261" s="0"/>
      <c r="IHX261" s="0"/>
      <c r="IHY261" s="0"/>
      <c r="IHZ261" s="0"/>
      <c r="IIA261" s="0"/>
      <c r="IIB261" s="0"/>
      <c r="IIC261" s="0"/>
      <c r="IID261" s="0"/>
      <c r="IIE261" s="0"/>
      <c r="IIF261" s="0"/>
      <c r="IIG261" s="0"/>
      <c r="IIH261" s="0"/>
      <c r="III261" s="0"/>
      <c r="IIJ261" s="0"/>
      <c r="IIK261" s="0"/>
      <c r="IIL261" s="0"/>
      <c r="IIM261" s="0"/>
      <c r="IIN261" s="0"/>
      <c r="IIO261" s="0"/>
      <c r="IIP261" s="0"/>
      <c r="IIQ261" s="0"/>
      <c r="IIR261" s="0"/>
      <c r="IIS261" s="0"/>
      <c r="IIT261" s="0"/>
      <c r="IIU261" s="0"/>
      <c r="IIV261" s="0"/>
      <c r="IIW261" s="0"/>
      <c r="IIX261" s="0"/>
      <c r="IIY261" s="0"/>
      <c r="IIZ261" s="0"/>
      <c r="IJA261" s="0"/>
      <c r="IJB261" s="0"/>
      <c r="IJC261" s="0"/>
      <c r="IJD261" s="0"/>
      <c r="IJE261" s="0"/>
      <c r="IJF261" s="0"/>
      <c r="IJG261" s="0"/>
      <c r="IJH261" s="0"/>
      <c r="IJI261" s="0"/>
      <c r="IJJ261" s="0"/>
      <c r="IJK261" s="0"/>
      <c r="IJL261" s="0"/>
      <c r="IJM261" s="0"/>
      <c r="IJN261" s="0"/>
      <c r="IJO261" s="0"/>
      <c r="IJP261" s="0"/>
      <c r="IJQ261" s="0"/>
      <c r="IJR261" s="0"/>
      <c r="IJS261" s="0"/>
      <c r="IJT261" s="0"/>
      <c r="IJU261" s="0"/>
      <c r="IJV261" s="0"/>
      <c r="IJW261" s="0"/>
      <c r="IJX261" s="0"/>
      <c r="IJY261" s="0"/>
      <c r="IJZ261" s="0"/>
      <c r="IKA261" s="0"/>
      <c r="IKB261" s="0"/>
      <c r="IKC261" s="0"/>
      <c r="IKD261" s="0"/>
      <c r="IKE261" s="0"/>
      <c r="IKF261" s="0"/>
      <c r="IKG261" s="0"/>
      <c r="IKH261" s="0"/>
      <c r="IKI261" s="0"/>
      <c r="IKJ261" s="0"/>
      <c r="IKK261" s="0"/>
      <c r="IKL261" s="0"/>
      <c r="IKM261" s="0"/>
      <c r="IKN261" s="0"/>
      <c r="IKO261" s="0"/>
      <c r="IKP261" s="0"/>
      <c r="IKQ261" s="0"/>
      <c r="IKR261" s="0"/>
      <c r="IKS261" s="0"/>
      <c r="IKT261" s="0"/>
      <c r="IKU261" s="0"/>
      <c r="IKV261" s="0"/>
      <c r="IKW261" s="0"/>
      <c r="IKX261" s="0"/>
      <c r="IKY261" s="0"/>
      <c r="IKZ261" s="0"/>
      <c r="ILA261" s="0"/>
      <c r="ILB261" s="0"/>
      <c r="ILC261" s="0"/>
      <c r="ILD261" s="0"/>
      <c r="ILE261" s="0"/>
      <c r="ILF261" s="0"/>
      <c r="ILG261" s="0"/>
      <c r="ILH261" s="0"/>
      <c r="ILI261" s="0"/>
      <c r="ILJ261" s="0"/>
      <c r="ILK261" s="0"/>
      <c r="ILL261" s="0"/>
      <c r="ILM261" s="0"/>
      <c r="ILN261" s="0"/>
      <c r="ILO261" s="0"/>
      <c r="ILP261" s="0"/>
      <c r="ILQ261" s="0"/>
      <c r="ILR261" s="0"/>
      <c r="ILS261" s="0"/>
      <c r="ILT261" s="0"/>
      <c r="ILU261" s="0"/>
      <c r="ILV261" s="0"/>
      <c r="ILW261" s="0"/>
      <c r="ILX261" s="0"/>
      <c r="ILY261" s="0"/>
      <c r="ILZ261" s="0"/>
      <c r="IMA261" s="0"/>
      <c r="IMB261" s="0"/>
      <c r="IMC261" s="0"/>
      <c r="IMD261" s="0"/>
      <c r="IME261" s="0"/>
      <c r="IMF261" s="0"/>
      <c r="IMG261" s="0"/>
      <c r="IMH261" s="0"/>
      <c r="IMI261" s="0"/>
      <c r="IMJ261" s="0"/>
      <c r="IMK261" s="0"/>
      <c r="IML261" s="0"/>
      <c r="IMM261" s="0"/>
      <c r="IMN261" s="0"/>
      <c r="IMO261" s="0"/>
      <c r="IMP261" s="0"/>
      <c r="IMQ261" s="0"/>
      <c r="IMR261" s="0"/>
      <c r="IMS261" s="0"/>
      <c r="IMT261" s="0"/>
      <c r="IMU261" s="0"/>
      <c r="IMV261" s="0"/>
      <c r="IMW261" s="0"/>
      <c r="IMX261" s="0"/>
      <c r="IMY261" s="0"/>
      <c r="IMZ261" s="0"/>
      <c r="INA261" s="0"/>
      <c r="INB261" s="0"/>
      <c r="INC261" s="0"/>
      <c r="IND261" s="0"/>
      <c r="INE261" s="0"/>
      <c r="INF261" s="0"/>
      <c r="ING261" s="0"/>
      <c r="INH261" s="0"/>
      <c r="INI261" s="0"/>
      <c r="INJ261" s="0"/>
      <c r="INK261" s="0"/>
      <c r="INL261" s="0"/>
      <c r="INM261" s="0"/>
      <c r="INN261" s="0"/>
      <c r="INO261" s="0"/>
      <c r="INP261" s="0"/>
      <c r="INQ261" s="0"/>
      <c r="INR261" s="0"/>
      <c r="INS261" s="0"/>
      <c r="INT261" s="0"/>
      <c r="INU261" s="0"/>
      <c r="INV261" s="0"/>
      <c r="INW261" s="0"/>
      <c r="INX261" s="0"/>
      <c r="INY261" s="0"/>
      <c r="INZ261" s="0"/>
      <c r="IOA261" s="0"/>
      <c r="IOB261" s="0"/>
      <c r="IOC261" s="0"/>
      <c r="IOD261" s="0"/>
      <c r="IOE261" s="0"/>
      <c r="IOF261" s="0"/>
      <c r="IOG261" s="0"/>
      <c r="IOH261" s="0"/>
      <c r="IOI261" s="0"/>
      <c r="IOJ261" s="0"/>
      <c r="IOK261" s="0"/>
      <c r="IOL261" s="0"/>
      <c r="IOM261" s="0"/>
      <c r="ION261" s="0"/>
      <c r="IOO261" s="0"/>
      <c r="IOP261" s="0"/>
      <c r="IOQ261" s="0"/>
      <c r="IOR261" s="0"/>
      <c r="IOS261" s="0"/>
      <c r="IOT261" s="0"/>
      <c r="IOU261" s="0"/>
      <c r="IOV261" s="0"/>
      <c r="IOW261" s="0"/>
      <c r="IOX261" s="0"/>
      <c r="IOY261" s="0"/>
      <c r="IOZ261" s="0"/>
      <c r="IPA261" s="0"/>
      <c r="IPB261" s="0"/>
      <c r="IPC261" s="0"/>
      <c r="IPD261" s="0"/>
      <c r="IPE261" s="0"/>
      <c r="IPF261" s="0"/>
      <c r="IPG261" s="0"/>
      <c r="IPH261" s="0"/>
      <c r="IPI261" s="0"/>
      <c r="IPJ261" s="0"/>
      <c r="IPK261" s="0"/>
      <c r="IPL261" s="0"/>
      <c r="IPM261" s="0"/>
      <c r="IPN261" s="0"/>
      <c r="IPO261" s="0"/>
      <c r="IPP261" s="0"/>
      <c r="IPQ261" s="0"/>
      <c r="IPR261" s="0"/>
      <c r="IPS261" s="0"/>
      <c r="IPT261" s="0"/>
      <c r="IPU261" s="0"/>
      <c r="IPV261" s="0"/>
      <c r="IPW261" s="0"/>
      <c r="IPX261" s="0"/>
      <c r="IPY261" s="0"/>
      <c r="IPZ261" s="0"/>
      <c r="IQA261" s="0"/>
      <c r="IQB261" s="0"/>
      <c r="IQC261" s="0"/>
      <c r="IQD261" s="0"/>
      <c r="IQE261" s="0"/>
      <c r="IQF261" s="0"/>
      <c r="IQG261" s="0"/>
      <c r="IQH261" s="0"/>
      <c r="IQI261" s="0"/>
      <c r="IQJ261" s="0"/>
      <c r="IQK261" s="0"/>
      <c r="IQL261" s="0"/>
      <c r="IQM261" s="0"/>
      <c r="IQN261" s="0"/>
      <c r="IQO261" s="0"/>
      <c r="IQP261" s="0"/>
      <c r="IQQ261" s="0"/>
      <c r="IQR261" s="0"/>
      <c r="IQS261" s="0"/>
      <c r="IQT261" s="0"/>
      <c r="IQU261" s="0"/>
      <c r="IQV261" s="0"/>
      <c r="IQW261" s="0"/>
      <c r="IQX261" s="0"/>
      <c r="IQY261" s="0"/>
      <c r="IQZ261" s="0"/>
      <c r="IRA261" s="0"/>
      <c r="IRB261" s="0"/>
      <c r="IRC261" s="0"/>
      <c r="IRD261" s="0"/>
      <c r="IRE261" s="0"/>
      <c r="IRF261" s="0"/>
      <c r="IRG261" s="0"/>
      <c r="IRH261" s="0"/>
      <c r="IRI261" s="0"/>
      <c r="IRJ261" s="0"/>
      <c r="IRK261" s="0"/>
      <c r="IRL261" s="0"/>
      <c r="IRM261" s="0"/>
      <c r="IRN261" s="0"/>
      <c r="IRO261" s="0"/>
      <c r="IRP261" s="0"/>
      <c r="IRQ261" s="0"/>
      <c r="IRR261" s="0"/>
      <c r="IRS261" s="0"/>
      <c r="IRT261" s="0"/>
      <c r="IRU261" s="0"/>
      <c r="IRV261" s="0"/>
      <c r="IRW261" s="0"/>
      <c r="IRX261" s="0"/>
      <c r="IRY261" s="0"/>
      <c r="IRZ261" s="0"/>
      <c r="ISA261" s="0"/>
      <c r="ISB261" s="0"/>
      <c r="ISC261" s="0"/>
      <c r="ISD261" s="0"/>
      <c r="ISE261" s="0"/>
      <c r="ISF261" s="0"/>
      <c r="ISG261" s="0"/>
      <c r="ISH261" s="0"/>
      <c r="ISI261" s="0"/>
      <c r="ISJ261" s="0"/>
      <c r="ISK261" s="0"/>
      <c r="ISL261" s="0"/>
      <c r="ISM261" s="0"/>
      <c r="ISN261" s="0"/>
      <c r="ISO261" s="0"/>
      <c r="ISP261" s="0"/>
      <c r="ISQ261" s="0"/>
      <c r="ISR261" s="0"/>
      <c r="ISS261" s="0"/>
      <c r="IST261" s="0"/>
      <c r="ISU261" s="0"/>
      <c r="ISV261" s="0"/>
      <c r="ISW261" s="0"/>
      <c r="ISX261" s="0"/>
      <c r="ISY261" s="0"/>
      <c r="ISZ261" s="0"/>
      <c r="ITA261" s="0"/>
      <c r="ITB261" s="0"/>
      <c r="ITC261" s="0"/>
      <c r="ITD261" s="0"/>
      <c r="ITE261" s="0"/>
      <c r="ITF261" s="0"/>
      <c r="ITG261" s="0"/>
      <c r="ITH261" s="0"/>
      <c r="ITI261" s="0"/>
      <c r="ITJ261" s="0"/>
      <c r="ITK261" s="0"/>
      <c r="ITL261" s="0"/>
      <c r="ITM261" s="0"/>
      <c r="ITN261" s="0"/>
      <c r="ITO261" s="0"/>
      <c r="ITP261" s="0"/>
      <c r="ITQ261" s="0"/>
      <c r="ITR261" s="0"/>
      <c r="ITS261" s="0"/>
      <c r="ITT261" s="0"/>
      <c r="ITU261" s="0"/>
      <c r="ITV261" s="0"/>
      <c r="ITW261" s="0"/>
      <c r="ITX261" s="0"/>
      <c r="ITY261" s="0"/>
      <c r="ITZ261" s="0"/>
      <c r="IUA261" s="0"/>
      <c r="IUB261" s="0"/>
      <c r="IUC261" s="0"/>
      <c r="IUD261" s="0"/>
      <c r="IUE261" s="0"/>
      <c r="IUF261" s="0"/>
      <c r="IUG261" s="0"/>
      <c r="IUH261" s="0"/>
      <c r="IUI261" s="0"/>
      <c r="IUJ261" s="0"/>
      <c r="IUK261" s="0"/>
      <c r="IUL261" s="0"/>
      <c r="IUM261" s="0"/>
      <c r="IUN261" s="0"/>
      <c r="IUO261" s="0"/>
      <c r="IUP261" s="0"/>
      <c r="IUQ261" s="0"/>
      <c r="IUR261" s="0"/>
      <c r="IUS261" s="0"/>
      <c r="IUT261" s="0"/>
      <c r="IUU261" s="0"/>
      <c r="IUV261" s="0"/>
      <c r="IUW261" s="0"/>
      <c r="IUX261" s="0"/>
      <c r="IUY261" s="0"/>
      <c r="IUZ261" s="0"/>
      <c r="IVA261" s="0"/>
      <c r="IVB261" s="0"/>
      <c r="IVC261" s="0"/>
      <c r="IVD261" s="0"/>
      <c r="IVE261" s="0"/>
      <c r="IVF261" s="0"/>
      <c r="IVG261" s="0"/>
      <c r="IVH261" s="0"/>
      <c r="IVI261" s="0"/>
      <c r="IVJ261" s="0"/>
      <c r="IVK261" s="0"/>
      <c r="IVL261" s="0"/>
      <c r="IVM261" s="0"/>
      <c r="IVN261" s="0"/>
      <c r="IVO261" s="0"/>
      <c r="IVP261" s="0"/>
      <c r="IVQ261" s="0"/>
      <c r="IVR261" s="0"/>
      <c r="IVS261" s="0"/>
      <c r="IVT261" s="0"/>
      <c r="IVU261" s="0"/>
      <c r="IVV261" s="0"/>
      <c r="IVW261" s="0"/>
      <c r="IVX261" s="0"/>
      <c r="IVY261" s="0"/>
      <c r="IVZ261" s="0"/>
      <c r="IWA261" s="0"/>
      <c r="IWB261" s="0"/>
      <c r="IWC261" s="0"/>
      <c r="IWD261" s="0"/>
      <c r="IWE261" s="0"/>
      <c r="IWF261" s="0"/>
      <c r="IWG261" s="0"/>
      <c r="IWH261" s="0"/>
      <c r="IWI261" s="0"/>
      <c r="IWJ261" s="0"/>
      <c r="IWK261" s="0"/>
      <c r="IWL261" s="0"/>
      <c r="IWM261" s="0"/>
      <c r="IWN261" s="0"/>
      <c r="IWO261" s="0"/>
      <c r="IWP261" s="0"/>
      <c r="IWQ261" s="0"/>
      <c r="IWR261" s="0"/>
      <c r="IWS261" s="0"/>
      <c r="IWT261" s="0"/>
      <c r="IWU261" s="0"/>
      <c r="IWV261" s="0"/>
      <c r="IWW261" s="0"/>
      <c r="IWX261" s="0"/>
      <c r="IWY261" s="0"/>
      <c r="IWZ261" s="0"/>
      <c r="IXA261" s="0"/>
      <c r="IXB261" s="0"/>
      <c r="IXC261" s="0"/>
      <c r="IXD261" s="0"/>
      <c r="IXE261" s="0"/>
      <c r="IXF261" s="0"/>
      <c r="IXG261" s="0"/>
      <c r="IXH261" s="0"/>
      <c r="IXI261" s="0"/>
      <c r="IXJ261" s="0"/>
      <c r="IXK261" s="0"/>
      <c r="IXL261" s="0"/>
      <c r="IXM261" s="0"/>
      <c r="IXN261" s="0"/>
      <c r="IXO261" s="0"/>
      <c r="IXP261" s="0"/>
      <c r="IXQ261" s="0"/>
      <c r="IXR261" s="0"/>
      <c r="IXS261" s="0"/>
      <c r="IXT261" s="0"/>
      <c r="IXU261" s="0"/>
      <c r="IXV261" s="0"/>
      <c r="IXW261" s="0"/>
      <c r="IXX261" s="0"/>
      <c r="IXY261" s="0"/>
      <c r="IXZ261" s="0"/>
      <c r="IYA261" s="0"/>
      <c r="IYB261" s="0"/>
      <c r="IYC261" s="0"/>
      <c r="IYD261" s="0"/>
      <c r="IYE261" s="0"/>
      <c r="IYF261" s="0"/>
      <c r="IYG261" s="0"/>
      <c r="IYH261" s="0"/>
      <c r="IYI261" s="0"/>
      <c r="IYJ261" s="0"/>
      <c r="IYK261" s="0"/>
      <c r="IYL261" s="0"/>
      <c r="IYM261" s="0"/>
      <c r="IYN261" s="0"/>
      <c r="IYO261" s="0"/>
      <c r="IYP261" s="0"/>
      <c r="IYQ261" s="0"/>
      <c r="IYR261" s="0"/>
      <c r="IYS261" s="0"/>
      <c r="IYT261" s="0"/>
      <c r="IYU261" s="0"/>
      <c r="IYV261" s="0"/>
      <c r="IYW261" s="0"/>
      <c r="IYX261" s="0"/>
      <c r="IYY261" s="0"/>
      <c r="IYZ261" s="0"/>
      <c r="IZA261" s="0"/>
      <c r="IZB261" s="0"/>
      <c r="IZC261" s="0"/>
      <c r="IZD261" s="0"/>
      <c r="IZE261" s="0"/>
      <c r="IZF261" s="0"/>
      <c r="IZG261" s="0"/>
      <c r="IZH261" s="0"/>
      <c r="IZI261" s="0"/>
      <c r="IZJ261" s="0"/>
      <c r="IZK261" s="0"/>
      <c r="IZL261" s="0"/>
      <c r="IZM261" s="0"/>
      <c r="IZN261" s="0"/>
      <c r="IZO261" s="0"/>
      <c r="IZP261" s="0"/>
      <c r="IZQ261" s="0"/>
      <c r="IZR261" s="0"/>
      <c r="IZS261" s="0"/>
      <c r="IZT261" s="0"/>
      <c r="IZU261" s="0"/>
      <c r="IZV261" s="0"/>
      <c r="IZW261" s="0"/>
      <c r="IZX261" s="0"/>
      <c r="IZY261" s="0"/>
      <c r="IZZ261" s="0"/>
      <c r="JAA261" s="0"/>
      <c r="JAB261" s="0"/>
      <c r="JAC261" s="0"/>
      <c r="JAD261" s="0"/>
      <c r="JAE261" s="0"/>
      <c r="JAF261" s="0"/>
      <c r="JAG261" s="0"/>
      <c r="JAH261" s="0"/>
      <c r="JAI261" s="0"/>
      <c r="JAJ261" s="0"/>
      <c r="JAK261" s="0"/>
      <c r="JAL261" s="0"/>
      <c r="JAM261" s="0"/>
      <c r="JAN261" s="0"/>
      <c r="JAO261" s="0"/>
      <c r="JAP261" s="0"/>
      <c r="JAQ261" s="0"/>
      <c r="JAR261" s="0"/>
      <c r="JAS261" s="0"/>
      <c r="JAT261" s="0"/>
      <c r="JAU261" s="0"/>
      <c r="JAV261" s="0"/>
      <c r="JAW261" s="0"/>
      <c r="JAX261" s="0"/>
      <c r="JAY261" s="0"/>
      <c r="JAZ261" s="0"/>
      <c r="JBA261" s="0"/>
      <c r="JBB261" s="0"/>
      <c r="JBC261" s="0"/>
      <c r="JBD261" s="0"/>
      <c r="JBE261" s="0"/>
      <c r="JBF261" s="0"/>
      <c r="JBG261" s="0"/>
      <c r="JBH261" s="0"/>
      <c r="JBI261" s="0"/>
      <c r="JBJ261" s="0"/>
      <c r="JBK261" s="0"/>
      <c r="JBL261" s="0"/>
      <c r="JBM261" s="0"/>
      <c r="JBN261" s="0"/>
      <c r="JBO261" s="0"/>
      <c r="JBP261" s="0"/>
      <c r="JBQ261" s="0"/>
      <c r="JBR261" s="0"/>
      <c r="JBS261" s="0"/>
      <c r="JBT261" s="0"/>
      <c r="JBU261" s="0"/>
      <c r="JBV261" s="0"/>
      <c r="JBW261" s="0"/>
      <c r="JBX261" s="0"/>
      <c r="JBY261" s="0"/>
      <c r="JBZ261" s="0"/>
      <c r="JCA261" s="0"/>
      <c r="JCB261" s="0"/>
      <c r="JCC261" s="0"/>
      <c r="JCD261" s="0"/>
      <c r="JCE261" s="0"/>
      <c r="JCF261" s="0"/>
      <c r="JCG261" s="0"/>
      <c r="JCH261" s="0"/>
      <c r="JCI261" s="0"/>
      <c r="JCJ261" s="0"/>
      <c r="JCK261" s="0"/>
      <c r="JCL261" s="0"/>
      <c r="JCM261" s="0"/>
      <c r="JCN261" s="0"/>
      <c r="JCO261" s="0"/>
      <c r="JCP261" s="0"/>
      <c r="JCQ261" s="0"/>
      <c r="JCR261" s="0"/>
      <c r="JCS261" s="0"/>
      <c r="JCT261" s="0"/>
      <c r="JCU261" s="0"/>
      <c r="JCV261" s="0"/>
      <c r="JCW261" s="0"/>
      <c r="JCX261" s="0"/>
      <c r="JCY261" s="0"/>
      <c r="JCZ261" s="0"/>
      <c r="JDA261" s="0"/>
      <c r="JDB261" s="0"/>
      <c r="JDC261" s="0"/>
      <c r="JDD261" s="0"/>
      <c r="JDE261" s="0"/>
      <c r="JDF261" s="0"/>
      <c r="JDG261" s="0"/>
      <c r="JDH261" s="0"/>
      <c r="JDI261" s="0"/>
      <c r="JDJ261" s="0"/>
      <c r="JDK261" s="0"/>
      <c r="JDL261" s="0"/>
      <c r="JDM261" s="0"/>
      <c r="JDN261" s="0"/>
      <c r="JDO261" s="0"/>
      <c r="JDP261" s="0"/>
      <c r="JDQ261" s="0"/>
      <c r="JDR261" s="0"/>
      <c r="JDS261" s="0"/>
      <c r="JDT261" s="0"/>
      <c r="JDU261" s="0"/>
      <c r="JDV261" s="0"/>
      <c r="JDW261" s="0"/>
      <c r="JDX261" s="0"/>
      <c r="JDY261" s="0"/>
      <c r="JDZ261" s="0"/>
      <c r="JEA261" s="0"/>
      <c r="JEB261" s="0"/>
      <c r="JEC261" s="0"/>
      <c r="JED261" s="0"/>
      <c r="JEE261" s="0"/>
      <c r="JEF261" s="0"/>
      <c r="JEG261" s="0"/>
      <c r="JEH261" s="0"/>
      <c r="JEI261" s="0"/>
      <c r="JEJ261" s="0"/>
      <c r="JEK261" s="0"/>
      <c r="JEL261" s="0"/>
      <c r="JEM261" s="0"/>
      <c r="JEN261" s="0"/>
      <c r="JEO261" s="0"/>
      <c r="JEP261" s="0"/>
      <c r="JEQ261" s="0"/>
      <c r="JER261" s="0"/>
      <c r="JES261" s="0"/>
      <c r="JET261" s="0"/>
      <c r="JEU261" s="0"/>
      <c r="JEV261" s="0"/>
      <c r="JEW261" s="0"/>
      <c r="JEX261" s="0"/>
      <c r="JEY261" s="0"/>
      <c r="JEZ261" s="0"/>
      <c r="JFA261" s="0"/>
      <c r="JFB261" s="0"/>
      <c r="JFC261" s="0"/>
      <c r="JFD261" s="0"/>
      <c r="JFE261" s="0"/>
      <c r="JFF261" s="0"/>
      <c r="JFG261" s="0"/>
      <c r="JFH261" s="0"/>
      <c r="JFI261" s="0"/>
      <c r="JFJ261" s="0"/>
      <c r="JFK261" s="0"/>
      <c r="JFL261" s="0"/>
      <c r="JFM261" s="0"/>
      <c r="JFN261" s="0"/>
      <c r="JFO261" s="0"/>
      <c r="JFP261" s="0"/>
      <c r="JFQ261" s="0"/>
      <c r="JFR261" s="0"/>
      <c r="JFS261" s="0"/>
      <c r="JFT261" s="0"/>
      <c r="JFU261" s="0"/>
      <c r="JFV261" s="0"/>
      <c r="JFW261" s="0"/>
      <c r="JFX261" s="0"/>
      <c r="JFY261" s="0"/>
      <c r="JFZ261" s="0"/>
      <c r="JGA261" s="0"/>
      <c r="JGB261" s="0"/>
      <c r="JGC261" s="0"/>
      <c r="JGD261" s="0"/>
      <c r="JGE261" s="0"/>
      <c r="JGF261" s="0"/>
      <c r="JGG261" s="0"/>
      <c r="JGH261" s="0"/>
      <c r="JGI261" s="0"/>
      <c r="JGJ261" s="0"/>
      <c r="JGK261" s="0"/>
      <c r="JGL261" s="0"/>
      <c r="JGM261" s="0"/>
      <c r="JGN261" s="0"/>
      <c r="JGO261" s="0"/>
      <c r="JGP261" s="0"/>
      <c r="JGQ261" s="0"/>
      <c r="JGR261" s="0"/>
      <c r="JGS261" s="0"/>
      <c r="JGT261" s="0"/>
      <c r="JGU261" s="0"/>
      <c r="JGV261" s="0"/>
      <c r="JGW261" s="0"/>
      <c r="JGX261" s="0"/>
      <c r="JGY261" s="0"/>
      <c r="JGZ261" s="0"/>
      <c r="JHA261" s="0"/>
      <c r="JHB261" s="0"/>
      <c r="JHC261" s="0"/>
      <c r="JHD261" s="0"/>
      <c r="JHE261" s="0"/>
      <c r="JHF261" s="0"/>
      <c r="JHG261" s="0"/>
      <c r="JHH261" s="0"/>
      <c r="JHI261" s="0"/>
      <c r="JHJ261" s="0"/>
      <c r="JHK261" s="0"/>
      <c r="JHL261" s="0"/>
      <c r="JHM261" s="0"/>
      <c r="JHN261" s="0"/>
      <c r="JHO261" s="0"/>
      <c r="JHP261" s="0"/>
      <c r="JHQ261" s="0"/>
      <c r="JHR261" s="0"/>
      <c r="JHS261" s="0"/>
      <c r="JHT261" s="0"/>
      <c r="JHU261" s="0"/>
      <c r="JHV261" s="0"/>
      <c r="JHW261" s="0"/>
      <c r="JHX261" s="0"/>
      <c r="JHY261" s="0"/>
      <c r="JHZ261" s="0"/>
      <c r="JIA261" s="0"/>
      <c r="JIB261" s="0"/>
      <c r="JIC261" s="0"/>
      <c r="JID261" s="0"/>
      <c r="JIE261" s="0"/>
      <c r="JIF261" s="0"/>
      <c r="JIG261" s="0"/>
      <c r="JIH261" s="0"/>
      <c r="JII261" s="0"/>
      <c r="JIJ261" s="0"/>
      <c r="JIK261" s="0"/>
      <c r="JIL261" s="0"/>
      <c r="JIM261" s="0"/>
      <c r="JIN261" s="0"/>
      <c r="JIO261" s="0"/>
      <c r="JIP261" s="0"/>
      <c r="JIQ261" s="0"/>
      <c r="JIR261" s="0"/>
      <c r="JIS261" s="0"/>
      <c r="JIT261" s="0"/>
      <c r="JIU261" s="0"/>
      <c r="JIV261" s="0"/>
      <c r="JIW261" s="0"/>
      <c r="JIX261" s="0"/>
      <c r="JIY261" s="0"/>
      <c r="JIZ261" s="0"/>
      <c r="JJA261" s="0"/>
      <c r="JJB261" s="0"/>
      <c r="JJC261" s="0"/>
      <c r="JJD261" s="0"/>
      <c r="JJE261" s="0"/>
      <c r="JJF261" s="0"/>
      <c r="JJG261" s="0"/>
      <c r="JJH261" s="0"/>
      <c r="JJI261" s="0"/>
      <c r="JJJ261" s="0"/>
      <c r="JJK261" s="0"/>
      <c r="JJL261" s="0"/>
      <c r="JJM261" s="0"/>
      <c r="JJN261" s="0"/>
      <c r="JJO261" s="0"/>
      <c r="JJP261" s="0"/>
      <c r="JJQ261" s="0"/>
      <c r="JJR261" s="0"/>
      <c r="JJS261" s="0"/>
      <c r="JJT261" s="0"/>
      <c r="JJU261" s="0"/>
      <c r="JJV261" s="0"/>
      <c r="JJW261" s="0"/>
      <c r="JJX261" s="0"/>
      <c r="JJY261" s="0"/>
      <c r="JJZ261" s="0"/>
      <c r="JKA261" s="0"/>
      <c r="JKB261" s="0"/>
      <c r="JKC261" s="0"/>
      <c r="JKD261" s="0"/>
      <c r="JKE261" s="0"/>
      <c r="JKF261" s="0"/>
      <c r="JKG261" s="0"/>
      <c r="JKH261" s="0"/>
      <c r="JKI261" s="0"/>
      <c r="JKJ261" s="0"/>
      <c r="JKK261" s="0"/>
      <c r="JKL261" s="0"/>
      <c r="JKM261" s="0"/>
      <c r="JKN261" s="0"/>
      <c r="JKO261" s="0"/>
      <c r="JKP261" s="0"/>
      <c r="JKQ261" s="0"/>
      <c r="JKR261" s="0"/>
      <c r="JKS261" s="0"/>
      <c r="JKT261" s="0"/>
      <c r="JKU261" s="0"/>
      <c r="JKV261" s="0"/>
      <c r="JKW261" s="0"/>
      <c r="JKX261" s="0"/>
      <c r="JKY261" s="0"/>
      <c r="JKZ261" s="0"/>
      <c r="JLA261" s="0"/>
      <c r="JLB261" s="0"/>
      <c r="JLC261" s="0"/>
      <c r="JLD261" s="0"/>
      <c r="JLE261" s="0"/>
      <c r="JLF261" s="0"/>
      <c r="JLG261" s="0"/>
      <c r="JLH261" s="0"/>
      <c r="JLI261" s="0"/>
      <c r="JLJ261" s="0"/>
      <c r="JLK261" s="0"/>
      <c r="JLL261" s="0"/>
      <c r="JLM261" s="0"/>
      <c r="JLN261" s="0"/>
      <c r="JLO261" s="0"/>
      <c r="JLP261" s="0"/>
      <c r="JLQ261" s="0"/>
      <c r="JLR261" s="0"/>
      <c r="JLS261" s="0"/>
      <c r="JLT261" s="0"/>
      <c r="JLU261" s="0"/>
      <c r="JLV261" s="0"/>
      <c r="JLW261" s="0"/>
      <c r="JLX261" s="0"/>
      <c r="JLY261" s="0"/>
      <c r="JLZ261" s="0"/>
      <c r="JMA261" s="0"/>
      <c r="JMB261" s="0"/>
      <c r="JMC261" s="0"/>
      <c r="JMD261" s="0"/>
      <c r="JME261" s="0"/>
      <c r="JMF261" s="0"/>
      <c r="JMG261" s="0"/>
      <c r="JMH261" s="0"/>
      <c r="JMI261" s="0"/>
      <c r="JMJ261" s="0"/>
      <c r="JMK261" s="0"/>
      <c r="JML261" s="0"/>
      <c r="JMM261" s="0"/>
      <c r="JMN261" s="0"/>
      <c r="JMO261" s="0"/>
      <c r="JMP261" s="0"/>
      <c r="JMQ261" s="0"/>
      <c r="JMR261" s="0"/>
      <c r="JMS261" s="0"/>
      <c r="JMT261" s="0"/>
      <c r="JMU261" s="0"/>
      <c r="JMV261" s="0"/>
      <c r="JMW261" s="0"/>
      <c r="JMX261" s="0"/>
      <c r="JMY261" s="0"/>
      <c r="JMZ261" s="0"/>
      <c r="JNA261" s="0"/>
      <c r="JNB261" s="0"/>
      <c r="JNC261" s="0"/>
      <c r="JND261" s="0"/>
      <c r="JNE261" s="0"/>
      <c r="JNF261" s="0"/>
      <c r="JNG261" s="0"/>
      <c r="JNH261" s="0"/>
      <c r="JNI261" s="0"/>
      <c r="JNJ261" s="0"/>
      <c r="JNK261" s="0"/>
      <c r="JNL261" s="0"/>
      <c r="JNM261" s="0"/>
      <c r="JNN261" s="0"/>
      <c r="JNO261" s="0"/>
      <c r="JNP261" s="0"/>
      <c r="JNQ261" s="0"/>
      <c r="JNR261" s="0"/>
      <c r="JNS261" s="0"/>
      <c r="JNT261" s="0"/>
      <c r="JNU261" s="0"/>
      <c r="JNV261" s="0"/>
      <c r="JNW261" s="0"/>
      <c r="JNX261" s="0"/>
      <c r="JNY261" s="0"/>
      <c r="JNZ261" s="0"/>
      <c r="JOA261" s="0"/>
      <c r="JOB261" s="0"/>
      <c r="JOC261" s="0"/>
      <c r="JOD261" s="0"/>
      <c r="JOE261" s="0"/>
      <c r="JOF261" s="0"/>
      <c r="JOG261" s="0"/>
      <c r="JOH261" s="0"/>
      <c r="JOI261" s="0"/>
      <c r="JOJ261" s="0"/>
      <c r="JOK261" s="0"/>
      <c r="JOL261" s="0"/>
      <c r="JOM261" s="0"/>
      <c r="JON261" s="0"/>
      <c r="JOO261" s="0"/>
      <c r="JOP261" s="0"/>
      <c r="JOQ261" s="0"/>
      <c r="JOR261" s="0"/>
      <c r="JOS261" s="0"/>
      <c r="JOT261" s="0"/>
      <c r="JOU261" s="0"/>
      <c r="JOV261" s="0"/>
      <c r="JOW261" s="0"/>
      <c r="JOX261" s="0"/>
      <c r="JOY261" s="0"/>
      <c r="JOZ261" s="0"/>
      <c r="JPA261" s="0"/>
      <c r="JPB261" s="0"/>
      <c r="JPC261" s="0"/>
      <c r="JPD261" s="0"/>
      <c r="JPE261" s="0"/>
      <c r="JPF261" s="0"/>
      <c r="JPG261" s="0"/>
      <c r="JPH261" s="0"/>
      <c r="JPI261" s="0"/>
      <c r="JPJ261" s="0"/>
      <c r="JPK261" s="0"/>
      <c r="JPL261" s="0"/>
      <c r="JPM261" s="0"/>
      <c r="JPN261" s="0"/>
      <c r="JPO261" s="0"/>
      <c r="JPP261" s="0"/>
      <c r="JPQ261" s="0"/>
      <c r="JPR261" s="0"/>
      <c r="JPS261" s="0"/>
      <c r="JPT261" s="0"/>
      <c r="JPU261" s="0"/>
      <c r="JPV261" s="0"/>
      <c r="JPW261" s="0"/>
      <c r="JPX261" s="0"/>
      <c r="JPY261" s="0"/>
      <c r="JPZ261" s="0"/>
      <c r="JQA261" s="0"/>
      <c r="JQB261" s="0"/>
      <c r="JQC261" s="0"/>
      <c r="JQD261" s="0"/>
      <c r="JQE261" s="0"/>
      <c r="JQF261" s="0"/>
      <c r="JQG261" s="0"/>
      <c r="JQH261" s="0"/>
      <c r="JQI261" s="0"/>
      <c r="JQJ261" s="0"/>
      <c r="JQK261" s="0"/>
      <c r="JQL261" s="0"/>
      <c r="JQM261" s="0"/>
      <c r="JQN261" s="0"/>
      <c r="JQO261" s="0"/>
      <c r="JQP261" s="0"/>
      <c r="JQQ261" s="0"/>
      <c r="JQR261" s="0"/>
      <c r="JQS261" s="0"/>
      <c r="JQT261" s="0"/>
      <c r="JQU261" s="0"/>
      <c r="JQV261" s="0"/>
      <c r="JQW261" s="0"/>
      <c r="JQX261" s="0"/>
      <c r="JQY261" s="0"/>
      <c r="JQZ261" s="0"/>
      <c r="JRA261" s="0"/>
      <c r="JRB261" s="0"/>
      <c r="JRC261" s="0"/>
      <c r="JRD261" s="0"/>
      <c r="JRE261" s="0"/>
      <c r="JRF261" s="0"/>
      <c r="JRG261" s="0"/>
      <c r="JRH261" s="0"/>
      <c r="JRI261" s="0"/>
      <c r="JRJ261" s="0"/>
      <c r="JRK261" s="0"/>
      <c r="JRL261" s="0"/>
      <c r="JRM261" s="0"/>
      <c r="JRN261" s="0"/>
      <c r="JRO261" s="0"/>
      <c r="JRP261" s="0"/>
      <c r="JRQ261" s="0"/>
      <c r="JRR261" s="0"/>
      <c r="JRS261" s="0"/>
      <c r="JRT261" s="0"/>
      <c r="JRU261" s="0"/>
      <c r="JRV261" s="0"/>
      <c r="JRW261" s="0"/>
      <c r="JRX261" s="0"/>
      <c r="JRY261" s="0"/>
      <c r="JRZ261" s="0"/>
      <c r="JSA261" s="0"/>
      <c r="JSB261" s="0"/>
      <c r="JSC261" s="0"/>
      <c r="JSD261" s="0"/>
      <c r="JSE261" s="0"/>
      <c r="JSF261" s="0"/>
      <c r="JSG261" s="0"/>
      <c r="JSH261" s="0"/>
      <c r="JSI261" s="0"/>
      <c r="JSJ261" s="0"/>
      <c r="JSK261" s="0"/>
      <c r="JSL261" s="0"/>
      <c r="JSM261" s="0"/>
      <c r="JSN261" s="0"/>
      <c r="JSO261" s="0"/>
      <c r="JSP261" s="0"/>
      <c r="JSQ261" s="0"/>
      <c r="JSR261" s="0"/>
      <c r="JSS261" s="0"/>
      <c r="JST261" s="0"/>
      <c r="JSU261" s="0"/>
      <c r="JSV261" s="0"/>
      <c r="JSW261" s="0"/>
      <c r="JSX261" s="0"/>
      <c r="JSY261" s="0"/>
      <c r="JSZ261" s="0"/>
      <c r="JTA261" s="0"/>
      <c r="JTB261" s="0"/>
      <c r="JTC261" s="0"/>
      <c r="JTD261" s="0"/>
      <c r="JTE261" s="0"/>
      <c r="JTF261" s="0"/>
      <c r="JTG261" s="0"/>
      <c r="JTH261" s="0"/>
      <c r="JTI261" s="0"/>
      <c r="JTJ261" s="0"/>
      <c r="JTK261" s="0"/>
      <c r="JTL261" s="0"/>
      <c r="JTM261" s="0"/>
      <c r="JTN261" s="0"/>
      <c r="JTO261" s="0"/>
      <c r="JTP261" s="0"/>
      <c r="JTQ261" s="0"/>
      <c r="JTR261" s="0"/>
      <c r="JTS261" s="0"/>
      <c r="JTT261" s="0"/>
      <c r="JTU261" s="0"/>
      <c r="JTV261" s="0"/>
      <c r="JTW261" s="0"/>
      <c r="JTX261" s="0"/>
      <c r="JTY261" s="0"/>
      <c r="JTZ261" s="0"/>
      <c r="JUA261" s="0"/>
      <c r="JUB261" s="0"/>
      <c r="JUC261" s="0"/>
      <c r="JUD261" s="0"/>
      <c r="JUE261" s="0"/>
      <c r="JUF261" s="0"/>
      <c r="JUG261" s="0"/>
      <c r="JUH261" s="0"/>
      <c r="JUI261" s="0"/>
      <c r="JUJ261" s="0"/>
      <c r="JUK261" s="0"/>
      <c r="JUL261" s="0"/>
      <c r="JUM261" s="0"/>
      <c r="JUN261" s="0"/>
      <c r="JUO261" s="0"/>
      <c r="JUP261" s="0"/>
      <c r="JUQ261" s="0"/>
      <c r="JUR261" s="0"/>
      <c r="JUS261" s="0"/>
      <c r="JUT261" s="0"/>
      <c r="JUU261" s="0"/>
      <c r="JUV261" s="0"/>
      <c r="JUW261" s="0"/>
      <c r="JUX261" s="0"/>
      <c r="JUY261" s="0"/>
      <c r="JUZ261" s="0"/>
      <c r="JVA261" s="0"/>
      <c r="JVB261" s="0"/>
      <c r="JVC261" s="0"/>
      <c r="JVD261" s="0"/>
      <c r="JVE261" s="0"/>
      <c r="JVF261" s="0"/>
      <c r="JVG261" s="0"/>
      <c r="JVH261" s="0"/>
      <c r="JVI261" s="0"/>
      <c r="JVJ261" s="0"/>
      <c r="JVK261" s="0"/>
      <c r="JVL261" s="0"/>
      <c r="JVM261" s="0"/>
      <c r="JVN261" s="0"/>
      <c r="JVO261" s="0"/>
      <c r="JVP261" s="0"/>
      <c r="JVQ261" s="0"/>
      <c r="JVR261" s="0"/>
      <c r="JVS261" s="0"/>
      <c r="JVT261" s="0"/>
      <c r="JVU261" s="0"/>
      <c r="JVV261" s="0"/>
      <c r="JVW261" s="0"/>
      <c r="JVX261" s="0"/>
      <c r="JVY261" s="0"/>
      <c r="JVZ261" s="0"/>
      <c r="JWA261" s="0"/>
      <c r="JWB261" s="0"/>
      <c r="JWC261" s="0"/>
      <c r="JWD261" s="0"/>
      <c r="JWE261" s="0"/>
      <c r="JWF261" s="0"/>
      <c r="JWG261" s="0"/>
      <c r="JWH261" s="0"/>
      <c r="JWI261" s="0"/>
      <c r="JWJ261" s="0"/>
      <c r="JWK261" s="0"/>
      <c r="JWL261" s="0"/>
      <c r="JWM261" s="0"/>
      <c r="JWN261" s="0"/>
      <c r="JWO261" s="0"/>
      <c r="JWP261" s="0"/>
      <c r="JWQ261" s="0"/>
      <c r="JWR261" s="0"/>
      <c r="JWS261" s="0"/>
      <c r="JWT261" s="0"/>
      <c r="JWU261" s="0"/>
      <c r="JWV261" s="0"/>
      <c r="JWW261" s="0"/>
      <c r="JWX261" s="0"/>
      <c r="JWY261" s="0"/>
      <c r="JWZ261" s="0"/>
      <c r="JXA261" s="0"/>
      <c r="JXB261" s="0"/>
      <c r="JXC261" s="0"/>
      <c r="JXD261" s="0"/>
      <c r="JXE261" s="0"/>
      <c r="JXF261" s="0"/>
      <c r="JXG261" s="0"/>
      <c r="JXH261" s="0"/>
      <c r="JXI261" s="0"/>
      <c r="JXJ261" s="0"/>
      <c r="JXK261" s="0"/>
      <c r="JXL261" s="0"/>
      <c r="JXM261" s="0"/>
      <c r="JXN261" s="0"/>
      <c r="JXO261" s="0"/>
      <c r="JXP261" s="0"/>
      <c r="JXQ261" s="0"/>
      <c r="JXR261" s="0"/>
      <c r="JXS261" s="0"/>
      <c r="JXT261" s="0"/>
      <c r="JXU261" s="0"/>
      <c r="JXV261" s="0"/>
      <c r="JXW261" s="0"/>
      <c r="JXX261" s="0"/>
      <c r="JXY261" s="0"/>
      <c r="JXZ261" s="0"/>
      <c r="JYA261" s="0"/>
      <c r="JYB261" s="0"/>
      <c r="JYC261" s="0"/>
      <c r="JYD261" s="0"/>
      <c r="JYE261" s="0"/>
      <c r="JYF261" s="0"/>
      <c r="JYG261" s="0"/>
      <c r="JYH261" s="0"/>
      <c r="JYI261" s="0"/>
      <c r="JYJ261" s="0"/>
      <c r="JYK261" s="0"/>
      <c r="JYL261" s="0"/>
      <c r="JYM261" s="0"/>
      <c r="JYN261" s="0"/>
      <c r="JYO261" s="0"/>
      <c r="JYP261" s="0"/>
      <c r="JYQ261" s="0"/>
      <c r="JYR261" s="0"/>
      <c r="JYS261" s="0"/>
      <c r="JYT261" s="0"/>
      <c r="JYU261" s="0"/>
      <c r="JYV261" s="0"/>
      <c r="JYW261" s="0"/>
      <c r="JYX261" s="0"/>
      <c r="JYY261" s="0"/>
      <c r="JYZ261" s="0"/>
      <c r="JZA261" s="0"/>
      <c r="JZB261" s="0"/>
      <c r="JZC261" s="0"/>
      <c r="JZD261" s="0"/>
      <c r="JZE261" s="0"/>
      <c r="JZF261" s="0"/>
      <c r="JZG261" s="0"/>
      <c r="JZH261" s="0"/>
      <c r="JZI261" s="0"/>
      <c r="JZJ261" s="0"/>
      <c r="JZK261" s="0"/>
      <c r="JZL261" s="0"/>
      <c r="JZM261" s="0"/>
      <c r="JZN261" s="0"/>
      <c r="JZO261" s="0"/>
      <c r="JZP261" s="0"/>
      <c r="JZQ261" s="0"/>
      <c r="JZR261" s="0"/>
      <c r="JZS261" s="0"/>
      <c r="JZT261" s="0"/>
      <c r="JZU261" s="0"/>
      <c r="JZV261" s="0"/>
      <c r="JZW261" s="0"/>
      <c r="JZX261" s="0"/>
      <c r="JZY261" s="0"/>
      <c r="JZZ261" s="0"/>
      <c r="KAA261" s="0"/>
      <c r="KAB261" s="0"/>
      <c r="KAC261" s="0"/>
      <c r="KAD261" s="0"/>
      <c r="KAE261" s="0"/>
      <c r="KAF261" s="0"/>
      <c r="KAG261" s="0"/>
      <c r="KAH261" s="0"/>
      <c r="KAI261" s="0"/>
      <c r="KAJ261" s="0"/>
      <c r="KAK261" s="0"/>
      <c r="KAL261" s="0"/>
      <c r="KAM261" s="0"/>
      <c r="KAN261" s="0"/>
      <c r="KAO261" s="0"/>
      <c r="KAP261" s="0"/>
      <c r="KAQ261" s="0"/>
      <c r="KAR261" s="0"/>
      <c r="KAS261" s="0"/>
      <c r="KAT261" s="0"/>
      <c r="KAU261" s="0"/>
      <c r="KAV261" s="0"/>
      <c r="KAW261" s="0"/>
      <c r="KAX261" s="0"/>
      <c r="KAY261" s="0"/>
      <c r="KAZ261" s="0"/>
      <c r="KBA261" s="0"/>
      <c r="KBB261" s="0"/>
      <c r="KBC261" s="0"/>
      <c r="KBD261" s="0"/>
      <c r="KBE261" s="0"/>
      <c r="KBF261" s="0"/>
      <c r="KBG261" s="0"/>
      <c r="KBH261" s="0"/>
      <c r="KBI261" s="0"/>
      <c r="KBJ261" s="0"/>
      <c r="KBK261" s="0"/>
      <c r="KBL261" s="0"/>
      <c r="KBM261" s="0"/>
      <c r="KBN261" s="0"/>
      <c r="KBO261" s="0"/>
      <c r="KBP261" s="0"/>
      <c r="KBQ261" s="0"/>
      <c r="KBR261" s="0"/>
      <c r="KBS261" s="0"/>
      <c r="KBT261" s="0"/>
      <c r="KBU261" s="0"/>
      <c r="KBV261" s="0"/>
      <c r="KBW261" s="0"/>
      <c r="KBX261" s="0"/>
      <c r="KBY261" s="0"/>
      <c r="KBZ261" s="0"/>
      <c r="KCA261" s="0"/>
      <c r="KCB261" s="0"/>
      <c r="KCC261" s="0"/>
      <c r="KCD261" s="0"/>
      <c r="KCE261" s="0"/>
      <c r="KCF261" s="0"/>
      <c r="KCG261" s="0"/>
      <c r="KCH261" s="0"/>
      <c r="KCI261" s="0"/>
      <c r="KCJ261" s="0"/>
      <c r="KCK261" s="0"/>
      <c r="KCL261" s="0"/>
      <c r="KCM261" s="0"/>
      <c r="KCN261" s="0"/>
      <c r="KCO261" s="0"/>
      <c r="KCP261" s="0"/>
      <c r="KCQ261" s="0"/>
      <c r="KCR261" s="0"/>
      <c r="KCS261" s="0"/>
      <c r="KCT261" s="0"/>
      <c r="KCU261" s="0"/>
      <c r="KCV261" s="0"/>
      <c r="KCW261" s="0"/>
      <c r="KCX261" s="0"/>
      <c r="KCY261" s="0"/>
      <c r="KCZ261" s="0"/>
      <c r="KDA261" s="0"/>
      <c r="KDB261" s="0"/>
      <c r="KDC261" s="0"/>
      <c r="KDD261" s="0"/>
      <c r="KDE261" s="0"/>
      <c r="KDF261" s="0"/>
      <c r="KDG261" s="0"/>
      <c r="KDH261" s="0"/>
      <c r="KDI261" s="0"/>
      <c r="KDJ261" s="0"/>
      <c r="KDK261" s="0"/>
      <c r="KDL261" s="0"/>
      <c r="KDM261" s="0"/>
      <c r="KDN261" s="0"/>
      <c r="KDO261" s="0"/>
      <c r="KDP261" s="0"/>
      <c r="KDQ261" s="0"/>
      <c r="KDR261" s="0"/>
      <c r="KDS261" s="0"/>
      <c r="KDT261" s="0"/>
      <c r="KDU261" s="0"/>
      <c r="KDV261" s="0"/>
      <c r="KDW261" s="0"/>
      <c r="KDX261" s="0"/>
      <c r="KDY261" s="0"/>
      <c r="KDZ261" s="0"/>
      <c r="KEA261" s="0"/>
      <c r="KEB261" s="0"/>
      <c r="KEC261" s="0"/>
      <c r="KED261" s="0"/>
      <c r="KEE261" s="0"/>
      <c r="KEF261" s="0"/>
      <c r="KEG261" s="0"/>
      <c r="KEH261" s="0"/>
      <c r="KEI261" s="0"/>
      <c r="KEJ261" s="0"/>
      <c r="KEK261" s="0"/>
      <c r="KEL261" s="0"/>
      <c r="KEM261" s="0"/>
      <c r="KEN261" s="0"/>
      <c r="KEO261" s="0"/>
      <c r="KEP261" s="0"/>
      <c r="KEQ261" s="0"/>
      <c r="KER261" s="0"/>
      <c r="KES261" s="0"/>
      <c r="KET261" s="0"/>
      <c r="KEU261" s="0"/>
      <c r="KEV261" s="0"/>
      <c r="KEW261" s="0"/>
      <c r="KEX261" s="0"/>
      <c r="KEY261" s="0"/>
      <c r="KEZ261" s="0"/>
      <c r="KFA261" s="0"/>
      <c r="KFB261" s="0"/>
      <c r="KFC261" s="0"/>
      <c r="KFD261" s="0"/>
      <c r="KFE261" s="0"/>
      <c r="KFF261" s="0"/>
      <c r="KFG261" s="0"/>
      <c r="KFH261" s="0"/>
      <c r="KFI261" s="0"/>
      <c r="KFJ261" s="0"/>
      <c r="KFK261" s="0"/>
      <c r="KFL261" s="0"/>
      <c r="KFM261" s="0"/>
      <c r="KFN261" s="0"/>
      <c r="KFO261" s="0"/>
      <c r="KFP261" s="0"/>
      <c r="KFQ261" s="0"/>
      <c r="KFR261" s="0"/>
      <c r="KFS261" s="0"/>
      <c r="KFT261" s="0"/>
      <c r="KFU261" s="0"/>
      <c r="KFV261" s="0"/>
      <c r="KFW261" s="0"/>
      <c r="KFX261" s="0"/>
      <c r="KFY261" s="0"/>
      <c r="KFZ261" s="0"/>
      <c r="KGA261" s="0"/>
      <c r="KGB261" s="0"/>
      <c r="KGC261" s="0"/>
      <c r="KGD261" s="0"/>
      <c r="KGE261" s="0"/>
      <c r="KGF261" s="0"/>
      <c r="KGG261" s="0"/>
      <c r="KGH261" s="0"/>
      <c r="KGI261" s="0"/>
      <c r="KGJ261" s="0"/>
      <c r="KGK261" s="0"/>
      <c r="KGL261" s="0"/>
      <c r="KGM261" s="0"/>
      <c r="KGN261" s="0"/>
      <c r="KGO261" s="0"/>
      <c r="KGP261" s="0"/>
      <c r="KGQ261" s="0"/>
      <c r="KGR261" s="0"/>
      <c r="KGS261" s="0"/>
      <c r="KGT261" s="0"/>
      <c r="KGU261" s="0"/>
      <c r="KGV261" s="0"/>
      <c r="KGW261" s="0"/>
      <c r="KGX261" s="0"/>
      <c r="KGY261" s="0"/>
      <c r="KGZ261" s="0"/>
      <c r="KHA261" s="0"/>
      <c r="KHB261" s="0"/>
      <c r="KHC261" s="0"/>
      <c r="KHD261" s="0"/>
      <c r="KHE261" s="0"/>
      <c r="KHF261" s="0"/>
      <c r="KHG261" s="0"/>
      <c r="KHH261" s="0"/>
      <c r="KHI261" s="0"/>
      <c r="KHJ261" s="0"/>
      <c r="KHK261" s="0"/>
      <c r="KHL261" s="0"/>
      <c r="KHM261" s="0"/>
      <c r="KHN261" s="0"/>
      <c r="KHO261" s="0"/>
      <c r="KHP261" s="0"/>
      <c r="KHQ261" s="0"/>
      <c r="KHR261" s="0"/>
      <c r="KHS261" s="0"/>
      <c r="KHT261" s="0"/>
      <c r="KHU261" s="0"/>
      <c r="KHV261" s="0"/>
      <c r="KHW261" s="0"/>
      <c r="KHX261" s="0"/>
      <c r="KHY261" s="0"/>
      <c r="KHZ261" s="0"/>
      <c r="KIA261" s="0"/>
      <c r="KIB261" s="0"/>
      <c r="KIC261" s="0"/>
      <c r="KID261" s="0"/>
      <c r="KIE261" s="0"/>
      <c r="KIF261" s="0"/>
      <c r="KIG261" s="0"/>
      <c r="KIH261" s="0"/>
      <c r="KII261" s="0"/>
      <c r="KIJ261" s="0"/>
      <c r="KIK261" s="0"/>
      <c r="KIL261" s="0"/>
      <c r="KIM261" s="0"/>
      <c r="KIN261" s="0"/>
      <c r="KIO261" s="0"/>
      <c r="KIP261" s="0"/>
      <c r="KIQ261" s="0"/>
      <c r="KIR261" s="0"/>
      <c r="KIS261" s="0"/>
      <c r="KIT261" s="0"/>
      <c r="KIU261" s="0"/>
      <c r="KIV261" s="0"/>
      <c r="KIW261" s="0"/>
      <c r="KIX261" s="0"/>
      <c r="KIY261" s="0"/>
      <c r="KIZ261" s="0"/>
      <c r="KJA261" s="0"/>
      <c r="KJB261" s="0"/>
      <c r="KJC261" s="0"/>
      <c r="KJD261" s="0"/>
      <c r="KJE261" s="0"/>
      <c r="KJF261" s="0"/>
      <c r="KJG261" s="0"/>
      <c r="KJH261" s="0"/>
      <c r="KJI261" s="0"/>
      <c r="KJJ261" s="0"/>
      <c r="KJK261" s="0"/>
      <c r="KJL261" s="0"/>
      <c r="KJM261" s="0"/>
      <c r="KJN261" s="0"/>
      <c r="KJO261" s="0"/>
      <c r="KJP261" s="0"/>
      <c r="KJQ261" s="0"/>
      <c r="KJR261" s="0"/>
      <c r="KJS261" s="0"/>
      <c r="KJT261" s="0"/>
      <c r="KJU261" s="0"/>
      <c r="KJV261" s="0"/>
      <c r="KJW261" s="0"/>
      <c r="KJX261" s="0"/>
      <c r="KJY261" s="0"/>
      <c r="KJZ261" s="0"/>
      <c r="KKA261" s="0"/>
      <c r="KKB261" s="0"/>
      <c r="KKC261" s="0"/>
      <c r="KKD261" s="0"/>
      <c r="KKE261" s="0"/>
      <c r="KKF261" s="0"/>
      <c r="KKG261" s="0"/>
      <c r="KKH261" s="0"/>
      <c r="KKI261" s="0"/>
      <c r="KKJ261" s="0"/>
      <c r="KKK261" s="0"/>
      <c r="KKL261" s="0"/>
      <c r="KKM261" s="0"/>
      <c r="KKN261" s="0"/>
      <c r="KKO261" s="0"/>
      <c r="KKP261" s="0"/>
      <c r="KKQ261" s="0"/>
      <c r="KKR261" s="0"/>
      <c r="KKS261" s="0"/>
      <c r="KKT261" s="0"/>
      <c r="KKU261" s="0"/>
      <c r="KKV261" s="0"/>
      <c r="KKW261" s="0"/>
      <c r="KKX261" s="0"/>
      <c r="KKY261" s="0"/>
      <c r="KKZ261" s="0"/>
      <c r="KLA261" s="0"/>
      <c r="KLB261" s="0"/>
      <c r="KLC261" s="0"/>
      <c r="KLD261" s="0"/>
      <c r="KLE261" s="0"/>
      <c r="KLF261" s="0"/>
      <c r="KLG261" s="0"/>
      <c r="KLH261" s="0"/>
      <c r="KLI261" s="0"/>
      <c r="KLJ261" s="0"/>
      <c r="KLK261" s="0"/>
      <c r="KLL261" s="0"/>
      <c r="KLM261" s="0"/>
      <c r="KLN261" s="0"/>
      <c r="KLO261" s="0"/>
      <c r="KLP261" s="0"/>
      <c r="KLQ261" s="0"/>
      <c r="KLR261" s="0"/>
      <c r="KLS261" s="0"/>
      <c r="KLT261" s="0"/>
      <c r="KLU261" s="0"/>
      <c r="KLV261" s="0"/>
      <c r="KLW261" s="0"/>
      <c r="KLX261" s="0"/>
      <c r="KLY261" s="0"/>
      <c r="KLZ261" s="0"/>
      <c r="KMA261" s="0"/>
      <c r="KMB261" s="0"/>
      <c r="KMC261" s="0"/>
      <c r="KMD261" s="0"/>
      <c r="KME261" s="0"/>
      <c r="KMF261" s="0"/>
      <c r="KMG261" s="0"/>
      <c r="KMH261" s="0"/>
      <c r="KMI261" s="0"/>
      <c r="KMJ261" s="0"/>
      <c r="KMK261" s="0"/>
      <c r="KML261" s="0"/>
      <c r="KMM261" s="0"/>
      <c r="KMN261" s="0"/>
      <c r="KMO261" s="0"/>
      <c r="KMP261" s="0"/>
      <c r="KMQ261" s="0"/>
      <c r="KMR261" s="0"/>
      <c r="KMS261" s="0"/>
      <c r="KMT261" s="0"/>
      <c r="KMU261" s="0"/>
      <c r="KMV261" s="0"/>
      <c r="KMW261" s="0"/>
      <c r="KMX261" s="0"/>
      <c r="KMY261" s="0"/>
      <c r="KMZ261" s="0"/>
      <c r="KNA261" s="0"/>
      <c r="KNB261" s="0"/>
      <c r="KNC261" s="0"/>
      <c r="KND261" s="0"/>
      <c r="KNE261" s="0"/>
      <c r="KNF261" s="0"/>
      <c r="KNG261" s="0"/>
      <c r="KNH261" s="0"/>
      <c r="KNI261" s="0"/>
      <c r="KNJ261" s="0"/>
      <c r="KNK261" s="0"/>
      <c r="KNL261" s="0"/>
      <c r="KNM261" s="0"/>
      <c r="KNN261" s="0"/>
      <c r="KNO261" s="0"/>
      <c r="KNP261" s="0"/>
      <c r="KNQ261" s="0"/>
      <c r="KNR261" s="0"/>
      <c r="KNS261" s="0"/>
      <c r="KNT261" s="0"/>
      <c r="KNU261" s="0"/>
      <c r="KNV261" s="0"/>
      <c r="KNW261" s="0"/>
      <c r="KNX261" s="0"/>
      <c r="KNY261" s="0"/>
      <c r="KNZ261" s="0"/>
      <c r="KOA261" s="0"/>
      <c r="KOB261" s="0"/>
      <c r="KOC261" s="0"/>
      <c r="KOD261" s="0"/>
      <c r="KOE261" s="0"/>
      <c r="KOF261" s="0"/>
      <c r="KOG261" s="0"/>
      <c r="KOH261" s="0"/>
      <c r="KOI261" s="0"/>
      <c r="KOJ261" s="0"/>
      <c r="KOK261" s="0"/>
      <c r="KOL261" s="0"/>
      <c r="KOM261" s="0"/>
      <c r="KON261" s="0"/>
      <c r="KOO261" s="0"/>
      <c r="KOP261" s="0"/>
      <c r="KOQ261" s="0"/>
      <c r="KOR261" s="0"/>
      <c r="KOS261" s="0"/>
      <c r="KOT261" s="0"/>
      <c r="KOU261" s="0"/>
      <c r="KOV261" s="0"/>
      <c r="KOW261" s="0"/>
      <c r="KOX261" s="0"/>
      <c r="KOY261" s="0"/>
      <c r="KOZ261" s="0"/>
      <c r="KPA261" s="0"/>
      <c r="KPB261" s="0"/>
      <c r="KPC261" s="0"/>
      <c r="KPD261" s="0"/>
      <c r="KPE261" s="0"/>
      <c r="KPF261" s="0"/>
      <c r="KPG261" s="0"/>
      <c r="KPH261" s="0"/>
      <c r="KPI261" s="0"/>
      <c r="KPJ261" s="0"/>
      <c r="KPK261" s="0"/>
      <c r="KPL261" s="0"/>
      <c r="KPM261" s="0"/>
      <c r="KPN261" s="0"/>
      <c r="KPO261" s="0"/>
      <c r="KPP261" s="0"/>
      <c r="KPQ261" s="0"/>
      <c r="KPR261" s="0"/>
      <c r="KPS261" s="0"/>
      <c r="KPT261" s="0"/>
      <c r="KPU261" s="0"/>
      <c r="KPV261" s="0"/>
      <c r="KPW261" s="0"/>
      <c r="KPX261" s="0"/>
      <c r="KPY261" s="0"/>
      <c r="KPZ261" s="0"/>
      <c r="KQA261" s="0"/>
      <c r="KQB261" s="0"/>
      <c r="KQC261" s="0"/>
      <c r="KQD261" s="0"/>
      <c r="KQE261" s="0"/>
      <c r="KQF261" s="0"/>
      <c r="KQG261" s="0"/>
      <c r="KQH261" s="0"/>
      <c r="KQI261" s="0"/>
      <c r="KQJ261" s="0"/>
      <c r="KQK261" s="0"/>
      <c r="KQL261" s="0"/>
      <c r="KQM261" s="0"/>
      <c r="KQN261" s="0"/>
      <c r="KQO261" s="0"/>
      <c r="KQP261" s="0"/>
      <c r="KQQ261" s="0"/>
      <c r="KQR261" s="0"/>
      <c r="KQS261" s="0"/>
      <c r="KQT261" s="0"/>
      <c r="KQU261" s="0"/>
      <c r="KQV261" s="0"/>
      <c r="KQW261" s="0"/>
      <c r="KQX261" s="0"/>
      <c r="KQY261" s="0"/>
      <c r="KQZ261" s="0"/>
      <c r="KRA261" s="0"/>
      <c r="KRB261" s="0"/>
      <c r="KRC261" s="0"/>
      <c r="KRD261" s="0"/>
      <c r="KRE261" s="0"/>
      <c r="KRF261" s="0"/>
      <c r="KRG261" s="0"/>
      <c r="KRH261" s="0"/>
      <c r="KRI261" s="0"/>
      <c r="KRJ261" s="0"/>
      <c r="KRK261" s="0"/>
      <c r="KRL261" s="0"/>
      <c r="KRM261" s="0"/>
      <c r="KRN261" s="0"/>
      <c r="KRO261" s="0"/>
      <c r="KRP261" s="0"/>
      <c r="KRQ261" s="0"/>
      <c r="KRR261" s="0"/>
      <c r="KRS261" s="0"/>
      <c r="KRT261" s="0"/>
      <c r="KRU261" s="0"/>
      <c r="KRV261" s="0"/>
      <c r="KRW261" s="0"/>
      <c r="KRX261" s="0"/>
      <c r="KRY261" s="0"/>
      <c r="KRZ261" s="0"/>
      <c r="KSA261" s="0"/>
      <c r="KSB261" s="0"/>
      <c r="KSC261" s="0"/>
      <c r="KSD261" s="0"/>
      <c r="KSE261" s="0"/>
      <c r="KSF261" s="0"/>
      <c r="KSG261" s="0"/>
      <c r="KSH261" s="0"/>
      <c r="KSI261" s="0"/>
      <c r="KSJ261" s="0"/>
      <c r="KSK261" s="0"/>
      <c r="KSL261" s="0"/>
      <c r="KSM261" s="0"/>
      <c r="KSN261" s="0"/>
      <c r="KSO261" s="0"/>
      <c r="KSP261" s="0"/>
      <c r="KSQ261" s="0"/>
      <c r="KSR261" s="0"/>
      <c r="KSS261" s="0"/>
      <c r="KST261" s="0"/>
      <c r="KSU261" s="0"/>
      <c r="KSV261" s="0"/>
      <c r="KSW261" s="0"/>
      <c r="KSX261" s="0"/>
      <c r="KSY261" s="0"/>
      <c r="KSZ261" s="0"/>
      <c r="KTA261" s="0"/>
      <c r="KTB261" s="0"/>
      <c r="KTC261" s="0"/>
      <c r="KTD261" s="0"/>
      <c r="KTE261" s="0"/>
      <c r="KTF261" s="0"/>
      <c r="KTG261" s="0"/>
      <c r="KTH261" s="0"/>
      <c r="KTI261" s="0"/>
      <c r="KTJ261" s="0"/>
      <c r="KTK261" s="0"/>
      <c r="KTL261" s="0"/>
      <c r="KTM261" s="0"/>
      <c r="KTN261" s="0"/>
      <c r="KTO261" s="0"/>
      <c r="KTP261" s="0"/>
      <c r="KTQ261" s="0"/>
      <c r="KTR261" s="0"/>
      <c r="KTS261" s="0"/>
      <c r="KTT261" s="0"/>
      <c r="KTU261" s="0"/>
      <c r="KTV261" s="0"/>
      <c r="KTW261" s="0"/>
      <c r="KTX261" s="0"/>
      <c r="KTY261" s="0"/>
      <c r="KTZ261" s="0"/>
      <c r="KUA261" s="0"/>
      <c r="KUB261" s="0"/>
      <c r="KUC261" s="0"/>
      <c r="KUD261" s="0"/>
      <c r="KUE261" s="0"/>
      <c r="KUF261" s="0"/>
      <c r="KUG261" s="0"/>
      <c r="KUH261" s="0"/>
      <c r="KUI261" s="0"/>
      <c r="KUJ261" s="0"/>
      <c r="KUK261" s="0"/>
      <c r="KUL261" s="0"/>
      <c r="KUM261" s="0"/>
      <c r="KUN261" s="0"/>
      <c r="KUO261" s="0"/>
      <c r="KUP261" s="0"/>
      <c r="KUQ261" s="0"/>
      <c r="KUR261" s="0"/>
      <c r="KUS261" s="0"/>
      <c r="KUT261" s="0"/>
      <c r="KUU261" s="0"/>
      <c r="KUV261" s="0"/>
      <c r="KUW261" s="0"/>
      <c r="KUX261" s="0"/>
      <c r="KUY261" s="0"/>
      <c r="KUZ261" s="0"/>
      <c r="KVA261" s="0"/>
      <c r="KVB261" s="0"/>
      <c r="KVC261" s="0"/>
      <c r="KVD261" s="0"/>
      <c r="KVE261" s="0"/>
      <c r="KVF261" s="0"/>
      <c r="KVG261" s="0"/>
      <c r="KVH261" s="0"/>
      <c r="KVI261" s="0"/>
      <c r="KVJ261" s="0"/>
      <c r="KVK261" s="0"/>
      <c r="KVL261" s="0"/>
      <c r="KVM261" s="0"/>
      <c r="KVN261" s="0"/>
      <c r="KVO261" s="0"/>
      <c r="KVP261" s="0"/>
      <c r="KVQ261" s="0"/>
      <c r="KVR261" s="0"/>
      <c r="KVS261" s="0"/>
      <c r="KVT261" s="0"/>
      <c r="KVU261" s="0"/>
      <c r="KVV261" s="0"/>
      <c r="KVW261" s="0"/>
      <c r="KVX261" s="0"/>
      <c r="KVY261" s="0"/>
      <c r="KVZ261" s="0"/>
      <c r="KWA261" s="0"/>
      <c r="KWB261" s="0"/>
      <c r="KWC261" s="0"/>
      <c r="KWD261" s="0"/>
      <c r="KWE261" s="0"/>
      <c r="KWF261" s="0"/>
      <c r="KWG261" s="0"/>
      <c r="KWH261" s="0"/>
      <c r="KWI261" s="0"/>
      <c r="KWJ261" s="0"/>
      <c r="KWK261" s="0"/>
      <c r="KWL261" s="0"/>
      <c r="KWM261" s="0"/>
      <c r="KWN261" s="0"/>
      <c r="KWO261" s="0"/>
      <c r="KWP261" s="0"/>
      <c r="KWQ261" s="0"/>
      <c r="KWR261" s="0"/>
      <c r="KWS261" s="0"/>
      <c r="KWT261" s="0"/>
      <c r="KWU261" s="0"/>
      <c r="KWV261" s="0"/>
      <c r="KWW261" s="0"/>
      <c r="KWX261" s="0"/>
      <c r="KWY261" s="0"/>
      <c r="KWZ261" s="0"/>
      <c r="KXA261" s="0"/>
      <c r="KXB261" s="0"/>
      <c r="KXC261" s="0"/>
      <c r="KXD261" s="0"/>
      <c r="KXE261" s="0"/>
      <c r="KXF261" s="0"/>
      <c r="KXG261" s="0"/>
      <c r="KXH261" s="0"/>
      <c r="KXI261" s="0"/>
      <c r="KXJ261" s="0"/>
      <c r="KXK261" s="0"/>
      <c r="KXL261" s="0"/>
      <c r="KXM261" s="0"/>
      <c r="KXN261" s="0"/>
      <c r="KXO261" s="0"/>
      <c r="KXP261" s="0"/>
      <c r="KXQ261" s="0"/>
      <c r="KXR261" s="0"/>
      <c r="KXS261" s="0"/>
      <c r="KXT261" s="0"/>
      <c r="KXU261" s="0"/>
      <c r="KXV261" s="0"/>
      <c r="KXW261" s="0"/>
      <c r="KXX261" s="0"/>
      <c r="KXY261" s="0"/>
      <c r="KXZ261" s="0"/>
      <c r="KYA261" s="0"/>
      <c r="KYB261" s="0"/>
      <c r="KYC261" s="0"/>
      <c r="KYD261" s="0"/>
      <c r="KYE261" s="0"/>
      <c r="KYF261" s="0"/>
      <c r="KYG261" s="0"/>
      <c r="KYH261" s="0"/>
      <c r="KYI261" s="0"/>
      <c r="KYJ261" s="0"/>
      <c r="KYK261" s="0"/>
      <c r="KYL261" s="0"/>
      <c r="KYM261" s="0"/>
      <c r="KYN261" s="0"/>
      <c r="KYO261" s="0"/>
      <c r="KYP261" s="0"/>
      <c r="KYQ261" s="0"/>
      <c r="KYR261" s="0"/>
      <c r="KYS261" s="0"/>
      <c r="KYT261" s="0"/>
      <c r="KYU261" s="0"/>
      <c r="KYV261" s="0"/>
      <c r="KYW261" s="0"/>
      <c r="KYX261" s="0"/>
      <c r="KYY261" s="0"/>
      <c r="KYZ261" s="0"/>
      <c r="KZA261" s="0"/>
      <c r="KZB261" s="0"/>
      <c r="KZC261" s="0"/>
      <c r="KZD261" s="0"/>
      <c r="KZE261" s="0"/>
      <c r="KZF261" s="0"/>
      <c r="KZG261" s="0"/>
      <c r="KZH261" s="0"/>
      <c r="KZI261" s="0"/>
      <c r="KZJ261" s="0"/>
      <c r="KZK261" s="0"/>
      <c r="KZL261" s="0"/>
      <c r="KZM261" s="0"/>
      <c r="KZN261" s="0"/>
      <c r="KZO261" s="0"/>
      <c r="KZP261" s="0"/>
      <c r="KZQ261" s="0"/>
      <c r="KZR261" s="0"/>
      <c r="KZS261" s="0"/>
      <c r="KZT261" s="0"/>
      <c r="KZU261" s="0"/>
      <c r="KZV261" s="0"/>
      <c r="KZW261" s="0"/>
      <c r="KZX261" s="0"/>
      <c r="KZY261" s="0"/>
      <c r="KZZ261" s="0"/>
      <c r="LAA261" s="0"/>
      <c r="LAB261" s="0"/>
      <c r="LAC261" s="0"/>
      <c r="LAD261" s="0"/>
      <c r="LAE261" s="0"/>
      <c r="LAF261" s="0"/>
      <c r="LAG261" s="0"/>
      <c r="LAH261" s="0"/>
      <c r="LAI261" s="0"/>
      <c r="LAJ261" s="0"/>
      <c r="LAK261" s="0"/>
      <c r="LAL261" s="0"/>
      <c r="LAM261" s="0"/>
      <c r="LAN261" s="0"/>
      <c r="LAO261" s="0"/>
      <c r="LAP261" s="0"/>
      <c r="LAQ261" s="0"/>
      <c r="LAR261" s="0"/>
      <c r="LAS261" s="0"/>
      <c r="LAT261" s="0"/>
      <c r="LAU261" s="0"/>
      <c r="LAV261" s="0"/>
      <c r="LAW261" s="0"/>
      <c r="LAX261" s="0"/>
      <c r="LAY261" s="0"/>
      <c r="LAZ261" s="0"/>
      <c r="LBA261" s="0"/>
      <c r="LBB261" s="0"/>
      <c r="LBC261" s="0"/>
      <c r="LBD261" s="0"/>
      <c r="LBE261" s="0"/>
      <c r="LBF261" s="0"/>
      <c r="LBG261" s="0"/>
      <c r="LBH261" s="0"/>
      <c r="LBI261" s="0"/>
      <c r="LBJ261" s="0"/>
      <c r="LBK261" s="0"/>
      <c r="LBL261" s="0"/>
      <c r="LBM261" s="0"/>
      <c r="LBN261" s="0"/>
      <c r="LBO261" s="0"/>
      <c r="LBP261" s="0"/>
      <c r="LBQ261" s="0"/>
      <c r="LBR261" s="0"/>
      <c r="LBS261" s="0"/>
      <c r="LBT261" s="0"/>
      <c r="LBU261" s="0"/>
      <c r="LBV261" s="0"/>
      <c r="LBW261" s="0"/>
      <c r="LBX261" s="0"/>
      <c r="LBY261" s="0"/>
      <c r="LBZ261" s="0"/>
      <c r="LCA261" s="0"/>
      <c r="LCB261" s="0"/>
      <c r="LCC261" s="0"/>
      <c r="LCD261" s="0"/>
      <c r="LCE261" s="0"/>
      <c r="LCF261" s="0"/>
      <c r="LCG261" s="0"/>
      <c r="LCH261" s="0"/>
      <c r="LCI261" s="0"/>
      <c r="LCJ261" s="0"/>
      <c r="LCK261" s="0"/>
      <c r="LCL261" s="0"/>
      <c r="LCM261" s="0"/>
      <c r="LCN261" s="0"/>
      <c r="LCO261" s="0"/>
      <c r="LCP261" s="0"/>
      <c r="LCQ261" s="0"/>
      <c r="LCR261" s="0"/>
      <c r="LCS261" s="0"/>
      <c r="LCT261" s="0"/>
      <c r="LCU261" s="0"/>
      <c r="LCV261" s="0"/>
      <c r="LCW261" s="0"/>
      <c r="LCX261" s="0"/>
      <c r="LCY261" s="0"/>
      <c r="LCZ261" s="0"/>
      <c r="LDA261" s="0"/>
      <c r="LDB261" s="0"/>
      <c r="LDC261" s="0"/>
      <c r="LDD261" s="0"/>
      <c r="LDE261" s="0"/>
      <c r="LDF261" s="0"/>
      <c r="LDG261" s="0"/>
      <c r="LDH261" s="0"/>
      <c r="LDI261" s="0"/>
      <c r="LDJ261" s="0"/>
      <c r="LDK261" s="0"/>
      <c r="LDL261" s="0"/>
      <c r="LDM261" s="0"/>
      <c r="LDN261" s="0"/>
      <c r="LDO261" s="0"/>
      <c r="LDP261" s="0"/>
      <c r="LDQ261" s="0"/>
      <c r="LDR261" s="0"/>
      <c r="LDS261" s="0"/>
      <c r="LDT261" s="0"/>
      <c r="LDU261" s="0"/>
      <c r="LDV261" s="0"/>
      <c r="LDW261" s="0"/>
      <c r="LDX261" s="0"/>
      <c r="LDY261" s="0"/>
      <c r="LDZ261" s="0"/>
      <c r="LEA261" s="0"/>
      <c r="LEB261" s="0"/>
      <c r="LEC261" s="0"/>
      <c r="LED261" s="0"/>
      <c r="LEE261" s="0"/>
      <c r="LEF261" s="0"/>
      <c r="LEG261" s="0"/>
      <c r="LEH261" s="0"/>
      <c r="LEI261" s="0"/>
      <c r="LEJ261" s="0"/>
      <c r="LEK261" s="0"/>
      <c r="LEL261" s="0"/>
      <c r="LEM261" s="0"/>
      <c r="LEN261" s="0"/>
      <c r="LEO261" s="0"/>
      <c r="LEP261" s="0"/>
      <c r="LEQ261" s="0"/>
      <c r="LER261" s="0"/>
      <c r="LES261" s="0"/>
      <c r="LET261" s="0"/>
      <c r="LEU261" s="0"/>
      <c r="LEV261" s="0"/>
      <c r="LEW261" s="0"/>
      <c r="LEX261" s="0"/>
      <c r="LEY261" s="0"/>
      <c r="LEZ261" s="0"/>
      <c r="LFA261" s="0"/>
      <c r="LFB261" s="0"/>
      <c r="LFC261" s="0"/>
      <c r="LFD261" s="0"/>
      <c r="LFE261" s="0"/>
      <c r="LFF261" s="0"/>
      <c r="LFG261" s="0"/>
      <c r="LFH261" s="0"/>
      <c r="LFI261" s="0"/>
      <c r="LFJ261" s="0"/>
      <c r="LFK261" s="0"/>
      <c r="LFL261" s="0"/>
      <c r="LFM261" s="0"/>
      <c r="LFN261" s="0"/>
      <c r="LFO261" s="0"/>
      <c r="LFP261" s="0"/>
      <c r="LFQ261" s="0"/>
      <c r="LFR261" s="0"/>
      <c r="LFS261" s="0"/>
      <c r="LFT261" s="0"/>
      <c r="LFU261" s="0"/>
      <c r="LFV261" s="0"/>
      <c r="LFW261" s="0"/>
      <c r="LFX261" s="0"/>
      <c r="LFY261" s="0"/>
      <c r="LFZ261" s="0"/>
      <c r="LGA261" s="0"/>
      <c r="LGB261" s="0"/>
      <c r="LGC261" s="0"/>
      <c r="LGD261" s="0"/>
      <c r="LGE261" s="0"/>
      <c r="LGF261" s="0"/>
      <c r="LGG261" s="0"/>
      <c r="LGH261" s="0"/>
      <c r="LGI261" s="0"/>
      <c r="LGJ261" s="0"/>
      <c r="LGK261" s="0"/>
      <c r="LGL261" s="0"/>
      <c r="LGM261" s="0"/>
      <c r="LGN261" s="0"/>
      <c r="LGO261" s="0"/>
      <c r="LGP261" s="0"/>
      <c r="LGQ261" s="0"/>
      <c r="LGR261" s="0"/>
      <c r="LGS261" s="0"/>
      <c r="LGT261" s="0"/>
      <c r="LGU261" s="0"/>
      <c r="LGV261" s="0"/>
      <c r="LGW261" s="0"/>
      <c r="LGX261" s="0"/>
      <c r="LGY261" s="0"/>
      <c r="LGZ261" s="0"/>
      <c r="LHA261" s="0"/>
      <c r="LHB261" s="0"/>
      <c r="LHC261" s="0"/>
      <c r="LHD261" s="0"/>
      <c r="LHE261" s="0"/>
      <c r="LHF261" s="0"/>
      <c r="LHG261" s="0"/>
      <c r="LHH261" s="0"/>
      <c r="LHI261" s="0"/>
      <c r="LHJ261" s="0"/>
      <c r="LHK261" s="0"/>
      <c r="LHL261" s="0"/>
      <c r="LHM261" s="0"/>
      <c r="LHN261" s="0"/>
      <c r="LHO261" s="0"/>
      <c r="LHP261" s="0"/>
      <c r="LHQ261" s="0"/>
      <c r="LHR261" s="0"/>
      <c r="LHS261" s="0"/>
      <c r="LHT261" s="0"/>
      <c r="LHU261" s="0"/>
      <c r="LHV261" s="0"/>
      <c r="LHW261" s="0"/>
      <c r="LHX261" s="0"/>
      <c r="LHY261" s="0"/>
      <c r="LHZ261" s="0"/>
      <c r="LIA261" s="0"/>
      <c r="LIB261" s="0"/>
      <c r="LIC261" s="0"/>
      <c r="LID261" s="0"/>
      <c r="LIE261" s="0"/>
      <c r="LIF261" s="0"/>
      <c r="LIG261" s="0"/>
      <c r="LIH261" s="0"/>
      <c r="LII261" s="0"/>
      <c r="LIJ261" s="0"/>
      <c r="LIK261" s="0"/>
      <c r="LIL261" s="0"/>
      <c r="LIM261" s="0"/>
      <c r="LIN261" s="0"/>
      <c r="LIO261" s="0"/>
      <c r="LIP261" s="0"/>
      <c r="LIQ261" s="0"/>
      <c r="LIR261" s="0"/>
      <c r="LIS261" s="0"/>
      <c r="LIT261" s="0"/>
      <c r="LIU261" s="0"/>
      <c r="LIV261" s="0"/>
      <c r="LIW261" s="0"/>
      <c r="LIX261" s="0"/>
      <c r="LIY261" s="0"/>
      <c r="LIZ261" s="0"/>
      <c r="LJA261" s="0"/>
      <c r="LJB261" s="0"/>
      <c r="LJC261" s="0"/>
      <c r="LJD261" s="0"/>
      <c r="LJE261" s="0"/>
      <c r="LJF261" s="0"/>
      <c r="LJG261" s="0"/>
      <c r="LJH261" s="0"/>
      <c r="LJI261" s="0"/>
      <c r="LJJ261" s="0"/>
      <c r="LJK261" s="0"/>
      <c r="LJL261" s="0"/>
      <c r="LJM261" s="0"/>
      <c r="LJN261" s="0"/>
      <c r="LJO261" s="0"/>
      <c r="LJP261" s="0"/>
      <c r="LJQ261" s="0"/>
      <c r="LJR261" s="0"/>
      <c r="LJS261" s="0"/>
      <c r="LJT261" s="0"/>
      <c r="LJU261" s="0"/>
      <c r="LJV261" s="0"/>
      <c r="LJW261" s="0"/>
      <c r="LJX261" s="0"/>
      <c r="LJY261" s="0"/>
      <c r="LJZ261" s="0"/>
      <c r="LKA261" s="0"/>
      <c r="LKB261" s="0"/>
      <c r="LKC261" s="0"/>
      <c r="LKD261" s="0"/>
      <c r="LKE261" s="0"/>
      <c r="LKF261" s="0"/>
      <c r="LKG261" s="0"/>
      <c r="LKH261" s="0"/>
      <c r="LKI261" s="0"/>
      <c r="LKJ261" s="0"/>
      <c r="LKK261" s="0"/>
      <c r="LKL261" s="0"/>
      <c r="LKM261" s="0"/>
      <c r="LKN261" s="0"/>
      <c r="LKO261" s="0"/>
      <c r="LKP261" s="0"/>
      <c r="LKQ261" s="0"/>
      <c r="LKR261" s="0"/>
      <c r="LKS261" s="0"/>
      <c r="LKT261" s="0"/>
      <c r="LKU261" s="0"/>
      <c r="LKV261" s="0"/>
      <c r="LKW261" s="0"/>
      <c r="LKX261" s="0"/>
      <c r="LKY261" s="0"/>
      <c r="LKZ261" s="0"/>
      <c r="LLA261" s="0"/>
      <c r="LLB261" s="0"/>
      <c r="LLC261" s="0"/>
      <c r="LLD261" s="0"/>
      <c r="LLE261" s="0"/>
      <c r="LLF261" s="0"/>
      <c r="LLG261" s="0"/>
      <c r="LLH261" s="0"/>
      <c r="LLI261" s="0"/>
      <c r="LLJ261" s="0"/>
      <c r="LLK261" s="0"/>
      <c r="LLL261" s="0"/>
      <c r="LLM261" s="0"/>
      <c r="LLN261" s="0"/>
      <c r="LLO261" s="0"/>
      <c r="LLP261" s="0"/>
      <c r="LLQ261" s="0"/>
      <c r="LLR261" s="0"/>
      <c r="LLS261" s="0"/>
      <c r="LLT261" s="0"/>
      <c r="LLU261" s="0"/>
      <c r="LLV261" s="0"/>
      <c r="LLW261" s="0"/>
      <c r="LLX261" s="0"/>
      <c r="LLY261" s="0"/>
      <c r="LLZ261" s="0"/>
      <c r="LMA261" s="0"/>
      <c r="LMB261" s="0"/>
      <c r="LMC261" s="0"/>
      <c r="LMD261" s="0"/>
      <c r="LME261" s="0"/>
      <c r="LMF261" s="0"/>
      <c r="LMG261" s="0"/>
      <c r="LMH261" s="0"/>
      <c r="LMI261" s="0"/>
      <c r="LMJ261" s="0"/>
      <c r="LMK261" s="0"/>
      <c r="LML261" s="0"/>
      <c r="LMM261" s="0"/>
      <c r="LMN261" s="0"/>
      <c r="LMO261" s="0"/>
      <c r="LMP261" s="0"/>
      <c r="LMQ261" s="0"/>
      <c r="LMR261" s="0"/>
      <c r="LMS261" s="0"/>
      <c r="LMT261" s="0"/>
      <c r="LMU261" s="0"/>
      <c r="LMV261" s="0"/>
      <c r="LMW261" s="0"/>
      <c r="LMX261" s="0"/>
      <c r="LMY261" s="0"/>
      <c r="LMZ261" s="0"/>
      <c r="LNA261" s="0"/>
      <c r="LNB261" s="0"/>
      <c r="LNC261" s="0"/>
      <c r="LND261" s="0"/>
      <c r="LNE261" s="0"/>
      <c r="LNF261" s="0"/>
      <c r="LNG261" s="0"/>
      <c r="LNH261" s="0"/>
      <c r="LNI261" s="0"/>
      <c r="LNJ261" s="0"/>
      <c r="LNK261" s="0"/>
      <c r="LNL261" s="0"/>
      <c r="LNM261" s="0"/>
      <c r="LNN261" s="0"/>
      <c r="LNO261" s="0"/>
      <c r="LNP261" s="0"/>
      <c r="LNQ261" s="0"/>
      <c r="LNR261" s="0"/>
      <c r="LNS261" s="0"/>
      <c r="LNT261" s="0"/>
      <c r="LNU261" s="0"/>
      <c r="LNV261" s="0"/>
      <c r="LNW261" s="0"/>
      <c r="LNX261" s="0"/>
      <c r="LNY261" s="0"/>
      <c r="LNZ261" s="0"/>
      <c r="LOA261" s="0"/>
      <c r="LOB261" s="0"/>
      <c r="LOC261" s="0"/>
      <c r="LOD261" s="0"/>
      <c r="LOE261" s="0"/>
      <c r="LOF261" s="0"/>
      <c r="LOG261" s="0"/>
      <c r="LOH261" s="0"/>
      <c r="LOI261" s="0"/>
      <c r="LOJ261" s="0"/>
      <c r="LOK261" s="0"/>
      <c r="LOL261" s="0"/>
      <c r="LOM261" s="0"/>
      <c r="LON261" s="0"/>
      <c r="LOO261" s="0"/>
      <c r="LOP261" s="0"/>
      <c r="LOQ261" s="0"/>
      <c r="LOR261" s="0"/>
      <c r="LOS261" s="0"/>
      <c r="LOT261" s="0"/>
      <c r="LOU261" s="0"/>
      <c r="LOV261" s="0"/>
      <c r="LOW261" s="0"/>
      <c r="LOX261" s="0"/>
      <c r="LOY261" s="0"/>
      <c r="LOZ261" s="0"/>
      <c r="LPA261" s="0"/>
      <c r="LPB261" s="0"/>
      <c r="LPC261" s="0"/>
      <c r="LPD261" s="0"/>
      <c r="LPE261" s="0"/>
      <c r="LPF261" s="0"/>
      <c r="LPG261" s="0"/>
      <c r="LPH261" s="0"/>
      <c r="LPI261" s="0"/>
      <c r="LPJ261" s="0"/>
      <c r="LPK261" s="0"/>
      <c r="LPL261" s="0"/>
      <c r="LPM261" s="0"/>
      <c r="LPN261" s="0"/>
      <c r="LPO261" s="0"/>
      <c r="LPP261" s="0"/>
      <c r="LPQ261" s="0"/>
      <c r="LPR261" s="0"/>
      <c r="LPS261" s="0"/>
      <c r="LPT261" s="0"/>
      <c r="LPU261" s="0"/>
      <c r="LPV261" s="0"/>
      <c r="LPW261" s="0"/>
      <c r="LPX261" s="0"/>
      <c r="LPY261" s="0"/>
      <c r="LPZ261" s="0"/>
      <c r="LQA261" s="0"/>
      <c r="LQB261" s="0"/>
      <c r="LQC261" s="0"/>
      <c r="LQD261" s="0"/>
      <c r="LQE261" s="0"/>
      <c r="LQF261" s="0"/>
      <c r="LQG261" s="0"/>
      <c r="LQH261" s="0"/>
      <c r="LQI261" s="0"/>
      <c r="LQJ261" s="0"/>
      <c r="LQK261" s="0"/>
      <c r="LQL261" s="0"/>
      <c r="LQM261" s="0"/>
      <c r="LQN261" s="0"/>
      <c r="LQO261" s="0"/>
      <c r="LQP261" s="0"/>
      <c r="LQQ261" s="0"/>
      <c r="LQR261" s="0"/>
      <c r="LQS261" s="0"/>
      <c r="LQT261" s="0"/>
      <c r="LQU261" s="0"/>
      <c r="LQV261" s="0"/>
      <c r="LQW261" s="0"/>
      <c r="LQX261" s="0"/>
      <c r="LQY261" s="0"/>
      <c r="LQZ261" s="0"/>
      <c r="LRA261" s="0"/>
      <c r="LRB261" s="0"/>
      <c r="LRC261" s="0"/>
      <c r="LRD261" s="0"/>
      <c r="LRE261" s="0"/>
      <c r="LRF261" s="0"/>
      <c r="LRG261" s="0"/>
      <c r="LRH261" s="0"/>
      <c r="LRI261" s="0"/>
      <c r="LRJ261" s="0"/>
      <c r="LRK261" s="0"/>
      <c r="LRL261" s="0"/>
      <c r="LRM261" s="0"/>
      <c r="LRN261" s="0"/>
      <c r="LRO261" s="0"/>
      <c r="LRP261" s="0"/>
      <c r="LRQ261" s="0"/>
      <c r="LRR261" s="0"/>
      <c r="LRS261" s="0"/>
      <c r="LRT261" s="0"/>
      <c r="LRU261" s="0"/>
      <c r="LRV261" s="0"/>
      <c r="LRW261" s="0"/>
      <c r="LRX261" s="0"/>
      <c r="LRY261" s="0"/>
      <c r="LRZ261" s="0"/>
      <c r="LSA261" s="0"/>
      <c r="LSB261" s="0"/>
      <c r="LSC261" s="0"/>
      <c r="LSD261" s="0"/>
      <c r="LSE261" s="0"/>
      <c r="LSF261" s="0"/>
      <c r="LSG261" s="0"/>
      <c r="LSH261" s="0"/>
      <c r="LSI261" s="0"/>
      <c r="LSJ261" s="0"/>
      <c r="LSK261" s="0"/>
      <c r="LSL261" s="0"/>
      <c r="LSM261" s="0"/>
      <c r="LSN261" s="0"/>
      <c r="LSO261" s="0"/>
      <c r="LSP261" s="0"/>
      <c r="LSQ261" s="0"/>
      <c r="LSR261" s="0"/>
      <c r="LSS261" s="0"/>
      <c r="LST261" s="0"/>
      <c r="LSU261" s="0"/>
      <c r="LSV261" s="0"/>
      <c r="LSW261" s="0"/>
      <c r="LSX261" s="0"/>
      <c r="LSY261" s="0"/>
      <c r="LSZ261" s="0"/>
      <c r="LTA261" s="0"/>
      <c r="LTB261" s="0"/>
      <c r="LTC261" s="0"/>
      <c r="LTD261" s="0"/>
      <c r="LTE261" s="0"/>
      <c r="LTF261" s="0"/>
      <c r="LTG261" s="0"/>
      <c r="LTH261" s="0"/>
      <c r="LTI261" s="0"/>
      <c r="LTJ261" s="0"/>
      <c r="LTK261" s="0"/>
      <c r="LTL261" s="0"/>
      <c r="LTM261" s="0"/>
      <c r="LTN261" s="0"/>
      <c r="LTO261" s="0"/>
      <c r="LTP261" s="0"/>
      <c r="LTQ261" s="0"/>
      <c r="LTR261" s="0"/>
      <c r="LTS261" s="0"/>
      <c r="LTT261" s="0"/>
      <c r="LTU261" s="0"/>
      <c r="LTV261" s="0"/>
      <c r="LTW261" s="0"/>
      <c r="LTX261" s="0"/>
      <c r="LTY261" s="0"/>
      <c r="LTZ261" s="0"/>
      <c r="LUA261" s="0"/>
      <c r="LUB261" s="0"/>
      <c r="LUC261" s="0"/>
      <c r="LUD261" s="0"/>
      <c r="LUE261" s="0"/>
      <c r="LUF261" s="0"/>
      <c r="LUG261" s="0"/>
      <c r="LUH261" s="0"/>
      <c r="LUI261" s="0"/>
      <c r="LUJ261" s="0"/>
      <c r="LUK261" s="0"/>
      <c r="LUL261" s="0"/>
      <c r="LUM261" s="0"/>
      <c r="LUN261" s="0"/>
      <c r="LUO261" s="0"/>
      <c r="LUP261" s="0"/>
      <c r="LUQ261" s="0"/>
      <c r="LUR261" s="0"/>
      <c r="LUS261" s="0"/>
      <c r="LUT261" s="0"/>
      <c r="LUU261" s="0"/>
      <c r="LUV261" s="0"/>
      <c r="LUW261" s="0"/>
      <c r="LUX261" s="0"/>
      <c r="LUY261" s="0"/>
      <c r="LUZ261" s="0"/>
      <c r="LVA261" s="0"/>
      <c r="LVB261" s="0"/>
      <c r="LVC261" s="0"/>
      <c r="LVD261" s="0"/>
      <c r="LVE261" s="0"/>
      <c r="LVF261" s="0"/>
      <c r="LVG261" s="0"/>
      <c r="LVH261" s="0"/>
      <c r="LVI261" s="0"/>
      <c r="LVJ261" s="0"/>
      <c r="LVK261" s="0"/>
      <c r="LVL261" s="0"/>
      <c r="LVM261" s="0"/>
      <c r="LVN261" s="0"/>
      <c r="LVO261" s="0"/>
      <c r="LVP261" s="0"/>
      <c r="LVQ261" s="0"/>
      <c r="LVR261" s="0"/>
      <c r="LVS261" s="0"/>
      <c r="LVT261" s="0"/>
      <c r="LVU261" s="0"/>
      <c r="LVV261" s="0"/>
      <c r="LVW261" s="0"/>
      <c r="LVX261" s="0"/>
      <c r="LVY261" s="0"/>
      <c r="LVZ261" s="0"/>
      <c r="LWA261" s="0"/>
      <c r="LWB261" s="0"/>
      <c r="LWC261" s="0"/>
      <c r="LWD261" s="0"/>
      <c r="LWE261" s="0"/>
      <c r="LWF261" s="0"/>
      <c r="LWG261" s="0"/>
      <c r="LWH261" s="0"/>
      <c r="LWI261" s="0"/>
      <c r="LWJ261" s="0"/>
      <c r="LWK261" s="0"/>
      <c r="LWL261" s="0"/>
      <c r="LWM261" s="0"/>
      <c r="LWN261" s="0"/>
      <c r="LWO261" s="0"/>
      <c r="LWP261" s="0"/>
      <c r="LWQ261" s="0"/>
      <c r="LWR261" s="0"/>
      <c r="LWS261" s="0"/>
      <c r="LWT261" s="0"/>
      <c r="LWU261" s="0"/>
      <c r="LWV261" s="0"/>
      <c r="LWW261" s="0"/>
      <c r="LWX261" s="0"/>
      <c r="LWY261" s="0"/>
      <c r="LWZ261" s="0"/>
      <c r="LXA261" s="0"/>
      <c r="LXB261" s="0"/>
      <c r="LXC261" s="0"/>
      <c r="LXD261" s="0"/>
      <c r="LXE261" s="0"/>
      <c r="LXF261" s="0"/>
      <c r="LXG261" s="0"/>
      <c r="LXH261" s="0"/>
      <c r="LXI261" s="0"/>
      <c r="LXJ261" s="0"/>
      <c r="LXK261" s="0"/>
      <c r="LXL261" s="0"/>
      <c r="LXM261" s="0"/>
      <c r="LXN261" s="0"/>
      <c r="LXO261" s="0"/>
      <c r="LXP261" s="0"/>
      <c r="LXQ261" s="0"/>
      <c r="LXR261" s="0"/>
      <c r="LXS261" s="0"/>
      <c r="LXT261" s="0"/>
      <c r="LXU261" s="0"/>
      <c r="LXV261" s="0"/>
      <c r="LXW261" s="0"/>
      <c r="LXX261" s="0"/>
      <c r="LXY261" s="0"/>
      <c r="LXZ261" s="0"/>
      <c r="LYA261" s="0"/>
      <c r="LYB261" s="0"/>
      <c r="LYC261" s="0"/>
      <c r="LYD261" s="0"/>
      <c r="LYE261" s="0"/>
      <c r="LYF261" s="0"/>
      <c r="LYG261" s="0"/>
      <c r="LYH261" s="0"/>
      <c r="LYI261" s="0"/>
      <c r="LYJ261" s="0"/>
      <c r="LYK261" s="0"/>
      <c r="LYL261" s="0"/>
      <c r="LYM261" s="0"/>
      <c r="LYN261" s="0"/>
      <c r="LYO261" s="0"/>
      <c r="LYP261" s="0"/>
      <c r="LYQ261" s="0"/>
      <c r="LYR261" s="0"/>
      <c r="LYS261" s="0"/>
      <c r="LYT261" s="0"/>
      <c r="LYU261" s="0"/>
      <c r="LYV261" s="0"/>
      <c r="LYW261" s="0"/>
      <c r="LYX261" s="0"/>
      <c r="LYY261" s="0"/>
      <c r="LYZ261" s="0"/>
      <c r="LZA261" s="0"/>
      <c r="LZB261" s="0"/>
      <c r="LZC261" s="0"/>
      <c r="LZD261" s="0"/>
      <c r="LZE261" s="0"/>
      <c r="LZF261" s="0"/>
      <c r="LZG261" s="0"/>
      <c r="LZH261" s="0"/>
      <c r="LZI261" s="0"/>
      <c r="LZJ261" s="0"/>
      <c r="LZK261" s="0"/>
      <c r="LZL261" s="0"/>
      <c r="LZM261" s="0"/>
      <c r="LZN261" s="0"/>
      <c r="LZO261" s="0"/>
      <c r="LZP261" s="0"/>
      <c r="LZQ261" s="0"/>
      <c r="LZR261" s="0"/>
      <c r="LZS261" s="0"/>
      <c r="LZT261" s="0"/>
      <c r="LZU261" s="0"/>
      <c r="LZV261" s="0"/>
      <c r="LZW261" s="0"/>
      <c r="LZX261" s="0"/>
      <c r="LZY261" s="0"/>
      <c r="LZZ261" s="0"/>
      <c r="MAA261" s="0"/>
      <c r="MAB261" s="0"/>
      <c r="MAC261" s="0"/>
      <c r="MAD261" s="0"/>
      <c r="MAE261" s="0"/>
      <c r="MAF261" s="0"/>
      <c r="MAG261" s="0"/>
      <c r="MAH261" s="0"/>
      <c r="MAI261" s="0"/>
      <c r="MAJ261" s="0"/>
      <c r="MAK261" s="0"/>
      <c r="MAL261" s="0"/>
      <c r="MAM261" s="0"/>
      <c r="MAN261" s="0"/>
      <c r="MAO261" s="0"/>
      <c r="MAP261" s="0"/>
      <c r="MAQ261" s="0"/>
      <c r="MAR261" s="0"/>
      <c r="MAS261" s="0"/>
      <c r="MAT261" s="0"/>
      <c r="MAU261" s="0"/>
      <c r="MAV261" s="0"/>
      <c r="MAW261" s="0"/>
      <c r="MAX261" s="0"/>
      <c r="MAY261" s="0"/>
      <c r="MAZ261" s="0"/>
      <c r="MBA261" s="0"/>
      <c r="MBB261" s="0"/>
      <c r="MBC261" s="0"/>
      <c r="MBD261" s="0"/>
      <c r="MBE261" s="0"/>
      <c r="MBF261" s="0"/>
      <c r="MBG261" s="0"/>
      <c r="MBH261" s="0"/>
      <c r="MBI261" s="0"/>
      <c r="MBJ261" s="0"/>
      <c r="MBK261" s="0"/>
      <c r="MBL261" s="0"/>
      <c r="MBM261" s="0"/>
      <c r="MBN261" s="0"/>
      <c r="MBO261" s="0"/>
      <c r="MBP261" s="0"/>
      <c r="MBQ261" s="0"/>
      <c r="MBR261" s="0"/>
      <c r="MBS261" s="0"/>
      <c r="MBT261" s="0"/>
      <c r="MBU261" s="0"/>
      <c r="MBV261" s="0"/>
      <c r="MBW261" s="0"/>
      <c r="MBX261" s="0"/>
      <c r="MBY261" s="0"/>
      <c r="MBZ261" s="0"/>
      <c r="MCA261" s="0"/>
      <c r="MCB261" s="0"/>
      <c r="MCC261" s="0"/>
      <c r="MCD261" s="0"/>
      <c r="MCE261" s="0"/>
      <c r="MCF261" s="0"/>
      <c r="MCG261" s="0"/>
      <c r="MCH261" s="0"/>
      <c r="MCI261" s="0"/>
      <c r="MCJ261" s="0"/>
      <c r="MCK261" s="0"/>
      <c r="MCL261" s="0"/>
      <c r="MCM261" s="0"/>
      <c r="MCN261" s="0"/>
      <c r="MCO261" s="0"/>
      <c r="MCP261" s="0"/>
      <c r="MCQ261" s="0"/>
      <c r="MCR261" s="0"/>
      <c r="MCS261" s="0"/>
      <c r="MCT261" s="0"/>
      <c r="MCU261" s="0"/>
      <c r="MCV261" s="0"/>
      <c r="MCW261" s="0"/>
      <c r="MCX261" s="0"/>
      <c r="MCY261" s="0"/>
      <c r="MCZ261" s="0"/>
      <c r="MDA261" s="0"/>
      <c r="MDB261" s="0"/>
      <c r="MDC261" s="0"/>
      <c r="MDD261" s="0"/>
      <c r="MDE261" s="0"/>
      <c r="MDF261" s="0"/>
      <c r="MDG261" s="0"/>
      <c r="MDH261" s="0"/>
      <c r="MDI261" s="0"/>
      <c r="MDJ261" s="0"/>
      <c r="MDK261" s="0"/>
      <c r="MDL261" s="0"/>
      <c r="MDM261" s="0"/>
      <c r="MDN261" s="0"/>
      <c r="MDO261" s="0"/>
      <c r="MDP261" s="0"/>
      <c r="MDQ261" s="0"/>
      <c r="MDR261" s="0"/>
      <c r="MDS261" s="0"/>
      <c r="MDT261" s="0"/>
      <c r="MDU261" s="0"/>
      <c r="MDV261" s="0"/>
      <c r="MDW261" s="0"/>
      <c r="MDX261" s="0"/>
      <c r="MDY261" s="0"/>
      <c r="MDZ261" s="0"/>
      <c r="MEA261" s="0"/>
      <c r="MEB261" s="0"/>
      <c r="MEC261" s="0"/>
      <c r="MED261" s="0"/>
      <c r="MEE261" s="0"/>
      <c r="MEF261" s="0"/>
      <c r="MEG261" s="0"/>
      <c r="MEH261" s="0"/>
      <c r="MEI261" s="0"/>
      <c r="MEJ261" s="0"/>
      <c r="MEK261" s="0"/>
      <c r="MEL261" s="0"/>
      <c r="MEM261" s="0"/>
      <c r="MEN261" s="0"/>
      <c r="MEO261" s="0"/>
      <c r="MEP261" s="0"/>
      <c r="MEQ261" s="0"/>
      <c r="MER261" s="0"/>
      <c r="MES261" s="0"/>
      <c r="MET261" s="0"/>
      <c r="MEU261" s="0"/>
      <c r="MEV261" s="0"/>
      <c r="MEW261" s="0"/>
      <c r="MEX261" s="0"/>
      <c r="MEY261" s="0"/>
      <c r="MEZ261" s="0"/>
      <c r="MFA261" s="0"/>
      <c r="MFB261" s="0"/>
      <c r="MFC261" s="0"/>
      <c r="MFD261" s="0"/>
      <c r="MFE261" s="0"/>
      <c r="MFF261" s="0"/>
      <c r="MFG261" s="0"/>
      <c r="MFH261" s="0"/>
      <c r="MFI261" s="0"/>
      <c r="MFJ261" s="0"/>
      <c r="MFK261" s="0"/>
      <c r="MFL261" s="0"/>
      <c r="MFM261" s="0"/>
      <c r="MFN261" s="0"/>
      <c r="MFO261" s="0"/>
      <c r="MFP261" s="0"/>
      <c r="MFQ261" s="0"/>
      <c r="MFR261" s="0"/>
      <c r="MFS261" s="0"/>
      <c r="MFT261" s="0"/>
      <c r="MFU261" s="0"/>
      <c r="MFV261" s="0"/>
      <c r="MFW261" s="0"/>
      <c r="MFX261" s="0"/>
      <c r="MFY261" s="0"/>
      <c r="MFZ261" s="0"/>
      <c r="MGA261" s="0"/>
      <c r="MGB261" s="0"/>
      <c r="MGC261" s="0"/>
      <c r="MGD261" s="0"/>
      <c r="MGE261" s="0"/>
      <c r="MGF261" s="0"/>
      <c r="MGG261" s="0"/>
      <c r="MGH261" s="0"/>
      <c r="MGI261" s="0"/>
      <c r="MGJ261" s="0"/>
      <c r="MGK261" s="0"/>
      <c r="MGL261" s="0"/>
      <c r="MGM261" s="0"/>
      <c r="MGN261" s="0"/>
      <c r="MGO261" s="0"/>
      <c r="MGP261" s="0"/>
      <c r="MGQ261" s="0"/>
      <c r="MGR261" s="0"/>
      <c r="MGS261" s="0"/>
      <c r="MGT261" s="0"/>
      <c r="MGU261" s="0"/>
      <c r="MGV261" s="0"/>
      <c r="MGW261" s="0"/>
      <c r="MGX261" s="0"/>
      <c r="MGY261" s="0"/>
      <c r="MGZ261" s="0"/>
      <c r="MHA261" s="0"/>
      <c r="MHB261" s="0"/>
      <c r="MHC261" s="0"/>
      <c r="MHD261" s="0"/>
      <c r="MHE261" s="0"/>
      <c r="MHF261" s="0"/>
      <c r="MHG261" s="0"/>
      <c r="MHH261" s="0"/>
      <c r="MHI261" s="0"/>
      <c r="MHJ261" s="0"/>
      <c r="MHK261" s="0"/>
      <c r="MHL261" s="0"/>
      <c r="MHM261" s="0"/>
      <c r="MHN261" s="0"/>
      <c r="MHO261" s="0"/>
      <c r="MHP261" s="0"/>
      <c r="MHQ261" s="0"/>
      <c r="MHR261" s="0"/>
      <c r="MHS261" s="0"/>
      <c r="MHT261" s="0"/>
      <c r="MHU261" s="0"/>
      <c r="MHV261" s="0"/>
      <c r="MHW261" s="0"/>
      <c r="MHX261" s="0"/>
      <c r="MHY261" s="0"/>
      <c r="MHZ261" s="0"/>
      <c r="MIA261" s="0"/>
      <c r="MIB261" s="0"/>
      <c r="MIC261" s="0"/>
      <c r="MID261" s="0"/>
      <c r="MIE261" s="0"/>
      <c r="MIF261" s="0"/>
      <c r="MIG261" s="0"/>
      <c r="MIH261" s="0"/>
      <c r="MII261" s="0"/>
      <c r="MIJ261" s="0"/>
      <c r="MIK261" s="0"/>
      <c r="MIL261" s="0"/>
      <c r="MIM261" s="0"/>
      <c r="MIN261" s="0"/>
      <c r="MIO261" s="0"/>
      <c r="MIP261" s="0"/>
      <c r="MIQ261" s="0"/>
      <c r="MIR261" s="0"/>
      <c r="MIS261" s="0"/>
      <c r="MIT261" s="0"/>
      <c r="MIU261" s="0"/>
      <c r="MIV261" s="0"/>
      <c r="MIW261" s="0"/>
      <c r="MIX261" s="0"/>
      <c r="MIY261" s="0"/>
      <c r="MIZ261" s="0"/>
      <c r="MJA261" s="0"/>
      <c r="MJB261" s="0"/>
      <c r="MJC261" s="0"/>
      <c r="MJD261" s="0"/>
      <c r="MJE261" s="0"/>
      <c r="MJF261" s="0"/>
      <c r="MJG261" s="0"/>
      <c r="MJH261" s="0"/>
      <c r="MJI261" s="0"/>
      <c r="MJJ261" s="0"/>
      <c r="MJK261" s="0"/>
      <c r="MJL261" s="0"/>
      <c r="MJM261" s="0"/>
      <c r="MJN261" s="0"/>
      <c r="MJO261" s="0"/>
      <c r="MJP261" s="0"/>
      <c r="MJQ261" s="0"/>
      <c r="MJR261" s="0"/>
      <c r="MJS261" s="0"/>
      <c r="MJT261" s="0"/>
      <c r="MJU261" s="0"/>
      <c r="MJV261" s="0"/>
      <c r="MJW261" s="0"/>
      <c r="MJX261" s="0"/>
      <c r="MJY261" s="0"/>
      <c r="MJZ261" s="0"/>
      <c r="MKA261" s="0"/>
      <c r="MKB261" s="0"/>
      <c r="MKC261" s="0"/>
      <c r="MKD261" s="0"/>
      <c r="MKE261" s="0"/>
      <c r="MKF261" s="0"/>
      <c r="MKG261" s="0"/>
      <c r="MKH261" s="0"/>
      <c r="MKI261" s="0"/>
      <c r="MKJ261" s="0"/>
      <c r="MKK261" s="0"/>
      <c r="MKL261" s="0"/>
      <c r="MKM261" s="0"/>
      <c r="MKN261" s="0"/>
      <c r="MKO261" s="0"/>
      <c r="MKP261" s="0"/>
      <c r="MKQ261" s="0"/>
      <c r="MKR261" s="0"/>
      <c r="MKS261" s="0"/>
      <c r="MKT261" s="0"/>
      <c r="MKU261" s="0"/>
      <c r="MKV261" s="0"/>
      <c r="MKW261" s="0"/>
      <c r="MKX261" s="0"/>
      <c r="MKY261" s="0"/>
      <c r="MKZ261" s="0"/>
      <c r="MLA261" s="0"/>
      <c r="MLB261" s="0"/>
      <c r="MLC261" s="0"/>
      <c r="MLD261" s="0"/>
      <c r="MLE261" s="0"/>
      <c r="MLF261" s="0"/>
      <c r="MLG261" s="0"/>
      <c r="MLH261" s="0"/>
      <c r="MLI261" s="0"/>
      <c r="MLJ261" s="0"/>
      <c r="MLK261" s="0"/>
      <c r="MLL261" s="0"/>
      <c r="MLM261" s="0"/>
      <c r="MLN261" s="0"/>
      <c r="MLO261" s="0"/>
      <c r="MLP261" s="0"/>
      <c r="MLQ261" s="0"/>
      <c r="MLR261" s="0"/>
      <c r="MLS261" s="0"/>
      <c r="MLT261" s="0"/>
      <c r="MLU261" s="0"/>
      <c r="MLV261" s="0"/>
      <c r="MLW261" s="0"/>
      <c r="MLX261" s="0"/>
      <c r="MLY261" s="0"/>
      <c r="MLZ261" s="0"/>
      <c r="MMA261" s="0"/>
      <c r="MMB261" s="0"/>
      <c r="MMC261" s="0"/>
      <c r="MMD261" s="0"/>
      <c r="MME261" s="0"/>
      <c r="MMF261" s="0"/>
      <c r="MMG261" s="0"/>
      <c r="MMH261" s="0"/>
      <c r="MMI261" s="0"/>
      <c r="MMJ261" s="0"/>
      <c r="MMK261" s="0"/>
      <c r="MML261" s="0"/>
      <c r="MMM261" s="0"/>
      <c r="MMN261" s="0"/>
      <c r="MMO261" s="0"/>
      <c r="MMP261" s="0"/>
      <c r="MMQ261" s="0"/>
      <c r="MMR261" s="0"/>
      <c r="MMS261" s="0"/>
      <c r="MMT261" s="0"/>
      <c r="MMU261" s="0"/>
      <c r="MMV261" s="0"/>
      <c r="MMW261" s="0"/>
      <c r="MMX261" s="0"/>
      <c r="MMY261" s="0"/>
      <c r="MMZ261" s="0"/>
      <c r="MNA261" s="0"/>
      <c r="MNB261" s="0"/>
      <c r="MNC261" s="0"/>
      <c r="MND261" s="0"/>
      <c r="MNE261" s="0"/>
      <c r="MNF261" s="0"/>
      <c r="MNG261" s="0"/>
      <c r="MNH261" s="0"/>
      <c r="MNI261" s="0"/>
      <c r="MNJ261" s="0"/>
      <c r="MNK261" s="0"/>
      <c r="MNL261" s="0"/>
      <c r="MNM261" s="0"/>
      <c r="MNN261" s="0"/>
      <c r="MNO261" s="0"/>
      <c r="MNP261" s="0"/>
      <c r="MNQ261" s="0"/>
      <c r="MNR261" s="0"/>
      <c r="MNS261" s="0"/>
      <c r="MNT261" s="0"/>
      <c r="MNU261" s="0"/>
      <c r="MNV261" s="0"/>
      <c r="MNW261" s="0"/>
      <c r="MNX261" s="0"/>
      <c r="MNY261" s="0"/>
      <c r="MNZ261" s="0"/>
      <c r="MOA261" s="0"/>
      <c r="MOB261" s="0"/>
      <c r="MOC261" s="0"/>
      <c r="MOD261" s="0"/>
      <c r="MOE261" s="0"/>
      <c r="MOF261" s="0"/>
      <c r="MOG261" s="0"/>
      <c r="MOH261" s="0"/>
      <c r="MOI261" s="0"/>
      <c r="MOJ261" s="0"/>
      <c r="MOK261" s="0"/>
      <c r="MOL261" s="0"/>
      <c r="MOM261" s="0"/>
      <c r="MON261" s="0"/>
      <c r="MOO261" s="0"/>
      <c r="MOP261" s="0"/>
      <c r="MOQ261" s="0"/>
      <c r="MOR261" s="0"/>
      <c r="MOS261" s="0"/>
      <c r="MOT261" s="0"/>
      <c r="MOU261" s="0"/>
      <c r="MOV261" s="0"/>
      <c r="MOW261" s="0"/>
      <c r="MOX261" s="0"/>
      <c r="MOY261" s="0"/>
      <c r="MOZ261" s="0"/>
      <c r="MPA261" s="0"/>
      <c r="MPB261" s="0"/>
      <c r="MPC261" s="0"/>
      <c r="MPD261" s="0"/>
      <c r="MPE261" s="0"/>
      <c r="MPF261" s="0"/>
      <c r="MPG261" s="0"/>
      <c r="MPH261" s="0"/>
      <c r="MPI261" s="0"/>
      <c r="MPJ261" s="0"/>
      <c r="MPK261" s="0"/>
      <c r="MPL261" s="0"/>
      <c r="MPM261" s="0"/>
      <c r="MPN261" s="0"/>
      <c r="MPO261" s="0"/>
      <c r="MPP261" s="0"/>
      <c r="MPQ261" s="0"/>
      <c r="MPR261" s="0"/>
      <c r="MPS261" s="0"/>
      <c r="MPT261" s="0"/>
      <c r="MPU261" s="0"/>
      <c r="MPV261" s="0"/>
      <c r="MPW261" s="0"/>
      <c r="MPX261" s="0"/>
      <c r="MPY261" s="0"/>
      <c r="MPZ261" s="0"/>
      <c r="MQA261" s="0"/>
      <c r="MQB261" s="0"/>
      <c r="MQC261" s="0"/>
      <c r="MQD261" s="0"/>
      <c r="MQE261" s="0"/>
      <c r="MQF261" s="0"/>
      <c r="MQG261" s="0"/>
      <c r="MQH261" s="0"/>
      <c r="MQI261" s="0"/>
      <c r="MQJ261" s="0"/>
      <c r="MQK261" s="0"/>
      <c r="MQL261" s="0"/>
      <c r="MQM261" s="0"/>
      <c r="MQN261" s="0"/>
      <c r="MQO261" s="0"/>
      <c r="MQP261" s="0"/>
      <c r="MQQ261" s="0"/>
      <c r="MQR261" s="0"/>
      <c r="MQS261" s="0"/>
      <c r="MQT261" s="0"/>
      <c r="MQU261" s="0"/>
      <c r="MQV261" s="0"/>
      <c r="MQW261" s="0"/>
      <c r="MQX261" s="0"/>
      <c r="MQY261" s="0"/>
      <c r="MQZ261" s="0"/>
      <c r="MRA261" s="0"/>
      <c r="MRB261" s="0"/>
      <c r="MRC261" s="0"/>
      <c r="MRD261" s="0"/>
      <c r="MRE261" s="0"/>
      <c r="MRF261" s="0"/>
      <c r="MRG261" s="0"/>
      <c r="MRH261" s="0"/>
      <c r="MRI261" s="0"/>
      <c r="MRJ261" s="0"/>
      <c r="MRK261" s="0"/>
      <c r="MRL261" s="0"/>
      <c r="MRM261" s="0"/>
      <c r="MRN261" s="0"/>
      <c r="MRO261" s="0"/>
      <c r="MRP261" s="0"/>
      <c r="MRQ261" s="0"/>
      <c r="MRR261" s="0"/>
      <c r="MRS261" s="0"/>
      <c r="MRT261" s="0"/>
      <c r="MRU261" s="0"/>
      <c r="MRV261" s="0"/>
      <c r="MRW261" s="0"/>
      <c r="MRX261" s="0"/>
      <c r="MRY261" s="0"/>
      <c r="MRZ261" s="0"/>
      <c r="MSA261" s="0"/>
      <c r="MSB261" s="0"/>
      <c r="MSC261" s="0"/>
      <c r="MSD261" s="0"/>
      <c r="MSE261" s="0"/>
      <c r="MSF261" s="0"/>
      <c r="MSG261" s="0"/>
      <c r="MSH261" s="0"/>
      <c r="MSI261" s="0"/>
      <c r="MSJ261" s="0"/>
      <c r="MSK261" s="0"/>
      <c r="MSL261" s="0"/>
      <c r="MSM261" s="0"/>
      <c r="MSN261" s="0"/>
      <c r="MSO261" s="0"/>
      <c r="MSP261" s="0"/>
      <c r="MSQ261" s="0"/>
      <c r="MSR261" s="0"/>
      <c r="MSS261" s="0"/>
      <c r="MST261" s="0"/>
      <c r="MSU261" s="0"/>
      <c r="MSV261" s="0"/>
      <c r="MSW261" s="0"/>
      <c r="MSX261" s="0"/>
      <c r="MSY261" s="0"/>
      <c r="MSZ261" s="0"/>
      <c r="MTA261" s="0"/>
      <c r="MTB261" s="0"/>
      <c r="MTC261" s="0"/>
      <c r="MTD261" s="0"/>
      <c r="MTE261" s="0"/>
      <c r="MTF261" s="0"/>
      <c r="MTG261" s="0"/>
      <c r="MTH261" s="0"/>
      <c r="MTI261" s="0"/>
      <c r="MTJ261" s="0"/>
      <c r="MTK261" s="0"/>
      <c r="MTL261" s="0"/>
      <c r="MTM261" s="0"/>
      <c r="MTN261" s="0"/>
      <c r="MTO261" s="0"/>
      <c r="MTP261" s="0"/>
      <c r="MTQ261" s="0"/>
      <c r="MTR261" s="0"/>
      <c r="MTS261" s="0"/>
      <c r="MTT261" s="0"/>
      <c r="MTU261" s="0"/>
      <c r="MTV261" s="0"/>
      <c r="MTW261" s="0"/>
      <c r="MTX261" s="0"/>
      <c r="MTY261" s="0"/>
      <c r="MTZ261" s="0"/>
      <c r="MUA261" s="0"/>
      <c r="MUB261" s="0"/>
      <c r="MUC261" s="0"/>
      <c r="MUD261" s="0"/>
      <c r="MUE261" s="0"/>
      <c r="MUF261" s="0"/>
      <c r="MUG261" s="0"/>
      <c r="MUH261" s="0"/>
      <c r="MUI261" s="0"/>
      <c r="MUJ261" s="0"/>
      <c r="MUK261" s="0"/>
      <c r="MUL261" s="0"/>
      <c r="MUM261" s="0"/>
      <c r="MUN261" s="0"/>
      <c r="MUO261" s="0"/>
      <c r="MUP261" s="0"/>
      <c r="MUQ261" s="0"/>
      <c r="MUR261" s="0"/>
      <c r="MUS261" s="0"/>
      <c r="MUT261" s="0"/>
      <c r="MUU261" s="0"/>
      <c r="MUV261" s="0"/>
      <c r="MUW261" s="0"/>
      <c r="MUX261" s="0"/>
      <c r="MUY261" s="0"/>
      <c r="MUZ261" s="0"/>
      <c r="MVA261" s="0"/>
      <c r="MVB261" s="0"/>
      <c r="MVC261" s="0"/>
      <c r="MVD261" s="0"/>
      <c r="MVE261" s="0"/>
      <c r="MVF261" s="0"/>
      <c r="MVG261" s="0"/>
      <c r="MVH261" s="0"/>
      <c r="MVI261" s="0"/>
      <c r="MVJ261" s="0"/>
      <c r="MVK261" s="0"/>
      <c r="MVL261" s="0"/>
      <c r="MVM261" s="0"/>
      <c r="MVN261" s="0"/>
      <c r="MVO261" s="0"/>
      <c r="MVP261" s="0"/>
      <c r="MVQ261" s="0"/>
      <c r="MVR261" s="0"/>
      <c r="MVS261" s="0"/>
      <c r="MVT261" s="0"/>
      <c r="MVU261" s="0"/>
      <c r="MVV261" s="0"/>
      <c r="MVW261" s="0"/>
      <c r="MVX261" s="0"/>
      <c r="MVY261" s="0"/>
      <c r="MVZ261" s="0"/>
      <c r="MWA261" s="0"/>
      <c r="MWB261" s="0"/>
      <c r="MWC261" s="0"/>
      <c r="MWD261" s="0"/>
      <c r="MWE261" s="0"/>
      <c r="MWF261" s="0"/>
      <c r="MWG261" s="0"/>
      <c r="MWH261" s="0"/>
      <c r="MWI261" s="0"/>
      <c r="MWJ261" s="0"/>
      <c r="MWK261" s="0"/>
      <c r="MWL261" s="0"/>
      <c r="MWM261" s="0"/>
      <c r="MWN261" s="0"/>
      <c r="MWO261" s="0"/>
      <c r="MWP261" s="0"/>
      <c r="MWQ261" s="0"/>
      <c r="MWR261" s="0"/>
      <c r="MWS261" s="0"/>
      <c r="MWT261" s="0"/>
      <c r="MWU261" s="0"/>
      <c r="MWV261" s="0"/>
      <c r="MWW261" s="0"/>
      <c r="MWX261" s="0"/>
      <c r="MWY261" s="0"/>
      <c r="MWZ261" s="0"/>
      <c r="MXA261" s="0"/>
      <c r="MXB261" s="0"/>
      <c r="MXC261" s="0"/>
      <c r="MXD261" s="0"/>
      <c r="MXE261" s="0"/>
      <c r="MXF261" s="0"/>
      <c r="MXG261" s="0"/>
      <c r="MXH261" s="0"/>
      <c r="MXI261" s="0"/>
      <c r="MXJ261" s="0"/>
      <c r="MXK261" s="0"/>
      <c r="MXL261" s="0"/>
      <c r="MXM261" s="0"/>
      <c r="MXN261" s="0"/>
      <c r="MXO261" s="0"/>
      <c r="MXP261" s="0"/>
      <c r="MXQ261" s="0"/>
      <c r="MXR261" s="0"/>
      <c r="MXS261" s="0"/>
      <c r="MXT261" s="0"/>
      <c r="MXU261" s="0"/>
      <c r="MXV261" s="0"/>
      <c r="MXW261" s="0"/>
      <c r="MXX261" s="0"/>
      <c r="MXY261" s="0"/>
      <c r="MXZ261" s="0"/>
      <c r="MYA261" s="0"/>
      <c r="MYB261" s="0"/>
      <c r="MYC261" s="0"/>
      <c r="MYD261" s="0"/>
      <c r="MYE261" s="0"/>
      <c r="MYF261" s="0"/>
      <c r="MYG261" s="0"/>
      <c r="MYH261" s="0"/>
      <c r="MYI261" s="0"/>
      <c r="MYJ261" s="0"/>
      <c r="MYK261" s="0"/>
      <c r="MYL261" s="0"/>
      <c r="MYM261" s="0"/>
      <c r="MYN261" s="0"/>
      <c r="MYO261" s="0"/>
      <c r="MYP261" s="0"/>
      <c r="MYQ261" s="0"/>
      <c r="MYR261" s="0"/>
      <c r="MYS261" s="0"/>
      <c r="MYT261" s="0"/>
      <c r="MYU261" s="0"/>
      <c r="MYV261" s="0"/>
      <c r="MYW261" s="0"/>
      <c r="MYX261" s="0"/>
      <c r="MYY261" s="0"/>
      <c r="MYZ261" s="0"/>
      <c r="MZA261" s="0"/>
      <c r="MZB261" s="0"/>
      <c r="MZC261" s="0"/>
      <c r="MZD261" s="0"/>
      <c r="MZE261" s="0"/>
      <c r="MZF261" s="0"/>
      <c r="MZG261" s="0"/>
      <c r="MZH261" s="0"/>
      <c r="MZI261" s="0"/>
      <c r="MZJ261" s="0"/>
      <c r="MZK261" s="0"/>
      <c r="MZL261" s="0"/>
      <c r="MZM261" s="0"/>
      <c r="MZN261" s="0"/>
      <c r="MZO261" s="0"/>
      <c r="MZP261" s="0"/>
      <c r="MZQ261" s="0"/>
      <c r="MZR261" s="0"/>
      <c r="MZS261" s="0"/>
      <c r="MZT261" s="0"/>
      <c r="MZU261" s="0"/>
      <c r="MZV261" s="0"/>
      <c r="MZW261" s="0"/>
      <c r="MZX261" s="0"/>
      <c r="MZY261" s="0"/>
      <c r="MZZ261" s="0"/>
      <c r="NAA261" s="0"/>
      <c r="NAB261" s="0"/>
      <c r="NAC261" s="0"/>
      <c r="NAD261" s="0"/>
      <c r="NAE261" s="0"/>
      <c r="NAF261" s="0"/>
      <c r="NAG261" s="0"/>
      <c r="NAH261" s="0"/>
      <c r="NAI261" s="0"/>
      <c r="NAJ261" s="0"/>
      <c r="NAK261" s="0"/>
      <c r="NAL261" s="0"/>
      <c r="NAM261" s="0"/>
      <c r="NAN261" s="0"/>
      <c r="NAO261" s="0"/>
      <c r="NAP261" s="0"/>
      <c r="NAQ261" s="0"/>
      <c r="NAR261" s="0"/>
      <c r="NAS261" s="0"/>
      <c r="NAT261" s="0"/>
      <c r="NAU261" s="0"/>
      <c r="NAV261" s="0"/>
      <c r="NAW261" s="0"/>
      <c r="NAX261" s="0"/>
      <c r="NAY261" s="0"/>
      <c r="NAZ261" s="0"/>
      <c r="NBA261" s="0"/>
      <c r="NBB261" s="0"/>
      <c r="NBC261" s="0"/>
      <c r="NBD261" s="0"/>
      <c r="NBE261" s="0"/>
      <c r="NBF261" s="0"/>
      <c r="NBG261" s="0"/>
      <c r="NBH261" s="0"/>
      <c r="NBI261" s="0"/>
      <c r="NBJ261" s="0"/>
      <c r="NBK261" s="0"/>
      <c r="NBL261" s="0"/>
      <c r="NBM261" s="0"/>
      <c r="NBN261" s="0"/>
      <c r="NBO261" s="0"/>
      <c r="NBP261" s="0"/>
      <c r="NBQ261" s="0"/>
      <c r="NBR261" s="0"/>
      <c r="NBS261" s="0"/>
      <c r="NBT261" s="0"/>
      <c r="NBU261" s="0"/>
      <c r="NBV261" s="0"/>
      <c r="NBW261" s="0"/>
      <c r="NBX261" s="0"/>
      <c r="NBY261" s="0"/>
      <c r="NBZ261" s="0"/>
      <c r="NCA261" s="0"/>
      <c r="NCB261" s="0"/>
      <c r="NCC261" s="0"/>
      <c r="NCD261" s="0"/>
      <c r="NCE261" s="0"/>
      <c r="NCF261" s="0"/>
      <c r="NCG261" s="0"/>
      <c r="NCH261" s="0"/>
      <c r="NCI261" s="0"/>
      <c r="NCJ261" s="0"/>
      <c r="NCK261" s="0"/>
      <c r="NCL261" s="0"/>
      <c r="NCM261" s="0"/>
      <c r="NCN261" s="0"/>
      <c r="NCO261" s="0"/>
      <c r="NCP261" s="0"/>
      <c r="NCQ261" s="0"/>
      <c r="NCR261" s="0"/>
      <c r="NCS261" s="0"/>
      <c r="NCT261" s="0"/>
      <c r="NCU261" s="0"/>
      <c r="NCV261" s="0"/>
      <c r="NCW261" s="0"/>
      <c r="NCX261" s="0"/>
      <c r="NCY261" s="0"/>
      <c r="NCZ261" s="0"/>
      <c r="NDA261" s="0"/>
      <c r="NDB261" s="0"/>
      <c r="NDC261" s="0"/>
      <c r="NDD261" s="0"/>
      <c r="NDE261" s="0"/>
      <c r="NDF261" s="0"/>
      <c r="NDG261" s="0"/>
      <c r="NDH261" s="0"/>
      <c r="NDI261" s="0"/>
      <c r="NDJ261" s="0"/>
      <c r="NDK261" s="0"/>
      <c r="NDL261" s="0"/>
      <c r="NDM261" s="0"/>
      <c r="NDN261" s="0"/>
      <c r="NDO261" s="0"/>
      <c r="NDP261" s="0"/>
      <c r="NDQ261" s="0"/>
      <c r="NDR261" s="0"/>
      <c r="NDS261" s="0"/>
      <c r="NDT261" s="0"/>
      <c r="NDU261" s="0"/>
      <c r="NDV261" s="0"/>
      <c r="NDW261" s="0"/>
      <c r="NDX261" s="0"/>
      <c r="NDY261" s="0"/>
      <c r="NDZ261" s="0"/>
      <c r="NEA261" s="0"/>
      <c r="NEB261" s="0"/>
      <c r="NEC261" s="0"/>
      <c r="NED261" s="0"/>
      <c r="NEE261" s="0"/>
      <c r="NEF261" s="0"/>
      <c r="NEG261" s="0"/>
      <c r="NEH261" s="0"/>
      <c r="NEI261" s="0"/>
      <c r="NEJ261" s="0"/>
      <c r="NEK261" s="0"/>
      <c r="NEL261" s="0"/>
      <c r="NEM261" s="0"/>
      <c r="NEN261" s="0"/>
      <c r="NEO261" s="0"/>
      <c r="NEP261" s="0"/>
      <c r="NEQ261" s="0"/>
      <c r="NER261" s="0"/>
      <c r="NES261" s="0"/>
      <c r="NET261" s="0"/>
      <c r="NEU261" s="0"/>
      <c r="NEV261" s="0"/>
      <c r="NEW261" s="0"/>
      <c r="NEX261" s="0"/>
      <c r="NEY261" s="0"/>
      <c r="NEZ261" s="0"/>
      <c r="NFA261" s="0"/>
      <c r="NFB261" s="0"/>
      <c r="NFC261" s="0"/>
      <c r="NFD261" s="0"/>
      <c r="NFE261" s="0"/>
      <c r="NFF261" s="0"/>
      <c r="NFG261" s="0"/>
      <c r="NFH261" s="0"/>
      <c r="NFI261" s="0"/>
      <c r="NFJ261" s="0"/>
      <c r="NFK261" s="0"/>
      <c r="NFL261" s="0"/>
      <c r="NFM261" s="0"/>
      <c r="NFN261" s="0"/>
      <c r="NFO261" s="0"/>
      <c r="NFP261" s="0"/>
      <c r="NFQ261" s="0"/>
      <c r="NFR261" s="0"/>
      <c r="NFS261" s="0"/>
      <c r="NFT261" s="0"/>
      <c r="NFU261" s="0"/>
      <c r="NFV261" s="0"/>
      <c r="NFW261" s="0"/>
      <c r="NFX261" s="0"/>
      <c r="NFY261" s="0"/>
      <c r="NFZ261" s="0"/>
      <c r="NGA261" s="0"/>
      <c r="NGB261" s="0"/>
      <c r="NGC261" s="0"/>
      <c r="NGD261" s="0"/>
      <c r="NGE261" s="0"/>
      <c r="NGF261" s="0"/>
      <c r="NGG261" s="0"/>
      <c r="NGH261" s="0"/>
      <c r="NGI261" s="0"/>
      <c r="NGJ261" s="0"/>
      <c r="NGK261" s="0"/>
      <c r="NGL261" s="0"/>
      <c r="NGM261" s="0"/>
      <c r="NGN261" s="0"/>
      <c r="NGO261" s="0"/>
      <c r="NGP261" s="0"/>
      <c r="NGQ261" s="0"/>
      <c r="NGR261" s="0"/>
      <c r="NGS261" s="0"/>
      <c r="NGT261" s="0"/>
      <c r="NGU261" s="0"/>
      <c r="NGV261" s="0"/>
      <c r="NGW261" s="0"/>
      <c r="NGX261" s="0"/>
      <c r="NGY261" s="0"/>
      <c r="NGZ261" s="0"/>
      <c r="NHA261" s="0"/>
      <c r="NHB261" s="0"/>
      <c r="NHC261" s="0"/>
      <c r="NHD261" s="0"/>
      <c r="NHE261" s="0"/>
      <c r="NHF261" s="0"/>
      <c r="NHG261" s="0"/>
      <c r="NHH261" s="0"/>
      <c r="NHI261" s="0"/>
      <c r="NHJ261" s="0"/>
      <c r="NHK261" s="0"/>
      <c r="NHL261" s="0"/>
      <c r="NHM261" s="0"/>
      <c r="NHN261" s="0"/>
      <c r="NHO261" s="0"/>
      <c r="NHP261" s="0"/>
      <c r="NHQ261" s="0"/>
      <c r="NHR261" s="0"/>
      <c r="NHS261" s="0"/>
      <c r="NHT261" s="0"/>
      <c r="NHU261" s="0"/>
      <c r="NHV261" s="0"/>
      <c r="NHW261" s="0"/>
      <c r="NHX261" s="0"/>
      <c r="NHY261" s="0"/>
      <c r="NHZ261" s="0"/>
      <c r="NIA261" s="0"/>
      <c r="NIB261" s="0"/>
      <c r="NIC261" s="0"/>
      <c r="NID261" s="0"/>
      <c r="NIE261" s="0"/>
      <c r="NIF261" s="0"/>
      <c r="NIG261" s="0"/>
      <c r="NIH261" s="0"/>
      <c r="NII261" s="0"/>
      <c r="NIJ261" s="0"/>
      <c r="NIK261" s="0"/>
      <c r="NIL261" s="0"/>
      <c r="NIM261" s="0"/>
      <c r="NIN261" s="0"/>
      <c r="NIO261" s="0"/>
      <c r="NIP261" s="0"/>
      <c r="NIQ261" s="0"/>
      <c r="NIR261" s="0"/>
      <c r="NIS261" s="0"/>
      <c r="NIT261" s="0"/>
      <c r="NIU261" s="0"/>
      <c r="NIV261" s="0"/>
      <c r="NIW261" s="0"/>
      <c r="NIX261" s="0"/>
      <c r="NIY261" s="0"/>
      <c r="NIZ261" s="0"/>
      <c r="NJA261" s="0"/>
      <c r="NJB261" s="0"/>
      <c r="NJC261" s="0"/>
      <c r="NJD261" s="0"/>
      <c r="NJE261" s="0"/>
      <c r="NJF261" s="0"/>
      <c r="NJG261" s="0"/>
      <c r="NJH261" s="0"/>
      <c r="NJI261" s="0"/>
      <c r="NJJ261" s="0"/>
      <c r="NJK261" s="0"/>
      <c r="NJL261" s="0"/>
      <c r="NJM261" s="0"/>
      <c r="NJN261" s="0"/>
      <c r="NJO261" s="0"/>
      <c r="NJP261" s="0"/>
      <c r="NJQ261" s="0"/>
      <c r="NJR261" s="0"/>
      <c r="NJS261" s="0"/>
      <c r="NJT261" s="0"/>
      <c r="NJU261" s="0"/>
      <c r="NJV261" s="0"/>
      <c r="NJW261" s="0"/>
      <c r="NJX261" s="0"/>
      <c r="NJY261" s="0"/>
      <c r="NJZ261" s="0"/>
      <c r="NKA261" s="0"/>
      <c r="NKB261" s="0"/>
      <c r="NKC261" s="0"/>
      <c r="NKD261" s="0"/>
      <c r="NKE261" s="0"/>
      <c r="NKF261" s="0"/>
      <c r="NKG261" s="0"/>
      <c r="NKH261" s="0"/>
      <c r="NKI261" s="0"/>
      <c r="NKJ261" s="0"/>
      <c r="NKK261" s="0"/>
      <c r="NKL261" s="0"/>
      <c r="NKM261" s="0"/>
      <c r="NKN261" s="0"/>
      <c r="NKO261" s="0"/>
      <c r="NKP261" s="0"/>
      <c r="NKQ261" s="0"/>
      <c r="NKR261" s="0"/>
      <c r="NKS261" s="0"/>
      <c r="NKT261" s="0"/>
      <c r="NKU261" s="0"/>
      <c r="NKV261" s="0"/>
      <c r="NKW261" s="0"/>
      <c r="NKX261" s="0"/>
      <c r="NKY261" s="0"/>
      <c r="NKZ261" s="0"/>
      <c r="NLA261" s="0"/>
      <c r="NLB261" s="0"/>
      <c r="NLC261" s="0"/>
      <c r="NLD261" s="0"/>
      <c r="NLE261" s="0"/>
      <c r="NLF261" s="0"/>
      <c r="NLG261" s="0"/>
      <c r="NLH261" s="0"/>
      <c r="NLI261" s="0"/>
      <c r="NLJ261" s="0"/>
      <c r="NLK261" s="0"/>
      <c r="NLL261" s="0"/>
      <c r="NLM261" s="0"/>
      <c r="NLN261" s="0"/>
      <c r="NLO261" s="0"/>
      <c r="NLP261" s="0"/>
      <c r="NLQ261" s="0"/>
      <c r="NLR261" s="0"/>
      <c r="NLS261" s="0"/>
      <c r="NLT261" s="0"/>
      <c r="NLU261" s="0"/>
      <c r="NLV261" s="0"/>
      <c r="NLW261" s="0"/>
      <c r="NLX261" s="0"/>
      <c r="NLY261" s="0"/>
      <c r="NLZ261" s="0"/>
      <c r="NMA261" s="0"/>
      <c r="NMB261" s="0"/>
      <c r="NMC261" s="0"/>
      <c r="NMD261" s="0"/>
      <c r="NME261" s="0"/>
      <c r="NMF261" s="0"/>
      <c r="NMG261" s="0"/>
      <c r="NMH261" s="0"/>
      <c r="NMI261" s="0"/>
      <c r="NMJ261" s="0"/>
      <c r="NMK261" s="0"/>
      <c r="NML261" s="0"/>
      <c r="NMM261" s="0"/>
      <c r="NMN261" s="0"/>
      <c r="NMO261" s="0"/>
      <c r="NMP261" s="0"/>
      <c r="NMQ261" s="0"/>
      <c r="NMR261" s="0"/>
      <c r="NMS261" s="0"/>
      <c r="NMT261" s="0"/>
      <c r="NMU261" s="0"/>
      <c r="NMV261" s="0"/>
      <c r="NMW261" s="0"/>
      <c r="NMX261" s="0"/>
      <c r="NMY261" s="0"/>
      <c r="NMZ261" s="0"/>
      <c r="NNA261" s="0"/>
      <c r="NNB261" s="0"/>
      <c r="NNC261" s="0"/>
      <c r="NND261" s="0"/>
      <c r="NNE261" s="0"/>
      <c r="NNF261" s="0"/>
      <c r="NNG261" s="0"/>
      <c r="NNH261" s="0"/>
      <c r="NNI261" s="0"/>
      <c r="NNJ261" s="0"/>
      <c r="NNK261" s="0"/>
      <c r="NNL261" s="0"/>
      <c r="NNM261" s="0"/>
      <c r="NNN261" s="0"/>
      <c r="NNO261" s="0"/>
      <c r="NNP261" s="0"/>
      <c r="NNQ261" s="0"/>
      <c r="NNR261" s="0"/>
      <c r="NNS261" s="0"/>
      <c r="NNT261" s="0"/>
      <c r="NNU261" s="0"/>
      <c r="NNV261" s="0"/>
      <c r="NNW261" s="0"/>
      <c r="NNX261" s="0"/>
      <c r="NNY261" s="0"/>
      <c r="NNZ261" s="0"/>
      <c r="NOA261" s="0"/>
      <c r="NOB261" s="0"/>
      <c r="NOC261" s="0"/>
      <c r="NOD261" s="0"/>
      <c r="NOE261" s="0"/>
      <c r="NOF261" s="0"/>
      <c r="NOG261" s="0"/>
      <c r="NOH261" s="0"/>
      <c r="NOI261" s="0"/>
      <c r="NOJ261" s="0"/>
      <c r="NOK261" s="0"/>
      <c r="NOL261" s="0"/>
      <c r="NOM261" s="0"/>
      <c r="NON261" s="0"/>
      <c r="NOO261" s="0"/>
      <c r="NOP261" s="0"/>
      <c r="NOQ261" s="0"/>
      <c r="NOR261" s="0"/>
      <c r="NOS261" s="0"/>
      <c r="NOT261" s="0"/>
      <c r="NOU261" s="0"/>
      <c r="NOV261" s="0"/>
      <c r="NOW261" s="0"/>
      <c r="NOX261" s="0"/>
      <c r="NOY261" s="0"/>
      <c r="NOZ261" s="0"/>
      <c r="NPA261" s="0"/>
      <c r="NPB261" s="0"/>
      <c r="NPC261" s="0"/>
      <c r="NPD261" s="0"/>
      <c r="NPE261" s="0"/>
      <c r="NPF261" s="0"/>
      <c r="NPG261" s="0"/>
      <c r="NPH261" s="0"/>
      <c r="NPI261" s="0"/>
      <c r="NPJ261" s="0"/>
      <c r="NPK261" s="0"/>
      <c r="NPL261" s="0"/>
      <c r="NPM261" s="0"/>
      <c r="NPN261" s="0"/>
      <c r="NPO261" s="0"/>
      <c r="NPP261" s="0"/>
      <c r="NPQ261" s="0"/>
      <c r="NPR261" s="0"/>
      <c r="NPS261" s="0"/>
      <c r="NPT261" s="0"/>
      <c r="NPU261" s="0"/>
      <c r="NPV261" s="0"/>
      <c r="NPW261" s="0"/>
      <c r="NPX261" s="0"/>
      <c r="NPY261" s="0"/>
      <c r="NPZ261" s="0"/>
      <c r="NQA261" s="0"/>
      <c r="NQB261" s="0"/>
      <c r="NQC261" s="0"/>
      <c r="NQD261" s="0"/>
      <c r="NQE261" s="0"/>
      <c r="NQF261" s="0"/>
      <c r="NQG261" s="0"/>
      <c r="NQH261" s="0"/>
      <c r="NQI261" s="0"/>
      <c r="NQJ261" s="0"/>
      <c r="NQK261" s="0"/>
      <c r="NQL261" s="0"/>
      <c r="NQM261" s="0"/>
      <c r="NQN261" s="0"/>
      <c r="NQO261" s="0"/>
      <c r="NQP261" s="0"/>
      <c r="NQQ261" s="0"/>
      <c r="NQR261" s="0"/>
      <c r="NQS261" s="0"/>
      <c r="NQT261" s="0"/>
      <c r="NQU261" s="0"/>
      <c r="NQV261" s="0"/>
      <c r="NQW261" s="0"/>
      <c r="NQX261" s="0"/>
      <c r="NQY261" s="0"/>
      <c r="NQZ261" s="0"/>
      <c r="NRA261" s="0"/>
      <c r="NRB261" s="0"/>
      <c r="NRC261" s="0"/>
      <c r="NRD261" s="0"/>
      <c r="NRE261" s="0"/>
      <c r="NRF261" s="0"/>
      <c r="NRG261" s="0"/>
      <c r="NRH261" s="0"/>
      <c r="NRI261" s="0"/>
      <c r="NRJ261" s="0"/>
      <c r="NRK261" s="0"/>
      <c r="NRL261" s="0"/>
      <c r="NRM261" s="0"/>
      <c r="NRN261" s="0"/>
      <c r="NRO261" s="0"/>
      <c r="NRP261" s="0"/>
      <c r="NRQ261" s="0"/>
      <c r="NRR261" s="0"/>
      <c r="NRS261" s="0"/>
      <c r="NRT261" s="0"/>
      <c r="NRU261" s="0"/>
      <c r="NRV261" s="0"/>
      <c r="NRW261" s="0"/>
      <c r="NRX261" s="0"/>
      <c r="NRY261" s="0"/>
      <c r="NRZ261" s="0"/>
      <c r="NSA261" s="0"/>
      <c r="NSB261" s="0"/>
      <c r="NSC261" s="0"/>
      <c r="NSD261" s="0"/>
      <c r="NSE261" s="0"/>
      <c r="NSF261" s="0"/>
      <c r="NSG261" s="0"/>
      <c r="NSH261" s="0"/>
      <c r="NSI261" s="0"/>
      <c r="NSJ261" s="0"/>
      <c r="NSK261" s="0"/>
      <c r="NSL261" s="0"/>
      <c r="NSM261" s="0"/>
      <c r="NSN261" s="0"/>
      <c r="NSO261" s="0"/>
      <c r="NSP261" s="0"/>
      <c r="NSQ261" s="0"/>
      <c r="NSR261" s="0"/>
      <c r="NSS261" s="0"/>
      <c r="NST261" s="0"/>
      <c r="NSU261" s="0"/>
      <c r="NSV261" s="0"/>
      <c r="NSW261" s="0"/>
      <c r="NSX261" s="0"/>
      <c r="NSY261" s="0"/>
      <c r="NSZ261" s="0"/>
      <c r="NTA261" s="0"/>
      <c r="NTB261" s="0"/>
      <c r="NTC261" s="0"/>
      <c r="NTD261" s="0"/>
      <c r="NTE261" s="0"/>
      <c r="NTF261" s="0"/>
      <c r="NTG261" s="0"/>
      <c r="NTH261" s="0"/>
      <c r="NTI261" s="0"/>
      <c r="NTJ261" s="0"/>
      <c r="NTK261" s="0"/>
      <c r="NTL261" s="0"/>
      <c r="NTM261" s="0"/>
      <c r="NTN261" s="0"/>
      <c r="NTO261" s="0"/>
      <c r="NTP261" s="0"/>
      <c r="NTQ261" s="0"/>
      <c r="NTR261" s="0"/>
      <c r="NTS261" s="0"/>
      <c r="NTT261" s="0"/>
      <c r="NTU261" s="0"/>
      <c r="NTV261" s="0"/>
      <c r="NTW261" s="0"/>
      <c r="NTX261" s="0"/>
      <c r="NTY261" s="0"/>
      <c r="NTZ261" s="0"/>
      <c r="NUA261" s="0"/>
      <c r="NUB261" s="0"/>
      <c r="NUC261" s="0"/>
      <c r="NUD261" s="0"/>
      <c r="NUE261" s="0"/>
      <c r="NUF261" s="0"/>
      <c r="NUG261" s="0"/>
      <c r="NUH261" s="0"/>
      <c r="NUI261" s="0"/>
      <c r="NUJ261" s="0"/>
      <c r="NUK261" s="0"/>
      <c r="NUL261" s="0"/>
      <c r="NUM261" s="0"/>
      <c r="NUN261" s="0"/>
      <c r="NUO261" s="0"/>
      <c r="NUP261" s="0"/>
      <c r="NUQ261" s="0"/>
      <c r="NUR261" s="0"/>
      <c r="NUS261" s="0"/>
      <c r="NUT261" s="0"/>
      <c r="NUU261" s="0"/>
      <c r="NUV261" s="0"/>
      <c r="NUW261" s="0"/>
      <c r="NUX261" s="0"/>
      <c r="NUY261" s="0"/>
      <c r="NUZ261" s="0"/>
      <c r="NVA261" s="0"/>
      <c r="NVB261" s="0"/>
      <c r="NVC261" s="0"/>
      <c r="NVD261" s="0"/>
      <c r="NVE261" s="0"/>
      <c r="NVF261" s="0"/>
      <c r="NVG261" s="0"/>
      <c r="NVH261" s="0"/>
      <c r="NVI261" s="0"/>
      <c r="NVJ261" s="0"/>
      <c r="NVK261" s="0"/>
      <c r="NVL261" s="0"/>
      <c r="NVM261" s="0"/>
      <c r="NVN261" s="0"/>
      <c r="NVO261" s="0"/>
      <c r="NVP261" s="0"/>
      <c r="NVQ261" s="0"/>
      <c r="NVR261" s="0"/>
      <c r="NVS261" s="0"/>
      <c r="NVT261" s="0"/>
      <c r="NVU261" s="0"/>
      <c r="NVV261" s="0"/>
      <c r="NVW261" s="0"/>
      <c r="NVX261" s="0"/>
      <c r="NVY261" s="0"/>
      <c r="NVZ261" s="0"/>
      <c r="NWA261" s="0"/>
      <c r="NWB261" s="0"/>
      <c r="NWC261" s="0"/>
      <c r="NWD261" s="0"/>
      <c r="NWE261" s="0"/>
      <c r="NWF261" s="0"/>
      <c r="NWG261" s="0"/>
      <c r="NWH261" s="0"/>
      <c r="NWI261" s="0"/>
      <c r="NWJ261" s="0"/>
      <c r="NWK261" s="0"/>
      <c r="NWL261" s="0"/>
      <c r="NWM261" s="0"/>
      <c r="NWN261" s="0"/>
      <c r="NWO261" s="0"/>
      <c r="NWP261" s="0"/>
      <c r="NWQ261" s="0"/>
      <c r="NWR261" s="0"/>
      <c r="NWS261" s="0"/>
      <c r="NWT261" s="0"/>
      <c r="NWU261" s="0"/>
      <c r="NWV261" s="0"/>
      <c r="NWW261" s="0"/>
      <c r="NWX261" s="0"/>
      <c r="NWY261" s="0"/>
      <c r="NWZ261" s="0"/>
      <c r="NXA261" s="0"/>
      <c r="NXB261" s="0"/>
      <c r="NXC261" s="0"/>
      <c r="NXD261" s="0"/>
      <c r="NXE261" s="0"/>
      <c r="NXF261" s="0"/>
      <c r="NXG261" s="0"/>
      <c r="NXH261" s="0"/>
      <c r="NXI261" s="0"/>
      <c r="NXJ261" s="0"/>
      <c r="NXK261" s="0"/>
      <c r="NXL261" s="0"/>
      <c r="NXM261" s="0"/>
      <c r="NXN261" s="0"/>
      <c r="NXO261" s="0"/>
      <c r="NXP261" s="0"/>
      <c r="NXQ261" s="0"/>
      <c r="NXR261" s="0"/>
      <c r="NXS261" s="0"/>
      <c r="NXT261" s="0"/>
      <c r="NXU261" s="0"/>
      <c r="NXV261" s="0"/>
      <c r="NXW261" s="0"/>
      <c r="NXX261" s="0"/>
      <c r="NXY261" s="0"/>
      <c r="NXZ261" s="0"/>
      <c r="NYA261" s="0"/>
      <c r="NYB261" s="0"/>
      <c r="NYC261" s="0"/>
      <c r="NYD261" s="0"/>
      <c r="NYE261" s="0"/>
      <c r="NYF261" s="0"/>
      <c r="NYG261" s="0"/>
      <c r="NYH261" s="0"/>
      <c r="NYI261" s="0"/>
      <c r="NYJ261" s="0"/>
      <c r="NYK261" s="0"/>
      <c r="NYL261" s="0"/>
      <c r="NYM261" s="0"/>
      <c r="NYN261" s="0"/>
      <c r="NYO261" s="0"/>
      <c r="NYP261" s="0"/>
      <c r="NYQ261" s="0"/>
      <c r="NYR261" s="0"/>
      <c r="NYS261" s="0"/>
      <c r="NYT261" s="0"/>
      <c r="NYU261" s="0"/>
      <c r="NYV261" s="0"/>
      <c r="NYW261" s="0"/>
      <c r="NYX261" s="0"/>
      <c r="NYY261" s="0"/>
      <c r="NYZ261" s="0"/>
      <c r="NZA261" s="0"/>
      <c r="NZB261" s="0"/>
      <c r="NZC261" s="0"/>
      <c r="NZD261" s="0"/>
      <c r="NZE261" s="0"/>
      <c r="NZF261" s="0"/>
      <c r="NZG261" s="0"/>
      <c r="NZH261" s="0"/>
      <c r="NZI261" s="0"/>
      <c r="NZJ261" s="0"/>
      <c r="NZK261" s="0"/>
      <c r="NZL261" s="0"/>
      <c r="NZM261" s="0"/>
      <c r="NZN261" s="0"/>
      <c r="NZO261" s="0"/>
      <c r="NZP261" s="0"/>
      <c r="NZQ261" s="0"/>
      <c r="NZR261" s="0"/>
      <c r="NZS261" s="0"/>
      <c r="NZT261" s="0"/>
      <c r="NZU261" s="0"/>
      <c r="NZV261" s="0"/>
      <c r="NZW261" s="0"/>
      <c r="NZX261" s="0"/>
      <c r="NZY261" s="0"/>
      <c r="NZZ261" s="0"/>
      <c r="OAA261" s="0"/>
      <c r="OAB261" s="0"/>
      <c r="OAC261" s="0"/>
      <c r="OAD261" s="0"/>
      <c r="OAE261" s="0"/>
      <c r="OAF261" s="0"/>
      <c r="OAG261" s="0"/>
      <c r="OAH261" s="0"/>
      <c r="OAI261" s="0"/>
      <c r="OAJ261" s="0"/>
      <c r="OAK261" s="0"/>
      <c r="OAL261" s="0"/>
      <c r="OAM261" s="0"/>
      <c r="OAN261" s="0"/>
      <c r="OAO261" s="0"/>
      <c r="OAP261" s="0"/>
      <c r="OAQ261" s="0"/>
      <c r="OAR261" s="0"/>
      <c r="OAS261" s="0"/>
      <c r="OAT261" s="0"/>
      <c r="OAU261" s="0"/>
      <c r="OAV261" s="0"/>
      <c r="OAW261" s="0"/>
      <c r="OAX261" s="0"/>
      <c r="OAY261" s="0"/>
      <c r="OAZ261" s="0"/>
      <c r="OBA261" s="0"/>
      <c r="OBB261" s="0"/>
      <c r="OBC261" s="0"/>
      <c r="OBD261" s="0"/>
      <c r="OBE261" s="0"/>
      <c r="OBF261" s="0"/>
      <c r="OBG261" s="0"/>
      <c r="OBH261" s="0"/>
      <c r="OBI261" s="0"/>
      <c r="OBJ261" s="0"/>
      <c r="OBK261" s="0"/>
      <c r="OBL261" s="0"/>
      <c r="OBM261" s="0"/>
      <c r="OBN261" s="0"/>
      <c r="OBO261" s="0"/>
      <c r="OBP261" s="0"/>
      <c r="OBQ261" s="0"/>
      <c r="OBR261" s="0"/>
      <c r="OBS261" s="0"/>
      <c r="OBT261" s="0"/>
      <c r="OBU261" s="0"/>
      <c r="OBV261" s="0"/>
      <c r="OBW261" s="0"/>
      <c r="OBX261" s="0"/>
      <c r="OBY261" s="0"/>
      <c r="OBZ261" s="0"/>
      <c r="OCA261" s="0"/>
      <c r="OCB261" s="0"/>
      <c r="OCC261" s="0"/>
      <c r="OCD261" s="0"/>
      <c r="OCE261" s="0"/>
      <c r="OCF261" s="0"/>
      <c r="OCG261" s="0"/>
      <c r="OCH261" s="0"/>
      <c r="OCI261" s="0"/>
      <c r="OCJ261" s="0"/>
      <c r="OCK261" s="0"/>
      <c r="OCL261" s="0"/>
      <c r="OCM261" s="0"/>
      <c r="OCN261" s="0"/>
      <c r="OCO261" s="0"/>
      <c r="OCP261" s="0"/>
      <c r="OCQ261" s="0"/>
      <c r="OCR261" s="0"/>
      <c r="OCS261" s="0"/>
      <c r="OCT261" s="0"/>
      <c r="OCU261" s="0"/>
      <c r="OCV261" s="0"/>
      <c r="OCW261" s="0"/>
      <c r="OCX261" s="0"/>
      <c r="OCY261" s="0"/>
      <c r="OCZ261" s="0"/>
      <c r="ODA261" s="0"/>
      <c r="ODB261" s="0"/>
      <c r="ODC261" s="0"/>
      <c r="ODD261" s="0"/>
      <c r="ODE261" s="0"/>
      <c r="ODF261" s="0"/>
      <c r="ODG261" s="0"/>
      <c r="ODH261" s="0"/>
      <c r="ODI261" s="0"/>
      <c r="ODJ261" s="0"/>
      <c r="ODK261" s="0"/>
      <c r="ODL261" s="0"/>
      <c r="ODM261" s="0"/>
      <c r="ODN261" s="0"/>
      <c r="ODO261" s="0"/>
      <c r="ODP261" s="0"/>
      <c r="ODQ261" s="0"/>
      <c r="ODR261" s="0"/>
      <c r="ODS261" s="0"/>
      <c r="ODT261" s="0"/>
      <c r="ODU261" s="0"/>
      <c r="ODV261" s="0"/>
      <c r="ODW261" s="0"/>
      <c r="ODX261" s="0"/>
      <c r="ODY261" s="0"/>
      <c r="ODZ261" s="0"/>
      <c r="OEA261" s="0"/>
      <c r="OEB261" s="0"/>
      <c r="OEC261" s="0"/>
      <c r="OED261" s="0"/>
      <c r="OEE261" s="0"/>
      <c r="OEF261" s="0"/>
      <c r="OEG261" s="0"/>
      <c r="OEH261" s="0"/>
      <c r="OEI261" s="0"/>
      <c r="OEJ261" s="0"/>
      <c r="OEK261" s="0"/>
      <c r="OEL261" s="0"/>
      <c r="OEM261" s="0"/>
      <c r="OEN261" s="0"/>
      <c r="OEO261" s="0"/>
      <c r="OEP261" s="0"/>
      <c r="OEQ261" s="0"/>
      <c r="OER261" s="0"/>
      <c r="OES261" s="0"/>
      <c r="OET261" s="0"/>
      <c r="OEU261" s="0"/>
      <c r="OEV261" s="0"/>
      <c r="OEW261" s="0"/>
      <c r="OEX261" s="0"/>
      <c r="OEY261" s="0"/>
      <c r="OEZ261" s="0"/>
      <c r="OFA261" s="0"/>
      <c r="OFB261" s="0"/>
      <c r="OFC261" s="0"/>
      <c r="OFD261" s="0"/>
      <c r="OFE261" s="0"/>
      <c r="OFF261" s="0"/>
      <c r="OFG261" s="0"/>
      <c r="OFH261" s="0"/>
      <c r="OFI261" s="0"/>
      <c r="OFJ261" s="0"/>
      <c r="OFK261" s="0"/>
      <c r="OFL261" s="0"/>
      <c r="OFM261" s="0"/>
      <c r="OFN261" s="0"/>
      <c r="OFO261" s="0"/>
      <c r="OFP261" s="0"/>
      <c r="OFQ261" s="0"/>
      <c r="OFR261" s="0"/>
      <c r="OFS261" s="0"/>
      <c r="OFT261" s="0"/>
      <c r="OFU261" s="0"/>
      <c r="OFV261" s="0"/>
      <c r="OFW261" s="0"/>
      <c r="OFX261" s="0"/>
      <c r="OFY261" s="0"/>
      <c r="OFZ261" s="0"/>
      <c r="OGA261" s="0"/>
      <c r="OGB261" s="0"/>
      <c r="OGC261" s="0"/>
      <c r="OGD261" s="0"/>
      <c r="OGE261" s="0"/>
      <c r="OGF261" s="0"/>
      <c r="OGG261" s="0"/>
      <c r="OGH261" s="0"/>
      <c r="OGI261" s="0"/>
      <c r="OGJ261" s="0"/>
      <c r="OGK261" s="0"/>
      <c r="OGL261" s="0"/>
      <c r="OGM261" s="0"/>
      <c r="OGN261" s="0"/>
      <c r="OGO261" s="0"/>
      <c r="OGP261" s="0"/>
      <c r="OGQ261" s="0"/>
      <c r="OGR261" s="0"/>
      <c r="OGS261" s="0"/>
      <c r="OGT261" s="0"/>
      <c r="OGU261" s="0"/>
      <c r="OGV261" s="0"/>
      <c r="OGW261" s="0"/>
      <c r="OGX261" s="0"/>
      <c r="OGY261" s="0"/>
      <c r="OGZ261" s="0"/>
      <c r="OHA261" s="0"/>
      <c r="OHB261" s="0"/>
      <c r="OHC261" s="0"/>
      <c r="OHD261" s="0"/>
      <c r="OHE261" s="0"/>
      <c r="OHF261" s="0"/>
      <c r="OHG261" s="0"/>
      <c r="OHH261" s="0"/>
      <c r="OHI261" s="0"/>
      <c r="OHJ261" s="0"/>
      <c r="OHK261" s="0"/>
      <c r="OHL261" s="0"/>
      <c r="OHM261" s="0"/>
      <c r="OHN261" s="0"/>
      <c r="OHO261" s="0"/>
      <c r="OHP261" s="0"/>
      <c r="OHQ261" s="0"/>
      <c r="OHR261" s="0"/>
      <c r="OHS261" s="0"/>
      <c r="OHT261" s="0"/>
      <c r="OHU261" s="0"/>
      <c r="OHV261" s="0"/>
      <c r="OHW261" s="0"/>
      <c r="OHX261" s="0"/>
      <c r="OHY261" s="0"/>
      <c r="OHZ261" s="0"/>
      <c r="OIA261" s="0"/>
      <c r="OIB261" s="0"/>
      <c r="OIC261" s="0"/>
      <c r="OID261" s="0"/>
      <c r="OIE261" s="0"/>
      <c r="OIF261" s="0"/>
      <c r="OIG261" s="0"/>
      <c r="OIH261" s="0"/>
      <c r="OII261" s="0"/>
      <c r="OIJ261" s="0"/>
      <c r="OIK261" s="0"/>
      <c r="OIL261" s="0"/>
      <c r="OIM261" s="0"/>
      <c r="OIN261" s="0"/>
      <c r="OIO261" s="0"/>
      <c r="OIP261" s="0"/>
      <c r="OIQ261" s="0"/>
      <c r="OIR261" s="0"/>
      <c r="OIS261" s="0"/>
      <c r="OIT261" s="0"/>
      <c r="OIU261" s="0"/>
      <c r="OIV261" s="0"/>
      <c r="OIW261" s="0"/>
      <c r="OIX261" s="0"/>
      <c r="OIY261" s="0"/>
      <c r="OIZ261" s="0"/>
      <c r="OJA261" s="0"/>
      <c r="OJB261" s="0"/>
      <c r="OJC261" s="0"/>
      <c r="OJD261" s="0"/>
      <c r="OJE261" s="0"/>
      <c r="OJF261" s="0"/>
      <c r="OJG261" s="0"/>
      <c r="OJH261" s="0"/>
      <c r="OJI261" s="0"/>
      <c r="OJJ261" s="0"/>
      <c r="OJK261" s="0"/>
      <c r="OJL261" s="0"/>
      <c r="OJM261" s="0"/>
      <c r="OJN261" s="0"/>
      <c r="OJO261" s="0"/>
      <c r="OJP261" s="0"/>
      <c r="OJQ261" s="0"/>
      <c r="OJR261" s="0"/>
      <c r="OJS261" s="0"/>
      <c r="OJT261" s="0"/>
      <c r="OJU261" s="0"/>
      <c r="OJV261" s="0"/>
      <c r="OJW261" s="0"/>
      <c r="OJX261" s="0"/>
      <c r="OJY261" s="0"/>
      <c r="OJZ261" s="0"/>
      <c r="OKA261" s="0"/>
      <c r="OKB261" s="0"/>
      <c r="OKC261" s="0"/>
      <c r="OKD261" s="0"/>
      <c r="OKE261" s="0"/>
      <c r="OKF261" s="0"/>
      <c r="OKG261" s="0"/>
      <c r="OKH261" s="0"/>
      <c r="OKI261" s="0"/>
      <c r="OKJ261" s="0"/>
      <c r="OKK261" s="0"/>
      <c r="OKL261" s="0"/>
      <c r="OKM261" s="0"/>
      <c r="OKN261" s="0"/>
      <c r="OKO261" s="0"/>
      <c r="OKP261" s="0"/>
      <c r="OKQ261" s="0"/>
      <c r="OKR261" s="0"/>
      <c r="OKS261" s="0"/>
      <c r="OKT261" s="0"/>
      <c r="OKU261" s="0"/>
      <c r="OKV261" s="0"/>
      <c r="OKW261" s="0"/>
      <c r="OKX261" s="0"/>
      <c r="OKY261" s="0"/>
      <c r="OKZ261" s="0"/>
      <c r="OLA261" s="0"/>
      <c r="OLB261" s="0"/>
      <c r="OLC261" s="0"/>
      <c r="OLD261" s="0"/>
      <c r="OLE261" s="0"/>
      <c r="OLF261" s="0"/>
      <c r="OLG261" s="0"/>
      <c r="OLH261" s="0"/>
      <c r="OLI261" s="0"/>
      <c r="OLJ261" s="0"/>
      <c r="OLK261" s="0"/>
      <c r="OLL261" s="0"/>
      <c r="OLM261" s="0"/>
      <c r="OLN261" s="0"/>
      <c r="OLO261" s="0"/>
      <c r="OLP261" s="0"/>
      <c r="OLQ261" s="0"/>
      <c r="OLR261" s="0"/>
      <c r="OLS261" s="0"/>
      <c r="OLT261" s="0"/>
      <c r="OLU261" s="0"/>
      <c r="OLV261" s="0"/>
      <c r="OLW261" s="0"/>
      <c r="OLX261" s="0"/>
      <c r="OLY261" s="0"/>
      <c r="OLZ261" s="0"/>
      <c r="OMA261" s="0"/>
      <c r="OMB261" s="0"/>
      <c r="OMC261" s="0"/>
      <c r="OMD261" s="0"/>
      <c r="OME261" s="0"/>
      <c r="OMF261" s="0"/>
      <c r="OMG261" s="0"/>
      <c r="OMH261" s="0"/>
      <c r="OMI261" s="0"/>
      <c r="OMJ261" s="0"/>
      <c r="OMK261" s="0"/>
      <c r="OML261" s="0"/>
      <c r="OMM261" s="0"/>
      <c r="OMN261" s="0"/>
      <c r="OMO261" s="0"/>
      <c r="OMP261" s="0"/>
      <c r="OMQ261" s="0"/>
      <c r="OMR261" s="0"/>
      <c r="OMS261" s="0"/>
      <c r="OMT261" s="0"/>
      <c r="OMU261" s="0"/>
      <c r="OMV261" s="0"/>
      <c r="OMW261" s="0"/>
      <c r="OMX261" s="0"/>
      <c r="OMY261" s="0"/>
      <c r="OMZ261" s="0"/>
      <c r="ONA261" s="0"/>
      <c r="ONB261" s="0"/>
      <c r="ONC261" s="0"/>
      <c r="OND261" s="0"/>
      <c r="ONE261" s="0"/>
      <c r="ONF261" s="0"/>
      <c r="ONG261" s="0"/>
      <c r="ONH261" s="0"/>
      <c r="ONI261" s="0"/>
      <c r="ONJ261" s="0"/>
      <c r="ONK261" s="0"/>
      <c r="ONL261" s="0"/>
      <c r="ONM261" s="0"/>
      <c r="ONN261" s="0"/>
      <c r="ONO261" s="0"/>
      <c r="ONP261" s="0"/>
      <c r="ONQ261" s="0"/>
      <c r="ONR261" s="0"/>
      <c r="ONS261" s="0"/>
      <c r="ONT261" s="0"/>
      <c r="ONU261" s="0"/>
      <c r="ONV261" s="0"/>
      <c r="ONW261" s="0"/>
      <c r="ONX261" s="0"/>
      <c r="ONY261" s="0"/>
      <c r="ONZ261" s="0"/>
      <c r="OOA261" s="0"/>
      <c r="OOB261" s="0"/>
      <c r="OOC261" s="0"/>
      <c r="OOD261" s="0"/>
      <c r="OOE261" s="0"/>
      <c r="OOF261" s="0"/>
      <c r="OOG261" s="0"/>
      <c r="OOH261" s="0"/>
      <c r="OOI261" s="0"/>
      <c r="OOJ261" s="0"/>
      <c r="OOK261" s="0"/>
      <c r="OOL261" s="0"/>
      <c r="OOM261" s="0"/>
      <c r="OON261" s="0"/>
      <c r="OOO261" s="0"/>
      <c r="OOP261" s="0"/>
      <c r="OOQ261" s="0"/>
      <c r="OOR261" s="0"/>
      <c r="OOS261" s="0"/>
      <c r="OOT261" s="0"/>
      <c r="OOU261" s="0"/>
      <c r="OOV261" s="0"/>
      <c r="OOW261" s="0"/>
      <c r="OOX261" s="0"/>
      <c r="OOY261" s="0"/>
      <c r="OOZ261" s="0"/>
      <c r="OPA261" s="0"/>
      <c r="OPB261" s="0"/>
      <c r="OPC261" s="0"/>
      <c r="OPD261" s="0"/>
      <c r="OPE261" s="0"/>
      <c r="OPF261" s="0"/>
      <c r="OPG261" s="0"/>
      <c r="OPH261" s="0"/>
      <c r="OPI261" s="0"/>
      <c r="OPJ261" s="0"/>
      <c r="OPK261" s="0"/>
      <c r="OPL261" s="0"/>
      <c r="OPM261" s="0"/>
      <c r="OPN261" s="0"/>
      <c r="OPO261" s="0"/>
      <c r="OPP261" s="0"/>
      <c r="OPQ261" s="0"/>
      <c r="OPR261" s="0"/>
      <c r="OPS261" s="0"/>
      <c r="OPT261" s="0"/>
      <c r="OPU261" s="0"/>
      <c r="OPV261" s="0"/>
      <c r="OPW261" s="0"/>
      <c r="OPX261" s="0"/>
      <c r="OPY261" s="0"/>
      <c r="OPZ261" s="0"/>
      <c r="OQA261" s="0"/>
      <c r="OQB261" s="0"/>
      <c r="OQC261" s="0"/>
      <c r="OQD261" s="0"/>
      <c r="OQE261" s="0"/>
      <c r="OQF261" s="0"/>
      <c r="OQG261" s="0"/>
      <c r="OQH261" s="0"/>
      <c r="OQI261" s="0"/>
      <c r="OQJ261" s="0"/>
      <c r="OQK261" s="0"/>
      <c r="OQL261" s="0"/>
      <c r="OQM261" s="0"/>
      <c r="OQN261" s="0"/>
      <c r="OQO261" s="0"/>
      <c r="OQP261" s="0"/>
      <c r="OQQ261" s="0"/>
      <c r="OQR261" s="0"/>
      <c r="OQS261" s="0"/>
      <c r="OQT261" s="0"/>
      <c r="OQU261" s="0"/>
      <c r="OQV261" s="0"/>
      <c r="OQW261" s="0"/>
      <c r="OQX261" s="0"/>
      <c r="OQY261" s="0"/>
      <c r="OQZ261" s="0"/>
      <c r="ORA261" s="0"/>
      <c r="ORB261" s="0"/>
      <c r="ORC261" s="0"/>
      <c r="ORD261" s="0"/>
      <c r="ORE261" s="0"/>
      <c r="ORF261" s="0"/>
      <c r="ORG261" s="0"/>
      <c r="ORH261" s="0"/>
      <c r="ORI261" s="0"/>
      <c r="ORJ261" s="0"/>
      <c r="ORK261" s="0"/>
      <c r="ORL261" s="0"/>
      <c r="ORM261" s="0"/>
      <c r="ORN261" s="0"/>
      <c r="ORO261" s="0"/>
      <c r="ORP261" s="0"/>
      <c r="ORQ261" s="0"/>
      <c r="ORR261" s="0"/>
      <c r="ORS261" s="0"/>
      <c r="ORT261" s="0"/>
      <c r="ORU261" s="0"/>
      <c r="ORV261" s="0"/>
      <c r="ORW261" s="0"/>
      <c r="ORX261" s="0"/>
      <c r="ORY261" s="0"/>
      <c r="ORZ261" s="0"/>
      <c r="OSA261" s="0"/>
      <c r="OSB261" s="0"/>
      <c r="OSC261" s="0"/>
      <c r="OSD261" s="0"/>
      <c r="OSE261" s="0"/>
      <c r="OSF261" s="0"/>
      <c r="OSG261" s="0"/>
      <c r="OSH261" s="0"/>
      <c r="OSI261" s="0"/>
      <c r="OSJ261" s="0"/>
      <c r="OSK261" s="0"/>
      <c r="OSL261" s="0"/>
      <c r="OSM261" s="0"/>
      <c r="OSN261" s="0"/>
      <c r="OSO261" s="0"/>
      <c r="OSP261" s="0"/>
      <c r="OSQ261" s="0"/>
      <c r="OSR261" s="0"/>
      <c r="OSS261" s="0"/>
      <c r="OST261" s="0"/>
      <c r="OSU261" s="0"/>
      <c r="OSV261" s="0"/>
      <c r="OSW261" s="0"/>
      <c r="OSX261" s="0"/>
      <c r="OSY261" s="0"/>
      <c r="OSZ261" s="0"/>
      <c r="OTA261" s="0"/>
      <c r="OTB261" s="0"/>
      <c r="OTC261" s="0"/>
      <c r="OTD261" s="0"/>
      <c r="OTE261" s="0"/>
      <c r="OTF261" s="0"/>
      <c r="OTG261" s="0"/>
      <c r="OTH261" s="0"/>
      <c r="OTI261" s="0"/>
      <c r="OTJ261" s="0"/>
      <c r="OTK261" s="0"/>
      <c r="OTL261" s="0"/>
      <c r="OTM261" s="0"/>
      <c r="OTN261" s="0"/>
      <c r="OTO261" s="0"/>
      <c r="OTP261" s="0"/>
      <c r="OTQ261" s="0"/>
      <c r="OTR261" s="0"/>
      <c r="OTS261" s="0"/>
      <c r="OTT261" s="0"/>
      <c r="OTU261" s="0"/>
      <c r="OTV261" s="0"/>
      <c r="OTW261" s="0"/>
      <c r="OTX261" s="0"/>
      <c r="OTY261" s="0"/>
      <c r="OTZ261" s="0"/>
      <c r="OUA261" s="0"/>
      <c r="OUB261" s="0"/>
      <c r="OUC261" s="0"/>
      <c r="OUD261" s="0"/>
      <c r="OUE261" s="0"/>
      <c r="OUF261" s="0"/>
      <c r="OUG261" s="0"/>
      <c r="OUH261" s="0"/>
      <c r="OUI261" s="0"/>
      <c r="OUJ261" s="0"/>
      <c r="OUK261" s="0"/>
      <c r="OUL261" s="0"/>
      <c r="OUM261" s="0"/>
      <c r="OUN261" s="0"/>
      <c r="OUO261" s="0"/>
      <c r="OUP261" s="0"/>
      <c r="OUQ261" s="0"/>
      <c r="OUR261" s="0"/>
      <c r="OUS261" s="0"/>
      <c r="OUT261" s="0"/>
      <c r="OUU261" s="0"/>
      <c r="OUV261" s="0"/>
      <c r="OUW261" s="0"/>
      <c r="OUX261" s="0"/>
      <c r="OUY261" s="0"/>
      <c r="OUZ261" s="0"/>
      <c r="OVA261" s="0"/>
      <c r="OVB261" s="0"/>
      <c r="OVC261" s="0"/>
      <c r="OVD261" s="0"/>
      <c r="OVE261" s="0"/>
      <c r="OVF261" s="0"/>
      <c r="OVG261" s="0"/>
      <c r="OVH261" s="0"/>
      <c r="OVI261" s="0"/>
      <c r="OVJ261" s="0"/>
      <c r="OVK261" s="0"/>
      <c r="OVL261" s="0"/>
      <c r="OVM261" s="0"/>
      <c r="OVN261" s="0"/>
      <c r="OVO261" s="0"/>
      <c r="OVP261" s="0"/>
      <c r="OVQ261" s="0"/>
      <c r="OVR261" s="0"/>
      <c r="OVS261" s="0"/>
      <c r="OVT261" s="0"/>
      <c r="OVU261" s="0"/>
      <c r="OVV261" s="0"/>
      <c r="OVW261" s="0"/>
      <c r="OVX261" s="0"/>
      <c r="OVY261" s="0"/>
      <c r="OVZ261" s="0"/>
      <c r="OWA261" s="0"/>
      <c r="OWB261" s="0"/>
      <c r="OWC261" s="0"/>
      <c r="OWD261" s="0"/>
      <c r="OWE261" s="0"/>
      <c r="OWF261" s="0"/>
      <c r="OWG261" s="0"/>
      <c r="OWH261" s="0"/>
      <c r="OWI261" s="0"/>
      <c r="OWJ261" s="0"/>
      <c r="OWK261" s="0"/>
      <c r="OWL261" s="0"/>
      <c r="OWM261" s="0"/>
      <c r="OWN261" s="0"/>
      <c r="OWO261" s="0"/>
      <c r="OWP261" s="0"/>
      <c r="OWQ261" s="0"/>
      <c r="OWR261" s="0"/>
      <c r="OWS261" s="0"/>
      <c r="OWT261" s="0"/>
      <c r="OWU261" s="0"/>
      <c r="OWV261" s="0"/>
      <c r="OWW261" s="0"/>
      <c r="OWX261" s="0"/>
      <c r="OWY261" s="0"/>
      <c r="OWZ261" s="0"/>
      <c r="OXA261" s="0"/>
      <c r="OXB261" s="0"/>
      <c r="OXC261" s="0"/>
      <c r="OXD261" s="0"/>
      <c r="OXE261" s="0"/>
      <c r="OXF261" s="0"/>
      <c r="OXG261" s="0"/>
      <c r="OXH261" s="0"/>
      <c r="OXI261" s="0"/>
      <c r="OXJ261" s="0"/>
      <c r="OXK261" s="0"/>
      <c r="OXL261" s="0"/>
      <c r="OXM261" s="0"/>
      <c r="OXN261" s="0"/>
      <c r="OXO261" s="0"/>
      <c r="OXP261" s="0"/>
      <c r="OXQ261" s="0"/>
      <c r="OXR261" s="0"/>
      <c r="OXS261" s="0"/>
      <c r="OXT261" s="0"/>
      <c r="OXU261" s="0"/>
      <c r="OXV261" s="0"/>
      <c r="OXW261" s="0"/>
      <c r="OXX261" s="0"/>
      <c r="OXY261" s="0"/>
      <c r="OXZ261" s="0"/>
      <c r="OYA261" s="0"/>
      <c r="OYB261" s="0"/>
      <c r="OYC261" s="0"/>
      <c r="OYD261" s="0"/>
      <c r="OYE261" s="0"/>
      <c r="OYF261" s="0"/>
      <c r="OYG261" s="0"/>
      <c r="OYH261" s="0"/>
      <c r="OYI261" s="0"/>
      <c r="OYJ261" s="0"/>
      <c r="OYK261" s="0"/>
      <c r="OYL261" s="0"/>
      <c r="OYM261" s="0"/>
      <c r="OYN261" s="0"/>
      <c r="OYO261" s="0"/>
      <c r="OYP261" s="0"/>
      <c r="OYQ261" s="0"/>
      <c r="OYR261" s="0"/>
      <c r="OYS261" s="0"/>
      <c r="OYT261" s="0"/>
      <c r="OYU261" s="0"/>
      <c r="OYV261" s="0"/>
      <c r="OYW261" s="0"/>
      <c r="OYX261" s="0"/>
      <c r="OYY261" s="0"/>
      <c r="OYZ261" s="0"/>
      <c r="OZA261" s="0"/>
      <c r="OZB261" s="0"/>
      <c r="OZC261" s="0"/>
      <c r="OZD261" s="0"/>
      <c r="OZE261" s="0"/>
      <c r="OZF261" s="0"/>
      <c r="OZG261" s="0"/>
      <c r="OZH261" s="0"/>
      <c r="OZI261" s="0"/>
      <c r="OZJ261" s="0"/>
      <c r="OZK261" s="0"/>
      <c r="OZL261" s="0"/>
      <c r="OZM261" s="0"/>
      <c r="OZN261" s="0"/>
      <c r="OZO261" s="0"/>
      <c r="OZP261" s="0"/>
      <c r="OZQ261" s="0"/>
      <c r="OZR261" s="0"/>
      <c r="OZS261" s="0"/>
      <c r="OZT261" s="0"/>
      <c r="OZU261" s="0"/>
      <c r="OZV261" s="0"/>
      <c r="OZW261" s="0"/>
      <c r="OZX261" s="0"/>
      <c r="OZY261" s="0"/>
      <c r="OZZ261" s="0"/>
      <c r="PAA261" s="0"/>
      <c r="PAB261" s="0"/>
      <c r="PAC261" s="0"/>
      <c r="PAD261" s="0"/>
      <c r="PAE261" s="0"/>
      <c r="PAF261" s="0"/>
      <c r="PAG261" s="0"/>
      <c r="PAH261" s="0"/>
      <c r="PAI261" s="0"/>
      <c r="PAJ261" s="0"/>
      <c r="PAK261" s="0"/>
      <c r="PAL261" s="0"/>
      <c r="PAM261" s="0"/>
      <c r="PAN261" s="0"/>
      <c r="PAO261" s="0"/>
      <c r="PAP261" s="0"/>
      <c r="PAQ261" s="0"/>
      <c r="PAR261" s="0"/>
      <c r="PAS261" s="0"/>
      <c r="PAT261" s="0"/>
      <c r="PAU261" s="0"/>
      <c r="PAV261" s="0"/>
      <c r="PAW261" s="0"/>
      <c r="PAX261" s="0"/>
      <c r="PAY261" s="0"/>
      <c r="PAZ261" s="0"/>
      <c r="PBA261" s="0"/>
      <c r="PBB261" s="0"/>
      <c r="PBC261" s="0"/>
      <c r="PBD261" s="0"/>
      <c r="PBE261" s="0"/>
      <c r="PBF261" s="0"/>
      <c r="PBG261" s="0"/>
      <c r="PBH261" s="0"/>
      <c r="PBI261" s="0"/>
      <c r="PBJ261" s="0"/>
      <c r="PBK261" s="0"/>
      <c r="PBL261" s="0"/>
      <c r="PBM261" s="0"/>
      <c r="PBN261" s="0"/>
      <c r="PBO261" s="0"/>
      <c r="PBP261" s="0"/>
      <c r="PBQ261" s="0"/>
      <c r="PBR261" s="0"/>
      <c r="PBS261" s="0"/>
      <c r="PBT261" s="0"/>
      <c r="PBU261" s="0"/>
      <c r="PBV261" s="0"/>
      <c r="PBW261" s="0"/>
      <c r="PBX261" s="0"/>
      <c r="PBY261" s="0"/>
      <c r="PBZ261" s="0"/>
      <c r="PCA261" s="0"/>
      <c r="PCB261" s="0"/>
      <c r="PCC261" s="0"/>
      <c r="PCD261" s="0"/>
      <c r="PCE261" s="0"/>
      <c r="PCF261" s="0"/>
      <c r="PCG261" s="0"/>
      <c r="PCH261" s="0"/>
      <c r="PCI261" s="0"/>
      <c r="PCJ261" s="0"/>
      <c r="PCK261" s="0"/>
      <c r="PCL261" s="0"/>
      <c r="PCM261" s="0"/>
      <c r="PCN261" s="0"/>
      <c r="PCO261" s="0"/>
      <c r="PCP261" s="0"/>
      <c r="PCQ261" s="0"/>
      <c r="PCR261" s="0"/>
      <c r="PCS261" s="0"/>
      <c r="PCT261" s="0"/>
      <c r="PCU261" s="0"/>
      <c r="PCV261" s="0"/>
      <c r="PCW261" s="0"/>
      <c r="PCX261" s="0"/>
      <c r="PCY261" s="0"/>
      <c r="PCZ261" s="0"/>
      <c r="PDA261" s="0"/>
      <c r="PDB261" s="0"/>
      <c r="PDC261" s="0"/>
      <c r="PDD261" s="0"/>
      <c r="PDE261" s="0"/>
      <c r="PDF261" s="0"/>
      <c r="PDG261" s="0"/>
      <c r="PDH261" s="0"/>
      <c r="PDI261" s="0"/>
      <c r="PDJ261" s="0"/>
      <c r="PDK261" s="0"/>
      <c r="PDL261" s="0"/>
      <c r="PDM261" s="0"/>
      <c r="PDN261" s="0"/>
      <c r="PDO261" s="0"/>
      <c r="PDP261" s="0"/>
      <c r="PDQ261" s="0"/>
      <c r="PDR261" s="0"/>
      <c r="PDS261" s="0"/>
      <c r="PDT261" s="0"/>
      <c r="PDU261" s="0"/>
      <c r="PDV261" s="0"/>
      <c r="PDW261" s="0"/>
      <c r="PDX261" s="0"/>
      <c r="PDY261" s="0"/>
      <c r="PDZ261" s="0"/>
      <c r="PEA261" s="0"/>
      <c r="PEB261" s="0"/>
      <c r="PEC261" s="0"/>
      <c r="PED261" s="0"/>
      <c r="PEE261" s="0"/>
      <c r="PEF261" s="0"/>
      <c r="PEG261" s="0"/>
      <c r="PEH261" s="0"/>
      <c r="PEI261" s="0"/>
      <c r="PEJ261" s="0"/>
      <c r="PEK261" s="0"/>
      <c r="PEL261" s="0"/>
      <c r="PEM261" s="0"/>
      <c r="PEN261" s="0"/>
      <c r="PEO261" s="0"/>
      <c r="PEP261" s="0"/>
      <c r="PEQ261" s="0"/>
      <c r="PER261" s="0"/>
      <c r="PES261" s="0"/>
      <c r="PET261" s="0"/>
      <c r="PEU261" s="0"/>
      <c r="PEV261" s="0"/>
      <c r="PEW261" s="0"/>
      <c r="PEX261" s="0"/>
      <c r="PEY261" s="0"/>
      <c r="PEZ261" s="0"/>
      <c r="PFA261" s="0"/>
      <c r="PFB261" s="0"/>
      <c r="PFC261" s="0"/>
      <c r="PFD261" s="0"/>
      <c r="PFE261" s="0"/>
      <c r="PFF261" s="0"/>
      <c r="PFG261" s="0"/>
      <c r="PFH261" s="0"/>
      <c r="PFI261" s="0"/>
      <c r="PFJ261" s="0"/>
      <c r="PFK261" s="0"/>
      <c r="PFL261" s="0"/>
      <c r="PFM261" s="0"/>
      <c r="PFN261" s="0"/>
      <c r="PFO261" s="0"/>
      <c r="PFP261" s="0"/>
      <c r="PFQ261" s="0"/>
      <c r="PFR261" s="0"/>
      <c r="PFS261" s="0"/>
      <c r="PFT261" s="0"/>
      <c r="PFU261" s="0"/>
      <c r="PFV261" s="0"/>
      <c r="PFW261" s="0"/>
      <c r="PFX261" s="0"/>
      <c r="PFY261" s="0"/>
      <c r="PFZ261" s="0"/>
      <c r="PGA261" s="0"/>
      <c r="PGB261" s="0"/>
      <c r="PGC261" s="0"/>
      <c r="PGD261" s="0"/>
      <c r="PGE261" s="0"/>
      <c r="PGF261" s="0"/>
      <c r="PGG261" s="0"/>
      <c r="PGH261" s="0"/>
      <c r="PGI261" s="0"/>
      <c r="PGJ261" s="0"/>
      <c r="PGK261" s="0"/>
      <c r="PGL261" s="0"/>
      <c r="PGM261" s="0"/>
      <c r="PGN261" s="0"/>
      <c r="PGO261" s="0"/>
      <c r="PGP261" s="0"/>
      <c r="PGQ261" s="0"/>
      <c r="PGR261" s="0"/>
      <c r="PGS261" s="0"/>
      <c r="PGT261" s="0"/>
      <c r="PGU261" s="0"/>
      <c r="PGV261" s="0"/>
      <c r="PGW261" s="0"/>
      <c r="PGX261" s="0"/>
      <c r="PGY261" s="0"/>
      <c r="PGZ261" s="0"/>
      <c r="PHA261" s="0"/>
      <c r="PHB261" s="0"/>
      <c r="PHC261" s="0"/>
      <c r="PHD261" s="0"/>
      <c r="PHE261" s="0"/>
      <c r="PHF261" s="0"/>
      <c r="PHG261" s="0"/>
      <c r="PHH261" s="0"/>
      <c r="PHI261" s="0"/>
      <c r="PHJ261" s="0"/>
      <c r="PHK261" s="0"/>
      <c r="PHL261" s="0"/>
      <c r="PHM261" s="0"/>
      <c r="PHN261" s="0"/>
      <c r="PHO261" s="0"/>
      <c r="PHP261" s="0"/>
      <c r="PHQ261" s="0"/>
      <c r="PHR261" s="0"/>
      <c r="PHS261" s="0"/>
      <c r="PHT261" s="0"/>
      <c r="PHU261" s="0"/>
      <c r="PHV261" s="0"/>
      <c r="PHW261" s="0"/>
      <c r="PHX261" s="0"/>
      <c r="PHY261" s="0"/>
      <c r="PHZ261" s="0"/>
      <c r="PIA261" s="0"/>
      <c r="PIB261" s="0"/>
      <c r="PIC261" s="0"/>
      <c r="PID261" s="0"/>
      <c r="PIE261" s="0"/>
      <c r="PIF261" s="0"/>
      <c r="PIG261" s="0"/>
      <c r="PIH261" s="0"/>
      <c r="PII261" s="0"/>
      <c r="PIJ261" s="0"/>
      <c r="PIK261" s="0"/>
      <c r="PIL261" s="0"/>
      <c r="PIM261" s="0"/>
      <c r="PIN261" s="0"/>
      <c r="PIO261" s="0"/>
      <c r="PIP261" s="0"/>
      <c r="PIQ261" s="0"/>
      <c r="PIR261" s="0"/>
      <c r="PIS261" s="0"/>
      <c r="PIT261" s="0"/>
      <c r="PIU261" s="0"/>
      <c r="PIV261" s="0"/>
      <c r="PIW261" s="0"/>
      <c r="PIX261" s="0"/>
      <c r="PIY261" s="0"/>
      <c r="PIZ261" s="0"/>
      <c r="PJA261" s="0"/>
      <c r="PJB261" s="0"/>
      <c r="PJC261" s="0"/>
      <c r="PJD261" s="0"/>
      <c r="PJE261" s="0"/>
      <c r="PJF261" s="0"/>
      <c r="PJG261" s="0"/>
      <c r="PJH261" s="0"/>
      <c r="PJI261" s="0"/>
      <c r="PJJ261" s="0"/>
      <c r="PJK261" s="0"/>
      <c r="PJL261" s="0"/>
      <c r="PJM261" s="0"/>
      <c r="PJN261" s="0"/>
      <c r="PJO261" s="0"/>
      <c r="PJP261" s="0"/>
      <c r="PJQ261" s="0"/>
      <c r="PJR261" s="0"/>
      <c r="PJS261" s="0"/>
      <c r="PJT261" s="0"/>
      <c r="PJU261" s="0"/>
      <c r="PJV261" s="0"/>
      <c r="PJW261" s="0"/>
      <c r="PJX261" s="0"/>
      <c r="PJY261" s="0"/>
      <c r="PJZ261" s="0"/>
      <c r="PKA261" s="0"/>
      <c r="PKB261" s="0"/>
      <c r="PKC261" s="0"/>
      <c r="PKD261" s="0"/>
      <c r="PKE261" s="0"/>
      <c r="PKF261" s="0"/>
      <c r="PKG261" s="0"/>
      <c r="PKH261" s="0"/>
      <c r="PKI261" s="0"/>
      <c r="PKJ261" s="0"/>
      <c r="PKK261" s="0"/>
      <c r="PKL261" s="0"/>
      <c r="PKM261" s="0"/>
      <c r="PKN261" s="0"/>
      <c r="PKO261" s="0"/>
      <c r="PKP261" s="0"/>
      <c r="PKQ261" s="0"/>
      <c r="PKR261" s="0"/>
      <c r="PKS261" s="0"/>
      <c r="PKT261" s="0"/>
      <c r="PKU261" s="0"/>
      <c r="PKV261" s="0"/>
      <c r="PKW261" s="0"/>
      <c r="PKX261" s="0"/>
      <c r="PKY261" s="0"/>
      <c r="PKZ261" s="0"/>
      <c r="PLA261" s="0"/>
      <c r="PLB261" s="0"/>
      <c r="PLC261" s="0"/>
      <c r="PLD261" s="0"/>
      <c r="PLE261" s="0"/>
      <c r="PLF261" s="0"/>
      <c r="PLG261" s="0"/>
      <c r="PLH261" s="0"/>
      <c r="PLI261" s="0"/>
      <c r="PLJ261" s="0"/>
      <c r="PLK261" s="0"/>
      <c r="PLL261" s="0"/>
      <c r="PLM261" s="0"/>
      <c r="PLN261" s="0"/>
      <c r="PLO261" s="0"/>
      <c r="PLP261" s="0"/>
      <c r="PLQ261" s="0"/>
      <c r="PLR261" s="0"/>
      <c r="PLS261" s="0"/>
      <c r="PLT261" s="0"/>
      <c r="PLU261" s="0"/>
      <c r="PLV261" s="0"/>
      <c r="PLW261" s="0"/>
      <c r="PLX261" s="0"/>
      <c r="PLY261" s="0"/>
      <c r="PLZ261" s="0"/>
      <c r="PMA261" s="0"/>
      <c r="PMB261" s="0"/>
      <c r="PMC261" s="0"/>
      <c r="PMD261" s="0"/>
      <c r="PME261" s="0"/>
      <c r="PMF261" s="0"/>
      <c r="PMG261" s="0"/>
      <c r="PMH261" s="0"/>
      <c r="PMI261" s="0"/>
      <c r="PMJ261" s="0"/>
      <c r="PMK261" s="0"/>
      <c r="PML261" s="0"/>
      <c r="PMM261" s="0"/>
      <c r="PMN261" s="0"/>
      <c r="PMO261" s="0"/>
      <c r="PMP261" s="0"/>
      <c r="PMQ261" s="0"/>
      <c r="PMR261" s="0"/>
      <c r="PMS261" s="0"/>
      <c r="PMT261" s="0"/>
      <c r="PMU261" s="0"/>
      <c r="PMV261" s="0"/>
      <c r="PMW261" s="0"/>
      <c r="PMX261" s="0"/>
      <c r="PMY261" s="0"/>
      <c r="PMZ261" s="0"/>
      <c r="PNA261" s="0"/>
      <c r="PNB261" s="0"/>
      <c r="PNC261" s="0"/>
      <c r="PND261" s="0"/>
      <c r="PNE261" s="0"/>
      <c r="PNF261" s="0"/>
      <c r="PNG261" s="0"/>
      <c r="PNH261" s="0"/>
      <c r="PNI261" s="0"/>
      <c r="PNJ261" s="0"/>
      <c r="PNK261" s="0"/>
      <c r="PNL261" s="0"/>
      <c r="PNM261" s="0"/>
      <c r="PNN261" s="0"/>
      <c r="PNO261" s="0"/>
      <c r="PNP261" s="0"/>
      <c r="PNQ261" s="0"/>
      <c r="PNR261" s="0"/>
      <c r="PNS261" s="0"/>
      <c r="PNT261" s="0"/>
      <c r="PNU261" s="0"/>
      <c r="PNV261" s="0"/>
      <c r="PNW261" s="0"/>
      <c r="PNX261" s="0"/>
      <c r="PNY261" s="0"/>
      <c r="PNZ261" s="0"/>
      <c r="POA261" s="0"/>
      <c r="POB261" s="0"/>
      <c r="POC261" s="0"/>
      <c r="POD261" s="0"/>
      <c r="POE261" s="0"/>
      <c r="POF261" s="0"/>
      <c r="POG261" s="0"/>
      <c r="POH261" s="0"/>
      <c r="POI261" s="0"/>
      <c r="POJ261" s="0"/>
      <c r="POK261" s="0"/>
      <c r="POL261" s="0"/>
      <c r="POM261" s="0"/>
      <c r="PON261" s="0"/>
      <c r="POO261" s="0"/>
      <c r="POP261" s="0"/>
      <c r="POQ261" s="0"/>
      <c r="POR261" s="0"/>
      <c r="POS261" s="0"/>
      <c r="POT261" s="0"/>
      <c r="POU261" s="0"/>
      <c r="POV261" s="0"/>
      <c r="POW261" s="0"/>
      <c r="POX261" s="0"/>
      <c r="POY261" s="0"/>
      <c r="POZ261" s="0"/>
      <c r="PPA261" s="0"/>
      <c r="PPB261" s="0"/>
      <c r="PPC261" s="0"/>
      <c r="PPD261" s="0"/>
      <c r="PPE261" s="0"/>
      <c r="PPF261" s="0"/>
      <c r="PPG261" s="0"/>
      <c r="PPH261" s="0"/>
      <c r="PPI261" s="0"/>
      <c r="PPJ261" s="0"/>
      <c r="PPK261" s="0"/>
      <c r="PPL261" s="0"/>
      <c r="PPM261" s="0"/>
      <c r="PPN261" s="0"/>
      <c r="PPO261" s="0"/>
      <c r="PPP261" s="0"/>
      <c r="PPQ261" s="0"/>
      <c r="PPR261" s="0"/>
      <c r="PPS261" s="0"/>
      <c r="PPT261" s="0"/>
      <c r="PPU261" s="0"/>
      <c r="PPV261" s="0"/>
      <c r="PPW261" s="0"/>
      <c r="PPX261" s="0"/>
      <c r="PPY261" s="0"/>
      <c r="PPZ261" s="0"/>
      <c r="PQA261" s="0"/>
      <c r="PQB261" s="0"/>
      <c r="PQC261" s="0"/>
      <c r="PQD261" s="0"/>
      <c r="PQE261" s="0"/>
      <c r="PQF261" s="0"/>
      <c r="PQG261" s="0"/>
      <c r="PQH261" s="0"/>
      <c r="PQI261" s="0"/>
      <c r="PQJ261" s="0"/>
      <c r="PQK261" s="0"/>
      <c r="PQL261" s="0"/>
      <c r="PQM261" s="0"/>
      <c r="PQN261" s="0"/>
      <c r="PQO261" s="0"/>
      <c r="PQP261" s="0"/>
      <c r="PQQ261" s="0"/>
      <c r="PQR261" s="0"/>
      <c r="PQS261" s="0"/>
      <c r="PQT261" s="0"/>
      <c r="PQU261" s="0"/>
      <c r="PQV261" s="0"/>
      <c r="PQW261" s="0"/>
      <c r="PQX261" s="0"/>
      <c r="PQY261" s="0"/>
      <c r="PQZ261" s="0"/>
      <c r="PRA261" s="0"/>
      <c r="PRB261" s="0"/>
      <c r="PRC261" s="0"/>
      <c r="PRD261" s="0"/>
      <c r="PRE261" s="0"/>
      <c r="PRF261" s="0"/>
      <c r="PRG261" s="0"/>
      <c r="PRH261" s="0"/>
      <c r="PRI261" s="0"/>
      <c r="PRJ261" s="0"/>
      <c r="PRK261" s="0"/>
      <c r="PRL261" s="0"/>
      <c r="PRM261" s="0"/>
      <c r="PRN261" s="0"/>
      <c r="PRO261" s="0"/>
      <c r="PRP261" s="0"/>
      <c r="PRQ261" s="0"/>
      <c r="PRR261" s="0"/>
      <c r="PRS261" s="0"/>
      <c r="PRT261" s="0"/>
      <c r="PRU261" s="0"/>
      <c r="PRV261" s="0"/>
      <c r="PRW261" s="0"/>
      <c r="PRX261" s="0"/>
      <c r="PRY261" s="0"/>
      <c r="PRZ261" s="0"/>
      <c r="PSA261" s="0"/>
      <c r="PSB261" s="0"/>
      <c r="PSC261" s="0"/>
      <c r="PSD261" s="0"/>
      <c r="PSE261" s="0"/>
      <c r="PSF261" s="0"/>
      <c r="PSG261" s="0"/>
      <c r="PSH261" s="0"/>
      <c r="PSI261" s="0"/>
      <c r="PSJ261" s="0"/>
      <c r="PSK261" s="0"/>
      <c r="PSL261" s="0"/>
      <c r="PSM261" s="0"/>
      <c r="PSN261" s="0"/>
      <c r="PSO261" s="0"/>
      <c r="PSP261" s="0"/>
      <c r="PSQ261" s="0"/>
      <c r="PSR261" s="0"/>
      <c r="PSS261" s="0"/>
      <c r="PST261" s="0"/>
      <c r="PSU261" s="0"/>
      <c r="PSV261" s="0"/>
      <c r="PSW261" s="0"/>
      <c r="PSX261" s="0"/>
      <c r="PSY261" s="0"/>
      <c r="PSZ261" s="0"/>
      <c r="PTA261" s="0"/>
      <c r="PTB261" s="0"/>
      <c r="PTC261" s="0"/>
      <c r="PTD261" s="0"/>
      <c r="PTE261" s="0"/>
      <c r="PTF261" s="0"/>
      <c r="PTG261" s="0"/>
      <c r="PTH261" s="0"/>
      <c r="PTI261" s="0"/>
      <c r="PTJ261" s="0"/>
      <c r="PTK261" s="0"/>
      <c r="PTL261" s="0"/>
      <c r="PTM261" s="0"/>
      <c r="PTN261" s="0"/>
      <c r="PTO261" s="0"/>
      <c r="PTP261" s="0"/>
      <c r="PTQ261" s="0"/>
      <c r="PTR261" s="0"/>
      <c r="PTS261" s="0"/>
      <c r="PTT261" s="0"/>
      <c r="PTU261" s="0"/>
      <c r="PTV261" s="0"/>
      <c r="PTW261" s="0"/>
      <c r="PTX261" s="0"/>
      <c r="PTY261" s="0"/>
      <c r="PTZ261" s="0"/>
      <c r="PUA261" s="0"/>
      <c r="PUB261" s="0"/>
      <c r="PUC261" s="0"/>
      <c r="PUD261" s="0"/>
      <c r="PUE261" s="0"/>
      <c r="PUF261" s="0"/>
      <c r="PUG261" s="0"/>
      <c r="PUH261" s="0"/>
      <c r="PUI261" s="0"/>
      <c r="PUJ261" s="0"/>
      <c r="PUK261" s="0"/>
      <c r="PUL261" s="0"/>
      <c r="PUM261" s="0"/>
      <c r="PUN261" s="0"/>
      <c r="PUO261" s="0"/>
      <c r="PUP261" s="0"/>
      <c r="PUQ261" s="0"/>
      <c r="PUR261" s="0"/>
      <c r="PUS261" s="0"/>
      <c r="PUT261" s="0"/>
      <c r="PUU261" s="0"/>
      <c r="PUV261" s="0"/>
      <c r="PUW261" s="0"/>
      <c r="PUX261" s="0"/>
      <c r="PUY261" s="0"/>
      <c r="PUZ261" s="0"/>
      <c r="PVA261" s="0"/>
      <c r="PVB261" s="0"/>
      <c r="PVC261" s="0"/>
      <c r="PVD261" s="0"/>
      <c r="PVE261" s="0"/>
      <c r="PVF261" s="0"/>
      <c r="PVG261" s="0"/>
      <c r="PVH261" s="0"/>
      <c r="PVI261" s="0"/>
      <c r="PVJ261" s="0"/>
      <c r="PVK261" s="0"/>
      <c r="PVL261" s="0"/>
      <c r="PVM261" s="0"/>
      <c r="PVN261" s="0"/>
      <c r="PVO261" s="0"/>
      <c r="PVP261" s="0"/>
      <c r="PVQ261" s="0"/>
      <c r="PVR261" s="0"/>
      <c r="PVS261" s="0"/>
      <c r="PVT261" s="0"/>
      <c r="PVU261" s="0"/>
      <c r="PVV261" s="0"/>
      <c r="PVW261" s="0"/>
      <c r="PVX261" s="0"/>
      <c r="PVY261" s="0"/>
      <c r="PVZ261" s="0"/>
      <c r="PWA261" s="0"/>
      <c r="PWB261" s="0"/>
      <c r="PWC261" s="0"/>
      <c r="PWD261" s="0"/>
      <c r="PWE261" s="0"/>
      <c r="PWF261" s="0"/>
      <c r="PWG261" s="0"/>
      <c r="PWH261" s="0"/>
      <c r="PWI261" s="0"/>
      <c r="PWJ261" s="0"/>
      <c r="PWK261" s="0"/>
      <c r="PWL261" s="0"/>
      <c r="PWM261" s="0"/>
      <c r="PWN261" s="0"/>
      <c r="PWO261" s="0"/>
      <c r="PWP261" s="0"/>
      <c r="PWQ261" s="0"/>
      <c r="PWR261" s="0"/>
      <c r="PWS261" s="0"/>
      <c r="PWT261" s="0"/>
      <c r="PWU261" s="0"/>
      <c r="PWV261" s="0"/>
      <c r="PWW261" s="0"/>
      <c r="PWX261" s="0"/>
      <c r="PWY261" s="0"/>
      <c r="PWZ261" s="0"/>
      <c r="PXA261" s="0"/>
      <c r="PXB261" s="0"/>
      <c r="PXC261" s="0"/>
      <c r="PXD261" s="0"/>
      <c r="PXE261" s="0"/>
      <c r="PXF261" s="0"/>
      <c r="PXG261" s="0"/>
      <c r="PXH261" s="0"/>
      <c r="PXI261" s="0"/>
      <c r="PXJ261" s="0"/>
      <c r="PXK261" s="0"/>
      <c r="PXL261" s="0"/>
      <c r="PXM261" s="0"/>
      <c r="PXN261" s="0"/>
      <c r="PXO261" s="0"/>
      <c r="PXP261" s="0"/>
      <c r="PXQ261" s="0"/>
      <c r="PXR261" s="0"/>
      <c r="PXS261" s="0"/>
      <c r="PXT261" s="0"/>
      <c r="PXU261" s="0"/>
      <c r="PXV261" s="0"/>
      <c r="PXW261" s="0"/>
      <c r="PXX261" s="0"/>
      <c r="PXY261" s="0"/>
      <c r="PXZ261" s="0"/>
      <c r="PYA261" s="0"/>
      <c r="PYB261" s="0"/>
      <c r="PYC261" s="0"/>
      <c r="PYD261" s="0"/>
      <c r="PYE261" s="0"/>
      <c r="PYF261" s="0"/>
      <c r="PYG261" s="0"/>
      <c r="PYH261" s="0"/>
      <c r="PYI261" s="0"/>
      <c r="PYJ261" s="0"/>
      <c r="PYK261" s="0"/>
      <c r="PYL261" s="0"/>
      <c r="PYM261" s="0"/>
      <c r="PYN261" s="0"/>
      <c r="PYO261" s="0"/>
      <c r="PYP261" s="0"/>
      <c r="PYQ261" s="0"/>
      <c r="PYR261" s="0"/>
      <c r="PYS261" s="0"/>
      <c r="PYT261" s="0"/>
      <c r="PYU261" s="0"/>
      <c r="PYV261" s="0"/>
      <c r="PYW261" s="0"/>
      <c r="PYX261" s="0"/>
      <c r="PYY261" s="0"/>
      <c r="PYZ261" s="0"/>
      <c r="PZA261" s="0"/>
      <c r="PZB261" s="0"/>
      <c r="PZC261" s="0"/>
      <c r="PZD261" s="0"/>
      <c r="PZE261" s="0"/>
      <c r="PZF261" s="0"/>
      <c r="PZG261" s="0"/>
      <c r="PZH261" s="0"/>
      <c r="PZI261" s="0"/>
      <c r="PZJ261" s="0"/>
      <c r="PZK261" s="0"/>
      <c r="PZL261" s="0"/>
      <c r="PZM261" s="0"/>
      <c r="PZN261" s="0"/>
      <c r="PZO261" s="0"/>
      <c r="PZP261" s="0"/>
      <c r="PZQ261" s="0"/>
      <c r="PZR261" s="0"/>
      <c r="PZS261" s="0"/>
      <c r="PZT261" s="0"/>
      <c r="PZU261" s="0"/>
      <c r="PZV261" s="0"/>
      <c r="PZW261" s="0"/>
      <c r="PZX261" s="0"/>
      <c r="PZY261" s="0"/>
      <c r="PZZ261" s="0"/>
      <c r="QAA261" s="0"/>
      <c r="QAB261" s="0"/>
      <c r="QAC261" s="0"/>
      <c r="QAD261" s="0"/>
      <c r="QAE261" s="0"/>
      <c r="QAF261" s="0"/>
      <c r="QAG261" s="0"/>
      <c r="QAH261" s="0"/>
      <c r="QAI261" s="0"/>
      <c r="QAJ261" s="0"/>
      <c r="QAK261" s="0"/>
      <c r="QAL261" s="0"/>
      <c r="QAM261" s="0"/>
      <c r="QAN261" s="0"/>
      <c r="QAO261" s="0"/>
      <c r="QAP261" s="0"/>
      <c r="QAQ261" s="0"/>
      <c r="QAR261" s="0"/>
      <c r="QAS261" s="0"/>
      <c r="QAT261" s="0"/>
      <c r="QAU261" s="0"/>
      <c r="QAV261" s="0"/>
      <c r="QAW261" s="0"/>
      <c r="QAX261" s="0"/>
      <c r="QAY261" s="0"/>
      <c r="QAZ261" s="0"/>
      <c r="QBA261" s="0"/>
      <c r="QBB261" s="0"/>
      <c r="QBC261" s="0"/>
      <c r="QBD261" s="0"/>
      <c r="QBE261" s="0"/>
      <c r="QBF261" s="0"/>
      <c r="QBG261" s="0"/>
      <c r="QBH261" s="0"/>
      <c r="QBI261" s="0"/>
      <c r="QBJ261" s="0"/>
      <c r="QBK261" s="0"/>
      <c r="QBL261" s="0"/>
      <c r="QBM261" s="0"/>
      <c r="QBN261" s="0"/>
      <c r="QBO261" s="0"/>
      <c r="QBP261" s="0"/>
      <c r="QBQ261" s="0"/>
      <c r="QBR261" s="0"/>
      <c r="QBS261" s="0"/>
      <c r="QBT261" s="0"/>
      <c r="QBU261" s="0"/>
      <c r="QBV261" s="0"/>
      <c r="QBW261" s="0"/>
      <c r="QBX261" s="0"/>
      <c r="QBY261" s="0"/>
      <c r="QBZ261" s="0"/>
      <c r="QCA261" s="0"/>
      <c r="QCB261" s="0"/>
      <c r="QCC261" s="0"/>
      <c r="QCD261" s="0"/>
      <c r="QCE261" s="0"/>
      <c r="QCF261" s="0"/>
      <c r="QCG261" s="0"/>
      <c r="QCH261" s="0"/>
      <c r="QCI261" s="0"/>
      <c r="QCJ261" s="0"/>
      <c r="QCK261" s="0"/>
      <c r="QCL261" s="0"/>
      <c r="QCM261" s="0"/>
      <c r="QCN261" s="0"/>
      <c r="QCO261" s="0"/>
      <c r="QCP261" s="0"/>
      <c r="QCQ261" s="0"/>
      <c r="QCR261" s="0"/>
      <c r="QCS261" s="0"/>
      <c r="QCT261" s="0"/>
      <c r="QCU261" s="0"/>
      <c r="QCV261" s="0"/>
      <c r="QCW261" s="0"/>
      <c r="QCX261" s="0"/>
      <c r="QCY261" s="0"/>
      <c r="QCZ261" s="0"/>
      <c r="QDA261" s="0"/>
      <c r="QDB261" s="0"/>
      <c r="QDC261" s="0"/>
      <c r="QDD261" s="0"/>
      <c r="QDE261" s="0"/>
      <c r="QDF261" s="0"/>
      <c r="QDG261" s="0"/>
      <c r="QDH261" s="0"/>
      <c r="QDI261" s="0"/>
      <c r="QDJ261" s="0"/>
      <c r="QDK261" s="0"/>
      <c r="QDL261" s="0"/>
      <c r="QDM261" s="0"/>
      <c r="QDN261" s="0"/>
      <c r="QDO261" s="0"/>
      <c r="QDP261" s="0"/>
      <c r="QDQ261" s="0"/>
      <c r="QDR261" s="0"/>
      <c r="QDS261" s="0"/>
      <c r="QDT261" s="0"/>
      <c r="QDU261" s="0"/>
      <c r="QDV261" s="0"/>
      <c r="QDW261" s="0"/>
      <c r="QDX261" s="0"/>
      <c r="QDY261" s="0"/>
      <c r="QDZ261" s="0"/>
      <c r="QEA261" s="0"/>
      <c r="QEB261" s="0"/>
      <c r="QEC261" s="0"/>
      <c r="QED261" s="0"/>
      <c r="QEE261" s="0"/>
      <c r="QEF261" s="0"/>
      <c r="QEG261" s="0"/>
      <c r="QEH261" s="0"/>
      <c r="QEI261" s="0"/>
      <c r="QEJ261" s="0"/>
      <c r="QEK261" s="0"/>
      <c r="QEL261" s="0"/>
      <c r="QEM261" s="0"/>
      <c r="QEN261" s="0"/>
      <c r="QEO261" s="0"/>
      <c r="QEP261" s="0"/>
      <c r="QEQ261" s="0"/>
      <c r="QER261" s="0"/>
      <c r="QES261" s="0"/>
      <c r="QET261" s="0"/>
      <c r="QEU261" s="0"/>
      <c r="QEV261" s="0"/>
      <c r="QEW261" s="0"/>
      <c r="QEX261" s="0"/>
      <c r="QEY261" s="0"/>
      <c r="QEZ261" s="0"/>
      <c r="QFA261" s="0"/>
      <c r="QFB261" s="0"/>
      <c r="QFC261" s="0"/>
      <c r="QFD261" s="0"/>
      <c r="QFE261" s="0"/>
      <c r="QFF261" s="0"/>
      <c r="QFG261" s="0"/>
      <c r="QFH261" s="0"/>
      <c r="QFI261" s="0"/>
      <c r="QFJ261" s="0"/>
      <c r="QFK261" s="0"/>
      <c r="QFL261" s="0"/>
      <c r="QFM261" s="0"/>
      <c r="QFN261" s="0"/>
      <c r="QFO261" s="0"/>
      <c r="QFP261" s="0"/>
      <c r="QFQ261" s="0"/>
      <c r="QFR261" s="0"/>
      <c r="QFS261" s="0"/>
      <c r="QFT261" s="0"/>
      <c r="QFU261" s="0"/>
      <c r="QFV261" s="0"/>
      <c r="QFW261" s="0"/>
      <c r="QFX261" s="0"/>
      <c r="QFY261" s="0"/>
      <c r="QFZ261" s="0"/>
      <c r="QGA261" s="0"/>
      <c r="QGB261" s="0"/>
      <c r="QGC261" s="0"/>
      <c r="QGD261" s="0"/>
      <c r="QGE261" s="0"/>
      <c r="QGF261" s="0"/>
      <c r="QGG261" s="0"/>
      <c r="QGH261" s="0"/>
      <c r="QGI261" s="0"/>
      <c r="QGJ261" s="0"/>
      <c r="QGK261" s="0"/>
      <c r="QGL261" s="0"/>
      <c r="QGM261" s="0"/>
      <c r="QGN261" s="0"/>
      <c r="QGO261" s="0"/>
      <c r="QGP261" s="0"/>
      <c r="QGQ261" s="0"/>
      <c r="QGR261" s="0"/>
      <c r="QGS261" s="0"/>
      <c r="QGT261" s="0"/>
      <c r="QGU261" s="0"/>
      <c r="QGV261" s="0"/>
      <c r="QGW261" s="0"/>
      <c r="QGX261" s="0"/>
      <c r="QGY261" s="0"/>
      <c r="QGZ261" s="0"/>
      <c r="QHA261" s="0"/>
      <c r="QHB261" s="0"/>
      <c r="QHC261" s="0"/>
      <c r="QHD261" s="0"/>
      <c r="QHE261" s="0"/>
      <c r="QHF261" s="0"/>
      <c r="QHG261" s="0"/>
      <c r="QHH261" s="0"/>
      <c r="QHI261" s="0"/>
      <c r="QHJ261" s="0"/>
      <c r="QHK261" s="0"/>
      <c r="QHL261" s="0"/>
      <c r="QHM261" s="0"/>
      <c r="QHN261" s="0"/>
      <c r="QHO261" s="0"/>
      <c r="QHP261" s="0"/>
      <c r="QHQ261" s="0"/>
      <c r="QHR261" s="0"/>
      <c r="QHS261" s="0"/>
      <c r="QHT261" s="0"/>
      <c r="QHU261" s="0"/>
      <c r="QHV261" s="0"/>
      <c r="QHW261" s="0"/>
      <c r="QHX261" s="0"/>
      <c r="QHY261" s="0"/>
      <c r="QHZ261" s="0"/>
      <c r="QIA261" s="0"/>
      <c r="QIB261" s="0"/>
      <c r="QIC261" s="0"/>
      <c r="QID261" s="0"/>
      <c r="QIE261" s="0"/>
      <c r="QIF261" s="0"/>
      <c r="QIG261" s="0"/>
      <c r="QIH261" s="0"/>
      <c r="QII261" s="0"/>
      <c r="QIJ261" s="0"/>
      <c r="QIK261" s="0"/>
      <c r="QIL261" s="0"/>
      <c r="QIM261" s="0"/>
      <c r="QIN261" s="0"/>
      <c r="QIO261" s="0"/>
      <c r="QIP261" s="0"/>
      <c r="QIQ261" s="0"/>
      <c r="QIR261" s="0"/>
      <c r="QIS261" s="0"/>
      <c r="QIT261" s="0"/>
      <c r="QIU261" s="0"/>
      <c r="QIV261" s="0"/>
      <c r="QIW261" s="0"/>
      <c r="QIX261" s="0"/>
      <c r="QIY261" s="0"/>
      <c r="QIZ261" s="0"/>
      <c r="QJA261" s="0"/>
      <c r="QJB261" s="0"/>
      <c r="QJC261" s="0"/>
      <c r="QJD261" s="0"/>
      <c r="QJE261" s="0"/>
      <c r="QJF261" s="0"/>
      <c r="QJG261" s="0"/>
      <c r="QJH261" s="0"/>
      <c r="QJI261" s="0"/>
      <c r="QJJ261" s="0"/>
      <c r="QJK261" s="0"/>
      <c r="QJL261" s="0"/>
      <c r="QJM261" s="0"/>
      <c r="QJN261" s="0"/>
      <c r="QJO261" s="0"/>
      <c r="QJP261" s="0"/>
      <c r="QJQ261" s="0"/>
      <c r="QJR261" s="0"/>
      <c r="QJS261" s="0"/>
      <c r="QJT261" s="0"/>
      <c r="QJU261" s="0"/>
      <c r="QJV261" s="0"/>
      <c r="QJW261" s="0"/>
      <c r="QJX261" s="0"/>
      <c r="QJY261" s="0"/>
      <c r="QJZ261" s="0"/>
      <c r="QKA261" s="0"/>
      <c r="QKB261" s="0"/>
      <c r="QKC261" s="0"/>
      <c r="QKD261" s="0"/>
      <c r="QKE261" s="0"/>
      <c r="QKF261" s="0"/>
      <c r="QKG261" s="0"/>
      <c r="QKH261" s="0"/>
      <c r="QKI261" s="0"/>
      <c r="QKJ261" s="0"/>
      <c r="QKK261" s="0"/>
      <c r="QKL261" s="0"/>
      <c r="QKM261" s="0"/>
      <c r="QKN261" s="0"/>
      <c r="QKO261" s="0"/>
      <c r="QKP261" s="0"/>
      <c r="QKQ261" s="0"/>
      <c r="QKR261" s="0"/>
      <c r="QKS261" s="0"/>
      <c r="QKT261" s="0"/>
      <c r="QKU261" s="0"/>
      <c r="QKV261" s="0"/>
      <c r="QKW261" s="0"/>
      <c r="QKX261" s="0"/>
      <c r="QKY261" s="0"/>
      <c r="QKZ261" s="0"/>
      <c r="QLA261" s="0"/>
      <c r="QLB261" s="0"/>
      <c r="QLC261" s="0"/>
      <c r="QLD261" s="0"/>
      <c r="QLE261" s="0"/>
      <c r="QLF261" s="0"/>
      <c r="QLG261" s="0"/>
      <c r="QLH261" s="0"/>
      <c r="QLI261" s="0"/>
      <c r="QLJ261" s="0"/>
      <c r="QLK261" s="0"/>
      <c r="QLL261" s="0"/>
      <c r="QLM261" s="0"/>
      <c r="QLN261" s="0"/>
      <c r="QLO261" s="0"/>
      <c r="QLP261" s="0"/>
      <c r="QLQ261" s="0"/>
      <c r="QLR261" s="0"/>
      <c r="QLS261" s="0"/>
      <c r="QLT261" s="0"/>
      <c r="QLU261" s="0"/>
      <c r="QLV261" s="0"/>
      <c r="QLW261" s="0"/>
      <c r="QLX261" s="0"/>
      <c r="QLY261" s="0"/>
      <c r="QLZ261" s="0"/>
      <c r="QMA261" s="0"/>
      <c r="QMB261" s="0"/>
      <c r="QMC261" s="0"/>
      <c r="QMD261" s="0"/>
      <c r="QME261" s="0"/>
      <c r="QMF261" s="0"/>
      <c r="QMG261" s="0"/>
      <c r="QMH261" s="0"/>
      <c r="QMI261" s="0"/>
      <c r="QMJ261" s="0"/>
      <c r="QMK261" s="0"/>
      <c r="QML261" s="0"/>
      <c r="QMM261" s="0"/>
      <c r="QMN261" s="0"/>
      <c r="QMO261" s="0"/>
      <c r="QMP261" s="0"/>
      <c r="QMQ261" s="0"/>
      <c r="QMR261" s="0"/>
      <c r="QMS261" s="0"/>
      <c r="QMT261" s="0"/>
      <c r="QMU261" s="0"/>
      <c r="QMV261" s="0"/>
      <c r="QMW261" s="0"/>
      <c r="QMX261" s="0"/>
      <c r="QMY261" s="0"/>
      <c r="QMZ261" s="0"/>
      <c r="QNA261" s="0"/>
      <c r="QNB261" s="0"/>
      <c r="QNC261" s="0"/>
      <c r="QND261" s="0"/>
      <c r="QNE261" s="0"/>
      <c r="QNF261" s="0"/>
      <c r="QNG261" s="0"/>
      <c r="QNH261" s="0"/>
      <c r="QNI261" s="0"/>
      <c r="QNJ261" s="0"/>
      <c r="QNK261" s="0"/>
      <c r="QNL261" s="0"/>
      <c r="QNM261" s="0"/>
      <c r="QNN261" s="0"/>
      <c r="QNO261" s="0"/>
      <c r="QNP261" s="0"/>
      <c r="QNQ261" s="0"/>
      <c r="QNR261" s="0"/>
      <c r="QNS261" s="0"/>
      <c r="QNT261" s="0"/>
      <c r="QNU261" s="0"/>
      <c r="QNV261" s="0"/>
      <c r="QNW261" s="0"/>
      <c r="QNX261" s="0"/>
      <c r="QNY261" s="0"/>
      <c r="QNZ261" s="0"/>
      <c r="QOA261" s="0"/>
      <c r="QOB261" s="0"/>
      <c r="QOC261" s="0"/>
      <c r="QOD261" s="0"/>
      <c r="QOE261" s="0"/>
      <c r="QOF261" s="0"/>
      <c r="QOG261" s="0"/>
      <c r="QOH261" s="0"/>
      <c r="QOI261" s="0"/>
      <c r="QOJ261" s="0"/>
      <c r="QOK261" s="0"/>
      <c r="QOL261" s="0"/>
      <c r="QOM261" s="0"/>
      <c r="QON261" s="0"/>
      <c r="QOO261" s="0"/>
      <c r="QOP261" s="0"/>
      <c r="QOQ261" s="0"/>
      <c r="QOR261" s="0"/>
      <c r="QOS261" s="0"/>
      <c r="QOT261" s="0"/>
      <c r="QOU261" s="0"/>
      <c r="QOV261" s="0"/>
      <c r="QOW261" s="0"/>
      <c r="QOX261" s="0"/>
      <c r="QOY261" s="0"/>
      <c r="QOZ261" s="0"/>
      <c r="QPA261" s="0"/>
      <c r="QPB261" s="0"/>
      <c r="QPC261" s="0"/>
      <c r="QPD261" s="0"/>
      <c r="QPE261" s="0"/>
      <c r="QPF261" s="0"/>
      <c r="QPG261" s="0"/>
      <c r="QPH261" s="0"/>
      <c r="QPI261" s="0"/>
      <c r="QPJ261" s="0"/>
      <c r="QPK261" s="0"/>
      <c r="QPL261" s="0"/>
      <c r="QPM261" s="0"/>
      <c r="QPN261" s="0"/>
      <c r="QPO261" s="0"/>
      <c r="QPP261" s="0"/>
      <c r="QPQ261" s="0"/>
      <c r="QPR261" s="0"/>
      <c r="QPS261" s="0"/>
      <c r="QPT261" s="0"/>
      <c r="QPU261" s="0"/>
      <c r="QPV261" s="0"/>
      <c r="QPW261" s="0"/>
      <c r="QPX261" s="0"/>
      <c r="QPY261" s="0"/>
      <c r="QPZ261" s="0"/>
      <c r="QQA261" s="0"/>
      <c r="QQB261" s="0"/>
      <c r="QQC261" s="0"/>
      <c r="QQD261" s="0"/>
      <c r="QQE261" s="0"/>
      <c r="QQF261" s="0"/>
      <c r="QQG261" s="0"/>
      <c r="QQH261" s="0"/>
      <c r="QQI261" s="0"/>
      <c r="QQJ261" s="0"/>
      <c r="QQK261" s="0"/>
      <c r="QQL261" s="0"/>
      <c r="QQM261" s="0"/>
      <c r="QQN261" s="0"/>
      <c r="QQO261" s="0"/>
      <c r="QQP261" s="0"/>
      <c r="QQQ261" s="0"/>
      <c r="QQR261" s="0"/>
      <c r="QQS261" s="0"/>
      <c r="QQT261" s="0"/>
      <c r="QQU261" s="0"/>
      <c r="QQV261" s="0"/>
      <c r="QQW261" s="0"/>
      <c r="QQX261" s="0"/>
      <c r="QQY261" s="0"/>
      <c r="QQZ261" s="0"/>
      <c r="QRA261" s="0"/>
      <c r="QRB261" s="0"/>
      <c r="QRC261" s="0"/>
      <c r="QRD261" s="0"/>
      <c r="QRE261" s="0"/>
      <c r="QRF261" s="0"/>
      <c r="QRG261" s="0"/>
      <c r="QRH261" s="0"/>
      <c r="QRI261" s="0"/>
      <c r="QRJ261" s="0"/>
      <c r="QRK261" s="0"/>
      <c r="QRL261" s="0"/>
      <c r="QRM261" s="0"/>
      <c r="QRN261" s="0"/>
      <c r="QRO261" s="0"/>
      <c r="QRP261" s="0"/>
      <c r="QRQ261" s="0"/>
      <c r="QRR261" s="0"/>
      <c r="QRS261" s="0"/>
      <c r="QRT261" s="0"/>
      <c r="QRU261" s="0"/>
      <c r="QRV261" s="0"/>
      <c r="QRW261" s="0"/>
      <c r="QRX261" s="0"/>
      <c r="QRY261" s="0"/>
      <c r="QRZ261" s="0"/>
      <c r="QSA261" s="0"/>
      <c r="QSB261" s="0"/>
      <c r="QSC261" s="0"/>
      <c r="QSD261" s="0"/>
      <c r="QSE261" s="0"/>
      <c r="QSF261" s="0"/>
      <c r="QSG261" s="0"/>
      <c r="QSH261" s="0"/>
      <c r="QSI261" s="0"/>
      <c r="QSJ261" s="0"/>
      <c r="QSK261" s="0"/>
      <c r="QSL261" s="0"/>
      <c r="QSM261" s="0"/>
      <c r="QSN261" s="0"/>
      <c r="QSO261" s="0"/>
      <c r="QSP261" s="0"/>
      <c r="QSQ261" s="0"/>
      <c r="QSR261" s="0"/>
      <c r="QSS261" s="0"/>
      <c r="QST261" s="0"/>
      <c r="QSU261" s="0"/>
      <c r="QSV261" s="0"/>
      <c r="QSW261" s="0"/>
      <c r="QSX261" s="0"/>
      <c r="QSY261" s="0"/>
      <c r="QSZ261" s="0"/>
      <c r="QTA261" s="0"/>
      <c r="QTB261" s="0"/>
      <c r="QTC261" s="0"/>
      <c r="QTD261" s="0"/>
      <c r="QTE261" s="0"/>
      <c r="QTF261" s="0"/>
      <c r="QTG261" s="0"/>
      <c r="QTH261" s="0"/>
      <c r="QTI261" s="0"/>
      <c r="QTJ261" s="0"/>
      <c r="QTK261" s="0"/>
      <c r="QTL261" s="0"/>
      <c r="QTM261" s="0"/>
      <c r="QTN261" s="0"/>
      <c r="QTO261" s="0"/>
      <c r="QTP261" s="0"/>
      <c r="QTQ261" s="0"/>
      <c r="QTR261" s="0"/>
      <c r="QTS261" s="0"/>
      <c r="QTT261" s="0"/>
      <c r="QTU261" s="0"/>
      <c r="QTV261" s="0"/>
      <c r="QTW261" s="0"/>
      <c r="QTX261" s="0"/>
      <c r="QTY261" s="0"/>
      <c r="QTZ261" s="0"/>
      <c r="QUA261" s="0"/>
      <c r="QUB261" s="0"/>
      <c r="QUC261" s="0"/>
      <c r="QUD261" s="0"/>
      <c r="QUE261" s="0"/>
      <c r="QUF261" s="0"/>
      <c r="QUG261" s="0"/>
      <c r="QUH261" s="0"/>
      <c r="QUI261" s="0"/>
      <c r="QUJ261" s="0"/>
      <c r="QUK261" s="0"/>
      <c r="QUL261" s="0"/>
      <c r="QUM261" s="0"/>
      <c r="QUN261" s="0"/>
      <c r="QUO261" s="0"/>
      <c r="QUP261" s="0"/>
      <c r="QUQ261" s="0"/>
      <c r="QUR261" s="0"/>
      <c r="QUS261" s="0"/>
      <c r="QUT261" s="0"/>
      <c r="QUU261" s="0"/>
      <c r="QUV261" s="0"/>
      <c r="QUW261" s="0"/>
      <c r="QUX261" s="0"/>
      <c r="QUY261" s="0"/>
      <c r="QUZ261" s="0"/>
      <c r="QVA261" s="0"/>
      <c r="QVB261" s="0"/>
      <c r="QVC261" s="0"/>
      <c r="QVD261" s="0"/>
      <c r="QVE261" s="0"/>
      <c r="QVF261" s="0"/>
      <c r="QVG261" s="0"/>
      <c r="QVH261" s="0"/>
      <c r="QVI261" s="0"/>
      <c r="QVJ261" s="0"/>
      <c r="QVK261" s="0"/>
      <c r="QVL261" s="0"/>
      <c r="QVM261" s="0"/>
      <c r="QVN261" s="0"/>
      <c r="QVO261" s="0"/>
      <c r="QVP261" s="0"/>
      <c r="QVQ261" s="0"/>
      <c r="QVR261" s="0"/>
      <c r="QVS261" s="0"/>
      <c r="QVT261" s="0"/>
      <c r="QVU261" s="0"/>
      <c r="QVV261" s="0"/>
      <c r="QVW261" s="0"/>
      <c r="QVX261" s="0"/>
      <c r="QVY261" s="0"/>
      <c r="QVZ261" s="0"/>
      <c r="QWA261" s="0"/>
      <c r="QWB261" s="0"/>
      <c r="QWC261" s="0"/>
      <c r="QWD261" s="0"/>
      <c r="QWE261" s="0"/>
      <c r="QWF261" s="0"/>
      <c r="QWG261" s="0"/>
      <c r="QWH261" s="0"/>
      <c r="QWI261" s="0"/>
      <c r="QWJ261" s="0"/>
      <c r="QWK261" s="0"/>
      <c r="QWL261" s="0"/>
      <c r="QWM261" s="0"/>
      <c r="QWN261" s="0"/>
      <c r="QWO261" s="0"/>
      <c r="QWP261" s="0"/>
      <c r="QWQ261" s="0"/>
      <c r="QWR261" s="0"/>
      <c r="QWS261" s="0"/>
      <c r="QWT261" s="0"/>
      <c r="QWU261" s="0"/>
      <c r="QWV261" s="0"/>
      <c r="QWW261" s="0"/>
      <c r="QWX261" s="0"/>
      <c r="QWY261" s="0"/>
      <c r="QWZ261" s="0"/>
      <c r="QXA261" s="0"/>
      <c r="QXB261" s="0"/>
      <c r="QXC261" s="0"/>
      <c r="QXD261" s="0"/>
      <c r="QXE261" s="0"/>
      <c r="QXF261" s="0"/>
      <c r="QXG261" s="0"/>
      <c r="QXH261" s="0"/>
      <c r="QXI261" s="0"/>
      <c r="QXJ261" s="0"/>
      <c r="QXK261" s="0"/>
      <c r="QXL261" s="0"/>
      <c r="QXM261" s="0"/>
      <c r="QXN261" s="0"/>
      <c r="QXO261" s="0"/>
      <c r="QXP261" s="0"/>
      <c r="QXQ261" s="0"/>
      <c r="QXR261" s="0"/>
      <c r="QXS261" s="0"/>
      <c r="QXT261" s="0"/>
      <c r="QXU261" s="0"/>
      <c r="QXV261" s="0"/>
      <c r="QXW261" s="0"/>
      <c r="QXX261" s="0"/>
      <c r="QXY261" s="0"/>
      <c r="QXZ261" s="0"/>
      <c r="QYA261" s="0"/>
      <c r="QYB261" s="0"/>
      <c r="QYC261" s="0"/>
      <c r="QYD261" s="0"/>
      <c r="QYE261" s="0"/>
      <c r="QYF261" s="0"/>
      <c r="QYG261" s="0"/>
      <c r="QYH261" s="0"/>
      <c r="QYI261" s="0"/>
      <c r="QYJ261" s="0"/>
      <c r="QYK261" s="0"/>
      <c r="QYL261" s="0"/>
      <c r="QYM261" s="0"/>
      <c r="QYN261" s="0"/>
      <c r="QYO261" s="0"/>
      <c r="QYP261" s="0"/>
      <c r="QYQ261" s="0"/>
      <c r="QYR261" s="0"/>
      <c r="QYS261" s="0"/>
      <c r="QYT261" s="0"/>
      <c r="QYU261" s="0"/>
      <c r="QYV261" s="0"/>
      <c r="QYW261" s="0"/>
      <c r="QYX261" s="0"/>
      <c r="QYY261" s="0"/>
      <c r="QYZ261" s="0"/>
      <c r="QZA261" s="0"/>
      <c r="QZB261" s="0"/>
      <c r="QZC261" s="0"/>
      <c r="QZD261" s="0"/>
      <c r="QZE261" s="0"/>
      <c r="QZF261" s="0"/>
      <c r="QZG261" s="0"/>
      <c r="QZH261" s="0"/>
      <c r="QZI261" s="0"/>
      <c r="QZJ261" s="0"/>
      <c r="QZK261" s="0"/>
      <c r="QZL261" s="0"/>
      <c r="QZM261" s="0"/>
      <c r="QZN261" s="0"/>
      <c r="QZO261" s="0"/>
      <c r="QZP261" s="0"/>
      <c r="QZQ261" s="0"/>
      <c r="QZR261" s="0"/>
      <c r="QZS261" s="0"/>
      <c r="QZT261" s="0"/>
      <c r="QZU261" s="0"/>
      <c r="QZV261" s="0"/>
      <c r="QZW261" s="0"/>
      <c r="QZX261" s="0"/>
      <c r="QZY261" s="0"/>
      <c r="QZZ261" s="0"/>
      <c r="RAA261" s="0"/>
      <c r="RAB261" s="0"/>
      <c r="RAC261" s="0"/>
      <c r="RAD261" s="0"/>
      <c r="RAE261" s="0"/>
      <c r="RAF261" s="0"/>
      <c r="RAG261" s="0"/>
      <c r="RAH261" s="0"/>
      <c r="RAI261" s="0"/>
      <c r="RAJ261" s="0"/>
      <c r="RAK261" s="0"/>
      <c r="RAL261" s="0"/>
      <c r="RAM261" s="0"/>
      <c r="RAN261" s="0"/>
      <c r="RAO261" s="0"/>
      <c r="RAP261" s="0"/>
      <c r="RAQ261" s="0"/>
      <c r="RAR261" s="0"/>
      <c r="RAS261" s="0"/>
      <c r="RAT261" s="0"/>
      <c r="RAU261" s="0"/>
      <c r="RAV261" s="0"/>
      <c r="RAW261" s="0"/>
      <c r="RAX261" s="0"/>
      <c r="RAY261" s="0"/>
      <c r="RAZ261" s="0"/>
      <c r="RBA261" s="0"/>
      <c r="RBB261" s="0"/>
      <c r="RBC261" s="0"/>
      <c r="RBD261" s="0"/>
      <c r="RBE261" s="0"/>
      <c r="RBF261" s="0"/>
      <c r="RBG261" s="0"/>
      <c r="RBH261" s="0"/>
      <c r="RBI261" s="0"/>
      <c r="RBJ261" s="0"/>
      <c r="RBK261" s="0"/>
      <c r="RBL261" s="0"/>
      <c r="RBM261" s="0"/>
      <c r="RBN261" s="0"/>
      <c r="RBO261" s="0"/>
      <c r="RBP261" s="0"/>
      <c r="RBQ261" s="0"/>
      <c r="RBR261" s="0"/>
      <c r="RBS261" s="0"/>
      <c r="RBT261" s="0"/>
      <c r="RBU261" s="0"/>
      <c r="RBV261" s="0"/>
      <c r="RBW261" s="0"/>
      <c r="RBX261" s="0"/>
      <c r="RBY261" s="0"/>
      <c r="RBZ261" s="0"/>
      <c r="RCA261" s="0"/>
      <c r="RCB261" s="0"/>
      <c r="RCC261" s="0"/>
      <c r="RCD261" s="0"/>
      <c r="RCE261" s="0"/>
      <c r="RCF261" s="0"/>
      <c r="RCG261" s="0"/>
      <c r="RCH261" s="0"/>
      <c r="RCI261" s="0"/>
      <c r="RCJ261" s="0"/>
      <c r="RCK261" s="0"/>
      <c r="RCL261" s="0"/>
      <c r="RCM261" s="0"/>
      <c r="RCN261" s="0"/>
      <c r="RCO261" s="0"/>
      <c r="RCP261" s="0"/>
      <c r="RCQ261" s="0"/>
      <c r="RCR261" s="0"/>
      <c r="RCS261" s="0"/>
      <c r="RCT261" s="0"/>
      <c r="RCU261" s="0"/>
      <c r="RCV261" s="0"/>
      <c r="RCW261" s="0"/>
      <c r="RCX261" s="0"/>
      <c r="RCY261" s="0"/>
      <c r="RCZ261" s="0"/>
      <c r="RDA261" s="0"/>
      <c r="RDB261" s="0"/>
      <c r="RDC261" s="0"/>
      <c r="RDD261" s="0"/>
      <c r="RDE261" s="0"/>
      <c r="RDF261" s="0"/>
      <c r="RDG261" s="0"/>
      <c r="RDH261" s="0"/>
      <c r="RDI261" s="0"/>
      <c r="RDJ261" s="0"/>
      <c r="RDK261" s="0"/>
      <c r="RDL261" s="0"/>
      <c r="RDM261" s="0"/>
      <c r="RDN261" s="0"/>
      <c r="RDO261" s="0"/>
      <c r="RDP261" s="0"/>
      <c r="RDQ261" s="0"/>
      <c r="RDR261" s="0"/>
      <c r="RDS261" s="0"/>
      <c r="RDT261" s="0"/>
      <c r="RDU261" s="0"/>
      <c r="RDV261" s="0"/>
      <c r="RDW261" s="0"/>
      <c r="RDX261" s="0"/>
      <c r="RDY261" s="0"/>
      <c r="RDZ261" s="0"/>
      <c r="REA261" s="0"/>
      <c r="REB261" s="0"/>
      <c r="REC261" s="0"/>
      <c r="RED261" s="0"/>
      <c r="REE261" s="0"/>
      <c r="REF261" s="0"/>
      <c r="REG261" s="0"/>
      <c r="REH261" s="0"/>
      <c r="REI261" s="0"/>
      <c r="REJ261" s="0"/>
      <c r="REK261" s="0"/>
      <c r="REL261" s="0"/>
      <c r="REM261" s="0"/>
      <c r="REN261" s="0"/>
      <c r="REO261" s="0"/>
      <c r="REP261" s="0"/>
      <c r="REQ261" s="0"/>
      <c r="RER261" s="0"/>
      <c r="RES261" s="0"/>
      <c r="RET261" s="0"/>
      <c r="REU261" s="0"/>
      <c r="REV261" s="0"/>
      <c r="REW261" s="0"/>
      <c r="REX261" s="0"/>
      <c r="REY261" s="0"/>
      <c r="REZ261" s="0"/>
      <c r="RFA261" s="0"/>
      <c r="RFB261" s="0"/>
      <c r="RFC261" s="0"/>
      <c r="RFD261" s="0"/>
      <c r="RFE261" s="0"/>
      <c r="RFF261" s="0"/>
      <c r="RFG261" s="0"/>
      <c r="RFH261" s="0"/>
      <c r="RFI261" s="0"/>
      <c r="RFJ261" s="0"/>
      <c r="RFK261" s="0"/>
      <c r="RFL261" s="0"/>
      <c r="RFM261" s="0"/>
      <c r="RFN261" s="0"/>
      <c r="RFO261" s="0"/>
      <c r="RFP261" s="0"/>
      <c r="RFQ261" s="0"/>
      <c r="RFR261" s="0"/>
      <c r="RFS261" s="0"/>
      <c r="RFT261" s="0"/>
      <c r="RFU261" s="0"/>
      <c r="RFV261" s="0"/>
      <c r="RFW261" s="0"/>
      <c r="RFX261" s="0"/>
      <c r="RFY261" s="0"/>
      <c r="RFZ261" s="0"/>
      <c r="RGA261" s="0"/>
      <c r="RGB261" s="0"/>
      <c r="RGC261" s="0"/>
      <c r="RGD261" s="0"/>
      <c r="RGE261" s="0"/>
      <c r="RGF261" s="0"/>
      <c r="RGG261" s="0"/>
      <c r="RGH261" s="0"/>
      <c r="RGI261" s="0"/>
      <c r="RGJ261" s="0"/>
      <c r="RGK261" s="0"/>
      <c r="RGL261" s="0"/>
      <c r="RGM261" s="0"/>
      <c r="RGN261" s="0"/>
      <c r="RGO261" s="0"/>
      <c r="RGP261" s="0"/>
      <c r="RGQ261" s="0"/>
      <c r="RGR261" s="0"/>
      <c r="RGS261" s="0"/>
      <c r="RGT261" s="0"/>
      <c r="RGU261" s="0"/>
      <c r="RGV261" s="0"/>
      <c r="RGW261" s="0"/>
      <c r="RGX261" s="0"/>
      <c r="RGY261" s="0"/>
      <c r="RGZ261" s="0"/>
      <c r="RHA261" s="0"/>
      <c r="RHB261" s="0"/>
      <c r="RHC261" s="0"/>
      <c r="RHD261" s="0"/>
      <c r="RHE261" s="0"/>
      <c r="RHF261" s="0"/>
      <c r="RHG261" s="0"/>
      <c r="RHH261" s="0"/>
      <c r="RHI261" s="0"/>
      <c r="RHJ261" s="0"/>
      <c r="RHK261" s="0"/>
      <c r="RHL261" s="0"/>
      <c r="RHM261" s="0"/>
      <c r="RHN261" s="0"/>
      <c r="RHO261" s="0"/>
      <c r="RHP261" s="0"/>
      <c r="RHQ261" s="0"/>
      <c r="RHR261" s="0"/>
      <c r="RHS261" s="0"/>
      <c r="RHT261" s="0"/>
      <c r="RHU261" s="0"/>
      <c r="RHV261" s="0"/>
      <c r="RHW261" s="0"/>
      <c r="RHX261" s="0"/>
      <c r="RHY261" s="0"/>
      <c r="RHZ261" s="0"/>
      <c r="RIA261" s="0"/>
      <c r="RIB261" s="0"/>
      <c r="RIC261" s="0"/>
      <c r="RID261" s="0"/>
      <c r="RIE261" s="0"/>
      <c r="RIF261" s="0"/>
      <c r="RIG261" s="0"/>
      <c r="RIH261" s="0"/>
      <c r="RII261" s="0"/>
      <c r="RIJ261" s="0"/>
      <c r="RIK261" s="0"/>
      <c r="RIL261" s="0"/>
      <c r="RIM261" s="0"/>
      <c r="RIN261" s="0"/>
      <c r="RIO261" s="0"/>
      <c r="RIP261" s="0"/>
      <c r="RIQ261" s="0"/>
      <c r="RIR261" s="0"/>
      <c r="RIS261" s="0"/>
      <c r="RIT261" s="0"/>
      <c r="RIU261" s="0"/>
      <c r="RIV261" s="0"/>
      <c r="RIW261" s="0"/>
      <c r="RIX261" s="0"/>
      <c r="RIY261" s="0"/>
      <c r="RIZ261" s="0"/>
      <c r="RJA261" s="0"/>
      <c r="RJB261" s="0"/>
      <c r="RJC261" s="0"/>
      <c r="RJD261" s="0"/>
      <c r="RJE261" s="0"/>
      <c r="RJF261" s="0"/>
      <c r="RJG261" s="0"/>
      <c r="RJH261" s="0"/>
      <c r="RJI261" s="0"/>
      <c r="RJJ261" s="0"/>
      <c r="RJK261" s="0"/>
      <c r="RJL261" s="0"/>
      <c r="RJM261" s="0"/>
      <c r="RJN261" s="0"/>
      <c r="RJO261" s="0"/>
      <c r="RJP261" s="0"/>
      <c r="RJQ261" s="0"/>
      <c r="RJR261" s="0"/>
      <c r="RJS261" s="0"/>
      <c r="RJT261" s="0"/>
      <c r="RJU261" s="0"/>
      <c r="RJV261" s="0"/>
      <c r="RJW261" s="0"/>
      <c r="RJX261" s="0"/>
      <c r="RJY261" s="0"/>
      <c r="RJZ261" s="0"/>
      <c r="RKA261" s="0"/>
      <c r="RKB261" s="0"/>
      <c r="RKC261" s="0"/>
      <c r="RKD261" s="0"/>
      <c r="RKE261" s="0"/>
      <c r="RKF261" s="0"/>
      <c r="RKG261" s="0"/>
      <c r="RKH261" s="0"/>
      <c r="RKI261" s="0"/>
      <c r="RKJ261" s="0"/>
      <c r="RKK261" s="0"/>
      <c r="RKL261" s="0"/>
      <c r="RKM261" s="0"/>
      <c r="RKN261" s="0"/>
      <c r="RKO261" s="0"/>
      <c r="RKP261" s="0"/>
      <c r="RKQ261" s="0"/>
      <c r="RKR261" s="0"/>
      <c r="RKS261" s="0"/>
      <c r="RKT261" s="0"/>
      <c r="RKU261" s="0"/>
      <c r="RKV261" s="0"/>
      <c r="RKW261" s="0"/>
      <c r="RKX261" s="0"/>
      <c r="RKY261" s="0"/>
      <c r="RKZ261" s="0"/>
      <c r="RLA261" s="0"/>
      <c r="RLB261" s="0"/>
      <c r="RLC261" s="0"/>
      <c r="RLD261" s="0"/>
      <c r="RLE261" s="0"/>
      <c r="RLF261" s="0"/>
      <c r="RLG261" s="0"/>
      <c r="RLH261" s="0"/>
      <c r="RLI261" s="0"/>
      <c r="RLJ261" s="0"/>
      <c r="RLK261" s="0"/>
      <c r="RLL261" s="0"/>
      <c r="RLM261" s="0"/>
      <c r="RLN261" s="0"/>
      <c r="RLO261" s="0"/>
      <c r="RLP261" s="0"/>
      <c r="RLQ261" s="0"/>
      <c r="RLR261" s="0"/>
      <c r="RLS261" s="0"/>
      <c r="RLT261" s="0"/>
      <c r="RLU261" s="0"/>
      <c r="RLV261" s="0"/>
      <c r="RLW261" s="0"/>
      <c r="RLX261" s="0"/>
      <c r="RLY261" s="0"/>
      <c r="RLZ261" s="0"/>
      <c r="RMA261" s="0"/>
      <c r="RMB261" s="0"/>
      <c r="RMC261" s="0"/>
      <c r="RMD261" s="0"/>
      <c r="RME261" s="0"/>
      <c r="RMF261" s="0"/>
      <c r="RMG261" s="0"/>
      <c r="RMH261" s="0"/>
      <c r="RMI261" s="0"/>
      <c r="RMJ261" s="0"/>
      <c r="RMK261" s="0"/>
      <c r="RML261" s="0"/>
      <c r="RMM261" s="0"/>
      <c r="RMN261" s="0"/>
      <c r="RMO261" s="0"/>
      <c r="RMP261" s="0"/>
      <c r="RMQ261" s="0"/>
      <c r="RMR261" s="0"/>
      <c r="RMS261" s="0"/>
      <c r="RMT261" s="0"/>
      <c r="RMU261" s="0"/>
      <c r="RMV261" s="0"/>
      <c r="RMW261" s="0"/>
      <c r="RMX261" s="0"/>
      <c r="RMY261" s="0"/>
      <c r="RMZ261" s="0"/>
      <c r="RNA261" s="0"/>
      <c r="RNB261" s="0"/>
      <c r="RNC261" s="0"/>
      <c r="RND261" s="0"/>
      <c r="RNE261" s="0"/>
      <c r="RNF261" s="0"/>
      <c r="RNG261" s="0"/>
      <c r="RNH261" s="0"/>
      <c r="RNI261" s="0"/>
      <c r="RNJ261" s="0"/>
      <c r="RNK261" s="0"/>
      <c r="RNL261" s="0"/>
      <c r="RNM261" s="0"/>
      <c r="RNN261" s="0"/>
      <c r="RNO261" s="0"/>
      <c r="RNP261" s="0"/>
      <c r="RNQ261" s="0"/>
      <c r="RNR261" s="0"/>
      <c r="RNS261" s="0"/>
      <c r="RNT261" s="0"/>
      <c r="RNU261" s="0"/>
      <c r="RNV261" s="0"/>
      <c r="RNW261" s="0"/>
      <c r="RNX261" s="0"/>
      <c r="RNY261" s="0"/>
      <c r="RNZ261" s="0"/>
      <c r="ROA261" s="0"/>
      <c r="ROB261" s="0"/>
      <c r="ROC261" s="0"/>
      <c r="ROD261" s="0"/>
      <c r="ROE261" s="0"/>
      <c r="ROF261" s="0"/>
      <c r="ROG261" s="0"/>
      <c r="ROH261" s="0"/>
      <c r="ROI261" s="0"/>
      <c r="ROJ261" s="0"/>
      <c r="ROK261" s="0"/>
      <c r="ROL261" s="0"/>
      <c r="ROM261" s="0"/>
      <c r="RON261" s="0"/>
      <c r="ROO261" s="0"/>
      <c r="ROP261" s="0"/>
      <c r="ROQ261" s="0"/>
      <c r="ROR261" s="0"/>
      <c r="ROS261" s="0"/>
      <c r="ROT261" s="0"/>
      <c r="ROU261" s="0"/>
      <c r="ROV261" s="0"/>
      <c r="ROW261" s="0"/>
      <c r="ROX261" s="0"/>
      <c r="ROY261" s="0"/>
      <c r="ROZ261" s="0"/>
      <c r="RPA261" s="0"/>
      <c r="RPB261" s="0"/>
      <c r="RPC261" s="0"/>
      <c r="RPD261" s="0"/>
      <c r="RPE261" s="0"/>
      <c r="RPF261" s="0"/>
      <c r="RPG261" s="0"/>
      <c r="RPH261" s="0"/>
      <c r="RPI261" s="0"/>
      <c r="RPJ261" s="0"/>
      <c r="RPK261" s="0"/>
      <c r="RPL261" s="0"/>
      <c r="RPM261" s="0"/>
      <c r="RPN261" s="0"/>
      <c r="RPO261" s="0"/>
      <c r="RPP261" s="0"/>
      <c r="RPQ261" s="0"/>
      <c r="RPR261" s="0"/>
      <c r="RPS261" s="0"/>
      <c r="RPT261" s="0"/>
      <c r="RPU261" s="0"/>
      <c r="RPV261" s="0"/>
      <c r="RPW261" s="0"/>
      <c r="RPX261" s="0"/>
      <c r="RPY261" s="0"/>
      <c r="RPZ261" s="0"/>
      <c r="RQA261" s="0"/>
      <c r="RQB261" s="0"/>
      <c r="RQC261" s="0"/>
      <c r="RQD261" s="0"/>
      <c r="RQE261" s="0"/>
      <c r="RQF261" s="0"/>
      <c r="RQG261" s="0"/>
      <c r="RQH261" s="0"/>
      <c r="RQI261" s="0"/>
      <c r="RQJ261" s="0"/>
      <c r="RQK261" s="0"/>
      <c r="RQL261" s="0"/>
      <c r="RQM261" s="0"/>
      <c r="RQN261" s="0"/>
      <c r="RQO261" s="0"/>
      <c r="RQP261" s="0"/>
      <c r="RQQ261" s="0"/>
      <c r="RQR261" s="0"/>
      <c r="RQS261" s="0"/>
      <c r="RQT261" s="0"/>
      <c r="RQU261" s="0"/>
      <c r="RQV261" s="0"/>
      <c r="RQW261" s="0"/>
      <c r="RQX261" s="0"/>
      <c r="RQY261" s="0"/>
      <c r="RQZ261" s="0"/>
      <c r="RRA261" s="0"/>
      <c r="RRB261" s="0"/>
      <c r="RRC261" s="0"/>
      <c r="RRD261" s="0"/>
      <c r="RRE261" s="0"/>
      <c r="RRF261" s="0"/>
      <c r="RRG261" s="0"/>
      <c r="RRH261" s="0"/>
      <c r="RRI261" s="0"/>
      <c r="RRJ261" s="0"/>
      <c r="RRK261" s="0"/>
      <c r="RRL261" s="0"/>
      <c r="RRM261" s="0"/>
      <c r="RRN261" s="0"/>
      <c r="RRO261" s="0"/>
      <c r="RRP261" s="0"/>
      <c r="RRQ261" s="0"/>
      <c r="RRR261" s="0"/>
      <c r="RRS261" s="0"/>
      <c r="RRT261" s="0"/>
      <c r="RRU261" s="0"/>
      <c r="RRV261" s="0"/>
      <c r="RRW261" s="0"/>
      <c r="RRX261" s="0"/>
      <c r="RRY261" s="0"/>
      <c r="RRZ261" s="0"/>
      <c r="RSA261" s="0"/>
      <c r="RSB261" s="0"/>
      <c r="RSC261" s="0"/>
      <c r="RSD261" s="0"/>
      <c r="RSE261" s="0"/>
      <c r="RSF261" s="0"/>
      <c r="RSG261" s="0"/>
      <c r="RSH261" s="0"/>
      <c r="RSI261" s="0"/>
      <c r="RSJ261" s="0"/>
      <c r="RSK261" s="0"/>
      <c r="RSL261" s="0"/>
      <c r="RSM261" s="0"/>
      <c r="RSN261" s="0"/>
      <c r="RSO261" s="0"/>
      <c r="RSP261" s="0"/>
      <c r="RSQ261" s="0"/>
      <c r="RSR261" s="0"/>
      <c r="RSS261" s="0"/>
      <c r="RST261" s="0"/>
      <c r="RSU261" s="0"/>
      <c r="RSV261" s="0"/>
      <c r="RSW261" s="0"/>
      <c r="RSX261" s="0"/>
      <c r="RSY261" s="0"/>
      <c r="RSZ261" s="0"/>
      <c r="RTA261" s="0"/>
      <c r="RTB261" s="0"/>
      <c r="RTC261" s="0"/>
      <c r="RTD261" s="0"/>
      <c r="RTE261" s="0"/>
      <c r="RTF261" s="0"/>
      <c r="RTG261" s="0"/>
      <c r="RTH261" s="0"/>
      <c r="RTI261" s="0"/>
      <c r="RTJ261" s="0"/>
      <c r="RTK261" s="0"/>
      <c r="RTL261" s="0"/>
      <c r="RTM261" s="0"/>
      <c r="RTN261" s="0"/>
      <c r="RTO261" s="0"/>
      <c r="RTP261" s="0"/>
      <c r="RTQ261" s="0"/>
      <c r="RTR261" s="0"/>
      <c r="RTS261" s="0"/>
      <c r="RTT261" s="0"/>
      <c r="RTU261" s="0"/>
      <c r="RTV261" s="0"/>
      <c r="RTW261" s="0"/>
      <c r="RTX261" s="0"/>
      <c r="RTY261" s="0"/>
      <c r="RTZ261" s="0"/>
      <c r="RUA261" s="0"/>
      <c r="RUB261" s="0"/>
      <c r="RUC261" s="0"/>
      <c r="RUD261" s="0"/>
      <c r="RUE261" s="0"/>
      <c r="RUF261" s="0"/>
      <c r="RUG261" s="0"/>
      <c r="RUH261" s="0"/>
      <c r="RUI261" s="0"/>
      <c r="RUJ261" s="0"/>
      <c r="RUK261" s="0"/>
      <c r="RUL261" s="0"/>
      <c r="RUM261" s="0"/>
      <c r="RUN261" s="0"/>
      <c r="RUO261" s="0"/>
      <c r="RUP261" s="0"/>
      <c r="RUQ261" s="0"/>
      <c r="RUR261" s="0"/>
      <c r="RUS261" s="0"/>
      <c r="RUT261" s="0"/>
      <c r="RUU261" s="0"/>
      <c r="RUV261" s="0"/>
      <c r="RUW261" s="0"/>
      <c r="RUX261" s="0"/>
      <c r="RUY261" s="0"/>
      <c r="RUZ261" s="0"/>
      <c r="RVA261" s="0"/>
      <c r="RVB261" s="0"/>
      <c r="RVC261" s="0"/>
      <c r="RVD261" s="0"/>
      <c r="RVE261" s="0"/>
      <c r="RVF261" s="0"/>
      <c r="RVG261" s="0"/>
      <c r="RVH261" s="0"/>
      <c r="RVI261" s="0"/>
      <c r="RVJ261" s="0"/>
      <c r="RVK261" s="0"/>
      <c r="RVL261" s="0"/>
      <c r="RVM261" s="0"/>
      <c r="RVN261" s="0"/>
      <c r="RVO261" s="0"/>
      <c r="RVP261" s="0"/>
      <c r="RVQ261" s="0"/>
      <c r="RVR261" s="0"/>
      <c r="RVS261" s="0"/>
      <c r="RVT261" s="0"/>
      <c r="RVU261" s="0"/>
      <c r="RVV261" s="0"/>
      <c r="RVW261" s="0"/>
      <c r="RVX261" s="0"/>
      <c r="RVY261" s="0"/>
      <c r="RVZ261" s="0"/>
      <c r="RWA261" s="0"/>
      <c r="RWB261" s="0"/>
      <c r="RWC261" s="0"/>
      <c r="RWD261" s="0"/>
      <c r="RWE261" s="0"/>
      <c r="RWF261" s="0"/>
      <c r="RWG261" s="0"/>
      <c r="RWH261" s="0"/>
      <c r="RWI261" s="0"/>
      <c r="RWJ261" s="0"/>
      <c r="RWK261" s="0"/>
      <c r="RWL261" s="0"/>
      <c r="RWM261" s="0"/>
      <c r="RWN261" s="0"/>
      <c r="RWO261" s="0"/>
      <c r="RWP261" s="0"/>
      <c r="RWQ261" s="0"/>
      <c r="RWR261" s="0"/>
      <c r="RWS261" s="0"/>
      <c r="RWT261" s="0"/>
      <c r="RWU261" s="0"/>
      <c r="RWV261" s="0"/>
      <c r="RWW261" s="0"/>
      <c r="RWX261" s="0"/>
      <c r="RWY261" s="0"/>
      <c r="RWZ261" s="0"/>
      <c r="RXA261" s="0"/>
      <c r="RXB261" s="0"/>
      <c r="RXC261" s="0"/>
      <c r="RXD261" s="0"/>
      <c r="RXE261" s="0"/>
      <c r="RXF261" s="0"/>
      <c r="RXG261" s="0"/>
      <c r="RXH261" s="0"/>
      <c r="RXI261" s="0"/>
      <c r="RXJ261" s="0"/>
      <c r="RXK261" s="0"/>
      <c r="RXL261" s="0"/>
      <c r="RXM261" s="0"/>
      <c r="RXN261" s="0"/>
      <c r="RXO261" s="0"/>
      <c r="RXP261" s="0"/>
      <c r="RXQ261" s="0"/>
      <c r="RXR261" s="0"/>
      <c r="RXS261" s="0"/>
      <c r="RXT261" s="0"/>
      <c r="RXU261" s="0"/>
      <c r="RXV261" s="0"/>
      <c r="RXW261" s="0"/>
      <c r="RXX261" s="0"/>
      <c r="RXY261" s="0"/>
      <c r="RXZ261" s="0"/>
      <c r="RYA261" s="0"/>
      <c r="RYB261" s="0"/>
      <c r="RYC261" s="0"/>
      <c r="RYD261" s="0"/>
      <c r="RYE261" s="0"/>
      <c r="RYF261" s="0"/>
      <c r="RYG261" s="0"/>
      <c r="RYH261" s="0"/>
      <c r="RYI261" s="0"/>
      <c r="RYJ261" s="0"/>
      <c r="RYK261" s="0"/>
      <c r="RYL261" s="0"/>
      <c r="RYM261" s="0"/>
      <c r="RYN261" s="0"/>
      <c r="RYO261" s="0"/>
      <c r="RYP261" s="0"/>
      <c r="RYQ261" s="0"/>
      <c r="RYR261" s="0"/>
      <c r="RYS261" s="0"/>
      <c r="RYT261" s="0"/>
      <c r="RYU261" s="0"/>
      <c r="RYV261" s="0"/>
      <c r="RYW261" s="0"/>
      <c r="RYX261" s="0"/>
      <c r="RYY261" s="0"/>
      <c r="RYZ261" s="0"/>
      <c r="RZA261" s="0"/>
      <c r="RZB261" s="0"/>
      <c r="RZC261" s="0"/>
      <c r="RZD261" s="0"/>
      <c r="RZE261" s="0"/>
      <c r="RZF261" s="0"/>
      <c r="RZG261" s="0"/>
      <c r="RZH261" s="0"/>
      <c r="RZI261" s="0"/>
      <c r="RZJ261" s="0"/>
      <c r="RZK261" s="0"/>
      <c r="RZL261" s="0"/>
      <c r="RZM261" s="0"/>
      <c r="RZN261" s="0"/>
      <c r="RZO261" s="0"/>
      <c r="RZP261" s="0"/>
      <c r="RZQ261" s="0"/>
      <c r="RZR261" s="0"/>
      <c r="RZS261" s="0"/>
      <c r="RZT261" s="0"/>
      <c r="RZU261" s="0"/>
      <c r="RZV261" s="0"/>
      <c r="RZW261" s="0"/>
      <c r="RZX261" s="0"/>
      <c r="RZY261" s="0"/>
      <c r="RZZ261" s="0"/>
      <c r="SAA261" s="0"/>
      <c r="SAB261" s="0"/>
      <c r="SAC261" s="0"/>
      <c r="SAD261" s="0"/>
      <c r="SAE261" s="0"/>
      <c r="SAF261" s="0"/>
      <c r="SAG261" s="0"/>
      <c r="SAH261" s="0"/>
      <c r="SAI261" s="0"/>
      <c r="SAJ261" s="0"/>
      <c r="SAK261" s="0"/>
      <c r="SAL261" s="0"/>
      <c r="SAM261" s="0"/>
      <c r="SAN261" s="0"/>
      <c r="SAO261" s="0"/>
      <c r="SAP261" s="0"/>
      <c r="SAQ261" s="0"/>
      <c r="SAR261" s="0"/>
      <c r="SAS261" s="0"/>
      <c r="SAT261" s="0"/>
      <c r="SAU261" s="0"/>
      <c r="SAV261" s="0"/>
      <c r="SAW261" s="0"/>
      <c r="SAX261" s="0"/>
      <c r="SAY261" s="0"/>
      <c r="SAZ261" s="0"/>
      <c r="SBA261" s="0"/>
      <c r="SBB261" s="0"/>
      <c r="SBC261" s="0"/>
      <c r="SBD261" s="0"/>
      <c r="SBE261" s="0"/>
      <c r="SBF261" s="0"/>
      <c r="SBG261" s="0"/>
      <c r="SBH261" s="0"/>
      <c r="SBI261" s="0"/>
      <c r="SBJ261" s="0"/>
      <c r="SBK261" s="0"/>
      <c r="SBL261" s="0"/>
      <c r="SBM261" s="0"/>
      <c r="SBN261" s="0"/>
      <c r="SBO261" s="0"/>
      <c r="SBP261" s="0"/>
      <c r="SBQ261" s="0"/>
      <c r="SBR261" s="0"/>
      <c r="SBS261" s="0"/>
      <c r="SBT261" s="0"/>
      <c r="SBU261" s="0"/>
      <c r="SBV261" s="0"/>
      <c r="SBW261" s="0"/>
      <c r="SBX261" s="0"/>
      <c r="SBY261" s="0"/>
      <c r="SBZ261" s="0"/>
      <c r="SCA261" s="0"/>
      <c r="SCB261" s="0"/>
      <c r="SCC261" s="0"/>
      <c r="SCD261" s="0"/>
      <c r="SCE261" s="0"/>
      <c r="SCF261" s="0"/>
      <c r="SCG261" s="0"/>
      <c r="SCH261" s="0"/>
      <c r="SCI261" s="0"/>
      <c r="SCJ261" s="0"/>
      <c r="SCK261" s="0"/>
      <c r="SCL261" s="0"/>
      <c r="SCM261" s="0"/>
      <c r="SCN261" s="0"/>
      <c r="SCO261" s="0"/>
      <c r="SCP261" s="0"/>
      <c r="SCQ261" s="0"/>
      <c r="SCR261" s="0"/>
      <c r="SCS261" s="0"/>
      <c r="SCT261" s="0"/>
      <c r="SCU261" s="0"/>
      <c r="SCV261" s="0"/>
      <c r="SCW261" s="0"/>
      <c r="SCX261" s="0"/>
      <c r="SCY261" s="0"/>
      <c r="SCZ261" s="0"/>
      <c r="SDA261" s="0"/>
      <c r="SDB261" s="0"/>
      <c r="SDC261" s="0"/>
      <c r="SDD261" s="0"/>
      <c r="SDE261" s="0"/>
      <c r="SDF261" s="0"/>
      <c r="SDG261" s="0"/>
      <c r="SDH261" s="0"/>
      <c r="SDI261" s="0"/>
      <c r="SDJ261" s="0"/>
      <c r="SDK261" s="0"/>
      <c r="SDL261" s="0"/>
      <c r="SDM261" s="0"/>
      <c r="SDN261" s="0"/>
      <c r="SDO261" s="0"/>
      <c r="SDP261" s="0"/>
      <c r="SDQ261" s="0"/>
      <c r="SDR261" s="0"/>
      <c r="SDS261" s="0"/>
      <c r="SDT261" s="0"/>
      <c r="SDU261" s="0"/>
      <c r="SDV261" s="0"/>
      <c r="SDW261" s="0"/>
      <c r="SDX261" s="0"/>
      <c r="SDY261" s="0"/>
      <c r="SDZ261" s="0"/>
      <c r="SEA261" s="0"/>
      <c r="SEB261" s="0"/>
      <c r="SEC261" s="0"/>
      <c r="SED261" s="0"/>
      <c r="SEE261" s="0"/>
      <c r="SEF261" s="0"/>
      <c r="SEG261" s="0"/>
      <c r="SEH261" s="0"/>
      <c r="SEI261" s="0"/>
      <c r="SEJ261" s="0"/>
      <c r="SEK261" s="0"/>
      <c r="SEL261" s="0"/>
      <c r="SEM261" s="0"/>
      <c r="SEN261" s="0"/>
      <c r="SEO261" s="0"/>
      <c r="SEP261" s="0"/>
      <c r="SEQ261" s="0"/>
      <c r="SER261" s="0"/>
      <c r="SES261" s="0"/>
      <c r="SET261" s="0"/>
      <c r="SEU261" s="0"/>
      <c r="SEV261" s="0"/>
      <c r="SEW261" s="0"/>
      <c r="SEX261" s="0"/>
      <c r="SEY261" s="0"/>
      <c r="SEZ261" s="0"/>
      <c r="SFA261" s="0"/>
      <c r="SFB261" s="0"/>
      <c r="SFC261" s="0"/>
      <c r="SFD261" s="0"/>
      <c r="SFE261" s="0"/>
      <c r="SFF261" s="0"/>
      <c r="SFG261" s="0"/>
      <c r="SFH261" s="0"/>
      <c r="SFI261" s="0"/>
      <c r="SFJ261" s="0"/>
      <c r="SFK261" s="0"/>
      <c r="SFL261" s="0"/>
      <c r="SFM261" s="0"/>
      <c r="SFN261" s="0"/>
      <c r="SFO261" s="0"/>
      <c r="SFP261" s="0"/>
      <c r="SFQ261" s="0"/>
      <c r="SFR261" s="0"/>
      <c r="SFS261" s="0"/>
      <c r="SFT261" s="0"/>
      <c r="SFU261" s="0"/>
      <c r="SFV261" s="0"/>
      <c r="SFW261" s="0"/>
      <c r="SFX261" s="0"/>
      <c r="SFY261" s="0"/>
      <c r="SFZ261" s="0"/>
      <c r="SGA261" s="0"/>
      <c r="SGB261" s="0"/>
      <c r="SGC261" s="0"/>
      <c r="SGD261" s="0"/>
      <c r="SGE261" s="0"/>
      <c r="SGF261" s="0"/>
      <c r="SGG261" s="0"/>
      <c r="SGH261" s="0"/>
      <c r="SGI261" s="0"/>
      <c r="SGJ261" s="0"/>
      <c r="SGK261" s="0"/>
      <c r="SGL261" s="0"/>
      <c r="SGM261" s="0"/>
      <c r="SGN261" s="0"/>
      <c r="SGO261" s="0"/>
      <c r="SGP261" s="0"/>
      <c r="SGQ261" s="0"/>
      <c r="SGR261" s="0"/>
      <c r="SGS261" s="0"/>
      <c r="SGT261" s="0"/>
      <c r="SGU261" s="0"/>
      <c r="SGV261" s="0"/>
      <c r="SGW261" s="0"/>
      <c r="SGX261" s="0"/>
      <c r="SGY261" s="0"/>
      <c r="SGZ261" s="0"/>
      <c r="SHA261" s="0"/>
      <c r="SHB261" s="0"/>
      <c r="SHC261" s="0"/>
      <c r="SHD261" s="0"/>
      <c r="SHE261" s="0"/>
      <c r="SHF261" s="0"/>
      <c r="SHG261" s="0"/>
      <c r="SHH261" s="0"/>
      <c r="SHI261" s="0"/>
      <c r="SHJ261" s="0"/>
      <c r="SHK261" s="0"/>
      <c r="SHL261" s="0"/>
      <c r="SHM261" s="0"/>
      <c r="SHN261" s="0"/>
      <c r="SHO261" s="0"/>
      <c r="SHP261" s="0"/>
      <c r="SHQ261" s="0"/>
      <c r="SHR261" s="0"/>
      <c r="SHS261" s="0"/>
      <c r="SHT261" s="0"/>
      <c r="SHU261" s="0"/>
      <c r="SHV261" s="0"/>
      <c r="SHW261" s="0"/>
      <c r="SHX261" s="0"/>
      <c r="SHY261" s="0"/>
      <c r="SHZ261" s="0"/>
      <c r="SIA261" s="0"/>
      <c r="SIB261" s="0"/>
      <c r="SIC261" s="0"/>
      <c r="SID261" s="0"/>
      <c r="SIE261" s="0"/>
      <c r="SIF261" s="0"/>
      <c r="SIG261" s="0"/>
      <c r="SIH261" s="0"/>
      <c r="SII261" s="0"/>
      <c r="SIJ261" s="0"/>
      <c r="SIK261" s="0"/>
      <c r="SIL261" s="0"/>
      <c r="SIM261" s="0"/>
      <c r="SIN261" s="0"/>
      <c r="SIO261" s="0"/>
      <c r="SIP261" s="0"/>
      <c r="SIQ261" s="0"/>
      <c r="SIR261" s="0"/>
      <c r="SIS261" s="0"/>
      <c r="SIT261" s="0"/>
      <c r="SIU261" s="0"/>
      <c r="SIV261" s="0"/>
      <c r="SIW261" s="0"/>
      <c r="SIX261" s="0"/>
      <c r="SIY261" s="0"/>
      <c r="SIZ261" s="0"/>
      <c r="SJA261" s="0"/>
      <c r="SJB261" s="0"/>
      <c r="SJC261" s="0"/>
      <c r="SJD261" s="0"/>
      <c r="SJE261" s="0"/>
      <c r="SJF261" s="0"/>
      <c r="SJG261" s="0"/>
      <c r="SJH261" s="0"/>
      <c r="SJI261" s="0"/>
      <c r="SJJ261" s="0"/>
      <c r="SJK261" s="0"/>
      <c r="SJL261" s="0"/>
      <c r="SJM261" s="0"/>
      <c r="SJN261" s="0"/>
      <c r="SJO261" s="0"/>
      <c r="SJP261" s="0"/>
      <c r="SJQ261" s="0"/>
      <c r="SJR261" s="0"/>
      <c r="SJS261" s="0"/>
      <c r="SJT261" s="0"/>
      <c r="SJU261" s="0"/>
      <c r="SJV261" s="0"/>
      <c r="SJW261" s="0"/>
      <c r="SJX261" s="0"/>
      <c r="SJY261" s="0"/>
      <c r="SJZ261" s="0"/>
      <c r="SKA261" s="0"/>
      <c r="SKB261" s="0"/>
      <c r="SKC261" s="0"/>
      <c r="SKD261" s="0"/>
      <c r="SKE261" s="0"/>
      <c r="SKF261" s="0"/>
      <c r="SKG261" s="0"/>
      <c r="SKH261" s="0"/>
      <c r="SKI261" s="0"/>
      <c r="SKJ261" s="0"/>
      <c r="SKK261" s="0"/>
      <c r="SKL261" s="0"/>
      <c r="SKM261" s="0"/>
      <c r="SKN261" s="0"/>
      <c r="SKO261" s="0"/>
      <c r="SKP261" s="0"/>
      <c r="SKQ261" s="0"/>
      <c r="SKR261" s="0"/>
      <c r="SKS261" s="0"/>
      <c r="SKT261" s="0"/>
      <c r="SKU261" s="0"/>
      <c r="SKV261" s="0"/>
      <c r="SKW261" s="0"/>
      <c r="SKX261" s="0"/>
      <c r="SKY261" s="0"/>
      <c r="SKZ261" s="0"/>
      <c r="SLA261" s="0"/>
      <c r="SLB261" s="0"/>
      <c r="SLC261" s="0"/>
      <c r="SLD261" s="0"/>
      <c r="SLE261" s="0"/>
      <c r="SLF261" s="0"/>
      <c r="SLG261" s="0"/>
      <c r="SLH261" s="0"/>
      <c r="SLI261" s="0"/>
      <c r="SLJ261" s="0"/>
      <c r="SLK261" s="0"/>
      <c r="SLL261" s="0"/>
      <c r="SLM261" s="0"/>
      <c r="SLN261" s="0"/>
      <c r="SLO261" s="0"/>
      <c r="SLP261" s="0"/>
      <c r="SLQ261" s="0"/>
      <c r="SLR261" s="0"/>
      <c r="SLS261" s="0"/>
      <c r="SLT261" s="0"/>
      <c r="SLU261" s="0"/>
      <c r="SLV261" s="0"/>
      <c r="SLW261" s="0"/>
      <c r="SLX261" s="0"/>
      <c r="SLY261" s="0"/>
      <c r="SLZ261" s="0"/>
      <c r="SMA261" s="0"/>
      <c r="SMB261" s="0"/>
      <c r="SMC261" s="0"/>
      <c r="SMD261" s="0"/>
      <c r="SME261" s="0"/>
      <c r="SMF261" s="0"/>
      <c r="SMG261" s="0"/>
      <c r="SMH261" s="0"/>
      <c r="SMI261" s="0"/>
      <c r="SMJ261" s="0"/>
      <c r="SMK261" s="0"/>
      <c r="SML261" s="0"/>
      <c r="SMM261" s="0"/>
      <c r="SMN261" s="0"/>
      <c r="SMO261" s="0"/>
      <c r="SMP261" s="0"/>
      <c r="SMQ261" s="0"/>
      <c r="SMR261" s="0"/>
      <c r="SMS261" s="0"/>
      <c r="SMT261" s="0"/>
      <c r="SMU261" s="0"/>
      <c r="SMV261" s="0"/>
      <c r="SMW261" s="0"/>
      <c r="SMX261" s="0"/>
      <c r="SMY261" s="0"/>
      <c r="SMZ261" s="0"/>
      <c r="SNA261" s="0"/>
      <c r="SNB261" s="0"/>
      <c r="SNC261" s="0"/>
      <c r="SND261" s="0"/>
      <c r="SNE261" s="0"/>
      <c r="SNF261" s="0"/>
      <c r="SNG261" s="0"/>
      <c r="SNH261" s="0"/>
      <c r="SNI261" s="0"/>
      <c r="SNJ261" s="0"/>
      <c r="SNK261" s="0"/>
      <c r="SNL261" s="0"/>
      <c r="SNM261" s="0"/>
      <c r="SNN261" s="0"/>
      <c r="SNO261" s="0"/>
      <c r="SNP261" s="0"/>
      <c r="SNQ261" s="0"/>
      <c r="SNR261" s="0"/>
      <c r="SNS261" s="0"/>
      <c r="SNT261" s="0"/>
      <c r="SNU261" s="0"/>
      <c r="SNV261" s="0"/>
      <c r="SNW261" s="0"/>
      <c r="SNX261" s="0"/>
      <c r="SNY261" s="0"/>
      <c r="SNZ261" s="0"/>
      <c r="SOA261" s="0"/>
      <c r="SOB261" s="0"/>
      <c r="SOC261" s="0"/>
      <c r="SOD261" s="0"/>
      <c r="SOE261" s="0"/>
      <c r="SOF261" s="0"/>
      <c r="SOG261" s="0"/>
      <c r="SOH261" s="0"/>
      <c r="SOI261" s="0"/>
      <c r="SOJ261" s="0"/>
      <c r="SOK261" s="0"/>
      <c r="SOL261" s="0"/>
      <c r="SOM261" s="0"/>
      <c r="SON261" s="0"/>
      <c r="SOO261" s="0"/>
      <c r="SOP261" s="0"/>
      <c r="SOQ261" s="0"/>
      <c r="SOR261" s="0"/>
      <c r="SOS261" s="0"/>
      <c r="SOT261" s="0"/>
      <c r="SOU261" s="0"/>
      <c r="SOV261" s="0"/>
      <c r="SOW261" s="0"/>
      <c r="SOX261" s="0"/>
      <c r="SOY261" s="0"/>
      <c r="SOZ261" s="0"/>
      <c r="SPA261" s="0"/>
      <c r="SPB261" s="0"/>
      <c r="SPC261" s="0"/>
      <c r="SPD261" s="0"/>
      <c r="SPE261" s="0"/>
      <c r="SPF261" s="0"/>
      <c r="SPG261" s="0"/>
      <c r="SPH261" s="0"/>
      <c r="SPI261" s="0"/>
      <c r="SPJ261" s="0"/>
      <c r="SPK261" s="0"/>
      <c r="SPL261" s="0"/>
      <c r="SPM261" s="0"/>
      <c r="SPN261" s="0"/>
      <c r="SPO261" s="0"/>
      <c r="SPP261" s="0"/>
      <c r="SPQ261" s="0"/>
      <c r="SPR261" s="0"/>
      <c r="SPS261" s="0"/>
      <c r="SPT261" s="0"/>
      <c r="SPU261" s="0"/>
      <c r="SPV261" s="0"/>
      <c r="SPW261" s="0"/>
      <c r="SPX261" s="0"/>
      <c r="SPY261" s="0"/>
      <c r="SPZ261" s="0"/>
      <c r="SQA261" s="0"/>
      <c r="SQB261" s="0"/>
      <c r="SQC261" s="0"/>
      <c r="SQD261" s="0"/>
      <c r="SQE261" s="0"/>
      <c r="SQF261" s="0"/>
      <c r="SQG261" s="0"/>
      <c r="SQH261" s="0"/>
      <c r="SQI261" s="0"/>
      <c r="SQJ261" s="0"/>
      <c r="SQK261" s="0"/>
      <c r="SQL261" s="0"/>
      <c r="SQM261" s="0"/>
      <c r="SQN261" s="0"/>
      <c r="SQO261" s="0"/>
      <c r="SQP261" s="0"/>
      <c r="SQQ261" s="0"/>
      <c r="SQR261" s="0"/>
      <c r="SQS261" s="0"/>
      <c r="SQT261" s="0"/>
      <c r="SQU261" s="0"/>
      <c r="SQV261" s="0"/>
      <c r="SQW261" s="0"/>
      <c r="SQX261" s="0"/>
      <c r="SQY261" s="0"/>
      <c r="SQZ261" s="0"/>
      <c r="SRA261" s="0"/>
      <c r="SRB261" s="0"/>
      <c r="SRC261" s="0"/>
      <c r="SRD261" s="0"/>
      <c r="SRE261" s="0"/>
      <c r="SRF261" s="0"/>
      <c r="SRG261" s="0"/>
      <c r="SRH261" s="0"/>
      <c r="SRI261" s="0"/>
      <c r="SRJ261" s="0"/>
      <c r="SRK261" s="0"/>
      <c r="SRL261" s="0"/>
      <c r="SRM261" s="0"/>
      <c r="SRN261" s="0"/>
      <c r="SRO261" s="0"/>
      <c r="SRP261" s="0"/>
      <c r="SRQ261" s="0"/>
      <c r="SRR261" s="0"/>
      <c r="SRS261" s="0"/>
      <c r="SRT261" s="0"/>
      <c r="SRU261" s="0"/>
      <c r="SRV261" s="0"/>
      <c r="SRW261" s="0"/>
      <c r="SRX261" s="0"/>
      <c r="SRY261" s="0"/>
      <c r="SRZ261" s="0"/>
      <c r="SSA261" s="0"/>
      <c r="SSB261" s="0"/>
      <c r="SSC261" s="0"/>
      <c r="SSD261" s="0"/>
      <c r="SSE261" s="0"/>
      <c r="SSF261" s="0"/>
      <c r="SSG261" s="0"/>
      <c r="SSH261" s="0"/>
      <c r="SSI261" s="0"/>
      <c r="SSJ261" s="0"/>
      <c r="SSK261" s="0"/>
      <c r="SSL261" s="0"/>
      <c r="SSM261" s="0"/>
      <c r="SSN261" s="0"/>
      <c r="SSO261" s="0"/>
      <c r="SSP261" s="0"/>
      <c r="SSQ261" s="0"/>
      <c r="SSR261" s="0"/>
      <c r="SSS261" s="0"/>
      <c r="SST261" s="0"/>
      <c r="SSU261" s="0"/>
      <c r="SSV261" s="0"/>
      <c r="SSW261" s="0"/>
      <c r="SSX261" s="0"/>
      <c r="SSY261" s="0"/>
      <c r="SSZ261" s="0"/>
      <c r="STA261" s="0"/>
      <c r="STB261" s="0"/>
      <c r="STC261" s="0"/>
      <c r="STD261" s="0"/>
      <c r="STE261" s="0"/>
      <c r="STF261" s="0"/>
      <c r="STG261" s="0"/>
      <c r="STH261" s="0"/>
      <c r="STI261" s="0"/>
      <c r="STJ261" s="0"/>
      <c r="STK261" s="0"/>
      <c r="STL261" s="0"/>
      <c r="STM261" s="0"/>
      <c r="STN261" s="0"/>
      <c r="STO261" s="0"/>
      <c r="STP261" s="0"/>
      <c r="STQ261" s="0"/>
      <c r="STR261" s="0"/>
      <c r="STS261" s="0"/>
      <c r="STT261" s="0"/>
      <c r="STU261" s="0"/>
      <c r="STV261" s="0"/>
      <c r="STW261" s="0"/>
      <c r="STX261" s="0"/>
      <c r="STY261" s="0"/>
      <c r="STZ261" s="0"/>
      <c r="SUA261" s="0"/>
      <c r="SUB261" s="0"/>
      <c r="SUC261" s="0"/>
      <c r="SUD261" s="0"/>
      <c r="SUE261" s="0"/>
      <c r="SUF261" s="0"/>
      <c r="SUG261" s="0"/>
      <c r="SUH261" s="0"/>
      <c r="SUI261" s="0"/>
      <c r="SUJ261" s="0"/>
      <c r="SUK261" s="0"/>
      <c r="SUL261" s="0"/>
      <c r="SUM261" s="0"/>
      <c r="SUN261" s="0"/>
      <c r="SUO261" s="0"/>
      <c r="SUP261" s="0"/>
      <c r="SUQ261" s="0"/>
      <c r="SUR261" s="0"/>
      <c r="SUS261" s="0"/>
      <c r="SUT261" s="0"/>
      <c r="SUU261" s="0"/>
      <c r="SUV261" s="0"/>
      <c r="SUW261" s="0"/>
      <c r="SUX261" s="0"/>
      <c r="SUY261" s="0"/>
      <c r="SUZ261" s="0"/>
      <c r="SVA261" s="0"/>
      <c r="SVB261" s="0"/>
      <c r="SVC261" s="0"/>
      <c r="SVD261" s="0"/>
      <c r="SVE261" s="0"/>
      <c r="SVF261" s="0"/>
      <c r="SVG261" s="0"/>
      <c r="SVH261" s="0"/>
      <c r="SVI261" s="0"/>
      <c r="SVJ261" s="0"/>
      <c r="SVK261" s="0"/>
      <c r="SVL261" s="0"/>
      <c r="SVM261" s="0"/>
      <c r="SVN261" s="0"/>
      <c r="SVO261" s="0"/>
      <c r="SVP261" s="0"/>
      <c r="SVQ261" s="0"/>
      <c r="SVR261" s="0"/>
      <c r="SVS261" s="0"/>
      <c r="SVT261" s="0"/>
      <c r="SVU261" s="0"/>
      <c r="SVV261" s="0"/>
      <c r="SVW261" s="0"/>
      <c r="SVX261" s="0"/>
      <c r="SVY261" s="0"/>
      <c r="SVZ261" s="0"/>
      <c r="SWA261" s="0"/>
      <c r="SWB261" s="0"/>
      <c r="SWC261" s="0"/>
      <c r="SWD261" s="0"/>
      <c r="SWE261" s="0"/>
      <c r="SWF261" s="0"/>
      <c r="SWG261" s="0"/>
      <c r="SWH261" s="0"/>
      <c r="SWI261" s="0"/>
      <c r="SWJ261" s="0"/>
      <c r="SWK261" s="0"/>
      <c r="SWL261" s="0"/>
      <c r="SWM261" s="0"/>
      <c r="SWN261" s="0"/>
      <c r="SWO261" s="0"/>
      <c r="SWP261" s="0"/>
      <c r="SWQ261" s="0"/>
      <c r="SWR261" s="0"/>
      <c r="SWS261" s="0"/>
      <c r="SWT261" s="0"/>
      <c r="SWU261" s="0"/>
      <c r="SWV261" s="0"/>
      <c r="SWW261" s="0"/>
      <c r="SWX261" s="0"/>
      <c r="SWY261" s="0"/>
      <c r="SWZ261" s="0"/>
      <c r="SXA261" s="0"/>
      <c r="SXB261" s="0"/>
      <c r="SXC261" s="0"/>
      <c r="SXD261" s="0"/>
      <c r="SXE261" s="0"/>
      <c r="SXF261" s="0"/>
      <c r="SXG261" s="0"/>
      <c r="SXH261" s="0"/>
      <c r="SXI261" s="0"/>
      <c r="SXJ261" s="0"/>
      <c r="SXK261" s="0"/>
      <c r="SXL261" s="0"/>
      <c r="SXM261" s="0"/>
      <c r="SXN261" s="0"/>
      <c r="SXO261" s="0"/>
      <c r="SXP261" s="0"/>
      <c r="SXQ261" s="0"/>
      <c r="SXR261" s="0"/>
      <c r="SXS261" s="0"/>
      <c r="SXT261" s="0"/>
      <c r="SXU261" s="0"/>
      <c r="SXV261" s="0"/>
      <c r="SXW261" s="0"/>
      <c r="SXX261" s="0"/>
      <c r="SXY261" s="0"/>
      <c r="SXZ261" s="0"/>
      <c r="SYA261" s="0"/>
      <c r="SYB261" s="0"/>
      <c r="SYC261" s="0"/>
      <c r="SYD261" s="0"/>
      <c r="SYE261" s="0"/>
      <c r="SYF261" s="0"/>
      <c r="SYG261" s="0"/>
      <c r="SYH261" s="0"/>
      <c r="SYI261" s="0"/>
      <c r="SYJ261" s="0"/>
      <c r="SYK261" s="0"/>
      <c r="SYL261" s="0"/>
      <c r="SYM261" s="0"/>
      <c r="SYN261" s="0"/>
      <c r="SYO261" s="0"/>
      <c r="SYP261" s="0"/>
      <c r="SYQ261" s="0"/>
      <c r="SYR261" s="0"/>
      <c r="SYS261" s="0"/>
      <c r="SYT261" s="0"/>
      <c r="SYU261" s="0"/>
      <c r="SYV261" s="0"/>
      <c r="SYW261" s="0"/>
      <c r="SYX261" s="0"/>
      <c r="SYY261" s="0"/>
      <c r="SYZ261" s="0"/>
      <c r="SZA261" s="0"/>
      <c r="SZB261" s="0"/>
      <c r="SZC261" s="0"/>
      <c r="SZD261" s="0"/>
      <c r="SZE261" s="0"/>
      <c r="SZF261" s="0"/>
      <c r="SZG261" s="0"/>
      <c r="SZH261" s="0"/>
      <c r="SZI261" s="0"/>
      <c r="SZJ261" s="0"/>
      <c r="SZK261" s="0"/>
      <c r="SZL261" s="0"/>
      <c r="SZM261" s="0"/>
      <c r="SZN261" s="0"/>
      <c r="SZO261" s="0"/>
      <c r="SZP261" s="0"/>
      <c r="SZQ261" s="0"/>
      <c r="SZR261" s="0"/>
      <c r="SZS261" s="0"/>
      <c r="SZT261" s="0"/>
      <c r="SZU261" s="0"/>
      <c r="SZV261" s="0"/>
      <c r="SZW261" s="0"/>
      <c r="SZX261" s="0"/>
      <c r="SZY261" s="0"/>
      <c r="SZZ261" s="0"/>
      <c r="TAA261" s="0"/>
      <c r="TAB261" s="0"/>
      <c r="TAC261" s="0"/>
      <c r="TAD261" s="0"/>
      <c r="TAE261" s="0"/>
      <c r="TAF261" s="0"/>
      <c r="TAG261" s="0"/>
      <c r="TAH261" s="0"/>
      <c r="TAI261" s="0"/>
      <c r="TAJ261" s="0"/>
      <c r="TAK261" s="0"/>
      <c r="TAL261" s="0"/>
      <c r="TAM261" s="0"/>
      <c r="TAN261" s="0"/>
      <c r="TAO261" s="0"/>
      <c r="TAP261" s="0"/>
      <c r="TAQ261" s="0"/>
      <c r="TAR261" s="0"/>
      <c r="TAS261" s="0"/>
      <c r="TAT261" s="0"/>
      <c r="TAU261" s="0"/>
      <c r="TAV261" s="0"/>
      <c r="TAW261" s="0"/>
      <c r="TAX261" s="0"/>
      <c r="TAY261" s="0"/>
      <c r="TAZ261" s="0"/>
      <c r="TBA261" s="0"/>
      <c r="TBB261" s="0"/>
      <c r="TBC261" s="0"/>
      <c r="TBD261" s="0"/>
      <c r="TBE261" s="0"/>
      <c r="TBF261" s="0"/>
      <c r="TBG261" s="0"/>
      <c r="TBH261" s="0"/>
      <c r="TBI261" s="0"/>
      <c r="TBJ261" s="0"/>
      <c r="TBK261" s="0"/>
      <c r="TBL261" s="0"/>
      <c r="TBM261" s="0"/>
      <c r="TBN261" s="0"/>
      <c r="TBO261" s="0"/>
      <c r="TBP261" s="0"/>
      <c r="TBQ261" s="0"/>
      <c r="TBR261" s="0"/>
      <c r="TBS261" s="0"/>
      <c r="TBT261" s="0"/>
      <c r="TBU261" s="0"/>
      <c r="TBV261" s="0"/>
      <c r="TBW261" s="0"/>
      <c r="TBX261" s="0"/>
      <c r="TBY261" s="0"/>
      <c r="TBZ261" s="0"/>
      <c r="TCA261" s="0"/>
      <c r="TCB261" s="0"/>
      <c r="TCC261" s="0"/>
      <c r="TCD261" s="0"/>
      <c r="TCE261" s="0"/>
      <c r="TCF261" s="0"/>
      <c r="TCG261" s="0"/>
      <c r="TCH261" s="0"/>
      <c r="TCI261" s="0"/>
      <c r="TCJ261" s="0"/>
      <c r="TCK261" s="0"/>
      <c r="TCL261" s="0"/>
      <c r="TCM261" s="0"/>
      <c r="TCN261" s="0"/>
      <c r="TCO261" s="0"/>
      <c r="TCP261" s="0"/>
      <c r="TCQ261" s="0"/>
      <c r="TCR261" s="0"/>
      <c r="TCS261" s="0"/>
      <c r="TCT261" s="0"/>
      <c r="TCU261" s="0"/>
      <c r="TCV261" s="0"/>
      <c r="TCW261" s="0"/>
      <c r="TCX261" s="0"/>
      <c r="TCY261" s="0"/>
      <c r="TCZ261" s="0"/>
      <c r="TDA261" s="0"/>
      <c r="TDB261" s="0"/>
      <c r="TDC261" s="0"/>
      <c r="TDD261" s="0"/>
      <c r="TDE261" s="0"/>
      <c r="TDF261" s="0"/>
      <c r="TDG261" s="0"/>
      <c r="TDH261" s="0"/>
      <c r="TDI261" s="0"/>
      <c r="TDJ261" s="0"/>
      <c r="TDK261" s="0"/>
      <c r="TDL261" s="0"/>
      <c r="TDM261" s="0"/>
      <c r="TDN261" s="0"/>
      <c r="TDO261" s="0"/>
      <c r="TDP261" s="0"/>
      <c r="TDQ261" s="0"/>
      <c r="TDR261" s="0"/>
      <c r="TDS261" s="0"/>
      <c r="TDT261" s="0"/>
      <c r="TDU261" s="0"/>
      <c r="TDV261" s="0"/>
      <c r="TDW261" s="0"/>
      <c r="TDX261" s="0"/>
      <c r="TDY261" s="0"/>
      <c r="TDZ261" s="0"/>
      <c r="TEA261" s="0"/>
      <c r="TEB261" s="0"/>
      <c r="TEC261" s="0"/>
      <c r="TED261" s="0"/>
      <c r="TEE261" s="0"/>
      <c r="TEF261" s="0"/>
      <c r="TEG261" s="0"/>
      <c r="TEH261" s="0"/>
      <c r="TEI261" s="0"/>
      <c r="TEJ261" s="0"/>
      <c r="TEK261" s="0"/>
      <c r="TEL261" s="0"/>
      <c r="TEM261" s="0"/>
      <c r="TEN261" s="0"/>
      <c r="TEO261" s="0"/>
      <c r="TEP261" s="0"/>
      <c r="TEQ261" s="0"/>
      <c r="TER261" s="0"/>
      <c r="TES261" s="0"/>
      <c r="TET261" s="0"/>
      <c r="TEU261" s="0"/>
      <c r="TEV261" s="0"/>
      <c r="TEW261" s="0"/>
      <c r="TEX261" s="0"/>
      <c r="TEY261" s="0"/>
      <c r="TEZ261" s="0"/>
      <c r="TFA261" s="0"/>
      <c r="TFB261" s="0"/>
      <c r="TFC261" s="0"/>
      <c r="TFD261" s="0"/>
      <c r="TFE261" s="0"/>
      <c r="TFF261" s="0"/>
      <c r="TFG261" s="0"/>
      <c r="TFH261" s="0"/>
      <c r="TFI261" s="0"/>
      <c r="TFJ261" s="0"/>
      <c r="TFK261" s="0"/>
      <c r="TFL261" s="0"/>
      <c r="TFM261" s="0"/>
      <c r="TFN261" s="0"/>
      <c r="TFO261" s="0"/>
      <c r="TFP261" s="0"/>
      <c r="TFQ261" s="0"/>
      <c r="TFR261" s="0"/>
      <c r="TFS261" s="0"/>
      <c r="TFT261" s="0"/>
      <c r="TFU261" s="0"/>
      <c r="TFV261" s="0"/>
      <c r="TFW261" s="0"/>
      <c r="TFX261" s="0"/>
      <c r="TFY261" s="0"/>
      <c r="TFZ261" s="0"/>
      <c r="TGA261" s="0"/>
      <c r="TGB261" s="0"/>
      <c r="TGC261" s="0"/>
      <c r="TGD261" s="0"/>
      <c r="TGE261" s="0"/>
      <c r="TGF261" s="0"/>
      <c r="TGG261" s="0"/>
      <c r="TGH261" s="0"/>
      <c r="TGI261" s="0"/>
      <c r="TGJ261" s="0"/>
      <c r="TGK261" s="0"/>
      <c r="TGL261" s="0"/>
      <c r="TGM261" s="0"/>
      <c r="TGN261" s="0"/>
      <c r="TGO261" s="0"/>
      <c r="TGP261" s="0"/>
      <c r="TGQ261" s="0"/>
      <c r="TGR261" s="0"/>
      <c r="TGS261" s="0"/>
      <c r="TGT261" s="0"/>
      <c r="TGU261" s="0"/>
      <c r="TGV261" s="0"/>
      <c r="TGW261" s="0"/>
      <c r="TGX261" s="0"/>
      <c r="TGY261" s="0"/>
      <c r="TGZ261" s="0"/>
      <c r="THA261" s="0"/>
      <c r="THB261" s="0"/>
      <c r="THC261" s="0"/>
      <c r="THD261" s="0"/>
      <c r="THE261" s="0"/>
      <c r="THF261" s="0"/>
      <c r="THG261" s="0"/>
      <c r="THH261" s="0"/>
      <c r="THI261" s="0"/>
      <c r="THJ261" s="0"/>
      <c r="THK261" s="0"/>
      <c r="THL261" s="0"/>
      <c r="THM261" s="0"/>
      <c r="THN261" s="0"/>
      <c r="THO261" s="0"/>
      <c r="THP261" s="0"/>
      <c r="THQ261" s="0"/>
      <c r="THR261" s="0"/>
      <c r="THS261" s="0"/>
      <c r="THT261" s="0"/>
      <c r="THU261" s="0"/>
      <c r="THV261" s="0"/>
      <c r="THW261" s="0"/>
      <c r="THX261" s="0"/>
      <c r="THY261" s="0"/>
      <c r="THZ261" s="0"/>
      <c r="TIA261" s="0"/>
      <c r="TIB261" s="0"/>
      <c r="TIC261" s="0"/>
      <c r="TID261" s="0"/>
      <c r="TIE261" s="0"/>
      <c r="TIF261" s="0"/>
      <c r="TIG261" s="0"/>
      <c r="TIH261" s="0"/>
      <c r="TII261" s="0"/>
      <c r="TIJ261" s="0"/>
      <c r="TIK261" s="0"/>
      <c r="TIL261" s="0"/>
      <c r="TIM261" s="0"/>
      <c r="TIN261" s="0"/>
      <c r="TIO261" s="0"/>
      <c r="TIP261" s="0"/>
      <c r="TIQ261" s="0"/>
      <c r="TIR261" s="0"/>
      <c r="TIS261" s="0"/>
      <c r="TIT261" s="0"/>
      <c r="TIU261" s="0"/>
      <c r="TIV261" s="0"/>
      <c r="TIW261" s="0"/>
      <c r="TIX261" s="0"/>
      <c r="TIY261" s="0"/>
      <c r="TIZ261" s="0"/>
      <c r="TJA261" s="0"/>
      <c r="TJB261" s="0"/>
      <c r="TJC261" s="0"/>
      <c r="TJD261" s="0"/>
      <c r="TJE261" s="0"/>
      <c r="TJF261" s="0"/>
      <c r="TJG261" s="0"/>
      <c r="TJH261" s="0"/>
      <c r="TJI261" s="0"/>
      <c r="TJJ261" s="0"/>
      <c r="TJK261" s="0"/>
      <c r="TJL261" s="0"/>
      <c r="TJM261" s="0"/>
      <c r="TJN261" s="0"/>
      <c r="TJO261" s="0"/>
      <c r="TJP261" s="0"/>
      <c r="TJQ261" s="0"/>
      <c r="TJR261" s="0"/>
      <c r="TJS261" s="0"/>
      <c r="TJT261" s="0"/>
      <c r="TJU261" s="0"/>
      <c r="TJV261" s="0"/>
      <c r="TJW261" s="0"/>
      <c r="TJX261" s="0"/>
      <c r="TJY261" s="0"/>
      <c r="TJZ261" s="0"/>
      <c r="TKA261" s="0"/>
      <c r="TKB261" s="0"/>
      <c r="TKC261" s="0"/>
      <c r="TKD261" s="0"/>
      <c r="TKE261" s="0"/>
      <c r="TKF261" s="0"/>
      <c r="TKG261" s="0"/>
      <c r="TKH261" s="0"/>
      <c r="TKI261" s="0"/>
      <c r="TKJ261" s="0"/>
      <c r="TKK261" s="0"/>
      <c r="TKL261" s="0"/>
      <c r="TKM261" s="0"/>
      <c r="TKN261" s="0"/>
      <c r="TKO261" s="0"/>
      <c r="TKP261" s="0"/>
      <c r="TKQ261" s="0"/>
      <c r="TKR261" s="0"/>
      <c r="TKS261" s="0"/>
      <c r="TKT261" s="0"/>
      <c r="TKU261" s="0"/>
      <c r="TKV261" s="0"/>
      <c r="TKW261" s="0"/>
      <c r="TKX261" s="0"/>
      <c r="TKY261" s="0"/>
      <c r="TKZ261" s="0"/>
      <c r="TLA261" s="0"/>
      <c r="TLB261" s="0"/>
      <c r="TLC261" s="0"/>
      <c r="TLD261" s="0"/>
      <c r="TLE261" s="0"/>
      <c r="TLF261" s="0"/>
      <c r="TLG261" s="0"/>
      <c r="TLH261" s="0"/>
      <c r="TLI261" s="0"/>
      <c r="TLJ261" s="0"/>
      <c r="TLK261" s="0"/>
      <c r="TLL261" s="0"/>
      <c r="TLM261" s="0"/>
      <c r="TLN261" s="0"/>
      <c r="TLO261" s="0"/>
      <c r="TLP261" s="0"/>
      <c r="TLQ261" s="0"/>
      <c r="TLR261" s="0"/>
      <c r="TLS261" s="0"/>
      <c r="TLT261" s="0"/>
      <c r="TLU261" s="0"/>
      <c r="TLV261" s="0"/>
      <c r="TLW261" s="0"/>
      <c r="TLX261" s="0"/>
      <c r="TLY261" s="0"/>
      <c r="TLZ261" s="0"/>
      <c r="TMA261" s="0"/>
      <c r="TMB261" s="0"/>
      <c r="TMC261" s="0"/>
      <c r="TMD261" s="0"/>
      <c r="TME261" s="0"/>
      <c r="TMF261" s="0"/>
      <c r="TMG261" s="0"/>
      <c r="TMH261" s="0"/>
      <c r="TMI261" s="0"/>
      <c r="TMJ261" s="0"/>
      <c r="TMK261" s="0"/>
      <c r="TML261" s="0"/>
      <c r="TMM261" s="0"/>
      <c r="TMN261" s="0"/>
      <c r="TMO261" s="0"/>
      <c r="TMP261" s="0"/>
      <c r="TMQ261" s="0"/>
      <c r="TMR261" s="0"/>
      <c r="TMS261" s="0"/>
      <c r="TMT261" s="0"/>
      <c r="TMU261" s="0"/>
      <c r="TMV261" s="0"/>
      <c r="TMW261" s="0"/>
      <c r="TMX261" s="0"/>
      <c r="TMY261" s="0"/>
      <c r="TMZ261" s="0"/>
      <c r="TNA261" s="0"/>
      <c r="TNB261" s="0"/>
      <c r="TNC261" s="0"/>
      <c r="TND261" s="0"/>
      <c r="TNE261" s="0"/>
      <c r="TNF261" s="0"/>
      <c r="TNG261" s="0"/>
      <c r="TNH261" s="0"/>
      <c r="TNI261" s="0"/>
      <c r="TNJ261" s="0"/>
      <c r="TNK261" s="0"/>
      <c r="TNL261" s="0"/>
      <c r="TNM261" s="0"/>
      <c r="TNN261" s="0"/>
      <c r="TNO261" s="0"/>
      <c r="TNP261" s="0"/>
      <c r="TNQ261" s="0"/>
      <c r="TNR261" s="0"/>
      <c r="TNS261" s="0"/>
      <c r="TNT261" s="0"/>
      <c r="TNU261" s="0"/>
      <c r="TNV261" s="0"/>
      <c r="TNW261" s="0"/>
      <c r="TNX261" s="0"/>
      <c r="TNY261" s="0"/>
      <c r="TNZ261" s="0"/>
      <c r="TOA261" s="0"/>
      <c r="TOB261" s="0"/>
      <c r="TOC261" s="0"/>
      <c r="TOD261" s="0"/>
      <c r="TOE261" s="0"/>
      <c r="TOF261" s="0"/>
      <c r="TOG261" s="0"/>
      <c r="TOH261" s="0"/>
      <c r="TOI261" s="0"/>
      <c r="TOJ261" s="0"/>
      <c r="TOK261" s="0"/>
      <c r="TOL261" s="0"/>
      <c r="TOM261" s="0"/>
      <c r="TON261" s="0"/>
      <c r="TOO261" s="0"/>
      <c r="TOP261" s="0"/>
      <c r="TOQ261" s="0"/>
      <c r="TOR261" s="0"/>
      <c r="TOS261" s="0"/>
      <c r="TOT261" s="0"/>
      <c r="TOU261" s="0"/>
      <c r="TOV261" s="0"/>
      <c r="TOW261" s="0"/>
      <c r="TOX261" s="0"/>
      <c r="TOY261" s="0"/>
      <c r="TOZ261" s="0"/>
      <c r="TPA261" s="0"/>
      <c r="TPB261" s="0"/>
      <c r="TPC261" s="0"/>
      <c r="TPD261" s="0"/>
      <c r="TPE261" s="0"/>
      <c r="TPF261" s="0"/>
      <c r="TPG261" s="0"/>
      <c r="TPH261" s="0"/>
      <c r="TPI261" s="0"/>
      <c r="TPJ261" s="0"/>
      <c r="TPK261" s="0"/>
      <c r="TPL261" s="0"/>
      <c r="TPM261" s="0"/>
      <c r="TPN261" s="0"/>
      <c r="TPO261" s="0"/>
      <c r="TPP261" s="0"/>
      <c r="TPQ261" s="0"/>
      <c r="TPR261" s="0"/>
      <c r="TPS261" s="0"/>
      <c r="TPT261" s="0"/>
      <c r="TPU261" s="0"/>
      <c r="TPV261" s="0"/>
      <c r="TPW261" s="0"/>
      <c r="TPX261" s="0"/>
      <c r="TPY261" s="0"/>
      <c r="TPZ261" s="0"/>
      <c r="TQA261" s="0"/>
      <c r="TQB261" s="0"/>
      <c r="TQC261" s="0"/>
      <c r="TQD261" s="0"/>
      <c r="TQE261" s="0"/>
      <c r="TQF261" s="0"/>
      <c r="TQG261" s="0"/>
      <c r="TQH261" s="0"/>
      <c r="TQI261" s="0"/>
      <c r="TQJ261" s="0"/>
      <c r="TQK261" s="0"/>
      <c r="TQL261" s="0"/>
      <c r="TQM261" s="0"/>
      <c r="TQN261" s="0"/>
      <c r="TQO261" s="0"/>
      <c r="TQP261" s="0"/>
      <c r="TQQ261" s="0"/>
      <c r="TQR261" s="0"/>
      <c r="TQS261" s="0"/>
      <c r="TQT261" s="0"/>
      <c r="TQU261" s="0"/>
      <c r="TQV261" s="0"/>
      <c r="TQW261" s="0"/>
      <c r="TQX261" s="0"/>
      <c r="TQY261" s="0"/>
      <c r="TQZ261" s="0"/>
      <c r="TRA261" s="0"/>
      <c r="TRB261" s="0"/>
      <c r="TRC261" s="0"/>
      <c r="TRD261" s="0"/>
      <c r="TRE261" s="0"/>
      <c r="TRF261" s="0"/>
      <c r="TRG261" s="0"/>
      <c r="TRH261" s="0"/>
      <c r="TRI261" s="0"/>
      <c r="TRJ261" s="0"/>
      <c r="TRK261" s="0"/>
      <c r="TRL261" s="0"/>
      <c r="TRM261" s="0"/>
      <c r="TRN261" s="0"/>
      <c r="TRO261" s="0"/>
      <c r="TRP261" s="0"/>
      <c r="TRQ261" s="0"/>
      <c r="TRR261" s="0"/>
      <c r="TRS261" s="0"/>
      <c r="TRT261" s="0"/>
      <c r="TRU261" s="0"/>
      <c r="TRV261" s="0"/>
      <c r="TRW261" s="0"/>
      <c r="TRX261" s="0"/>
      <c r="TRY261" s="0"/>
      <c r="TRZ261" s="0"/>
      <c r="TSA261" s="0"/>
      <c r="TSB261" s="0"/>
      <c r="TSC261" s="0"/>
      <c r="TSD261" s="0"/>
      <c r="TSE261" s="0"/>
      <c r="TSF261" s="0"/>
      <c r="TSG261" s="0"/>
      <c r="TSH261" s="0"/>
      <c r="TSI261" s="0"/>
      <c r="TSJ261" s="0"/>
      <c r="TSK261" s="0"/>
      <c r="TSL261" s="0"/>
      <c r="TSM261" s="0"/>
      <c r="TSN261" s="0"/>
      <c r="TSO261" s="0"/>
      <c r="TSP261" s="0"/>
      <c r="TSQ261" s="0"/>
      <c r="TSR261" s="0"/>
      <c r="TSS261" s="0"/>
      <c r="TST261" s="0"/>
      <c r="TSU261" s="0"/>
      <c r="TSV261" s="0"/>
      <c r="TSW261" s="0"/>
      <c r="TSX261" s="0"/>
      <c r="TSY261" s="0"/>
      <c r="TSZ261" s="0"/>
      <c r="TTA261" s="0"/>
      <c r="TTB261" s="0"/>
      <c r="TTC261" s="0"/>
      <c r="TTD261" s="0"/>
      <c r="TTE261" s="0"/>
      <c r="TTF261" s="0"/>
      <c r="TTG261" s="0"/>
      <c r="TTH261" s="0"/>
      <c r="TTI261" s="0"/>
      <c r="TTJ261" s="0"/>
      <c r="TTK261" s="0"/>
      <c r="TTL261" s="0"/>
      <c r="TTM261" s="0"/>
      <c r="TTN261" s="0"/>
      <c r="TTO261" s="0"/>
      <c r="TTP261" s="0"/>
      <c r="TTQ261" s="0"/>
      <c r="TTR261" s="0"/>
      <c r="TTS261" s="0"/>
      <c r="TTT261" s="0"/>
      <c r="TTU261" s="0"/>
      <c r="TTV261" s="0"/>
      <c r="TTW261" s="0"/>
      <c r="TTX261" s="0"/>
      <c r="TTY261" s="0"/>
      <c r="TTZ261" s="0"/>
      <c r="TUA261" s="0"/>
      <c r="TUB261" s="0"/>
      <c r="TUC261" s="0"/>
      <c r="TUD261" s="0"/>
      <c r="TUE261" s="0"/>
      <c r="TUF261" s="0"/>
      <c r="TUG261" s="0"/>
      <c r="TUH261" s="0"/>
      <c r="TUI261" s="0"/>
      <c r="TUJ261" s="0"/>
      <c r="TUK261" s="0"/>
      <c r="TUL261" s="0"/>
      <c r="TUM261" s="0"/>
      <c r="TUN261" s="0"/>
      <c r="TUO261" s="0"/>
      <c r="TUP261" s="0"/>
      <c r="TUQ261" s="0"/>
      <c r="TUR261" s="0"/>
      <c r="TUS261" s="0"/>
      <c r="TUT261" s="0"/>
      <c r="TUU261" s="0"/>
      <c r="TUV261" s="0"/>
      <c r="TUW261" s="0"/>
      <c r="TUX261" s="0"/>
      <c r="TUY261" s="0"/>
      <c r="TUZ261" s="0"/>
      <c r="TVA261" s="0"/>
      <c r="TVB261" s="0"/>
      <c r="TVC261" s="0"/>
      <c r="TVD261" s="0"/>
      <c r="TVE261" s="0"/>
      <c r="TVF261" s="0"/>
      <c r="TVG261" s="0"/>
      <c r="TVH261" s="0"/>
      <c r="TVI261" s="0"/>
      <c r="TVJ261" s="0"/>
      <c r="TVK261" s="0"/>
      <c r="TVL261" s="0"/>
      <c r="TVM261" s="0"/>
      <c r="TVN261" s="0"/>
      <c r="TVO261" s="0"/>
      <c r="TVP261" s="0"/>
      <c r="TVQ261" s="0"/>
      <c r="TVR261" s="0"/>
      <c r="TVS261" s="0"/>
      <c r="TVT261" s="0"/>
      <c r="TVU261" s="0"/>
      <c r="TVV261" s="0"/>
      <c r="TVW261" s="0"/>
      <c r="TVX261" s="0"/>
      <c r="TVY261" s="0"/>
      <c r="TVZ261" s="0"/>
      <c r="TWA261" s="0"/>
      <c r="TWB261" s="0"/>
      <c r="TWC261" s="0"/>
      <c r="TWD261" s="0"/>
      <c r="TWE261" s="0"/>
      <c r="TWF261" s="0"/>
      <c r="TWG261" s="0"/>
      <c r="TWH261" s="0"/>
      <c r="TWI261" s="0"/>
      <c r="TWJ261" s="0"/>
      <c r="TWK261" s="0"/>
      <c r="TWL261" s="0"/>
      <c r="TWM261" s="0"/>
      <c r="TWN261" s="0"/>
      <c r="TWO261" s="0"/>
      <c r="TWP261" s="0"/>
      <c r="TWQ261" s="0"/>
      <c r="TWR261" s="0"/>
      <c r="TWS261" s="0"/>
      <c r="TWT261" s="0"/>
      <c r="TWU261" s="0"/>
      <c r="TWV261" s="0"/>
      <c r="TWW261" s="0"/>
      <c r="TWX261" s="0"/>
      <c r="TWY261" s="0"/>
      <c r="TWZ261" s="0"/>
      <c r="TXA261" s="0"/>
      <c r="TXB261" s="0"/>
      <c r="TXC261" s="0"/>
      <c r="TXD261" s="0"/>
      <c r="TXE261" s="0"/>
      <c r="TXF261" s="0"/>
      <c r="TXG261" s="0"/>
      <c r="TXH261" s="0"/>
      <c r="TXI261" s="0"/>
      <c r="TXJ261" s="0"/>
      <c r="TXK261" s="0"/>
      <c r="TXL261" s="0"/>
      <c r="TXM261" s="0"/>
      <c r="TXN261" s="0"/>
      <c r="TXO261" s="0"/>
      <c r="TXP261" s="0"/>
      <c r="TXQ261" s="0"/>
      <c r="TXR261" s="0"/>
      <c r="TXS261" s="0"/>
      <c r="TXT261" s="0"/>
      <c r="TXU261" s="0"/>
      <c r="TXV261" s="0"/>
      <c r="TXW261" s="0"/>
      <c r="TXX261" s="0"/>
      <c r="TXY261" s="0"/>
      <c r="TXZ261" s="0"/>
      <c r="TYA261" s="0"/>
      <c r="TYB261" s="0"/>
      <c r="TYC261" s="0"/>
      <c r="TYD261" s="0"/>
      <c r="TYE261" s="0"/>
      <c r="TYF261" s="0"/>
      <c r="TYG261" s="0"/>
      <c r="TYH261" s="0"/>
      <c r="TYI261" s="0"/>
      <c r="TYJ261" s="0"/>
      <c r="TYK261" s="0"/>
      <c r="TYL261" s="0"/>
      <c r="TYM261" s="0"/>
      <c r="TYN261" s="0"/>
      <c r="TYO261" s="0"/>
      <c r="TYP261" s="0"/>
      <c r="TYQ261" s="0"/>
      <c r="TYR261" s="0"/>
      <c r="TYS261" s="0"/>
      <c r="TYT261" s="0"/>
      <c r="TYU261" s="0"/>
      <c r="TYV261" s="0"/>
      <c r="TYW261" s="0"/>
      <c r="TYX261" s="0"/>
      <c r="TYY261" s="0"/>
      <c r="TYZ261" s="0"/>
      <c r="TZA261" s="0"/>
      <c r="TZB261" s="0"/>
      <c r="TZC261" s="0"/>
      <c r="TZD261" s="0"/>
      <c r="TZE261" s="0"/>
      <c r="TZF261" s="0"/>
      <c r="TZG261" s="0"/>
      <c r="TZH261" s="0"/>
      <c r="TZI261" s="0"/>
      <c r="TZJ261" s="0"/>
      <c r="TZK261" s="0"/>
      <c r="TZL261" s="0"/>
      <c r="TZM261" s="0"/>
      <c r="TZN261" s="0"/>
      <c r="TZO261" s="0"/>
      <c r="TZP261" s="0"/>
      <c r="TZQ261" s="0"/>
      <c r="TZR261" s="0"/>
      <c r="TZS261" s="0"/>
      <c r="TZT261" s="0"/>
      <c r="TZU261" s="0"/>
      <c r="TZV261" s="0"/>
      <c r="TZW261" s="0"/>
      <c r="TZX261" s="0"/>
      <c r="TZY261" s="0"/>
      <c r="TZZ261" s="0"/>
      <c r="UAA261" s="0"/>
      <c r="UAB261" s="0"/>
      <c r="UAC261" s="0"/>
      <c r="UAD261" s="0"/>
      <c r="UAE261" s="0"/>
      <c r="UAF261" s="0"/>
      <c r="UAG261" s="0"/>
      <c r="UAH261" s="0"/>
      <c r="UAI261" s="0"/>
      <c r="UAJ261" s="0"/>
      <c r="UAK261" s="0"/>
      <c r="UAL261" s="0"/>
      <c r="UAM261" s="0"/>
      <c r="UAN261" s="0"/>
      <c r="UAO261" s="0"/>
      <c r="UAP261" s="0"/>
      <c r="UAQ261" s="0"/>
      <c r="UAR261" s="0"/>
      <c r="UAS261" s="0"/>
      <c r="UAT261" s="0"/>
      <c r="UAU261" s="0"/>
      <c r="UAV261" s="0"/>
      <c r="UAW261" s="0"/>
      <c r="UAX261" s="0"/>
      <c r="UAY261" s="0"/>
      <c r="UAZ261" s="0"/>
      <c r="UBA261" s="0"/>
      <c r="UBB261" s="0"/>
      <c r="UBC261" s="0"/>
      <c r="UBD261" s="0"/>
      <c r="UBE261" s="0"/>
      <c r="UBF261" s="0"/>
      <c r="UBG261" s="0"/>
      <c r="UBH261" s="0"/>
      <c r="UBI261" s="0"/>
      <c r="UBJ261" s="0"/>
      <c r="UBK261" s="0"/>
      <c r="UBL261" s="0"/>
      <c r="UBM261" s="0"/>
      <c r="UBN261" s="0"/>
      <c r="UBO261" s="0"/>
      <c r="UBP261" s="0"/>
      <c r="UBQ261" s="0"/>
      <c r="UBR261" s="0"/>
      <c r="UBS261" s="0"/>
      <c r="UBT261" s="0"/>
      <c r="UBU261" s="0"/>
      <c r="UBV261" s="0"/>
      <c r="UBW261" s="0"/>
      <c r="UBX261" s="0"/>
      <c r="UBY261" s="0"/>
      <c r="UBZ261" s="0"/>
      <c r="UCA261" s="0"/>
      <c r="UCB261" s="0"/>
      <c r="UCC261" s="0"/>
      <c r="UCD261" s="0"/>
      <c r="UCE261" s="0"/>
      <c r="UCF261" s="0"/>
      <c r="UCG261" s="0"/>
      <c r="UCH261" s="0"/>
      <c r="UCI261" s="0"/>
      <c r="UCJ261" s="0"/>
      <c r="UCK261" s="0"/>
      <c r="UCL261" s="0"/>
      <c r="UCM261" s="0"/>
      <c r="UCN261" s="0"/>
      <c r="UCO261" s="0"/>
      <c r="UCP261" s="0"/>
      <c r="UCQ261" s="0"/>
      <c r="UCR261" s="0"/>
      <c r="UCS261" s="0"/>
      <c r="UCT261" s="0"/>
      <c r="UCU261" s="0"/>
      <c r="UCV261" s="0"/>
      <c r="UCW261" s="0"/>
      <c r="UCX261" s="0"/>
      <c r="UCY261" s="0"/>
      <c r="UCZ261" s="0"/>
      <c r="UDA261" s="0"/>
      <c r="UDB261" s="0"/>
      <c r="UDC261" s="0"/>
      <c r="UDD261" s="0"/>
      <c r="UDE261" s="0"/>
      <c r="UDF261" s="0"/>
      <c r="UDG261" s="0"/>
      <c r="UDH261" s="0"/>
      <c r="UDI261" s="0"/>
      <c r="UDJ261" s="0"/>
      <c r="UDK261" s="0"/>
      <c r="UDL261" s="0"/>
      <c r="UDM261" s="0"/>
      <c r="UDN261" s="0"/>
      <c r="UDO261" s="0"/>
      <c r="UDP261" s="0"/>
      <c r="UDQ261" s="0"/>
      <c r="UDR261" s="0"/>
      <c r="UDS261" s="0"/>
      <c r="UDT261" s="0"/>
      <c r="UDU261" s="0"/>
      <c r="UDV261" s="0"/>
      <c r="UDW261" s="0"/>
      <c r="UDX261" s="0"/>
      <c r="UDY261" s="0"/>
      <c r="UDZ261" s="0"/>
      <c r="UEA261" s="0"/>
      <c r="UEB261" s="0"/>
      <c r="UEC261" s="0"/>
      <c r="UED261" s="0"/>
      <c r="UEE261" s="0"/>
      <c r="UEF261" s="0"/>
      <c r="UEG261" s="0"/>
      <c r="UEH261" s="0"/>
      <c r="UEI261" s="0"/>
      <c r="UEJ261" s="0"/>
      <c r="UEK261" s="0"/>
      <c r="UEL261" s="0"/>
      <c r="UEM261" s="0"/>
      <c r="UEN261" s="0"/>
      <c r="UEO261" s="0"/>
      <c r="UEP261" s="0"/>
      <c r="UEQ261" s="0"/>
      <c r="UER261" s="0"/>
      <c r="UES261" s="0"/>
      <c r="UET261" s="0"/>
      <c r="UEU261" s="0"/>
      <c r="UEV261" s="0"/>
      <c r="UEW261" s="0"/>
      <c r="UEX261" s="0"/>
      <c r="UEY261" s="0"/>
      <c r="UEZ261" s="0"/>
      <c r="UFA261" s="0"/>
      <c r="UFB261" s="0"/>
      <c r="UFC261" s="0"/>
      <c r="UFD261" s="0"/>
      <c r="UFE261" s="0"/>
      <c r="UFF261" s="0"/>
      <c r="UFG261" s="0"/>
      <c r="UFH261" s="0"/>
      <c r="UFI261" s="0"/>
      <c r="UFJ261" s="0"/>
      <c r="UFK261" s="0"/>
      <c r="UFL261" s="0"/>
      <c r="UFM261" s="0"/>
      <c r="UFN261" s="0"/>
      <c r="UFO261" s="0"/>
      <c r="UFP261" s="0"/>
      <c r="UFQ261" s="0"/>
      <c r="UFR261" s="0"/>
      <c r="UFS261" s="0"/>
      <c r="UFT261" s="0"/>
      <c r="UFU261" s="0"/>
      <c r="UFV261" s="0"/>
      <c r="UFW261" s="0"/>
      <c r="UFX261" s="0"/>
      <c r="UFY261" s="0"/>
      <c r="UFZ261" s="0"/>
      <c r="UGA261" s="0"/>
      <c r="UGB261" s="0"/>
      <c r="UGC261" s="0"/>
      <c r="UGD261" s="0"/>
      <c r="UGE261" s="0"/>
      <c r="UGF261" s="0"/>
      <c r="UGG261" s="0"/>
      <c r="UGH261" s="0"/>
      <c r="UGI261" s="0"/>
      <c r="UGJ261" s="0"/>
      <c r="UGK261" s="0"/>
      <c r="UGL261" s="0"/>
      <c r="UGM261" s="0"/>
      <c r="UGN261" s="0"/>
      <c r="UGO261" s="0"/>
      <c r="UGP261" s="0"/>
      <c r="UGQ261" s="0"/>
      <c r="UGR261" s="0"/>
      <c r="UGS261" s="0"/>
      <c r="UGT261" s="0"/>
      <c r="UGU261" s="0"/>
      <c r="UGV261" s="0"/>
      <c r="UGW261" s="0"/>
      <c r="UGX261" s="0"/>
      <c r="UGY261" s="0"/>
      <c r="UGZ261" s="0"/>
      <c r="UHA261" s="0"/>
      <c r="UHB261" s="0"/>
      <c r="UHC261" s="0"/>
      <c r="UHD261" s="0"/>
      <c r="UHE261" s="0"/>
      <c r="UHF261" s="0"/>
      <c r="UHG261" s="0"/>
      <c r="UHH261" s="0"/>
      <c r="UHI261" s="0"/>
      <c r="UHJ261" s="0"/>
      <c r="UHK261" s="0"/>
      <c r="UHL261" s="0"/>
      <c r="UHM261" s="0"/>
      <c r="UHN261" s="0"/>
      <c r="UHO261" s="0"/>
      <c r="UHP261" s="0"/>
      <c r="UHQ261" s="0"/>
      <c r="UHR261" s="0"/>
      <c r="UHS261" s="0"/>
      <c r="UHT261" s="0"/>
      <c r="UHU261" s="0"/>
      <c r="UHV261" s="0"/>
      <c r="UHW261" s="0"/>
      <c r="UHX261" s="0"/>
      <c r="UHY261" s="0"/>
      <c r="UHZ261" s="0"/>
      <c r="UIA261" s="0"/>
      <c r="UIB261" s="0"/>
      <c r="UIC261" s="0"/>
      <c r="UID261" s="0"/>
      <c r="UIE261" s="0"/>
      <c r="UIF261" s="0"/>
      <c r="UIG261" s="0"/>
      <c r="UIH261" s="0"/>
      <c r="UII261" s="0"/>
      <c r="UIJ261" s="0"/>
      <c r="UIK261" s="0"/>
      <c r="UIL261" s="0"/>
      <c r="UIM261" s="0"/>
      <c r="UIN261" s="0"/>
      <c r="UIO261" s="0"/>
      <c r="UIP261" s="0"/>
      <c r="UIQ261" s="0"/>
      <c r="UIR261" s="0"/>
      <c r="UIS261" s="0"/>
      <c r="UIT261" s="0"/>
      <c r="UIU261" s="0"/>
      <c r="UIV261" s="0"/>
      <c r="UIW261" s="0"/>
      <c r="UIX261" s="0"/>
      <c r="UIY261" s="0"/>
      <c r="UIZ261" s="0"/>
      <c r="UJA261" s="0"/>
      <c r="UJB261" s="0"/>
      <c r="UJC261" s="0"/>
      <c r="UJD261" s="0"/>
      <c r="UJE261" s="0"/>
      <c r="UJF261" s="0"/>
      <c r="UJG261" s="0"/>
      <c r="UJH261" s="0"/>
      <c r="UJI261" s="0"/>
      <c r="UJJ261" s="0"/>
      <c r="UJK261" s="0"/>
      <c r="UJL261" s="0"/>
      <c r="UJM261" s="0"/>
      <c r="UJN261" s="0"/>
      <c r="UJO261" s="0"/>
      <c r="UJP261" s="0"/>
      <c r="UJQ261" s="0"/>
      <c r="UJR261" s="0"/>
      <c r="UJS261" s="0"/>
      <c r="UJT261" s="0"/>
      <c r="UJU261" s="0"/>
      <c r="UJV261" s="0"/>
      <c r="UJW261" s="0"/>
      <c r="UJX261" s="0"/>
      <c r="UJY261" s="0"/>
      <c r="UJZ261" s="0"/>
      <c r="UKA261" s="0"/>
      <c r="UKB261" s="0"/>
      <c r="UKC261" s="0"/>
      <c r="UKD261" s="0"/>
      <c r="UKE261" s="0"/>
      <c r="UKF261" s="0"/>
      <c r="UKG261" s="0"/>
      <c r="UKH261" s="0"/>
      <c r="UKI261" s="0"/>
      <c r="UKJ261" s="0"/>
      <c r="UKK261" s="0"/>
      <c r="UKL261" s="0"/>
      <c r="UKM261" s="0"/>
      <c r="UKN261" s="0"/>
      <c r="UKO261" s="0"/>
      <c r="UKP261" s="0"/>
      <c r="UKQ261" s="0"/>
      <c r="UKR261" s="0"/>
      <c r="UKS261" s="0"/>
      <c r="UKT261" s="0"/>
      <c r="UKU261" s="0"/>
      <c r="UKV261" s="0"/>
      <c r="UKW261" s="0"/>
      <c r="UKX261" s="0"/>
      <c r="UKY261" s="0"/>
      <c r="UKZ261" s="0"/>
      <c r="ULA261" s="0"/>
      <c r="ULB261" s="0"/>
      <c r="ULC261" s="0"/>
      <c r="ULD261" s="0"/>
      <c r="ULE261" s="0"/>
      <c r="ULF261" s="0"/>
      <c r="ULG261" s="0"/>
      <c r="ULH261" s="0"/>
      <c r="ULI261" s="0"/>
      <c r="ULJ261" s="0"/>
      <c r="ULK261" s="0"/>
      <c r="ULL261" s="0"/>
      <c r="ULM261" s="0"/>
      <c r="ULN261" s="0"/>
      <c r="ULO261" s="0"/>
      <c r="ULP261" s="0"/>
      <c r="ULQ261" s="0"/>
      <c r="ULR261" s="0"/>
      <c r="ULS261" s="0"/>
      <c r="ULT261" s="0"/>
      <c r="ULU261" s="0"/>
      <c r="ULV261" s="0"/>
      <c r="ULW261" s="0"/>
      <c r="ULX261" s="0"/>
      <c r="ULY261" s="0"/>
      <c r="ULZ261" s="0"/>
      <c r="UMA261" s="0"/>
      <c r="UMB261" s="0"/>
      <c r="UMC261" s="0"/>
      <c r="UMD261" s="0"/>
      <c r="UME261" s="0"/>
      <c r="UMF261" s="0"/>
      <c r="UMG261" s="0"/>
      <c r="UMH261" s="0"/>
      <c r="UMI261" s="0"/>
      <c r="UMJ261" s="0"/>
      <c r="UMK261" s="0"/>
      <c r="UML261" s="0"/>
      <c r="UMM261" s="0"/>
      <c r="UMN261" s="0"/>
      <c r="UMO261" s="0"/>
      <c r="UMP261" s="0"/>
      <c r="UMQ261" s="0"/>
      <c r="UMR261" s="0"/>
      <c r="UMS261" s="0"/>
      <c r="UMT261" s="0"/>
      <c r="UMU261" s="0"/>
      <c r="UMV261" s="0"/>
      <c r="UMW261" s="0"/>
      <c r="UMX261" s="0"/>
      <c r="UMY261" s="0"/>
      <c r="UMZ261" s="0"/>
      <c r="UNA261" s="0"/>
      <c r="UNB261" s="0"/>
      <c r="UNC261" s="0"/>
      <c r="UND261" s="0"/>
      <c r="UNE261" s="0"/>
      <c r="UNF261" s="0"/>
      <c r="UNG261" s="0"/>
      <c r="UNH261" s="0"/>
      <c r="UNI261" s="0"/>
      <c r="UNJ261" s="0"/>
      <c r="UNK261" s="0"/>
      <c r="UNL261" s="0"/>
      <c r="UNM261" s="0"/>
      <c r="UNN261" s="0"/>
      <c r="UNO261" s="0"/>
      <c r="UNP261" s="0"/>
      <c r="UNQ261" s="0"/>
      <c r="UNR261" s="0"/>
      <c r="UNS261" s="0"/>
      <c r="UNT261" s="0"/>
      <c r="UNU261" s="0"/>
      <c r="UNV261" s="0"/>
      <c r="UNW261" s="0"/>
      <c r="UNX261" s="0"/>
      <c r="UNY261" s="0"/>
      <c r="UNZ261" s="0"/>
      <c r="UOA261" s="0"/>
      <c r="UOB261" s="0"/>
      <c r="UOC261" s="0"/>
      <c r="UOD261" s="0"/>
      <c r="UOE261" s="0"/>
      <c r="UOF261" s="0"/>
      <c r="UOG261" s="0"/>
      <c r="UOH261" s="0"/>
      <c r="UOI261" s="0"/>
      <c r="UOJ261" s="0"/>
      <c r="UOK261" s="0"/>
      <c r="UOL261" s="0"/>
      <c r="UOM261" s="0"/>
      <c r="UON261" s="0"/>
      <c r="UOO261" s="0"/>
      <c r="UOP261" s="0"/>
      <c r="UOQ261" s="0"/>
      <c r="UOR261" s="0"/>
      <c r="UOS261" s="0"/>
      <c r="UOT261" s="0"/>
      <c r="UOU261" s="0"/>
      <c r="UOV261" s="0"/>
      <c r="UOW261" s="0"/>
      <c r="UOX261" s="0"/>
      <c r="UOY261" s="0"/>
      <c r="UOZ261" s="0"/>
      <c r="UPA261" s="0"/>
      <c r="UPB261" s="0"/>
      <c r="UPC261" s="0"/>
      <c r="UPD261" s="0"/>
      <c r="UPE261" s="0"/>
      <c r="UPF261" s="0"/>
      <c r="UPG261" s="0"/>
      <c r="UPH261" s="0"/>
      <c r="UPI261" s="0"/>
      <c r="UPJ261" s="0"/>
      <c r="UPK261" s="0"/>
      <c r="UPL261" s="0"/>
      <c r="UPM261" s="0"/>
      <c r="UPN261" s="0"/>
      <c r="UPO261" s="0"/>
      <c r="UPP261" s="0"/>
      <c r="UPQ261" s="0"/>
      <c r="UPR261" s="0"/>
      <c r="UPS261" s="0"/>
      <c r="UPT261" s="0"/>
      <c r="UPU261" s="0"/>
      <c r="UPV261" s="0"/>
      <c r="UPW261" s="0"/>
      <c r="UPX261" s="0"/>
      <c r="UPY261" s="0"/>
      <c r="UPZ261" s="0"/>
      <c r="UQA261" s="0"/>
      <c r="UQB261" s="0"/>
      <c r="UQC261" s="0"/>
      <c r="UQD261" s="0"/>
      <c r="UQE261" s="0"/>
      <c r="UQF261" s="0"/>
      <c r="UQG261" s="0"/>
      <c r="UQH261" s="0"/>
      <c r="UQI261" s="0"/>
      <c r="UQJ261" s="0"/>
      <c r="UQK261" s="0"/>
      <c r="UQL261" s="0"/>
      <c r="UQM261" s="0"/>
      <c r="UQN261" s="0"/>
      <c r="UQO261" s="0"/>
      <c r="UQP261" s="0"/>
      <c r="UQQ261" s="0"/>
      <c r="UQR261" s="0"/>
      <c r="UQS261" s="0"/>
      <c r="UQT261" s="0"/>
      <c r="UQU261" s="0"/>
      <c r="UQV261" s="0"/>
      <c r="UQW261" s="0"/>
      <c r="UQX261" s="0"/>
      <c r="UQY261" s="0"/>
      <c r="UQZ261" s="0"/>
      <c r="URA261" s="0"/>
      <c r="URB261" s="0"/>
      <c r="URC261" s="0"/>
      <c r="URD261" s="0"/>
      <c r="URE261" s="0"/>
      <c r="URF261" s="0"/>
      <c r="URG261" s="0"/>
      <c r="URH261" s="0"/>
      <c r="URI261" s="0"/>
      <c r="URJ261" s="0"/>
      <c r="URK261" s="0"/>
      <c r="URL261" s="0"/>
      <c r="URM261" s="0"/>
      <c r="URN261" s="0"/>
      <c r="URO261" s="0"/>
      <c r="URP261" s="0"/>
      <c r="URQ261" s="0"/>
      <c r="URR261" s="0"/>
      <c r="URS261" s="0"/>
      <c r="URT261" s="0"/>
      <c r="URU261" s="0"/>
      <c r="URV261" s="0"/>
      <c r="URW261" s="0"/>
      <c r="URX261" s="0"/>
      <c r="URY261" s="0"/>
      <c r="URZ261" s="0"/>
      <c r="USA261" s="0"/>
      <c r="USB261" s="0"/>
      <c r="USC261" s="0"/>
      <c r="USD261" s="0"/>
      <c r="USE261" s="0"/>
      <c r="USF261" s="0"/>
      <c r="USG261" s="0"/>
      <c r="USH261" s="0"/>
      <c r="USI261" s="0"/>
      <c r="USJ261" s="0"/>
      <c r="USK261" s="0"/>
      <c r="USL261" s="0"/>
      <c r="USM261" s="0"/>
      <c r="USN261" s="0"/>
      <c r="USO261" s="0"/>
      <c r="USP261" s="0"/>
      <c r="USQ261" s="0"/>
      <c r="USR261" s="0"/>
      <c r="USS261" s="0"/>
      <c r="UST261" s="0"/>
      <c r="USU261" s="0"/>
      <c r="USV261" s="0"/>
      <c r="USW261" s="0"/>
      <c r="USX261" s="0"/>
      <c r="USY261" s="0"/>
      <c r="USZ261" s="0"/>
      <c r="UTA261" s="0"/>
      <c r="UTB261" s="0"/>
      <c r="UTC261" s="0"/>
      <c r="UTD261" s="0"/>
      <c r="UTE261" s="0"/>
      <c r="UTF261" s="0"/>
      <c r="UTG261" s="0"/>
      <c r="UTH261" s="0"/>
      <c r="UTI261" s="0"/>
      <c r="UTJ261" s="0"/>
      <c r="UTK261" s="0"/>
      <c r="UTL261" s="0"/>
      <c r="UTM261" s="0"/>
      <c r="UTN261" s="0"/>
      <c r="UTO261" s="0"/>
      <c r="UTP261" s="0"/>
      <c r="UTQ261" s="0"/>
      <c r="UTR261" s="0"/>
      <c r="UTS261" s="0"/>
      <c r="UTT261" s="0"/>
      <c r="UTU261" s="0"/>
      <c r="UTV261" s="0"/>
      <c r="UTW261" s="0"/>
      <c r="UTX261" s="0"/>
      <c r="UTY261" s="0"/>
      <c r="UTZ261" s="0"/>
      <c r="UUA261" s="0"/>
      <c r="UUB261" s="0"/>
      <c r="UUC261" s="0"/>
      <c r="UUD261" s="0"/>
      <c r="UUE261" s="0"/>
      <c r="UUF261" s="0"/>
      <c r="UUG261" s="0"/>
      <c r="UUH261" s="0"/>
      <c r="UUI261" s="0"/>
      <c r="UUJ261" s="0"/>
      <c r="UUK261" s="0"/>
      <c r="UUL261" s="0"/>
      <c r="UUM261" s="0"/>
      <c r="UUN261" s="0"/>
      <c r="UUO261" s="0"/>
      <c r="UUP261" s="0"/>
      <c r="UUQ261" s="0"/>
      <c r="UUR261" s="0"/>
      <c r="UUS261" s="0"/>
      <c r="UUT261" s="0"/>
      <c r="UUU261" s="0"/>
      <c r="UUV261" s="0"/>
      <c r="UUW261" s="0"/>
      <c r="UUX261" s="0"/>
      <c r="UUY261" s="0"/>
      <c r="UUZ261" s="0"/>
      <c r="UVA261" s="0"/>
      <c r="UVB261" s="0"/>
      <c r="UVC261" s="0"/>
      <c r="UVD261" s="0"/>
      <c r="UVE261" s="0"/>
      <c r="UVF261" s="0"/>
      <c r="UVG261" s="0"/>
      <c r="UVH261" s="0"/>
      <c r="UVI261" s="0"/>
      <c r="UVJ261" s="0"/>
      <c r="UVK261" s="0"/>
      <c r="UVL261" s="0"/>
      <c r="UVM261" s="0"/>
      <c r="UVN261" s="0"/>
      <c r="UVO261" s="0"/>
      <c r="UVP261" s="0"/>
      <c r="UVQ261" s="0"/>
      <c r="UVR261" s="0"/>
      <c r="UVS261" s="0"/>
      <c r="UVT261" s="0"/>
      <c r="UVU261" s="0"/>
      <c r="UVV261" s="0"/>
      <c r="UVW261" s="0"/>
      <c r="UVX261" s="0"/>
      <c r="UVY261" s="0"/>
      <c r="UVZ261" s="0"/>
      <c r="UWA261" s="0"/>
      <c r="UWB261" s="0"/>
      <c r="UWC261" s="0"/>
      <c r="UWD261" s="0"/>
      <c r="UWE261" s="0"/>
      <c r="UWF261" s="0"/>
      <c r="UWG261" s="0"/>
      <c r="UWH261" s="0"/>
      <c r="UWI261" s="0"/>
      <c r="UWJ261" s="0"/>
      <c r="UWK261" s="0"/>
      <c r="UWL261" s="0"/>
      <c r="UWM261" s="0"/>
      <c r="UWN261" s="0"/>
      <c r="UWO261" s="0"/>
      <c r="UWP261" s="0"/>
      <c r="UWQ261" s="0"/>
      <c r="UWR261" s="0"/>
      <c r="UWS261" s="0"/>
      <c r="UWT261" s="0"/>
      <c r="UWU261" s="0"/>
      <c r="UWV261" s="0"/>
      <c r="UWW261" s="0"/>
      <c r="UWX261" s="0"/>
      <c r="UWY261" s="0"/>
      <c r="UWZ261" s="0"/>
      <c r="UXA261" s="0"/>
      <c r="UXB261" s="0"/>
      <c r="UXC261" s="0"/>
      <c r="UXD261" s="0"/>
      <c r="UXE261" s="0"/>
      <c r="UXF261" s="0"/>
      <c r="UXG261" s="0"/>
      <c r="UXH261" s="0"/>
      <c r="UXI261" s="0"/>
      <c r="UXJ261" s="0"/>
      <c r="UXK261" s="0"/>
      <c r="UXL261" s="0"/>
      <c r="UXM261" s="0"/>
      <c r="UXN261" s="0"/>
      <c r="UXO261" s="0"/>
      <c r="UXP261" s="0"/>
      <c r="UXQ261" s="0"/>
      <c r="UXR261" s="0"/>
      <c r="UXS261" s="0"/>
      <c r="UXT261" s="0"/>
      <c r="UXU261" s="0"/>
      <c r="UXV261" s="0"/>
      <c r="UXW261" s="0"/>
      <c r="UXX261" s="0"/>
      <c r="UXY261" s="0"/>
      <c r="UXZ261" s="0"/>
      <c r="UYA261" s="0"/>
      <c r="UYB261" s="0"/>
      <c r="UYC261" s="0"/>
      <c r="UYD261" s="0"/>
      <c r="UYE261" s="0"/>
      <c r="UYF261" s="0"/>
      <c r="UYG261" s="0"/>
      <c r="UYH261" s="0"/>
      <c r="UYI261" s="0"/>
      <c r="UYJ261" s="0"/>
      <c r="UYK261" s="0"/>
      <c r="UYL261" s="0"/>
      <c r="UYM261" s="0"/>
      <c r="UYN261" s="0"/>
      <c r="UYO261" s="0"/>
      <c r="UYP261" s="0"/>
      <c r="UYQ261" s="0"/>
      <c r="UYR261" s="0"/>
      <c r="UYS261" s="0"/>
      <c r="UYT261" s="0"/>
      <c r="UYU261" s="0"/>
      <c r="UYV261" s="0"/>
      <c r="UYW261" s="0"/>
      <c r="UYX261" s="0"/>
      <c r="UYY261" s="0"/>
      <c r="UYZ261" s="0"/>
      <c r="UZA261" s="0"/>
      <c r="UZB261" s="0"/>
      <c r="UZC261" s="0"/>
      <c r="UZD261" s="0"/>
      <c r="UZE261" s="0"/>
      <c r="UZF261" s="0"/>
      <c r="UZG261" s="0"/>
      <c r="UZH261" s="0"/>
      <c r="UZI261" s="0"/>
      <c r="UZJ261" s="0"/>
      <c r="UZK261" s="0"/>
      <c r="UZL261" s="0"/>
      <c r="UZM261" s="0"/>
      <c r="UZN261" s="0"/>
      <c r="UZO261" s="0"/>
      <c r="UZP261" s="0"/>
      <c r="UZQ261" s="0"/>
      <c r="UZR261" s="0"/>
      <c r="UZS261" s="0"/>
      <c r="UZT261" s="0"/>
      <c r="UZU261" s="0"/>
      <c r="UZV261" s="0"/>
      <c r="UZW261" s="0"/>
      <c r="UZX261" s="0"/>
      <c r="UZY261" s="0"/>
      <c r="UZZ261" s="0"/>
      <c r="VAA261" s="0"/>
      <c r="VAB261" s="0"/>
      <c r="VAC261" s="0"/>
      <c r="VAD261" s="0"/>
      <c r="VAE261" s="0"/>
      <c r="VAF261" s="0"/>
      <c r="VAG261" s="0"/>
      <c r="VAH261" s="0"/>
      <c r="VAI261" s="0"/>
      <c r="VAJ261" s="0"/>
      <c r="VAK261" s="0"/>
      <c r="VAL261" s="0"/>
      <c r="VAM261" s="0"/>
      <c r="VAN261" s="0"/>
      <c r="VAO261" s="0"/>
      <c r="VAP261" s="0"/>
      <c r="VAQ261" s="0"/>
      <c r="VAR261" s="0"/>
      <c r="VAS261" s="0"/>
      <c r="VAT261" s="0"/>
      <c r="VAU261" s="0"/>
      <c r="VAV261" s="0"/>
      <c r="VAW261" s="0"/>
      <c r="VAX261" s="0"/>
      <c r="VAY261" s="0"/>
      <c r="VAZ261" s="0"/>
      <c r="VBA261" s="0"/>
      <c r="VBB261" s="0"/>
      <c r="VBC261" s="0"/>
      <c r="VBD261" s="0"/>
      <c r="VBE261" s="0"/>
      <c r="VBF261" s="0"/>
      <c r="VBG261" s="0"/>
      <c r="VBH261" s="0"/>
      <c r="VBI261" s="0"/>
      <c r="VBJ261" s="0"/>
      <c r="VBK261" s="0"/>
      <c r="VBL261" s="0"/>
      <c r="VBM261" s="0"/>
      <c r="VBN261" s="0"/>
      <c r="VBO261" s="0"/>
      <c r="VBP261" s="0"/>
      <c r="VBQ261" s="0"/>
      <c r="VBR261" s="0"/>
      <c r="VBS261" s="0"/>
      <c r="VBT261" s="0"/>
      <c r="VBU261" s="0"/>
      <c r="VBV261" s="0"/>
      <c r="VBW261" s="0"/>
      <c r="VBX261" s="0"/>
      <c r="VBY261" s="0"/>
      <c r="VBZ261" s="0"/>
      <c r="VCA261" s="0"/>
      <c r="VCB261" s="0"/>
      <c r="VCC261" s="0"/>
      <c r="VCD261" s="0"/>
      <c r="VCE261" s="0"/>
      <c r="VCF261" s="0"/>
      <c r="VCG261" s="0"/>
      <c r="VCH261" s="0"/>
      <c r="VCI261" s="0"/>
      <c r="VCJ261" s="0"/>
      <c r="VCK261" s="0"/>
      <c r="VCL261" s="0"/>
      <c r="VCM261" s="0"/>
      <c r="VCN261" s="0"/>
      <c r="VCO261" s="0"/>
      <c r="VCP261" s="0"/>
      <c r="VCQ261" s="0"/>
      <c r="VCR261" s="0"/>
      <c r="VCS261" s="0"/>
      <c r="VCT261" s="0"/>
      <c r="VCU261" s="0"/>
      <c r="VCV261" s="0"/>
      <c r="VCW261" s="0"/>
      <c r="VCX261" s="0"/>
      <c r="VCY261" s="0"/>
      <c r="VCZ261" s="0"/>
      <c r="VDA261" s="0"/>
      <c r="VDB261" s="0"/>
      <c r="VDC261" s="0"/>
      <c r="VDD261" s="0"/>
      <c r="VDE261" s="0"/>
      <c r="VDF261" s="0"/>
      <c r="VDG261" s="0"/>
      <c r="VDH261" s="0"/>
      <c r="VDI261" s="0"/>
      <c r="VDJ261" s="0"/>
      <c r="VDK261" s="0"/>
      <c r="VDL261" s="0"/>
      <c r="VDM261" s="0"/>
      <c r="VDN261" s="0"/>
      <c r="VDO261" s="0"/>
      <c r="VDP261" s="0"/>
      <c r="VDQ261" s="0"/>
      <c r="VDR261" s="0"/>
      <c r="VDS261" s="0"/>
      <c r="VDT261" s="0"/>
      <c r="VDU261" s="0"/>
      <c r="VDV261" s="0"/>
      <c r="VDW261" s="0"/>
      <c r="VDX261" s="0"/>
      <c r="VDY261" s="0"/>
      <c r="VDZ261" s="0"/>
      <c r="VEA261" s="0"/>
      <c r="VEB261" s="0"/>
      <c r="VEC261" s="0"/>
      <c r="VED261" s="0"/>
      <c r="VEE261" s="0"/>
      <c r="VEF261" s="0"/>
      <c r="VEG261" s="0"/>
      <c r="VEH261" s="0"/>
      <c r="VEI261" s="0"/>
      <c r="VEJ261" s="0"/>
      <c r="VEK261" s="0"/>
      <c r="VEL261" s="0"/>
      <c r="VEM261" s="0"/>
      <c r="VEN261" s="0"/>
      <c r="VEO261" s="0"/>
      <c r="VEP261" s="0"/>
      <c r="VEQ261" s="0"/>
      <c r="VER261" s="0"/>
      <c r="VES261" s="0"/>
      <c r="VET261" s="0"/>
      <c r="VEU261" s="0"/>
      <c r="VEV261" s="0"/>
      <c r="VEW261" s="0"/>
      <c r="VEX261" s="0"/>
      <c r="VEY261" s="0"/>
      <c r="VEZ261" s="0"/>
      <c r="VFA261" s="0"/>
      <c r="VFB261" s="0"/>
      <c r="VFC261" s="0"/>
      <c r="VFD261" s="0"/>
      <c r="VFE261" s="0"/>
      <c r="VFF261" s="0"/>
      <c r="VFG261" s="0"/>
      <c r="VFH261" s="0"/>
      <c r="VFI261" s="0"/>
      <c r="VFJ261" s="0"/>
      <c r="VFK261" s="0"/>
      <c r="VFL261" s="0"/>
      <c r="VFM261" s="0"/>
      <c r="VFN261" s="0"/>
      <c r="VFO261" s="0"/>
      <c r="VFP261" s="0"/>
      <c r="VFQ261" s="0"/>
      <c r="VFR261" s="0"/>
      <c r="VFS261" s="0"/>
      <c r="VFT261" s="0"/>
      <c r="VFU261" s="0"/>
      <c r="VFV261" s="0"/>
      <c r="VFW261" s="0"/>
      <c r="VFX261" s="0"/>
      <c r="VFY261" s="0"/>
      <c r="VFZ261" s="0"/>
      <c r="VGA261" s="0"/>
      <c r="VGB261" s="0"/>
      <c r="VGC261" s="0"/>
      <c r="VGD261" s="0"/>
      <c r="VGE261" s="0"/>
      <c r="VGF261" s="0"/>
      <c r="VGG261" s="0"/>
      <c r="VGH261" s="0"/>
      <c r="VGI261" s="0"/>
      <c r="VGJ261" s="0"/>
      <c r="VGK261" s="0"/>
      <c r="VGL261" s="0"/>
      <c r="VGM261" s="0"/>
      <c r="VGN261" s="0"/>
      <c r="VGO261" s="0"/>
      <c r="VGP261" s="0"/>
      <c r="VGQ261" s="0"/>
      <c r="VGR261" s="0"/>
      <c r="VGS261" s="0"/>
      <c r="VGT261" s="0"/>
      <c r="VGU261" s="0"/>
      <c r="VGV261" s="0"/>
      <c r="VGW261" s="0"/>
      <c r="VGX261" s="0"/>
      <c r="VGY261" s="0"/>
      <c r="VGZ261" s="0"/>
      <c r="VHA261" s="0"/>
      <c r="VHB261" s="0"/>
      <c r="VHC261" s="0"/>
      <c r="VHD261" s="0"/>
      <c r="VHE261" s="0"/>
      <c r="VHF261" s="0"/>
      <c r="VHG261" s="0"/>
      <c r="VHH261" s="0"/>
      <c r="VHI261" s="0"/>
      <c r="VHJ261" s="0"/>
      <c r="VHK261" s="0"/>
      <c r="VHL261" s="0"/>
      <c r="VHM261" s="0"/>
      <c r="VHN261" s="0"/>
      <c r="VHO261" s="0"/>
      <c r="VHP261" s="0"/>
      <c r="VHQ261" s="0"/>
      <c r="VHR261" s="0"/>
      <c r="VHS261" s="0"/>
      <c r="VHT261" s="0"/>
      <c r="VHU261" s="0"/>
      <c r="VHV261" s="0"/>
      <c r="VHW261" s="0"/>
      <c r="VHX261" s="0"/>
      <c r="VHY261" s="0"/>
      <c r="VHZ261" s="0"/>
      <c r="VIA261" s="0"/>
      <c r="VIB261" s="0"/>
      <c r="VIC261" s="0"/>
      <c r="VID261" s="0"/>
      <c r="VIE261" s="0"/>
      <c r="VIF261" s="0"/>
      <c r="VIG261" s="0"/>
      <c r="VIH261" s="0"/>
      <c r="VII261" s="0"/>
      <c r="VIJ261" s="0"/>
      <c r="VIK261" s="0"/>
      <c r="VIL261" s="0"/>
      <c r="VIM261" s="0"/>
      <c r="VIN261" s="0"/>
      <c r="VIO261" s="0"/>
      <c r="VIP261" s="0"/>
      <c r="VIQ261" s="0"/>
      <c r="VIR261" s="0"/>
      <c r="VIS261" s="0"/>
      <c r="VIT261" s="0"/>
      <c r="VIU261" s="0"/>
      <c r="VIV261" s="0"/>
      <c r="VIW261" s="0"/>
      <c r="VIX261" s="0"/>
      <c r="VIY261" s="0"/>
      <c r="VIZ261" s="0"/>
      <c r="VJA261" s="0"/>
      <c r="VJB261" s="0"/>
      <c r="VJC261" s="0"/>
      <c r="VJD261" s="0"/>
      <c r="VJE261" s="0"/>
      <c r="VJF261" s="0"/>
      <c r="VJG261" s="0"/>
      <c r="VJH261" s="0"/>
      <c r="VJI261" s="0"/>
      <c r="VJJ261" s="0"/>
      <c r="VJK261" s="0"/>
      <c r="VJL261" s="0"/>
      <c r="VJM261" s="0"/>
      <c r="VJN261" s="0"/>
      <c r="VJO261" s="0"/>
      <c r="VJP261" s="0"/>
      <c r="VJQ261" s="0"/>
      <c r="VJR261" s="0"/>
      <c r="VJS261" s="0"/>
      <c r="VJT261" s="0"/>
      <c r="VJU261" s="0"/>
      <c r="VJV261" s="0"/>
      <c r="VJW261" s="0"/>
      <c r="VJX261" s="0"/>
      <c r="VJY261" s="0"/>
      <c r="VJZ261" s="0"/>
      <c r="VKA261" s="0"/>
      <c r="VKB261" s="0"/>
      <c r="VKC261" s="0"/>
      <c r="VKD261" s="0"/>
      <c r="VKE261" s="0"/>
      <c r="VKF261" s="0"/>
      <c r="VKG261" s="0"/>
      <c r="VKH261" s="0"/>
      <c r="VKI261" s="0"/>
      <c r="VKJ261" s="0"/>
      <c r="VKK261" s="0"/>
      <c r="VKL261" s="0"/>
      <c r="VKM261" s="0"/>
      <c r="VKN261" s="0"/>
      <c r="VKO261" s="0"/>
      <c r="VKP261" s="0"/>
      <c r="VKQ261" s="0"/>
      <c r="VKR261" s="0"/>
      <c r="VKS261" s="0"/>
      <c r="VKT261" s="0"/>
      <c r="VKU261" s="0"/>
      <c r="VKV261" s="0"/>
      <c r="VKW261" s="0"/>
      <c r="VKX261" s="0"/>
      <c r="VKY261" s="0"/>
      <c r="VKZ261" s="0"/>
      <c r="VLA261" s="0"/>
      <c r="VLB261" s="0"/>
      <c r="VLC261" s="0"/>
      <c r="VLD261" s="0"/>
      <c r="VLE261" s="0"/>
      <c r="VLF261" s="0"/>
      <c r="VLG261" s="0"/>
      <c r="VLH261" s="0"/>
      <c r="VLI261" s="0"/>
      <c r="VLJ261" s="0"/>
      <c r="VLK261" s="0"/>
      <c r="VLL261" s="0"/>
      <c r="VLM261" s="0"/>
      <c r="VLN261" s="0"/>
      <c r="VLO261" s="0"/>
      <c r="VLP261" s="0"/>
      <c r="VLQ261" s="0"/>
      <c r="VLR261" s="0"/>
      <c r="VLS261" s="0"/>
      <c r="VLT261" s="0"/>
      <c r="VLU261" s="0"/>
      <c r="VLV261" s="0"/>
      <c r="VLW261" s="0"/>
      <c r="VLX261" s="0"/>
      <c r="VLY261" s="0"/>
      <c r="VLZ261" s="0"/>
      <c r="VMA261" s="0"/>
      <c r="VMB261" s="0"/>
      <c r="VMC261" s="0"/>
      <c r="VMD261" s="0"/>
      <c r="VME261" s="0"/>
      <c r="VMF261" s="0"/>
      <c r="VMG261" s="0"/>
      <c r="VMH261" s="0"/>
      <c r="VMI261" s="0"/>
      <c r="VMJ261" s="0"/>
      <c r="VMK261" s="0"/>
      <c r="VML261" s="0"/>
      <c r="VMM261" s="0"/>
      <c r="VMN261" s="0"/>
      <c r="VMO261" s="0"/>
      <c r="VMP261" s="0"/>
      <c r="VMQ261" s="0"/>
      <c r="VMR261" s="0"/>
      <c r="VMS261" s="0"/>
      <c r="VMT261" s="0"/>
      <c r="VMU261" s="0"/>
      <c r="VMV261" s="0"/>
      <c r="VMW261" s="0"/>
      <c r="VMX261" s="0"/>
      <c r="VMY261" s="0"/>
      <c r="VMZ261" s="0"/>
      <c r="VNA261" s="0"/>
      <c r="VNB261" s="0"/>
      <c r="VNC261" s="0"/>
      <c r="VND261" s="0"/>
      <c r="VNE261" s="0"/>
      <c r="VNF261" s="0"/>
      <c r="VNG261" s="0"/>
      <c r="VNH261" s="0"/>
      <c r="VNI261" s="0"/>
      <c r="VNJ261" s="0"/>
      <c r="VNK261" s="0"/>
      <c r="VNL261" s="0"/>
      <c r="VNM261" s="0"/>
      <c r="VNN261" s="0"/>
      <c r="VNO261" s="0"/>
      <c r="VNP261" s="0"/>
      <c r="VNQ261" s="0"/>
      <c r="VNR261" s="0"/>
      <c r="VNS261" s="0"/>
      <c r="VNT261" s="0"/>
      <c r="VNU261" s="0"/>
      <c r="VNV261" s="0"/>
      <c r="VNW261" s="0"/>
      <c r="VNX261" s="0"/>
      <c r="VNY261" s="0"/>
      <c r="VNZ261" s="0"/>
      <c r="VOA261" s="0"/>
      <c r="VOB261" s="0"/>
      <c r="VOC261" s="0"/>
      <c r="VOD261" s="0"/>
      <c r="VOE261" s="0"/>
      <c r="VOF261" s="0"/>
      <c r="VOG261" s="0"/>
      <c r="VOH261" s="0"/>
      <c r="VOI261" s="0"/>
      <c r="VOJ261" s="0"/>
      <c r="VOK261" s="0"/>
      <c r="VOL261" s="0"/>
      <c r="VOM261" s="0"/>
      <c r="VON261" s="0"/>
      <c r="VOO261" s="0"/>
      <c r="VOP261" s="0"/>
      <c r="VOQ261" s="0"/>
      <c r="VOR261" s="0"/>
      <c r="VOS261" s="0"/>
      <c r="VOT261" s="0"/>
      <c r="VOU261" s="0"/>
      <c r="VOV261" s="0"/>
      <c r="VOW261" s="0"/>
      <c r="VOX261" s="0"/>
      <c r="VOY261" s="0"/>
      <c r="VOZ261" s="0"/>
      <c r="VPA261" s="0"/>
      <c r="VPB261" s="0"/>
      <c r="VPC261" s="0"/>
      <c r="VPD261" s="0"/>
      <c r="VPE261" s="0"/>
      <c r="VPF261" s="0"/>
      <c r="VPG261" s="0"/>
      <c r="VPH261" s="0"/>
      <c r="VPI261" s="0"/>
      <c r="VPJ261" s="0"/>
      <c r="VPK261" s="0"/>
      <c r="VPL261" s="0"/>
      <c r="VPM261" s="0"/>
      <c r="VPN261" s="0"/>
      <c r="VPO261" s="0"/>
      <c r="VPP261" s="0"/>
      <c r="VPQ261" s="0"/>
      <c r="VPR261" s="0"/>
      <c r="VPS261" s="0"/>
      <c r="VPT261" s="0"/>
      <c r="VPU261" s="0"/>
      <c r="VPV261" s="0"/>
      <c r="VPW261" s="0"/>
      <c r="VPX261" s="0"/>
      <c r="VPY261" s="0"/>
      <c r="VPZ261" s="0"/>
      <c r="VQA261" s="0"/>
      <c r="VQB261" s="0"/>
      <c r="VQC261" s="0"/>
      <c r="VQD261" s="0"/>
      <c r="VQE261" s="0"/>
      <c r="VQF261" s="0"/>
      <c r="VQG261" s="0"/>
      <c r="VQH261" s="0"/>
      <c r="VQI261" s="0"/>
      <c r="VQJ261" s="0"/>
      <c r="VQK261" s="0"/>
      <c r="VQL261" s="0"/>
      <c r="VQM261" s="0"/>
      <c r="VQN261" s="0"/>
      <c r="VQO261" s="0"/>
      <c r="VQP261" s="0"/>
      <c r="VQQ261" s="0"/>
      <c r="VQR261" s="0"/>
      <c r="VQS261" s="0"/>
      <c r="VQT261" s="0"/>
      <c r="VQU261" s="0"/>
      <c r="VQV261" s="0"/>
      <c r="VQW261" s="0"/>
      <c r="VQX261" s="0"/>
      <c r="VQY261" s="0"/>
      <c r="VQZ261" s="0"/>
      <c r="VRA261" s="0"/>
      <c r="VRB261" s="0"/>
      <c r="VRC261" s="0"/>
      <c r="VRD261" s="0"/>
      <c r="VRE261" s="0"/>
      <c r="VRF261" s="0"/>
      <c r="VRG261" s="0"/>
      <c r="VRH261" s="0"/>
      <c r="VRI261" s="0"/>
      <c r="VRJ261" s="0"/>
      <c r="VRK261" s="0"/>
      <c r="VRL261" s="0"/>
      <c r="VRM261" s="0"/>
      <c r="VRN261" s="0"/>
      <c r="VRO261" s="0"/>
      <c r="VRP261" s="0"/>
      <c r="VRQ261" s="0"/>
      <c r="VRR261" s="0"/>
      <c r="VRS261" s="0"/>
      <c r="VRT261" s="0"/>
      <c r="VRU261" s="0"/>
      <c r="VRV261" s="0"/>
      <c r="VRW261" s="0"/>
      <c r="VRX261" s="0"/>
      <c r="VRY261" s="0"/>
      <c r="VRZ261" s="0"/>
      <c r="VSA261" s="0"/>
      <c r="VSB261" s="0"/>
      <c r="VSC261" s="0"/>
      <c r="VSD261" s="0"/>
      <c r="VSE261" s="0"/>
      <c r="VSF261" s="0"/>
      <c r="VSG261" s="0"/>
      <c r="VSH261" s="0"/>
      <c r="VSI261" s="0"/>
      <c r="VSJ261" s="0"/>
      <c r="VSK261" s="0"/>
      <c r="VSL261" s="0"/>
      <c r="VSM261" s="0"/>
      <c r="VSN261" s="0"/>
      <c r="VSO261" s="0"/>
      <c r="VSP261" s="0"/>
      <c r="VSQ261" s="0"/>
      <c r="VSR261" s="0"/>
      <c r="VSS261" s="0"/>
      <c r="VST261" s="0"/>
      <c r="VSU261" s="0"/>
      <c r="VSV261" s="0"/>
      <c r="VSW261" s="0"/>
      <c r="VSX261" s="0"/>
      <c r="VSY261" s="0"/>
      <c r="VSZ261" s="0"/>
      <c r="VTA261" s="0"/>
      <c r="VTB261" s="0"/>
      <c r="VTC261" s="0"/>
      <c r="VTD261" s="0"/>
      <c r="VTE261" s="0"/>
      <c r="VTF261" s="0"/>
      <c r="VTG261" s="0"/>
      <c r="VTH261" s="0"/>
      <c r="VTI261" s="0"/>
      <c r="VTJ261" s="0"/>
      <c r="VTK261" s="0"/>
      <c r="VTL261" s="0"/>
      <c r="VTM261" s="0"/>
      <c r="VTN261" s="0"/>
      <c r="VTO261" s="0"/>
      <c r="VTP261" s="0"/>
      <c r="VTQ261" s="0"/>
      <c r="VTR261" s="0"/>
      <c r="VTS261" s="0"/>
      <c r="VTT261" s="0"/>
      <c r="VTU261" s="0"/>
      <c r="VTV261" s="0"/>
      <c r="VTW261" s="0"/>
      <c r="VTX261" s="0"/>
      <c r="VTY261" s="0"/>
      <c r="VTZ261" s="0"/>
      <c r="VUA261" s="0"/>
      <c r="VUB261" s="0"/>
      <c r="VUC261" s="0"/>
      <c r="VUD261" s="0"/>
      <c r="VUE261" s="0"/>
      <c r="VUF261" s="0"/>
      <c r="VUG261" s="0"/>
      <c r="VUH261" s="0"/>
      <c r="VUI261" s="0"/>
      <c r="VUJ261" s="0"/>
      <c r="VUK261" s="0"/>
      <c r="VUL261" s="0"/>
      <c r="VUM261" s="0"/>
      <c r="VUN261" s="0"/>
      <c r="VUO261" s="0"/>
      <c r="VUP261" s="0"/>
      <c r="VUQ261" s="0"/>
      <c r="VUR261" s="0"/>
      <c r="VUS261" s="0"/>
      <c r="VUT261" s="0"/>
      <c r="VUU261" s="0"/>
      <c r="VUV261" s="0"/>
      <c r="VUW261" s="0"/>
      <c r="VUX261" s="0"/>
      <c r="VUY261" s="0"/>
      <c r="VUZ261" s="0"/>
      <c r="VVA261" s="0"/>
      <c r="VVB261" s="0"/>
      <c r="VVC261" s="0"/>
      <c r="VVD261" s="0"/>
      <c r="VVE261" s="0"/>
      <c r="VVF261" s="0"/>
      <c r="VVG261" s="0"/>
      <c r="VVH261" s="0"/>
      <c r="VVI261" s="0"/>
      <c r="VVJ261" s="0"/>
      <c r="VVK261" s="0"/>
      <c r="VVL261" s="0"/>
      <c r="VVM261" s="0"/>
      <c r="VVN261" s="0"/>
      <c r="VVO261" s="0"/>
      <c r="VVP261" s="0"/>
      <c r="VVQ261" s="0"/>
      <c r="VVR261" s="0"/>
      <c r="VVS261" s="0"/>
      <c r="VVT261" s="0"/>
      <c r="VVU261" s="0"/>
      <c r="VVV261" s="0"/>
      <c r="VVW261" s="0"/>
      <c r="VVX261" s="0"/>
      <c r="VVY261" s="0"/>
      <c r="VVZ261" s="0"/>
      <c r="VWA261" s="0"/>
      <c r="VWB261" s="0"/>
      <c r="VWC261" s="0"/>
      <c r="VWD261" s="0"/>
      <c r="VWE261" s="0"/>
      <c r="VWF261" s="0"/>
      <c r="VWG261" s="0"/>
      <c r="VWH261" s="0"/>
      <c r="VWI261" s="0"/>
      <c r="VWJ261" s="0"/>
      <c r="VWK261" s="0"/>
      <c r="VWL261" s="0"/>
      <c r="VWM261" s="0"/>
      <c r="VWN261" s="0"/>
      <c r="VWO261" s="0"/>
      <c r="VWP261" s="0"/>
      <c r="VWQ261" s="0"/>
      <c r="VWR261" s="0"/>
      <c r="VWS261" s="0"/>
      <c r="VWT261" s="0"/>
      <c r="VWU261" s="0"/>
      <c r="VWV261" s="0"/>
      <c r="VWW261" s="0"/>
      <c r="VWX261" s="0"/>
      <c r="VWY261" s="0"/>
      <c r="VWZ261" s="0"/>
      <c r="VXA261" s="0"/>
      <c r="VXB261" s="0"/>
      <c r="VXC261" s="0"/>
      <c r="VXD261" s="0"/>
      <c r="VXE261" s="0"/>
      <c r="VXF261" s="0"/>
      <c r="VXG261" s="0"/>
      <c r="VXH261" s="0"/>
      <c r="VXI261" s="0"/>
      <c r="VXJ261" s="0"/>
      <c r="VXK261" s="0"/>
      <c r="VXL261" s="0"/>
      <c r="VXM261" s="0"/>
      <c r="VXN261" s="0"/>
      <c r="VXO261" s="0"/>
      <c r="VXP261" s="0"/>
      <c r="VXQ261" s="0"/>
      <c r="VXR261" s="0"/>
      <c r="VXS261" s="0"/>
      <c r="VXT261" s="0"/>
      <c r="VXU261" s="0"/>
      <c r="VXV261" s="0"/>
      <c r="VXW261" s="0"/>
      <c r="VXX261" s="0"/>
      <c r="VXY261" s="0"/>
      <c r="VXZ261" s="0"/>
      <c r="VYA261" s="0"/>
      <c r="VYB261" s="0"/>
      <c r="VYC261" s="0"/>
      <c r="VYD261" s="0"/>
      <c r="VYE261" s="0"/>
      <c r="VYF261" s="0"/>
      <c r="VYG261" s="0"/>
      <c r="VYH261" s="0"/>
      <c r="VYI261" s="0"/>
      <c r="VYJ261" s="0"/>
      <c r="VYK261" s="0"/>
      <c r="VYL261" s="0"/>
      <c r="VYM261" s="0"/>
      <c r="VYN261" s="0"/>
      <c r="VYO261" s="0"/>
      <c r="VYP261" s="0"/>
      <c r="VYQ261" s="0"/>
      <c r="VYR261" s="0"/>
      <c r="VYS261" s="0"/>
      <c r="VYT261" s="0"/>
      <c r="VYU261" s="0"/>
      <c r="VYV261" s="0"/>
      <c r="VYW261" s="0"/>
      <c r="VYX261" s="0"/>
      <c r="VYY261" s="0"/>
      <c r="VYZ261" s="0"/>
      <c r="VZA261" s="0"/>
      <c r="VZB261" s="0"/>
      <c r="VZC261" s="0"/>
      <c r="VZD261" s="0"/>
      <c r="VZE261" s="0"/>
      <c r="VZF261" s="0"/>
      <c r="VZG261" s="0"/>
      <c r="VZH261" s="0"/>
      <c r="VZI261" s="0"/>
      <c r="VZJ261" s="0"/>
      <c r="VZK261" s="0"/>
      <c r="VZL261" s="0"/>
      <c r="VZM261" s="0"/>
      <c r="VZN261" s="0"/>
      <c r="VZO261" s="0"/>
      <c r="VZP261" s="0"/>
      <c r="VZQ261" s="0"/>
      <c r="VZR261" s="0"/>
      <c r="VZS261" s="0"/>
      <c r="VZT261" s="0"/>
      <c r="VZU261" s="0"/>
      <c r="VZV261" s="0"/>
      <c r="VZW261" s="0"/>
      <c r="VZX261" s="0"/>
      <c r="VZY261" s="0"/>
      <c r="VZZ261" s="0"/>
      <c r="WAA261" s="0"/>
      <c r="WAB261" s="0"/>
      <c r="WAC261" s="0"/>
      <c r="WAD261" s="0"/>
      <c r="WAE261" s="0"/>
      <c r="WAF261" s="0"/>
      <c r="WAG261" s="0"/>
      <c r="WAH261" s="0"/>
      <c r="WAI261" s="0"/>
      <c r="WAJ261" s="0"/>
      <c r="WAK261" s="0"/>
      <c r="WAL261" s="0"/>
      <c r="WAM261" s="0"/>
      <c r="WAN261" s="0"/>
      <c r="WAO261" s="0"/>
      <c r="WAP261" s="0"/>
      <c r="WAQ261" s="0"/>
      <c r="WAR261" s="0"/>
      <c r="WAS261" s="0"/>
      <c r="WAT261" s="0"/>
      <c r="WAU261" s="0"/>
      <c r="WAV261" s="0"/>
      <c r="WAW261" s="0"/>
      <c r="WAX261" s="0"/>
      <c r="WAY261" s="0"/>
      <c r="WAZ261" s="0"/>
      <c r="WBA261" s="0"/>
      <c r="WBB261" s="0"/>
      <c r="WBC261" s="0"/>
      <c r="WBD261" s="0"/>
      <c r="WBE261" s="0"/>
      <c r="WBF261" s="0"/>
      <c r="WBG261" s="0"/>
      <c r="WBH261" s="0"/>
      <c r="WBI261" s="0"/>
      <c r="WBJ261" s="0"/>
      <c r="WBK261" s="0"/>
      <c r="WBL261" s="0"/>
      <c r="WBM261" s="0"/>
      <c r="WBN261" s="0"/>
      <c r="WBO261" s="0"/>
      <c r="WBP261" s="0"/>
      <c r="WBQ261" s="0"/>
      <c r="WBR261" s="0"/>
      <c r="WBS261" s="0"/>
      <c r="WBT261" s="0"/>
      <c r="WBU261" s="0"/>
      <c r="WBV261" s="0"/>
      <c r="WBW261" s="0"/>
      <c r="WBX261" s="0"/>
      <c r="WBY261" s="0"/>
      <c r="WBZ261" s="0"/>
      <c r="WCA261" s="0"/>
      <c r="WCB261" s="0"/>
      <c r="WCC261" s="0"/>
      <c r="WCD261" s="0"/>
      <c r="WCE261" s="0"/>
      <c r="WCF261" s="0"/>
      <c r="WCG261" s="0"/>
      <c r="WCH261" s="0"/>
      <c r="WCI261" s="0"/>
      <c r="WCJ261" s="0"/>
      <c r="WCK261" s="0"/>
      <c r="WCL261" s="0"/>
      <c r="WCM261" s="0"/>
      <c r="WCN261" s="0"/>
      <c r="WCO261" s="0"/>
      <c r="WCP261" s="0"/>
      <c r="WCQ261" s="0"/>
      <c r="WCR261" s="0"/>
      <c r="WCS261" s="0"/>
      <c r="WCT261" s="0"/>
      <c r="WCU261" s="0"/>
      <c r="WCV261" s="0"/>
      <c r="WCW261" s="0"/>
      <c r="WCX261" s="0"/>
      <c r="WCY261" s="0"/>
      <c r="WCZ261" s="0"/>
      <c r="WDA261" s="0"/>
      <c r="WDB261" s="0"/>
      <c r="WDC261" s="0"/>
      <c r="WDD261" s="0"/>
      <c r="WDE261" s="0"/>
      <c r="WDF261" s="0"/>
      <c r="WDG261" s="0"/>
      <c r="WDH261" s="0"/>
      <c r="WDI261" s="0"/>
      <c r="WDJ261" s="0"/>
      <c r="WDK261" s="0"/>
      <c r="WDL261" s="0"/>
      <c r="WDM261" s="0"/>
      <c r="WDN261" s="0"/>
      <c r="WDO261" s="0"/>
      <c r="WDP261" s="0"/>
      <c r="WDQ261" s="0"/>
      <c r="WDR261" s="0"/>
      <c r="WDS261" s="0"/>
      <c r="WDT261" s="0"/>
      <c r="WDU261" s="0"/>
      <c r="WDV261" s="0"/>
      <c r="WDW261" s="0"/>
      <c r="WDX261" s="0"/>
      <c r="WDY261" s="0"/>
      <c r="WDZ261" s="0"/>
      <c r="WEA261" s="0"/>
      <c r="WEB261" s="0"/>
      <c r="WEC261" s="0"/>
      <c r="WED261" s="0"/>
      <c r="WEE261" s="0"/>
      <c r="WEF261" s="0"/>
      <c r="WEG261" s="0"/>
      <c r="WEH261" s="0"/>
      <c r="WEI261" s="0"/>
      <c r="WEJ261" s="0"/>
      <c r="WEK261" s="0"/>
      <c r="WEL261" s="0"/>
      <c r="WEM261" s="0"/>
      <c r="WEN261" s="0"/>
      <c r="WEO261" s="0"/>
      <c r="WEP261" s="0"/>
      <c r="WEQ261" s="0"/>
      <c r="WER261" s="0"/>
      <c r="WES261" s="0"/>
      <c r="WET261" s="0"/>
      <c r="WEU261" s="0"/>
      <c r="WEV261" s="0"/>
      <c r="WEW261" s="0"/>
      <c r="WEX261" s="0"/>
      <c r="WEY261" s="0"/>
      <c r="WEZ261" s="0"/>
      <c r="WFA261" s="0"/>
      <c r="WFB261" s="0"/>
      <c r="WFC261" s="0"/>
      <c r="WFD261" s="0"/>
      <c r="WFE261" s="0"/>
      <c r="WFF261" s="0"/>
      <c r="WFG261" s="0"/>
      <c r="WFH261" s="0"/>
      <c r="WFI261" s="0"/>
      <c r="WFJ261" s="0"/>
      <c r="WFK261" s="0"/>
      <c r="WFL261" s="0"/>
      <c r="WFM261" s="0"/>
      <c r="WFN261" s="0"/>
      <c r="WFO261" s="0"/>
      <c r="WFP261" s="0"/>
      <c r="WFQ261" s="0"/>
      <c r="WFR261" s="0"/>
      <c r="WFS261" s="0"/>
      <c r="WFT261" s="0"/>
      <c r="WFU261" s="0"/>
      <c r="WFV261" s="0"/>
      <c r="WFW261" s="0"/>
      <c r="WFX261" s="0"/>
      <c r="WFY261" s="0"/>
      <c r="WFZ261" s="0"/>
      <c r="WGA261" s="0"/>
      <c r="WGB261" s="0"/>
      <c r="WGC261" s="0"/>
      <c r="WGD261" s="0"/>
      <c r="WGE261" s="0"/>
      <c r="WGF261" s="0"/>
      <c r="WGG261" s="0"/>
      <c r="WGH261" s="0"/>
      <c r="WGI261" s="0"/>
      <c r="WGJ261" s="0"/>
      <c r="WGK261" s="0"/>
      <c r="WGL261" s="0"/>
      <c r="WGM261" s="0"/>
      <c r="WGN261" s="0"/>
      <c r="WGO261" s="0"/>
      <c r="WGP261" s="0"/>
      <c r="WGQ261" s="0"/>
      <c r="WGR261" s="0"/>
      <c r="WGS261" s="0"/>
      <c r="WGT261" s="0"/>
      <c r="WGU261" s="0"/>
      <c r="WGV261" s="0"/>
      <c r="WGW261" s="0"/>
      <c r="WGX261" s="0"/>
      <c r="WGY261" s="0"/>
      <c r="WGZ261" s="0"/>
      <c r="WHA261" s="0"/>
      <c r="WHB261" s="0"/>
      <c r="WHC261" s="0"/>
      <c r="WHD261" s="0"/>
      <c r="WHE261" s="0"/>
      <c r="WHF261" s="0"/>
      <c r="WHG261" s="0"/>
      <c r="WHH261" s="0"/>
      <c r="WHI261" s="0"/>
      <c r="WHJ261" s="0"/>
      <c r="WHK261" s="0"/>
      <c r="WHL261" s="0"/>
      <c r="WHM261" s="0"/>
      <c r="WHN261" s="0"/>
      <c r="WHO261" s="0"/>
      <c r="WHP261" s="0"/>
      <c r="WHQ261" s="0"/>
      <c r="WHR261" s="0"/>
      <c r="WHS261" s="0"/>
      <c r="WHT261" s="0"/>
      <c r="WHU261" s="0"/>
      <c r="WHV261" s="0"/>
      <c r="WHW261" s="0"/>
      <c r="WHX261" s="0"/>
      <c r="WHY261" s="0"/>
      <c r="WHZ261" s="0"/>
      <c r="WIA261" s="0"/>
      <c r="WIB261" s="0"/>
      <c r="WIC261" s="0"/>
      <c r="WID261" s="0"/>
      <c r="WIE261" s="0"/>
      <c r="WIF261" s="0"/>
      <c r="WIG261" s="0"/>
      <c r="WIH261" s="0"/>
      <c r="WII261" s="0"/>
      <c r="WIJ261" s="0"/>
      <c r="WIK261" s="0"/>
      <c r="WIL261" s="0"/>
      <c r="WIM261" s="0"/>
      <c r="WIN261" s="0"/>
      <c r="WIO261" s="0"/>
      <c r="WIP261" s="0"/>
      <c r="WIQ261" s="0"/>
      <c r="WIR261" s="0"/>
      <c r="WIS261" s="0"/>
      <c r="WIT261" s="0"/>
      <c r="WIU261" s="0"/>
      <c r="WIV261" s="0"/>
      <c r="WIW261" s="0"/>
      <c r="WIX261" s="0"/>
      <c r="WIY261" s="0"/>
      <c r="WIZ261" s="0"/>
      <c r="WJA261" s="0"/>
      <c r="WJB261" s="0"/>
      <c r="WJC261" s="0"/>
      <c r="WJD261" s="0"/>
      <c r="WJE261" s="0"/>
      <c r="WJF261" s="0"/>
      <c r="WJG261" s="0"/>
      <c r="WJH261" s="0"/>
      <c r="WJI261" s="0"/>
      <c r="WJJ261" s="0"/>
      <c r="WJK261" s="0"/>
      <c r="WJL261" s="0"/>
      <c r="WJM261" s="0"/>
      <c r="WJN261" s="0"/>
      <c r="WJO261" s="0"/>
      <c r="WJP261" s="0"/>
      <c r="WJQ261" s="0"/>
      <c r="WJR261" s="0"/>
      <c r="WJS261" s="0"/>
      <c r="WJT261" s="0"/>
      <c r="WJU261" s="0"/>
      <c r="WJV261" s="0"/>
      <c r="WJW261" s="0"/>
      <c r="WJX261" s="0"/>
      <c r="WJY261" s="0"/>
      <c r="WJZ261" s="0"/>
      <c r="WKA261" s="0"/>
      <c r="WKB261" s="0"/>
      <c r="WKC261" s="0"/>
      <c r="WKD261" s="0"/>
      <c r="WKE261" s="0"/>
      <c r="WKF261" s="0"/>
      <c r="WKG261" s="0"/>
      <c r="WKH261" s="0"/>
      <c r="WKI261" s="0"/>
      <c r="WKJ261" s="0"/>
      <c r="WKK261" s="0"/>
      <c r="WKL261" s="0"/>
      <c r="WKM261" s="0"/>
      <c r="WKN261" s="0"/>
      <c r="WKO261" s="0"/>
      <c r="WKP261" s="0"/>
      <c r="WKQ261" s="0"/>
      <c r="WKR261" s="0"/>
      <c r="WKS261" s="0"/>
      <c r="WKT261" s="0"/>
      <c r="WKU261" s="0"/>
      <c r="WKV261" s="0"/>
      <c r="WKW261" s="0"/>
      <c r="WKX261" s="0"/>
      <c r="WKY261" s="0"/>
      <c r="WKZ261" s="0"/>
      <c r="WLA261" s="0"/>
      <c r="WLB261" s="0"/>
      <c r="WLC261" s="0"/>
      <c r="WLD261" s="0"/>
      <c r="WLE261" s="0"/>
      <c r="WLF261" s="0"/>
      <c r="WLG261" s="0"/>
      <c r="WLH261" s="0"/>
      <c r="WLI261" s="0"/>
      <c r="WLJ261" s="0"/>
      <c r="WLK261" s="0"/>
      <c r="WLL261" s="0"/>
      <c r="WLM261" s="0"/>
      <c r="WLN261" s="0"/>
      <c r="WLO261" s="0"/>
      <c r="WLP261" s="0"/>
      <c r="WLQ261" s="0"/>
      <c r="WLR261" s="0"/>
      <c r="WLS261" s="0"/>
      <c r="WLT261" s="0"/>
      <c r="WLU261" s="0"/>
      <c r="WLV261" s="0"/>
      <c r="WLW261" s="0"/>
      <c r="WLX261" s="0"/>
      <c r="WLY261" s="0"/>
      <c r="WLZ261" s="0"/>
      <c r="WMA261" s="0"/>
      <c r="WMB261" s="0"/>
      <c r="WMC261" s="0"/>
      <c r="WMD261" s="0"/>
      <c r="WME261" s="0"/>
      <c r="WMF261" s="0"/>
      <c r="WMG261" s="0"/>
      <c r="WMH261" s="0"/>
      <c r="WMI261" s="0"/>
      <c r="WMJ261" s="0"/>
      <c r="WMK261" s="0"/>
      <c r="WML261" s="0"/>
      <c r="WMM261" s="0"/>
      <c r="WMN261" s="0"/>
      <c r="WMO261" s="0"/>
      <c r="WMP261" s="0"/>
      <c r="WMQ261" s="0"/>
      <c r="WMR261" s="0"/>
      <c r="WMS261" s="0"/>
      <c r="WMT261" s="0"/>
      <c r="WMU261" s="0"/>
      <c r="WMV261" s="0"/>
      <c r="WMW261" s="0"/>
      <c r="WMX261" s="0"/>
      <c r="WMY261" s="0"/>
      <c r="WMZ261" s="0"/>
      <c r="WNA261" s="0"/>
      <c r="WNB261" s="0"/>
      <c r="WNC261" s="0"/>
      <c r="WND261" s="0"/>
      <c r="WNE261" s="0"/>
      <c r="WNF261" s="0"/>
      <c r="WNG261" s="0"/>
      <c r="WNH261" s="0"/>
      <c r="WNI261" s="0"/>
      <c r="WNJ261" s="0"/>
      <c r="WNK261" s="0"/>
      <c r="WNL261" s="0"/>
      <c r="WNM261" s="0"/>
      <c r="WNN261" s="0"/>
      <c r="WNO261" s="0"/>
      <c r="WNP261" s="0"/>
      <c r="WNQ261" s="0"/>
      <c r="WNR261" s="0"/>
      <c r="WNS261" s="0"/>
      <c r="WNT261" s="0"/>
      <c r="WNU261" s="0"/>
      <c r="WNV261" s="0"/>
      <c r="WNW261" s="0"/>
      <c r="WNX261" s="0"/>
      <c r="WNY261" s="0"/>
      <c r="WNZ261" s="0"/>
      <c r="WOA261" s="0"/>
      <c r="WOB261" s="0"/>
      <c r="WOC261" s="0"/>
      <c r="WOD261" s="0"/>
      <c r="WOE261" s="0"/>
      <c r="WOF261" s="0"/>
      <c r="WOG261" s="0"/>
      <c r="WOH261" s="0"/>
      <c r="WOI261" s="0"/>
      <c r="WOJ261" s="0"/>
      <c r="WOK261" s="0"/>
      <c r="WOL261" s="0"/>
      <c r="WOM261" s="0"/>
      <c r="WON261" s="0"/>
      <c r="WOO261" s="0"/>
      <c r="WOP261" s="0"/>
      <c r="WOQ261" s="0"/>
      <c r="WOR261" s="0"/>
      <c r="WOS261" s="0"/>
      <c r="WOT261" s="0"/>
      <c r="WOU261" s="0"/>
      <c r="WOV261" s="0"/>
      <c r="WOW261" s="0"/>
      <c r="WOX261" s="0"/>
      <c r="WOY261" s="0"/>
      <c r="WOZ261" s="0"/>
      <c r="WPA261" s="0"/>
      <c r="WPB261" s="0"/>
      <c r="WPC261" s="0"/>
      <c r="WPD261" s="0"/>
      <c r="WPE261" s="0"/>
      <c r="WPF261" s="0"/>
      <c r="WPG261" s="0"/>
      <c r="WPH261" s="0"/>
      <c r="WPI261" s="0"/>
      <c r="WPJ261" s="0"/>
      <c r="WPK261" s="0"/>
      <c r="WPL261" s="0"/>
      <c r="WPM261" s="0"/>
      <c r="WPN261" s="0"/>
      <c r="WPO261" s="0"/>
      <c r="WPP261" s="0"/>
      <c r="WPQ261" s="0"/>
      <c r="WPR261" s="0"/>
      <c r="WPS261" s="0"/>
      <c r="WPT261" s="0"/>
      <c r="WPU261" s="0"/>
      <c r="WPV261" s="0"/>
      <c r="WPW261" s="0"/>
      <c r="WPX261" s="0"/>
      <c r="WPY261" s="0"/>
      <c r="WPZ261" s="0"/>
      <c r="WQA261" s="0"/>
      <c r="WQB261" s="0"/>
      <c r="WQC261" s="0"/>
      <c r="WQD261" s="0"/>
      <c r="WQE261" s="0"/>
      <c r="WQF261" s="0"/>
      <c r="WQG261" s="0"/>
      <c r="WQH261" s="0"/>
      <c r="WQI261" s="0"/>
      <c r="WQJ261" s="0"/>
      <c r="WQK261" s="0"/>
      <c r="WQL261" s="0"/>
      <c r="WQM261" s="0"/>
      <c r="WQN261" s="0"/>
      <c r="WQO261" s="0"/>
      <c r="WQP261" s="0"/>
      <c r="WQQ261" s="0"/>
      <c r="WQR261" s="0"/>
      <c r="WQS261" s="0"/>
      <c r="WQT261" s="0"/>
      <c r="WQU261" s="0"/>
      <c r="WQV261" s="0"/>
      <c r="WQW261" s="0"/>
      <c r="WQX261" s="0"/>
      <c r="WQY261" s="0"/>
      <c r="WQZ261" s="0"/>
      <c r="WRA261" s="0"/>
      <c r="WRB261" s="0"/>
      <c r="WRC261" s="0"/>
      <c r="WRD261" s="0"/>
      <c r="WRE261" s="0"/>
      <c r="WRF261" s="0"/>
      <c r="WRG261" s="0"/>
      <c r="WRH261" s="0"/>
      <c r="WRI261" s="0"/>
      <c r="WRJ261" s="0"/>
      <c r="WRK261" s="0"/>
      <c r="WRL261" s="0"/>
      <c r="WRM261" s="0"/>
      <c r="WRN261" s="0"/>
      <c r="WRO261" s="0"/>
      <c r="WRP261" s="0"/>
      <c r="WRQ261" s="0"/>
      <c r="WRR261" s="0"/>
      <c r="WRS261" s="0"/>
      <c r="WRT261" s="0"/>
      <c r="WRU261" s="0"/>
      <c r="WRV261" s="0"/>
      <c r="WRW261" s="0"/>
      <c r="WRX261" s="0"/>
      <c r="WRY261" s="0"/>
      <c r="WRZ261" s="0"/>
      <c r="WSA261" s="0"/>
      <c r="WSB261" s="0"/>
      <c r="WSC261" s="0"/>
      <c r="WSD261" s="0"/>
      <c r="WSE261" s="0"/>
      <c r="WSF261" s="0"/>
      <c r="WSG261" s="0"/>
      <c r="WSH261" s="0"/>
      <c r="WSI261" s="0"/>
      <c r="WSJ261" s="0"/>
      <c r="WSK261" s="0"/>
      <c r="WSL261" s="0"/>
      <c r="WSM261" s="0"/>
      <c r="WSN261" s="0"/>
      <c r="WSO261" s="0"/>
      <c r="WSP261" s="0"/>
      <c r="WSQ261" s="0"/>
      <c r="WSR261" s="0"/>
      <c r="WSS261" s="0"/>
      <c r="WST261" s="0"/>
      <c r="WSU261" s="0"/>
      <c r="WSV261" s="0"/>
      <c r="WSW261" s="0"/>
      <c r="WSX261" s="0"/>
      <c r="WSY261" s="0"/>
      <c r="WSZ261" s="0"/>
      <c r="WTA261" s="0"/>
      <c r="WTB261" s="0"/>
      <c r="WTC261" s="0"/>
      <c r="WTD261" s="0"/>
      <c r="WTE261" s="0"/>
      <c r="WTF261" s="0"/>
      <c r="WTG261" s="0"/>
      <c r="WTH261" s="0"/>
      <c r="WTI261" s="0"/>
      <c r="WTJ261" s="0"/>
      <c r="WTK261" s="0"/>
      <c r="WTL261" s="0"/>
      <c r="WTM261" s="0"/>
      <c r="WTN261" s="0"/>
      <c r="WTO261" s="0"/>
      <c r="WTP261" s="0"/>
      <c r="WTQ261" s="0"/>
      <c r="WTR261" s="0"/>
      <c r="WTS261" s="0"/>
      <c r="WTT261" s="0"/>
      <c r="WTU261" s="0"/>
      <c r="WTV261" s="0"/>
      <c r="WTW261" s="0"/>
      <c r="WTX261" s="0"/>
      <c r="WTY261" s="0"/>
      <c r="WTZ261" s="0"/>
      <c r="WUA261" s="0"/>
      <c r="WUB261" s="0"/>
      <c r="WUC261" s="0"/>
      <c r="WUD261" s="0"/>
      <c r="WUE261" s="0"/>
      <c r="WUF261" s="0"/>
      <c r="WUG261" s="0"/>
      <c r="WUH261" s="0"/>
      <c r="WUI261" s="0"/>
      <c r="WUJ261" s="0"/>
      <c r="WUK261" s="0"/>
      <c r="WUL261" s="0"/>
      <c r="WUM261" s="0"/>
      <c r="WUN261" s="0"/>
      <c r="WUO261" s="0"/>
      <c r="WUP261" s="0"/>
      <c r="WUQ261" s="0"/>
      <c r="WUR261" s="0"/>
      <c r="WUS261" s="0"/>
      <c r="WUT261" s="0"/>
      <c r="WUU261" s="0"/>
      <c r="WUV261" s="0"/>
      <c r="WUW261" s="0"/>
      <c r="WUX261" s="0"/>
      <c r="WUY261" s="0"/>
      <c r="WUZ261" s="0"/>
      <c r="WVA261" s="0"/>
      <c r="WVB261" s="0"/>
      <c r="WVC261" s="0"/>
      <c r="WVD261" s="0"/>
      <c r="WVE261" s="0"/>
      <c r="WVF261" s="0"/>
      <c r="WVG261" s="0"/>
      <c r="WVH261" s="0"/>
      <c r="WVI261" s="0"/>
      <c r="WVJ261" s="0"/>
      <c r="WVK261" s="0"/>
      <c r="WVL261" s="0"/>
      <c r="WVM261" s="0"/>
      <c r="WVN261" s="0"/>
      <c r="WVO261" s="0"/>
      <c r="WVP261" s="0"/>
      <c r="WVQ261" s="0"/>
      <c r="WVR261" s="0"/>
      <c r="WVS261" s="0"/>
      <c r="WVT261" s="0"/>
      <c r="WVU261" s="0"/>
      <c r="WVV261" s="0"/>
      <c r="WVW261" s="0"/>
      <c r="WVX261" s="0"/>
      <c r="WVY261" s="0"/>
      <c r="WVZ261" s="0"/>
      <c r="WWA261" s="0"/>
      <c r="WWB261" s="0"/>
      <c r="WWC261" s="0"/>
      <c r="WWD261" s="0"/>
      <c r="WWE261" s="0"/>
      <c r="WWF261" s="0"/>
      <c r="WWG261" s="0"/>
      <c r="WWH261" s="0"/>
      <c r="WWI261" s="0"/>
      <c r="WWJ261" s="0"/>
      <c r="WWK261" s="0"/>
      <c r="WWL261" s="0"/>
      <c r="WWM261" s="0"/>
      <c r="WWN261" s="0"/>
      <c r="WWO261" s="0"/>
      <c r="WWP261" s="0"/>
      <c r="WWQ261" s="0"/>
      <c r="WWR261" s="0"/>
      <c r="WWS261" s="0"/>
      <c r="WWT261" s="0"/>
      <c r="WWU261" s="0"/>
      <c r="WWV261" s="0"/>
      <c r="WWW261" s="0"/>
      <c r="WWX261" s="0"/>
      <c r="WWY261" s="0"/>
      <c r="WWZ261" s="0"/>
      <c r="WXA261" s="0"/>
      <c r="WXB261" s="0"/>
      <c r="WXC261" s="0"/>
      <c r="WXD261" s="0"/>
      <c r="WXE261" s="0"/>
      <c r="WXF261" s="0"/>
      <c r="WXG261" s="0"/>
      <c r="WXH261" s="0"/>
      <c r="WXI261" s="0"/>
      <c r="WXJ261" s="0"/>
      <c r="WXK261" s="0"/>
      <c r="WXL261" s="0"/>
      <c r="WXM261" s="0"/>
      <c r="WXN261" s="0"/>
      <c r="WXO261" s="0"/>
      <c r="WXP261" s="0"/>
      <c r="WXQ261" s="0"/>
      <c r="WXR261" s="0"/>
      <c r="WXS261" s="0"/>
      <c r="WXT261" s="0"/>
      <c r="WXU261" s="0"/>
      <c r="WXV261" s="0"/>
      <c r="WXW261" s="0"/>
      <c r="WXX261" s="0"/>
      <c r="WXY261" s="0"/>
      <c r="WXZ261" s="0"/>
      <c r="WYA261" s="0"/>
      <c r="WYB261" s="0"/>
      <c r="WYC261" s="0"/>
      <c r="WYD261" s="0"/>
      <c r="WYE261" s="0"/>
      <c r="WYF261" s="0"/>
      <c r="WYG261" s="0"/>
      <c r="WYH261" s="0"/>
      <c r="WYI261" s="0"/>
      <c r="WYJ261" s="0"/>
      <c r="WYK261" s="0"/>
      <c r="WYL261" s="0"/>
      <c r="WYM261" s="0"/>
      <c r="WYN261" s="0"/>
      <c r="WYO261" s="0"/>
      <c r="WYP261" s="0"/>
      <c r="WYQ261" s="0"/>
      <c r="WYR261" s="0"/>
      <c r="WYS261" s="0"/>
      <c r="WYT261" s="0"/>
      <c r="WYU261" s="0"/>
      <c r="WYV261" s="0"/>
      <c r="WYW261" s="0"/>
      <c r="WYX261" s="0"/>
      <c r="WYY261" s="0"/>
      <c r="WYZ261" s="0"/>
      <c r="WZA261" s="0"/>
      <c r="WZB261" s="0"/>
      <c r="WZC261" s="0"/>
      <c r="WZD261" s="0"/>
      <c r="WZE261" s="0"/>
      <c r="WZF261" s="0"/>
      <c r="WZG261" s="0"/>
      <c r="WZH261" s="0"/>
      <c r="WZI261" s="0"/>
      <c r="WZJ261" s="0"/>
      <c r="WZK261" s="0"/>
      <c r="WZL261" s="0"/>
      <c r="WZM261" s="0"/>
      <c r="WZN261" s="0"/>
      <c r="WZO261" s="0"/>
      <c r="WZP261" s="0"/>
      <c r="WZQ261" s="0"/>
      <c r="WZR261" s="0"/>
      <c r="WZS261" s="0"/>
      <c r="WZT261" s="0"/>
      <c r="WZU261" s="0"/>
      <c r="WZV261" s="0"/>
      <c r="WZW261" s="0"/>
      <c r="WZX261" s="0"/>
      <c r="WZY261" s="0"/>
      <c r="WZZ261" s="0"/>
      <c r="XAA261" s="0"/>
      <c r="XAB261" s="0"/>
      <c r="XAC261" s="0"/>
      <c r="XAD261" s="0"/>
      <c r="XAE261" s="0"/>
      <c r="XAF261" s="0"/>
      <c r="XAG261" s="0"/>
      <c r="XAH261" s="0"/>
      <c r="XAI261" s="0"/>
      <c r="XAJ261" s="0"/>
      <c r="XAK261" s="0"/>
      <c r="XAL261" s="0"/>
      <c r="XAM261" s="0"/>
      <c r="XAN261" s="0"/>
      <c r="XAO261" s="0"/>
      <c r="XAP261" s="0"/>
      <c r="XAQ261" s="0"/>
      <c r="XAR261" s="0"/>
      <c r="XAS261" s="0"/>
      <c r="XAT261" s="0"/>
      <c r="XAU261" s="0"/>
      <c r="XAV261" s="0"/>
      <c r="XAW261" s="0"/>
      <c r="XAX261" s="0"/>
      <c r="XAY261" s="0"/>
      <c r="XAZ261" s="0"/>
      <c r="XBA261" s="0"/>
      <c r="XBB261" s="0"/>
      <c r="XBC261" s="0"/>
      <c r="XBD261" s="0"/>
      <c r="XBE261" s="0"/>
      <c r="XBF261" s="0"/>
      <c r="XBG261" s="0"/>
      <c r="XBH261" s="0"/>
      <c r="XBI261" s="0"/>
      <c r="XBJ261" s="0"/>
      <c r="XBK261" s="0"/>
      <c r="XBL261" s="0"/>
      <c r="XBM261" s="0"/>
      <c r="XBN261" s="0"/>
      <c r="XBO261" s="0"/>
      <c r="XBP261" s="0"/>
      <c r="XBQ261" s="0"/>
      <c r="XBR261" s="0"/>
      <c r="XBS261" s="0"/>
      <c r="XBT261" s="0"/>
      <c r="XBU261" s="0"/>
      <c r="XBV261" s="0"/>
      <c r="XBW261" s="0"/>
      <c r="XBX261" s="0"/>
      <c r="XBY261" s="0"/>
      <c r="XBZ261" s="0"/>
      <c r="XCA261" s="0"/>
      <c r="XCB261" s="0"/>
      <c r="XCC261" s="0"/>
      <c r="XCD261" s="0"/>
      <c r="XCE261" s="0"/>
      <c r="XCF261" s="0"/>
      <c r="XCG261" s="0"/>
      <c r="XCH261" s="0"/>
      <c r="XCI261" s="0"/>
      <c r="XCJ261" s="0"/>
      <c r="XCK261" s="0"/>
      <c r="XCL261" s="0"/>
      <c r="XCM261" s="0"/>
      <c r="XCN261" s="0"/>
      <c r="XCO261" s="0"/>
      <c r="XCP261" s="0"/>
      <c r="XCQ261" s="0"/>
      <c r="XCR261" s="0"/>
      <c r="XCS261" s="0"/>
      <c r="XCT261" s="0"/>
      <c r="XCU261" s="0"/>
      <c r="XCV261" s="0"/>
      <c r="XCW261" s="0"/>
      <c r="XCX261" s="0"/>
      <c r="XCY261" s="0"/>
      <c r="XCZ261" s="0"/>
      <c r="XDA261" s="0"/>
      <c r="XDB261" s="0"/>
      <c r="XDC261" s="0"/>
      <c r="XDD261" s="0"/>
      <c r="XDE261" s="0"/>
      <c r="XDF261" s="0"/>
      <c r="XDG261" s="0"/>
      <c r="XDH261" s="0"/>
      <c r="XDI261" s="0"/>
      <c r="XDJ261" s="0"/>
      <c r="XDK261" s="0"/>
      <c r="XDL261" s="0"/>
      <c r="XDM261" s="0"/>
      <c r="XDN261" s="0"/>
      <c r="XDO261" s="0"/>
      <c r="XDP261" s="0"/>
      <c r="XDQ261" s="0"/>
      <c r="XDR261" s="0"/>
      <c r="XDS261" s="0"/>
      <c r="XDT261" s="0"/>
      <c r="XDU261" s="0"/>
      <c r="XDV261" s="0"/>
      <c r="XDW261" s="0"/>
      <c r="XDX261" s="0"/>
      <c r="XDY261" s="0"/>
      <c r="XDZ261" s="0"/>
      <c r="XEA261" s="0"/>
      <c r="XEB261" s="0"/>
      <c r="XEC261" s="0"/>
      <c r="XED261" s="0"/>
      <c r="XEE261" s="0"/>
      <c r="XEF261" s="0"/>
      <c r="XEG261" s="0"/>
      <c r="XEH261" s="0"/>
      <c r="XEI261" s="0"/>
      <c r="XEJ261" s="0"/>
      <c r="XEK261" s="0"/>
      <c r="XEL261" s="0"/>
      <c r="XEM261" s="0"/>
      <c r="XEN261" s="0"/>
      <c r="XEO261" s="0"/>
      <c r="XEP261" s="0"/>
      <c r="XEQ261" s="0"/>
      <c r="XER261" s="0"/>
      <c r="XES261" s="0"/>
      <c r="XET261" s="0"/>
      <c r="XEU261" s="0"/>
      <c r="XEV261" s="0"/>
      <c r="XEW261" s="0"/>
      <c r="XEX261" s="0"/>
      <c r="XEY261" s="0"/>
      <c r="XEZ261" s="0"/>
      <c r="XFA261" s="0"/>
      <c r="XFB261" s="0"/>
      <c r="XFC261" s="0"/>
      <c r="XFD261" s="0"/>
    </row>
    <row r="262" customFormat="false" ht="15" hidden="false" customHeight="false" outlineLevel="0" collapsed="false">
      <c r="A262" s="331"/>
      <c r="B262" s="331"/>
      <c r="C262" s="421"/>
      <c r="D262" s="421"/>
      <c r="E262" s="421"/>
      <c r="F262" s="421"/>
      <c r="G262" s="421"/>
      <c r="H262" s="421"/>
      <c r="I262" s="421"/>
      <c r="J262" s="314" t="s">
        <v>404</v>
      </c>
      <c r="K262" s="314"/>
      <c r="L262" s="314"/>
      <c r="M262" s="27" t="n">
        <f aca="false">DailyClas!I1</f>
        <v>46188</v>
      </c>
      <c r="N262" s="331"/>
      <c r="O262" s="331"/>
      <c r="P262" s="331"/>
      <c r="Q262" s="331"/>
      <c r="R262" s="331"/>
      <c r="S262" s="314"/>
      <c r="T262" s="314"/>
      <c r="U262" s="314"/>
      <c r="V262" s="314"/>
      <c r="W262" s="314"/>
      <c r="X262" s="314"/>
      <c r="Y262" s="314"/>
      <c r="Z262" s="314"/>
      <c r="AA262" s="314"/>
      <c r="AB262" s="314"/>
      <c r="AC262" s="314"/>
      <c r="AD262" s="314"/>
      <c r="AE262" s="314"/>
      <c r="AF262" s="314"/>
      <c r="AG262" s="314"/>
      <c r="AH262" s="314"/>
      <c r="AI262" s="314"/>
      <c r="AJ262" s="314"/>
      <c r="AK262" s="314"/>
      <c r="AL262" s="314"/>
      <c r="AM262" s="314"/>
      <c r="AN262" s="314"/>
      <c r="AO262" s="314"/>
      <c r="AP262" s="314"/>
      <c r="AQ262" s="314"/>
      <c r="AR262" s="314"/>
      <c r="AS262" s="314"/>
      <c r="AT262" s="314"/>
      <c r="AU262" s="314"/>
      <c r="AV262" s="314"/>
      <c r="AW262" s="314"/>
      <c r="AX262" s="314"/>
      <c r="AY262" s="314"/>
      <c r="AZ262" s="314"/>
      <c r="BA262" s="314"/>
      <c r="BB262" s="314"/>
      <c r="BC262" s="314"/>
      <c r="BD262" s="314"/>
      <c r="BE262" s="314"/>
      <c r="BF262" s="314"/>
      <c r="BG262" s="314"/>
      <c r="BH262" s="314"/>
      <c r="BI262" s="314"/>
      <c r="BJ262" s="314"/>
      <c r="BK262" s="314"/>
      <c r="BL262" s="314"/>
      <c r="BM262" s="314"/>
      <c r="BN262" s="314"/>
      <c r="BO262" s="314"/>
      <c r="BP262" s="314"/>
      <c r="BQ262" s="314"/>
      <c r="BR262" s="314"/>
      <c r="BS262" s="314"/>
      <c r="BT262" s="314"/>
      <c r="BU262" s="314"/>
      <c r="BV262" s="314"/>
      <c r="BW262" s="314"/>
      <c r="BX262" s="314"/>
      <c r="BY262" s="314"/>
      <c r="BZ262" s="314"/>
      <c r="CA262" s="314"/>
      <c r="CB262" s="314"/>
      <c r="CC262" s="314"/>
      <c r="CD262" s="314"/>
      <c r="CE262" s="314"/>
      <c r="CF262" s="314"/>
      <c r="CG262" s="314"/>
      <c r="CH262" s="314"/>
      <c r="CI262" s="314"/>
      <c r="CJ262" s="314"/>
      <c r="CK262" s="314"/>
      <c r="CL262" s="314"/>
      <c r="CM262" s="314"/>
      <c r="CN262" s="314"/>
      <c r="CO262" s="314"/>
      <c r="CP262" s="314"/>
      <c r="CQ262" s="314"/>
      <c r="CR262" s="314"/>
      <c r="CS262" s="314"/>
      <c r="CT262" s="314"/>
      <c r="CU262" s="314"/>
      <c r="CV262" s="314"/>
      <c r="CW262" s="314"/>
      <c r="CX262" s="314"/>
      <c r="CY262" s="314"/>
      <c r="CZ262" s="314"/>
      <c r="DA262" s="314"/>
      <c r="DB262" s="314"/>
      <c r="DC262" s="314"/>
      <c r="DD262" s="314"/>
      <c r="DE262" s="314"/>
      <c r="DF262" s="314"/>
      <c r="DG262" s="314"/>
      <c r="DH262" s="314"/>
      <c r="DI262" s="314"/>
      <c r="DJ262" s="314"/>
      <c r="DK262" s="314"/>
      <c r="DL262" s="314"/>
      <c r="DM262" s="314"/>
      <c r="DN262" s="314"/>
      <c r="DO262" s="314"/>
      <c r="DP262" s="314"/>
      <c r="DQ262" s="314"/>
      <c r="DR262" s="314"/>
      <c r="DS262" s="314"/>
      <c r="DT262" s="314"/>
      <c r="DU262" s="314"/>
      <c r="DV262" s="314"/>
      <c r="DW262" s="314"/>
      <c r="DX262" s="314"/>
      <c r="DY262" s="314"/>
      <c r="DZ262" s="314"/>
      <c r="EA262" s="314"/>
      <c r="EB262" s="314"/>
      <c r="EC262" s="314"/>
      <c r="ED262" s="314"/>
      <c r="EE262" s="314"/>
      <c r="EF262" s="314"/>
      <c r="EG262" s="314"/>
      <c r="EH262" s="314"/>
      <c r="EI262" s="247"/>
      <c r="EJ262" s="0"/>
      <c r="EK262" s="0"/>
      <c r="EL262" s="0"/>
      <c r="EM262" s="0"/>
      <c r="EN262" s="0"/>
      <c r="EO262" s="0"/>
      <c r="EP262" s="0"/>
      <c r="EQ262" s="0"/>
      <c r="ER262" s="0"/>
      <c r="ES262" s="0"/>
      <c r="ET262" s="0"/>
      <c r="EU262" s="0"/>
      <c r="EV262" s="0"/>
      <c r="EW262" s="0"/>
      <c r="EX262" s="0"/>
      <c r="EY262" s="0"/>
      <c r="EZ262" s="0"/>
      <c r="FA262" s="0"/>
      <c r="FB262" s="0"/>
      <c r="FC262" s="0"/>
      <c r="FD262" s="0"/>
      <c r="FE262" s="0"/>
      <c r="FF262" s="0"/>
      <c r="FG262" s="0"/>
      <c r="FH262" s="0"/>
      <c r="FI262" s="0"/>
      <c r="FJ262" s="0"/>
      <c r="FK262" s="0"/>
      <c r="FL262" s="0"/>
      <c r="FM262" s="0"/>
      <c r="FN262" s="0"/>
      <c r="FO262" s="0"/>
      <c r="FP262" s="0"/>
      <c r="FQ262" s="0"/>
      <c r="FR262" s="0"/>
      <c r="FS262" s="0"/>
      <c r="FT262" s="0"/>
      <c r="FU262" s="0"/>
      <c r="FV262" s="0"/>
      <c r="FW262" s="0"/>
      <c r="FX262" s="0"/>
      <c r="FY262" s="0"/>
      <c r="FZ262" s="0"/>
      <c r="GA262" s="0"/>
      <c r="GB262" s="0"/>
      <c r="GC262" s="0"/>
      <c r="GD262" s="0"/>
      <c r="GE262" s="0"/>
      <c r="GF262" s="0"/>
      <c r="GG262" s="0"/>
      <c r="GH262" s="0"/>
      <c r="GI262" s="0"/>
      <c r="GJ262" s="0"/>
      <c r="GK262" s="0"/>
      <c r="GL262" s="0"/>
      <c r="GM262" s="0"/>
      <c r="GN262" s="0"/>
      <c r="GO262" s="0"/>
      <c r="GP262" s="0"/>
      <c r="GQ262" s="0"/>
      <c r="GR262" s="0"/>
      <c r="GS262" s="0"/>
      <c r="GT262" s="0"/>
      <c r="GU262" s="0"/>
      <c r="GV262" s="0"/>
      <c r="GW262" s="0"/>
      <c r="GX262" s="0"/>
      <c r="GY262" s="0"/>
      <c r="GZ262" s="0"/>
      <c r="HA262" s="0"/>
      <c r="HB262" s="0"/>
      <c r="HC262" s="0"/>
      <c r="HD262" s="0"/>
      <c r="HE262" s="0"/>
      <c r="HF262" s="0"/>
      <c r="HG262" s="0"/>
      <c r="HH262" s="0"/>
      <c r="HI262" s="0"/>
      <c r="HJ262" s="0"/>
      <c r="HK262" s="0"/>
      <c r="HL262" s="0"/>
      <c r="HM262" s="0"/>
      <c r="HN262" s="0"/>
      <c r="HO262" s="0"/>
      <c r="HP262" s="0"/>
      <c r="HQ262" s="0"/>
      <c r="HR262" s="0"/>
      <c r="HS262" s="0"/>
      <c r="HT262" s="0"/>
      <c r="HU262" s="0"/>
      <c r="HV262" s="0"/>
      <c r="HW262" s="0"/>
      <c r="HX262" s="0"/>
      <c r="HY262" s="0"/>
      <c r="HZ262" s="0"/>
      <c r="IA262" s="0"/>
      <c r="IB262" s="0"/>
      <c r="IC262" s="0"/>
      <c r="ID262" s="0"/>
      <c r="IE262" s="0"/>
      <c r="IF262" s="0"/>
      <c r="IG262" s="0"/>
      <c r="IH262" s="0"/>
      <c r="II262" s="0"/>
      <c r="IJ262" s="0"/>
      <c r="IK262" s="0"/>
      <c r="IL262" s="0"/>
      <c r="IM262" s="0"/>
      <c r="IN262" s="0"/>
      <c r="IO262" s="0"/>
      <c r="IP262" s="0"/>
      <c r="IQ262" s="0"/>
      <c r="IR262" s="0"/>
      <c r="IS262" s="0"/>
      <c r="IT262" s="0"/>
      <c r="IU262" s="0"/>
      <c r="IV262" s="0"/>
      <c r="IW262" s="0"/>
      <c r="IX262" s="0"/>
      <c r="IY262" s="0"/>
      <c r="IZ262" s="0"/>
      <c r="JA262" s="0"/>
      <c r="JB262" s="0"/>
      <c r="JC262" s="0"/>
      <c r="JD262" s="0"/>
      <c r="JE262" s="0"/>
      <c r="JF262" s="0"/>
      <c r="JG262" s="0"/>
      <c r="JH262" s="0"/>
      <c r="JI262" s="0"/>
      <c r="JJ262" s="0"/>
      <c r="JK262" s="0"/>
      <c r="JL262" s="0"/>
      <c r="JM262" s="0"/>
      <c r="JN262" s="0"/>
      <c r="JO262" s="0"/>
      <c r="JP262" s="0"/>
      <c r="JQ262" s="0"/>
      <c r="JR262" s="0"/>
      <c r="JS262" s="0"/>
      <c r="JT262" s="0"/>
      <c r="JU262" s="0"/>
      <c r="JV262" s="0"/>
      <c r="JW262" s="0"/>
      <c r="JX262" s="0"/>
      <c r="JY262" s="0"/>
      <c r="JZ262" s="0"/>
      <c r="KA262" s="0"/>
      <c r="KB262" s="0"/>
      <c r="KC262" s="0"/>
      <c r="KD262" s="0"/>
      <c r="KE262" s="0"/>
      <c r="KF262" s="0"/>
      <c r="KG262" s="0"/>
      <c r="KH262" s="0"/>
      <c r="KI262" s="0"/>
      <c r="KJ262" s="0"/>
      <c r="KK262" s="0"/>
      <c r="KL262" s="0"/>
      <c r="KM262" s="0"/>
      <c r="KN262" s="0"/>
      <c r="KO262" s="0"/>
      <c r="KP262" s="0"/>
      <c r="KQ262" s="0"/>
      <c r="KR262" s="0"/>
      <c r="KS262" s="0"/>
      <c r="KT262" s="0"/>
      <c r="KU262" s="0"/>
      <c r="KV262" s="0"/>
      <c r="KW262" s="0"/>
      <c r="KX262" s="0"/>
      <c r="KY262" s="0"/>
      <c r="KZ262" s="0"/>
      <c r="LA262" s="0"/>
      <c r="LB262" s="0"/>
      <c r="LC262" s="0"/>
      <c r="LD262" s="0"/>
      <c r="LE262" s="0"/>
      <c r="LF262" s="0"/>
      <c r="LG262" s="0"/>
      <c r="LH262" s="0"/>
      <c r="LI262" s="0"/>
      <c r="LJ262" s="0"/>
      <c r="LK262" s="0"/>
      <c r="LL262" s="0"/>
      <c r="LM262" s="0"/>
      <c r="LN262" s="0"/>
      <c r="LO262" s="0"/>
      <c r="LP262" s="0"/>
      <c r="LQ262" s="0"/>
      <c r="LR262" s="0"/>
      <c r="LS262" s="0"/>
      <c r="LT262" s="0"/>
      <c r="LU262" s="0"/>
      <c r="LV262" s="0"/>
      <c r="LW262" s="0"/>
      <c r="LX262" s="0"/>
      <c r="LY262" s="0"/>
      <c r="LZ262" s="0"/>
      <c r="MA262" s="0"/>
      <c r="MB262" s="0"/>
      <c r="MC262" s="0"/>
      <c r="MD262" s="0"/>
      <c r="ME262" s="0"/>
      <c r="MF262" s="0"/>
      <c r="MG262" s="0"/>
      <c r="MH262" s="0"/>
      <c r="MI262" s="0"/>
      <c r="MJ262" s="0"/>
      <c r="MK262" s="0"/>
      <c r="ML262" s="0"/>
      <c r="MM262" s="0"/>
      <c r="MN262" s="0"/>
      <c r="MO262" s="0"/>
      <c r="MP262" s="0"/>
      <c r="MQ262" s="0"/>
      <c r="MR262" s="0"/>
      <c r="MS262" s="0"/>
      <c r="MT262" s="0"/>
      <c r="MU262" s="0"/>
      <c r="MV262" s="0"/>
      <c r="MW262" s="0"/>
      <c r="MX262" s="0"/>
      <c r="MY262" s="0"/>
      <c r="MZ262" s="0"/>
      <c r="NA262" s="0"/>
      <c r="NB262" s="0"/>
      <c r="NC262" s="0"/>
      <c r="ND262" s="0"/>
      <c r="NE262" s="0"/>
      <c r="NF262" s="0"/>
      <c r="NG262" s="0"/>
      <c r="NH262" s="0"/>
      <c r="NI262" s="0"/>
      <c r="NJ262" s="0"/>
      <c r="NK262" s="0"/>
      <c r="NL262" s="0"/>
      <c r="NM262" s="0"/>
      <c r="NN262" s="0"/>
      <c r="NO262" s="0"/>
      <c r="NP262" s="0"/>
      <c r="NQ262" s="0"/>
      <c r="NR262" s="0"/>
      <c r="NS262" s="0"/>
      <c r="NT262" s="0"/>
      <c r="NU262" s="0"/>
      <c r="NV262" s="0"/>
      <c r="NW262" s="0"/>
      <c r="NX262" s="0"/>
      <c r="NY262" s="0"/>
      <c r="NZ262" s="0"/>
      <c r="OA262" s="0"/>
      <c r="OB262" s="0"/>
      <c r="OC262" s="0"/>
      <c r="OD262" s="0"/>
      <c r="OE262" s="0"/>
      <c r="OF262" s="0"/>
      <c r="OG262" s="0"/>
      <c r="OH262" s="0"/>
      <c r="OI262" s="0"/>
      <c r="OJ262" s="0"/>
      <c r="OK262" s="0"/>
      <c r="OL262" s="0"/>
      <c r="OM262" s="0"/>
      <c r="ON262" s="0"/>
      <c r="OO262" s="0"/>
      <c r="OP262" s="0"/>
      <c r="OQ262" s="0"/>
      <c r="OR262" s="0"/>
      <c r="OS262" s="0"/>
      <c r="OT262" s="0"/>
      <c r="OU262" s="0"/>
      <c r="OV262" s="0"/>
      <c r="OW262" s="0"/>
      <c r="OX262" s="0"/>
      <c r="OY262" s="0"/>
      <c r="OZ262" s="0"/>
      <c r="PA262" s="0"/>
      <c r="PB262" s="0"/>
      <c r="PC262" s="0"/>
      <c r="PD262" s="0"/>
      <c r="PE262" s="0"/>
      <c r="PF262" s="0"/>
      <c r="PG262" s="0"/>
      <c r="PH262" s="0"/>
      <c r="PI262" s="0"/>
      <c r="PJ262" s="0"/>
      <c r="PK262" s="0"/>
      <c r="PL262" s="0"/>
      <c r="PM262" s="0"/>
      <c r="PN262" s="0"/>
      <c r="PO262" s="0"/>
      <c r="PP262" s="0"/>
      <c r="PQ262" s="0"/>
      <c r="PR262" s="0"/>
      <c r="PS262" s="0"/>
      <c r="PT262" s="0"/>
      <c r="PU262" s="0"/>
      <c r="PV262" s="0"/>
      <c r="PW262" s="0"/>
      <c r="PX262" s="0"/>
      <c r="PY262" s="0"/>
      <c r="PZ262" s="0"/>
      <c r="QA262" s="0"/>
      <c r="QB262" s="0"/>
      <c r="QC262" s="0"/>
      <c r="QD262" s="0"/>
      <c r="QE262" s="0"/>
      <c r="QF262" s="0"/>
      <c r="QG262" s="0"/>
      <c r="QH262" s="0"/>
      <c r="QI262" s="0"/>
      <c r="QJ262" s="0"/>
      <c r="QK262" s="0"/>
      <c r="QL262" s="0"/>
      <c r="QM262" s="0"/>
      <c r="QN262" s="0"/>
      <c r="QO262" s="0"/>
      <c r="QP262" s="0"/>
      <c r="QQ262" s="0"/>
      <c r="QR262" s="0"/>
      <c r="QS262" s="0"/>
      <c r="QT262" s="0"/>
      <c r="QU262" s="0"/>
      <c r="QV262" s="0"/>
      <c r="QW262" s="0"/>
      <c r="QX262" s="0"/>
      <c r="QY262" s="0"/>
      <c r="QZ262" s="0"/>
      <c r="RA262" s="0"/>
      <c r="RB262" s="0"/>
      <c r="RC262" s="0"/>
      <c r="RD262" s="0"/>
      <c r="RE262" s="0"/>
      <c r="RF262" s="0"/>
      <c r="RG262" s="0"/>
      <c r="RH262" s="0"/>
      <c r="RI262" s="0"/>
      <c r="RJ262" s="0"/>
      <c r="RK262" s="0"/>
      <c r="RL262" s="0"/>
      <c r="RM262" s="0"/>
      <c r="RN262" s="0"/>
      <c r="RO262" s="0"/>
      <c r="RP262" s="0"/>
      <c r="RQ262" s="0"/>
      <c r="RR262" s="0"/>
      <c r="RS262" s="0"/>
      <c r="RT262" s="0"/>
      <c r="RU262" s="0"/>
      <c r="RV262" s="0"/>
      <c r="RW262" s="0"/>
      <c r="RX262" s="0"/>
      <c r="RY262" s="0"/>
      <c r="RZ262" s="0"/>
      <c r="SA262" s="0"/>
      <c r="SB262" s="0"/>
      <c r="SC262" s="0"/>
      <c r="SD262" s="0"/>
      <c r="SE262" s="0"/>
      <c r="SF262" s="0"/>
      <c r="SG262" s="0"/>
      <c r="SH262" s="0"/>
      <c r="SI262" s="0"/>
      <c r="SJ262" s="0"/>
      <c r="SK262" s="0"/>
      <c r="SL262" s="0"/>
      <c r="SM262" s="0"/>
      <c r="SN262" s="0"/>
      <c r="SO262" s="0"/>
      <c r="SP262" s="0"/>
      <c r="SQ262" s="0"/>
      <c r="SR262" s="0"/>
      <c r="SS262" s="0"/>
      <c r="ST262" s="0"/>
      <c r="SU262" s="0"/>
      <c r="SV262" s="0"/>
      <c r="SW262" s="0"/>
      <c r="SX262" s="0"/>
      <c r="SY262" s="0"/>
      <c r="SZ262" s="0"/>
      <c r="TA262" s="0"/>
      <c r="TB262" s="0"/>
      <c r="TC262" s="0"/>
      <c r="TD262" s="0"/>
      <c r="TE262" s="0"/>
      <c r="TF262" s="0"/>
      <c r="TG262" s="0"/>
      <c r="TH262" s="0"/>
      <c r="TI262" s="0"/>
      <c r="TJ262" s="0"/>
      <c r="TK262" s="0"/>
      <c r="TL262" s="0"/>
      <c r="TM262" s="0"/>
      <c r="TN262" s="0"/>
      <c r="TO262" s="0"/>
      <c r="TP262" s="0"/>
      <c r="TQ262" s="0"/>
      <c r="TR262" s="0"/>
      <c r="TS262" s="0"/>
      <c r="TT262" s="0"/>
      <c r="TU262" s="0"/>
      <c r="TV262" s="0"/>
      <c r="TW262" s="0"/>
      <c r="TX262" s="0"/>
      <c r="TY262" s="0"/>
      <c r="TZ262" s="0"/>
      <c r="UA262" s="0"/>
      <c r="UB262" s="0"/>
      <c r="UC262" s="0"/>
      <c r="UD262" s="0"/>
      <c r="UE262" s="0"/>
      <c r="UF262" s="0"/>
      <c r="UG262" s="0"/>
      <c r="UH262" s="0"/>
      <c r="UI262" s="0"/>
      <c r="UJ262" s="0"/>
      <c r="UK262" s="0"/>
      <c r="UL262" s="0"/>
      <c r="UM262" s="0"/>
      <c r="UN262" s="0"/>
      <c r="UO262" s="0"/>
      <c r="UP262" s="0"/>
      <c r="UQ262" s="0"/>
      <c r="UR262" s="0"/>
      <c r="US262" s="0"/>
      <c r="UT262" s="0"/>
      <c r="UU262" s="0"/>
      <c r="UV262" s="0"/>
      <c r="UW262" s="0"/>
      <c r="UX262" s="0"/>
      <c r="UY262" s="0"/>
      <c r="UZ262" s="0"/>
      <c r="VA262" s="0"/>
      <c r="VB262" s="0"/>
      <c r="VC262" s="0"/>
      <c r="VD262" s="0"/>
      <c r="VE262" s="0"/>
      <c r="VF262" s="0"/>
      <c r="VG262" s="0"/>
      <c r="VH262" s="0"/>
      <c r="VI262" s="0"/>
      <c r="VJ262" s="0"/>
      <c r="VK262" s="0"/>
      <c r="VL262" s="0"/>
      <c r="VM262" s="0"/>
      <c r="VN262" s="0"/>
      <c r="VO262" s="0"/>
      <c r="VP262" s="0"/>
      <c r="VQ262" s="0"/>
      <c r="VR262" s="0"/>
      <c r="VS262" s="0"/>
      <c r="VT262" s="0"/>
      <c r="VU262" s="0"/>
      <c r="VV262" s="0"/>
      <c r="VW262" s="0"/>
      <c r="VX262" s="0"/>
      <c r="VY262" s="0"/>
      <c r="VZ262" s="0"/>
      <c r="WA262" s="0"/>
      <c r="WB262" s="0"/>
      <c r="WC262" s="0"/>
      <c r="WD262" s="0"/>
      <c r="WE262" s="0"/>
      <c r="WF262" s="0"/>
      <c r="WG262" s="0"/>
      <c r="WH262" s="0"/>
      <c r="WI262" s="0"/>
      <c r="WJ262" s="0"/>
      <c r="WK262" s="0"/>
      <c r="WL262" s="0"/>
      <c r="WM262" s="0"/>
      <c r="WN262" s="0"/>
      <c r="WO262" s="0"/>
      <c r="WP262" s="0"/>
      <c r="WQ262" s="0"/>
      <c r="WR262" s="0"/>
      <c r="WS262" s="0"/>
      <c r="WT262" s="0"/>
      <c r="WU262" s="0"/>
      <c r="WV262" s="0"/>
      <c r="WW262" s="0"/>
      <c r="WX262" s="0"/>
      <c r="WY262" s="0"/>
      <c r="WZ262" s="0"/>
      <c r="XA262" s="0"/>
      <c r="XB262" s="0"/>
      <c r="XC262" s="0"/>
      <c r="XD262" s="0"/>
      <c r="XE262" s="0"/>
      <c r="XF262" s="0"/>
      <c r="XG262" s="0"/>
      <c r="XH262" s="0"/>
      <c r="XI262" s="0"/>
      <c r="XJ262" s="0"/>
      <c r="XK262" s="0"/>
      <c r="XL262" s="0"/>
      <c r="XM262" s="0"/>
      <c r="XN262" s="0"/>
      <c r="XO262" s="0"/>
      <c r="XP262" s="0"/>
      <c r="XQ262" s="0"/>
      <c r="XR262" s="0"/>
      <c r="XS262" s="0"/>
      <c r="XT262" s="0"/>
      <c r="XU262" s="0"/>
      <c r="XV262" s="0"/>
      <c r="XW262" s="0"/>
      <c r="XX262" s="0"/>
      <c r="XY262" s="0"/>
      <c r="XZ262" s="0"/>
      <c r="YA262" s="0"/>
      <c r="YB262" s="0"/>
      <c r="YC262" s="0"/>
      <c r="YD262" s="0"/>
      <c r="YE262" s="0"/>
      <c r="YF262" s="0"/>
      <c r="YG262" s="0"/>
      <c r="YH262" s="0"/>
      <c r="YI262" s="0"/>
      <c r="YJ262" s="0"/>
      <c r="YK262" s="0"/>
      <c r="YL262" s="0"/>
      <c r="YM262" s="0"/>
      <c r="YN262" s="0"/>
      <c r="YO262" s="0"/>
      <c r="YP262" s="0"/>
      <c r="YQ262" s="0"/>
      <c r="YR262" s="0"/>
      <c r="YS262" s="0"/>
      <c r="YT262" s="0"/>
      <c r="YU262" s="0"/>
      <c r="YV262" s="0"/>
      <c r="YW262" s="0"/>
      <c r="YX262" s="0"/>
      <c r="YY262" s="0"/>
      <c r="YZ262" s="0"/>
      <c r="ZA262" s="0"/>
      <c r="ZB262" s="0"/>
      <c r="ZC262" s="0"/>
      <c r="ZD262" s="0"/>
      <c r="ZE262" s="0"/>
      <c r="ZF262" s="0"/>
      <c r="ZG262" s="0"/>
      <c r="ZH262" s="0"/>
      <c r="ZI262" s="0"/>
      <c r="ZJ262" s="0"/>
      <c r="ZK262" s="0"/>
      <c r="ZL262" s="0"/>
      <c r="ZM262" s="0"/>
      <c r="ZN262" s="0"/>
      <c r="ZO262" s="0"/>
      <c r="ZP262" s="0"/>
      <c r="ZQ262" s="0"/>
      <c r="ZR262" s="0"/>
      <c r="ZS262" s="0"/>
      <c r="ZT262" s="0"/>
      <c r="ZU262" s="0"/>
      <c r="ZV262" s="0"/>
      <c r="ZW262" s="0"/>
      <c r="ZX262" s="0"/>
      <c r="ZY262" s="0"/>
      <c r="ZZ262" s="0"/>
      <c r="AAA262" s="0"/>
      <c r="AAB262" s="0"/>
      <c r="AAC262" s="0"/>
      <c r="AAD262" s="0"/>
      <c r="AAE262" s="0"/>
      <c r="AAF262" s="0"/>
      <c r="AAG262" s="0"/>
      <c r="AAH262" s="0"/>
      <c r="AAI262" s="0"/>
      <c r="AAJ262" s="0"/>
      <c r="AAK262" s="0"/>
      <c r="AAL262" s="0"/>
      <c r="AAM262" s="0"/>
      <c r="AAN262" s="0"/>
      <c r="AAO262" s="0"/>
      <c r="AAP262" s="0"/>
      <c r="AAQ262" s="0"/>
      <c r="AAR262" s="0"/>
      <c r="AAS262" s="0"/>
      <c r="AAT262" s="0"/>
      <c r="AAU262" s="0"/>
      <c r="AAV262" s="0"/>
      <c r="AAW262" s="0"/>
      <c r="AAX262" s="0"/>
      <c r="AAY262" s="0"/>
      <c r="AAZ262" s="0"/>
      <c r="ABA262" s="0"/>
      <c r="ABB262" s="0"/>
      <c r="ABC262" s="0"/>
      <c r="ABD262" s="0"/>
      <c r="ABE262" s="0"/>
      <c r="ABF262" s="0"/>
      <c r="ABG262" s="0"/>
      <c r="ABH262" s="0"/>
      <c r="ABI262" s="0"/>
      <c r="ABJ262" s="0"/>
      <c r="ABK262" s="0"/>
      <c r="ABL262" s="0"/>
      <c r="ABM262" s="0"/>
      <c r="ABN262" s="0"/>
      <c r="ABO262" s="0"/>
      <c r="ABP262" s="0"/>
      <c r="ABQ262" s="0"/>
      <c r="ABR262" s="0"/>
      <c r="ABS262" s="0"/>
      <c r="ABT262" s="0"/>
      <c r="ABU262" s="0"/>
      <c r="ABV262" s="0"/>
      <c r="ABW262" s="0"/>
      <c r="ABX262" s="0"/>
      <c r="ABY262" s="0"/>
      <c r="ABZ262" s="0"/>
      <c r="ACA262" s="0"/>
      <c r="ACB262" s="0"/>
      <c r="ACC262" s="0"/>
      <c r="ACD262" s="0"/>
      <c r="ACE262" s="0"/>
      <c r="ACF262" s="0"/>
      <c r="ACG262" s="0"/>
      <c r="ACH262" s="0"/>
      <c r="ACI262" s="0"/>
      <c r="ACJ262" s="0"/>
      <c r="ACK262" s="0"/>
      <c r="ACL262" s="0"/>
      <c r="ACM262" s="0"/>
      <c r="ACN262" s="0"/>
      <c r="ACO262" s="0"/>
      <c r="ACP262" s="0"/>
      <c r="ACQ262" s="0"/>
      <c r="ACR262" s="0"/>
      <c r="ACS262" s="0"/>
      <c r="ACT262" s="0"/>
      <c r="ACU262" s="0"/>
      <c r="ACV262" s="0"/>
      <c r="ACW262" s="0"/>
      <c r="ACX262" s="0"/>
      <c r="ACY262" s="0"/>
      <c r="ACZ262" s="0"/>
      <c r="ADA262" s="0"/>
      <c r="ADB262" s="0"/>
      <c r="ADC262" s="0"/>
      <c r="ADD262" s="0"/>
      <c r="ADE262" s="0"/>
      <c r="ADF262" s="0"/>
      <c r="ADG262" s="0"/>
      <c r="ADH262" s="0"/>
      <c r="ADI262" s="0"/>
      <c r="ADJ262" s="0"/>
      <c r="ADK262" s="0"/>
      <c r="ADL262" s="0"/>
      <c r="ADM262" s="0"/>
      <c r="ADN262" s="0"/>
      <c r="ADO262" s="0"/>
      <c r="ADP262" s="0"/>
      <c r="ADQ262" s="0"/>
      <c r="ADR262" s="0"/>
      <c r="ADS262" s="0"/>
      <c r="ADT262" s="0"/>
      <c r="ADU262" s="0"/>
      <c r="ADV262" s="0"/>
      <c r="ADW262" s="0"/>
      <c r="ADX262" s="0"/>
      <c r="ADY262" s="0"/>
      <c r="ADZ262" s="0"/>
      <c r="AEA262" s="0"/>
      <c r="AEB262" s="0"/>
      <c r="AEC262" s="0"/>
      <c r="AED262" s="0"/>
      <c r="AEE262" s="0"/>
      <c r="AEF262" s="0"/>
      <c r="AEG262" s="0"/>
      <c r="AEH262" s="0"/>
      <c r="AEI262" s="0"/>
      <c r="AEJ262" s="0"/>
      <c r="AEK262" s="0"/>
      <c r="AEL262" s="0"/>
      <c r="AEM262" s="0"/>
      <c r="AEN262" s="0"/>
      <c r="AEO262" s="0"/>
      <c r="AEP262" s="0"/>
      <c r="AEQ262" s="0"/>
      <c r="AER262" s="0"/>
      <c r="AES262" s="0"/>
      <c r="AET262" s="0"/>
      <c r="AEU262" s="0"/>
      <c r="AEV262" s="0"/>
      <c r="AEW262" s="0"/>
      <c r="AEX262" s="0"/>
      <c r="AEY262" s="0"/>
      <c r="AEZ262" s="0"/>
      <c r="AFA262" s="0"/>
      <c r="AFB262" s="0"/>
      <c r="AFC262" s="0"/>
      <c r="AFD262" s="0"/>
      <c r="AFE262" s="0"/>
      <c r="AFF262" s="0"/>
      <c r="AFG262" s="0"/>
      <c r="AFH262" s="0"/>
      <c r="AFI262" s="0"/>
      <c r="AFJ262" s="0"/>
      <c r="AFK262" s="0"/>
      <c r="AFL262" s="0"/>
      <c r="AFM262" s="0"/>
      <c r="AFN262" s="0"/>
      <c r="AFO262" s="0"/>
      <c r="AFP262" s="0"/>
      <c r="AFQ262" s="0"/>
      <c r="AFR262" s="0"/>
      <c r="AFS262" s="0"/>
      <c r="AFT262" s="0"/>
      <c r="AFU262" s="0"/>
      <c r="AFV262" s="0"/>
      <c r="AFW262" s="0"/>
      <c r="AFX262" s="0"/>
      <c r="AFY262" s="0"/>
      <c r="AFZ262" s="0"/>
      <c r="AGA262" s="0"/>
      <c r="AGB262" s="0"/>
      <c r="AGC262" s="0"/>
      <c r="AGD262" s="0"/>
      <c r="AGE262" s="0"/>
      <c r="AGF262" s="0"/>
      <c r="AGG262" s="0"/>
      <c r="AGH262" s="0"/>
      <c r="AGI262" s="0"/>
      <c r="AGJ262" s="0"/>
      <c r="AGK262" s="0"/>
      <c r="AGL262" s="0"/>
      <c r="AGM262" s="0"/>
      <c r="AGN262" s="0"/>
      <c r="AGO262" s="0"/>
      <c r="AGP262" s="0"/>
      <c r="AGQ262" s="0"/>
      <c r="AGR262" s="0"/>
      <c r="AGS262" s="0"/>
      <c r="AGT262" s="0"/>
      <c r="AGU262" s="0"/>
      <c r="AGV262" s="0"/>
      <c r="AGW262" s="0"/>
      <c r="AGX262" s="0"/>
      <c r="AGY262" s="0"/>
      <c r="AGZ262" s="0"/>
      <c r="AHA262" s="0"/>
      <c r="AHB262" s="0"/>
      <c r="AHC262" s="0"/>
      <c r="AHD262" s="0"/>
      <c r="AHE262" s="0"/>
      <c r="AHF262" s="0"/>
      <c r="AHG262" s="0"/>
      <c r="AHH262" s="0"/>
      <c r="AHI262" s="0"/>
      <c r="AHJ262" s="0"/>
      <c r="AHK262" s="0"/>
      <c r="AHL262" s="0"/>
      <c r="AHM262" s="0"/>
      <c r="AHN262" s="0"/>
      <c r="AHO262" s="0"/>
      <c r="AHP262" s="0"/>
      <c r="AHQ262" s="0"/>
      <c r="AHR262" s="0"/>
      <c r="AHS262" s="0"/>
      <c r="AHT262" s="0"/>
      <c r="AHU262" s="0"/>
      <c r="AHV262" s="0"/>
      <c r="AHW262" s="0"/>
      <c r="AHX262" s="0"/>
      <c r="AHY262" s="0"/>
      <c r="AHZ262" s="0"/>
      <c r="AIA262" s="0"/>
      <c r="AIB262" s="0"/>
      <c r="AIC262" s="0"/>
      <c r="AID262" s="0"/>
      <c r="AIE262" s="0"/>
      <c r="AIF262" s="0"/>
      <c r="AIG262" s="0"/>
      <c r="AIH262" s="0"/>
      <c r="AII262" s="0"/>
      <c r="AIJ262" s="0"/>
      <c r="AIK262" s="0"/>
      <c r="AIL262" s="0"/>
      <c r="AIM262" s="0"/>
      <c r="AIN262" s="0"/>
      <c r="AIO262" s="0"/>
      <c r="AIP262" s="0"/>
      <c r="AIQ262" s="0"/>
      <c r="AIR262" s="0"/>
      <c r="AIS262" s="0"/>
      <c r="AIT262" s="0"/>
      <c r="AIU262" s="0"/>
      <c r="AIV262" s="0"/>
      <c r="AIW262" s="0"/>
      <c r="AIX262" s="0"/>
      <c r="AIY262" s="0"/>
      <c r="AIZ262" s="0"/>
      <c r="AJA262" s="0"/>
      <c r="AJB262" s="0"/>
      <c r="AJC262" s="0"/>
      <c r="AJD262" s="0"/>
      <c r="AJE262" s="0"/>
      <c r="AJF262" s="0"/>
      <c r="AJG262" s="0"/>
      <c r="AJH262" s="0"/>
      <c r="AJI262" s="0"/>
      <c r="AJJ262" s="0"/>
      <c r="AJK262" s="0"/>
      <c r="AJL262" s="0"/>
      <c r="AJM262" s="0"/>
      <c r="AJN262" s="0"/>
      <c r="AJO262" s="0"/>
      <c r="AJP262" s="0"/>
      <c r="AJQ262" s="0"/>
      <c r="AJR262" s="0"/>
      <c r="AJS262" s="0"/>
      <c r="AJT262" s="0"/>
      <c r="AJU262" s="0"/>
      <c r="AJV262" s="0"/>
      <c r="AJW262" s="0"/>
      <c r="AJX262" s="0"/>
      <c r="AJY262" s="0"/>
      <c r="AJZ262" s="0"/>
      <c r="AKA262" s="0"/>
      <c r="AKB262" s="0"/>
      <c r="AKC262" s="0"/>
      <c r="AKD262" s="0"/>
      <c r="AKE262" s="0"/>
      <c r="AKF262" s="0"/>
      <c r="AKG262" s="0"/>
      <c r="AKH262" s="0"/>
      <c r="AKI262" s="0"/>
      <c r="AKJ262" s="0"/>
      <c r="AKK262" s="0"/>
      <c r="AKL262" s="0"/>
      <c r="AKM262" s="0"/>
      <c r="AKN262" s="0"/>
      <c r="AKO262" s="0"/>
      <c r="AKP262" s="0"/>
      <c r="AKQ262" s="0"/>
      <c r="AKR262" s="0"/>
      <c r="AKS262" s="0"/>
      <c r="AKT262" s="0"/>
      <c r="AKU262" s="0"/>
      <c r="AKV262" s="0"/>
      <c r="AKW262" s="0"/>
      <c r="AKX262" s="0"/>
      <c r="AKY262" s="0"/>
      <c r="AKZ262" s="0"/>
      <c r="ALA262" s="0"/>
      <c r="ALB262" s="0"/>
      <c r="ALC262" s="0"/>
      <c r="ALD262" s="0"/>
      <c r="ALE262" s="0"/>
      <c r="ALF262" s="0"/>
      <c r="ALG262" s="0"/>
      <c r="ALH262" s="0"/>
      <c r="ALI262" s="0"/>
      <c r="ALJ262" s="0"/>
      <c r="ALK262" s="0"/>
      <c r="ALL262" s="0"/>
      <c r="ALM262" s="0"/>
      <c r="ALN262" s="0"/>
      <c r="ALO262" s="0"/>
      <c r="ALP262" s="0"/>
      <c r="ALQ262" s="0"/>
      <c r="ALR262" s="0"/>
      <c r="ALS262" s="0"/>
      <c r="ALT262" s="0"/>
      <c r="ALU262" s="0"/>
      <c r="ALV262" s="0"/>
      <c r="ALW262" s="0"/>
      <c r="ALX262" s="0"/>
      <c r="ALY262" s="0"/>
      <c r="ALZ262" s="0"/>
      <c r="AMA262" s="0"/>
      <c r="AMB262" s="0"/>
      <c r="AMC262" s="0"/>
      <c r="AMD262" s="0"/>
      <c r="AME262" s="0"/>
      <c r="AMF262" s="0"/>
      <c r="AMG262" s="0"/>
      <c r="AMH262" s="0"/>
      <c r="AMI262" s="0"/>
      <c r="AMJ262" s="0"/>
      <c r="AMK262" s="0"/>
      <c r="AML262" s="0"/>
      <c r="AMM262" s="0"/>
      <c r="AMN262" s="0"/>
      <c r="AMO262" s="0"/>
      <c r="AMP262" s="0"/>
      <c r="AMQ262" s="0"/>
      <c r="AMR262" s="0"/>
      <c r="AMS262" s="0"/>
      <c r="AMT262" s="0"/>
      <c r="AMU262" s="0"/>
      <c r="AMV262" s="0"/>
      <c r="AMW262" s="0"/>
      <c r="AMX262" s="0"/>
      <c r="AMY262" s="0"/>
      <c r="AMZ262" s="0"/>
      <c r="ANA262" s="0"/>
      <c r="ANB262" s="0"/>
      <c r="ANC262" s="0"/>
      <c r="AND262" s="0"/>
      <c r="ANE262" s="0"/>
      <c r="ANF262" s="0"/>
      <c r="ANG262" s="0"/>
      <c r="ANH262" s="0"/>
      <c r="ANI262" s="0"/>
      <c r="ANJ262" s="0"/>
      <c r="ANK262" s="0"/>
      <c r="ANL262" s="0"/>
      <c r="ANM262" s="0"/>
      <c r="ANN262" s="0"/>
      <c r="ANO262" s="0"/>
      <c r="ANP262" s="0"/>
      <c r="ANQ262" s="0"/>
      <c r="ANR262" s="0"/>
      <c r="ANS262" s="0"/>
      <c r="ANT262" s="0"/>
      <c r="ANU262" s="0"/>
      <c r="ANV262" s="0"/>
      <c r="ANW262" s="0"/>
      <c r="ANX262" s="0"/>
      <c r="ANY262" s="0"/>
      <c r="ANZ262" s="0"/>
      <c r="AOA262" s="0"/>
      <c r="AOB262" s="0"/>
      <c r="AOC262" s="0"/>
      <c r="AOD262" s="0"/>
      <c r="AOE262" s="0"/>
      <c r="AOF262" s="0"/>
      <c r="AOG262" s="0"/>
      <c r="AOH262" s="0"/>
      <c r="AOI262" s="0"/>
      <c r="AOJ262" s="0"/>
      <c r="AOK262" s="0"/>
      <c r="AOL262" s="0"/>
      <c r="AOM262" s="0"/>
      <c r="AON262" s="0"/>
      <c r="AOO262" s="0"/>
      <c r="AOP262" s="0"/>
      <c r="AOQ262" s="0"/>
      <c r="AOR262" s="0"/>
      <c r="AOS262" s="0"/>
      <c r="AOT262" s="0"/>
      <c r="AOU262" s="0"/>
      <c r="AOV262" s="0"/>
      <c r="AOW262" s="0"/>
      <c r="AOX262" s="0"/>
      <c r="AOY262" s="0"/>
      <c r="AOZ262" s="0"/>
      <c r="APA262" s="0"/>
      <c r="APB262" s="0"/>
      <c r="APC262" s="0"/>
      <c r="APD262" s="0"/>
      <c r="APE262" s="0"/>
      <c r="APF262" s="0"/>
      <c r="APG262" s="0"/>
      <c r="APH262" s="0"/>
      <c r="API262" s="0"/>
      <c r="APJ262" s="0"/>
      <c r="APK262" s="0"/>
      <c r="APL262" s="0"/>
      <c r="APM262" s="0"/>
      <c r="APN262" s="0"/>
      <c r="APO262" s="0"/>
      <c r="APP262" s="0"/>
      <c r="APQ262" s="0"/>
      <c r="APR262" s="0"/>
      <c r="APS262" s="0"/>
      <c r="APT262" s="0"/>
      <c r="APU262" s="0"/>
      <c r="APV262" s="0"/>
      <c r="APW262" s="0"/>
      <c r="APX262" s="0"/>
      <c r="APY262" s="0"/>
      <c r="APZ262" s="0"/>
      <c r="AQA262" s="0"/>
      <c r="AQB262" s="0"/>
      <c r="AQC262" s="0"/>
      <c r="AQD262" s="0"/>
      <c r="AQE262" s="0"/>
      <c r="AQF262" s="0"/>
      <c r="AQG262" s="0"/>
      <c r="AQH262" s="0"/>
      <c r="AQI262" s="0"/>
      <c r="AQJ262" s="0"/>
      <c r="AQK262" s="0"/>
      <c r="AQL262" s="0"/>
      <c r="AQM262" s="0"/>
      <c r="AQN262" s="0"/>
      <c r="AQO262" s="0"/>
      <c r="AQP262" s="0"/>
      <c r="AQQ262" s="0"/>
      <c r="AQR262" s="0"/>
      <c r="AQS262" s="0"/>
      <c r="AQT262" s="0"/>
      <c r="AQU262" s="0"/>
      <c r="AQV262" s="0"/>
      <c r="AQW262" s="0"/>
      <c r="AQX262" s="0"/>
      <c r="AQY262" s="0"/>
      <c r="AQZ262" s="0"/>
      <c r="ARA262" s="0"/>
      <c r="ARB262" s="0"/>
      <c r="ARC262" s="0"/>
      <c r="ARD262" s="0"/>
      <c r="ARE262" s="0"/>
      <c r="ARF262" s="0"/>
      <c r="ARG262" s="0"/>
      <c r="ARH262" s="0"/>
      <c r="ARI262" s="0"/>
      <c r="ARJ262" s="0"/>
      <c r="ARK262" s="0"/>
      <c r="ARL262" s="0"/>
      <c r="ARM262" s="0"/>
      <c r="ARN262" s="0"/>
      <c r="ARO262" s="0"/>
      <c r="ARP262" s="0"/>
      <c r="ARQ262" s="0"/>
      <c r="ARR262" s="0"/>
      <c r="ARS262" s="0"/>
      <c r="ART262" s="0"/>
      <c r="ARU262" s="0"/>
      <c r="ARV262" s="0"/>
      <c r="ARW262" s="0"/>
      <c r="ARX262" s="0"/>
      <c r="ARY262" s="0"/>
      <c r="ARZ262" s="0"/>
      <c r="ASA262" s="0"/>
      <c r="ASB262" s="0"/>
      <c r="ASC262" s="0"/>
      <c r="ASD262" s="0"/>
      <c r="ASE262" s="0"/>
      <c r="ASF262" s="0"/>
      <c r="ASG262" s="0"/>
      <c r="ASH262" s="0"/>
      <c r="ASI262" s="0"/>
      <c r="ASJ262" s="0"/>
      <c r="ASK262" s="0"/>
      <c r="ASL262" s="0"/>
      <c r="ASM262" s="0"/>
      <c r="ASN262" s="0"/>
      <c r="ASO262" s="0"/>
      <c r="ASP262" s="0"/>
      <c r="ASQ262" s="0"/>
      <c r="ASR262" s="0"/>
      <c r="ASS262" s="0"/>
      <c r="AST262" s="0"/>
      <c r="ASU262" s="0"/>
      <c r="ASV262" s="0"/>
      <c r="ASW262" s="0"/>
      <c r="ASX262" s="0"/>
      <c r="ASY262" s="0"/>
      <c r="ASZ262" s="0"/>
      <c r="ATA262" s="0"/>
      <c r="ATB262" s="0"/>
      <c r="ATC262" s="0"/>
      <c r="ATD262" s="0"/>
      <c r="ATE262" s="0"/>
      <c r="ATF262" s="0"/>
      <c r="ATG262" s="0"/>
      <c r="ATH262" s="0"/>
      <c r="ATI262" s="0"/>
      <c r="ATJ262" s="0"/>
      <c r="ATK262" s="0"/>
      <c r="ATL262" s="0"/>
      <c r="ATM262" s="0"/>
      <c r="ATN262" s="0"/>
      <c r="ATO262" s="0"/>
      <c r="ATP262" s="0"/>
      <c r="ATQ262" s="0"/>
      <c r="ATR262" s="0"/>
      <c r="ATS262" s="0"/>
      <c r="ATT262" s="0"/>
      <c r="ATU262" s="0"/>
      <c r="ATV262" s="0"/>
      <c r="ATW262" s="0"/>
      <c r="ATX262" s="0"/>
      <c r="ATY262" s="0"/>
      <c r="ATZ262" s="0"/>
      <c r="AUA262" s="0"/>
      <c r="AUB262" s="0"/>
      <c r="AUC262" s="0"/>
      <c r="AUD262" s="0"/>
      <c r="AUE262" s="0"/>
      <c r="AUF262" s="0"/>
      <c r="AUG262" s="0"/>
      <c r="AUH262" s="0"/>
      <c r="AUI262" s="0"/>
      <c r="AUJ262" s="0"/>
      <c r="AUK262" s="0"/>
      <c r="AUL262" s="0"/>
      <c r="AUM262" s="0"/>
      <c r="AUN262" s="0"/>
      <c r="AUO262" s="0"/>
      <c r="AUP262" s="0"/>
      <c r="AUQ262" s="0"/>
      <c r="AUR262" s="0"/>
      <c r="AUS262" s="0"/>
      <c r="AUT262" s="0"/>
      <c r="AUU262" s="0"/>
      <c r="AUV262" s="0"/>
      <c r="AUW262" s="0"/>
      <c r="AUX262" s="0"/>
      <c r="AUY262" s="0"/>
      <c r="AUZ262" s="0"/>
      <c r="AVA262" s="0"/>
      <c r="AVB262" s="0"/>
      <c r="AVC262" s="0"/>
      <c r="AVD262" s="0"/>
      <c r="AVE262" s="0"/>
      <c r="AVF262" s="0"/>
      <c r="AVG262" s="0"/>
      <c r="AVH262" s="0"/>
      <c r="AVI262" s="0"/>
      <c r="AVJ262" s="0"/>
      <c r="AVK262" s="0"/>
      <c r="AVL262" s="0"/>
      <c r="AVM262" s="0"/>
      <c r="AVN262" s="0"/>
      <c r="AVO262" s="0"/>
      <c r="AVP262" s="0"/>
      <c r="AVQ262" s="0"/>
      <c r="AVR262" s="0"/>
      <c r="AVS262" s="0"/>
      <c r="AVT262" s="0"/>
      <c r="AVU262" s="0"/>
      <c r="AVV262" s="0"/>
      <c r="AVW262" s="0"/>
      <c r="AVX262" s="0"/>
      <c r="AVY262" s="0"/>
      <c r="AVZ262" s="0"/>
      <c r="AWA262" s="0"/>
      <c r="AWB262" s="0"/>
      <c r="AWC262" s="0"/>
      <c r="AWD262" s="0"/>
      <c r="AWE262" s="0"/>
      <c r="AWF262" s="0"/>
      <c r="AWG262" s="0"/>
      <c r="AWH262" s="0"/>
      <c r="AWI262" s="0"/>
      <c r="AWJ262" s="0"/>
      <c r="AWK262" s="0"/>
      <c r="AWL262" s="0"/>
      <c r="AWM262" s="0"/>
      <c r="AWN262" s="0"/>
      <c r="AWO262" s="0"/>
      <c r="AWP262" s="0"/>
      <c r="AWQ262" s="0"/>
      <c r="AWR262" s="0"/>
      <c r="AWS262" s="0"/>
      <c r="AWT262" s="0"/>
      <c r="AWU262" s="0"/>
      <c r="AWV262" s="0"/>
      <c r="AWW262" s="0"/>
      <c r="AWX262" s="0"/>
      <c r="AWY262" s="0"/>
      <c r="AWZ262" s="0"/>
      <c r="AXA262" s="0"/>
      <c r="AXB262" s="0"/>
      <c r="AXC262" s="0"/>
      <c r="AXD262" s="0"/>
      <c r="AXE262" s="0"/>
      <c r="AXF262" s="0"/>
      <c r="AXG262" s="0"/>
      <c r="AXH262" s="0"/>
      <c r="AXI262" s="0"/>
      <c r="AXJ262" s="0"/>
      <c r="AXK262" s="0"/>
      <c r="AXL262" s="0"/>
      <c r="AXM262" s="0"/>
      <c r="AXN262" s="0"/>
      <c r="AXO262" s="0"/>
      <c r="AXP262" s="0"/>
      <c r="AXQ262" s="0"/>
      <c r="AXR262" s="0"/>
      <c r="AXS262" s="0"/>
      <c r="AXT262" s="0"/>
      <c r="AXU262" s="0"/>
      <c r="AXV262" s="0"/>
      <c r="AXW262" s="0"/>
      <c r="AXX262" s="0"/>
      <c r="AXY262" s="0"/>
      <c r="AXZ262" s="0"/>
      <c r="AYA262" s="0"/>
      <c r="AYB262" s="0"/>
      <c r="AYC262" s="0"/>
      <c r="AYD262" s="0"/>
      <c r="AYE262" s="0"/>
      <c r="AYF262" s="0"/>
      <c r="AYG262" s="0"/>
      <c r="AYH262" s="0"/>
      <c r="AYI262" s="0"/>
      <c r="AYJ262" s="0"/>
      <c r="AYK262" s="0"/>
      <c r="AYL262" s="0"/>
      <c r="AYM262" s="0"/>
      <c r="AYN262" s="0"/>
      <c r="AYO262" s="0"/>
      <c r="AYP262" s="0"/>
      <c r="AYQ262" s="0"/>
      <c r="AYR262" s="0"/>
      <c r="AYS262" s="0"/>
      <c r="AYT262" s="0"/>
      <c r="AYU262" s="0"/>
      <c r="AYV262" s="0"/>
      <c r="AYW262" s="0"/>
      <c r="AYX262" s="0"/>
      <c r="AYY262" s="0"/>
      <c r="AYZ262" s="0"/>
      <c r="AZA262" s="0"/>
      <c r="AZB262" s="0"/>
      <c r="AZC262" s="0"/>
      <c r="AZD262" s="0"/>
      <c r="AZE262" s="0"/>
      <c r="AZF262" s="0"/>
      <c r="AZG262" s="0"/>
      <c r="AZH262" s="0"/>
      <c r="AZI262" s="0"/>
      <c r="AZJ262" s="0"/>
      <c r="AZK262" s="0"/>
      <c r="AZL262" s="0"/>
      <c r="AZM262" s="0"/>
      <c r="AZN262" s="0"/>
      <c r="AZO262" s="0"/>
      <c r="AZP262" s="0"/>
      <c r="AZQ262" s="0"/>
      <c r="AZR262" s="0"/>
      <c r="AZS262" s="0"/>
      <c r="AZT262" s="0"/>
      <c r="AZU262" s="0"/>
      <c r="AZV262" s="0"/>
      <c r="AZW262" s="0"/>
      <c r="AZX262" s="0"/>
      <c r="AZY262" s="0"/>
      <c r="AZZ262" s="0"/>
      <c r="BAA262" s="0"/>
      <c r="BAB262" s="0"/>
      <c r="BAC262" s="0"/>
      <c r="BAD262" s="0"/>
      <c r="BAE262" s="0"/>
      <c r="BAF262" s="0"/>
      <c r="BAG262" s="0"/>
      <c r="BAH262" s="0"/>
      <c r="BAI262" s="0"/>
      <c r="BAJ262" s="0"/>
      <c r="BAK262" s="0"/>
      <c r="BAL262" s="0"/>
      <c r="BAM262" s="0"/>
      <c r="BAN262" s="0"/>
      <c r="BAO262" s="0"/>
      <c r="BAP262" s="0"/>
      <c r="BAQ262" s="0"/>
      <c r="BAR262" s="0"/>
      <c r="BAS262" s="0"/>
      <c r="BAT262" s="0"/>
      <c r="BAU262" s="0"/>
      <c r="BAV262" s="0"/>
      <c r="BAW262" s="0"/>
      <c r="BAX262" s="0"/>
      <c r="BAY262" s="0"/>
      <c r="BAZ262" s="0"/>
      <c r="BBA262" s="0"/>
      <c r="BBB262" s="0"/>
      <c r="BBC262" s="0"/>
      <c r="BBD262" s="0"/>
      <c r="BBE262" s="0"/>
      <c r="BBF262" s="0"/>
      <c r="BBG262" s="0"/>
      <c r="BBH262" s="0"/>
      <c r="BBI262" s="0"/>
      <c r="BBJ262" s="0"/>
      <c r="BBK262" s="0"/>
      <c r="BBL262" s="0"/>
      <c r="BBM262" s="0"/>
      <c r="BBN262" s="0"/>
      <c r="BBO262" s="0"/>
      <c r="BBP262" s="0"/>
      <c r="BBQ262" s="0"/>
      <c r="BBR262" s="0"/>
      <c r="BBS262" s="0"/>
      <c r="BBT262" s="0"/>
      <c r="BBU262" s="0"/>
      <c r="BBV262" s="0"/>
      <c r="BBW262" s="0"/>
      <c r="BBX262" s="0"/>
      <c r="BBY262" s="0"/>
      <c r="BBZ262" s="0"/>
      <c r="BCA262" s="0"/>
      <c r="BCB262" s="0"/>
      <c r="BCC262" s="0"/>
      <c r="BCD262" s="0"/>
      <c r="BCE262" s="0"/>
      <c r="BCF262" s="0"/>
      <c r="BCG262" s="0"/>
      <c r="BCH262" s="0"/>
      <c r="BCI262" s="0"/>
      <c r="BCJ262" s="0"/>
      <c r="BCK262" s="0"/>
      <c r="BCL262" s="0"/>
      <c r="BCM262" s="0"/>
      <c r="BCN262" s="0"/>
      <c r="BCO262" s="0"/>
      <c r="BCP262" s="0"/>
      <c r="BCQ262" s="0"/>
      <c r="BCR262" s="0"/>
      <c r="BCS262" s="0"/>
      <c r="BCT262" s="0"/>
      <c r="BCU262" s="0"/>
      <c r="BCV262" s="0"/>
      <c r="BCW262" s="0"/>
      <c r="BCX262" s="0"/>
      <c r="BCY262" s="0"/>
      <c r="BCZ262" s="0"/>
      <c r="BDA262" s="0"/>
      <c r="BDB262" s="0"/>
      <c r="BDC262" s="0"/>
      <c r="BDD262" s="0"/>
      <c r="BDE262" s="0"/>
      <c r="BDF262" s="0"/>
      <c r="BDG262" s="0"/>
      <c r="BDH262" s="0"/>
      <c r="BDI262" s="0"/>
      <c r="BDJ262" s="0"/>
      <c r="BDK262" s="0"/>
      <c r="BDL262" s="0"/>
      <c r="BDM262" s="0"/>
      <c r="BDN262" s="0"/>
      <c r="BDO262" s="0"/>
      <c r="BDP262" s="0"/>
      <c r="BDQ262" s="0"/>
      <c r="BDR262" s="0"/>
      <c r="BDS262" s="0"/>
      <c r="BDT262" s="0"/>
      <c r="BDU262" s="0"/>
      <c r="BDV262" s="0"/>
      <c r="BDW262" s="0"/>
      <c r="BDX262" s="0"/>
      <c r="BDY262" s="0"/>
      <c r="BDZ262" s="0"/>
      <c r="BEA262" s="0"/>
      <c r="BEB262" s="0"/>
      <c r="BEC262" s="0"/>
      <c r="BED262" s="0"/>
      <c r="BEE262" s="0"/>
      <c r="BEF262" s="0"/>
      <c r="BEG262" s="0"/>
      <c r="BEH262" s="0"/>
      <c r="BEI262" s="0"/>
      <c r="BEJ262" s="0"/>
      <c r="BEK262" s="0"/>
      <c r="BEL262" s="0"/>
      <c r="BEM262" s="0"/>
      <c r="BEN262" s="0"/>
      <c r="BEO262" s="0"/>
      <c r="BEP262" s="0"/>
      <c r="BEQ262" s="0"/>
      <c r="BER262" s="0"/>
      <c r="BES262" s="0"/>
      <c r="BET262" s="0"/>
      <c r="BEU262" s="0"/>
      <c r="BEV262" s="0"/>
      <c r="BEW262" s="0"/>
      <c r="BEX262" s="0"/>
      <c r="BEY262" s="0"/>
      <c r="BEZ262" s="0"/>
      <c r="BFA262" s="0"/>
      <c r="BFB262" s="0"/>
      <c r="BFC262" s="0"/>
      <c r="BFD262" s="0"/>
      <c r="BFE262" s="0"/>
      <c r="BFF262" s="0"/>
      <c r="BFG262" s="0"/>
      <c r="BFH262" s="0"/>
      <c r="BFI262" s="0"/>
      <c r="BFJ262" s="0"/>
      <c r="BFK262" s="0"/>
      <c r="BFL262" s="0"/>
      <c r="BFM262" s="0"/>
      <c r="BFN262" s="0"/>
      <c r="BFO262" s="0"/>
      <c r="BFP262" s="0"/>
      <c r="BFQ262" s="0"/>
      <c r="BFR262" s="0"/>
      <c r="BFS262" s="0"/>
      <c r="BFT262" s="0"/>
      <c r="BFU262" s="0"/>
      <c r="BFV262" s="0"/>
      <c r="BFW262" s="0"/>
      <c r="BFX262" s="0"/>
      <c r="BFY262" s="0"/>
      <c r="BFZ262" s="0"/>
      <c r="BGA262" s="0"/>
      <c r="BGB262" s="0"/>
      <c r="BGC262" s="0"/>
      <c r="BGD262" s="0"/>
      <c r="BGE262" s="0"/>
      <c r="BGF262" s="0"/>
      <c r="BGG262" s="0"/>
      <c r="BGH262" s="0"/>
      <c r="BGI262" s="0"/>
      <c r="BGJ262" s="0"/>
      <c r="BGK262" s="0"/>
      <c r="BGL262" s="0"/>
      <c r="BGM262" s="0"/>
      <c r="BGN262" s="0"/>
      <c r="BGO262" s="0"/>
      <c r="BGP262" s="0"/>
      <c r="BGQ262" s="0"/>
      <c r="BGR262" s="0"/>
      <c r="BGS262" s="0"/>
      <c r="BGT262" s="0"/>
      <c r="BGU262" s="0"/>
      <c r="BGV262" s="0"/>
      <c r="BGW262" s="0"/>
      <c r="BGX262" s="0"/>
      <c r="BGY262" s="0"/>
      <c r="BGZ262" s="0"/>
      <c r="BHA262" s="0"/>
      <c r="BHB262" s="0"/>
      <c r="BHC262" s="0"/>
      <c r="BHD262" s="0"/>
      <c r="BHE262" s="0"/>
      <c r="BHF262" s="0"/>
      <c r="BHG262" s="0"/>
      <c r="BHH262" s="0"/>
      <c r="BHI262" s="0"/>
      <c r="BHJ262" s="0"/>
      <c r="BHK262" s="0"/>
      <c r="BHL262" s="0"/>
      <c r="BHM262" s="0"/>
      <c r="BHN262" s="0"/>
      <c r="BHO262" s="0"/>
      <c r="BHP262" s="0"/>
      <c r="BHQ262" s="0"/>
      <c r="BHR262" s="0"/>
      <c r="BHS262" s="0"/>
      <c r="BHT262" s="0"/>
      <c r="BHU262" s="0"/>
      <c r="BHV262" s="0"/>
      <c r="BHW262" s="0"/>
      <c r="BHX262" s="0"/>
      <c r="BHY262" s="0"/>
      <c r="BHZ262" s="0"/>
      <c r="BIA262" s="0"/>
      <c r="BIB262" s="0"/>
      <c r="BIC262" s="0"/>
      <c r="BID262" s="0"/>
      <c r="BIE262" s="0"/>
      <c r="BIF262" s="0"/>
      <c r="BIG262" s="0"/>
      <c r="BIH262" s="0"/>
      <c r="BII262" s="0"/>
      <c r="BIJ262" s="0"/>
      <c r="BIK262" s="0"/>
      <c r="BIL262" s="0"/>
      <c r="BIM262" s="0"/>
      <c r="BIN262" s="0"/>
      <c r="BIO262" s="0"/>
      <c r="BIP262" s="0"/>
      <c r="BIQ262" s="0"/>
      <c r="BIR262" s="0"/>
      <c r="BIS262" s="0"/>
      <c r="BIT262" s="0"/>
      <c r="BIU262" s="0"/>
      <c r="BIV262" s="0"/>
      <c r="BIW262" s="0"/>
      <c r="BIX262" s="0"/>
      <c r="BIY262" s="0"/>
      <c r="BIZ262" s="0"/>
      <c r="BJA262" s="0"/>
      <c r="BJB262" s="0"/>
      <c r="BJC262" s="0"/>
      <c r="BJD262" s="0"/>
      <c r="BJE262" s="0"/>
      <c r="BJF262" s="0"/>
      <c r="BJG262" s="0"/>
      <c r="BJH262" s="0"/>
      <c r="BJI262" s="0"/>
      <c r="BJJ262" s="0"/>
      <c r="BJK262" s="0"/>
      <c r="BJL262" s="0"/>
      <c r="BJM262" s="0"/>
      <c r="BJN262" s="0"/>
      <c r="BJO262" s="0"/>
      <c r="BJP262" s="0"/>
      <c r="BJQ262" s="0"/>
      <c r="BJR262" s="0"/>
      <c r="BJS262" s="0"/>
      <c r="BJT262" s="0"/>
      <c r="BJU262" s="0"/>
      <c r="BJV262" s="0"/>
      <c r="BJW262" s="0"/>
      <c r="BJX262" s="0"/>
      <c r="BJY262" s="0"/>
      <c r="BJZ262" s="0"/>
      <c r="BKA262" s="0"/>
      <c r="BKB262" s="0"/>
      <c r="BKC262" s="0"/>
      <c r="BKD262" s="0"/>
      <c r="BKE262" s="0"/>
      <c r="BKF262" s="0"/>
      <c r="BKG262" s="0"/>
      <c r="BKH262" s="0"/>
      <c r="BKI262" s="0"/>
      <c r="BKJ262" s="0"/>
      <c r="BKK262" s="0"/>
      <c r="BKL262" s="0"/>
      <c r="BKM262" s="0"/>
      <c r="BKN262" s="0"/>
      <c r="BKO262" s="0"/>
      <c r="BKP262" s="0"/>
      <c r="BKQ262" s="0"/>
      <c r="BKR262" s="0"/>
      <c r="BKS262" s="0"/>
      <c r="BKT262" s="0"/>
      <c r="BKU262" s="0"/>
      <c r="BKV262" s="0"/>
      <c r="BKW262" s="0"/>
      <c r="BKX262" s="0"/>
      <c r="BKY262" s="0"/>
      <c r="BKZ262" s="0"/>
      <c r="BLA262" s="0"/>
      <c r="BLB262" s="0"/>
      <c r="BLC262" s="0"/>
      <c r="BLD262" s="0"/>
      <c r="BLE262" s="0"/>
      <c r="BLF262" s="0"/>
      <c r="BLG262" s="0"/>
      <c r="BLH262" s="0"/>
      <c r="BLI262" s="0"/>
      <c r="BLJ262" s="0"/>
      <c r="BLK262" s="0"/>
      <c r="BLL262" s="0"/>
      <c r="BLM262" s="0"/>
      <c r="BLN262" s="0"/>
      <c r="BLO262" s="0"/>
      <c r="BLP262" s="0"/>
      <c r="BLQ262" s="0"/>
      <c r="BLR262" s="0"/>
      <c r="BLS262" s="0"/>
      <c r="BLT262" s="0"/>
      <c r="BLU262" s="0"/>
      <c r="BLV262" s="0"/>
      <c r="BLW262" s="0"/>
      <c r="BLX262" s="0"/>
      <c r="BLY262" s="0"/>
      <c r="BLZ262" s="0"/>
      <c r="BMA262" s="0"/>
      <c r="BMB262" s="0"/>
      <c r="BMC262" s="0"/>
      <c r="BMD262" s="0"/>
      <c r="BME262" s="0"/>
      <c r="BMF262" s="0"/>
      <c r="BMG262" s="0"/>
      <c r="BMH262" s="0"/>
      <c r="BMI262" s="0"/>
      <c r="BMJ262" s="0"/>
      <c r="BMK262" s="0"/>
      <c r="BML262" s="0"/>
      <c r="BMM262" s="0"/>
      <c r="BMN262" s="0"/>
      <c r="BMO262" s="0"/>
      <c r="BMP262" s="0"/>
      <c r="BMQ262" s="0"/>
      <c r="BMR262" s="0"/>
      <c r="BMS262" s="0"/>
      <c r="BMT262" s="0"/>
      <c r="BMU262" s="0"/>
      <c r="BMV262" s="0"/>
      <c r="BMW262" s="0"/>
      <c r="BMX262" s="0"/>
      <c r="BMY262" s="0"/>
      <c r="BMZ262" s="0"/>
      <c r="BNA262" s="0"/>
      <c r="BNB262" s="0"/>
      <c r="BNC262" s="0"/>
      <c r="BND262" s="0"/>
      <c r="BNE262" s="0"/>
      <c r="BNF262" s="0"/>
      <c r="BNG262" s="0"/>
      <c r="BNH262" s="0"/>
      <c r="BNI262" s="0"/>
      <c r="BNJ262" s="0"/>
      <c r="BNK262" s="0"/>
      <c r="BNL262" s="0"/>
      <c r="BNM262" s="0"/>
      <c r="BNN262" s="0"/>
      <c r="BNO262" s="0"/>
      <c r="BNP262" s="0"/>
      <c r="BNQ262" s="0"/>
      <c r="BNR262" s="0"/>
      <c r="BNS262" s="0"/>
      <c r="BNT262" s="0"/>
      <c r="BNU262" s="0"/>
      <c r="BNV262" s="0"/>
      <c r="BNW262" s="0"/>
      <c r="BNX262" s="0"/>
      <c r="BNY262" s="0"/>
      <c r="BNZ262" s="0"/>
      <c r="BOA262" s="0"/>
      <c r="BOB262" s="0"/>
      <c r="BOC262" s="0"/>
      <c r="BOD262" s="0"/>
      <c r="BOE262" s="0"/>
      <c r="BOF262" s="0"/>
      <c r="BOG262" s="0"/>
      <c r="BOH262" s="0"/>
      <c r="BOI262" s="0"/>
      <c r="BOJ262" s="0"/>
      <c r="BOK262" s="0"/>
      <c r="BOL262" s="0"/>
      <c r="BOM262" s="0"/>
      <c r="BON262" s="0"/>
      <c r="BOO262" s="0"/>
      <c r="BOP262" s="0"/>
      <c r="BOQ262" s="0"/>
      <c r="BOR262" s="0"/>
      <c r="BOS262" s="0"/>
      <c r="BOT262" s="0"/>
      <c r="BOU262" s="0"/>
      <c r="BOV262" s="0"/>
      <c r="BOW262" s="0"/>
      <c r="BOX262" s="0"/>
      <c r="BOY262" s="0"/>
      <c r="BOZ262" s="0"/>
      <c r="BPA262" s="0"/>
      <c r="BPB262" s="0"/>
      <c r="BPC262" s="0"/>
      <c r="BPD262" s="0"/>
      <c r="BPE262" s="0"/>
      <c r="BPF262" s="0"/>
      <c r="BPG262" s="0"/>
      <c r="BPH262" s="0"/>
      <c r="BPI262" s="0"/>
      <c r="BPJ262" s="0"/>
      <c r="BPK262" s="0"/>
      <c r="BPL262" s="0"/>
      <c r="BPM262" s="0"/>
      <c r="BPN262" s="0"/>
      <c r="BPO262" s="0"/>
      <c r="BPP262" s="0"/>
      <c r="BPQ262" s="0"/>
      <c r="BPR262" s="0"/>
      <c r="BPS262" s="0"/>
      <c r="BPT262" s="0"/>
      <c r="BPU262" s="0"/>
      <c r="BPV262" s="0"/>
      <c r="BPW262" s="0"/>
      <c r="BPX262" s="0"/>
      <c r="BPY262" s="0"/>
      <c r="BPZ262" s="0"/>
      <c r="BQA262" s="0"/>
      <c r="BQB262" s="0"/>
      <c r="BQC262" s="0"/>
      <c r="BQD262" s="0"/>
      <c r="BQE262" s="0"/>
      <c r="BQF262" s="0"/>
      <c r="BQG262" s="0"/>
      <c r="BQH262" s="0"/>
      <c r="BQI262" s="0"/>
      <c r="BQJ262" s="0"/>
      <c r="BQK262" s="0"/>
      <c r="BQL262" s="0"/>
      <c r="BQM262" s="0"/>
      <c r="BQN262" s="0"/>
      <c r="BQO262" s="0"/>
      <c r="BQP262" s="0"/>
      <c r="BQQ262" s="0"/>
      <c r="BQR262" s="0"/>
      <c r="BQS262" s="0"/>
      <c r="BQT262" s="0"/>
      <c r="BQU262" s="0"/>
      <c r="BQV262" s="0"/>
      <c r="BQW262" s="0"/>
      <c r="BQX262" s="0"/>
      <c r="BQY262" s="0"/>
      <c r="BQZ262" s="0"/>
      <c r="BRA262" s="0"/>
      <c r="BRB262" s="0"/>
      <c r="BRC262" s="0"/>
      <c r="BRD262" s="0"/>
      <c r="BRE262" s="0"/>
      <c r="BRF262" s="0"/>
      <c r="BRG262" s="0"/>
      <c r="BRH262" s="0"/>
      <c r="BRI262" s="0"/>
      <c r="BRJ262" s="0"/>
      <c r="BRK262" s="0"/>
      <c r="BRL262" s="0"/>
      <c r="BRM262" s="0"/>
      <c r="BRN262" s="0"/>
      <c r="BRO262" s="0"/>
      <c r="BRP262" s="0"/>
      <c r="BRQ262" s="0"/>
      <c r="BRR262" s="0"/>
      <c r="BRS262" s="0"/>
      <c r="BRT262" s="0"/>
      <c r="BRU262" s="0"/>
      <c r="BRV262" s="0"/>
      <c r="BRW262" s="0"/>
      <c r="BRX262" s="0"/>
      <c r="BRY262" s="0"/>
      <c r="BRZ262" s="0"/>
      <c r="BSA262" s="0"/>
      <c r="BSB262" s="0"/>
      <c r="BSC262" s="0"/>
      <c r="BSD262" s="0"/>
      <c r="BSE262" s="0"/>
      <c r="BSF262" s="0"/>
      <c r="BSG262" s="0"/>
      <c r="BSH262" s="0"/>
      <c r="BSI262" s="0"/>
      <c r="BSJ262" s="0"/>
      <c r="BSK262" s="0"/>
      <c r="BSL262" s="0"/>
      <c r="BSM262" s="0"/>
      <c r="BSN262" s="0"/>
      <c r="BSO262" s="0"/>
      <c r="BSP262" s="0"/>
      <c r="BSQ262" s="0"/>
      <c r="BSR262" s="0"/>
      <c r="BSS262" s="0"/>
      <c r="BST262" s="0"/>
      <c r="BSU262" s="0"/>
      <c r="BSV262" s="0"/>
      <c r="BSW262" s="0"/>
      <c r="BSX262" s="0"/>
      <c r="BSY262" s="0"/>
      <c r="BSZ262" s="0"/>
      <c r="BTA262" s="0"/>
      <c r="BTB262" s="0"/>
      <c r="BTC262" s="0"/>
      <c r="BTD262" s="0"/>
      <c r="BTE262" s="0"/>
      <c r="BTF262" s="0"/>
      <c r="BTG262" s="0"/>
      <c r="BTH262" s="0"/>
      <c r="BTI262" s="0"/>
      <c r="BTJ262" s="0"/>
      <c r="BTK262" s="0"/>
      <c r="BTL262" s="0"/>
      <c r="BTM262" s="0"/>
      <c r="BTN262" s="0"/>
      <c r="BTO262" s="0"/>
      <c r="BTP262" s="0"/>
      <c r="BTQ262" s="0"/>
      <c r="BTR262" s="0"/>
      <c r="BTS262" s="0"/>
      <c r="BTT262" s="0"/>
      <c r="BTU262" s="0"/>
      <c r="BTV262" s="0"/>
      <c r="BTW262" s="0"/>
      <c r="BTX262" s="0"/>
      <c r="BTY262" s="0"/>
      <c r="BTZ262" s="0"/>
      <c r="BUA262" s="0"/>
      <c r="BUB262" s="0"/>
      <c r="BUC262" s="0"/>
      <c r="BUD262" s="0"/>
      <c r="BUE262" s="0"/>
      <c r="BUF262" s="0"/>
      <c r="BUG262" s="0"/>
      <c r="BUH262" s="0"/>
      <c r="BUI262" s="0"/>
      <c r="BUJ262" s="0"/>
      <c r="BUK262" s="0"/>
      <c r="BUL262" s="0"/>
      <c r="BUM262" s="0"/>
      <c r="BUN262" s="0"/>
      <c r="BUO262" s="0"/>
      <c r="BUP262" s="0"/>
      <c r="BUQ262" s="0"/>
      <c r="BUR262" s="0"/>
      <c r="BUS262" s="0"/>
      <c r="BUT262" s="0"/>
      <c r="BUU262" s="0"/>
      <c r="BUV262" s="0"/>
      <c r="BUW262" s="0"/>
      <c r="BUX262" s="0"/>
      <c r="BUY262" s="0"/>
      <c r="BUZ262" s="0"/>
      <c r="BVA262" s="0"/>
      <c r="BVB262" s="0"/>
      <c r="BVC262" s="0"/>
      <c r="BVD262" s="0"/>
      <c r="BVE262" s="0"/>
      <c r="BVF262" s="0"/>
      <c r="BVG262" s="0"/>
      <c r="BVH262" s="0"/>
      <c r="BVI262" s="0"/>
      <c r="BVJ262" s="0"/>
      <c r="BVK262" s="0"/>
      <c r="BVL262" s="0"/>
      <c r="BVM262" s="0"/>
      <c r="BVN262" s="0"/>
      <c r="BVO262" s="0"/>
      <c r="BVP262" s="0"/>
      <c r="BVQ262" s="0"/>
      <c r="BVR262" s="0"/>
      <c r="BVS262" s="0"/>
      <c r="BVT262" s="0"/>
      <c r="BVU262" s="0"/>
      <c r="BVV262" s="0"/>
      <c r="BVW262" s="0"/>
      <c r="BVX262" s="0"/>
      <c r="BVY262" s="0"/>
      <c r="BVZ262" s="0"/>
      <c r="BWA262" s="0"/>
      <c r="BWB262" s="0"/>
      <c r="BWC262" s="0"/>
      <c r="BWD262" s="0"/>
      <c r="BWE262" s="0"/>
      <c r="BWF262" s="0"/>
      <c r="BWG262" s="0"/>
      <c r="BWH262" s="0"/>
      <c r="BWI262" s="0"/>
      <c r="BWJ262" s="0"/>
      <c r="BWK262" s="0"/>
      <c r="BWL262" s="0"/>
      <c r="BWM262" s="0"/>
      <c r="BWN262" s="0"/>
      <c r="BWO262" s="0"/>
      <c r="BWP262" s="0"/>
      <c r="BWQ262" s="0"/>
      <c r="BWR262" s="0"/>
      <c r="BWS262" s="0"/>
      <c r="BWT262" s="0"/>
      <c r="BWU262" s="0"/>
      <c r="BWV262" s="0"/>
      <c r="BWW262" s="0"/>
      <c r="BWX262" s="0"/>
      <c r="BWY262" s="0"/>
      <c r="BWZ262" s="0"/>
      <c r="BXA262" s="0"/>
      <c r="BXB262" s="0"/>
      <c r="BXC262" s="0"/>
      <c r="BXD262" s="0"/>
      <c r="BXE262" s="0"/>
      <c r="BXF262" s="0"/>
      <c r="BXG262" s="0"/>
      <c r="BXH262" s="0"/>
      <c r="BXI262" s="0"/>
      <c r="BXJ262" s="0"/>
      <c r="BXK262" s="0"/>
      <c r="BXL262" s="0"/>
      <c r="BXM262" s="0"/>
      <c r="BXN262" s="0"/>
      <c r="BXO262" s="0"/>
      <c r="BXP262" s="0"/>
      <c r="BXQ262" s="0"/>
      <c r="BXR262" s="0"/>
      <c r="BXS262" s="0"/>
      <c r="BXT262" s="0"/>
      <c r="BXU262" s="0"/>
      <c r="BXV262" s="0"/>
      <c r="BXW262" s="0"/>
      <c r="BXX262" s="0"/>
      <c r="BXY262" s="0"/>
      <c r="BXZ262" s="0"/>
      <c r="BYA262" s="0"/>
      <c r="BYB262" s="0"/>
      <c r="BYC262" s="0"/>
      <c r="BYD262" s="0"/>
      <c r="BYE262" s="0"/>
      <c r="BYF262" s="0"/>
      <c r="BYG262" s="0"/>
      <c r="BYH262" s="0"/>
      <c r="BYI262" s="0"/>
      <c r="BYJ262" s="0"/>
      <c r="BYK262" s="0"/>
      <c r="BYL262" s="0"/>
      <c r="BYM262" s="0"/>
      <c r="BYN262" s="0"/>
      <c r="BYO262" s="0"/>
      <c r="BYP262" s="0"/>
      <c r="BYQ262" s="0"/>
      <c r="BYR262" s="0"/>
      <c r="BYS262" s="0"/>
      <c r="BYT262" s="0"/>
      <c r="BYU262" s="0"/>
      <c r="BYV262" s="0"/>
      <c r="BYW262" s="0"/>
      <c r="BYX262" s="0"/>
      <c r="BYY262" s="0"/>
      <c r="BYZ262" s="0"/>
      <c r="BZA262" s="0"/>
      <c r="BZB262" s="0"/>
      <c r="BZC262" s="0"/>
      <c r="BZD262" s="0"/>
      <c r="BZE262" s="0"/>
      <c r="BZF262" s="0"/>
      <c r="BZG262" s="0"/>
      <c r="BZH262" s="0"/>
      <c r="BZI262" s="0"/>
      <c r="BZJ262" s="0"/>
      <c r="BZK262" s="0"/>
      <c r="BZL262" s="0"/>
      <c r="BZM262" s="0"/>
      <c r="BZN262" s="0"/>
      <c r="BZO262" s="0"/>
      <c r="BZP262" s="0"/>
      <c r="BZQ262" s="0"/>
      <c r="BZR262" s="0"/>
      <c r="BZS262" s="0"/>
      <c r="BZT262" s="0"/>
      <c r="BZU262" s="0"/>
      <c r="BZV262" s="0"/>
      <c r="BZW262" s="0"/>
      <c r="BZX262" s="0"/>
      <c r="BZY262" s="0"/>
      <c r="BZZ262" s="0"/>
      <c r="CAA262" s="0"/>
      <c r="CAB262" s="0"/>
      <c r="CAC262" s="0"/>
      <c r="CAD262" s="0"/>
      <c r="CAE262" s="0"/>
      <c r="CAF262" s="0"/>
      <c r="CAG262" s="0"/>
      <c r="CAH262" s="0"/>
      <c r="CAI262" s="0"/>
      <c r="CAJ262" s="0"/>
      <c r="CAK262" s="0"/>
      <c r="CAL262" s="0"/>
      <c r="CAM262" s="0"/>
      <c r="CAN262" s="0"/>
      <c r="CAO262" s="0"/>
      <c r="CAP262" s="0"/>
      <c r="CAQ262" s="0"/>
      <c r="CAR262" s="0"/>
      <c r="CAS262" s="0"/>
      <c r="CAT262" s="0"/>
      <c r="CAU262" s="0"/>
      <c r="CAV262" s="0"/>
      <c r="CAW262" s="0"/>
      <c r="CAX262" s="0"/>
      <c r="CAY262" s="0"/>
      <c r="CAZ262" s="0"/>
      <c r="CBA262" s="0"/>
      <c r="CBB262" s="0"/>
      <c r="CBC262" s="0"/>
      <c r="CBD262" s="0"/>
      <c r="CBE262" s="0"/>
      <c r="CBF262" s="0"/>
      <c r="CBG262" s="0"/>
      <c r="CBH262" s="0"/>
      <c r="CBI262" s="0"/>
      <c r="CBJ262" s="0"/>
      <c r="CBK262" s="0"/>
      <c r="CBL262" s="0"/>
      <c r="CBM262" s="0"/>
      <c r="CBN262" s="0"/>
      <c r="CBO262" s="0"/>
      <c r="CBP262" s="0"/>
      <c r="CBQ262" s="0"/>
      <c r="CBR262" s="0"/>
      <c r="CBS262" s="0"/>
      <c r="CBT262" s="0"/>
      <c r="CBU262" s="0"/>
      <c r="CBV262" s="0"/>
      <c r="CBW262" s="0"/>
      <c r="CBX262" s="0"/>
      <c r="CBY262" s="0"/>
      <c r="CBZ262" s="0"/>
      <c r="CCA262" s="0"/>
      <c r="CCB262" s="0"/>
      <c r="CCC262" s="0"/>
      <c r="CCD262" s="0"/>
      <c r="CCE262" s="0"/>
      <c r="CCF262" s="0"/>
      <c r="CCG262" s="0"/>
      <c r="CCH262" s="0"/>
      <c r="CCI262" s="0"/>
      <c r="CCJ262" s="0"/>
      <c r="CCK262" s="0"/>
      <c r="CCL262" s="0"/>
      <c r="CCM262" s="0"/>
      <c r="CCN262" s="0"/>
      <c r="CCO262" s="0"/>
      <c r="CCP262" s="0"/>
      <c r="CCQ262" s="0"/>
      <c r="CCR262" s="0"/>
      <c r="CCS262" s="0"/>
      <c r="CCT262" s="0"/>
      <c r="CCU262" s="0"/>
      <c r="CCV262" s="0"/>
      <c r="CCW262" s="0"/>
      <c r="CCX262" s="0"/>
      <c r="CCY262" s="0"/>
      <c r="CCZ262" s="0"/>
      <c r="CDA262" s="0"/>
      <c r="CDB262" s="0"/>
      <c r="CDC262" s="0"/>
      <c r="CDD262" s="0"/>
      <c r="CDE262" s="0"/>
      <c r="CDF262" s="0"/>
      <c r="CDG262" s="0"/>
      <c r="CDH262" s="0"/>
      <c r="CDI262" s="0"/>
      <c r="CDJ262" s="0"/>
      <c r="CDK262" s="0"/>
      <c r="CDL262" s="0"/>
      <c r="CDM262" s="0"/>
      <c r="CDN262" s="0"/>
      <c r="CDO262" s="0"/>
      <c r="CDP262" s="0"/>
      <c r="CDQ262" s="0"/>
      <c r="CDR262" s="0"/>
      <c r="CDS262" s="0"/>
      <c r="CDT262" s="0"/>
      <c r="CDU262" s="0"/>
      <c r="CDV262" s="0"/>
      <c r="CDW262" s="0"/>
      <c r="CDX262" s="0"/>
      <c r="CDY262" s="0"/>
      <c r="CDZ262" s="0"/>
      <c r="CEA262" s="0"/>
      <c r="CEB262" s="0"/>
      <c r="CEC262" s="0"/>
      <c r="CED262" s="0"/>
      <c r="CEE262" s="0"/>
      <c r="CEF262" s="0"/>
      <c r="CEG262" s="0"/>
      <c r="CEH262" s="0"/>
      <c r="CEI262" s="0"/>
      <c r="CEJ262" s="0"/>
      <c r="CEK262" s="0"/>
      <c r="CEL262" s="0"/>
      <c r="CEM262" s="0"/>
      <c r="CEN262" s="0"/>
      <c r="CEO262" s="0"/>
      <c r="CEP262" s="0"/>
      <c r="CEQ262" s="0"/>
      <c r="CER262" s="0"/>
      <c r="CES262" s="0"/>
      <c r="CET262" s="0"/>
      <c r="CEU262" s="0"/>
      <c r="CEV262" s="0"/>
      <c r="CEW262" s="0"/>
      <c r="CEX262" s="0"/>
      <c r="CEY262" s="0"/>
      <c r="CEZ262" s="0"/>
      <c r="CFA262" s="0"/>
      <c r="CFB262" s="0"/>
      <c r="CFC262" s="0"/>
      <c r="CFD262" s="0"/>
      <c r="CFE262" s="0"/>
      <c r="CFF262" s="0"/>
      <c r="CFG262" s="0"/>
      <c r="CFH262" s="0"/>
      <c r="CFI262" s="0"/>
      <c r="CFJ262" s="0"/>
      <c r="CFK262" s="0"/>
      <c r="CFL262" s="0"/>
      <c r="CFM262" s="0"/>
      <c r="CFN262" s="0"/>
      <c r="CFO262" s="0"/>
      <c r="CFP262" s="0"/>
      <c r="CFQ262" s="0"/>
      <c r="CFR262" s="0"/>
      <c r="CFS262" s="0"/>
      <c r="CFT262" s="0"/>
      <c r="CFU262" s="0"/>
      <c r="CFV262" s="0"/>
      <c r="CFW262" s="0"/>
      <c r="CFX262" s="0"/>
      <c r="CFY262" s="0"/>
      <c r="CFZ262" s="0"/>
      <c r="CGA262" s="0"/>
      <c r="CGB262" s="0"/>
      <c r="CGC262" s="0"/>
      <c r="CGD262" s="0"/>
      <c r="CGE262" s="0"/>
      <c r="CGF262" s="0"/>
      <c r="CGG262" s="0"/>
      <c r="CGH262" s="0"/>
      <c r="CGI262" s="0"/>
      <c r="CGJ262" s="0"/>
      <c r="CGK262" s="0"/>
      <c r="CGL262" s="0"/>
      <c r="CGM262" s="0"/>
      <c r="CGN262" s="0"/>
      <c r="CGO262" s="0"/>
      <c r="CGP262" s="0"/>
      <c r="CGQ262" s="0"/>
      <c r="CGR262" s="0"/>
      <c r="CGS262" s="0"/>
      <c r="CGT262" s="0"/>
      <c r="CGU262" s="0"/>
      <c r="CGV262" s="0"/>
      <c r="CGW262" s="0"/>
      <c r="CGX262" s="0"/>
      <c r="CGY262" s="0"/>
      <c r="CGZ262" s="0"/>
      <c r="CHA262" s="0"/>
      <c r="CHB262" s="0"/>
      <c r="CHC262" s="0"/>
      <c r="CHD262" s="0"/>
      <c r="CHE262" s="0"/>
      <c r="CHF262" s="0"/>
      <c r="CHG262" s="0"/>
      <c r="CHH262" s="0"/>
      <c r="CHI262" s="0"/>
      <c r="CHJ262" s="0"/>
      <c r="CHK262" s="0"/>
      <c r="CHL262" s="0"/>
      <c r="CHM262" s="0"/>
      <c r="CHN262" s="0"/>
      <c r="CHO262" s="0"/>
      <c r="CHP262" s="0"/>
      <c r="CHQ262" s="0"/>
      <c r="CHR262" s="0"/>
      <c r="CHS262" s="0"/>
      <c r="CHT262" s="0"/>
      <c r="CHU262" s="0"/>
      <c r="CHV262" s="0"/>
      <c r="CHW262" s="0"/>
      <c r="CHX262" s="0"/>
      <c r="CHY262" s="0"/>
      <c r="CHZ262" s="0"/>
      <c r="CIA262" s="0"/>
      <c r="CIB262" s="0"/>
      <c r="CIC262" s="0"/>
      <c r="CID262" s="0"/>
      <c r="CIE262" s="0"/>
      <c r="CIF262" s="0"/>
      <c r="CIG262" s="0"/>
      <c r="CIH262" s="0"/>
      <c r="CII262" s="0"/>
      <c r="CIJ262" s="0"/>
      <c r="CIK262" s="0"/>
      <c r="CIL262" s="0"/>
      <c r="CIM262" s="0"/>
      <c r="CIN262" s="0"/>
      <c r="CIO262" s="0"/>
      <c r="CIP262" s="0"/>
      <c r="CIQ262" s="0"/>
      <c r="CIR262" s="0"/>
      <c r="CIS262" s="0"/>
      <c r="CIT262" s="0"/>
      <c r="CIU262" s="0"/>
      <c r="CIV262" s="0"/>
      <c r="CIW262" s="0"/>
      <c r="CIX262" s="0"/>
      <c r="CIY262" s="0"/>
      <c r="CIZ262" s="0"/>
      <c r="CJA262" s="0"/>
      <c r="CJB262" s="0"/>
      <c r="CJC262" s="0"/>
      <c r="CJD262" s="0"/>
      <c r="CJE262" s="0"/>
      <c r="CJF262" s="0"/>
      <c r="CJG262" s="0"/>
      <c r="CJH262" s="0"/>
      <c r="CJI262" s="0"/>
      <c r="CJJ262" s="0"/>
      <c r="CJK262" s="0"/>
      <c r="CJL262" s="0"/>
      <c r="CJM262" s="0"/>
      <c r="CJN262" s="0"/>
      <c r="CJO262" s="0"/>
      <c r="CJP262" s="0"/>
      <c r="CJQ262" s="0"/>
      <c r="CJR262" s="0"/>
      <c r="CJS262" s="0"/>
      <c r="CJT262" s="0"/>
      <c r="CJU262" s="0"/>
      <c r="CJV262" s="0"/>
      <c r="CJW262" s="0"/>
      <c r="CJX262" s="0"/>
      <c r="CJY262" s="0"/>
      <c r="CJZ262" s="0"/>
      <c r="CKA262" s="0"/>
      <c r="CKB262" s="0"/>
      <c r="CKC262" s="0"/>
      <c r="CKD262" s="0"/>
      <c r="CKE262" s="0"/>
      <c r="CKF262" s="0"/>
      <c r="CKG262" s="0"/>
      <c r="CKH262" s="0"/>
      <c r="CKI262" s="0"/>
      <c r="CKJ262" s="0"/>
      <c r="CKK262" s="0"/>
      <c r="CKL262" s="0"/>
      <c r="CKM262" s="0"/>
      <c r="CKN262" s="0"/>
      <c r="CKO262" s="0"/>
      <c r="CKP262" s="0"/>
      <c r="CKQ262" s="0"/>
      <c r="CKR262" s="0"/>
      <c r="CKS262" s="0"/>
      <c r="CKT262" s="0"/>
      <c r="CKU262" s="0"/>
      <c r="CKV262" s="0"/>
      <c r="CKW262" s="0"/>
      <c r="CKX262" s="0"/>
      <c r="CKY262" s="0"/>
      <c r="CKZ262" s="0"/>
      <c r="CLA262" s="0"/>
      <c r="CLB262" s="0"/>
      <c r="CLC262" s="0"/>
      <c r="CLD262" s="0"/>
      <c r="CLE262" s="0"/>
      <c r="CLF262" s="0"/>
      <c r="CLG262" s="0"/>
      <c r="CLH262" s="0"/>
      <c r="CLI262" s="0"/>
      <c r="CLJ262" s="0"/>
      <c r="CLK262" s="0"/>
      <c r="CLL262" s="0"/>
      <c r="CLM262" s="0"/>
      <c r="CLN262" s="0"/>
      <c r="CLO262" s="0"/>
      <c r="CLP262" s="0"/>
      <c r="CLQ262" s="0"/>
      <c r="CLR262" s="0"/>
      <c r="CLS262" s="0"/>
      <c r="CLT262" s="0"/>
      <c r="CLU262" s="0"/>
      <c r="CLV262" s="0"/>
      <c r="CLW262" s="0"/>
      <c r="CLX262" s="0"/>
      <c r="CLY262" s="0"/>
      <c r="CLZ262" s="0"/>
      <c r="CMA262" s="0"/>
      <c r="CMB262" s="0"/>
      <c r="CMC262" s="0"/>
      <c r="CMD262" s="0"/>
      <c r="CME262" s="0"/>
      <c r="CMF262" s="0"/>
      <c r="CMG262" s="0"/>
      <c r="CMH262" s="0"/>
      <c r="CMI262" s="0"/>
      <c r="CMJ262" s="0"/>
      <c r="CMK262" s="0"/>
      <c r="CML262" s="0"/>
      <c r="CMM262" s="0"/>
      <c r="CMN262" s="0"/>
      <c r="CMO262" s="0"/>
      <c r="CMP262" s="0"/>
      <c r="CMQ262" s="0"/>
      <c r="CMR262" s="0"/>
      <c r="CMS262" s="0"/>
      <c r="CMT262" s="0"/>
      <c r="CMU262" s="0"/>
      <c r="CMV262" s="0"/>
      <c r="CMW262" s="0"/>
      <c r="CMX262" s="0"/>
      <c r="CMY262" s="0"/>
      <c r="CMZ262" s="0"/>
      <c r="CNA262" s="0"/>
      <c r="CNB262" s="0"/>
      <c r="CNC262" s="0"/>
      <c r="CND262" s="0"/>
      <c r="CNE262" s="0"/>
      <c r="CNF262" s="0"/>
      <c r="CNG262" s="0"/>
      <c r="CNH262" s="0"/>
      <c r="CNI262" s="0"/>
      <c r="CNJ262" s="0"/>
      <c r="CNK262" s="0"/>
      <c r="CNL262" s="0"/>
      <c r="CNM262" s="0"/>
      <c r="CNN262" s="0"/>
      <c r="CNO262" s="0"/>
      <c r="CNP262" s="0"/>
      <c r="CNQ262" s="0"/>
      <c r="CNR262" s="0"/>
      <c r="CNS262" s="0"/>
      <c r="CNT262" s="0"/>
      <c r="CNU262" s="0"/>
      <c r="CNV262" s="0"/>
      <c r="CNW262" s="0"/>
      <c r="CNX262" s="0"/>
      <c r="CNY262" s="0"/>
      <c r="CNZ262" s="0"/>
      <c r="COA262" s="0"/>
      <c r="COB262" s="0"/>
      <c r="COC262" s="0"/>
      <c r="COD262" s="0"/>
      <c r="COE262" s="0"/>
      <c r="COF262" s="0"/>
      <c r="COG262" s="0"/>
      <c r="COH262" s="0"/>
      <c r="COI262" s="0"/>
      <c r="COJ262" s="0"/>
      <c r="COK262" s="0"/>
      <c r="COL262" s="0"/>
      <c r="COM262" s="0"/>
      <c r="CON262" s="0"/>
      <c r="COO262" s="0"/>
      <c r="COP262" s="0"/>
      <c r="COQ262" s="0"/>
      <c r="COR262" s="0"/>
      <c r="COS262" s="0"/>
      <c r="COT262" s="0"/>
      <c r="COU262" s="0"/>
      <c r="COV262" s="0"/>
      <c r="COW262" s="0"/>
      <c r="COX262" s="0"/>
      <c r="COY262" s="0"/>
      <c r="COZ262" s="0"/>
      <c r="CPA262" s="0"/>
      <c r="CPB262" s="0"/>
      <c r="CPC262" s="0"/>
      <c r="CPD262" s="0"/>
      <c r="CPE262" s="0"/>
      <c r="CPF262" s="0"/>
      <c r="CPG262" s="0"/>
      <c r="CPH262" s="0"/>
      <c r="CPI262" s="0"/>
      <c r="CPJ262" s="0"/>
      <c r="CPK262" s="0"/>
      <c r="CPL262" s="0"/>
      <c r="CPM262" s="0"/>
      <c r="CPN262" s="0"/>
      <c r="CPO262" s="0"/>
      <c r="CPP262" s="0"/>
      <c r="CPQ262" s="0"/>
      <c r="CPR262" s="0"/>
      <c r="CPS262" s="0"/>
      <c r="CPT262" s="0"/>
      <c r="CPU262" s="0"/>
      <c r="CPV262" s="0"/>
      <c r="CPW262" s="0"/>
      <c r="CPX262" s="0"/>
      <c r="CPY262" s="0"/>
      <c r="CPZ262" s="0"/>
      <c r="CQA262" s="0"/>
      <c r="CQB262" s="0"/>
      <c r="CQC262" s="0"/>
      <c r="CQD262" s="0"/>
      <c r="CQE262" s="0"/>
      <c r="CQF262" s="0"/>
      <c r="CQG262" s="0"/>
      <c r="CQH262" s="0"/>
      <c r="CQI262" s="0"/>
      <c r="CQJ262" s="0"/>
      <c r="CQK262" s="0"/>
      <c r="CQL262" s="0"/>
      <c r="CQM262" s="0"/>
      <c r="CQN262" s="0"/>
      <c r="CQO262" s="0"/>
      <c r="CQP262" s="0"/>
      <c r="CQQ262" s="0"/>
      <c r="CQR262" s="0"/>
      <c r="CQS262" s="0"/>
      <c r="CQT262" s="0"/>
      <c r="CQU262" s="0"/>
      <c r="CQV262" s="0"/>
      <c r="CQW262" s="0"/>
      <c r="CQX262" s="0"/>
      <c r="CQY262" s="0"/>
      <c r="CQZ262" s="0"/>
      <c r="CRA262" s="0"/>
      <c r="CRB262" s="0"/>
      <c r="CRC262" s="0"/>
      <c r="CRD262" s="0"/>
      <c r="CRE262" s="0"/>
      <c r="CRF262" s="0"/>
      <c r="CRG262" s="0"/>
      <c r="CRH262" s="0"/>
      <c r="CRI262" s="0"/>
      <c r="CRJ262" s="0"/>
      <c r="CRK262" s="0"/>
      <c r="CRL262" s="0"/>
      <c r="CRM262" s="0"/>
      <c r="CRN262" s="0"/>
      <c r="CRO262" s="0"/>
      <c r="CRP262" s="0"/>
      <c r="CRQ262" s="0"/>
      <c r="CRR262" s="0"/>
      <c r="CRS262" s="0"/>
      <c r="CRT262" s="0"/>
      <c r="CRU262" s="0"/>
      <c r="CRV262" s="0"/>
      <c r="CRW262" s="0"/>
      <c r="CRX262" s="0"/>
      <c r="CRY262" s="0"/>
      <c r="CRZ262" s="0"/>
      <c r="CSA262" s="0"/>
      <c r="CSB262" s="0"/>
      <c r="CSC262" s="0"/>
      <c r="CSD262" s="0"/>
      <c r="CSE262" s="0"/>
      <c r="CSF262" s="0"/>
      <c r="CSG262" s="0"/>
      <c r="CSH262" s="0"/>
      <c r="CSI262" s="0"/>
      <c r="CSJ262" s="0"/>
      <c r="CSK262" s="0"/>
      <c r="CSL262" s="0"/>
      <c r="CSM262" s="0"/>
      <c r="CSN262" s="0"/>
      <c r="CSO262" s="0"/>
      <c r="CSP262" s="0"/>
      <c r="CSQ262" s="0"/>
      <c r="CSR262" s="0"/>
      <c r="CSS262" s="0"/>
      <c r="CST262" s="0"/>
      <c r="CSU262" s="0"/>
      <c r="CSV262" s="0"/>
      <c r="CSW262" s="0"/>
      <c r="CSX262" s="0"/>
      <c r="CSY262" s="0"/>
      <c r="CSZ262" s="0"/>
      <c r="CTA262" s="0"/>
      <c r="CTB262" s="0"/>
      <c r="CTC262" s="0"/>
      <c r="CTD262" s="0"/>
      <c r="CTE262" s="0"/>
      <c r="CTF262" s="0"/>
      <c r="CTG262" s="0"/>
      <c r="CTH262" s="0"/>
      <c r="CTI262" s="0"/>
      <c r="CTJ262" s="0"/>
      <c r="CTK262" s="0"/>
      <c r="CTL262" s="0"/>
      <c r="CTM262" s="0"/>
      <c r="CTN262" s="0"/>
      <c r="CTO262" s="0"/>
      <c r="CTP262" s="0"/>
      <c r="CTQ262" s="0"/>
      <c r="CTR262" s="0"/>
      <c r="CTS262" s="0"/>
      <c r="CTT262" s="0"/>
      <c r="CTU262" s="0"/>
      <c r="CTV262" s="0"/>
      <c r="CTW262" s="0"/>
      <c r="CTX262" s="0"/>
      <c r="CTY262" s="0"/>
      <c r="CTZ262" s="0"/>
      <c r="CUA262" s="0"/>
      <c r="CUB262" s="0"/>
      <c r="CUC262" s="0"/>
      <c r="CUD262" s="0"/>
      <c r="CUE262" s="0"/>
      <c r="CUF262" s="0"/>
      <c r="CUG262" s="0"/>
      <c r="CUH262" s="0"/>
      <c r="CUI262" s="0"/>
      <c r="CUJ262" s="0"/>
      <c r="CUK262" s="0"/>
      <c r="CUL262" s="0"/>
      <c r="CUM262" s="0"/>
      <c r="CUN262" s="0"/>
      <c r="CUO262" s="0"/>
      <c r="CUP262" s="0"/>
      <c r="CUQ262" s="0"/>
      <c r="CUR262" s="0"/>
      <c r="CUS262" s="0"/>
      <c r="CUT262" s="0"/>
      <c r="CUU262" s="0"/>
      <c r="CUV262" s="0"/>
      <c r="CUW262" s="0"/>
      <c r="CUX262" s="0"/>
      <c r="CUY262" s="0"/>
      <c r="CUZ262" s="0"/>
      <c r="CVA262" s="0"/>
      <c r="CVB262" s="0"/>
      <c r="CVC262" s="0"/>
      <c r="CVD262" s="0"/>
      <c r="CVE262" s="0"/>
      <c r="CVF262" s="0"/>
      <c r="CVG262" s="0"/>
      <c r="CVH262" s="0"/>
      <c r="CVI262" s="0"/>
      <c r="CVJ262" s="0"/>
      <c r="CVK262" s="0"/>
      <c r="CVL262" s="0"/>
      <c r="CVM262" s="0"/>
      <c r="CVN262" s="0"/>
      <c r="CVO262" s="0"/>
      <c r="CVP262" s="0"/>
      <c r="CVQ262" s="0"/>
      <c r="CVR262" s="0"/>
      <c r="CVS262" s="0"/>
      <c r="CVT262" s="0"/>
      <c r="CVU262" s="0"/>
      <c r="CVV262" s="0"/>
      <c r="CVW262" s="0"/>
      <c r="CVX262" s="0"/>
      <c r="CVY262" s="0"/>
      <c r="CVZ262" s="0"/>
      <c r="CWA262" s="0"/>
      <c r="CWB262" s="0"/>
      <c r="CWC262" s="0"/>
      <c r="CWD262" s="0"/>
      <c r="CWE262" s="0"/>
      <c r="CWF262" s="0"/>
      <c r="CWG262" s="0"/>
      <c r="CWH262" s="0"/>
      <c r="CWI262" s="0"/>
      <c r="CWJ262" s="0"/>
      <c r="CWK262" s="0"/>
      <c r="CWL262" s="0"/>
      <c r="CWM262" s="0"/>
      <c r="CWN262" s="0"/>
      <c r="CWO262" s="0"/>
      <c r="CWP262" s="0"/>
      <c r="CWQ262" s="0"/>
      <c r="CWR262" s="0"/>
      <c r="CWS262" s="0"/>
      <c r="CWT262" s="0"/>
      <c r="CWU262" s="0"/>
      <c r="CWV262" s="0"/>
      <c r="CWW262" s="0"/>
      <c r="CWX262" s="0"/>
      <c r="CWY262" s="0"/>
      <c r="CWZ262" s="0"/>
      <c r="CXA262" s="0"/>
      <c r="CXB262" s="0"/>
      <c r="CXC262" s="0"/>
      <c r="CXD262" s="0"/>
      <c r="CXE262" s="0"/>
      <c r="CXF262" s="0"/>
      <c r="CXG262" s="0"/>
      <c r="CXH262" s="0"/>
      <c r="CXI262" s="0"/>
      <c r="CXJ262" s="0"/>
      <c r="CXK262" s="0"/>
      <c r="CXL262" s="0"/>
      <c r="CXM262" s="0"/>
      <c r="CXN262" s="0"/>
      <c r="CXO262" s="0"/>
      <c r="CXP262" s="0"/>
      <c r="CXQ262" s="0"/>
      <c r="CXR262" s="0"/>
      <c r="CXS262" s="0"/>
      <c r="CXT262" s="0"/>
      <c r="CXU262" s="0"/>
      <c r="CXV262" s="0"/>
      <c r="CXW262" s="0"/>
      <c r="CXX262" s="0"/>
      <c r="CXY262" s="0"/>
      <c r="CXZ262" s="0"/>
      <c r="CYA262" s="0"/>
      <c r="CYB262" s="0"/>
      <c r="CYC262" s="0"/>
      <c r="CYD262" s="0"/>
      <c r="CYE262" s="0"/>
      <c r="CYF262" s="0"/>
      <c r="CYG262" s="0"/>
      <c r="CYH262" s="0"/>
      <c r="CYI262" s="0"/>
      <c r="CYJ262" s="0"/>
      <c r="CYK262" s="0"/>
      <c r="CYL262" s="0"/>
      <c r="CYM262" s="0"/>
      <c r="CYN262" s="0"/>
      <c r="CYO262" s="0"/>
      <c r="CYP262" s="0"/>
      <c r="CYQ262" s="0"/>
      <c r="CYR262" s="0"/>
      <c r="CYS262" s="0"/>
      <c r="CYT262" s="0"/>
      <c r="CYU262" s="0"/>
      <c r="CYV262" s="0"/>
      <c r="CYW262" s="0"/>
      <c r="CYX262" s="0"/>
      <c r="CYY262" s="0"/>
      <c r="CYZ262" s="0"/>
      <c r="CZA262" s="0"/>
      <c r="CZB262" s="0"/>
      <c r="CZC262" s="0"/>
      <c r="CZD262" s="0"/>
      <c r="CZE262" s="0"/>
      <c r="CZF262" s="0"/>
      <c r="CZG262" s="0"/>
      <c r="CZH262" s="0"/>
      <c r="CZI262" s="0"/>
      <c r="CZJ262" s="0"/>
      <c r="CZK262" s="0"/>
      <c r="CZL262" s="0"/>
      <c r="CZM262" s="0"/>
      <c r="CZN262" s="0"/>
      <c r="CZO262" s="0"/>
      <c r="CZP262" s="0"/>
      <c r="CZQ262" s="0"/>
      <c r="CZR262" s="0"/>
      <c r="CZS262" s="0"/>
      <c r="CZT262" s="0"/>
      <c r="CZU262" s="0"/>
      <c r="CZV262" s="0"/>
      <c r="CZW262" s="0"/>
      <c r="CZX262" s="0"/>
      <c r="CZY262" s="0"/>
      <c r="CZZ262" s="0"/>
      <c r="DAA262" s="0"/>
      <c r="DAB262" s="0"/>
      <c r="DAC262" s="0"/>
      <c r="DAD262" s="0"/>
      <c r="DAE262" s="0"/>
      <c r="DAF262" s="0"/>
      <c r="DAG262" s="0"/>
      <c r="DAH262" s="0"/>
      <c r="DAI262" s="0"/>
      <c r="DAJ262" s="0"/>
      <c r="DAK262" s="0"/>
      <c r="DAL262" s="0"/>
      <c r="DAM262" s="0"/>
      <c r="DAN262" s="0"/>
      <c r="DAO262" s="0"/>
      <c r="DAP262" s="0"/>
      <c r="DAQ262" s="0"/>
      <c r="DAR262" s="0"/>
      <c r="DAS262" s="0"/>
      <c r="DAT262" s="0"/>
      <c r="DAU262" s="0"/>
      <c r="DAV262" s="0"/>
      <c r="DAW262" s="0"/>
      <c r="DAX262" s="0"/>
      <c r="DAY262" s="0"/>
      <c r="DAZ262" s="0"/>
      <c r="DBA262" s="0"/>
      <c r="DBB262" s="0"/>
      <c r="DBC262" s="0"/>
      <c r="DBD262" s="0"/>
      <c r="DBE262" s="0"/>
      <c r="DBF262" s="0"/>
      <c r="DBG262" s="0"/>
      <c r="DBH262" s="0"/>
      <c r="DBI262" s="0"/>
      <c r="DBJ262" s="0"/>
      <c r="DBK262" s="0"/>
      <c r="DBL262" s="0"/>
      <c r="DBM262" s="0"/>
      <c r="DBN262" s="0"/>
      <c r="DBO262" s="0"/>
      <c r="DBP262" s="0"/>
      <c r="DBQ262" s="0"/>
      <c r="DBR262" s="0"/>
      <c r="DBS262" s="0"/>
      <c r="DBT262" s="0"/>
      <c r="DBU262" s="0"/>
      <c r="DBV262" s="0"/>
      <c r="DBW262" s="0"/>
      <c r="DBX262" s="0"/>
      <c r="DBY262" s="0"/>
      <c r="DBZ262" s="0"/>
      <c r="DCA262" s="0"/>
      <c r="DCB262" s="0"/>
      <c r="DCC262" s="0"/>
      <c r="DCD262" s="0"/>
      <c r="DCE262" s="0"/>
      <c r="DCF262" s="0"/>
      <c r="DCG262" s="0"/>
      <c r="DCH262" s="0"/>
      <c r="DCI262" s="0"/>
      <c r="DCJ262" s="0"/>
      <c r="DCK262" s="0"/>
      <c r="DCL262" s="0"/>
      <c r="DCM262" s="0"/>
      <c r="DCN262" s="0"/>
      <c r="DCO262" s="0"/>
      <c r="DCP262" s="0"/>
      <c r="DCQ262" s="0"/>
      <c r="DCR262" s="0"/>
      <c r="DCS262" s="0"/>
      <c r="DCT262" s="0"/>
      <c r="DCU262" s="0"/>
      <c r="DCV262" s="0"/>
      <c r="DCW262" s="0"/>
      <c r="DCX262" s="0"/>
      <c r="DCY262" s="0"/>
      <c r="DCZ262" s="0"/>
      <c r="DDA262" s="0"/>
      <c r="DDB262" s="0"/>
      <c r="DDC262" s="0"/>
      <c r="DDD262" s="0"/>
      <c r="DDE262" s="0"/>
      <c r="DDF262" s="0"/>
      <c r="DDG262" s="0"/>
      <c r="DDH262" s="0"/>
      <c r="DDI262" s="0"/>
      <c r="DDJ262" s="0"/>
      <c r="DDK262" s="0"/>
      <c r="DDL262" s="0"/>
      <c r="DDM262" s="0"/>
      <c r="DDN262" s="0"/>
      <c r="DDO262" s="0"/>
      <c r="DDP262" s="0"/>
      <c r="DDQ262" s="0"/>
      <c r="DDR262" s="0"/>
      <c r="DDS262" s="0"/>
      <c r="DDT262" s="0"/>
      <c r="DDU262" s="0"/>
      <c r="DDV262" s="0"/>
      <c r="DDW262" s="0"/>
      <c r="DDX262" s="0"/>
      <c r="DDY262" s="0"/>
      <c r="DDZ262" s="0"/>
      <c r="DEA262" s="0"/>
      <c r="DEB262" s="0"/>
      <c r="DEC262" s="0"/>
      <c r="DED262" s="0"/>
      <c r="DEE262" s="0"/>
      <c r="DEF262" s="0"/>
      <c r="DEG262" s="0"/>
      <c r="DEH262" s="0"/>
      <c r="DEI262" s="0"/>
      <c r="DEJ262" s="0"/>
      <c r="DEK262" s="0"/>
      <c r="DEL262" s="0"/>
      <c r="DEM262" s="0"/>
      <c r="DEN262" s="0"/>
      <c r="DEO262" s="0"/>
      <c r="DEP262" s="0"/>
      <c r="DEQ262" s="0"/>
      <c r="DER262" s="0"/>
      <c r="DES262" s="0"/>
      <c r="DET262" s="0"/>
      <c r="DEU262" s="0"/>
      <c r="DEV262" s="0"/>
      <c r="DEW262" s="0"/>
      <c r="DEX262" s="0"/>
      <c r="DEY262" s="0"/>
      <c r="DEZ262" s="0"/>
      <c r="DFA262" s="0"/>
      <c r="DFB262" s="0"/>
      <c r="DFC262" s="0"/>
      <c r="DFD262" s="0"/>
      <c r="DFE262" s="0"/>
      <c r="DFF262" s="0"/>
      <c r="DFG262" s="0"/>
      <c r="DFH262" s="0"/>
      <c r="DFI262" s="0"/>
      <c r="DFJ262" s="0"/>
      <c r="DFK262" s="0"/>
      <c r="DFL262" s="0"/>
      <c r="DFM262" s="0"/>
      <c r="DFN262" s="0"/>
      <c r="DFO262" s="0"/>
      <c r="DFP262" s="0"/>
      <c r="DFQ262" s="0"/>
      <c r="DFR262" s="0"/>
      <c r="DFS262" s="0"/>
      <c r="DFT262" s="0"/>
      <c r="DFU262" s="0"/>
      <c r="DFV262" s="0"/>
      <c r="DFW262" s="0"/>
      <c r="DFX262" s="0"/>
      <c r="DFY262" s="0"/>
      <c r="DFZ262" s="0"/>
      <c r="DGA262" s="0"/>
      <c r="DGB262" s="0"/>
      <c r="DGC262" s="0"/>
      <c r="DGD262" s="0"/>
      <c r="DGE262" s="0"/>
      <c r="DGF262" s="0"/>
      <c r="DGG262" s="0"/>
      <c r="DGH262" s="0"/>
      <c r="DGI262" s="0"/>
      <c r="DGJ262" s="0"/>
      <c r="DGK262" s="0"/>
      <c r="DGL262" s="0"/>
      <c r="DGM262" s="0"/>
      <c r="DGN262" s="0"/>
      <c r="DGO262" s="0"/>
      <c r="DGP262" s="0"/>
      <c r="DGQ262" s="0"/>
      <c r="DGR262" s="0"/>
      <c r="DGS262" s="0"/>
      <c r="DGT262" s="0"/>
      <c r="DGU262" s="0"/>
      <c r="DGV262" s="0"/>
      <c r="DGW262" s="0"/>
      <c r="DGX262" s="0"/>
      <c r="DGY262" s="0"/>
      <c r="DGZ262" s="0"/>
      <c r="DHA262" s="0"/>
      <c r="DHB262" s="0"/>
      <c r="DHC262" s="0"/>
      <c r="DHD262" s="0"/>
      <c r="DHE262" s="0"/>
      <c r="DHF262" s="0"/>
      <c r="DHG262" s="0"/>
      <c r="DHH262" s="0"/>
      <c r="DHI262" s="0"/>
      <c r="DHJ262" s="0"/>
      <c r="DHK262" s="0"/>
      <c r="DHL262" s="0"/>
      <c r="DHM262" s="0"/>
      <c r="DHN262" s="0"/>
      <c r="DHO262" s="0"/>
      <c r="DHP262" s="0"/>
      <c r="DHQ262" s="0"/>
      <c r="DHR262" s="0"/>
      <c r="DHS262" s="0"/>
      <c r="DHT262" s="0"/>
      <c r="DHU262" s="0"/>
      <c r="DHV262" s="0"/>
      <c r="DHW262" s="0"/>
      <c r="DHX262" s="0"/>
      <c r="DHY262" s="0"/>
      <c r="DHZ262" s="0"/>
      <c r="DIA262" s="0"/>
      <c r="DIB262" s="0"/>
      <c r="DIC262" s="0"/>
      <c r="DID262" s="0"/>
      <c r="DIE262" s="0"/>
      <c r="DIF262" s="0"/>
      <c r="DIG262" s="0"/>
      <c r="DIH262" s="0"/>
      <c r="DII262" s="0"/>
      <c r="DIJ262" s="0"/>
      <c r="DIK262" s="0"/>
      <c r="DIL262" s="0"/>
      <c r="DIM262" s="0"/>
      <c r="DIN262" s="0"/>
      <c r="DIO262" s="0"/>
      <c r="DIP262" s="0"/>
      <c r="DIQ262" s="0"/>
      <c r="DIR262" s="0"/>
      <c r="DIS262" s="0"/>
      <c r="DIT262" s="0"/>
      <c r="DIU262" s="0"/>
      <c r="DIV262" s="0"/>
      <c r="DIW262" s="0"/>
      <c r="DIX262" s="0"/>
      <c r="DIY262" s="0"/>
      <c r="DIZ262" s="0"/>
      <c r="DJA262" s="0"/>
      <c r="DJB262" s="0"/>
      <c r="DJC262" s="0"/>
      <c r="DJD262" s="0"/>
      <c r="DJE262" s="0"/>
      <c r="DJF262" s="0"/>
      <c r="DJG262" s="0"/>
      <c r="DJH262" s="0"/>
      <c r="DJI262" s="0"/>
      <c r="DJJ262" s="0"/>
      <c r="DJK262" s="0"/>
      <c r="DJL262" s="0"/>
      <c r="DJM262" s="0"/>
      <c r="DJN262" s="0"/>
      <c r="DJO262" s="0"/>
      <c r="DJP262" s="0"/>
      <c r="DJQ262" s="0"/>
      <c r="DJR262" s="0"/>
      <c r="DJS262" s="0"/>
      <c r="DJT262" s="0"/>
      <c r="DJU262" s="0"/>
      <c r="DJV262" s="0"/>
      <c r="DJW262" s="0"/>
      <c r="DJX262" s="0"/>
      <c r="DJY262" s="0"/>
      <c r="DJZ262" s="0"/>
      <c r="DKA262" s="0"/>
      <c r="DKB262" s="0"/>
      <c r="DKC262" s="0"/>
      <c r="DKD262" s="0"/>
      <c r="DKE262" s="0"/>
      <c r="DKF262" s="0"/>
      <c r="DKG262" s="0"/>
      <c r="DKH262" s="0"/>
      <c r="DKI262" s="0"/>
      <c r="DKJ262" s="0"/>
      <c r="DKK262" s="0"/>
      <c r="DKL262" s="0"/>
      <c r="DKM262" s="0"/>
      <c r="DKN262" s="0"/>
      <c r="DKO262" s="0"/>
      <c r="DKP262" s="0"/>
      <c r="DKQ262" s="0"/>
      <c r="DKR262" s="0"/>
      <c r="DKS262" s="0"/>
      <c r="DKT262" s="0"/>
      <c r="DKU262" s="0"/>
      <c r="DKV262" s="0"/>
      <c r="DKW262" s="0"/>
      <c r="DKX262" s="0"/>
      <c r="DKY262" s="0"/>
      <c r="DKZ262" s="0"/>
      <c r="DLA262" s="0"/>
      <c r="DLB262" s="0"/>
      <c r="DLC262" s="0"/>
      <c r="DLD262" s="0"/>
      <c r="DLE262" s="0"/>
      <c r="DLF262" s="0"/>
      <c r="DLG262" s="0"/>
      <c r="DLH262" s="0"/>
      <c r="DLI262" s="0"/>
      <c r="DLJ262" s="0"/>
      <c r="DLK262" s="0"/>
      <c r="DLL262" s="0"/>
      <c r="DLM262" s="0"/>
      <c r="DLN262" s="0"/>
      <c r="DLO262" s="0"/>
      <c r="DLP262" s="0"/>
      <c r="DLQ262" s="0"/>
      <c r="DLR262" s="0"/>
      <c r="DLS262" s="0"/>
      <c r="DLT262" s="0"/>
      <c r="DLU262" s="0"/>
      <c r="DLV262" s="0"/>
      <c r="DLW262" s="0"/>
      <c r="DLX262" s="0"/>
      <c r="DLY262" s="0"/>
      <c r="DLZ262" s="0"/>
      <c r="DMA262" s="0"/>
      <c r="DMB262" s="0"/>
      <c r="DMC262" s="0"/>
      <c r="DMD262" s="0"/>
      <c r="DME262" s="0"/>
      <c r="DMF262" s="0"/>
      <c r="DMG262" s="0"/>
      <c r="DMH262" s="0"/>
      <c r="DMI262" s="0"/>
      <c r="DMJ262" s="0"/>
      <c r="DMK262" s="0"/>
      <c r="DML262" s="0"/>
      <c r="DMM262" s="0"/>
      <c r="DMN262" s="0"/>
      <c r="DMO262" s="0"/>
      <c r="DMP262" s="0"/>
      <c r="DMQ262" s="0"/>
      <c r="DMR262" s="0"/>
      <c r="DMS262" s="0"/>
      <c r="DMT262" s="0"/>
      <c r="DMU262" s="0"/>
      <c r="DMV262" s="0"/>
      <c r="DMW262" s="0"/>
      <c r="DMX262" s="0"/>
      <c r="DMY262" s="0"/>
      <c r="DMZ262" s="0"/>
      <c r="DNA262" s="0"/>
      <c r="DNB262" s="0"/>
      <c r="DNC262" s="0"/>
      <c r="DND262" s="0"/>
      <c r="DNE262" s="0"/>
      <c r="DNF262" s="0"/>
      <c r="DNG262" s="0"/>
      <c r="DNH262" s="0"/>
      <c r="DNI262" s="0"/>
      <c r="DNJ262" s="0"/>
      <c r="DNK262" s="0"/>
      <c r="DNL262" s="0"/>
      <c r="DNM262" s="0"/>
      <c r="DNN262" s="0"/>
      <c r="DNO262" s="0"/>
      <c r="DNP262" s="0"/>
      <c r="DNQ262" s="0"/>
      <c r="DNR262" s="0"/>
      <c r="DNS262" s="0"/>
      <c r="DNT262" s="0"/>
      <c r="DNU262" s="0"/>
      <c r="DNV262" s="0"/>
      <c r="DNW262" s="0"/>
      <c r="DNX262" s="0"/>
      <c r="DNY262" s="0"/>
      <c r="DNZ262" s="0"/>
      <c r="DOA262" s="0"/>
      <c r="DOB262" s="0"/>
      <c r="DOC262" s="0"/>
      <c r="DOD262" s="0"/>
      <c r="DOE262" s="0"/>
      <c r="DOF262" s="0"/>
      <c r="DOG262" s="0"/>
      <c r="DOH262" s="0"/>
      <c r="DOI262" s="0"/>
      <c r="DOJ262" s="0"/>
      <c r="DOK262" s="0"/>
      <c r="DOL262" s="0"/>
      <c r="DOM262" s="0"/>
      <c r="DON262" s="0"/>
      <c r="DOO262" s="0"/>
      <c r="DOP262" s="0"/>
      <c r="DOQ262" s="0"/>
      <c r="DOR262" s="0"/>
      <c r="DOS262" s="0"/>
      <c r="DOT262" s="0"/>
      <c r="DOU262" s="0"/>
      <c r="DOV262" s="0"/>
      <c r="DOW262" s="0"/>
      <c r="DOX262" s="0"/>
      <c r="DOY262" s="0"/>
      <c r="DOZ262" s="0"/>
      <c r="DPA262" s="0"/>
      <c r="DPB262" s="0"/>
      <c r="DPC262" s="0"/>
      <c r="DPD262" s="0"/>
      <c r="DPE262" s="0"/>
      <c r="DPF262" s="0"/>
      <c r="DPG262" s="0"/>
      <c r="DPH262" s="0"/>
      <c r="DPI262" s="0"/>
      <c r="DPJ262" s="0"/>
      <c r="DPK262" s="0"/>
      <c r="DPL262" s="0"/>
      <c r="DPM262" s="0"/>
      <c r="DPN262" s="0"/>
      <c r="DPO262" s="0"/>
      <c r="DPP262" s="0"/>
      <c r="DPQ262" s="0"/>
      <c r="DPR262" s="0"/>
      <c r="DPS262" s="0"/>
      <c r="DPT262" s="0"/>
      <c r="DPU262" s="0"/>
      <c r="DPV262" s="0"/>
      <c r="DPW262" s="0"/>
      <c r="DPX262" s="0"/>
      <c r="DPY262" s="0"/>
      <c r="DPZ262" s="0"/>
      <c r="DQA262" s="0"/>
      <c r="DQB262" s="0"/>
      <c r="DQC262" s="0"/>
      <c r="DQD262" s="0"/>
      <c r="DQE262" s="0"/>
      <c r="DQF262" s="0"/>
      <c r="DQG262" s="0"/>
      <c r="DQH262" s="0"/>
      <c r="DQI262" s="0"/>
      <c r="DQJ262" s="0"/>
      <c r="DQK262" s="0"/>
      <c r="DQL262" s="0"/>
      <c r="DQM262" s="0"/>
      <c r="DQN262" s="0"/>
      <c r="DQO262" s="0"/>
      <c r="DQP262" s="0"/>
      <c r="DQQ262" s="0"/>
      <c r="DQR262" s="0"/>
      <c r="DQS262" s="0"/>
      <c r="DQT262" s="0"/>
      <c r="DQU262" s="0"/>
      <c r="DQV262" s="0"/>
      <c r="DQW262" s="0"/>
      <c r="DQX262" s="0"/>
      <c r="DQY262" s="0"/>
      <c r="DQZ262" s="0"/>
      <c r="DRA262" s="0"/>
      <c r="DRB262" s="0"/>
      <c r="DRC262" s="0"/>
      <c r="DRD262" s="0"/>
      <c r="DRE262" s="0"/>
      <c r="DRF262" s="0"/>
      <c r="DRG262" s="0"/>
      <c r="DRH262" s="0"/>
      <c r="DRI262" s="0"/>
      <c r="DRJ262" s="0"/>
      <c r="DRK262" s="0"/>
      <c r="DRL262" s="0"/>
      <c r="DRM262" s="0"/>
      <c r="DRN262" s="0"/>
      <c r="DRO262" s="0"/>
      <c r="DRP262" s="0"/>
      <c r="DRQ262" s="0"/>
      <c r="DRR262" s="0"/>
      <c r="DRS262" s="0"/>
      <c r="DRT262" s="0"/>
      <c r="DRU262" s="0"/>
      <c r="DRV262" s="0"/>
      <c r="DRW262" s="0"/>
      <c r="DRX262" s="0"/>
      <c r="DRY262" s="0"/>
      <c r="DRZ262" s="0"/>
      <c r="DSA262" s="0"/>
      <c r="DSB262" s="0"/>
      <c r="DSC262" s="0"/>
      <c r="DSD262" s="0"/>
      <c r="DSE262" s="0"/>
      <c r="DSF262" s="0"/>
      <c r="DSG262" s="0"/>
      <c r="DSH262" s="0"/>
      <c r="DSI262" s="0"/>
      <c r="DSJ262" s="0"/>
      <c r="DSK262" s="0"/>
      <c r="DSL262" s="0"/>
      <c r="DSM262" s="0"/>
      <c r="DSN262" s="0"/>
      <c r="DSO262" s="0"/>
      <c r="DSP262" s="0"/>
      <c r="DSQ262" s="0"/>
      <c r="DSR262" s="0"/>
      <c r="DSS262" s="0"/>
      <c r="DST262" s="0"/>
      <c r="DSU262" s="0"/>
      <c r="DSV262" s="0"/>
      <c r="DSW262" s="0"/>
      <c r="DSX262" s="0"/>
      <c r="DSY262" s="0"/>
      <c r="DSZ262" s="0"/>
      <c r="DTA262" s="0"/>
      <c r="DTB262" s="0"/>
      <c r="DTC262" s="0"/>
      <c r="DTD262" s="0"/>
      <c r="DTE262" s="0"/>
      <c r="DTF262" s="0"/>
      <c r="DTG262" s="0"/>
      <c r="DTH262" s="0"/>
      <c r="DTI262" s="0"/>
      <c r="DTJ262" s="0"/>
      <c r="DTK262" s="0"/>
      <c r="DTL262" s="0"/>
      <c r="DTM262" s="0"/>
      <c r="DTN262" s="0"/>
      <c r="DTO262" s="0"/>
      <c r="DTP262" s="0"/>
      <c r="DTQ262" s="0"/>
      <c r="DTR262" s="0"/>
      <c r="DTS262" s="0"/>
      <c r="DTT262" s="0"/>
      <c r="DTU262" s="0"/>
      <c r="DTV262" s="0"/>
      <c r="DTW262" s="0"/>
      <c r="DTX262" s="0"/>
      <c r="DTY262" s="0"/>
      <c r="DTZ262" s="0"/>
      <c r="DUA262" s="0"/>
      <c r="DUB262" s="0"/>
      <c r="DUC262" s="0"/>
      <c r="DUD262" s="0"/>
      <c r="DUE262" s="0"/>
      <c r="DUF262" s="0"/>
      <c r="DUG262" s="0"/>
      <c r="DUH262" s="0"/>
      <c r="DUI262" s="0"/>
      <c r="DUJ262" s="0"/>
      <c r="DUK262" s="0"/>
      <c r="DUL262" s="0"/>
      <c r="DUM262" s="0"/>
      <c r="DUN262" s="0"/>
      <c r="DUO262" s="0"/>
      <c r="DUP262" s="0"/>
      <c r="DUQ262" s="0"/>
      <c r="DUR262" s="0"/>
      <c r="DUS262" s="0"/>
      <c r="DUT262" s="0"/>
      <c r="DUU262" s="0"/>
      <c r="DUV262" s="0"/>
      <c r="DUW262" s="0"/>
      <c r="DUX262" s="0"/>
      <c r="DUY262" s="0"/>
      <c r="DUZ262" s="0"/>
      <c r="DVA262" s="0"/>
      <c r="DVB262" s="0"/>
      <c r="DVC262" s="0"/>
      <c r="DVD262" s="0"/>
      <c r="DVE262" s="0"/>
      <c r="DVF262" s="0"/>
      <c r="DVG262" s="0"/>
      <c r="DVH262" s="0"/>
      <c r="DVI262" s="0"/>
      <c r="DVJ262" s="0"/>
      <c r="DVK262" s="0"/>
      <c r="DVL262" s="0"/>
      <c r="DVM262" s="0"/>
      <c r="DVN262" s="0"/>
      <c r="DVO262" s="0"/>
      <c r="DVP262" s="0"/>
      <c r="DVQ262" s="0"/>
      <c r="DVR262" s="0"/>
      <c r="DVS262" s="0"/>
      <c r="DVT262" s="0"/>
      <c r="DVU262" s="0"/>
      <c r="DVV262" s="0"/>
      <c r="DVW262" s="0"/>
      <c r="DVX262" s="0"/>
      <c r="DVY262" s="0"/>
      <c r="DVZ262" s="0"/>
      <c r="DWA262" s="0"/>
      <c r="DWB262" s="0"/>
      <c r="DWC262" s="0"/>
      <c r="DWD262" s="0"/>
      <c r="DWE262" s="0"/>
      <c r="DWF262" s="0"/>
      <c r="DWG262" s="0"/>
      <c r="DWH262" s="0"/>
      <c r="DWI262" s="0"/>
      <c r="DWJ262" s="0"/>
      <c r="DWK262" s="0"/>
      <c r="DWL262" s="0"/>
      <c r="DWM262" s="0"/>
      <c r="DWN262" s="0"/>
      <c r="DWO262" s="0"/>
      <c r="DWP262" s="0"/>
      <c r="DWQ262" s="0"/>
      <c r="DWR262" s="0"/>
      <c r="DWS262" s="0"/>
      <c r="DWT262" s="0"/>
      <c r="DWU262" s="0"/>
      <c r="DWV262" s="0"/>
      <c r="DWW262" s="0"/>
      <c r="DWX262" s="0"/>
      <c r="DWY262" s="0"/>
      <c r="DWZ262" s="0"/>
      <c r="DXA262" s="0"/>
      <c r="DXB262" s="0"/>
      <c r="DXC262" s="0"/>
      <c r="DXD262" s="0"/>
      <c r="DXE262" s="0"/>
      <c r="DXF262" s="0"/>
      <c r="DXG262" s="0"/>
      <c r="DXH262" s="0"/>
      <c r="DXI262" s="0"/>
      <c r="DXJ262" s="0"/>
      <c r="DXK262" s="0"/>
      <c r="DXL262" s="0"/>
      <c r="DXM262" s="0"/>
      <c r="DXN262" s="0"/>
      <c r="DXO262" s="0"/>
      <c r="DXP262" s="0"/>
      <c r="DXQ262" s="0"/>
      <c r="DXR262" s="0"/>
      <c r="DXS262" s="0"/>
      <c r="DXT262" s="0"/>
      <c r="DXU262" s="0"/>
      <c r="DXV262" s="0"/>
      <c r="DXW262" s="0"/>
      <c r="DXX262" s="0"/>
      <c r="DXY262" s="0"/>
      <c r="DXZ262" s="0"/>
      <c r="DYA262" s="0"/>
      <c r="DYB262" s="0"/>
      <c r="DYC262" s="0"/>
      <c r="DYD262" s="0"/>
      <c r="DYE262" s="0"/>
      <c r="DYF262" s="0"/>
      <c r="DYG262" s="0"/>
      <c r="DYH262" s="0"/>
      <c r="DYI262" s="0"/>
      <c r="DYJ262" s="0"/>
      <c r="DYK262" s="0"/>
      <c r="DYL262" s="0"/>
      <c r="DYM262" s="0"/>
      <c r="DYN262" s="0"/>
      <c r="DYO262" s="0"/>
      <c r="DYP262" s="0"/>
      <c r="DYQ262" s="0"/>
      <c r="DYR262" s="0"/>
      <c r="DYS262" s="0"/>
      <c r="DYT262" s="0"/>
      <c r="DYU262" s="0"/>
      <c r="DYV262" s="0"/>
      <c r="DYW262" s="0"/>
      <c r="DYX262" s="0"/>
      <c r="DYY262" s="0"/>
      <c r="DYZ262" s="0"/>
      <c r="DZA262" s="0"/>
      <c r="DZB262" s="0"/>
      <c r="DZC262" s="0"/>
      <c r="DZD262" s="0"/>
      <c r="DZE262" s="0"/>
      <c r="DZF262" s="0"/>
      <c r="DZG262" s="0"/>
      <c r="DZH262" s="0"/>
      <c r="DZI262" s="0"/>
      <c r="DZJ262" s="0"/>
      <c r="DZK262" s="0"/>
      <c r="DZL262" s="0"/>
      <c r="DZM262" s="0"/>
      <c r="DZN262" s="0"/>
      <c r="DZO262" s="0"/>
      <c r="DZP262" s="0"/>
      <c r="DZQ262" s="0"/>
      <c r="DZR262" s="0"/>
      <c r="DZS262" s="0"/>
      <c r="DZT262" s="0"/>
      <c r="DZU262" s="0"/>
      <c r="DZV262" s="0"/>
      <c r="DZW262" s="0"/>
      <c r="DZX262" s="0"/>
      <c r="DZY262" s="0"/>
      <c r="DZZ262" s="0"/>
      <c r="EAA262" s="0"/>
      <c r="EAB262" s="0"/>
      <c r="EAC262" s="0"/>
      <c r="EAD262" s="0"/>
      <c r="EAE262" s="0"/>
      <c r="EAF262" s="0"/>
      <c r="EAG262" s="0"/>
      <c r="EAH262" s="0"/>
      <c r="EAI262" s="0"/>
      <c r="EAJ262" s="0"/>
      <c r="EAK262" s="0"/>
      <c r="EAL262" s="0"/>
      <c r="EAM262" s="0"/>
      <c r="EAN262" s="0"/>
      <c r="EAO262" s="0"/>
      <c r="EAP262" s="0"/>
      <c r="EAQ262" s="0"/>
      <c r="EAR262" s="0"/>
      <c r="EAS262" s="0"/>
      <c r="EAT262" s="0"/>
      <c r="EAU262" s="0"/>
      <c r="EAV262" s="0"/>
      <c r="EAW262" s="0"/>
      <c r="EAX262" s="0"/>
      <c r="EAY262" s="0"/>
      <c r="EAZ262" s="0"/>
      <c r="EBA262" s="0"/>
      <c r="EBB262" s="0"/>
      <c r="EBC262" s="0"/>
      <c r="EBD262" s="0"/>
      <c r="EBE262" s="0"/>
      <c r="EBF262" s="0"/>
      <c r="EBG262" s="0"/>
      <c r="EBH262" s="0"/>
      <c r="EBI262" s="0"/>
      <c r="EBJ262" s="0"/>
      <c r="EBK262" s="0"/>
      <c r="EBL262" s="0"/>
      <c r="EBM262" s="0"/>
      <c r="EBN262" s="0"/>
      <c r="EBO262" s="0"/>
      <c r="EBP262" s="0"/>
      <c r="EBQ262" s="0"/>
      <c r="EBR262" s="0"/>
      <c r="EBS262" s="0"/>
      <c r="EBT262" s="0"/>
      <c r="EBU262" s="0"/>
      <c r="EBV262" s="0"/>
      <c r="EBW262" s="0"/>
      <c r="EBX262" s="0"/>
      <c r="EBY262" s="0"/>
      <c r="EBZ262" s="0"/>
      <c r="ECA262" s="0"/>
      <c r="ECB262" s="0"/>
      <c r="ECC262" s="0"/>
      <c r="ECD262" s="0"/>
      <c r="ECE262" s="0"/>
      <c r="ECF262" s="0"/>
      <c r="ECG262" s="0"/>
      <c r="ECH262" s="0"/>
      <c r="ECI262" s="0"/>
      <c r="ECJ262" s="0"/>
      <c r="ECK262" s="0"/>
      <c r="ECL262" s="0"/>
      <c r="ECM262" s="0"/>
      <c r="ECN262" s="0"/>
      <c r="ECO262" s="0"/>
      <c r="ECP262" s="0"/>
      <c r="ECQ262" s="0"/>
      <c r="ECR262" s="0"/>
      <c r="ECS262" s="0"/>
      <c r="ECT262" s="0"/>
      <c r="ECU262" s="0"/>
      <c r="ECV262" s="0"/>
      <c r="ECW262" s="0"/>
      <c r="ECX262" s="0"/>
      <c r="ECY262" s="0"/>
      <c r="ECZ262" s="0"/>
      <c r="EDA262" s="0"/>
      <c r="EDB262" s="0"/>
      <c r="EDC262" s="0"/>
      <c r="EDD262" s="0"/>
      <c r="EDE262" s="0"/>
      <c r="EDF262" s="0"/>
      <c r="EDG262" s="0"/>
      <c r="EDH262" s="0"/>
      <c r="EDI262" s="0"/>
      <c r="EDJ262" s="0"/>
      <c r="EDK262" s="0"/>
      <c r="EDL262" s="0"/>
      <c r="EDM262" s="0"/>
      <c r="EDN262" s="0"/>
      <c r="EDO262" s="0"/>
      <c r="EDP262" s="0"/>
      <c r="EDQ262" s="0"/>
      <c r="EDR262" s="0"/>
      <c r="EDS262" s="0"/>
      <c r="EDT262" s="0"/>
      <c r="EDU262" s="0"/>
      <c r="EDV262" s="0"/>
      <c r="EDW262" s="0"/>
      <c r="EDX262" s="0"/>
      <c r="EDY262" s="0"/>
      <c r="EDZ262" s="0"/>
      <c r="EEA262" s="0"/>
      <c r="EEB262" s="0"/>
      <c r="EEC262" s="0"/>
      <c r="EED262" s="0"/>
      <c r="EEE262" s="0"/>
      <c r="EEF262" s="0"/>
      <c r="EEG262" s="0"/>
      <c r="EEH262" s="0"/>
      <c r="EEI262" s="0"/>
      <c r="EEJ262" s="0"/>
      <c r="EEK262" s="0"/>
      <c r="EEL262" s="0"/>
      <c r="EEM262" s="0"/>
      <c r="EEN262" s="0"/>
      <c r="EEO262" s="0"/>
      <c r="EEP262" s="0"/>
      <c r="EEQ262" s="0"/>
      <c r="EER262" s="0"/>
      <c r="EES262" s="0"/>
      <c r="EET262" s="0"/>
      <c r="EEU262" s="0"/>
      <c r="EEV262" s="0"/>
      <c r="EEW262" s="0"/>
      <c r="EEX262" s="0"/>
      <c r="EEY262" s="0"/>
      <c r="EEZ262" s="0"/>
      <c r="EFA262" s="0"/>
      <c r="EFB262" s="0"/>
      <c r="EFC262" s="0"/>
      <c r="EFD262" s="0"/>
      <c r="EFE262" s="0"/>
      <c r="EFF262" s="0"/>
      <c r="EFG262" s="0"/>
      <c r="EFH262" s="0"/>
      <c r="EFI262" s="0"/>
      <c r="EFJ262" s="0"/>
      <c r="EFK262" s="0"/>
      <c r="EFL262" s="0"/>
      <c r="EFM262" s="0"/>
      <c r="EFN262" s="0"/>
      <c r="EFO262" s="0"/>
      <c r="EFP262" s="0"/>
      <c r="EFQ262" s="0"/>
      <c r="EFR262" s="0"/>
      <c r="EFS262" s="0"/>
      <c r="EFT262" s="0"/>
      <c r="EFU262" s="0"/>
      <c r="EFV262" s="0"/>
      <c r="EFW262" s="0"/>
      <c r="EFX262" s="0"/>
      <c r="EFY262" s="0"/>
      <c r="EFZ262" s="0"/>
      <c r="EGA262" s="0"/>
      <c r="EGB262" s="0"/>
      <c r="EGC262" s="0"/>
      <c r="EGD262" s="0"/>
      <c r="EGE262" s="0"/>
      <c r="EGF262" s="0"/>
      <c r="EGG262" s="0"/>
      <c r="EGH262" s="0"/>
      <c r="EGI262" s="0"/>
      <c r="EGJ262" s="0"/>
      <c r="EGK262" s="0"/>
      <c r="EGL262" s="0"/>
      <c r="EGM262" s="0"/>
      <c r="EGN262" s="0"/>
      <c r="EGO262" s="0"/>
      <c r="EGP262" s="0"/>
      <c r="EGQ262" s="0"/>
      <c r="EGR262" s="0"/>
      <c r="EGS262" s="0"/>
      <c r="EGT262" s="0"/>
      <c r="EGU262" s="0"/>
      <c r="EGV262" s="0"/>
      <c r="EGW262" s="0"/>
      <c r="EGX262" s="0"/>
      <c r="EGY262" s="0"/>
      <c r="EGZ262" s="0"/>
      <c r="EHA262" s="0"/>
      <c r="EHB262" s="0"/>
      <c r="EHC262" s="0"/>
      <c r="EHD262" s="0"/>
      <c r="EHE262" s="0"/>
      <c r="EHF262" s="0"/>
      <c r="EHG262" s="0"/>
      <c r="EHH262" s="0"/>
      <c r="EHI262" s="0"/>
      <c r="EHJ262" s="0"/>
      <c r="EHK262" s="0"/>
      <c r="EHL262" s="0"/>
      <c r="EHM262" s="0"/>
      <c r="EHN262" s="0"/>
      <c r="EHO262" s="0"/>
      <c r="EHP262" s="0"/>
      <c r="EHQ262" s="0"/>
      <c r="EHR262" s="0"/>
      <c r="EHS262" s="0"/>
      <c r="EHT262" s="0"/>
      <c r="EHU262" s="0"/>
      <c r="EHV262" s="0"/>
      <c r="EHW262" s="0"/>
      <c r="EHX262" s="0"/>
      <c r="EHY262" s="0"/>
      <c r="EHZ262" s="0"/>
      <c r="EIA262" s="0"/>
      <c r="EIB262" s="0"/>
      <c r="EIC262" s="0"/>
      <c r="EID262" s="0"/>
      <c r="EIE262" s="0"/>
      <c r="EIF262" s="0"/>
      <c r="EIG262" s="0"/>
      <c r="EIH262" s="0"/>
      <c r="EII262" s="0"/>
      <c r="EIJ262" s="0"/>
      <c r="EIK262" s="0"/>
      <c r="EIL262" s="0"/>
      <c r="EIM262" s="0"/>
      <c r="EIN262" s="0"/>
      <c r="EIO262" s="0"/>
      <c r="EIP262" s="0"/>
      <c r="EIQ262" s="0"/>
      <c r="EIR262" s="0"/>
      <c r="EIS262" s="0"/>
      <c r="EIT262" s="0"/>
      <c r="EIU262" s="0"/>
      <c r="EIV262" s="0"/>
      <c r="EIW262" s="0"/>
      <c r="EIX262" s="0"/>
      <c r="EIY262" s="0"/>
      <c r="EIZ262" s="0"/>
      <c r="EJA262" s="0"/>
      <c r="EJB262" s="0"/>
      <c r="EJC262" s="0"/>
      <c r="EJD262" s="0"/>
      <c r="EJE262" s="0"/>
      <c r="EJF262" s="0"/>
      <c r="EJG262" s="0"/>
      <c r="EJH262" s="0"/>
      <c r="EJI262" s="0"/>
      <c r="EJJ262" s="0"/>
      <c r="EJK262" s="0"/>
      <c r="EJL262" s="0"/>
      <c r="EJM262" s="0"/>
      <c r="EJN262" s="0"/>
      <c r="EJO262" s="0"/>
      <c r="EJP262" s="0"/>
      <c r="EJQ262" s="0"/>
      <c r="EJR262" s="0"/>
      <c r="EJS262" s="0"/>
      <c r="EJT262" s="0"/>
      <c r="EJU262" s="0"/>
      <c r="EJV262" s="0"/>
      <c r="EJW262" s="0"/>
      <c r="EJX262" s="0"/>
      <c r="EJY262" s="0"/>
      <c r="EJZ262" s="0"/>
      <c r="EKA262" s="0"/>
      <c r="EKB262" s="0"/>
      <c r="EKC262" s="0"/>
      <c r="EKD262" s="0"/>
      <c r="EKE262" s="0"/>
      <c r="EKF262" s="0"/>
      <c r="EKG262" s="0"/>
      <c r="EKH262" s="0"/>
      <c r="EKI262" s="0"/>
      <c r="EKJ262" s="0"/>
      <c r="EKK262" s="0"/>
      <c r="EKL262" s="0"/>
      <c r="EKM262" s="0"/>
      <c r="EKN262" s="0"/>
      <c r="EKO262" s="0"/>
      <c r="EKP262" s="0"/>
      <c r="EKQ262" s="0"/>
      <c r="EKR262" s="0"/>
      <c r="EKS262" s="0"/>
      <c r="EKT262" s="0"/>
      <c r="EKU262" s="0"/>
      <c r="EKV262" s="0"/>
      <c r="EKW262" s="0"/>
      <c r="EKX262" s="0"/>
      <c r="EKY262" s="0"/>
      <c r="EKZ262" s="0"/>
      <c r="ELA262" s="0"/>
      <c r="ELB262" s="0"/>
      <c r="ELC262" s="0"/>
      <c r="ELD262" s="0"/>
      <c r="ELE262" s="0"/>
      <c r="ELF262" s="0"/>
      <c r="ELG262" s="0"/>
      <c r="ELH262" s="0"/>
      <c r="ELI262" s="0"/>
      <c r="ELJ262" s="0"/>
      <c r="ELK262" s="0"/>
      <c r="ELL262" s="0"/>
      <c r="ELM262" s="0"/>
      <c r="ELN262" s="0"/>
      <c r="ELO262" s="0"/>
      <c r="ELP262" s="0"/>
      <c r="ELQ262" s="0"/>
      <c r="ELR262" s="0"/>
      <c r="ELS262" s="0"/>
      <c r="ELT262" s="0"/>
      <c r="ELU262" s="0"/>
      <c r="ELV262" s="0"/>
      <c r="ELW262" s="0"/>
      <c r="ELX262" s="0"/>
      <c r="ELY262" s="0"/>
      <c r="ELZ262" s="0"/>
      <c r="EMA262" s="0"/>
      <c r="EMB262" s="0"/>
      <c r="EMC262" s="0"/>
      <c r="EMD262" s="0"/>
      <c r="EME262" s="0"/>
      <c r="EMF262" s="0"/>
      <c r="EMG262" s="0"/>
      <c r="EMH262" s="0"/>
      <c r="EMI262" s="0"/>
      <c r="EMJ262" s="0"/>
      <c r="EMK262" s="0"/>
      <c r="EML262" s="0"/>
      <c r="EMM262" s="0"/>
      <c r="EMN262" s="0"/>
      <c r="EMO262" s="0"/>
      <c r="EMP262" s="0"/>
      <c r="EMQ262" s="0"/>
      <c r="EMR262" s="0"/>
      <c r="EMS262" s="0"/>
      <c r="EMT262" s="0"/>
      <c r="EMU262" s="0"/>
      <c r="EMV262" s="0"/>
      <c r="EMW262" s="0"/>
      <c r="EMX262" s="0"/>
      <c r="EMY262" s="0"/>
      <c r="EMZ262" s="0"/>
      <c r="ENA262" s="0"/>
      <c r="ENB262" s="0"/>
      <c r="ENC262" s="0"/>
      <c r="END262" s="0"/>
      <c r="ENE262" s="0"/>
      <c r="ENF262" s="0"/>
      <c r="ENG262" s="0"/>
      <c r="ENH262" s="0"/>
      <c r="ENI262" s="0"/>
      <c r="ENJ262" s="0"/>
      <c r="ENK262" s="0"/>
      <c r="ENL262" s="0"/>
      <c r="ENM262" s="0"/>
      <c r="ENN262" s="0"/>
      <c r="ENO262" s="0"/>
      <c r="ENP262" s="0"/>
      <c r="ENQ262" s="0"/>
      <c r="ENR262" s="0"/>
      <c r="ENS262" s="0"/>
      <c r="ENT262" s="0"/>
      <c r="ENU262" s="0"/>
      <c r="ENV262" s="0"/>
      <c r="ENW262" s="0"/>
      <c r="ENX262" s="0"/>
      <c r="ENY262" s="0"/>
      <c r="ENZ262" s="0"/>
      <c r="EOA262" s="0"/>
      <c r="EOB262" s="0"/>
      <c r="EOC262" s="0"/>
      <c r="EOD262" s="0"/>
      <c r="EOE262" s="0"/>
      <c r="EOF262" s="0"/>
      <c r="EOG262" s="0"/>
      <c r="EOH262" s="0"/>
      <c r="EOI262" s="0"/>
      <c r="EOJ262" s="0"/>
      <c r="EOK262" s="0"/>
      <c r="EOL262" s="0"/>
      <c r="EOM262" s="0"/>
      <c r="EON262" s="0"/>
      <c r="EOO262" s="0"/>
      <c r="EOP262" s="0"/>
      <c r="EOQ262" s="0"/>
      <c r="EOR262" s="0"/>
      <c r="EOS262" s="0"/>
      <c r="EOT262" s="0"/>
      <c r="EOU262" s="0"/>
      <c r="EOV262" s="0"/>
      <c r="EOW262" s="0"/>
      <c r="EOX262" s="0"/>
      <c r="EOY262" s="0"/>
      <c r="EOZ262" s="0"/>
      <c r="EPA262" s="0"/>
      <c r="EPB262" s="0"/>
      <c r="EPC262" s="0"/>
      <c r="EPD262" s="0"/>
      <c r="EPE262" s="0"/>
      <c r="EPF262" s="0"/>
      <c r="EPG262" s="0"/>
      <c r="EPH262" s="0"/>
      <c r="EPI262" s="0"/>
      <c r="EPJ262" s="0"/>
      <c r="EPK262" s="0"/>
      <c r="EPL262" s="0"/>
      <c r="EPM262" s="0"/>
      <c r="EPN262" s="0"/>
      <c r="EPO262" s="0"/>
      <c r="EPP262" s="0"/>
      <c r="EPQ262" s="0"/>
      <c r="EPR262" s="0"/>
      <c r="EPS262" s="0"/>
      <c r="EPT262" s="0"/>
      <c r="EPU262" s="0"/>
      <c r="EPV262" s="0"/>
      <c r="EPW262" s="0"/>
      <c r="EPX262" s="0"/>
      <c r="EPY262" s="0"/>
      <c r="EPZ262" s="0"/>
      <c r="EQA262" s="0"/>
      <c r="EQB262" s="0"/>
      <c r="EQC262" s="0"/>
      <c r="EQD262" s="0"/>
      <c r="EQE262" s="0"/>
      <c r="EQF262" s="0"/>
      <c r="EQG262" s="0"/>
      <c r="EQH262" s="0"/>
      <c r="EQI262" s="0"/>
      <c r="EQJ262" s="0"/>
      <c r="EQK262" s="0"/>
      <c r="EQL262" s="0"/>
      <c r="EQM262" s="0"/>
      <c r="EQN262" s="0"/>
      <c r="EQO262" s="0"/>
      <c r="EQP262" s="0"/>
      <c r="EQQ262" s="0"/>
      <c r="EQR262" s="0"/>
      <c r="EQS262" s="0"/>
      <c r="EQT262" s="0"/>
      <c r="EQU262" s="0"/>
      <c r="EQV262" s="0"/>
      <c r="EQW262" s="0"/>
      <c r="EQX262" s="0"/>
      <c r="EQY262" s="0"/>
      <c r="EQZ262" s="0"/>
      <c r="ERA262" s="0"/>
      <c r="ERB262" s="0"/>
      <c r="ERC262" s="0"/>
      <c r="ERD262" s="0"/>
      <c r="ERE262" s="0"/>
      <c r="ERF262" s="0"/>
      <c r="ERG262" s="0"/>
      <c r="ERH262" s="0"/>
      <c r="ERI262" s="0"/>
      <c r="ERJ262" s="0"/>
      <c r="ERK262" s="0"/>
      <c r="ERL262" s="0"/>
      <c r="ERM262" s="0"/>
      <c r="ERN262" s="0"/>
      <c r="ERO262" s="0"/>
      <c r="ERP262" s="0"/>
      <c r="ERQ262" s="0"/>
      <c r="ERR262" s="0"/>
      <c r="ERS262" s="0"/>
      <c r="ERT262" s="0"/>
      <c r="ERU262" s="0"/>
      <c r="ERV262" s="0"/>
      <c r="ERW262" s="0"/>
      <c r="ERX262" s="0"/>
      <c r="ERY262" s="0"/>
      <c r="ERZ262" s="0"/>
      <c r="ESA262" s="0"/>
      <c r="ESB262" s="0"/>
      <c r="ESC262" s="0"/>
      <c r="ESD262" s="0"/>
      <c r="ESE262" s="0"/>
      <c r="ESF262" s="0"/>
      <c r="ESG262" s="0"/>
      <c r="ESH262" s="0"/>
      <c r="ESI262" s="0"/>
      <c r="ESJ262" s="0"/>
      <c r="ESK262" s="0"/>
      <c r="ESL262" s="0"/>
      <c r="ESM262" s="0"/>
      <c r="ESN262" s="0"/>
      <c r="ESO262" s="0"/>
      <c r="ESP262" s="0"/>
      <c r="ESQ262" s="0"/>
      <c r="ESR262" s="0"/>
      <c r="ESS262" s="0"/>
      <c r="EST262" s="0"/>
      <c r="ESU262" s="0"/>
      <c r="ESV262" s="0"/>
      <c r="ESW262" s="0"/>
      <c r="ESX262" s="0"/>
      <c r="ESY262" s="0"/>
      <c r="ESZ262" s="0"/>
      <c r="ETA262" s="0"/>
      <c r="ETB262" s="0"/>
      <c r="ETC262" s="0"/>
      <c r="ETD262" s="0"/>
      <c r="ETE262" s="0"/>
      <c r="ETF262" s="0"/>
      <c r="ETG262" s="0"/>
      <c r="ETH262" s="0"/>
      <c r="ETI262" s="0"/>
      <c r="ETJ262" s="0"/>
      <c r="ETK262" s="0"/>
      <c r="ETL262" s="0"/>
      <c r="ETM262" s="0"/>
      <c r="ETN262" s="0"/>
      <c r="ETO262" s="0"/>
      <c r="ETP262" s="0"/>
      <c r="ETQ262" s="0"/>
      <c r="ETR262" s="0"/>
      <c r="ETS262" s="0"/>
      <c r="ETT262" s="0"/>
      <c r="ETU262" s="0"/>
      <c r="ETV262" s="0"/>
      <c r="ETW262" s="0"/>
      <c r="ETX262" s="0"/>
      <c r="ETY262" s="0"/>
      <c r="ETZ262" s="0"/>
      <c r="EUA262" s="0"/>
      <c r="EUB262" s="0"/>
      <c r="EUC262" s="0"/>
      <c r="EUD262" s="0"/>
      <c r="EUE262" s="0"/>
      <c r="EUF262" s="0"/>
      <c r="EUG262" s="0"/>
      <c r="EUH262" s="0"/>
      <c r="EUI262" s="0"/>
      <c r="EUJ262" s="0"/>
      <c r="EUK262" s="0"/>
      <c r="EUL262" s="0"/>
      <c r="EUM262" s="0"/>
      <c r="EUN262" s="0"/>
      <c r="EUO262" s="0"/>
      <c r="EUP262" s="0"/>
      <c r="EUQ262" s="0"/>
      <c r="EUR262" s="0"/>
      <c r="EUS262" s="0"/>
      <c r="EUT262" s="0"/>
      <c r="EUU262" s="0"/>
      <c r="EUV262" s="0"/>
      <c r="EUW262" s="0"/>
      <c r="EUX262" s="0"/>
      <c r="EUY262" s="0"/>
      <c r="EUZ262" s="0"/>
      <c r="EVA262" s="0"/>
      <c r="EVB262" s="0"/>
      <c r="EVC262" s="0"/>
      <c r="EVD262" s="0"/>
      <c r="EVE262" s="0"/>
      <c r="EVF262" s="0"/>
      <c r="EVG262" s="0"/>
      <c r="EVH262" s="0"/>
      <c r="EVI262" s="0"/>
      <c r="EVJ262" s="0"/>
      <c r="EVK262" s="0"/>
      <c r="EVL262" s="0"/>
      <c r="EVM262" s="0"/>
      <c r="EVN262" s="0"/>
      <c r="EVO262" s="0"/>
      <c r="EVP262" s="0"/>
      <c r="EVQ262" s="0"/>
      <c r="EVR262" s="0"/>
      <c r="EVS262" s="0"/>
      <c r="EVT262" s="0"/>
      <c r="EVU262" s="0"/>
      <c r="EVV262" s="0"/>
      <c r="EVW262" s="0"/>
      <c r="EVX262" s="0"/>
      <c r="EVY262" s="0"/>
      <c r="EVZ262" s="0"/>
      <c r="EWA262" s="0"/>
      <c r="EWB262" s="0"/>
      <c r="EWC262" s="0"/>
      <c r="EWD262" s="0"/>
      <c r="EWE262" s="0"/>
      <c r="EWF262" s="0"/>
      <c r="EWG262" s="0"/>
      <c r="EWH262" s="0"/>
      <c r="EWI262" s="0"/>
      <c r="EWJ262" s="0"/>
      <c r="EWK262" s="0"/>
      <c r="EWL262" s="0"/>
      <c r="EWM262" s="0"/>
      <c r="EWN262" s="0"/>
      <c r="EWO262" s="0"/>
      <c r="EWP262" s="0"/>
      <c r="EWQ262" s="0"/>
      <c r="EWR262" s="0"/>
      <c r="EWS262" s="0"/>
      <c r="EWT262" s="0"/>
      <c r="EWU262" s="0"/>
      <c r="EWV262" s="0"/>
      <c r="EWW262" s="0"/>
      <c r="EWX262" s="0"/>
      <c r="EWY262" s="0"/>
      <c r="EWZ262" s="0"/>
      <c r="EXA262" s="0"/>
      <c r="EXB262" s="0"/>
      <c r="EXC262" s="0"/>
      <c r="EXD262" s="0"/>
      <c r="EXE262" s="0"/>
      <c r="EXF262" s="0"/>
      <c r="EXG262" s="0"/>
      <c r="EXH262" s="0"/>
      <c r="EXI262" s="0"/>
      <c r="EXJ262" s="0"/>
      <c r="EXK262" s="0"/>
      <c r="EXL262" s="0"/>
      <c r="EXM262" s="0"/>
      <c r="EXN262" s="0"/>
      <c r="EXO262" s="0"/>
      <c r="EXP262" s="0"/>
      <c r="EXQ262" s="0"/>
      <c r="EXR262" s="0"/>
      <c r="EXS262" s="0"/>
      <c r="EXT262" s="0"/>
      <c r="EXU262" s="0"/>
      <c r="EXV262" s="0"/>
      <c r="EXW262" s="0"/>
      <c r="EXX262" s="0"/>
      <c r="EXY262" s="0"/>
      <c r="EXZ262" s="0"/>
      <c r="EYA262" s="0"/>
      <c r="EYB262" s="0"/>
      <c r="EYC262" s="0"/>
      <c r="EYD262" s="0"/>
      <c r="EYE262" s="0"/>
      <c r="EYF262" s="0"/>
      <c r="EYG262" s="0"/>
      <c r="EYH262" s="0"/>
      <c r="EYI262" s="0"/>
      <c r="EYJ262" s="0"/>
      <c r="EYK262" s="0"/>
      <c r="EYL262" s="0"/>
      <c r="EYM262" s="0"/>
      <c r="EYN262" s="0"/>
      <c r="EYO262" s="0"/>
      <c r="EYP262" s="0"/>
      <c r="EYQ262" s="0"/>
      <c r="EYR262" s="0"/>
      <c r="EYS262" s="0"/>
      <c r="EYT262" s="0"/>
      <c r="EYU262" s="0"/>
      <c r="EYV262" s="0"/>
      <c r="EYW262" s="0"/>
      <c r="EYX262" s="0"/>
      <c r="EYY262" s="0"/>
      <c r="EYZ262" s="0"/>
      <c r="EZA262" s="0"/>
      <c r="EZB262" s="0"/>
      <c r="EZC262" s="0"/>
      <c r="EZD262" s="0"/>
      <c r="EZE262" s="0"/>
      <c r="EZF262" s="0"/>
      <c r="EZG262" s="0"/>
      <c r="EZH262" s="0"/>
      <c r="EZI262" s="0"/>
      <c r="EZJ262" s="0"/>
      <c r="EZK262" s="0"/>
      <c r="EZL262" s="0"/>
      <c r="EZM262" s="0"/>
      <c r="EZN262" s="0"/>
      <c r="EZO262" s="0"/>
      <c r="EZP262" s="0"/>
      <c r="EZQ262" s="0"/>
      <c r="EZR262" s="0"/>
      <c r="EZS262" s="0"/>
      <c r="EZT262" s="0"/>
      <c r="EZU262" s="0"/>
      <c r="EZV262" s="0"/>
      <c r="EZW262" s="0"/>
      <c r="EZX262" s="0"/>
      <c r="EZY262" s="0"/>
      <c r="EZZ262" s="0"/>
      <c r="FAA262" s="0"/>
      <c r="FAB262" s="0"/>
      <c r="FAC262" s="0"/>
      <c r="FAD262" s="0"/>
      <c r="FAE262" s="0"/>
      <c r="FAF262" s="0"/>
      <c r="FAG262" s="0"/>
      <c r="FAH262" s="0"/>
      <c r="FAI262" s="0"/>
      <c r="FAJ262" s="0"/>
      <c r="FAK262" s="0"/>
      <c r="FAL262" s="0"/>
      <c r="FAM262" s="0"/>
      <c r="FAN262" s="0"/>
      <c r="FAO262" s="0"/>
      <c r="FAP262" s="0"/>
      <c r="FAQ262" s="0"/>
      <c r="FAR262" s="0"/>
      <c r="FAS262" s="0"/>
      <c r="FAT262" s="0"/>
      <c r="FAU262" s="0"/>
      <c r="FAV262" s="0"/>
      <c r="FAW262" s="0"/>
      <c r="FAX262" s="0"/>
      <c r="FAY262" s="0"/>
      <c r="FAZ262" s="0"/>
      <c r="FBA262" s="0"/>
      <c r="FBB262" s="0"/>
      <c r="FBC262" s="0"/>
      <c r="FBD262" s="0"/>
      <c r="FBE262" s="0"/>
      <c r="FBF262" s="0"/>
      <c r="FBG262" s="0"/>
      <c r="FBH262" s="0"/>
      <c r="FBI262" s="0"/>
      <c r="FBJ262" s="0"/>
      <c r="FBK262" s="0"/>
      <c r="FBL262" s="0"/>
      <c r="FBM262" s="0"/>
      <c r="FBN262" s="0"/>
      <c r="FBO262" s="0"/>
      <c r="FBP262" s="0"/>
      <c r="FBQ262" s="0"/>
      <c r="FBR262" s="0"/>
      <c r="FBS262" s="0"/>
      <c r="FBT262" s="0"/>
      <c r="FBU262" s="0"/>
      <c r="FBV262" s="0"/>
      <c r="FBW262" s="0"/>
      <c r="FBX262" s="0"/>
      <c r="FBY262" s="0"/>
      <c r="FBZ262" s="0"/>
      <c r="FCA262" s="0"/>
      <c r="FCB262" s="0"/>
      <c r="FCC262" s="0"/>
      <c r="FCD262" s="0"/>
      <c r="FCE262" s="0"/>
      <c r="FCF262" s="0"/>
      <c r="FCG262" s="0"/>
      <c r="FCH262" s="0"/>
      <c r="FCI262" s="0"/>
      <c r="FCJ262" s="0"/>
      <c r="FCK262" s="0"/>
      <c r="FCL262" s="0"/>
      <c r="FCM262" s="0"/>
      <c r="FCN262" s="0"/>
      <c r="FCO262" s="0"/>
      <c r="FCP262" s="0"/>
      <c r="FCQ262" s="0"/>
      <c r="FCR262" s="0"/>
      <c r="FCS262" s="0"/>
      <c r="FCT262" s="0"/>
      <c r="FCU262" s="0"/>
      <c r="FCV262" s="0"/>
      <c r="FCW262" s="0"/>
      <c r="FCX262" s="0"/>
      <c r="FCY262" s="0"/>
      <c r="FCZ262" s="0"/>
      <c r="FDA262" s="0"/>
      <c r="FDB262" s="0"/>
      <c r="FDC262" s="0"/>
      <c r="FDD262" s="0"/>
      <c r="FDE262" s="0"/>
      <c r="FDF262" s="0"/>
      <c r="FDG262" s="0"/>
      <c r="FDH262" s="0"/>
      <c r="FDI262" s="0"/>
      <c r="FDJ262" s="0"/>
      <c r="FDK262" s="0"/>
      <c r="FDL262" s="0"/>
      <c r="FDM262" s="0"/>
      <c r="FDN262" s="0"/>
      <c r="FDO262" s="0"/>
      <c r="FDP262" s="0"/>
      <c r="FDQ262" s="0"/>
      <c r="FDR262" s="0"/>
      <c r="FDS262" s="0"/>
      <c r="FDT262" s="0"/>
      <c r="FDU262" s="0"/>
      <c r="FDV262" s="0"/>
      <c r="FDW262" s="0"/>
      <c r="FDX262" s="0"/>
      <c r="FDY262" s="0"/>
      <c r="FDZ262" s="0"/>
      <c r="FEA262" s="0"/>
      <c r="FEB262" s="0"/>
      <c r="FEC262" s="0"/>
      <c r="FED262" s="0"/>
      <c r="FEE262" s="0"/>
      <c r="FEF262" s="0"/>
      <c r="FEG262" s="0"/>
      <c r="FEH262" s="0"/>
      <c r="FEI262" s="0"/>
      <c r="FEJ262" s="0"/>
      <c r="FEK262" s="0"/>
      <c r="FEL262" s="0"/>
      <c r="FEM262" s="0"/>
      <c r="FEN262" s="0"/>
      <c r="FEO262" s="0"/>
      <c r="FEP262" s="0"/>
      <c r="FEQ262" s="0"/>
      <c r="FER262" s="0"/>
      <c r="FES262" s="0"/>
      <c r="FET262" s="0"/>
      <c r="FEU262" s="0"/>
      <c r="FEV262" s="0"/>
      <c r="FEW262" s="0"/>
      <c r="FEX262" s="0"/>
      <c r="FEY262" s="0"/>
      <c r="FEZ262" s="0"/>
      <c r="FFA262" s="0"/>
      <c r="FFB262" s="0"/>
      <c r="FFC262" s="0"/>
      <c r="FFD262" s="0"/>
      <c r="FFE262" s="0"/>
      <c r="FFF262" s="0"/>
      <c r="FFG262" s="0"/>
      <c r="FFH262" s="0"/>
      <c r="FFI262" s="0"/>
      <c r="FFJ262" s="0"/>
      <c r="FFK262" s="0"/>
      <c r="FFL262" s="0"/>
      <c r="FFM262" s="0"/>
      <c r="FFN262" s="0"/>
      <c r="FFO262" s="0"/>
      <c r="FFP262" s="0"/>
      <c r="FFQ262" s="0"/>
      <c r="FFR262" s="0"/>
      <c r="FFS262" s="0"/>
      <c r="FFT262" s="0"/>
      <c r="FFU262" s="0"/>
      <c r="FFV262" s="0"/>
      <c r="FFW262" s="0"/>
      <c r="FFX262" s="0"/>
      <c r="FFY262" s="0"/>
      <c r="FFZ262" s="0"/>
      <c r="FGA262" s="0"/>
      <c r="FGB262" s="0"/>
      <c r="FGC262" s="0"/>
      <c r="FGD262" s="0"/>
      <c r="FGE262" s="0"/>
      <c r="FGF262" s="0"/>
      <c r="FGG262" s="0"/>
      <c r="FGH262" s="0"/>
      <c r="FGI262" s="0"/>
      <c r="FGJ262" s="0"/>
      <c r="FGK262" s="0"/>
      <c r="FGL262" s="0"/>
      <c r="FGM262" s="0"/>
      <c r="FGN262" s="0"/>
      <c r="FGO262" s="0"/>
      <c r="FGP262" s="0"/>
      <c r="FGQ262" s="0"/>
      <c r="FGR262" s="0"/>
      <c r="FGS262" s="0"/>
      <c r="FGT262" s="0"/>
      <c r="FGU262" s="0"/>
      <c r="FGV262" s="0"/>
      <c r="FGW262" s="0"/>
      <c r="FGX262" s="0"/>
      <c r="FGY262" s="0"/>
      <c r="FGZ262" s="0"/>
      <c r="FHA262" s="0"/>
      <c r="FHB262" s="0"/>
      <c r="FHC262" s="0"/>
      <c r="FHD262" s="0"/>
      <c r="FHE262" s="0"/>
      <c r="FHF262" s="0"/>
      <c r="FHG262" s="0"/>
      <c r="FHH262" s="0"/>
      <c r="FHI262" s="0"/>
      <c r="FHJ262" s="0"/>
      <c r="FHK262" s="0"/>
      <c r="FHL262" s="0"/>
      <c r="FHM262" s="0"/>
      <c r="FHN262" s="0"/>
      <c r="FHO262" s="0"/>
      <c r="FHP262" s="0"/>
      <c r="FHQ262" s="0"/>
      <c r="FHR262" s="0"/>
      <c r="FHS262" s="0"/>
      <c r="FHT262" s="0"/>
      <c r="FHU262" s="0"/>
      <c r="FHV262" s="0"/>
      <c r="FHW262" s="0"/>
      <c r="FHX262" s="0"/>
      <c r="FHY262" s="0"/>
      <c r="FHZ262" s="0"/>
      <c r="FIA262" s="0"/>
      <c r="FIB262" s="0"/>
      <c r="FIC262" s="0"/>
      <c r="FID262" s="0"/>
      <c r="FIE262" s="0"/>
      <c r="FIF262" s="0"/>
      <c r="FIG262" s="0"/>
      <c r="FIH262" s="0"/>
      <c r="FII262" s="0"/>
      <c r="FIJ262" s="0"/>
      <c r="FIK262" s="0"/>
      <c r="FIL262" s="0"/>
      <c r="FIM262" s="0"/>
      <c r="FIN262" s="0"/>
      <c r="FIO262" s="0"/>
      <c r="FIP262" s="0"/>
      <c r="FIQ262" s="0"/>
      <c r="FIR262" s="0"/>
      <c r="FIS262" s="0"/>
      <c r="FIT262" s="0"/>
      <c r="FIU262" s="0"/>
      <c r="FIV262" s="0"/>
      <c r="FIW262" s="0"/>
      <c r="FIX262" s="0"/>
      <c r="FIY262" s="0"/>
      <c r="FIZ262" s="0"/>
      <c r="FJA262" s="0"/>
      <c r="FJB262" s="0"/>
      <c r="FJC262" s="0"/>
      <c r="FJD262" s="0"/>
      <c r="FJE262" s="0"/>
      <c r="FJF262" s="0"/>
      <c r="FJG262" s="0"/>
      <c r="FJH262" s="0"/>
      <c r="FJI262" s="0"/>
      <c r="FJJ262" s="0"/>
      <c r="FJK262" s="0"/>
      <c r="FJL262" s="0"/>
      <c r="FJM262" s="0"/>
      <c r="FJN262" s="0"/>
      <c r="FJO262" s="0"/>
      <c r="FJP262" s="0"/>
      <c r="FJQ262" s="0"/>
      <c r="FJR262" s="0"/>
      <c r="FJS262" s="0"/>
      <c r="FJT262" s="0"/>
      <c r="FJU262" s="0"/>
      <c r="FJV262" s="0"/>
      <c r="FJW262" s="0"/>
      <c r="FJX262" s="0"/>
      <c r="FJY262" s="0"/>
      <c r="FJZ262" s="0"/>
      <c r="FKA262" s="0"/>
      <c r="FKB262" s="0"/>
      <c r="FKC262" s="0"/>
      <c r="FKD262" s="0"/>
      <c r="FKE262" s="0"/>
      <c r="FKF262" s="0"/>
      <c r="FKG262" s="0"/>
      <c r="FKH262" s="0"/>
      <c r="FKI262" s="0"/>
      <c r="FKJ262" s="0"/>
      <c r="FKK262" s="0"/>
      <c r="FKL262" s="0"/>
      <c r="FKM262" s="0"/>
      <c r="FKN262" s="0"/>
      <c r="FKO262" s="0"/>
      <c r="FKP262" s="0"/>
      <c r="FKQ262" s="0"/>
      <c r="FKR262" s="0"/>
      <c r="FKS262" s="0"/>
      <c r="FKT262" s="0"/>
      <c r="FKU262" s="0"/>
      <c r="FKV262" s="0"/>
      <c r="FKW262" s="0"/>
      <c r="FKX262" s="0"/>
      <c r="FKY262" s="0"/>
      <c r="FKZ262" s="0"/>
      <c r="FLA262" s="0"/>
      <c r="FLB262" s="0"/>
      <c r="FLC262" s="0"/>
      <c r="FLD262" s="0"/>
      <c r="FLE262" s="0"/>
      <c r="FLF262" s="0"/>
      <c r="FLG262" s="0"/>
      <c r="FLH262" s="0"/>
      <c r="FLI262" s="0"/>
      <c r="FLJ262" s="0"/>
      <c r="FLK262" s="0"/>
      <c r="FLL262" s="0"/>
      <c r="FLM262" s="0"/>
      <c r="FLN262" s="0"/>
      <c r="FLO262" s="0"/>
      <c r="FLP262" s="0"/>
      <c r="FLQ262" s="0"/>
      <c r="FLR262" s="0"/>
      <c r="FLS262" s="0"/>
      <c r="FLT262" s="0"/>
      <c r="FLU262" s="0"/>
      <c r="FLV262" s="0"/>
      <c r="FLW262" s="0"/>
      <c r="FLX262" s="0"/>
      <c r="FLY262" s="0"/>
      <c r="FLZ262" s="0"/>
      <c r="FMA262" s="0"/>
      <c r="FMB262" s="0"/>
      <c r="FMC262" s="0"/>
      <c r="FMD262" s="0"/>
      <c r="FME262" s="0"/>
      <c r="FMF262" s="0"/>
      <c r="FMG262" s="0"/>
      <c r="FMH262" s="0"/>
      <c r="FMI262" s="0"/>
      <c r="FMJ262" s="0"/>
      <c r="FMK262" s="0"/>
      <c r="FML262" s="0"/>
      <c r="FMM262" s="0"/>
      <c r="FMN262" s="0"/>
      <c r="FMO262" s="0"/>
      <c r="FMP262" s="0"/>
      <c r="FMQ262" s="0"/>
      <c r="FMR262" s="0"/>
      <c r="FMS262" s="0"/>
      <c r="FMT262" s="0"/>
      <c r="FMU262" s="0"/>
      <c r="FMV262" s="0"/>
      <c r="FMW262" s="0"/>
      <c r="FMX262" s="0"/>
      <c r="FMY262" s="0"/>
      <c r="FMZ262" s="0"/>
      <c r="FNA262" s="0"/>
      <c r="FNB262" s="0"/>
      <c r="FNC262" s="0"/>
      <c r="FND262" s="0"/>
      <c r="FNE262" s="0"/>
      <c r="FNF262" s="0"/>
      <c r="FNG262" s="0"/>
      <c r="FNH262" s="0"/>
      <c r="FNI262" s="0"/>
      <c r="FNJ262" s="0"/>
      <c r="FNK262" s="0"/>
      <c r="FNL262" s="0"/>
      <c r="FNM262" s="0"/>
      <c r="FNN262" s="0"/>
      <c r="FNO262" s="0"/>
      <c r="FNP262" s="0"/>
      <c r="FNQ262" s="0"/>
      <c r="FNR262" s="0"/>
      <c r="FNS262" s="0"/>
      <c r="FNT262" s="0"/>
      <c r="FNU262" s="0"/>
      <c r="FNV262" s="0"/>
      <c r="FNW262" s="0"/>
      <c r="FNX262" s="0"/>
      <c r="FNY262" s="0"/>
      <c r="FNZ262" s="0"/>
      <c r="FOA262" s="0"/>
      <c r="FOB262" s="0"/>
      <c r="FOC262" s="0"/>
      <c r="FOD262" s="0"/>
      <c r="FOE262" s="0"/>
      <c r="FOF262" s="0"/>
      <c r="FOG262" s="0"/>
      <c r="FOH262" s="0"/>
      <c r="FOI262" s="0"/>
      <c r="FOJ262" s="0"/>
      <c r="FOK262" s="0"/>
      <c r="FOL262" s="0"/>
      <c r="FOM262" s="0"/>
      <c r="FON262" s="0"/>
      <c r="FOO262" s="0"/>
      <c r="FOP262" s="0"/>
      <c r="FOQ262" s="0"/>
      <c r="FOR262" s="0"/>
      <c r="FOS262" s="0"/>
      <c r="FOT262" s="0"/>
      <c r="FOU262" s="0"/>
      <c r="FOV262" s="0"/>
      <c r="FOW262" s="0"/>
      <c r="FOX262" s="0"/>
      <c r="FOY262" s="0"/>
      <c r="FOZ262" s="0"/>
      <c r="FPA262" s="0"/>
      <c r="FPB262" s="0"/>
      <c r="FPC262" s="0"/>
      <c r="FPD262" s="0"/>
      <c r="FPE262" s="0"/>
      <c r="FPF262" s="0"/>
      <c r="FPG262" s="0"/>
      <c r="FPH262" s="0"/>
      <c r="FPI262" s="0"/>
      <c r="FPJ262" s="0"/>
      <c r="FPK262" s="0"/>
      <c r="FPL262" s="0"/>
      <c r="FPM262" s="0"/>
      <c r="FPN262" s="0"/>
      <c r="FPO262" s="0"/>
      <c r="FPP262" s="0"/>
      <c r="FPQ262" s="0"/>
      <c r="FPR262" s="0"/>
      <c r="FPS262" s="0"/>
      <c r="FPT262" s="0"/>
      <c r="FPU262" s="0"/>
      <c r="FPV262" s="0"/>
      <c r="FPW262" s="0"/>
      <c r="FPX262" s="0"/>
      <c r="FPY262" s="0"/>
      <c r="FPZ262" s="0"/>
      <c r="FQA262" s="0"/>
      <c r="FQB262" s="0"/>
      <c r="FQC262" s="0"/>
      <c r="FQD262" s="0"/>
      <c r="FQE262" s="0"/>
      <c r="FQF262" s="0"/>
      <c r="FQG262" s="0"/>
      <c r="FQH262" s="0"/>
      <c r="FQI262" s="0"/>
      <c r="FQJ262" s="0"/>
      <c r="FQK262" s="0"/>
      <c r="FQL262" s="0"/>
      <c r="FQM262" s="0"/>
      <c r="FQN262" s="0"/>
      <c r="FQO262" s="0"/>
      <c r="FQP262" s="0"/>
      <c r="FQQ262" s="0"/>
      <c r="FQR262" s="0"/>
      <c r="FQS262" s="0"/>
      <c r="FQT262" s="0"/>
      <c r="FQU262" s="0"/>
      <c r="FQV262" s="0"/>
      <c r="FQW262" s="0"/>
      <c r="FQX262" s="0"/>
      <c r="FQY262" s="0"/>
      <c r="FQZ262" s="0"/>
      <c r="FRA262" s="0"/>
      <c r="FRB262" s="0"/>
      <c r="FRC262" s="0"/>
      <c r="FRD262" s="0"/>
      <c r="FRE262" s="0"/>
      <c r="FRF262" s="0"/>
      <c r="FRG262" s="0"/>
      <c r="FRH262" s="0"/>
      <c r="FRI262" s="0"/>
      <c r="FRJ262" s="0"/>
      <c r="FRK262" s="0"/>
      <c r="FRL262" s="0"/>
      <c r="FRM262" s="0"/>
      <c r="FRN262" s="0"/>
      <c r="FRO262" s="0"/>
      <c r="FRP262" s="0"/>
      <c r="FRQ262" s="0"/>
      <c r="FRR262" s="0"/>
      <c r="FRS262" s="0"/>
      <c r="FRT262" s="0"/>
      <c r="FRU262" s="0"/>
      <c r="FRV262" s="0"/>
      <c r="FRW262" s="0"/>
      <c r="FRX262" s="0"/>
      <c r="FRY262" s="0"/>
      <c r="FRZ262" s="0"/>
      <c r="FSA262" s="0"/>
      <c r="FSB262" s="0"/>
      <c r="FSC262" s="0"/>
      <c r="FSD262" s="0"/>
      <c r="FSE262" s="0"/>
      <c r="FSF262" s="0"/>
      <c r="FSG262" s="0"/>
      <c r="FSH262" s="0"/>
      <c r="FSI262" s="0"/>
      <c r="FSJ262" s="0"/>
      <c r="FSK262" s="0"/>
      <c r="FSL262" s="0"/>
      <c r="FSM262" s="0"/>
      <c r="FSN262" s="0"/>
      <c r="FSO262" s="0"/>
      <c r="FSP262" s="0"/>
      <c r="FSQ262" s="0"/>
      <c r="FSR262" s="0"/>
      <c r="FSS262" s="0"/>
      <c r="FST262" s="0"/>
      <c r="FSU262" s="0"/>
      <c r="FSV262" s="0"/>
      <c r="FSW262" s="0"/>
      <c r="FSX262" s="0"/>
      <c r="FSY262" s="0"/>
      <c r="FSZ262" s="0"/>
      <c r="FTA262" s="0"/>
      <c r="FTB262" s="0"/>
      <c r="FTC262" s="0"/>
      <c r="FTD262" s="0"/>
      <c r="FTE262" s="0"/>
      <c r="FTF262" s="0"/>
      <c r="FTG262" s="0"/>
      <c r="FTH262" s="0"/>
      <c r="FTI262" s="0"/>
      <c r="FTJ262" s="0"/>
      <c r="FTK262" s="0"/>
      <c r="FTL262" s="0"/>
      <c r="FTM262" s="0"/>
      <c r="FTN262" s="0"/>
      <c r="FTO262" s="0"/>
      <c r="FTP262" s="0"/>
      <c r="FTQ262" s="0"/>
      <c r="FTR262" s="0"/>
      <c r="FTS262" s="0"/>
      <c r="FTT262" s="0"/>
      <c r="FTU262" s="0"/>
      <c r="FTV262" s="0"/>
      <c r="FTW262" s="0"/>
      <c r="FTX262" s="0"/>
      <c r="FTY262" s="0"/>
      <c r="FTZ262" s="0"/>
      <c r="FUA262" s="0"/>
      <c r="FUB262" s="0"/>
      <c r="FUC262" s="0"/>
      <c r="FUD262" s="0"/>
      <c r="FUE262" s="0"/>
      <c r="FUF262" s="0"/>
      <c r="FUG262" s="0"/>
      <c r="FUH262" s="0"/>
      <c r="FUI262" s="0"/>
      <c r="FUJ262" s="0"/>
      <c r="FUK262" s="0"/>
      <c r="FUL262" s="0"/>
      <c r="FUM262" s="0"/>
      <c r="FUN262" s="0"/>
      <c r="FUO262" s="0"/>
      <c r="FUP262" s="0"/>
      <c r="FUQ262" s="0"/>
      <c r="FUR262" s="0"/>
      <c r="FUS262" s="0"/>
      <c r="FUT262" s="0"/>
      <c r="FUU262" s="0"/>
      <c r="FUV262" s="0"/>
      <c r="FUW262" s="0"/>
      <c r="FUX262" s="0"/>
      <c r="FUY262" s="0"/>
      <c r="FUZ262" s="0"/>
      <c r="FVA262" s="0"/>
      <c r="FVB262" s="0"/>
      <c r="FVC262" s="0"/>
      <c r="FVD262" s="0"/>
      <c r="FVE262" s="0"/>
      <c r="FVF262" s="0"/>
      <c r="FVG262" s="0"/>
      <c r="FVH262" s="0"/>
      <c r="FVI262" s="0"/>
      <c r="FVJ262" s="0"/>
      <c r="FVK262" s="0"/>
      <c r="FVL262" s="0"/>
      <c r="FVM262" s="0"/>
      <c r="FVN262" s="0"/>
      <c r="FVO262" s="0"/>
      <c r="FVP262" s="0"/>
      <c r="FVQ262" s="0"/>
      <c r="FVR262" s="0"/>
      <c r="FVS262" s="0"/>
      <c r="FVT262" s="0"/>
      <c r="FVU262" s="0"/>
      <c r="FVV262" s="0"/>
      <c r="FVW262" s="0"/>
      <c r="FVX262" s="0"/>
      <c r="FVY262" s="0"/>
      <c r="FVZ262" s="0"/>
      <c r="FWA262" s="0"/>
      <c r="FWB262" s="0"/>
      <c r="FWC262" s="0"/>
      <c r="FWD262" s="0"/>
      <c r="FWE262" s="0"/>
      <c r="FWF262" s="0"/>
      <c r="FWG262" s="0"/>
      <c r="FWH262" s="0"/>
      <c r="FWI262" s="0"/>
      <c r="FWJ262" s="0"/>
      <c r="FWK262" s="0"/>
      <c r="FWL262" s="0"/>
      <c r="FWM262" s="0"/>
      <c r="FWN262" s="0"/>
      <c r="FWO262" s="0"/>
      <c r="FWP262" s="0"/>
      <c r="FWQ262" s="0"/>
      <c r="FWR262" s="0"/>
      <c r="FWS262" s="0"/>
      <c r="FWT262" s="0"/>
      <c r="FWU262" s="0"/>
      <c r="FWV262" s="0"/>
      <c r="FWW262" s="0"/>
      <c r="FWX262" s="0"/>
      <c r="FWY262" s="0"/>
      <c r="FWZ262" s="0"/>
      <c r="FXA262" s="0"/>
      <c r="FXB262" s="0"/>
      <c r="FXC262" s="0"/>
      <c r="FXD262" s="0"/>
      <c r="FXE262" s="0"/>
      <c r="FXF262" s="0"/>
      <c r="FXG262" s="0"/>
      <c r="FXH262" s="0"/>
      <c r="FXI262" s="0"/>
      <c r="FXJ262" s="0"/>
      <c r="FXK262" s="0"/>
      <c r="FXL262" s="0"/>
      <c r="FXM262" s="0"/>
      <c r="FXN262" s="0"/>
      <c r="FXO262" s="0"/>
      <c r="FXP262" s="0"/>
      <c r="FXQ262" s="0"/>
      <c r="FXR262" s="0"/>
      <c r="FXS262" s="0"/>
      <c r="FXT262" s="0"/>
      <c r="FXU262" s="0"/>
      <c r="FXV262" s="0"/>
      <c r="FXW262" s="0"/>
      <c r="FXX262" s="0"/>
      <c r="FXY262" s="0"/>
      <c r="FXZ262" s="0"/>
      <c r="FYA262" s="0"/>
      <c r="FYB262" s="0"/>
      <c r="FYC262" s="0"/>
      <c r="FYD262" s="0"/>
      <c r="FYE262" s="0"/>
      <c r="FYF262" s="0"/>
      <c r="FYG262" s="0"/>
      <c r="FYH262" s="0"/>
      <c r="FYI262" s="0"/>
      <c r="FYJ262" s="0"/>
      <c r="FYK262" s="0"/>
      <c r="FYL262" s="0"/>
      <c r="FYM262" s="0"/>
      <c r="FYN262" s="0"/>
      <c r="FYO262" s="0"/>
      <c r="FYP262" s="0"/>
      <c r="FYQ262" s="0"/>
      <c r="FYR262" s="0"/>
      <c r="FYS262" s="0"/>
      <c r="FYT262" s="0"/>
      <c r="FYU262" s="0"/>
      <c r="FYV262" s="0"/>
      <c r="FYW262" s="0"/>
      <c r="FYX262" s="0"/>
      <c r="FYY262" s="0"/>
      <c r="FYZ262" s="0"/>
      <c r="FZA262" s="0"/>
      <c r="FZB262" s="0"/>
      <c r="FZC262" s="0"/>
      <c r="FZD262" s="0"/>
      <c r="FZE262" s="0"/>
      <c r="FZF262" s="0"/>
      <c r="FZG262" s="0"/>
      <c r="FZH262" s="0"/>
      <c r="FZI262" s="0"/>
      <c r="FZJ262" s="0"/>
      <c r="FZK262" s="0"/>
      <c r="FZL262" s="0"/>
      <c r="FZM262" s="0"/>
      <c r="FZN262" s="0"/>
      <c r="FZO262" s="0"/>
      <c r="FZP262" s="0"/>
      <c r="FZQ262" s="0"/>
      <c r="FZR262" s="0"/>
      <c r="FZS262" s="0"/>
      <c r="FZT262" s="0"/>
      <c r="FZU262" s="0"/>
      <c r="FZV262" s="0"/>
      <c r="FZW262" s="0"/>
      <c r="FZX262" s="0"/>
      <c r="FZY262" s="0"/>
      <c r="FZZ262" s="0"/>
      <c r="GAA262" s="0"/>
      <c r="GAB262" s="0"/>
      <c r="GAC262" s="0"/>
      <c r="GAD262" s="0"/>
      <c r="GAE262" s="0"/>
      <c r="GAF262" s="0"/>
      <c r="GAG262" s="0"/>
      <c r="GAH262" s="0"/>
      <c r="GAI262" s="0"/>
      <c r="GAJ262" s="0"/>
      <c r="GAK262" s="0"/>
      <c r="GAL262" s="0"/>
      <c r="GAM262" s="0"/>
      <c r="GAN262" s="0"/>
      <c r="GAO262" s="0"/>
      <c r="GAP262" s="0"/>
      <c r="GAQ262" s="0"/>
      <c r="GAR262" s="0"/>
      <c r="GAS262" s="0"/>
      <c r="GAT262" s="0"/>
      <c r="GAU262" s="0"/>
      <c r="GAV262" s="0"/>
      <c r="GAW262" s="0"/>
      <c r="GAX262" s="0"/>
      <c r="GAY262" s="0"/>
      <c r="GAZ262" s="0"/>
      <c r="GBA262" s="0"/>
      <c r="GBB262" s="0"/>
      <c r="GBC262" s="0"/>
      <c r="GBD262" s="0"/>
      <c r="GBE262" s="0"/>
      <c r="GBF262" s="0"/>
      <c r="GBG262" s="0"/>
      <c r="GBH262" s="0"/>
      <c r="GBI262" s="0"/>
      <c r="GBJ262" s="0"/>
      <c r="GBK262" s="0"/>
      <c r="GBL262" s="0"/>
      <c r="GBM262" s="0"/>
      <c r="GBN262" s="0"/>
      <c r="GBO262" s="0"/>
      <c r="GBP262" s="0"/>
      <c r="GBQ262" s="0"/>
      <c r="GBR262" s="0"/>
      <c r="GBS262" s="0"/>
      <c r="GBT262" s="0"/>
      <c r="GBU262" s="0"/>
      <c r="GBV262" s="0"/>
      <c r="GBW262" s="0"/>
      <c r="GBX262" s="0"/>
      <c r="GBY262" s="0"/>
      <c r="GBZ262" s="0"/>
      <c r="GCA262" s="0"/>
      <c r="GCB262" s="0"/>
      <c r="GCC262" s="0"/>
      <c r="GCD262" s="0"/>
      <c r="GCE262" s="0"/>
      <c r="GCF262" s="0"/>
      <c r="GCG262" s="0"/>
      <c r="GCH262" s="0"/>
      <c r="GCI262" s="0"/>
      <c r="GCJ262" s="0"/>
      <c r="GCK262" s="0"/>
      <c r="GCL262" s="0"/>
      <c r="GCM262" s="0"/>
      <c r="GCN262" s="0"/>
      <c r="GCO262" s="0"/>
      <c r="GCP262" s="0"/>
      <c r="GCQ262" s="0"/>
      <c r="GCR262" s="0"/>
      <c r="GCS262" s="0"/>
      <c r="GCT262" s="0"/>
      <c r="GCU262" s="0"/>
      <c r="GCV262" s="0"/>
      <c r="GCW262" s="0"/>
      <c r="GCX262" s="0"/>
      <c r="GCY262" s="0"/>
      <c r="GCZ262" s="0"/>
      <c r="GDA262" s="0"/>
      <c r="GDB262" s="0"/>
      <c r="GDC262" s="0"/>
      <c r="GDD262" s="0"/>
      <c r="GDE262" s="0"/>
      <c r="GDF262" s="0"/>
      <c r="GDG262" s="0"/>
      <c r="GDH262" s="0"/>
      <c r="GDI262" s="0"/>
      <c r="GDJ262" s="0"/>
      <c r="GDK262" s="0"/>
      <c r="GDL262" s="0"/>
      <c r="GDM262" s="0"/>
      <c r="GDN262" s="0"/>
      <c r="GDO262" s="0"/>
      <c r="GDP262" s="0"/>
      <c r="GDQ262" s="0"/>
      <c r="GDR262" s="0"/>
      <c r="GDS262" s="0"/>
      <c r="GDT262" s="0"/>
      <c r="GDU262" s="0"/>
      <c r="GDV262" s="0"/>
      <c r="GDW262" s="0"/>
      <c r="GDX262" s="0"/>
      <c r="GDY262" s="0"/>
      <c r="GDZ262" s="0"/>
      <c r="GEA262" s="0"/>
      <c r="GEB262" s="0"/>
      <c r="GEC262" s="0"/>
      <c r="GED262" s="0"/>
      <c r="GEE262" s="0"/>
      <c r="GEF262" s="0"/>
      <c r="GEG262" s="0"/>
      <c r="GEH262" s="0"/>
      <c r="GEI262" s="0"/>
      <c r="GEJ262" s="0"/>
      <c r="GEK262" s="0"/>
      <c r="GEL262" s="0"/>
      <c r="GEM262" s="0"/>
      <c r="GEN262" s="0"/>
      <c r="GEO262" s="0"/>
      <c r="GEP262" s="0"/>
      <c r="GEQ262" s="0"/>
      <c r="GER262" s="0"/>
      <c r="GES262" s="0"/>
      <c r="GET262" s="0"/>
      <c r="GEU262" s="0"/>
      <c r="GEV262" s="0"/>
      <c r="GEW262" s="0"/>
      <c r="GEX262" s="0"/>
      <c r="GEY262" s="0"/>
      <c r="GEZ262" s="0"/>
      <c r="GFA262" s="0"/>
      <c r="GFB262" s="0"/>
      <c r="GFC262" s="0"/>
      <c r="GFD262" s="0"/>
      <c r="GFE262" s="0"/>
      <c r="GFF262" s="0"/>
      <c r="GFG262" s="0"/>
      <c r="GFH262" s="0"/>
      <c r="GFI262" s="0"/>
      <c r="GFJ262" s="0"/>
      <c r="GFK262" s="0"/>
      <c r="GFL262" s="0"/>
      <c r="GFM262" s="0"/>
      <c r="GFN262" s="0"/>
      <c r="GFO262" s="0"/>
      <c r="GFP262" s="0"/>
      <c r="GFQ262" s="0"/>
      <c r="GFR262" s="0"/>
      <c r="GFS262" s="0"/>
      <c r="GFT262" s="0"/>
      <c r="GFU262" s="0"/>
      <c r="GFV262" s="0"/>
      <c r="GFW262" s="0"/>
      <c r="GFX262" s="0"/>
      <c r="GFY262" s="0"/>
      <c r="GFZ262" s="0"/>
      <c r="GGA262" s="0"/>
      <c r="GGB262" s="0"/>
      <c r="GGC262" s="0"/>
      <c r="GGD262" s="0"/>
      <c r="GGE262" s="0"/>
      <c r="GGF262" s="0"/>
      <c r="GGG262" s="0"/>
      <c r="GGH262" s="0"/>
      <c r="GGI262" s="0"/>
      <c r="GGJ262" s="0"/>
      <c r="GGK262" s="0"/>
      <c r="GGL262" s="0"/>
      <c r="GGM262" s="0"/>
      <c r="GGN262" s="0"/>
      <c r="GGO262" s="0"/>
      <c r="GGP262" s="0"/>
      <c r="GGQ262" s="0"/>
      <c r="GGR262" s="0"/>
      <c r="GGS262" s="0"/>
      <c r="GGT262" s="0"/>
      <c r="GGU262" s="0"/>
      <c r="GGV262" s="0"/>
      <c r="GGW262" s="0"/>
      <c r="GGX262" s="0"/>
      <c r="GGY262" s="0"/>
      <c r="GGZ262" s="0"/>
      <c r="GHA262" s="0"/>
      <c r="GHB262" s="0"/>
      <c r="GHC262" s="0"/>
      <c r="GHD262" s="0"/>
      <c r="GHE262" s="0"/>
      <c r="GHF262" s="0"/>
      <c r="GHG262" s="0"/>
      <c r="GHH262" s="0"/>
      <c r="GHI262" s="0"/>
      <c r="GHJ262" s="0"/>
      <c r="GHK262" s="0"/>
      <c r="GHL262" s="0"/>
      <c r="GHM262" s="0"/>
      <c r="GHN262" s="0"/>
      <c r="GHO262" s="0"/>
      <c r="GHP262" s="0"/>
      <c r="GHQ262" s="0"/>
      <c r="GHR262" s="0"/>
      <c r="GHS262" s="0"/>
      <c r="GHT262" s="0"/>
      <c r="GHU262" s="0"/>
      <c r="GHV262" s="0"/>
      <c r="GHW262" s="0"/>
      <c r="GHX262" s="0"/>
      <c r="GHY262" s="0"/>
      <c r="GHZ262" s="0"/>
      <c r="GIA262" s="0"/>
      <c r="GIB262" s="0"/>
      <c r="GIC262" s="0"/>
      <c r="GID262" s="0"/>
      <c r="GIE262" s="0"/>
      <c r="GIF262" s="0"/>
      <c r="GIG262" s="0"/>
      <c r="GIH262" s="0"/>
      <c r="GII262" s="0"/>
      <c r="GIJ262" s="0"/>
      <c r="GIK262" s="0"/>
      <c r="GIL262" s="0"/>
      <c r="GIM262" s="0"/>
      <c r="GIN262" s="0"/>
      <c r="GIO262" s="0"/>
      <c r="GIP262" s="0"/>
      <c r="GIQ262" s="0"/>
      <c r="GIR262" s="0"/>
      <c r="GIS262" s="0"/>
      <c r="GIT262" s="0"/>
      <c r="GIU262" s="0"/>
      <c r="GIV262" s="0"/>
      <c r="GIW262" s="0"/>
      <c r="GIX262" s="0"/>
      <c r="GIY262" s="0"/>
      <c r="GIZ262" s="0"/>
      <c r="GJA262" s="0"/>
      <c r="GJB262" s="0"/>
      <c r="GJC262" s="0"/>
      <c r="GJD262" s="0"/>
      <c r="GJE262" s="0"/>
      <c r="GJF262" s="0"/>
      <c r="GJG262" s="0"/>
      <c r="GJH262" s="0"/>
      <c r="GJI262" s="0"/>
      <c r="GJJ262" s="0"/>
      <c r="GJK262" s="0"/>
      <c r="GJL262" s="0"/>
      <c r="GJM262" s="0"/>
      <c r="GJN262" s="0"/>
      <c r="GJO262" s="0"/>
      <c r="GJP262" s="0"/>
      <c r="GJQ262" s="0"/>
      <c r="GJR262" s="0"/>
      <c r="GJS262" s="0"/>
      <c r="GJT262" s="0"/>
      <c r="GJU262" s="0"/>
      <c r="GJV262" s="0"/>
      <c r="GJW262" s="0"/>
      <c r="GJX262" s="0"/>
      <c r="GJY262" s="0"/>
      <c r="GJZ262" s="0"/>
      <c r="GKA262" s="0"/>
      <c r="GKB262" s="0"/>
      <c r="GKC262" s="0"/>
      <c r="GKD262" s="0"/>
      <c r="GKE262" s="0"/>
      <c r="GKF262" s="0"/>
      <c r="GKG262" s="0"/>
      <c r="GKH262" s="0"/>
      <c r="GKI262" s="0"/>
      <c r="GKJ262" s="0"/>
      <c r="GKK262" s="0"/>
      <c r="GKL262" s="0"/>
      <c r="GKM262" s="0"/>
      <c r="GKN262" s="0"/>
      <c r="GKO262" s="0"/>
      <c r="GKP262" s="0"/>
      <c r="GKQ262" s="0"/>
      <c r="GKR262" s="0"/>
      <c r="GKS262" s="0"/>
      <c r="GKT262" s="0"/>
      <c r="GKU262" s="0"/>
      <c r="GKV262" s="0"/>
      <c r="GKW262" s="0"/>
      <c r="GKX262" s="0"/>
      <c r="GKY262" s="0"/>
      <c r="GKZ262" s="0"/>
      <c r="GLA262" s="0"/>
      <c r="GLB262" s="0"/>
      <c r="GLC262" s="0"/>
      <c r="GLD262" s="0"/>
      <c r="GLE262" s="0"/>
      <c r="GLF262" s="0"/>
      <c r="GLG262" s="0"/>
      <c r="GLH262" s="0"/>
      <c r="GLI262" s="0"/>
      <c r="GLJ262" s="0"/>
      <c r="GLK262" s="0"/>
      <c r="GLL262" s="0"/>
      <c r="GLM262" s="0"/>
      <c r="GLN262" s="0"/>
      <c r="GLO262" s="0"/>
      <c r="GLP262" s="0"/>
      <c r="GLQ262" s="0"/>
      <c r="GLR262" s="0"/>
      <c r="GLS262" s="0"/>
      <c r="GLT262" s="0"/>
      <c r="GLU262" s="0"/>
      <c r="GLV262" s="0"/>
      <c r="GLW262" s="0"/>
      <c r="GLX262" s="0"/>
      <c r="GLY262" s="0"/>
      <c r="GLZ262" s="0"/>
      <c r="GMA262" s="0"/>
      <c r="GMB262" s="0"/>
      <c r="GMC262" s="0"/>
      <c r="GMD262" s="0"/>
      <c r="GME262" s="0"/>
      <c r="GMF262" s="0"/>
      <c r="GMG262" s="0"/>
      <c r="GMH262" s="0"/>
      <c r="GMI262" s="0"/>
      <c r="GMJ262" s="0"/>
      <c r="GMK262" s="0"/>
      <c r="GML262" s="0"/>
      <c r="GMM262" s="0"/>
      <c r="GMN262" s="0"/>
      <c r="GMO262" s="0"/>
      <c r="GMP262" s="0"/>
      <c r="GMQ262" s="0"/>
      <c r="GMR262" s="0"/>
      <c r="GMS262" s="0"/>
      <c r="GMT262" s="0"/>
      <c r="GMU262" s="0"/>
      <c r="GMV262" s="0"/>
      <c r="GMW262" s="0"/>
      <c r="GMX262" s="0"/>
      <c r="GMY262" s="0"/>
      <c r="GMZ262" s="0"/>
      <c r="GNA262" s="0"/>
      <c r="GNB262" s="0"/>
      <c r="GNC262" s="0"/>
      <c r="GND262" s="0"/>
      <c r="GNE262" s="0"/>
      <c r="GNF262" s="0"/>
      <c r="GNG262" s="0"/>
      <c r="GNH262" s="0"/>
      <c r="GNI262" s="0"/>
      <c r="GNJ262" s="0"/>
      <c r="GNK262" s="0"/>
      <c r="GNL262" s="0"/>
      <c r="GNM262" s="0"/>
      <c r="GNN262" s="0"/>
      <c r="GNO262" s="0"/>
      <c r="GNP262" s="0"/>
      <c r="GNQ262" s="0"/>
      <c r="GNR262" s="0"/>
      <c r="GNS262" s="0"/>
      <c r="GNT262" s="0"/>
      <c r="GNU262" s="0"/>
      <c r="GNV262" s="0"/>
      <c r="GNW262" s="0"/>
      <c r="GNX262" s="0"/>
      <c r="GNY262" s="0"/>
      <c r="GNZ262" s="0"/>
      <c r="GOA262" s="0"/>
      <c r="GOB262" s="0"/>
      <c r="GOC262" s="0"/>
      <c r="GOD262" s="0"/>
      <c r="GOE262" s="0"/>
      <c r="GOF262" s="0"/>
      <c r="GOG262" s="0"/>
      <c r="GOH262" s="0"/>
      <c r="GOI262" s="0"/>
      <c r="GOJ262" s="0"/>
      <c r="GOK262" s="0"/>
      <c r="GOL262" s="0"/>
      <c r="GOM262" s="0"/>
      <c r="GON262" s="0"/>
      <c r="GOO262" s="0"/>
      <c r="GOP262" s="0"/>
      <c r="GOQ262" s="0"/>
      <c r="GOR262" s="0"/>
      <c r="GOS262" s="0"/>
      <c r="GOT262" s="0"/>
      <c r="GOU262" s="0"/>
      <c r="GOV262" s="0"/>
      <c r="GOW262" s="0"/>
      <c r="GOX262" s="0"/>
      <c r="GOY262" s="0"/>
      <c r="GOZ262" s="0"/>
      <c r="GPA262" s="0"/>
      <c r="GPB262" s="0"/>
      <c r="GPC262" s="0"/>
      <c r="GPD262" s="0"/>
      <c r="GPE262" s="0"/>
      <c r="GPF262" s="0"/>
      <c r="GPG262" s="0"/>
      <c r="GPH262" s="0"/>
      <c r="GPI262" s="0"/>
      <c r="GPJ262" s="0"/>
      <c r="GPK262" s="0"/>
      <c r="GPL262" s="0"/>
      <c r="GPM262" s="0"/>
      <c r="GPN262" s="0"/>
      <c r="GPO262" s="0"/>
      <c r="GPP262" s="0"/>
      <c r="GPQ262" s="0"/>
      <c r="GPR262" s="0"/>
      <c r="GPS262" s="0"/>
      <c r="GPT262" s="0"/>
      <c r="GPU262" s="0"/>
      <c r="GPV262" s="0"/>
      <c r="GPW262" s="0"/>
      <c r="GPX262" s="0"/>
      <c r="GPY262" s="0"/>
      <c r="GPZ262" s="0"/>
      <c r="GQA262" s="0"/>
      <c r="GQB262" s="0"/>
      <c r="GQC262" s="0"/>
      <c r="GQD262" s="0"/>
      <c r="GQE262" s="0"/>
      <c r="GQF262" s="0"/>
      <c r="GQG262" s="0"/>
      <c r="GQH262" s="0"/>
      <c r="GQI262" s="0"/>
      <c r="GQJ262" s="0"/>
      <c r="GQK262" s="0"/>
      <c r="GQL262" s="0"/>
      <c r="GQM262" s="0"/>
      <c r="GQN262" s="0"/>
      <c r="GQO262" s="0"/>
      <c r="GQP262" s="0"/>
      <c r="GQQ262" s="0"/>
      <c r="GQR262" s="0"/>
      <c r="GQS262" s="0"/>
      <c r="GQT262" s="0"/>
      <c r="GQU262" s="0"/>
      <c r="GQV262" s="0"/>
      <c r="GQW262" s="0"/>
      <c r="GQX262" s="0"/>
      <c r="GQY262" s="0"/>
      <c r="GQZ262" s="0"/>
      <c r="GRA262" s="0"/>
      <c r="GRB262" s="0"/>
      <c r="GRC262" s="0"/>
      <c r="GRD262" s="0"/>
      <c r="GRE262" s="0"/>
      <c r="GRF262" s="0"/>
      <c r="GRG262" s="0"/>
      <c r="GRH262" s="0"/>
      <c r="GRI262" s="0"/>
      <c r="GRJ262" s="0"/>
      <c r="GRK262" s="0"/>
      <c r="GRL262" s="0"/>
      <c r="GRM262" s="0"/>
      <c r="GRN262" s="0"/>
      <c r="GRO262" s="0"/>
      <c r="GRP262" s="0"/>
      <c r="GRQ262" s="0"/>
      <c r="GRR262" s="0"/>
      <c r="GRS262" s="0"/>
      <c r="GRT262" s="0"/>
      <c r="GRU262" s="0"/>
      <c r="GRV262" s="0"/>
      <c r="GRW262" s="0"/>
      <c r="GRX262" s="0"/>
      <c r="GRY262" s="0"/>
      <c r="GRZ262" s="0"/>
      <c r="GSA262" s="0"/>
      <c r="GSB262" s="0"/>
      <c r="GSC262" s="0"/>
      <c r="GSD262" s="0"/>
      <c r="GSE262" s="0"/>
      <c r="GSF262" s="0"/>
      <c r="GSG262" s="0"/>
      <c r="GSH262" s="0"/>
      <c r="GSI262" s="0"/>
      <c r="GSJ262" s="0"/>
      <c r="GSK262" s="0"/>
      <c r="GSL262" s="0"/>
      <c r="GSM262" s="0"/>
      <c r="GSN262" s="0"/>
      <c r="GSO262" s="0"/>
      <c r="GSP262" s="0"/>
      <c r="GSQ262" s="0"/>
      <c r="GSR262" s="0"/>
      <c r="GSS262" s="0"/>
      <c r="GST262" s="0"/>
      <c r="GSU262" s="0"/>
      <c r="GSV262" s="0"/>
      <c r="GSW262" s="0"/>
      <c r="GSX262" s="0"/>
      <c r="GSY262" s="0"/>
      <c r="GSZ262" s="0"/>
      <c r="GTA262" s="0"/>
      <c r="GTB262" s="0"/>
      <c r="GTC262" s="0"/>
      <c r="GTD262" s="0"/>
      <c r="GTE262" s="0"/>
      <c r="GTF262" s="0"/>
      <c r="GTG262" s="0"/>
      <c r="GTH262" s="0"/>
      <c r="GTI262" s="0"/>
      <c r="GTJ262" s="0"/>
      <c r="GTK262" s="0"/>
      <c r="GTL262" s="0"/>
      <c r="GTM262" s="0"/>
      <c r="GTN262" s="0"/>
      <c r="GTO262" s="0"/>
      <c r="GTP262" s="0"/>
      <c r="GTQ262" s="0"/>
      <c r="GTR262" s="0"/>
      <c r="GTS262" s="0"/>
      <c r="GTT262" s="0"/>
      <c r="GTU262" s="0"/>
      <c r="GTV262" s="0"/>
      <c r="GTW262" s="0"/>
      <c r="GTX262" s="0"/>
      <c r="GTY262" s="0"/>
      <c r="GTZ262" s="0"/>
      <c r="GUA262" s="0"/>
      <c r="GUB262" s="0"/>
      <c r="GUC262" s="0"/>
      <c r="GUD262" s="0"/>
      <c r="GUE262" s="0"/>
      <c r="GUF262" s="0"/>
      <c r="GUG262" s="0"/>
      <c r="GUH262" s="0"/>
      <c r="GUI262" s="0"/>
      <c r="GUJ262" s="0"/>
      <c r="GUK262" s="0"/>
      <c r="GUL262" s="0"/>
      <c r="GUM262" s="0"/>
      <c r="GUN262" s="0"/>
      <c r="GUO262" s="0"/>
      <c r="GUP262" s="0"/>
      <c r="GUQ262" s="0"/>
      <c r="GUR262" s="0"/>
      <c r="GUS262" s="0"/>
      <c r="GUT262" s="0"/>
      <c r="GUU262" s="0"/>
      <c r="GUV262" s="0"/>
      <c r="GUW262" s="0"/>
      <c r="GUX262" s="0"/>
      <c r="GUY262" s="0"/>
      <c r="GUZ262" s="0"/>
      <c r="GVA262" s="0"/>
      <c r="GVB262" s="0"/>
      <c r="GVC262" s="0"/>
      <c r="GVD262" s="0"/>
      <c r="GVE262" s="0"/>
      <c r="GVF262" s="0"/>
      <c r="GVG262" s="0"/>
      <c r="GVH262" s="0"/>
      <c r="GVI262" s="0"/>
      <c r="GVJ262" s="0"/>
      <c r="GVK262" s="0"/>
      <c r="GVL262" s="0"/>
      <c r="GVM262" s="0"/>
      <c r="GVN262" s="0"/>
      <c r="GVO262" s="0"/>
      <c r="GVP262" s="0"/>
      <c r="GVQ262" s="0"/>
      <c r="GVR262" s="0"/>
      <c r="GVS262" s="0"/>
      <c r="GVT262" s="0"/>
      <c r="GVU262" s="0"/>
      <c r="GVV262" s="0"/>
      <c r="GVW262" s="0"/>
      <c r="GVX262" s="0"/>
      <c r="GVY262" s="0"/>
      <c r="GVZ262" s="0"/>
      <c r="GWA262" s="0"/>
      <c r="GWB262" s="0"/>
      <c r="GWC262" s="0"/>
      <c r="GWD262" s="0"/>
      <c r="GWE262" s="0"/>
      <c r="GWF262" s="0"/>
      <c r="GWG262" s="0"/>
      <c r="GWH262" s="0"/>
      <c r="GWI262" s="0"/>
      <c r="GWJ262" s="0"/>
      <c r="GWK262" s="0"/>
      <c r="GWL262" s="0"/>
      <c r="GWM262" s="0"/>
      <c r="GWN262" s="0"/>
      <c r="GWO262" s="0"/>
      <c r="GWP262" s="0"/>
      <c r="GWQ262" s="0"/>
      <c r="GWR262" s="0"/>
      <c r="GWS262" s="0"/>
      <c r="GWT262" s="0"/>
      <c r="GWU262" s="0"/>
      <c r="GWV262" s="0"/>
      <c r="GWW262" s="0"/>
      <c r="GWX262" s="0"/>
      <c r="GWY262" s="0"/>
      <c r="GWZ262" s="0"/>
      <c r="GXA262" s="0"/>
      <c r="GXB262" s="0"/>
      <c r="GXC262" s="0"/>
      <c r="GXD262" s="0"/>
      <c r="GXE262" s="0"/>
      <c r="GXF262" s="0"/>
      <c r="GXG262" s="0"/>
      <c r="GXH262" s="0"/>
      <c r="GXI262" s="0"/>
      <c r="GXJ262" s="0"/>
      <c r="GXK262" s="0"/>
      <c r="GXL262" s="0"/>
      <c r="GXM262" s="0"/>
      <c r="GXN262" s="0"/>
      <c r="GXO262" s="0"/>
      <c r="GXP262" s="0"/>
      <c r="GXQ262" s="0"/>
      <c r="GXR262" s="0"/>
      <c r="GXS262" s="0"/>
      <c r="GXT262" s="0"/>
      <c r="GXU262" s="0"/>
      <c r="GXV262" s="0"/>
      <c r="GXW262" s="0"/>
      <c r="GXX262" s="0"/>
      <c r="GXY262" s="0"/>
      <c r="GXZ262" s="0"/>
      <c r="GYA262" s="0"/>
      <c r="GYB262" s="0"/>
      <c r="GYC262" s="0"/>
      <c r="GYD262" s="0"/>
      <c r="GYE262" s="0"/>
      <c r="GYF262" s="0"/>
      <c r="GYG262" s="0"/>
      <c r="GYH262" s="0"/>
      <c r="GYI262" s="0"/>
      <c r="GYJ262" s="0"/>
      <c r="GYK262" s="0"/>
      <c r="GYL262" s="0"/>
      <c r="GYM262" s="0"/>
      <c r="GYN262" s="0"/>
      <c r="GYO262" s="0"/>
      <c r="GYP262" s="0"/>
      <c r="GYQ262" s="0"/>
      <c r="GYR262" s="0"/>
      <c r="GYS262" s="0"/>
      <c r="GYT262" s="0"/>
      <c r="GYU262" s="0"/>
      <c r="GYV262" s="0"/>
      <c r="GYW262" s="0"/>
      <c r="GYX262" s="0"/>
      <c r="GYY262" s="0"/>
      <c r="GYZ262" s="0"/>
      <c r="GZA262" s="0"/>
      <c r="GZB262" s="0"/>
      <c r="GZC262" s="0"/>
      <c r="GZD262" s="0"/>
      <c r="GZE262" s="0"/>
      <c r="GZF262" s="0"/>
      <c r="GZG262" s="0"/>
      <c r="GZH262" s="0"/>
      <c r="GZI262" s="0"/>
      <c r="GZJ262" s="0"/>
      <c r="GZK262" s="0"/>
      <c r="GZL262" s="0"/>
      <c r="GZM262" s="0"/>
      <c r="GZN262" s="0"/>
      <c r="GZO262" s="0"/>
      <c r="GZP262" s="0"/>
      <c r="GZQ262" s="0"/>
      <c r="GZR262" s="0"/>
      <c r="GZS262" s="0"/>
      <c r="GZT262" s="0"/>
      <c r="GZU262" s="0"/>
      <c r="GZV262" s="0"/>
      <c r="GZW262" s="0"/>
      <c r="GZX262" s="0"/>
      <c r="GZY262" s="0"/>
      <c r="GZZ262" s="0"/>
      <c r="HAA262" s="0"/>
      <c r="HAB262" s="0"/>
      <c r="HAC262" s="0"/>
      <c r="HAD262" s="0"/>
      <c r="HAE262" s="0"/>
      <c r="HAF262" s="0"/>
      <c r="HAG262" s="0"/>
      <c r="HAH262" s="0"/>
      <c r="HAI262" s="0"/>
      <c r="HAJ262" s="0"/>
      <c r="HAK262" s="0"/>
      <c r="HAL262" s="0"/>
      <c r="HAM262" s="0"/>
      <c r="HAN262" s="0"/>
      <c r="HAO262" s="0"/>
      <c r="HAP262" s="0"/>
      <c r="HAQ262" s="0"/>
      <c r="HAR262" s="0"/>
      <c r="HAS262" s="0"/>
      <c r="HAT262" s="0"/>
      <c r="HAU262" s="0"/>
      <c r="HAV262" s="0"/>
      <c r="HAW262" s="0"/>
      <c r="HAX262" s="0"/>
      <c r="HAY262" s="0"/>
      <c r="HAZ262" s="0"/>
      <c r="HBA262" s="0"/>
      <c r="HBB262" s="0"/>
      <c r="HBC262" s="0"/>
      <c r="HBD262" s="0"/>
      <c r="HBE262" s="0"/>
      <c r="HBF262" s="0"/>
      <c r="HBG262" s="0"/>
      <c r="HBH262" s="0"/>
      <c r="HBI262" s="0"/>
      <c r="HBJ262" s="0"/>
      <c r="HBK262" s="0"/>
      <c r="HBL262" s="0"/>
      <c r="HBM262" s="0"/>
      <c r="HBN262" s="0"/>
      <c r="HBO262" s="0"/>
      <c r="HBP262" s="0"/>
      <c r="HBQ262" s="0"/>
      <c r="HBR262" s="0"/>
      <c r="HBS262" s="0"/>
      <c r="HBT262" s="0"/>
      <c r="HBU262" s="0"/>
      <c r="HBV262" s="0"/>
      <c r="HBW262" s="0"/>
      <c r="HBX262" s="0"/>
      <c r="HBY262" s="0"/>
      <c r="HBZ262" s="0"/>
      <c r="HCA262" s="0"/>
      <c r="HCB262" s="0"/>
      <c r="HCC262" s="0"/>
      <c r="HCD262" s="0"/>
      <c r="HCE262" s="0"/>
      <c r="HCF262" s="0"/>
      <c r="HCG262" s="0"/>
      <c r="HCH262" s="0"/>
      <c r="HCI262" s="0"/>
      <c r="HCJ262" s="0"/>
      <c r="HCK262" s="0"/>
      <c r="HCL262" s="0"/>
      <c r="HCM262" s="0"/>
      <c r="HCN262" s="0"/>
      <c r="HCO262" s="0"/>
      <c r="HCP262" s="0"/>
      <c r="HCQ262" s="0"/>
      <c r="HCR262" s="0"/>
      <c r="HCS262" s="0"/>
      <c r="HCT262" s="0"/>
      <c r="HCU262" s="0"/>
      <c r="HCV262" s="0"/>
      <c r="HCW262" s="0"/>
      <c r="HCX262" s="0"/>
      <c r="HCY262" s="0"/>
      <c r="HCZ262" s="0"/>
      <c r="HDA262" s="0"/>
      <c r="HDB262" s="0"/>
      <c r="HDC262" s="0"/>
      <c r="HDD262" s="0"/>
      <c r="HDE262" s="0"/>
      <c r="HDF262" s="0"/>
      <c r="HDG262" s="0"/>
      <c r="HDH262" s="0"/>
      <c r="HDI262" s="0"/>
      <c r="HDJ262" s="0"/>
      <c r="HDK262" s="0"/>
      <c r="HDL262" s="0"/>
      <c r="HDM262" s="0"/>
      <c r="HDN262" s="0"/>
      <c r="HDO262" s="0"/>
      <c r="HDP262" s="0"/>
      <c r="HDQ262" s="0"/>
      <c r="HDR262" s="0"/>
      <c r="HDS262" s="0"/>
      <c r="HDT262" s="0"/>
      <c r="HDU262" s="0"/>
      <c r="HDV262" s="0"/>
      <c r="HDW262" s="0"/>
      <c r="HDX262" s="0"/>
      <c r="HDY262" s="0"/>
      <c r="HDZ262" s="0"/>
      <c r="HEA262" s="0"/>
      <c r="HEB262" s="0"/>
      <c r="HEC262" s="0"/>
      <c r="HED262" s="0"/>
      <c r="HEE262" s="0"/>
      <c r="HEF262" s="0"/>
      <c r="HEG262" s="0"/>
      <c r="HEH262" s="0"/>
      <c r="HEI262" s="0"/>
      <c r="HEJ262" s="0"/>
      <c r="HEK262" s="0"/>
      <c r="HEL262" s="0"/>
      <c r="HEM262" s="0"/>
      <c r="HEN262" s="0"/>
      <c r="HEO262" s="0"/>
      <c r="HEP262" s="0"/>
      <c r="HEQ262" s="0"/>
      <c r="HER262" s="0"/>
      <c r="HES262" s="0"/>
      <c r="HET262" s="0"/>
      <c r="HEU262" s="0"/>
      <c r="HEV262" s="0"/>
      <c r="HEW262" s="0"/>
      <c r="HEX262" s="0"/>
      <c r="HEY262" s="0"/>
      <c r="HEZ262" s="0"/>
      <c r="HFA262" s="0"/>
      <c r="HFB262" s="0"/>
      <c r="HFC262" s="0"/>
      <c r="HFD262" s="0"/>
      <c r="HFE262" s="0"/>
      <c r="HFF262" s="0"/>
      <c r="HFG262" s="0"/>
      <c r="HFH262" s="0"/>
      <c r="HFI262" s="0"/>
      <c r="HFJ262" s="0"/>
      <c r="HFK262" s="0"/>
      <c r="HFL262" s="0"/>
      <c r="HFM262" s="0"/>
      <c r="HFN262" s="0"/>
      <c r="HFO262" s="0"/>
      <c r="HFP262" s="0"/>
      <c r="HFQ262" s="0"/>
      <c r="HFR262" s="0"/>
      <c r="HFS262" s="0"/>
      <c r="HFT262" s="0"/>
      <c r="HFU262" s="0"/>
      <c r="HFV262" s="0"/>
      <c r="HFW262" s="0"/>
      <c r="HFX262" s="0"/>
      <c r="HFY262" s="0"/>
      <c r="HFZ262" s="0"/>
      <c r="HGA262" s="0"/>
      <c r="HGB262" s="0"/>
      <c r="HGC262" s="0"/>
      <c r="HGD262" s="0"/>
      <c r="HGE262" s="0"/>
      <c r="HGF262" s="0"/>
      <c r="HGG262" s="0"/>
      <c r="HGH262" s="0"/>
      <c r="HGI262" s="0"/>
      <c r="HGJ262" s="0"/>
      <c r="HGK262" s="0"/>
      <c r="HGL262" s="0"/>
      <c r="HGM262" s="0"/>
      <c r="HGN262" s="0"/>
      <c r="HGO262" s="0"/>
      <c r="HGP262" s="0"/>
      <c r="HGQ262" s="0"/>
      <c r="HGR262" s="0"/>
      <c r="HGS262" s="0"/>
      <c r="HGT262" s="0"/>
      <c r="HGU262" s="0"/>
      <c r="HGV262" s="0"/>
      <c r="HGW262" s="0"/>
      <c r="HGX262" s="0"/>
      <c r="HGY262" s="0"/>
      <c r="HGZ262" s="0"/>
      <c r="HHA262" s="0"/>
      <c r="HHB262" s="0"/>
      <c r="HHC262" s="0"/>
      <c r="HHD262" s="0"/>
      <c r="HHE262" s="0"/>
      <c r="HHF262" s="0"/>
      <c r="HHG262" s="0"/>
      <c r="HHH262" s="0"/>
      <c r="HHI262" s="0"/>
      <c r="HHJ262" s="0"/>
      <c r="HHK262" s="0"/>
      <c r="HHL262" s="0"/>
      <c r="HHM262" s="0"/>
      <c r="HHN262" s="0"/>
      <c r="HHO262" s="0"/>
      <c r="HHP262" s="0"/>
      <c r="HHQ262" s="0"/>
      <c r="HHR262" s="0"/>
      <c r="HHS262" s="0"/>
      <c r="HHT262" s="0"/>
      <c r="HHU262" s="0"/>
      <c r="HHV262" s="0"/>
      <c r="HHW262" s="0"/>
      <c r="HHX262" s="0"/>
      <c r="HHY262" s="0"/>
      <c r="HHZ262" s="0"/>
      <c r="HIA262" s="0"/>
      <c r="HIB262" s="0"/>
      <c r="HIC262" s="0"/>
      <c r="HID262" s="0"/>
      <c r="HIE262" s="0"/>
      <c r="HIF262" s="0"/>
      <c r="HIG262" s="0"/>
      <c r="HIH262" s="0"/>
      <c r="HII262" s="0"/>
      <c r="HIJ262" s="0"/>
      <c r="HIK262" s="0"/>
      <c r="HIL262" s="0"/>
      <c r="HIM262" s="0"/>
      <c r="HIN262" s="0"/>
      <c r="HIO262" s="0"/>
      <c r="HIP262" s="0"/>
      <c r="HIQ262" s="0"/>
      <c r="HIR262" s="0"/>
      <c r="HIS262" s="0"/>
      <c r="HIT262" s="0"/>
      <c r="HIU262" s="0"/>
      <c r="HIV262" s="0"/>
      <c r="HIW262" s="0"/>
      <c r="HIX262" s="0"/>
      <c r="HIY262" s="0"/>
      <c r="HIZ262" s="0"/>
      <c r="HJA262" s="0"/>
      <c r="HJB262" s="0"/>
      <c r="HJC262" s="0"/>
      <c r="HJD262" s="0"/>
      <c r="HJE262" s="0"/>
      <c r="HJF262" s="0"/>
      <c r="HJG262" s="0"/>
      <c r="HJH262" s="0"/>
      <c r="HJI262" s="0"/>
      <c r="HJJ262" s="0"/>
      <c r="HJK262" s="0"/>
      <c r="HJL262" s="0"/>
      <c r="HJM262" s="0"/>
      <c r="HJN262" s="0"/>
      <c r="HJO262" s="0"/>
      <c r="HJP262" s="0"/>
      <c r="HJQ262" s="0"/>
      <c r="HJR262" s="0"/>
      <c r="HJS262" s="0"/>
      <c r="HJT262" s="0"/>
      <c r="HJU262" s="0"/>
      <c r="HJV262" s="0"/>
      <c r="HJW262" s="0"/>
      <c r="HJX262" s="0"/>
      <c r="HJY262" s="0"/>
      <c r="HJZ262" s="0"/>
      <c r="HKA262" s="0"/>
      <c r="HKB262" s="0"/>
      <c r="HKC262" s="0"/>
      <c r="HKD262" s="0"/>
      <c r="HKE262" s="0"/>
      <c r="HKF262" s="0"/>
      <c r="HKG262" s="0"/>
      <c r="HKH262" s="0"/>
      <c r="HKI262" s="0"/>
      <c r="HKJ262" s="0"/>
      <c r="HKK262" s="0"/>
      <c r="HKL262" s="0"/>
      <c r="HKM262" s="0"/>
      <c r="HKN262" s="0"/>
      <c r="HKO262" s="0"/>
      <c r="HKP262" s="0"/>
      <c r="HKQ262" s="0"/>
      <c r="HKR262" s="0"/>
      <c r="HKS262" s="0"/>
      <c r="HKT262" s="0"/>
      <c r="HKU262" s="0"/>
      <c r="HKV262" s="0"/>
      <c r="HKW262" s="0"/>
      <c r="HKX262" s="0"/>
      <c r="HKY262" s="0"/>
      <c r="HKZ262" s="0"/>
      <c r="HLA262" s="0"/>
      <c r="HLB262" s="0"/>
      <c r="HLC262" s="0"/>
      <c r="HLD262" s="0"/>
      <c r="HLE262" s="0"/>
      <c r="HLF262" s="0"/>
      <c r="HLG262" s="0"/>
      <c r="HLH262" s="0"/>
      <c r="HLI262" s="0"/>
      <c r="HLJ262" s="0"/>
      <c r="HLK262" s="0"/>
      <c r="HLL262" s="0"/>
      <c r="HLM262" s="0"/>
      <c r="HLN262" s="0"/>
      <c r="HLO262" s="0"/>
      <c r="HLP262" s="0"/>
      <c r="HLQ262" s="0"/>
      <c r="HLR262" s="0"/>
      <c r="HLS262" s="0"/>
      <c r="HLT262" s="0"/>
      <c r="HLU262" s="0"/>
      <c r="HLV262" s="0"/>
      <c r="HLW262" s="0"/>
      <c r="HLX262" s="0"/>
      <c r="HLY262" s="0"/>
      <c r="HLZ262" s="0"/>
      <c r="HMA262" s="0"/>
      <c r="HMB262" s="0"/>
      <c r="HMC262" s="0"/>
      <c r="HMD262" s="0"/>
      <c r="HME262" s="0"/>
      <c r="HMF262" s="0"/>
      <c r="HMG262" s="0"/>
      <c r="HMH262" s="0"/>
      <c r="HMI262" s="0"/>
      <c r="HMJ262" s="0"/>
      <c r="HMK262" s="0"/>
      <c r="HML262" s="0"/>
      <c r="HMM262" s="0"/>
      <c r="HMN262" s="0"/>
      <c r="HMO262" s="0"/>
      <c r="HMP262" s="0"/>
      <c r="HMQ262" s="0"/>
      <c r="HMR262" s="0"/>
      <c r="HMS262" s="0"/>
      <c r="HMT262" s="0"/>
      <c r="HMU262" s="0"/>
      <c r="HMV262" s="0"/>
      <c r="HMW262" s="0"/>
      <c r="HMX262" s="0"/>
      <c r="HMY262" s="0"/>
      <c r="HMZ262" s="0"/>
      <c r="HNA262" s="0"/>
      <c r="HNB262" s="0"/>
      <c r="HNC262" s="0"/>
      <c r="HND262" s="0"/>
      <c r="HNE262" s="0"/>
      <c r="HNF262" s="0"/>
      <c r="HNG262" s="0"/>
      <c r="HNH262" s="0"/>
      <c r="HNI262" s="0"/>
      <c r="HNJ262" s="0"/>
      <c r="HNK262" s="0"/>
      <c r="HNL262" s="0"/>
      <c r="HNM262" s="0"/>
      <c r="HNN262" s="0"/>
      <c r="HNO262" s="0"/>
      <c r="HNP262" s="0"/>
      <c r="HNQ262" s="0"/>
      <c r="HNR262" s="0"/>
      <c r="HNS262" s="0"/>
      <c r="HNT262" s="0"/>
      <c r="HNU262" s="0"/>
      <c r="HNV262" s="0"/>
      <c r="HNW262" s="0"/>
      <c r="HNX262" s="0"/>
      <c r="HNY262" s="0"/>
      <c r="HNZ262" s="0"/>
      <c r="HOA262" s="0"/>
      <c r="HOB262" s="0"/>
      <c r="HOC262" s="0"/>
      <c r="HOD262" s="0"/>
      <c r="HOE262" s="0"/>
      <c r="HOF262" s="0"/>
      <c r="HOG262" s="0"/>
      <c r="HOH262" s="0"/>
      <c r="HOI262" s="0"/>
      <c r="HOJ262" s="0"/>
      <c r="HOK262" s="0"/>
      <c r="HOL262" s="0"/>
      <c r="HOM262" s="0"/>
      <c r="HON262" s="0"/>
      <c r="HOO262" s="0"/>
      <c r="HOP262" s="0"/>
      <c r="HOQ262" s="0"/>
      <c r="HOR262" s="0"/>
      <c r="HOS262" s="0"/>
      <c r="HOT262" s="0"/>
      <c r="HOU262" s="0"/>
      <c r="HOV262" s="0"/>
      <c r="HOW262" s="0"/>
      <c r="HOX262" s="0"/>
      <c r="HOY262" s="0"/>
      <c r="HOZ262" s="0"/>
      <c r="HPA262" s="0"/>
      <c r="HPB262" s="0"/>
      <c r="HPC262" s="0"/>
      <c r="HPD262" s="0"/>
      <c r="HPE262" s="0"/>
      <c r="HPF262" s="0"/>
      <c r="HPG262" s="0"/>
      <c r="HPH262" s="0"/>
      <c r="HPI262" s="0"/>
      <c r="HPJ262" s="0"/>
      <c r="HPK262" s="0"/>
      <c r="HPL262" s="0"/>
      <c r="HPM262" s="0"/>
      <c r="HPN262" s="0"/>
      <c r="HPO262" s="0"/>
      <c r="HPP262" s="0"/>
      <c r="HPQ262" s="0"/>
      <c r="HPR262" s="0"/>
      <c r="HPS262" s="0"/>
      <c r="HPT262" s="0"/>
      <c r="HPU262" s="0"/>
      <c r="HPV262" s="0"/>
      <c r="HPW262" s="0"/>
      <c r="HPX262" s="0"/>
      <c r="HPY262" s="0"/>
      <c r="HPZ262" s="0"/>
      <c r="HQA262" s="0"/>
      <c r="HQB262" s="0"/>
      <c r="HQC262" s="0"/>
      <c r="HQD262" s="0"/>
      <c r="HQE262" s="0"/>
      <c r="HQF262" s="0"/>
      <c r="HQG262" s="0"/>
      <c r="HQH262" s="0"/>
      <c r="HQI262" s="0"/>
      <c r="HQJ262" s="0"/>
      <c r="HQK262" s="0"/>
      <c r="HQL262" s="0"/>
      <c r="HQM262" s="0"/>
      <c r="HQN262" s="0"/>
      <c r="HQO262" s="0"/>
      <c r="HQP262" s="0"/>
      <c r="HQQ262" s="0"/>
      <c r="HQR262" s="0"/>
      <c r="HQS262" s="0"/>
      <c r="HQT262" s="0"/>
      <c r="HQU262" s="0"/>
      <c r="HQV262" s="0"/>
      <c r="HQW262" s="0"/>
      <c r="HQX262" s="0"/>
      <c r="HQY262" s="0"/>
      <c r="HQZ262" s="0"/>
      <c r="HRA262" s="0"/>
      <c r="HRB262" s="0"/>
      <c r="HRC262" s="0"/>
      <c r="HRD262" s="0"/>
      <c r="HRE262" s="0"/>
      <c r="HRF262" s="0"/>
      <c r="HRG262" s="0"/>
      <c r="HRH262" s="0"/>
      <c r="HRI262" s="0"/>
      <c r="HRJ262" s="0"/>
      <c r="HRK262" s="0"/>
      <c r="HRL262" s="0"/>
      <c r="HRM262" s="0"/>
      <c r="HRN262" s="0"/>
      <c r="HRO262" s="0"/>
      <c r="HRP262" s="0"/>
      <c r="HRQ262" s="0"/>
      <c r="HRR262" s="0"/>
      <c r="HRS262" s="0"/>
      <c r="HRT262" s="0"/>
      <c r="HRU262" s="0"/>
      <c r="HRV262" s="0"/>
      <c r="HRW262" s="0"/>
      <c r="HRX262" s="0"/>
      <c r="HRY262" s="0"/>
      <c r="HRZ262" s="0"/>
      <c r="HSA262" s="0"/>
      <c r="HSB262" s="0"/>
      <c r="HSC262" s="0"/>
      <c r="HSD262" s="0"/>
      <c r="HSE262" s="0"/>
      <c r="HSF262" s="0"/>
      <c r="HSG262" s="0"/>
      <c r="HSH262" s="0"/>
      <c r="HSI262" s="0"/>
      <c r="HSJ262" s="0"/>
      <c r="HSK262" s="0"/>
      <c r="HSL262" s="0"/>
      <c r="HSM262" s="0"/>
      <c r="HSN262" s="0"/>
      <c r="HSO262" s="0"/>
      <c r="HSP262" s="0"/>
      <c r="HSQ262" s="0"/>
      <c r="HSR262" s="0"/>
      <c r="HSS262" s="0"/>
      <c r="HST262" s="0"/>
      <c r="HSU262" s="0"/>
      <c r="HSV262" s="0"/>
      <c r="HSW262" s="0"/>
      <c r="HSX262" s="0"/>
      <c r="HSY262" s="0"/>
      <c r="HSZ262" s="0"/>
      <c r="HTA262" s="0"/>
      <c r="HTB262" s="0"/>
      <c r="HTC262" s="0"/>
      <c r="HTD262" s="0"/>
      <c r="HTE262" s="0"/>
      <c r="HTF262" s="0"/>
      <c r="HTG262" s="0"/>
      <c r="HTH262" s="0"/>
      <c r="HTI262" s="0"/>
      <c r="HTJ262" s="0"/>
      <c r="HTK262" s="0"/>
      <c r="HTL262" s="0"/>
      <c r="HTM262" s="0"/>
      <c r="HTN262" s="0"/>
      <c r="HTO262" s="0"/>
      <c r="HTP262" s="0"/>
      <c r="HTQ262" s="0"/>
      <c r="HTR262" s="0"/>
      <c r="HTS262" s="0"/>
      <c r="HTT262" s="0"/>
      <c r="HTU262" s="0"/>
      <c r="HTV262" s="0"/>
      <c r="HTW262" s="0"/>
      <c r="HTX262" s="0"/>
      <c r="HTY262" s="0"/>
      <c r="HTZ262" s="0"/>
      <c r="HUA262" s="0"/>
      <c r="HUB262" s="0"/>
      <c r="HUC262" s="0"/>
      <c r="HUD262" s="0"/>
      <c r="HUE262" s="0"/>
      <c r="HUF262" s="0"/>
      <c r="HUG262" s="0"/>
      <c r="HUH262" s="0"/>
      <c r="HUI262" s="0"/>
      <c r="HUJ262" s="0"/>
      <c r="HUK262" s="0"/>
      <c r="HUL262" s="0"/>
      <c r="HUM262" s="0"/>
      <c r="HUN262" s="0"/>
      <c r="HUO262" s="0"/>
      <c r="HUP262" s="0"/>
      <c r="HUQ262" s="0"/>
      <c r="HUR262" s="0"/>
      <c r="HUS262" s="0"/>
      <c r="HUT262" s="0"/>
      <c r="HUU262" s="0"/>
      <c r="HUV262" s="0"/>
      <c r="HUW262" s="0"/>
      <c r="HUX262" s="0"/>
      <c r="HUY262" s="0"/>
      <c r="HUZ262" s="0"/>
      <c r="HVA262" s="0"/>
      <c r="HVB262" s="0"/>
      <c r="HVC262" s="0"/>
      <c r="HVD262" s="0"/>
      <c r="HVE262" s="0"/>
      <c r="HVF262" s="0"/>
      <c r="HVG262" s="0"/>
      <c r="HVH262" s="0"/>
      <c r="HVI262" s="0"/>
      <c r="HVJ262" s="0"/>
      <c r="HVK262" s="0"/>
      <c r="HVL262" s="0"/>
      <c r="HVM262" s="0"/>
      <c r="HVN262" s="0"/>
      <c r="HVO262" s="0"/>
      <c r="HVP262" s="0"/>
      <c r="HVQ262" s="0"/>
      <c r="HVR262" s="0"/>
      <c r="HVS262" s="0"/>
      <c r="HVT262" s="0"/>
      <c r="HVU262" s="0"/>
      <c r="HVV262" s="0"/>
      <c r="HVW262" s="0"/>
      <c r="HVX262" s="0"/>
      <c r="HVY262" s="0"/>
      <c r="HVZ262" s="0"/>
      <c r="HWA262" s="0"/>
      <c r="HWB262" s="0"/>
      <c r="HWC262" s="0"/>
      <c r="HWD262" s="0"/>
      <c r="HWE262" s="0"/>
      <c r="HWF262" s="0"/>
      <c r="HWG262" s="0"/>
      <c r="HWH262" s="0"/>
      <c r="HWI262" s="0"/>
      <c r="HWJ262" s="0"/>
      <c r="HWK262" s="0"/>
      <c r="HWL262" s="0"/>
      <c r="HWM262" s="0"/>
      <c r="HWN262" s="0"/>
      <c r="HWO262" s="0"/>
      <c r="HWP262" s="0"/>
      <c r="HWQ262" s="0"/>
      <c r="HWR262" s="0"/>
      <c r="HWS262" s="0"/>
      <c r="HWT262" s="0"/>
      <c r="HWU262" s="0"/>
      <c r="HWV262" s="0"/>
      <c r="HWW262" s="0"/>
      <c r="HWX262" s="0"/>
      <c r="HWY262" s="0"/>
      <c r="HWZ262" s="0"/>
      <c r="HXA262" s="0"/>
      <c r="HXB262" s="0"/>
      <c r="HXC262" s="0"/>
      <c r="HXD262" s="0"/>
      <c r="HXE262" s="0"/>
      <c r="HXF262" s="0"/>
      <c r="HXG262" s="0"/>
      <c r="HXH262" s="0"/>
      <c r="HXI262" s="0"/>
      <c r="HXJ262" s="0"/>
      <c r="HXK262" s="0"/>
      <c r="HXL262" s="0"/>
      <c r="HXM262" s="0"/>
      <c r="HXN262" s="0"/>
      <c r="HXO262" s="0"/>
      <c r="HXP262" s="0"/>
      <c r="HXQ262" s="0"/>
      <c r="HXR262" s="0"/>
      <c r="HXS262" s="0"/>
      <c r="HXT262" s="0"/>
      <c r="HXU262" s="0"/>
      <c r="HXV262" s="0"/>
      <c r="HXW262" s="0"/>
      <c r="HXX262" s="0"/>
      <c r="HXY262" s="0"/>
      <c r="HXZ262" s="0"/>
      <c r="HYA262" s="0"/>
      <c r="HYB262" s="0"/>
      <c r="HYC262" s="0"/>
      <c r="HYD262" s="0"/>
      <c r="HYE262" s="0"/>
      <c r="HYF262" s="0"/>
      <c r="HYG262" s="0"/>
      <c r="HYH262" s="0"/>
      <c r="HYI262" s="0"/>
      <c r="HYJ262" s="0"/>
      <c r="HYK262" s="0"/>
      <c r="HYL262" s="0"/>
      <c r="HYM262" s="0"/>
      <c r="HYN262" s="0"/>
      <c r="HYO262" s="0"/>
      <c r="HYP262" s="0"/>
      <c r="HYQ262" s="0"/>
      <c r="HYR262" s="0"/>
      <c r="HYS262" s="0"/>
      <c r="HYT262" s="0"/>
      <c r="HYU262" s="0"/>
      <c r="HYV262" s="0"/>
      <c r="HYW262" s="0"/>
      <c r="HYX262" s="0"/>
      <c r="HYY262" s="0"/>
      <c r="HYZ262" s="0"/>
      <c r="HZA262" s="0"/>
      <c r="HZB262" s="0"/>
      <c r="HZC262" s="0"/>
      <c r="HZD262" s="0"/>
      <c r="HZE262" s="0"/>
      <c r="HZF262" s="0"/>
      <c r="HZG262" s="0"/>
      <c r="HZH262" s="0"/>
      <c r="HZI262" s="0"/>
      <c r="HZJ262" s="0"/>
      <c r="HZK262" s="0"/>
      <c r="HZL262" s="0"/>
      <c r="HZM262" s="0"/>
      <c r="HZN262" s="0"/>
      <c r="HZO262" s="0"/>
      <c r="HZP262" s="0"/>
      <c r="HZQ262" s="0"/>
      <c r="HZR262" s="0"/>
      <c r="HZS262" s="0"/>
      <c r="HZT262" s="0"/>
      <c r="HZU262" s="0"/>
      <c r="HZV262" s="0"/>
      <c r="HZW262" s="0"/>
      <c r="HZX262" s="0"/>
      <c r="HZY262" s="0"/>
      <c r="HZZ262" s="0"/>
      <c r="IAA262" s="0"/>
      <c r="IAB262" s="0"/>
      <c r="IAC262" s="0"/>
      <c r="IAD262" s="0"/>
      <c r="IAE262" s="0"/>
      <c r="IAF262" s="0"/>
      <c r="IAG262" s="0"/>
      <c r="IAH262" s="0"/>
      <c r="IAI262" s="0"/>
      <c r="IAJ262" s="0"/>
      <c r="IAK262" s="0"/>
      <c r="IAL262" s="0"/>
      <c r="IAM262" s="0"/>
      <c r="IAN262" s="0"/>
      <c r="IAO262" s="0"/>
      <c r="IAP262" s="0"/>
      <c r="IAQ262" s="0"/>
      <c r="IAR262" s="0"/>
      <c r="IAS262" s="0"/>
      <c r="IAT262" s="0"/>
      <c r="IAU262" s="0"/>
      <c r="IAV262" s="0"/>
      <c r="IAW262" s="0"/>
      <c r="IAX262" s="0"/>
      <c r="IAY262" s="0"/>
      <c r="IAZ262" s="0"/>
      <c r="IBA262" s="0"/>
      <c r="IBB262" s="0"/>
      <c r="IBC262" s="0"/>
      <c r="IBD262" s="0"/>
      <c r="IBE262" s="0"/>
      <c r="IBF262" s="0"/>
      <c r="IBG262" s="0"/>
      <c r="IBH262" s="0"/>
      <c r="IBI262" s="0"/>
      <c r="IBJ262" s="0"/>
      <c r="IBK262" s="0"/>
      <c r="IBL262" s="0"/>
      <c r="IBM262" s="0"/>
      <c r="IBN262" s="0"/>
      <c r="IBO262" s="0"/>
      <c r="IBP262" s="0"/>
      <c r="IBQ262" s="0"/>
      <c r="IBR262" s="0"/>
      <c r="IBS262" s="0"/>
      <c r="IBT262" s="0"/>
      <c r="IBU262" s="0"/>
      <c r="IBV262" s="0"/>
      <c r="IBW262" s="0"/>
      <c r="IBX262" s="0"/>
      <c r="IBY262" s="0"/>
      <c r="IBZ262" s="0"/>
      <c r="ICA262" s="0"/>
      <c r="ICB262" s="0"/>
      <c r="ICC262" s="0"/>
      <c r="ICD262" s="0"/>
      <c r="ICE262" s="0"/>
      <c r="ICF262" s="0"/>
      <c r="ICG262" s="0"/>
      <c r="ICH262" s="0"/>
      <c r="ICI262" s="0"/>
      <c r="ICJ262" s="0"/>
      <c r="ICK262" s="0"/>
      <c r="ICL262" s="0"/>
      <c r="ICM262" s="0"/>
      <c r="ICN262" s="0"/>
      <c r="ICO262" s="0"/>
      <c r="ICP262" s="0"/>
      <c r="ICQ262" s="0"/>
      <c r="ICR262" s="0"/>
      <c r="ICS262" s="0"/>
      <c r="ICT262" s="0"/>
      <c r="ICU262" s="0"/>
      <c r="ICV262" s="0"/>
      <c r="ICW262" s="0"/>
      <c r="ICX262" s="0"/>
      <c r="ICY262" s="0"/>
      <c r="ICZ262" s="0"/>
      <c r="IDA262" s="0"/>
      <c r="IDB262" s="0"/>
      <c r="IDC262" s="0"/>
      <c r="IDD262" s="0"/>
      <c r="IDE262" s="0"/>
      <c r="IDF262" s="0"/>
      <c r="IDG262" s="0"/>
      <c r="IDH262" s="0"/>
      <c r="IDI262" s="0"/>
      <c r="IDJ262" s="0"/>
      <c r="IDK262" s="0"/>
      <c r="IDL262" s="0"/>
      <c r="IDM262" s="0"/>
      <c r="IDN262" s="0"/>
      <c r="IDO262" s="0"/>
      <c r="IDP262" s="0"/>
      <c r="IDQ262" s="0"/>
      <c r="IDR262" s="0"/>
      <c r="IDS262" s="0"/>
      <c r="IDT262" s="0"/>
      <c r="IDU262" s="0"/>
      <c r="IDV262" s="0"/>
      <c r="IDW262" s="0"/>
      <c r="IDX262" s="0"/>
      <c r="IDY262" s="0"/>
      <c r="IDZ262" s="0"/>
      <c r="IEA262" s="0"/>
      <c r="IEB262" s="0"/>
      <c r="IEC262" s="0"/>
      <c r="IED262" s="0"/>
      <c r="IEE262" s="0"/>
      <c r="IEF262" s="0"/>
      <c r="IEG262" s="0"/>
      <c r="IEH262" s="0"/>
      <c r="IEI262" s="0"/>
      <c r="IEJ262" s="0"/>
      <c r="IEK262" s="0"/>
      <c r="IEL262" s="0"/>
      <c r="IEM262" s="0"/>
      <c r="IEN262" s="0"/>
      <c r="IEO262" s="0"/>
      <c r="IEP262" s="0"/>
      <c r="IEQ262" s="0"/>
      <c r="IER262" s="0"/>
      <c r="IES262" s="0"/>
      <c r="IET262" s="0"/>
      <c r="IEU262" s="0"/>
      <c r="IEV262" s="0"/>
      <c r="IEW262" s="0"/>
      <c r="IEX262" s="0"/>
      <c r="IEY262" s="0"/>
      <c r="IEZ262" s="0"/>
      <c r="IFA262" s="0"/>
      <c r="IFB262" s="0"/>
      <c r="IFC262" s="0"/>
      <c r="IFD262" s="0"/>
      <c r="IFE262" s="0"/>
      <c r="IFF262" s="0"/>
      <c r="IFG262" s="0"/>
      <c r="IFH262" s="0"/>
      <c r="IFI262" s="0"/>
      <c r="IFJ262" s="0"/>
      <c r="IFK262" s="0"/>
      <c r="IFL262" s="0"/>
      <c r="IFM262" s="0"/>
      <c r="IFN262" s="0"/>
      <c r="IFO262" s="0"/>
      <c r="IFP262" s="0"/>
      <c r="IFQ262" s="0"/>
      <c r="IFR262" s="0"/>
      <c r="IFS262" s="0"/>
      <c r="IFT262" s="0"/>
      <c r="IFU262" s="0"/>
      <c r="IFV262" s="0"/>
      <c r="IFW262" s="0"/>
      <c r="IFX262" s="0"/>
      <c r="IFY262" s="0"/>
      <c r="IFZ262" s="0"/>
      <c r="IGA262" s="0"/>
      <c r="IGB262" s="0"/>
      <c r="IGC262" s="0"/>
      <c r="IGD262" s="0"/>
      <c r="IGE262" s="0"/>
      <c r="IGF262" s="0"/>
      <c r="IGG262" s="0"/>
      <c r="IGH262" s="0"/>
      <c r="IGI262" s="0"/>
      <c r="IGJ262" s="0"/>
      <c r="IGK262" s="0"/>
      <c r="IGL262" s="0"/>
      <c r="IGM262" s="0"/>
      <c r="IGN262" s="0"/>
      <c r="IGO262" s="0"/>
      <c r="IGP262" s="0"/>
      <c r="IGQ262" s="0"/>
      <c r="IGR262" s="0"/>
      <c r="IGS262" s="0"/>
      <c r="IGT262" s="0"/>
      <c r="IGU262" s="0"/>
      <c r="IGV262" s="0"/>
      <c r="IGW262" s="0"/>
      <c r="IGX262" s="0"/>
      <c r="IGY262" s="0"/>
      <c r="IGZ262" s="0"/>
      <c r="IHA262" s="0"/>
      <c r="IHB262" s="0"/>
      <c r="IHC262" s="0"/>
      <c r="IHD262" s="0"/>
      <c r="IHE262" s="0"/>
      <c r="IHF262" s="0"/>
      <c r="IHG262" s="0"/>
      <c r="IHH262" s="0"/>
      <c r="IHI262" s="0"/>
      <c r="IHJ262" s="0"/>
      <c r="IHK262" s="0"/>
      <c r="IHL262" s="0"/>
      <c r="IHM262" s="0"/>
      <c r="IHN262" s="0"/>
      <c r="IHO262" s="0"/>
      <c r="IHP262" s="0"/>
      <c r="IHQ262" s="0"/>
      <c r="IHR262" s="0"/>
      <c r="IHS262" s="0"/>
      <c r="IHT262" s="0"/>
      <c r="IHU262" s="0"/>
      <c r="IHV262" s="0"/>
      <c r="IHW262" s="0"/>
      <c r="IHX262" s="0"/>
      <c r="IHY262" s="0"/>
      <c r="IHZ262" s="0"/>
      <c r="IIA262" s="0"/>
      <c r="IIB262" s="0"/>
      <c r="IIC262" s="0"/>
      <c r="IID262" s="0"/>
      <c r="IIE262" s="0"/>
      <c r="IIF262" s="0"/>
      <c r="IIG262" s="0"/>
      <c r="IIH262" s="0"/>
      <c r="III262" s="0"/>
      <c r="IIJ262" s="0"/>
      <c r="IIK262" s="0"/>
      <c r="IIL262" s="0"/>
      <c r="IIM262" s="0"/>
      <c r="IIN262" s="0"/>
      <c r="IIO262" s="0"/>
      <c r="IIP262" s="0"/>
      <c r="IIQ262" s="0"/>
      <c r="IIR262" s="0"/>
      <c r="IIS262" s="0"/>
      <c r="IIT262" s="0"/>
      <c r="IIU262" s="0"/>
      <c r="IIV262" s="0"/>
      <c r="IIW262" s="0"/>
      <c r="IIX262" s="0"/>
      <c r="IIY262" s="0"/>
      <c r="IIZ262" s="0"/>
      <c r="IJA262" s="0"/>
      <c r="IJB262" s="0"/>
      <c r="IJC262" s="0"/>
      <c r="IJD262" s="0"/>
      <c r="IJE262" s="0"/>
      <c r="IJF262" s="0"/>
      <c r="IJG262" s="0"/>
      <c r="IJH262" s="0"/>
      <c r="IJI262" s="0"/>
      <c r="IJJ262" s="0"/>
      <c r="IJK262" s="0"/>
      <c r="IJL262" s="0"/>
      <c r="IJM262" s="0"/>
      <c r="IJN262" s="0"/>
      <c r="IJO262" s="0"/>
      <c r="IJP262" s="0"/>
      <c r="IJQ262" s="0"/>
      <c r="IJR262" s="0"/>
      <c r="IJS262" s="0"/>
      <c r="IJT262" s="0"/>
      <c r="IJU262" s="0"/>
      <c r="IJV262" s="0"/>
      <c r="IJW262" s="0"/>
      <c r="IJX262" s="0"/>
      <c r="IJY262" s="0"/>
      <c r="IJZ262" s="0"/>
      <c r="IKA262" s="0"/>
      <c r="IKB262" s="0"/>
      <c r="IKC262" s="0"/>
      <c r="IKD262" s="0"/>
      <c r="IKE262" s="0"/>
      <c r="IKF262" s="0"/>
      <c r="IKG262" s="0"/>
      <c r="IKH262" s="0"/>
      <c r="IKI262" s="0"/>
      <c r="IKJ262" s="0"/>
      <c r="IKK262" s="0"/>
      <c r="IKL262" s="0"/>
      <c r="IKM262" s="0"/>
      <c r="IKN262" s="0"/>
      <c r="IKO262" s="0"/>
      <c r="IKP262" s="0"/>
      <c r="IKQ262" s="0"/>
      <c r="IKR262" s="0"/>
      <c r="IKS262" s="0"/>
      <c r="IKT262" s="0"/>
      <c r="IKU262" s="0"/>
      <c r="IKV262" s="0"/>
      <c r="IKW262" s="0"/>
      <c r="IKX262" s="0"/>
      <c r="IKY262" s="0"/>
      <c r="IKZ262" s="0"/>
      <c r="ILA262" s="0"/>
      <c r="ILB262" s="0"/>
      <c r="ILC262" s="0"/>
      <c r="ILD262" s="0"/>
      <c r="ILE262" s="0"/>
      <c r="ILF262" s="0"/>
      <c r="ILG262" s="0"/>
      <c r="ILH262" s="0"/>
      <c r="ILI262" s="0"/>
      <c r="ILJ262" s="0"/>
      <c r="ILK262" s="0"/>
      <c r="ILL262" s="0"/>
      <c r="ILM262" s="0"/>
      <c r="ILN262" s="0"/>
      <c r="ILO262" s="0"/>
      <c r="ILP262" s="0"/>
      <c r="ILQ262" s="0"/>
      <c r="ILR262" s="0"/>
      <c r="ILS262" s="0"/>
      <c r="ILT262" s="0"/>
      <c r="ILU262" s="0"/>
      <c r="ILV262" s="0"/>
      <c r="ILW262" s="0"/>
      <c r="ILX262" s="0"/>
      <c r="ILY262" s="0"/>
      <c r="ILZ262" s="0"/>
      <c r="IMA262" s="0"/>
      <c r="IMB262" s="0"/>
      <c r="IMC262" s="0"/>
      <c r="IMD262" s="0"/>
      <c r="IME262" s="0"/>
      <c r="IMF262" s="0"/>
      <c r="IMG262" s="0"/>
      <c r="IMH262" s="0"/>
      <c r="IMI262" s="0"/>
      <c r="IMJ262" s="0"/>
      <c r="IMK262" s="0"/>
      <c r="IML262" s="0"/>
      <c r="IMM262" s="0"/>
      <c r="IMN262" s="0"/>
      <c r="IMO262" s="0"/>
      <c r="IMP262" s="0"/>
      <c r="IMQ262" s="0"/>
      <c r="IMR262" s="0"/>
      <c r="IMS262" s="0"/>
      <c r="IMT262" s="0"/>
      <c r="IMU262" s="0"/>
      <c r="IMV262" s="0"/>
      <c r="IMW262" s="0"/>
      <c r="IMX262" s="0"/>
      <c r="IMY262" s="0"/>
      <c r="IMZ262" s="0"/>
      <c r="INA262" s="0"/>
      <c r="INB262" s="0"/>
      <c r="INC262" s="0"/>
      <c r="IND262" s="0"/>
      <c r="INE262" s="0"/>
      <c r="INF262" s="0"/>
      <c r="ING262" s="0"/>
      <c r="INH262" s="0"/>
      <c r="INI262" s="0"/>
      <c r="INJ262" s="0"/>
      <c r="INK262" s="0"/>
      <c r="INL262" s="0"/>
      <c r="INM262" s="0"/>
      <c r="INN262" s="0"/>
      <c r="INO262" s="0"/>
      <c r="INP262" s="0"/>
      <c r="INQ262" s="0"/>
      <c r="INR262" s="0"/>
      <c r="INS262" s="0"/>
      <c r="INT262" s="0"/>
      <c r="INU262" s="0"/>
      <c r="INV262" s="0"/>
      <c r="INW262" s="0"/>
      <c r="INX262" s="0"/>
      <c r="INY262" s="0"/>
      <c r="INZ262" s="0"/>
      <c r="IOA262" s="0"/>
      <c r="IOB262" s="0"/>
      <c r="IOC262" s="0"/>
      <c r="IOD262" s="0"/>
      <c r="IOE262" s="0"/>
      <c r="IOF262" s="0"/>
      <c r="IOG262" s="0"/>
      <c r="IOH262" s="0"/>
      <c r="IOI262" s="0"/>
      <c r="IOJ262" s="0"/>
      <c r="IOK262" s="0"/>
      <c r="IOL262" s="0"/>
      <c r="IOM262" s="0"/>
      <c r="ION262" s="0"/>
      <c r="IOO262" s="0"/>
      <c r="IOP262" s="0"/>
      <c r="IOQ262" s="0"/>
      <c r="IOR262" s="0"/>
      <c r="IOS262" s="0"/>
      <c r="IOT262" s="0"/>
      <c r="IOU262" s="0"/>
      <c r="IOV262" s="0"/>
      <c r="IOW262" s="0"/>
      <c r="IOX262" s="0"/>
      <c r="IOY262" s="0"/>
      <c r="IOZ262" s="0"/>
      <c r="IPA262" s="0"/>
      <c r="IPB262" s="0"/>
      <c r="IPC262" s="0"/>
      <c r="IPD262" s="0"/>
      <c r="IPE262" s="0"/>
      <c r="IPF262" s="0"/>
      <c r="IPG262" s="0"/>
      <c r="IPH262" s="0"/>
      <c r="IPI262" s="0"/>
      <c r="IPJ262" s="0"/>
      <c r="IPK262" s="0"/>
      <c r="IPL262" s="0"/>
      <c r="IPM262" s="0"/>
      <c r="IPN262" s="0"/>
      <c r="IPO262" s="0"/>
      <c r="IPP262" s="0"/>
      <c r="IPQ262" s="0"/>
      <c r="IPR262" s="0"/>
      <c r="IPS262" s="0"/>
      <c r="IPT262" s="0"/>
      <c r="IPU262" s="0"/>
      <c r="IPV262" s="0"/>
      <c r="IPW262" s="0"/>
      <c r="IPX262" s="0"/>
      <c r="IPY262" s="0"/>
      <c r="IPZ262" s="0"/>
      <c r="IQA262" s="0"/>
      <c r="IQB262" s="0"/>
      <c r="IQC262" s="0"/>
      <c r="IQD262" s="0"/>
      <c r="IQE262" s="0"/>
      <c r="IQF262" s="0"/>
      <c r="IQG262" s="0"/>
      <c r="IQH262" s="0"/>
      <c r="IQI262" s="0"/>
      <c r="IQJ262" s="0"/>
      <c r="IQK262" s="0"/>
      <c r="IQL262" s="0"/>
      <c r="IQM262" s="0"/>
      <c r="IQN262" s="0"/>
      <c r="IQO262" s="0"/>
      <c r="IQP262" s="0"/>
      <c r="IQQ262" s="0"/>
      <c r="IQR262" s="0"/>
      <c r="IQS262" s="0"/>
      <c r="IQT262" s="0"/>
      <c r="IQU262" s="0"/>
      <c r="IQV262" s="0"/>
      <c r="IQW262" s="0"/>
      <c r="IQX262" s="0"/>
      <c r="IQY262" s="0"/>
      <c r="IQZ262" s="0"/>
      <c r="IRA262" s="0"/>
      <c r="IRB262" s="0"/>
      <c r="IRC262" s="0"/>
      <c r="IRD262" s="0"/>
      <c r="IRE262" s="0"/>
      <c r="IRF262" s="0"/>
      <c r="IRG262" s="0"/>
      <c r="IRH262" s="0"/>
      <c r="IRI262" s="0"/>
      <c r="IRJ262" s="0"/>
      <c r="IRK262" s="0"/>
      <c r="IRL262" s="0"/>
      <c r="IRM262" s="0"/>
      <c r="IRN262" s="0"/>
      <c r="IRO262" s="0"/>
      <c r="IRP262" s="0"/>
      <c r="IRQ262" s="0"/>
      <c r="IRR262" s="0"/>
      <c r="IRS262" s="0"/>
      <c r="IRT262" s="0"/>
      <c r="IRU262" s="0"/>
      <c r="IRV262" s="0"/>
      <c r="IRW262" s="0"/>
      <c r="IRX262" s="0"/>
      <c r="IRY262" s="0"/>
      <c r="IRZ262" s="0"/>
      <c r="ISA262" s="0"/>
      <c r="ISB262" s="0"/>
      <c r="ISC262" s="0"/>
      <c r="ISD262" s="0"/>
      <c r="ISE262" s="0"/>
      <c r="ISF262" s="0"/>
      <c r="ISG262" s="0"/>
      <c r="ISH262" s="0"/>
      <c r="ISI262" s="0"/>
      <c r="ISJ262" s="0"/>
      <c r="ISK262" s="0"/>
      <c r="ISL262" s="0"/>
      <c r="ISM262" s="0"/>
      <c r="ISN262" s="0"/>
      <c r="ISO262" s="0"/>
      <c r="ISP262" s="0"/>
      <c r="ISQ262" s="0"/>
      <c r="ISR262" s="0"/>
      <c r="ISS262" s="0"/>
      <c r="IST262" s="0"/>
      <c r="ISU262" s="0"/>
      <c r="ISV262" s="0"/>
      <c r="ISW262" s="0"/>
      <c r="ISX262" s="0"/>
      <c r="ISY262" s="0"/>
      <c r="ISZ262" s="0"/>
      <c r="ITA262" s="0"/>
      <c r="ITB262" s="0"/>
      <c r="ITC262" s="0"/>
      <c r="ITD262" s="0"/>
      <c r="ITE262" s="0"/>
      <c r="ITF262" s="0"/>
      <c r="ITG262" s="0"/>
      <c r="ITH262" s="0"/>
      <c r="ITI262" s="0"/>
      <c r="ITJ262" s="0"/>
      <c r="ITK262" s="0"/>
      <c r="ITL262" s="0"/>
      <c r="ITM262" s="0"/>
      <c r="ITN262" s="0"/>
      <c r="ITO262" s="0"/>
      <c r="ITP262" s="0"/>
      <c r="ITQ262" s="0"/>
      <c r="ITR262" s="0"/>
      <c r="ITS262" s="0"/>
      <c r="ITT262" s="0"/>
      <c r="ITU262" s="0"/>
      <c r="ITV262" s="0"/>
      <c r="ITW262" s="0"/>
      <c r="ITX262" s="0"/>
      <c r="ITY262" s="0"/>
      <c r="ITZ262" s="0"/>
      <c r="IUA262" s="0"/>
      <c r="IUB262" s="0"/>
      <c r="IUC262" s="0"/>
      <c r="IUD262" s="0"/>
      <c r="IUE262" s="0"/>
      <c r="IUF262" s="0"/>
      <c r="IUG262" s="0"/>
      <c r="IUH262" s="0"/>
      <c r="IUI262" s="0"/>
      <c r="IUJ262" s="0"/>
      <c r="IUK262" s="0"/>
      <c r="IUL262" s="0"/>
      <c r="IUM262" s="0"/>
      <c r="IUN262" s="0"/>
      <c r="IUO262" s="0"/>
      <c r="IUP262" s="0"/>
      <c r="IUQ262" s="0"/>
      <c r="IUR262" s="0"/>
      <c r="IUS262" s="0"/>
      <c r="IUT262" s="0"/>
      <c r="IUU262" s="0"/>
      <c r="IUV262" s="0"/>
      <c r="IUW262" s="0"/>
      <c r="IUX262" s="0"/>
      <c r="IUY262" s="0"/>
      <c r="IUZ262" s="0"/>
      <c r="IVA262" s="0"/>
      <c r="IVB262" s="0"/>
      <c r="IVC262" s="0"/>
      <c r="IVD262" s="0"/>
      <c r="IVE262" s="0"/>
      <c r="IVF262" s="0"/>
      <c r="IVG262" s="0"/>
      <c r="IVH262" s="0"/>
      <c r="IVI262" s="0"/>
      <c r="IVJ262" s="0"/>
      <c r="IVK262" s="0"/>
      <c r="IVL262" s="0"/>
      <c r="IVM262" s="0"/>
      <c r="IVN262" s="0"/>
      <c r="IVO262" s="0"/>
      <c r="IVP262" s="0"/>
      <c r="IVQ262" s="0"/>
      <c r="IVR262" s="0"/>
      <c r="IVS262" s="0"/>
      <c r="IVT262" s="0"/>
      <c r="IVU262" s="0"/>
      <c r="IVV262" s="0"/>
      <c r="IVW262" s="0"/>
      <c r="IVX262" s="0"/>
      <c r="IVY262" s="0"/>
      <c r="IVZ262" s="0"/>
      <c r="IWA262" s="0"/>
      <c r="IWB262" s="0"/>
      <c r="IWC262" s="0"/>
      <c r="IWD262" s="0"/>
      <c r="IWE262" s="0"/>
      <c r="IWF262" s="0"/>
      <c r="IWG262" s="0"/>
      <c r="IWH262" s="0"/>
      <c r="IWI262" s="0"/>
      <c r="IWJ262" s="0"/>
      <c r="IWK262" s="0"/>
      <c r="IWL262" s="0"/>
      <c r="IWM262" s="0"/>
      <c r="IWN262" s="0"/>
      <c r="IWO262" s="0"/>
      <c r="IWP262" s="0"/>
      <c r="IWQ262" s="0"/>
      <c r="IWR262" s="0"/>
      <c r="IWS262" s="0"/>
      <c r="IWT262" s="0"/>
      <c r="IWU262" s="0"/>
      <c r="IWV262" s="0"/>
      <c r="IWW262" s="0"/>
      <c r="IWX262" s="0"/>
      <c r="IWY262" s="0"/>
      <c r="IWZ262" s="0"/>
      <c r="IXA262" s="0"/>
      <c r="IXB262" s="0"/>
      <c r="IXC262" s="0"/>
      <c r="IXD262" s="0"/>
      <c r="IXE262" s="0"/>
      <c r="IXF262" s="0"/>
      <c r="IXG262" s="0"/>
      <c r="IXH262" s="0"/>
      <c r="IXI262" s="0"/>
      <c r="IXJ262" s="0"/>
      <c r="IXK262" s="0"/>
      <c r="IXL262" s="0"/>
      <c r="IXM262" s="0"/>
      <c r="IXN262" s="0"/>
      <c r="IXO262" s="0"/>
      <c r="IXP262" s="0"/>
      <c r="IXQ262" s="0"/>
      <c r="IXR262" s="0"/>
      <c r="IXS262" s="0"/>
      <c r="IXT262" s="0"/>
      <c r="IXU262" s="0"/>
      <c r="IXV262" s="0"/>
      <c r="IXW262" s="0"/>
      <c r="IXX262" s="0"/>
      <c r="IXY262" s="0"/>
      <c r="IXZ262" s="0"/>
      <c r="IYA262" s="0"/>
      <c r="IYB262" s="0"/>
      <c r="IYC262" s="0"/>
      <c r="IYD262" s="0"/>
      <c r="IYE262" s="0"/>
      <c r="IYF262" s="0"/>
      <c r="IYG262" s="0"/>
      <c r="IYH262" s="0"/>
      <c r="IYI262" s="0"/>
      <c r="IYJ262" s="0"/>
      <c r="IYK262" s="0"/>
      <c r="IYL262" s="0"/>
      <c r="IYM262" s="0"/>
      <c r="IYN262" s="0"/>
      <c r="IYO262" s="0"/>
      <c r="IYP262" s="0"/>
      <c r="IYQ262" s="0"/>
      <c r="IYR262" s="0"/>
      <c r="IYS262" s="0"/>
      <c r="IYT262" s="0"/>
      <c r="IYU262" s="0"/>
      <c r="IYV262" s="0"/>
      <c r="IYW262" s="0"/>
      <c r="IYX262" s="0"/>
      <c r="IYY262" s="0"/>
      <c r="IYZ262" s="0"/>
      <c r="IZA262" s="0"/>
      <c r="IZB262" s="0"/>
      <c r="IZC262" s="0"/>
      <c r="IZD262" s="0"/>
      <c r="IZE262" s="0"/>
      <c r="IZF262" s="0"/>
      <c r="IZG262" s="0"/>
      <c r="IZH262" s="0"/>
      <c r="IZI262" s="0"/>
      <c r="IZJ262" s="0"/>
      <c r="IZK262" s="0"/>
      <c r="IZL262" s="0"/>
      <c r="IZM262" s="0"/>
      <c r="IZN262" s="0"/>
      <c r="IZO262" s="0"/>
      <c r="IZP262" s="0"/>
      <c r="IZQ262" s="0"/>
      <c r="IZR262" s="0"/>
      <c r="IZS262" s="0"/>
      <c r="IZT262" s="0"/>
      <c r="IZU262" s="0"/>
      <c r="IZV262" s="0"/>
      <c r="IZW262" s="0"/>
      <c r="IZX262" s="0"/>
      <c r="IZY262" s="0"/>
      <c r="IZZ262" s="0"/>
      <c r="JAA262" s="0"/>
      <c r="JAB262" s="0"/>
      <c r="JAC262" s="0"/>
      <c r="JAD262" s="0"/>
      <c r="JAE262" s="0"/>
      <c r="JAF262" s="0"/>
      <c r="JAG262" s="0"/>
      <c r="JAH262" s="0"/>
      <c r="JAI262" s="0"/>
      <c r="JAJ262" s="0"/>
      <c r="JAK262" s="0"/>
      <c r="JAL262" s="0"/>
      <c r="JAM262" s="0"/>
      <c r="JAN262" s="0"/>
      <c r="JAO262" s="0"/>
      <c r="JAP262" s="0"/>
      <c r="JAQ262" s="0"/>
      <c r="JAR262" s="0"/>
      <c r="JAS262" s="0"/>
      <c r="JAT262" s="0"/>
      <c r="JAU262" s="0"/>
      <c r="JAV262" s="0"/>
      <c r="JAW262" s="0"/>
      <c r="JAX262" s="0"/>
      <c r="JAY262" s="0"/>
      <c r="JAZ262" s="0"/>
      <c r="JBA262" s="0"/>
      <c r="JBB262" s="0"/>
      <c r="JBC262" s="0"/>
      <c r="JBD262" s="0"/>
      <c r="JBE262" s="0"/>
      <c r="JBF262" s="0"/>
      <c r="JBG262" s="0"/>
      <c r="JBH262" s="0"/>
      <c r="JBI262" s="0"/>
      <c r="JBJ262" s="0"/>
      <c r="JBK262" s="0"/>
      <c r="JBL262" s="0"/>
      <c r="JBM262" s="0"/>
      <c r="JBN262" s="0"/>
      <c r="JBO262" s="0"/>
      <c r="JBP262" s="0"/>
      <c r="JBQ262" s="0"/>
      <c r="JBR262" s="0"/>
      <c r="JBS262" s="0"/>
      <c r="JBT262" s="0"/>
      <c r="JBU262" s="0"/>
      <c r="JBV262" s="0"/>
      <c r="JBW262" s="0"/>
      <c r="JBX262" s="0"/>
      <c r="JBY262" s="0"/>
      <c r="JBZ262" s="0"/>
      <c r="JCA262" s="0"/>
      <c r="JCB262" s="0"/>
      <c r="JCC262" s="0"/>
      <c r="JCD262" s="0"/>
      <c r="JCE262" s="0"/>
      <c r="JCF262" s="0"/>
      <c r="JCG262" s="0"/>
      <c r="JCH262" s="0"/>
      <c r="JCI262" s="0"/>
      <c r="JCJ262" s="0"/>
      <c r="JCK262" s="0"/>
      <c r="JCL262" s="0"/>
      <c r="JCM262" s="0"/>
      <c r="JCN262" s="0"/>
      <c r="JCO262" s="0"/>
      <c r="JCP262" s="0"/>
      <c r="JCQ262" s="0"/>
      <c r="JCR262" s="0"/>
      <c r="JCS262" s="0"/>
      <c r="JCT262" s="0"/>
      <c r="JCU262" s="0"/>
      <c r="JCV262" s="0"/>
      <c r="JCW262" s="0"/>
      <c r="JCX262" s="0"/>
      <c r="JCY262" s="0"/>
      <c r="JCZ262" s="0"/>
      <c r="JDA262" s="0"/>
      <c r="JDB262" s="0"/>
      <c r="JDC262" s="0"/>
      <c r="JDD262" s="0"/>
      <c r="JDE262" s="0"/>
      <c r="JDF262" s="0"/>
      <c r="JDG262" s="0"/>
      <c r="JDH262" s="0"/>
      <c r="JDI262" s="0"/>
      <c r="JDJ262" s="0"/>
      <c r="JDK262" s="0"/>
      <c r="JDL262" s="0"/>
      <c r="JDM262" s="0"/>
      <c r="JDN262" s="0"/>
      <c r="JDO262" s="0"/>
      <c r="JDP262" s="0"/>
      <c r="JDQ262" s="0"/>
      <c r="JDR262" s="0"/>
      <c r="JDS262" s="0"/>
      <c r="JDT262" s="0"/>
      <c r="JDU262" s="0"/>
      <c r="JDV262" s="0"/>
      <c r="JDW262" s="0"/>
      <c r="JDX262" s="0"/>
      <c r="JDY262" s="0"/>
      <c r="JDZ262" s="0"/>
      <c r="JEA262" s="0"/>
      <c r="JEB262" s="0"/>
      <c r="JEC262" s="0"/>
      <c r="JED262" s="0"/>
      <c r="JEE262" s="0"/>
      <c r="JEF262" s="0"/>
      <c r="JEG262" s="0"/>
      <c r="JEH262" s="0"/>
      <c r="JEI262" s="0"/>
      <c r="JEJ262" s="0"/>
      <c r="JEK262" s="0"/>
      <c r="JEL262" s="0"/>
      <c r="JEM262" s="0"/>
      <c r="JEN262" s="0"/>
      <c r="JEO262" s="0"/>
      <c r="JEP262" s="0"/>
      <c r="JEQ262" s="0"/>
      <c r="JER262" s="0"/>
      <c r="JES262" s="0"/>
      <c r="JET262" s="0"/>
      <c r="JEU262" s="0"/>
      <c r="JEV262" s="0"/>
      <c r="JEW262" s="0"/>
      <c r="JEX262" s="0"/>
      <c r="JEY262" s="0"/>
      <c r="JEZ262" s="0"/>
      <c r="JFA262" s="0"/>
      <c r="JFB262" s="0"/>
      <c r="JFC262" s="0"/>
      <c r="JFD262" s="0"/>
      <c r="JFE262" s="0"/>
      <c r="JFF262" s="0"/>
      <c r="JFG262" s="0"/>
      <c r="JFH262" s="0"/>
      <c r="JFI262" s="0"/>
      <c r="JFJ262" s="0"/>
      <c r="JFK262" s="0"/>
      <c r="JFL262" s="0"/>
      <c r="JFM262" s="0"/>
      <c r="JFN262" s="0"/>
      <c r="JFO262" s="0"/>
      <c r="JFP262" s="0"/>
      <c r="JFQ262" s="0"/>
      <c r="JFR262" s="0"/>
      <c r="JFS262" s="0"/>
      <c r="JFT262" s="0"/>
      <c r="JFU262" s="0"/>
      <c r="JFV262" s="0"/>
      <c r="JFW262" s="0"/>
      <c r="JFX262" s="0"/>
      <c r="JFY262" s="0"/>
      <c r="JFZ262" s="0"/>
      <c r="JGA262" s="0"/>
      <c r="JGB262" s="0"/>
      <c r="JGC262" s="0"/>
      <c r="JGD262" s="0"/>
      <c r="JGE262" s="0"/>
      <c r="JGF262" s="0"/>
      <c r="JGG262" s="0"/>
      <c r="JGH262" s="0"/>
      <c r="JGI262" s="0"/>
      <c r="JGJ262" s="0"/>
      <c r="JGK262" s="0"/>
      <c r="JGL262" s="0"/>
      <c r="JGM262" s="0"/>
      <c r="JGN262" s="0"/>
      <c r="JGO262" s="0"/>
      <c r="JGP262" s="0"/>
      <c r="JGQ262" s="0"/>
      <c r="JGR262" s="0"/>
      <c r="JGS262" s="0"/>
      <c r="JGT262" s="0"/>
      <c r="JGU262" s="0"/>
      <c r="JGV262" s="0"/>
      <c r="JGW262" s="0"/>
      <c r="JGX262" s="0"/>
      <c r="JGY262" s="0"/>
      <c r="JGZ262" s="0"/>
      <c r="JHA262" s="0"/>
      <c r="JHB262" s="0"/>
      <c r="JHC262" s="0"/>
      <c r="JHD262" s="0"/>
      <c r="JHE262" s="0"/>
      <c r="JHF262" s="0"/>
      <c r="JHG262" s="0"/>
      <c r="JHH262" s="0"/>
      <c r="JHI262" s="0"/>
      <c r="JHJ262" s="0"/>
      <c r="JHK262" s="0"/>
      <c r="JHL262" s="0"/>
      <c r="JHM262" s="0"/>
      <c r="JHN262" s="0"/>
      <c r="JHO262" s="0"/>
      <c r="JHP262" s="0"/>
      <c r="JHQ262" s="0"/>
      <c r="JHR262" s="0"/>
      <c r="JHS262" s="0"/>
      <c r="JHT262" s="0"/>
      <c r="JHU262" s="0"/>
      <c r="JHV262" s="0"/>
      <c r="JHW262" s="0"/>
      <c r="JHX262" s="0"/>
      <c r="JHY262" s="0"/>
      <c r="JHZ262" s="0"/>
      <c r="JIA262" s="0"/>
      <c r="JIB262" s="0"/>
      <c r="JIC262" s="0"/>
      <c r="JID262" s="0"/>
      <c r="JIE262" s="0"/>
      <c r="JIF262" s="0"/>
      <c r="JIG262" s="0"/>
      <c r="JIH262" s="0"/>
      <c r="JII262" s="0"/>
      <c r="JIJ262" s="0"/>
      <c r="JIK262" s="0"/>
      <c r="JIL262" s="0"/>
      <c r="JIM262" s="0"/>
      <c r="JIN262" s="0"/>
      <c r="JIO262" s="0"/>
      <c r="JIP262" s="0"/>
      <c r="JIQ262" s="0"/>
      <c r="JIR262" s="0"/>
      <c r="JIS262" s="0"/>
      <c r="JIT262" s="0"/>
      <c r="JIU262" s="0"/>
      <c r="JIV262" s="0"/>
      <c r="JIW262" s="0"/>
      <c r="JIX262" s="0"/>
      <c r="JIY262" s="0"/>
      <c r="JIZ262" s="0"/>
      <c r="JJA262" s="0"/>
      <c r="JJB262" s="0"/>
      <c r="JJC262" s="0"/>
      <c r="JJD262" s="0"/>
      <c r="JJE262" s="0"/>
      <c r="JJF262" s="0"/>
      <c r="JJG262" s="0"/>
      <c r="JJH262" s="0"/>
      <c r="JJI262" s="0"/>
      <c r="JJJ262" s="0"/>
      <c r="JJK262" s="0"/>
      <c r="JJL262" s="0"/>
      <c r="JJM262" s="0"/>
      <c r="JJN262" s="0"/>
      <c r="JJO262" s="0"/>
      <c r="JJP262" s="0"/>
      <c r="JJQ262" s="0"/>
      <c r="JJR262" s="0"/>
      <c r="JJS262" s="0"/>
      <c r="JJT262" s="0"/>
      <c r="JJU262" s="0"/>
      <c r="JJV262" s="0"/>
      <c r="JJW262" s="0"/>
      <c r="JJX262" s="0"/>
      <c r="JJY262" s="0"/>
      <c r="JJZ262" s="0"/>
      <c r="JKA262" s="0"/>
      <c r="JKB262" s="0"/>
      <c r="JKC262" s="0"/>
      <c r="JKD262" s="0"/>
      <c r="JKE262" s="0"/>
      <c r="JKF262" s="0"/>
      <c r="JKG262" s="0"/>
      <c r="JKH262" s="0"/>
      <c r="JKI262" s="0"/>
      <c r="JKJ262" s="0"/>
      <c r="JKK262" s="0"/>
      <c r="JKL262" s="0"/>
      <c r="JKM262" s="0"/>
      <c r="JKN262" s="0"/>
      <c r="JKO262" s="0"/>
      <c r="JKP262" s="0"/>
      <c r="JKQ262" s="0"/>
      <c r="JKR262" s="0"/>
      <c r="JKS262" s="0"/>
      <c r="JKT262" s="0"/>
      <c r="JKU262" s="0"/>
      <c r="JKV262" s="0"/>
      <c r="JKW262" s="0"/>
      <c r="JKX262" s="0"/>
      <c r="JKY262" s="0"/>
      <c r="JKZ262" s="0"/>
      <c r="JLA262" s="0"/>
      <c r="JLB262" s="0"/>
      <c r="JLC262" s="0"/>
      <c r="JLD262" s="0"/>
      <c r="JLE262" s="0"/>
      <c r="JLF262" s="0"/>
      <c r="JLG262" s="0"/>
      <c r="JLH262" s="0"/>
      <c r="JLI262" s="0"/>
      <c r="JLJ262" s="0"/>
      <c r="JLK262" s="0"/>
      <c r="JLL262" s="0"/>
      <c r="JLM262" s="0"/>
      <c r="JLN262" s="0"/>
      <c r="JLO262" s="0"/>
      <c r="JLP262" s="0"/>
      <c r="JLQ262" s="0"/>
      <c r="JLR262" s="0"/>
      <c r="JLS262" s="0"/>
      <c r="JLT262" s="0"/>
      <c r="JLU262" s="0"/>
      <c r="JLV262" s="0"/>
      <c r="JLW262" s="0"/>
      <c r="JLX262" s="0"/>
      <c r="JLY262" s="0"/>
      <c r="JLZ262" s="0"/>
      <c r="JMA262" s="0"/>
      <c r="JMB262" s="0"/>
      <c r="JMC262" s="0"/>
      <c r="JMD262" s="0"/>
      <c r="JME262" s="0"/>
      <c r="JMF262" s="0"/>
      <c r="JMG262" s="0"/>
      <c r="JMH262" s="0"/>
      <c r="JMI262" s="0"/>
      <c r="JMJ262" s="0"/>
      <c r="JMK262" s="0"/>
      <c r="JML262" s="0"/>
      <c r="JMM262" s="0"/>
      <c r="JMN262" s="0"/>
      <c r="JMO262" s="0"/>
      <c r="JMP262" s="0"/>
      <c r="JMQ262" s="0"/>
      <c r="JMR262" s="0"/>
      <c r="JMS262" s="0"/>
      <c r="JMT262" s="0"/>
      <c r="JMU262" s="0"/>
      <c r="JMV262" s="0"/>
      <c r="JMW262" s="0"/>
      <c r="JMX262" s="0"/>
      <c r="JMY262" s="0"/>
      <c r="JMZ262" s="0"/>
      <c r="JNA262" s="0"/>
      <c r="JNB262" s="0"/>
      <c r="JNC262" s="0"/>
      <c r="JND262" s="0"/>
      <c r="JNE262" s="0"/>
      <c r="JNF262" s="0"/>
      <c r="JNG262" s="0"/>
      <c r="JNH262" s="0"/>
      <c r="JNI262" s="0"/>
      <c r="JNJ262" s="0"/>
      <c r="JNK262" s="0"/>
      <c r="JNL262" s="0"/>
      <c r="JNM262" s="0"/>
      <c r="JNN262" s="0"/>
      <c r="JNO262" s="0"/>
      <c r="JNP262" s="0"/>
      <c r="JNQ262" s="0"/>
      <c r="JNR262" s="0"/>
      <c r="JNS262" s="0"/>
      <c r="JNT262" s="0"/>
      <c r="JNU262" s="0"/>
      <c r="JNV262" s="0"/>
      <c r="JNW262" s="0"/>
      <c r="JNX262" s="0"/>
      <c r="JNY262" s="0"/>
      <c r="JNZ262" s="0"/>
      <c r="JOA262" s="0"/>
      <c r="JOB262" s="0"/>
      <c r="JOC262" s="0"/>
      <c r="JOD262" s="0"/>
      <c r="JOE262" s="0"/>
      <c r="JOF262" s="0"/>
      <c r="JOG262" s="0"/>
      <c r="JOH262" s="0"/>
      <c r="JOI262" s="0"/>
      <c r="JOJ262" s="0"/>
      <c r="JOK262" s="0"/>
      <c r="JOL262" s="0"/>
      <c r="JOM262" s="0"/>
      <c r="JON262" s="0"/>
      <c r="JOO262" s="0"/>
      <c r="JOP262" s="0"/>
      <c r="JOQ262" s="0"/>
      <c r="JOR262" s="0"/>
      <c r="JOS262" s="0"/>
      <c r="JOT262" s="0"/>
      <c r="JOU262" s="0"/>
      <c r="JOV262" s="0"/>
      <c r="JOW262" s="0"/>
      <c r="JOX262" s="0"/>
      <c r="JOY262" s="0"/>
      <c r="JOZ262" s="0"/>
      <c r="JPA262" s="0"/>
      <c r="JPB262" s="0"/>
      <c r="JPC262" s="0"/>
      <c r="JPD262" s="0"/>
      <c r="JPE262" s="0"/>
      <c r="JPF262" s="0"/>
      <c r="JPG262" s="0"/>
      <c r="JPH262" s="0"/>
      <c r="JPI262" s="0"/>
      <c r="JPJ262" s="0"/>
      <c r="JPK262" s="0"/>
      <c r="JPL262" s="0"/>
      <c r="JPM262" s="0"/>
      <c r="JPN262" s="0"/>
      <c r="JPO262" s="0"/>
      <c r="JPP262" s="0"/>
      <c r="JPQ262" s="0"/>
      <c r="JPR262" s="0"/>
      <c r="JPS262" s="0"/>
      <c r="JPT262" s="0"/>
      <c r="JPU262" s="0"/>
      <c r="JPV262" s="0"/>
      <c r="JPW262" s="0"/>
      <c r="JPX262" s="0"/>
      <c r="JPY262" s="0"/>
      <c r="JPZ262" s="0"/>
      <c r="JQA262" s="0"/>
      <c r="JQB262" s="0"/>
      <c r="JQC262" s="0"/>
      <c r="JQD262" s="0"/>
      <c r="JQE262" s="0"/>
      <c r="JQF262" s="0"/>
      <c r="JQG262" s="0"/>
      <c r="JQH262" s="0"/>
      <c r="JQI262" s="0"/>
      <c r="JQJ262" s="0"/>
      <c r="JQK262" s="0"/>
      <c r="JQL262" s="0"/>
      <c r="JQM262" s="0"/>
      <c r="JQN262" s="0"/>
      <c r="JQO262" s="0"/>
      <c r="JQP262" s="0"/>
      <c r="JQQ262" s="0"/>
      <c r="JQR262" s="0"/>
      <c r="JQS262" s="0"/>
      <c r="JQT262" s="0"/>
      <c r="JQU262" s="0"/>
      <c r="JQV262" s="0"/>
      <c r="JQW262" s="0"/>
      <c r="JQX262" s="0"/>
      <c r="JQY262" s="0"/>
      <c r="JQZ262" s="0"/>
      <c r="JRA262" s="0"/>
      <c r="JRB262" s="0"/>
      <c r="JRC262" s="0"/>
      <c r="JRD262" s="0"/>
      <c r="JRE262" s="0"/>
      <c r="JRF262" s="0"/>
      <c r="JRG262" s="0"/>
      <c r="JRH262" s="0"/>
      <c r="JRI262" s="0"/>
      <c r="JRJ262" s="0"/>
      <c r="JRK262" s="0"/>
      <c r="JRL262" s="0"/>
      <c r="JRM262" s="0"/>
      <c r="JRN262" s="0"/>
      <c r="JRO262" s="0"/>
      <c r="JRP262" s="0"/>
      <c r="JRQ262" s="0"/>
      <c r="JRR262" s="0"/>
      <c r="JRS262" s="0"/>
      <c r="JRT262" s="0"/>
      <c r="JRU262" s="0"/>
      <c r="JRV262" s="0"/>
      <c r="JRW262" s="0"/>
      <c r="JRX262" s="0"/>
      <c r="JRY262" s="0"/>
      <c r="JRZ262" s="0"/>
      <c r="JSA262" s="0"/>
      <c r="JSB262" s="0"/>
      <c r="JSC262" s="0"/>
      <c r="JSD262" s="0"/>
      <c r="JSE262" s="0"/>
      <c r="JSF262" s="0"/>
      <c r="JSG262" s="0"/>
      <c r="JSH262" s="0"/>
      <c r="JSI262" s="0"/>
      <c r="JSJ262" s="0"/>
      <c r="JSK262" s="0"/>
      <c r="JSL262" s="0"/>
      <c r="JSM262" s="0"/>
      <c r="JSN262" s="0"/>
      <c r="JSO262" s="0"/>
      <c r="JSP262" s="0"/>
      <c r="JSQ262" s="0"/>
      <c r="JSR262" s="0"/>
      <c r="JSS262" s="0"/>
      <c r="JST262" s="0"/>
      <c r="JSU262" s="0"/>
      <c r="JSV262" s="0"/>
      <c r="JSW262" s="0"/>
      <c r="JSX262" s="0"/>
      <c r="JSY262" s="0"/>
      <c r="JSZ262" s="0"/>
      <c r="JTA262" s="0"/>
      <c r="JTB262" s="0"/>
      <c r="JTC262" s="0"/>
      <c r="JTD262" s="0"/>
      <c r="JTE262" s="0"/>
      <c r="JTF262" s="0"/>
      <c r="JTG262" s="0"/>
      <c r="JTH262" s="0"/>
      <c r="JTI262" s="0"/>
      <c r="JTJ262" s="0"/>
      <c r="JTK262" s="0"/>
      <c r="JTL262" s="0"/>
      <c r="JTM262" s="0"/>
      <c r="JTN262" s="0"/>
      <c r="JTO262" s="0"/>
      <c r="JTP262" s="0"/>
      <c r="JTQ262" s="0"/>
      <c r="JTR262" s="0"/>
      <c r="JTS262" s="0"/>
      <c r="JTT262" s="0"/>
      <c r="JTU262" s="0"/>
      <c r="JTV262" s="0"/>
      <c r="JTW262" s="0"/>
      <c r="JTX262" s="0"/>
      <c r="JTY262" s="0"/>
      <c r="JTZ262" s="0"/>
      <c r="JUA262" s="0"/>
      <c r="JUB262" s="0"/>
      <c r="JUC262" s="0"/>
      <c r="JUD262" s="0"/>
      <c r="JUE262" s="0"/>
      <c r="JUF262" s="0"/>
      <c r="JUG262" s="0"/>
      <c r="JUH262" s="0"/>
      <c r="JUI262" s="0"/>
      <c r="JUJ262" s="0"/>
      <c r="JUK262" s="0"/>
      <c r="JUL262" s="0"/>
      <c r="JUM262" s="0"/>
      <c r="JUN262" s="0"/>
      <c r="JUO262" s="0"/>
      <c r="JUP262" s="0"/>
      <c r="JUQ262" s="0"/>
      <c r="JUR262" s="0"/>
      <c r="JUS262" s="0"/>
      <c r="JUT262" s="0"/>
      <c r="JUU262" s="0"/>
      <c r="JUV262" s="0"/>
      <c r="JUW262" s="0"/>
      <c r="JUX262" s="0"/>
      <c r="JUY262" s="0"/>
      <c r="JUZ262" s="0"/>
      <c r="JVA262" s="0"/>
      <c r="JVB262" s="0"/>
      <c r="JVC262" s="0"/>
      <c r="JVD262" s="0"/>
      <c r="JVE262" s="0"/>
      <c r="JVF262" s="0"/>
      <c r="JVG262" s="0"/>
      <c r="JVH262" s="0"/>
      <c r="JVI262" s="0"/>
      <c r="JVJ262" s="0"/>
      <c r="JVK262" s="0"/>
      <c r="JVL262" s="0"/>
      <c r="JVM262" s="0"/>
      <c r="JVN262" s="0"/>
      <c r="JVO262" s="0"/>
      <c r="JVP262" s="0"/>
      <c r="JVQ262" s="0"/>
      <c r="JVR262" s="0"/>
      <c r="JVS262" s="0"/>
      <c r="JVT262" s="0"/>
      <c r="JVU262" s="0"/>
      <c r="JVV262" s="0"/>
      <c r="JVW262" s="0"/>
      <c r="JVX262" s="0"/>
      <c r="JVY262" s="0"/>
      <c r="JVZ262" s="0"/>
      <c r="JWA262" s="0"/>
      <c r="JWB262" s="0"/>
      <c r="JWC262" s="0"/>
      <c r="JWD262" s="0"/>
      <c r="JWE262" s="0"/>
      <c r="JWF262" s="0"/>
      <c r="JWG262" s="0"/>
      <c r="JWH262" s="0"/>
      <c r="JWI262" s="0"/>
      <c r="JWJ262" s="0"/>
      <c r="JWK262" s="0"/>
      <c r="JWL262" s="0"/>
      <c r="JWM262" s="0"/>
      <c r="JWN262" s="0"/>
      <c r="JWO262" s="0"/>
      <c r="JWP262" s="0"/>
      <c r="JWQ262" s="0"/>
      <c r="JWR262" s="0"/>
      <c r="JWS262" s="0"/>
      <c r="JWT262" s="0"/>
      <c r="JWU262" s="0"/>
      <c r="JWV262" s="0"/>
      <c r="JWW262" s="0"/>
      <c r="JWX262" s="0"/>
      <c r="JWY262" s="0"/>
      <c r="JWZ262" s="0"/>
      <c r="JXA262" s="0"/>
      <c r="JXB262" s="0"/>
      <c r="JXC262" s="0"/>
      <c r="JXD262" s="0"/>
      <c r="JXE262" s="0"/>
      <c r="JXF262" s="0"/>
      <c r="JXG262" s="0"/>
      <c r="JXH262" s="0"/>
      <c r="JXI262" s="0"/>
      <c r="JXJ262" s="0"/>
      <c r="JXK262" s="0"/>
      <c r="JXL262" s="0"/>
      <c r="JXM262" s="0"/>
      <c r="JXN262" s="0"/>
      <c r="JXO262" s="0"/>
      <c r="JXP262" s="0"/>
      <c r="JXQ262" s="0"/>
      <c r="JXR262" s="0"/>
      <c r="JXS262" s="0"/>
      <c r="JXT262" s="0"/>
      <c r="JXU262" s="0"/>
      <c r="JXV262" s="0"/>
      <c r="JXW262" s="0"/>
      <c r="JXX262" s="0"/>
      <c r="JXY262" s="0"/>
      <c r="JXZ262" s="0"/>
      <c r="JYA262" s="0"/>
      <c r="JYB262" s="0"/>
      <c r="JYC262" s="0"/>
      <c r="JYD262" s="0"/>
      <c r="JYE262" s="0"/>
      <c r="JYF262" s="0"/>
      <c r="JYG262" s="0"/>
      <c r="JYH262" s="0"/>
      <c r="JYI262" s="0"/>
      <c r="JYJ262" s="0"/>
      <c r="JYK262" s="0"/>
      <c r="JYL262" s="0"/>
      <c r="JYM262" s="0"/>
      <c r="JYN262" s="0"/>
      <c r="JYO262" s="0"/>
      <c r="JYP262" s="0"/>
      <c r="JYQ262" s="0"/>
      <c r="JYR262" s="0"/>
      <c r="JYS262" s="0"/>
      <c r="JYT262" s="0"/>
      <c r="JYU262" s="0"/>
      <c r="JYV262" s="0"/>
      <c r="JYW262" s="0"/>
      <c r="JYX262" s="0"/>
      <c r="JYY262" s="0"/>
      <c r="JYZ262" s="0"/>
      <c r="JZA262" s="0"/>
      <c r="JZB262" s="0"/>
      <c r="JZC262" s="0"/>
      <c r="JZD262" s="0"/>
      <c r="JZE262" s="0"/>
      <c r="JZF262" s="0"/>
      <c r="JZG262" s="0"/>
      <c r="JZH262" s="0"/>
      <c r="JZI262" s="0"/>
      <c r="JZJ262" s="0"/>
      <c r="JZK262" s="0"/>
      <c r="JZL262" s="0"/>
      <c r="JZM262" s="0"/>
      <c r="JZN262" s="0"/>
      <c r="JZO262" s="0"/>
      <c r="JZP262" s="0"/>
      <c r="JZQ262" s="0"/>
      <c r="JZR262" s="0"/>
      <c r="JZS262" s="0"/>
      <c r="JZT262" s="0"/>
      <c r="JZU262" s="0"/>
      <c r="JZV262" s="0"/>
      <c r="JZW262" s="0"/>
      <c r="JZX262" s="0"/>
      <c r="JZY262" s="0"/>
      <c r="JZZ262" s="0"/>
      <c r="KAA262" s="0"/>
      <c r="KAB262" s="0"/>
      <c r="KAC262" s="0"/>
      <c r="KAD262" s="0"/>
      <c r="KAE262" s="0"/>
      <c r="KAF262" s="0"/>
      <c r="KAG262" s="0"/>
      <c r="KAH262" s="0"/>
      <c r="KAI262" s="0"/>
      <c r="KAJ262" s="0"/>
      <c r="KAK262" s="0"/>
      <c r="KAL262" s="0"/>
      <c r="KAM262" s="0"/>
      <c r="KAN262" s="0"/>
      <c r="KAO262" s="0"/>
      <c r="KAP262" s="0"/>
      <c r="KAQ262" s="0"/>
      <c r="KAR262" s="0"/>
      <c r="KAS262" s="0"/>
      <c r="KAT262" s="0"/>
      <c r="KAU262" s="0"/>
      <c r="KAV262" s="0"/>
      <c r="KAW262" s="0"/>
      <c r="KAX262" s="0"/>
      <c r="KAY262" s="0"/>
      <c r="KAZ262" s="0"/>
      <c r="KBA262" s="0"/>
      <c r="KBB262" s="0"/>
      <c r="KBC262" s="0"/>
      <c r="KBD262" s="0"/>
      <c r="KBE262" s="0"/>
      <c r="KBF262" s="0"/>
      <c r="KBG262" s="0"/>
      <c r="KBH262" s="0"/>
      <c r="KBI262" s="0"/>
      <c r="KBJ262" s="0"/>
      <c r="KBK262" s="0"/>
      <c r="KBL262" s="0"/>
      <c r="KBM262" s="0"/>
      <c r="KBN262" s="0"/>
      <c r="KBO262" s="0"/>
      <c r="KBP262" s="0"/>
      <c r="KBQ262" s="0"/>
      <c r="KBR262" s="0"/>
      <c r="KBS262" s="0"/>
      <c r="KBT262" s="0"/>
      <c r="KBU262" s="0"/>
      <c r="KBV262" s="0"/>
      <c r="KBW262" s="0"/>
      <c r="KBX262" s="0"/>
      <c r="KBY262" s="0"/>
      <c r="KBZ262" s="0"/>
      <c r="KCA262" s="0"/>
      <c r="KCB262" s="0"/>
      <c r="KCC262" s="0"/>
      <c r="KCD262" s="0"/>
      <c r="KCE262" s="0"/>
      <c r="KCF262" s="0"/>
      <c r="KCG262" s="0"/>
      <c r="KCH262" s="0"/>
      <c r="KCI262" s="0"/>
      <c r="KCJ262" s="0"/>
      <c r="KCK262" s="0"/>
      <c r="KCL262" s="0"/>
      <c r="KCM262" s="0"/>
      <c r="KCN262" s="0"/>
      <c r="KCO262" s="0"/>
      <c r="KCP262" s="0"/>
      <c r="KCQ262" s="0"/>
      <c r="KCR262" s="0"/>
      <c r="KCS262" s="0"/>
      <c r="KCT262" s="0"/>
      <c r="KCU262" s="0"/>
      <c r="KCV262" s="0"/>
      <c r="KCW262" s="0"/>
      <c r="KCX262" s="0"/>
      <c r="KCY262" s="0"/>
      <c r="KCZ262" s="0"/>
      <c r="KDA262" s="0"/>
      <c r="KDB262" s="0"/>
      <c r="KDC262" s="0"/>
      <c r="KDD262" s="0"/>
      <c r="KDE262" s="0"/>
      <c r="KDF262" s="0"/>
      <c r="KDG262" s="0"/>
      <c r="KDH262" s="0"/>
      <c r="KDI262" s="0"/>
      <c r="KDJ262" s="0"/>
      <c r="KDK262" s="0"/>
      <c r="KDL262" s="0"/>
      <c r="KDM262" s="0"/>
      <c r="KDN262" s="0"/>
      <c r="KDO262" s="0"/>
      <c r="KDP262" s="0"/>
      <c r="KDQ262" s="0"/>
      <c r="KDR262" s="0"/>
      <c r="KDS262" s="0"/>
      <c r="KDT262" s="0"/>
      <c r="KDU262" s="0"/>
      <c r="KDV262" s="0"/>
      <c r="KDW262" s="0"/>
      <c r="KDX262" s="0"/>
      <c r="KDY262" s="0"/>
      <c r="KDZ262" s="0"/>
      <c r="KEA262" s="0"/>
      <c r="KEB262" s="0"/>
      <c r="KEC262" s="0"/>
      <c r="KED262" s="0"/>
      <c r="KEE262" s="0"/>
      <c r="KEF262" s="0"/>
      <c r="KEG262" s="0"/>
      <c r="KEH262" s="0"/>
      <c r="KEI262" s="0"/>
      <c r="KEJ262" s="0"/>
      <c r="KEK262" s="0"/>
      <c r="KEL262" s="0"/>
      <c r="KEM262" s="0"/>
      <c r="KEN262" s="0"/>
      <c r="KEO262" s="0"/>
      <c r="KEP262" s="0"/>
      <c r="KEQ262" s="0"/>
      <c r="KER262" s="0"/>
      <c r="KES262" s="0"/>
      <c r="KET262" s="0"/>
      <c r="KEU262" s="0"/>
      <c r="KEV262" s="0"/>
      <c r="KEW262" s="0"/>
      <c r="KEX262" s="0"/>
      <c r="KEY262" s="0"/>
      <c r="KEZ262" s="0"/>
      <c r="KFA262" s="0"/>
      <c r="KFB262" s="0"/>
      <c r="KFC262" s="0"/>
      <c r="KFD262" s="0"/>
      <c r="KFE262" s="0"/>
      <c r="KFF262" s="0"/>
      <c r="KFG262" s="0"/>
      <c r="KFH262" s="0"/>
      <c r="KFI262" s="0"/>
      <c r="KFJ262" s="0"/>
      <c r="KFK262" s="0"/>
      <c r="KFL262" s="0"/>
      <c r="KFM262" s="0"/>
      <c r="KFN262" s="0"/>
      <c r="KFO262" s="0"/>
      <c r="KFP262" s="0"/>
      <c r="KFQ262" s="0"/>
      <c r="KFR262" s="0"/>
      <c r="KFS262" s="0"/>
      <c r="KFT262" s="0"/>
      <c r="KFU262" s="0"/>
      <c r="KFV262" s="0"/>
      <c r="KFW262" s="0"/>
      <c r="KFX262" s="0"/>
      <c r="KFY262" s="0"/>
      <c r="KFZ262" s="0"/>
      <c r="KGA262" s="0"/>
      <c r="KGB262" s="0"/>
      <c r="KGC262" s="0"/>
      <c r="KGD262" s="0"/>
      <c r="KGE262" s="0"/>
      <c r="KGF262" s="0"/>
      <c r="KGG262" s="0"/>
      <c r="KGH262" s="0"/>
      <c r="KGI262" s="0"/>
      <c r="KGJ262" s="0"/>
      <c r="KGK262" s="0"/>
      <c r="KGL262" s="0"/>
      <c r="KGM262" s="0"/>
      <c r="KGN262" s="0"/>
      <c r="KGO262" s="0"/>
      <c r="KGP262" s="0"/>
      <c r="KGQ262" s="0"/>
      <c r="KGR262" s="0"/>
      <c r="KGS262" s="0"/>
      <c r="KGT262" s="0"/>
      <c r="KGU262" s="0"/>
      <c r="KGV262" s="0"/>
      <c r="KGW262" s="0"/>
      <c r="KGX262" s="0"/>
      <c r="KGY262" s="0"/>
      <c r="KGZ262" s="0"/>
      <c r="KHA262" s="0"/>
      <c r="KHB262" s="0"/>
      <c r="KHC262" s="0"/>
      <c r="KHD262" s="0"/>
      <c r="KHE262" s="0"/>
      <c r="KHF262" s="0"/>
      <c r="KHG262" s="0"/>
      <c r="KHH262" s="0"/>
      <c r="KHI262" s="0"/>
      <c r="KHJ262" s="0"/>
      <c r="KHK262" s="0"/>
      <c r="KHL262" s="0"/>
      <c r="KHM262" s="0"/>
      <c r="KHN262" s="0"/>
      <c r="KHO262" s="0"/>
      <c r="KHP262" s="0"/>
      <c r="KHQ262" s="0"/>
      <c r="KHR262" s="0"/>
      <c r="KHS262" s="0"/>
      <c r="KHT262" s="0"/>
      <c r="KHU262" s="0"/>
      <c r="KHV262" s="0"/>
      <c r="KHW262" s="0"/>
      <c r="KHX262" s="0"/>
      <c r="KHY262" s="0"/>
      <c r="KHZ262" s="0"/>
      <c r="KIA262" s="0"/>
      <c r="KIB262" s="0"/>
      <c r="KIC262" s="0"/>
      <c r="KID262" s="0"/>
      <c r="KIE262" s="0"/>
      <c r="KIF262" s="0"/>
      <c r="KIG262" s="0"/>
      <c r="KIH262" s="0"/>
      <c r="KII262" s="0"/>
      <c r="KIJ262" s="0"/>
      <c r="KIK262" s="0"/>
      <c r="KIL262" s="0"/>
      <c r="KIM262" s="0"/>
      <c r="KIN262" s="0"/>
      <c r="KIO262" s="0"/>
      <c r="KIP262" s="0"/>
      <c r="KIQ262" s="0"/>
      <c r="KIR262" s="0"/>
      <c r="KIS262" s="0"/>
      <c r="KIT262" s="0"/>
      <c r="KIU262" s="0"/>
      <c r="KIV262" s="0"/>
      <c r="KIW262" s="0"/>
      <c r="KIX262" s="0"/>
      <c r="KIY262" s="0"/>
      <c r="KIZ262" s="0"/>
      <c r="KJA262" s="0"/>
      <c r="KJB262" s="0"/>
      <c r="KJC262" s="0"/>
      <c r="KJD262" s="0"/>
      <c r="KJE262" s="0"/>
      <c r="KJF262" s="0"/>
      <c r="KJG262" s="0"/>
      <c r="KJH262" s="0"/>
      <c r="KJI262" s="0"/>
      <c r="KJJ262" s="0"/>
      <c r="KJK262" s="0"/>
      <c r="KJL262" s="0"/>
      <c r="KJM262" s="0"/>
      <c r="KJN262" s="0"/>
      <c r="KJO262" s="0"/>
      <c r="KJP262" s="0"/>
      <c r="KJQ262" s="0"/>
      <c r="KJR262" s="0"/>
      <c r="KJS262" s="0"/>
      <c r="KJT262" s="0"/>
      <c r="KJU262" s="0"/>
      <c r="KJV262" s="0"/>
      <c r="KJW262" s="0"/>
      <c r="KJX262" s="0"/>
      <c r="KJY262" s="0"/>
      <c r="KJZ262" s="0"/>
      <c r="KKA262" s="0"/>
      <c r="KKB262" s="0"/>
      <c r="KKC262" s="0"/>
      <c r="KKD262" s="0"/>
      <c r="KKE262" s="0"/>
      <c r="KKF262" s="0"/>
      <c r="KKG262" s="0"/>
      <c r="KKH262" s="0"/>
      <c r="KKI262" s="0"/>
      <c r="KKJ262" s="0"/>
      <c r="KKK262" s="0"/>
      <c r="KKL262" s="0"/>
      <c r="KKM262" s="0"/>
      <c r="KKN262" s="0"/>
      <c r="KKO262" s="0"/>
      <c r="KKP262" s="0"/>
      <c r="KKQ262" s="0"/>
      <c r="KKR262" s="0"/>
      <c r="KKS262" s="0"/>
      <c r="KKT262" s="0"/>
      <c r="KKU262" s="0"/>
      <c r="KKV262" s="0"/>
      <c r="KKW262" s="0"/>
      <c r="KKX262" s="0"/>
      <c r="KKY262" s="0"/>
      <c r="KKZ262" s="0"/>
      <c r="KLA262" s="0"/>
      <c r="KLB262" s="0"/>
      <c r="KLC262" s="0"/>
      <c r="KLD262" s="0"/>
      <c r="KLE262" s="0"/>
      <c r="KLF262" s="0"/>
      <c r="KLG262" s="0"/>
      <c r="KLH262" s="0"/>
      <c r="KLI262" s="0"/>
      <c r="KLJ262" s="0"/>
      <c r="KLK262" s="0"/>
      <c r="KLL262" s="0"/>
      <c r="KLM262" s="0"/>
      <c r="KLN262" s="0"/>
      <c r="KLO262" s="0"/>
      <c r="KLP262" s="0"/>
      <c r="KLQ262" s="0"/>
      <c r="KLR262" s="0"/>
      <c r="KLS262" s="0"/>
      <c r="KLT262" s="0"/>
      <c r="KLU262" s="0"/>
      <c r="KLV262" s="0"/>
      <c r="KLW262" s="0"/>
      <c r="KLX262" s="0"/>
      <c r="KLY262" s="0"/>
      <c r="KLZ262" s="0"/>
      <c r="KMA262" s="0"/>
      <c r="KMB262" s="0"/>
      <c r="KMC262" s="0"/>
      <c r="KMD262" s="0"/>
      <c r="KME262" s="0"/>
      <c r="KMF262" s="0"/>
      <c r="KMG262" s="0"/>
      <c r="KMH262" s="0"/>
      <c r="KMI262" s="0"/>
      <c r="KMJ262" s="0"/>
      <c r="KMK262" s="0"/>
      <c r="KML262" s="0"/>
      <c r="KMM262" s="0"/>
      <c r="KMN262" s="0"/>
      <c r="KMO262" s="0"/>
      <c r="KMP262" s="0"/>
      <c r="KMQ262" s="0"/>
      <c r="KMR262" s="0"/>
      <c r="KMS262" s="0"/>
      <c r="KMT262" s="0"/>
      <c r="KMU262" s="0"/>
      <c r="KMV262" s="0"/>
      <c r="KMW262" s="0"/>
      <c r="KMX262" s="0"/>
      <c r="KMY262" s="0"/>
      <c r="KMZ262" s="0"/>
      <c r="KNA262" s="0"/>
      <c r="KNB262" s="0"/>
      <c r="KNC262" s="0"/>
      <c r="KND262" s="0"/>
      <c r="KNE262" s="0"/>
      <c r="KNF262" s="0"/>
      <c r="KNG262" s="0"/>
      <c r="KNH262" s="0"/>
      <c r="KNI262" s="0"/>
      <c r="KNJ262" s="0"/>
      <c r="KNK262" s="0"/>
      <c r="KNL262" s="0"/>
      <c r="KNM262" s="0"/>
      <c r="KNN262" s="0"/>
      <c r="KNO262" s="0"/>
      <c r="KNP262" s="0"/>
      <c r="KNQ262" s="0"/>
      <c r="KNR262" s="0"/>
      <c r="KNS262" s="0"/>
      <c r="KNT262" s="0"/>
      <c r="KNU262" s="0"/>
      <c r="KNV262" s="0"/>
      <c r="KNW262" s="0"/>
      <c r="KNX262" s="0"/>
      <c r="KNY262" s="0"/>
      <c r="KNZ262" s="0"/>
      <c r="KOA262" s="0"/>
      <c r="KOB262" s="0"/>
      <c r="KOC262" s="0"/>
      <c r="KOD262" s="0"/>
      <c r="KOE262" s="0"/>
      <c r="KOF262" s="0"/>
      <c r="KOG262" s="0"/>
      <c r="KOH262" s="0"/>
      <c r="KOI262" s="0"/>
      <c r="KOJ262" s="0"/>
      <c r="KOK262" s="0"/>
      <c r="KOL262" s="0"/>
      <c r="KOM262" s="0"/>
      <c r="KON262" s="0"/>
      <c r="KOO262" s="0"/>
      <c r="KOP262" s="0"/>
      <c r="KOQ262" s="0"/>
      <c r="KOR262" s="0"/>
      <c r="KOS262" s="0"/>
      <c r="KOT262" s="0"/>
      <c r="KOU262" s="0"/>
      <c r="KOV262" s="0"/>
      <c r="KOW262" s="0"/>
      <c r="KOX262" s="0"/>
      <c r="KOY262" s="0"/>
      <c r="KOZ262" s="0"/>
      <c r="KPA262" s="0"/>
      <c r="KPB262" s="0"/>
      <c r="KPC262" s="0"/>
      <c r="KPD262" s="0"/>
      <c r="KPE262" s="0"/>
      <c r="KPF262" s="0"/>
      <c r="KPG262" s="0"/>
      <c r="KPH262" s="0"/>
      <c r="KPI262" s="0"/>
      <c r="KPJ262" s="0"/>
      <c r="KPK262" s="0"/>
      <c r="KPL262" s="0"/>
      <c r="KPM262" s="0"/>
      <c r="KPN262" s="0"/>
      <c r="KPO262" s="0"/>
      <c r="KPP262" s="0"/>
      <c r="KPQ262" s="0"/>
      <c r="KPR262" s="0"/>
      <c r="KPS262" s="0"/>
      <c r="KPT262" s="0"/>
      <c r="KPU262" s="0"/>
      <c r="KPV262" s="0"/>
      <c r="KPW262" s="0"/>
      <c r="KPX262" s="0"/>
      <c r="KPY262" s="0"/>
      <c r="KPZ262" s="0"/>
      <c r="KQA262" s="0"/>
      <c r="KQB262" s="0"/>
      <c r="KQC262" s="0"/>
      <c r="KQD262" s="0"/>
      <c r="KQE262" s="0"/>
      <c r="KQF262" s="0"/>
      <c r="KQG262" s="0"/>
      <c r="KQH262" s="0"/>
      <c r="KQI262" s="0"/>
      <c r="KQJ262" s="0"/>
      <c r="KQK262" s="0"/>
      <c r="KQL262" s="0"/>
      <c r="KQM262" s="0"/>
      <c r="KQN262" s="0"/>
      <c r="KQO262" s="0"/>
      <c r="KQP262" s="0"/>
      <c r="KQQ262" s="0"/>
      <c r="KQR262" s="0"/>
      <c r="KQS262" s="0"/>
      <c r="KQT262" s="0"/>
      <c r="KQU262" s="0"/>
      <c r="KQV262" s="0"/>
      <c r="KQW262" s="0"/>
      <c r="KQX262" s="0"/>
      <c r="KQY262" s="0"/>
      <c r="KQZ262" s="0"/>
      <c r="KRA262" s="0"/>
      <c r="KRB262" s="0"/>
      <c r="KRC262" s="0"/>
      <c r="KRD262" s="0"/>
      <c r="KRE262" s="0"/>
      <c r="KRF262" s="0"/>
      <c r="KRG262" s="0"/>
      <c r="KRH262" s="0"/>
      <c r="KRI262" s="0"/>
      <c r="KRJ262" s="0"/>
      <c r="KRK262" s="0"/>
      <c r="KRL262" s="0"/>
      <c r="KRM262" s="0"/>
      <c r="KRN262" s="0"/>
      <c r="KRO262" s="0"/>
      <c r="KRP262" s="0"/>
      <c r="KRQ262" s="0"/>
      <c r="KRR262" s="0"/>
      <c r="KRS262" s="0"/>
      <c r="KRT262" s="0"/>
      <c r="KRU262" s="0"/>
      <c r="KRV262" s="0"/>
      <c r="KRW262" s="0"/>
      <c r="KRX262" s="0"/>
      <c r="KRY262" s="0"/>
      <c r="KRZ262" s="0"/>
      <c r="KSA262" s="0"/>
      <c r="KSB262" s="0"/>
      <c r="KSC262" s="0"/>
      <c r="KSD262" s="0"/>
      <c r="KSE262" s="0"/>
      <c r="KSF262" s="0"/>
      <c r="KSG262" s="0"/>
      <c r="KSH262" s="0"/>
      <c r="KSI262" s="0"/>
      <c r="KSJ262" s="0"/>
      <c r="KSK262" s="0"/>
      <c r="KSL262" s="0"/>
      <c r="KSM262" s="0"/>
      <c r="KSN262" s="0"/>
      <c r="KSO262" s="0"/>
      <c r="KSP262" s="0"/>
      <c r="KSQ262" s="0"/>
      <c r="KSR262" s="0"/>
      <c r="KSS262" s="0"/>
      <c r="KST262" s="0"/>
      <c r="KSU262" s="0"/>
      <c r="KSV262" s="0"/>
      <c r="KSW262" s="0"/>
      <c r="KSX262" s="0"/>
      <c r="KSY262" s="0"/>
      <c r="KSZ262" s="0"/>
      <c r="KTA262" s="0"/>
      <c r="KTB262" s="0"/>
      <c r="KTC262" s="0"/>
      <c r="KTD262" s="0"/>
      <c r="KTE262" s="0"/>
      <c r="KTF262" s="0"/>
      <c r="KTG262" s="0"/>
      <c r="KTH262" s="0"/>
      <c r="KTI262" s="0"/>
      <c r="KTJ262" s="0"/>
      <c r="KTK262" s="0"/>
      <c r="KTL262" s="0"/>
      <c r="KTM262" s="0"/>
      <c r="KTN262" s="0"/>
      <c r="KTO262" s="0"/>
      <c r="KTP262" s="0"/>
      <c r="KTQ262" s="0"/>
      <c r="KTR262" s="0"/>
      <c r="KTS262" s="0"/>
      <c r="KTT262" s="0"/>
      <c r="KTU262" s="0"/>
      <c r="KTV262" s="0"/>
      <c r="KTW262" s="0"/>
      <c r="KTX262" s="0"/>
      <c r="KTY262" s="0"/>
      <c r="KTZ262" s="0"/>
      <c r="KUA262" s="0"/>
      <c r="KUB262" s="0"/>
      <c r="KUC262" s="0"/>
      <c r="KUD262" s="0"/>
      <c r="KUE262" s="0"/>
      <c r="KUF262" s="0"/>
      <c r="KUG262" s="0"/>
      <c r="KUH262" s="0"/>
      <c r="KUI262" s="0"/>
      <c r="KUJ262" s="0"/>
      <c r="KUK262" s="0"/>
      <c r="KUL262" s="0"/>
      <c r="KUM262" s="0"/>
      <c r="KUN262" s="0"/>
      <c r="KUO262" s="0"/>
      <c r="KUP262" s="0"/>
      <c r="KUQ262" s="0"/>
      <c r="KUR262" s="0"/>
      <c r="KUS262" s="0"/>
      <c r="KUT262" s="0"/>
      <c r="KUU262" s="0"/>
      <c r="KUV262" s="0"/>
      <c r="KUW262" s="0"/>
      <c r="KUX262" s="0"/>
      <c r="KUY262" s="0"/>
      <c r="KUZ262" s="0"/>
      <c r="KVA262" s="0"/>
      <c r="KVB262" s="0"/>
      <c r="KVC262" s="0"/>
      <c r="KVD262" s="0"/>
      <c r="KVE262" s="0"/>
      <c r="KVF262" s="0"/>
      <c r="KVG262" s="0"/>
      <c r="KVH262" s="0"/>
      <c r="KVI262" s="0"/>
      <c r="KVJ262" s="0"/>
      <c r="KVK262" s="0"/>
      <c r="KVL262" s="0"/>
      <c r="KVM262" s="0"/>
      <c r="KVN262" s="0"/>
      <c r="KVO262" s="0"/>
      <c r="KVP262" s="0"/>
      <c r="KVQ262" s="0"/>
      <c r="KVR262" s="0"/>
      <c r="KVS262" s="0"/>
      <c r="KVT262" s="0"/>
      <c r="KVU262" s="0"/>
      <c r="KVV262" s="0"/>
      <c r="KVW262" s="0"/>
      <c r="KVX262" s="0"/>
      <c r="KVY262" s="0"/>
      <c r="KVZ262" s="0"/>
      <c r="KWA262" s="0"/>
      <c r="KWB262" s="0"/>
      <c r="KWC262" s="0"/>
      <c r="KWD262" s="0"/>
      <c r="KWE262" s="0"/>
      <c r="KWF262" s="0"/>
      <c r="KWG262" s="0"/>
      <c r="KWH262" s="0"/>
      <c r="KWI262" s="0"/>
      <c r="KWJ262" s="0"/>
      <c r="KWK262" s="0"/>
      <c r="KWL262" s="0"/>
      <c r="KWM262" s="0"/>
      <c r="KWN262" s="0"/>
      <c r="KWO262" s="0"/>
      <c r="KWP262" s="0"/>
      <c r="KWQ262" s="0"/>
      <c r="KWR262" s="0"/>
      <c r="KWS262" s="0"/>
      <c r="KWT262" s="0"/>
      <c r="KWU262" s="0"/>
      <c r="KWV262" s="0"/>
      <c r="KWW262" s="0"/>
      <c r="KWX262" s="0"/>
      <c r="KWY262" s="0"/>
      <c r="KWZ262" s="0"/>
      <c r="KXA262" s="0"/>
      <c r="KXB262" s="0"/>
      <c r="KXC262" s="0"/>
      <c r="KXD262" s="0"/>
      <c r="KXE262" s="0"/>
      <c r="KXF262" s="0"/>
      <c r="KXG262" s="0"/>
      <c r="KXH262" s="0"/>
      <c r="KXI262" s="0"/>
      <c r="KXJ262" s="0"/>
      <c r="KXK262" s="0"/>
      <c r="KXL262" s="0"/>
      <c r="KXM262" s="0"/>
      <c r="KXN262" s="0"/>
      <c r="KXO262" s="0"/>
      <c r="KXP262" s="0"/>
      <c r="KXQ262" s="0"/>
      <c r="KXR262" s="0"/>
      <c r="KXS262" s="0"/>
      <c r="KXT262" s="0"/>
      <c r="KXU262" s="0"/>
      <c r="KXV262" s="0"/>
      <c r="KXW262" s="0"/>
      <c r="KXX262" s="0"/>
      <c r="KXY262" s="0"/>
      <c r="KXZ262" s="0"/>
      <c r="KYA262" s="0"/>
      <c r="KYB262" s="0"/>
      <c r="KYC262" s="0"/>
      <c r="KYD262" s="0"/>
      <c r="KYE262" s="0"/>
      <c r="KYF262" s="0"/>
      <c r="KYG262" s="0"/>
      <c r="KYH262" s="0"/>
      <c r="KYI262" s="0"/>
      <c r="KYJ262" s="0"/>
      <c r="KYK262" s="0"/>
      <c r="KYL262" s="0"/>
      <c r="KYM262" s="0"/>
      <c r="KYN262" s="0"/>
      <c r="KYO262" s="0"/>
      <c r="KYP262" s="0"/>
      <c r="KYQ262" s="0"/>
      <c r="KYR262" s="0"/>
      <c r="KYS262" s="0"/>
      <c r="KYT262" s="0"/>
      <c r="KYU262" s="0"/>
      <c r="KYV262" s="0"/>
      <c r="KYW262" s="0"/>
      <c r="KYX262" s="0"/>
      <c r="KYY262" s="0"/>
      <c r="KYZ262" s="0"/>
      <c r="KZA262" s="0"/>
      <c r="KZB262" s="0"/>
      <c r="KZC262" s="0"/>
      <c r="KZD262" s="0"/>
      <c r="KZE262" s="0"/>
      <c r="KZF262" s="0"/>
      <c r="KZG262" s="0"/>
      <c r="KZH262" s="0"/>
      <c r="KZI262" s="0"/>
      <c r="KZJ262" s="0"/>
      <c r="KZK262" s="0"/>
      <c r="KZL262" s="0"/>
      <c r="KZM262" s="0"/>
      <c r="KZN262" s="0"/>
      <c r="KZO262" s="0"/>
      <c r="KZP262" s="0"/>
      <c r="KZQ262" s="0"/>
      <c r="KZR262" s="0"/>
      <c r="KZS262" s="0"/>
      <c r="KZT262" s="0"/>
      <c r="KZU262" s="0"/>
      <c r="KZV262" s="0"/>
      <c r="KZW262" s="0"/>
      <c r="KZX262" s="0"/>
      <c r="KZY262" s="0"/>
      <c r="KZZ262" s="0"/>
      <c r="LAA262" s="0"/>
      <c r="LAB262" s="0"/>
      <c r="LAC262" s="0"/>
      <c r="LAD262" s="0"/>
      <c r="LAE262" s="0"/>
      <c r="LAF262" s="0"/>
      <c r="LAG262" s="0"/>
      <c r="LAH262" s="0"/>
      <c r="LAI262" s="0"/>
      <c r="LAJ262" s="0"/>
      <c r="LAK262" s="0"/>
      <c r="LAL262" s="0"/>
      <c r="LAM262" s="0"/>
      <c r="LAN262" s="0"/>
      <c r="LAO262" s="0"/>
      <c r="LAP262" s="0"/>
      <c r="LAQ262" s="0"/>
      <c r="LAR262" s="0"/>
      <c r="LAS262" s="0"/>
      <c r="LAT262" s="0"/>
      <c r="LAU262" s="0"/>
      <c r="LAV262" s="0"/>
      <c r="LAW262" s="0"/>
      <c r="LAX262" s="0"/>
      <c r="LAY262" s="0"/>
      <c r="LAZ262" s="0"/>
      <c r="LBA262" s="0"/>
      <c r="LBB262" s="0"/>
      <c r="LBC262" s="0"/>
      <c r="LBD262" s="0"/>
      <c r="LBE262" s="0"/>
      <c r="LBF262" s="0"/>
      <c r="LBG262" s="0"/>
      <c r="LBH262" s="0"/>
      <c r="LBI262" s="0"/>
      <c r="LBJ262" s="0"/>
      <c r="LBK262" s="0"/>
      <c r="LBL262" s="0"/>
      <c r="LBM262" s="0"/>
      <c r="LBN262" s="0"/>
      <c r="LBO262" s="0"/>
      <c r="LBP262" s="0"/>
      <c r="LBQ262" s="0"/>
      <c r="LBR262" s="0"/>
      <c r="LBS262" s="0"/>
      <c r="LBT262" s="0"/>
      <c r="LBU262" s="0"/>
      <c r="LBV262" s="0"/>
      <c r="LBW262" s="0"/>
      <c r="LBX262" s="0"/>
      <c r="LBY262" s="0"/>
      <c r="LBZ262" s="0"/>
      <c r="LCA262" s="0"/>
      <c r="LCB262" s="0"/>
      <c r="LCC262" s="0"/>
      <c r="LCD262" s="0"/>
      <c r="LCE262" s="0"/>
      <c r="LCF262" s="0"/>
      <c r="LCG262" s="0"/>
      <c r="LCH262" s="0"/>
      <c r="LCI262" s="0"/>
      <c r="LCJ262" s="0"/>
      <c r="LCK262" s="0"/>
      <c r="LCL262" s="0"/>
      <c r="LCM262" s="0"/>
      <c r="LCN262" s="0"/>
      <c r="LCO262" s="0"/>
      <c r="LCP262" s="0"/>
      <c r="LCQ262" s="0"/>
      <c r="LCR262" s="0"/>
      <c r="LCS262" s="0"/>
      <c r="LCT262" s="0"/>
      <c r="LCU262" s="0"/>
      <c r="LCV262" s="0"/>
      <c r="LCW262" s="0"/>
      <c r="LCX262" s="0"/>
      <c r="LCY262" s="0"/>
      <c r="LCZ262" s="0"/>
      <c r="LDA262" s="0"/>
      <c r="LDB262" s="0"/>
      <c r="LDC262" s="0"/>
      <c r="LDD262" s="0"/>
      <c r="LDE262" s="0"/>
      <c r="LDF262" s="0"/>
      <c r="LDG262" s="0"/>
      <c r="LDH262" s="0"/>
      <c r="LDI262" s="0"/>
      <c r="LDJ262" s="0"/>
      <c r="LDK262" s="0"/>
      <c r="LDL262" s="0"/>
      <c r="LDM262" s="0"/>
      <c r="LDN262" s="0"/>
      <c r="LDO262" s="0"/>
      <c r="LDP262" s="0"/>
      <c r="LDQ262" s="0"/>
      <c r="LDR262" s="0"/>
      <c r="LDS262" s="0"/>
      <c r="LDT262" s="0"/>
      <c r="LDU262" s="0"/>
      <c r="LDV262" s="0"/>
      <c r="LDW262" s="0"/>
      <c r="LDX262" s="0"/>
      <c r="LDY262" s="0"/>
      <c r="LDZ262" s="0"/>
      <c r="LEA262" s="0"/>
      <c r="LEB262" s="0"/>
      <c r="LEC262" s="0"/>
      <c r="LED262" s="0"/>
      <c r="LEE262" s="0"/>
      <c r="LEF262" s="0"/>
      <c r="LEG262" s="0"/>
      <c r="LEH262" s="0"/>
      <c r="LEI262" s="0"/>
      <c r="LEJ262" s="0"/>
      <c r="LEK262" s="0"/>
      <c r="LEL262" s="0"/>
      <c r="LEM262" s="0"/>
      <c r="LEN262" s="0"/>
      <c r="LEO262" s="0"/>
      <c r="LEP262" s="0"/>
      <c r="LEQ262" s="0"/>
      <c r="LER262" s="0"/>
      <c r="LES262" s="0"/>
      <c r="LET262" s="0"/>
      <c r="LEU262" s="0"/>
      <c r="LEV262" s="0"/>
      <c r="LEW262" s="0"/>
      <c r="LEX262" s="0"/>
      <c r="LEY262" s="0"/>
      <c r="LEZ262" s="0"/>
      <c r="LFA262" s="0"/>
      <c r="LFB262" s="0"/>
      <c r="LFC262" s="0"/>
      <c r="LFD262" s="0"/>
      <c r="LFE262" s="0"/>
      <c r="LFF262" s="0"/>
      <c r="LFG262" s="0"/>
      <c r="LFH262" s="0"/>
      <c r="LFI262" s="0"/>
      <c r="LFJ262" s="0"/>
      <c r="LFK262" s="0"/>
      <c r="LFL262" s="0"/>
      <c r="LFM262" s="0"/>
      <c r="LFN262" s="0"/>
      <c r="LFO262" s="0"/>
      <c r="LFP262" s="0"/>
      <c r="LFQ262" s="0"/>
      <c r="LFR262" s="0"/>
      <c r="LFS262" s="0"/>
      <c r="LFT262" s="0"/>
      <c r="LFU262" s="0"/>
      <c r="LFV262" s="0"/>
      <c r="LFW262" s="0"/>
      <c r="LFX262" s="0"/>
      <c r="LFY262" s="0"/>
      <c r="LFZ262" s="0"/>
      <c r="LGA262" s="0"/>
      <c r="LGB262" s="0"/>
      <c r="LGC262" s="0"/>
      <c r="LGD262" s="0"/>
      <c r="LGE262" s="0"/>
      <c r="LGF262" s="0"/>
      <c r="LGG262" s="0"/>
      <c r="LGH262" s="0"/>
      <c r="LGI262" s="0"/>
      <c r="LGJ262" s="0"/>
      <c r="LGK262" s="0"/>
      <c r="LGL262" s="0"/>
      <c r="LGM262" s="0"/>
      <c r="LGN262" s="0"/>
      <c r="LGO262" s="0"/>
      <c r="LGP262" s="0"/>
      <c r="LGQ262" s="0"/>
      <c r="LGR262" s="0"/>
      <c r="LGS262" s="0"/>
      <c r="LGT262" s="0"/>
      <c r="LGU262" s="0"/>
      <c r="LGV262" s="0"/>
      <c r="LGW262" s="0"/>
      <c r="LGX262" s="0"/>
      <c r="LGY262" s="0"/>
      <c r="LGZ262" s="0"/>
      <c r="LHA262" s="0"/>
      <c r="LHB262" s="0"/>
      <c r="LHC262" s="0"/>
      <c r="LHD262" s="0"/>
      <c r="LHE262" s="0"/>
      <c r="LHF262" s="0"/>
      <c r="LHG262" s="0"/>
      <c r="LHH262" s="0"/>
      <c r="LHI262" s="0"/>
      <c r="LHJ262" s="0"/>
      <c r="LHK262" s="0"/>
      <c r="LHL262" s="0"/>
      <c r="LHM262" s="0"/>
      <c r="LHN262" s="0"/>
      <c r="LHO262" s="0"/>
      <c r="LHP262" s="0"/>
      <c r="LHQ262" s="0"/>
      <c r="LHR262" s="0"/>
      <c r="LHS262" s="0"/>
      <c r="LHT262" s="0"/>
      <c r="LHU262" s="0"/>
      <c r="LHV262" s="0"/>
      <c r="LHW262" s="0"/>
      <c r="LHX262" s="0"/>
      <c r="LHY262" s="0"/>
      <c r="LHZ262" s="0"/>
      <c r="LIA262" s="0"/>
      <c r="LIB262" s="0"/>
      <c r="LIC262" s="0"/>
      <c r="LID262" s="0"/>
      <c r="LIE262" s="0"/>
      <c r="LIF262" s="0"/>
      <c r="LIG262" s="0"/>
      <c r="LIH262" s="0"/>
      <c r="LII262" s="0"/>
      <c r="LIJ262" s="0"/>
      <c r="LIK262" s="0"/>
      <c r="LIL262" s="0"/>
      <c r="LIM262" s="0"/>
      <c r="LIN262" s="0"/>
      <c r="LIO262" s="0"/>
      <c r="LIP262" s="0"/>
      <c r="LIQ262" s="0"/>
      <c r="LIR262" s="0"/>
      <c r="LIS262" s="0"/>
      <c r="LIT262" s="0"/>
      <c r="LIU262" s="0"/>
      <c r="LIV262" s="0"/>
      <c r="LIW262" s="0"/>
      <c r="LIX262" s="0"/>
      <c r="LIY262" s="0"/>
      <c r="LIZ262" s="0"/>
      <c r="LJA262" s="0"/>
      <c r="LJB262" s="0"/>
      <c r="LJC262" s="0"/>
      <c r="LJD262" s="0"/>
      <c r="LJE262" s="0"/>
      <c r="LJF262" s="0"/>
      <c r="LJG262" s="0"/>
      <c r="LJH262" s="0"/>
      <c r="LJI262" s="0"/>
      <c r="LJJ262" s="0"/>
      <c r="LJK262" s="0"/>
      <c r="LJL262" s="0"/>
      <c r="LJM262" s="0"/>
      <c r="LJN262" s="0"/>
      <c r="LJO262" s="0"/>
      <c r="LJP262" s="0"/>
      <c r="LJQ262" s="0"/>
      <c r="LJR262" s="0"/>
      <c r="LJS262" s="0"/>
      <c r="LJT262" s="0"/>
      <c r="LJU262" s="0"/>
      <c r="LJV262" s="0"/>
      <c r="LJW262" s="0"/>
      <c r="LJX262" s="0"/>
      <c r="LJY262" s="0"/>
      <c r="LJZ262" s="0"/>
      <c r="LKA262" s="0"/>
      <c r="LKB262" s="0"/>
      <c r="LKC262" s="0"/>
      <c r="LKD262" s="0"/>
      <c r="LKE262" s="0"/>
      <c r="LKF262" s="0"/>
      <c r="LKG262" s="0"/>
      <c r="LKH262" s="0"/>
      <c r="LKI262" s="0"/>
      <c r="LKJ262" s="0"/>
      <c r="LKK262" s="0"/>
      <c r="LKL262" s="0"/>
      <c r="LKM262" s="0"/>
      <c r="LKN262" s="0"/>
      <c r="LKO262" s="0"/>
      <c r="LKP262" s="0"/>
      <c r="LKQ262" s="0"/>
      <c r="LKR262" s="0"/>
      <c r="LKS262" s="0"/>
      <c r="LKT262" s="0"/>
      <c r="LKU262" s="0"/>
      <c r="LKV262" s="0"/>
      <c r="LKW262" s="0"/>
      <c r="LKX262" s="0"/>
      <c r="LKY262" s="0"/>
      <c r="LKZ262" s="0"/>
      <c r="LLA262" s="0"/>
      <c r="LLB262" s="0"/>
      <c r="LLC262" s="0"/>
      <c r="LLD262" s="0"/>
      <c r="LLE262" s="0"/>
      <c r="LLF262" s="0"/>
      <c r="LLG262" s="0"/>
      <c r="LLH262" s="0"/>
      <c r="LLI262" s="0"/>
      <c r="LLJ262" s="0"/>
      <c r="LLK262" s="0"/>
      <c r="LLL262" s="0"/>
      <c r="LLM262" s="0"/>
      <c r="LLN262" s="0"/>
      <c r="LLO262" s="0"/>
      <c r="LLP262" s="0"/>
      <c r="LLQ262" s="0"/>
      <c r="LLR262" s="0"/>
      <c r="LLS262" s="0"/>
      <c r="LLT262" s="0"/>
      <c r="LLU262" s="0"/>
      <c r="LLV262" s="0"/>
      <c r="LLW262" s="0"/>
      <c r="LLX262" s="0"/>
      <c r="LLY262" s="0"/>
      <c r="LLZ262" s="0"/>
      <c r="LMA262" s="0"/>
      <c r="LMB262" s="0"/>
      <c r="LMC262" s="0"/>
      <c r="LMD262" s="0"/>
      <c r="LME262" s="0"/>
      <c r="LMF262" s="0"/>
      <c r="LMG262" s="0"/>
      <c r="LMH262" s="0"/>
      <c r="LMI262" s="0"/>
      <c r="LMJ262" s="0"/>
      <c r="LMK262" s="0"/>
      <c r="LML262" s="0"/>
      <c r="LMM262" s="0"/>
      <c r="LMN262" s="0"/>
      <c r="LMO262" s="0"/>
      <c r="LMP262" s="0"/>
      <c r="LMQ262" s="0"/>
      <c r="LMR262" s="0"/>
      <c r="LMS262" s="0"/>
      <c r="LMT262" s="0"/>
      <c r="LMU262" s="0"/>
      <c r="LMV262" s="0"/>
      <c r="LMW262" s="0"/>
      <c r="LMX262" s="0"/>
      <c r="LMY262" s="0"/>
      <c r="LMZ262" s="0"/>
      <c r="LNA262" s="0"/>
      <c r="LNB262" s="0"/>
      <c r="LNC262" s="0"/>
      <c r="LND262" s="0"/>
      <c r="LNE262" s="0"/>
      <c r="LNF262" s="0"/>
      <c r="LNG262" s="0"/>
      <c r="LNH262" s="0"/>
      <c r="LNI262" s="0"/>
      <c r="LNJ262" s="0"/>
      <c r="LNK262" s="0"/>
      <c r="LNL262" s="0"/>
      <c r="LNM262" s="0"/>
      <c r="LNN262" s="0"/>
      <c r="LNO262" s="0"/>
      <c r="LNP262" s="0"/>
      <c r="LNQ262" s="0"/>
      <c r="LNR262" s="0"/>
      <c r="LNS262" s="0"/>
      <c r="LNT262" s="0"/>
      <c r="LNU262" s="0"/>
      <c r="LNV262" s="0"/>
      <c r="LNW262" s="0"/>
      <c r="LNX262" s="0"/>
      <c r="LNY262" s="0"/>
      <c r="LNZ262" s="0"/>
      <c r="LOA262" s="0"/>
      <c r="LOB262" s="0"/>
      <c r="LOC262" s="0"/>
      <c r="LOD262" s="0"/>
      <c r="LOE262" s="0"/>
      <c r="LOF262" s="0"/>
      <c r="LOG262" s="0"/>
      <c r="LOH262" s="0"/>
      <c r="LOI262" s="0"/>
      <c r="LOJ262" s="0"/>
      <c r="LOK262" s="0"/>
      <c r="LOL262" s="0"/>
      <c r="LOM262" s="0"/>
      <c r="LON262" s="0"/>
      <c r="LOO262" s="0"/>
      <c r="LOP262" s="0"/>
      <c r="LOQ262" s="0"/>
      <c r="LOR262" s="0"/>
      <c r="LOS262" s="0"/>
      <c r="LOT262" s="0"/>
      <c r="LOU262" s="0"/>
      <c r="LOV262" s="0"/>
      <c r="LOW262" s="0"/>
      <c r="LOX262" s="0"/>
      <c r="LOY262" s="0"/>
      <c r="LOZ262" s="0"/>
      <c r="LPA262" s="0"/>
      <c r="LPB262" s="0"/>
      <c r="LPC262" s="0"/>
      <c r="LPD262" s="0"/>
      <c r="LPE262" s="0"/>
      <c r="LPF262" s="0"/>
      <c r="LPG262" s="0"/>
      <c r="LPH262" s="0"/>
      <c r="LPI262" s="0"/>
      <c r="LPJ262" s="0"/>
      <c r="LPK262" s="0"/>
      <c r="LPL262" s="0"/>
      <c r="LPM262" s="0"/>
      <c r="LPN262" s="0"/>
      <c r="LPO262" s="0"/>
      <c r="LPP262" s="0"/>
      <c r="LPQ262" s="0"/>
      <c r="LPR262" s="0"/>
      <c r="LPS262" s="0"/>
      <c r="LPT262" s="0"/>
      <c r="LPU262" s="0"/>
      <c r="LPV262" s="0"/>
      <c r="LPW262" s="0"/>
      <c r="LPX262" s="0"/>
      <c r="LPY262" s="0"/>
      <c r="LPZ262" s="0"/>
      <c r="LQA262" s="0"/>
      <c r="LQB262" s="0"/>
      <c r="LQC262" s="0"/>
      <c r="LQD262" s="0"/>
      <c r="LQE262" s="0"/>
      <c r="LQF262" s="0"/>
      <c r="LQG262" s="0"/>
      <c r="LQH262" s="0"/>
      <c r="LQI262" s="0"/>
      <c r="LQJ262" s="0"/>
      <c r="LQK262" s="0"/>
      <c r="LQL262" s="0"/>
      <c r="LQM262" s="0"/>
      <c r="LQN262" s="0"/>
      <c r="LQO262" s="0"/>
      <c r="LQP262" s="0"/>
      <c r="LQQ262" s="0"/>
      <c r="LQR262" s="0"/>
      <c r="LQS262" s="0"/>
      <c r="LQT262" s="0"/>
      <c r="LQU262" s="0"/>
      <c r="LQV262" s="0"/>
      <c r="LQW262" s="0"/>
      <c r="LQX262" s="0"/>
      <c r="LQY262" s="0"/>
      <c r="LQZ262" s="0"/>
      <c r="LRA262" s="0"/>
      <c r="LRB262" s="0"/>
      <c r="LRC262" s="0"/>
      <c r="LRD262" s="0"/>
      <c r="LRE262" s="0"/>
      <c r="LRF262" s="0"/>
      <c r="LRG262" s="0"/>
      <c r="LRH262" s="0"/>
      <c r="LRI262" s="0"/>
      <c r="LRJ262" s="0"/>
      <c r="LRK262" s="0"/>
      <c r="LRL262" s="0"/>
      <c r="LRM262" s="0"/>
      <c r="LRN262" s="0"/>
      <c r="LRO262" s="0"/>
      <c r="LRP262" s="0"/>
      <c r="LRQ262" s="0"/>
      <c r="LRR262" s="0"/>
      <c r="LRS262" s="0"/>
      <c r="LRT262" s="0"/>
      <c r="LRU262" s="0"/>
      <c r="LRV262" s="0"/>
      <c r="LRW262" s="0"/>
      <c r="LRX262" s="0"/>
      <c r="LRY262" s="0"/>
      <c r="LRZ262" s="0"/>
      <c r="LSA262" s="0"/>
      <c r="LSB262" s="0"/>
      <c r="LSC262" s="0"/>
      <c r="LSD262" s="0"/>
      <c r="LSE262" s="0"/>
      <c r="LSF262" s="0"/>
      <c r="LSG262" s="0"/>
      <c r="LSH262" s="0"/>
      <c r="LSI262" s="0"/>
      <c r="LSJ262" s="0"/>
      <c r="LSK262" s="0"/>
      <c r="LSL262" s="0"/>
      <c r="LSM262" s="0"/>
      <c r="LSN262" s="0"/>
      <c r="LSO262" s="0"/>
      <c r="LSP262" s="0"/>
      <c r="LSQ262" s="0"/>
      <c r="LSR262" s="0"/>
      <c r="LSS262" s="0"/>
      <c r="LST262" s="0"/>
      <c r="LSU262" s="0"/>
      <c r="LSV262" s="0"/>
      <c r="LSW262" s="0"/>
      <c r="LSX262" s="0"/>
      <c r="LSY262" s="0"/>
      <c r="LSZ262" s="0"/>
      <c r="LTA262" s="0"/>
      <c r="LTB262" s="0"/>
      <c r="LTC262" s="0"/>
      <c r="LTD262" s="0"/>
      <c r="LTE262" s="0"/>
      <c r="LTF262" s="0"/>
      <c r="LTG262" s="0"/>
      <c r="LTH262" s="0"/>
      <c r="LTI262" s="0"/>
      <c r="LTJ262" s="0"/>
      <c r="LTK262" s="0"/>
      <c r="LTL262" s="0"/>
      <c r="LTM262" s="0"/>
      <c r="LTN262" s="0"/>
      <c r="LTO262" s="0"/>
      <c r="LTP262" s="0"/>
      <c r="LTQ262" s="0"/>
      <c r="LTR262" s="0"/>
      <c r="LTS262" s="0"/>
      <c r="LTT262" s="0"/>
      <c r="LTU262" s="0"/>
      <c r="LTV262" s="0"/>
      <c r="LTW262" s="0"/>
      <c r="LTX262" s="0"/>
      <c r="LTY262" s="0"/>
      <c r="LTZ262" s="0"/>
      <c r="LUA262" s="0"/>
      <c r="LUB262" s="0"/>
      <c r="LUC262" s="0"/>
      <c r="LUD262" s="0"/>
      <c r="LUE262" s="0"/>
      <c r="LUF262" s="0"/>
      <c r="LUG262" s="0"/>
      <c r="LUH262" s="0"/>
      <c r="LUI262" s="0"/>
      <c r="LUJ262" s="0"/>
      <c r="LUK262" s="0"/>
      <c r="LUL262" s="0"/>
      <c r="LUM262" s="0"/>
      <c r="LUN262" s="0"/>
      <c r="LUO262" s="0"/>
      <c r="LUP262" s="0"/>
      <c r="LUQ262" s="0"/>
      <c r="LUR262" s="0"/>
      <c r="LUS262" s="0"/>
      <c r="LUT262" s="0"/>
      <c r="LUU262" s="0"/>
      <c r="LUV262" s="0"/>
      <c r="LUW262" s="0"/>
      <c r="LUX262" s="0"/>
      <c r="LUY262" s="0"/>
      <c r="LUZ262" s="0"/>
      <c r="LVA262" s="0"/>
      <c r="LVB262" s="0"/>
      <c r="LVC262" s="0"/>
      <c r="LVD262" s="0"/>
      <c r="LVE262" s="0"/>
      <c r="LVF262" s="0"/>
      <c r="LVG262" s="0"/>
      <c r="LVH262" s="0"/>
      <c r="LVI262" s="0"/>
      <c r="LVJ262" s="0"/>
      <c r="LVK262" s="0"/>
      <c r="LVL262" s="0"/>
      <c r="LVM262" s="0"/>
      <c r="LVN262" s="0"/>
      <c r="LVO262" s="0"/>
      <c r="LVP262" s="0"/>
      <c r="LVQ262" s="0"/>
      <c r="LVR262" s="0"/>
      <c r="LVS262" s="0"/>
      <c r="LVT262" s="0"/>
      <c r="LVU262" s="0"/>
      <c r="LVV262" s="0"/>
      <c r="LVW262" s="0"/>
      <c r="LVX262" s="0"/>
      <c r="LVY262" s="0"/>
      <c r="LVZ262" s="0"/>
      <c r="LWA262" s="0"/>
      <c r="LWB262" s="0"/>
      <c r="LWC262" s="0"/>
      <c r="LWD262" s="0"/>
      <c r="LWE262" s="0"/>
      <c r="LWF262" s="0"/>
      <c r="LWG262" s="0"/>
      <c r="LWH262" s="0"/>
      <c r="LWI262" s="0"/>
      <c r="LWJ262" s="0"/>
      <c r="LWK262" s="0"/>
      <c r="LWL262" s="0"/>
      <c r="LWM262" s="0"/>
      <c r="LWN262" s="0"/>
      <c r="LWO262" s="0"/>
      <c r="LWP262" s="0"/>
      <c r="LWQ262" s="0"/>
      <c r="LWR262" s="0"/>
      <c r="LWS262" s="0"/>
      <c r="LWT262" s="0"/>
      <c r="LWU262" s="0"/>
      <c r="LWV262" s="0"/>
      <c r="LWW262" s="0"/>
      <c r="LWX262" s="0"/>
      <c r="LWY262" s="0"/>
      <c r="LWZ262" s="0"/>
      <c r="LXA262" s="0"/>
      <c r="LXB262" s="0"/>
      <c r="LXC262" s="0"/>
      <c r="LXD262" s="0"/>
      <c r="LXE262" s="0"/>
      <c r="LXF262" s="0"/>
      <c r="LXG262" s="0"/>
      <c r="LXH262" s="0"/>
      <c r="LXI262" s="0"/>
      <c r="LXJ262" s="0"/>
      <c r="LXK262" s="0"/>
      <c r="LXL262" s="0"/>
      <c r="LXM262" s="0"/>
      <c r="LXN262" s="0"/>
      <c r="LXO262" s="0"/>
      <c r="LXP262" s="0"/>
      <c r="LXQ262" s="0"/>
      <c r="LXR262" s="0"/>
      <c r="LXS262" s="0"/>
      <c r="LXT262" s="0"/>
      <c r="LXU262" s="0"/>
      <c r="LXV262" s="0"/>
      <c r="LXW262" s="0"/>
      <c r="LXX262" s="0"/>
      <c r="LXY262" s="0"/>
      <c r="LXZ262" s="0"/>
      <c r="LYA262" s="0"/>
      <c r="LYB262" s="0"/>
      <c r="LYC262" s="0"/>
      <c r="LYD262" s="0"/>
      <c r="LYE262" s="0"/>
      <c r="LYF262" s="0"/>
      <c r="LYG262" s="0"/>
      <c r="LYH262" s="0"/>
      <c r="LYI262" s="0"/>
      <c r="LYJ262" s="0"/>
      <c r="LYK262" s="0"/>
      <c r="LYL262" s="0"/>
      <c r="LYM262" s="0"/>
      <c r="LYN262" s="0"/>
      <c r="LYO262" s="0"/>
      <c r="LYP262" s="0"/>
      <c r="LYQ262" s="0"/>
      <c r="LYR262" s="0"/>
      <c r="LYS262" s="0"/>
      <c r="LYT262" s="0"/>
      <c r="LYU262" s="0"/>
      <c r="LYV262" s="0"/>
      <c r="LYW262" s="0"/>
      <c r="LYX262" s="0"/>
      <c r="LYY262" s="0"/>
      <c r="LYZ262" s="0"/>
      <c r="LZA262" s="0"/>
      <c r="LZB262" s="0"/>
      <c r="LZC262" s="0"/>
      <c r="LZD262" s="0"/>
      <c r="LZE262" s="0"/>
      <c r="LZF262" s="0"/>
      <c r="LZG262" s="0"/>
      <c r="LZH262" s="0"/>
      <c r="LZI262" s="0"/>
      <c r="LZJ262" s="0"/>
      <c r="LZK262" s="0"/>
      <c r="LZL262" s="0"/>
      <c r="LZM262" s="0"/>
      <c r="LZN262" s="0"/>
      <c r="LZO262" s="0"/>
      <c r="LZP262" s="0"/>
      <c r="LZQ262" s="0"/>
      <c r="LZR262" s="0"/>
      <c r="LZS262" s="0"/>
      <c r="LZT262" s="0"/>
      <c r="LZU262" s="0"/>
      <c r="LZV262" s="0"/>
      <c r="LZW262" s="0"/>
      <c r="LZX262" s="0"/>
      <c r="LZY262" s="0"/>
      <c r="LZZ262" s="0"/>
      <c r="MAA262" s="0"/>
      <c r="MAB262" s="0"/>
      <c r="MAC262" s="0"/>
      <c r="MAD262" s="0"/>
      <c r="MAE262" s="0"/>
      <c r="MAF262" s="0"/>
      <c r="MAG262" s="0"/>
      <c r="MAH262" s="0"/>
      <c r="MAI262" s="0"/>
      <c r="MAJ262" s="0"/>
      <c r="MAK262" s="0"/>
      <c r="MAL262" s="0"/>
      <c r="MAM262" s="0"/>
      <c r="MAN262" s="0"/>
      <c r="MAO262" s="0"/>
      <c r="MAP262" s="0"/>
      <c r="MAQ262" s="0"/>
      <c r="MAR262" s="0"/>
      <c r="MAS262" s="0"/>
      <c r="MAT262" s="0"/>
      <c r="MAU262" s="0"/>
      <c r="MAV262" s="0"/>
      <c r="MAW262" s="0"/>
      <c r="MAX262" s="0"/>
      <c r="MAY262" s="0"/>
      <c r="MAZ262" s="0"/>
      <c r="MBA262" s="0"/>
      <c r="MBB262" s="0"/>
      <c r="MBC262" s="0"/>
      <c r="MBD262" s="0"/>
      <c r="MBE262" s="0"/>
      <c r="MBF262" s="0"/>
      <c r="MBG262" s="0"/>
      <c r="MBH262" s="0"/>
      <c r="MBI262" s="0"/>
      <c r="MBJ262" s="0"/>
      <c r="MBK262" s="0"/>
      <c r="MBL262" s="0"/>
      <c r="MBM262" s="0"/>
      <c r="MBN262" s="0"/>
      <c r="MBO262" s="0"/>
      <c r="MBP262" s="0"/>
      <c r="MBQ262" s="0"/>
      <c r="MBR262" s="0"/>
      <c r="MBS262" s="0"/>
      <c r="MBT262" s="0"/>
      <c r="MBU262" s="0"/>
      <c r="MBV262" s="0"/>
      <c r="MBW262" s="0"/>
      <c r="MBX262" s="0"/>
      <c r="MBY262" s="0"/>
      <c r="MBZ262" s="0"/>
      <c r="MCA262" s="0"/>
      <c r="MCB262" s="0"/>
      <c r="MCC262" s="0"/>
      <c r="MCD262" s="0"/>
      <c r="MCE262" s="0"/>
      <c r="MCF262" s="0"/>
      <c r="MCG262" s="0"/>
      <c r="MCH262" s="0"/>
      <c r="MCI262" s="0"/>
      <c r="MCJ262" s="0"/>
      <c r="MCK262" s="0"/>
      <c r="MCL262" s="0"/>
      <c r="MCM262" s="0"/>
      <c r="MCN262" s="0"/>
      <c r="MCO262" s="0"/>
      <c r="MCP262" s="0"/>
      <c r="MCQ262" s="0"/>
      <c r="MCR262" s="0"/>
      <c r="MCS262" s="0"/>
      <c r="MCT262" s="0"/>
      <c r="MCU262" s="0"/>
      <c r="MCV262" s="0"/>
      <c r="MCW262" s="0"/>
      <c r="MCX262" s="0"/>
      <c r="MCY262" s="0"/>
      <c r="MCZ262" s="0"/>
      <c r="MDA262" s="0"/>
      <c r="MDB262" s="0"/>
      <c r="MDC262" s="0"/>
      <c r="MDD262" s="0"/>
      <c r="MDE262" s="0"/>
      <c r="MDF262" s="0"/>
      <c r="MDG262" s="0"/>
      <c r="MDH262" s="0"/>
      <c r="MDI262" s="0"/>
      <c r="MDJ262" s="0"/>
      <c r="MDK262" s="0"/>
      <c r="MDL262" s="0"/>
      <c r="MDM262" s="0"/>
      <c r="MDN262" s="0"/>
      <c r="MDO262" s="0"/>
      <c r="MDP262" s="0"/>
      <c r="MDQ262" s="0"/>
      <c r="MDR262" s="0"/>
      <c r="MDS262" s="0"/>
      <c r="MDT262" s="0"/>
      <c r="MDU262" s="0"/>
      <c r="MDV262" s="0"/>
      <c r="MDW262" s="0"/>
      <c r="MDX262" s="0"/>
      <c r="MDY262" s="0"/>
      <c r="MDZ262" s="0"/>
      <c r="MEA262" s="0"/>
      <c r="MEB262" s="0"/>
      <c r="MEC262" s="0"/>
      <c r="MED262" s="0"/>
      <c r="MEE262" s="0"/>
      <c r="MEF262" s="0"/>
      <c r="MEG262" s="0"/>
      <c r="MEH262" s="0"/>
      <c r="MEI262" s="0"/>
      <c r="MEJ262" s="0"/>
      <c r="MEK262" s="0"/>
      <c r="MEL262" s="0"/>
      <c r="MEM262" s="0"/>
      <c r="MEN262" s="0"/>
      <c r="MEO262" s="0"/>
      <c r="MEP262" s="0"/>
      <c r="MEQ262" s="0"/>
      <c r="MER262" s="0"/>
      <c r="MES262" s="0"/>
      <c r="MET262" s="0"/>
      <c r="MEU262" s="0"/>
      <c r="MEV262" s="0"/>
      <c r="MEW262" s="0"/>
      <c r="MEX262" s="0"/>
      <c r="MEY262" s="0"/>
      <c r="MEZ262" s="0"/>
      <c r="MFA262" s="0"/>
      <c r="MFB262" s="0"/>
      <c r="MFC262" s="0"/>
      <c r="MFD262" s="0"/>
      <c r="MFE262" s="0"/>
      <c r="MFF262" s="0"/>
      <c r="MFG262" s="0"/>
      <c r="MFH262" s="0"/>
      <c r="MFI262" s="0"/>
      <c r="MFJ262" s="0"/>
      <c r="MFK262" s="0"/>
      <c r="MFL262" s="0"/>
      <c r="MFM262" s="0"/>
      <c r="MFN262" s="0"/>
      <c r="MFO262" s="0"/>
      <c r="MFP262" s="0"/>
      <c r="MFQ262" s="0"/>
      <c r="MFR262" s="0"/>
      <c r="MFS262" s="0"/>
      <c r="MFT262" s="0"/>
      <c r="MFU262" s="0"/>
      <c r="MFV262" s="0"/>
      <c r="MFW262" s="0"/>
      <c r="MFX262" s="0"/>
      <c r="MFY262" s="0"/>
      <c r="MFZ262" s="0"/>
      <c r="MGA262" s="0"/>
      <c r="MGB262" s="0"/>
      <c r="MGC262" s="0"/>
      <c r="MGD262" s="0"/>
      <c r="MGE262" s="0"/>
      <c r="MGF262" s="0"/>
      <c r="MGG262" s="0"/>
      <c r="MGH262" s="0"/>
      <c r="MGI262" s="0"/>
      <c r="MGJ262" s="0"/>
      <c r="MGK262" s="0"/>
      <c r="MGL262" s="0"/>
      <c r="MGM262" s="0"/>
      <c r="MGN262" s="0"/>
      <c r="MGO262" s="0"/>
      <c r="MGP262" s="0"/>
      <c r="MGQ262" s="0"/>
      <c r="MGR262" s="0"/>
      <c r="MGS262" s="0"/>
      <c r="MGT262" s="0"/>
      <c r="MGU262" s="0"/>
      <c r="MGV262" s="0"/>
      <c r="MGW262" s="0"/>
      <c r="MGX262" s="0"/>
      <c r="MGY262" s="0"/>
      <c r="MGZ262" s="0"/>
      <c r="MHA262" s="0"/>
      <c r="MHB262" s="0"/>
      <c r="MHC262" s="0"/>
      <c r="MHD262" s="0"/>
      <c r="MHE262" s="0"/>
      <c r="MHF262" s="0"/>
      <c r="MHG262" s="0"/>
      <c r="MHH262" s="0"/>
      <c r="MHI262" s="0"/>
      <c r="MHJ262" s="0"/>
      <c r="MHK262" s="0"/>
      <c r="MHL262" s="0"/>
      <c r="MHM262" s="0"/>
      <c r="MHN262" s="0"/>
      <c r="MHO262" s="0"/>
      <c r="MHP262" s="0"/>
      <c r="MHQ262" s="0"/>
      <c r="MHR262" s="0"/>
      <c r="MHS262" s="0"/>
      <c r="MHT262" s="0"/>
      <c r="MHU262" s="0"/>
      <c r="MHV262" s="0"/>
      <c r="MHW262" s="0"/>
      <c r="MHX262" s="0"/>
      <c r="MHY262" s="0"/>
      <c r="MHZ262" s="0"/>
      <c r="MIA262" s="0"/>
      <c r="MIB262" s="0"/>
      <c r="MIC262" s="0"/>
      <c r="MID262" s="0"/>
      <c r="MIE262" s="0"/>
      <c r="MIF262" s="0"/>
      <c r="MIG262" s="0"/>
      <c r="MIH262" s="0"/>
      <c r="MII262" s="0"/>
      <c r="MIJ262" s="0"/>
      <c r="MIK262" s="0"/>
      <c r="MIL262" s="0"/>
      <c r="MIM262" s="0"/>
      <c r="MIN262" s="0"/>
      <c r="MIO262" s="0"/>
      <c r="MIP262" s="0"/>
      <c r="MIQ262" s="0"/>
      <c r="MIR262" s="0"/>
      <c r="MIS262" s="0"/>
      <c r="MIT262" s="0"/>
      <c r="MIU262" s="0"/>
      <c r="MIV262" s="0"/>
      <c r="MIW262" s="0"/>
      <c r="MIX262" s="0"/>
      <c r="MIY262" s="0"/>
      <c r="MIZ262" s="0"/>
      <c r="MJA262" s="0"/>
      <c r="MJB262" s="0"/>
      <c r="MJC262" s="0"/>
      <c r="MJD262" s="0"/>
      <c r="MJE262" s="0"/>
      <c r="MJF262" s="0"/>
      <c r="MJG262" s="0"/>
      <c r="MJH262" s="0"/>
      <c r="MJI262" s="0"/>
      <c r="MJJ262" s="0"/>
      <c r="MJK262" s="0"/>
      <c r="MJL262" s="0"/>
      <c r="MJM262" s="0"/>
      <c r="MJN262" s="0"/>
      <c r="MJO262" s="0"/>
      <c r="MJP262" s="0"/>
      <c r="MJQ262" s="0"/>
      <c r="MJR262" s="0"/>
      <c r="MJS262" s="0"/>
      <c r="MJT262" s="0"/>
      <c r="MJU262" s="0"/>
      <c r="MJV262" s="0"/>
      <c r="MJW262" s="0"/>
      <c r="MJX262" s="0"/>
      <c r="MJY262" s="0"/>
      <c r="MJZ262" s="0"/>
      <c r="MKA262" s="0"/>
      <c r="MKB262" s="0"/>
      <c r="MKC262" s="0"/>
      <c r="MKD262" s="0"/>
      <c r="MKE262" s="0"/>
      <c r="MKF262" s="0"/>
      <c r="MKG262" s="0"/>
      <c r="MKH262" s="0"/>
      <c r="MKI262" s="0"/>
      <c r="MKJ262" s="0"/>
      <c r="MKK262" s="0"/>
      <c r="MKL262" s="0"/>
      <c r="MKM262" s="0"/>
      <c r="MKN262" s="0"/>
      <c r="MKO262" s="0"/>
      <c r="MKP262" s="0"/>
      <c r="MKQ262" s="0"/>
      <c r="MKR262" s="0"/>
      <c r="MKS262" s="0"/>
      <c r="MKT262" s="0"/>
      <c r="MKU262" s="0"/>
      <c r="MKV262" s="0"/>
      <c r="MKW262" s="0"/>
      <c r="MKX262" s="0"/>
      <c r="MKY262" s="0"/>
      <c r="MKZ262" s="0"/>
      <c r="MLA262" s="0"/>
      <c r="MLB262" s="0"/>
      <c r="MLC262" s="0"/>
      <c r="MLD262" s="0"/>
      <c r="MLE262" s="0"/>
      <c r="MLF262" s="0"/>
      <c r="MLG262" s="0"/>
      <c r="MLH262" s="0"/>
      <c r="MLI262" s="0"/>
      <c r="MLJ262" s="0"/>
      <c r="MLK262" s="0"/>
      <c r="MLL262" s="0"/>
      <c r="MLM262" s="0"/>
      <c r="MLN262" s="0"/>
      <c r="MLO262" s="0"/>
      <c r="MLP262" s="0"/>
      <c r="MLQ262" s="0"/>
      <c r="MLR262" s="0"/>
      <c r="MLS262" s="0"/>
      <c r="MLT262" s="0"/>
      <c r="MLU262" s="0"/>
      <c r="MLV262" s="0"/>
      <c r="MLW262" s="0"/>
      <c r="MLX262" s="0"/>
      <c r="MLY262" s="0"/>
      <c r="MLZ262" s="0"/>
      <c r="MMA262" s="0"/>
      <c r="MMB262" s="0"/>
      <c r="MMC262" s="0"/>
      <c r="MMD262" s="0"/>
      <c r="MME262" s="0"/>
      <c r="MMF262" s="0"/>
      <c r="MMG262" s="0"/>
      <c r="MMH262" s="0"/>
      <c r="MMI262" s="0"/>
      <c r="MMJ262" s="0"/>
      <c r="MMK262" s="0"/>
      <c r="MML262" s="0"/>
      <c r="MMM262" s="0"/>
      <c r="MMN262" s="0"/>
      <c r="MMO262" s="0"/>
      <c r="MMP262" s="0"/>
      <c r="MMQ262" s="0"/>
      <c r="MMR262" s="0"/>
      <c r="MMS262" s="0"/>
      <c r="MMT262" s="0"/>
      <c r="MMU262" s="0"/>
      <c r="MMV262" s="0"/>
      <c r="MMW262" s="0"/>
      <c r="MMX262" s="0"/>
      <c r="MMY262" s="0"/>
      <c r="MMZ262" s="0"/>
      <c r="MNA262" s="0"/>
      <c r="MNB262" s="0"/>
      <c r="MNC262" s="0"/>
      <c r="MND262" s="0"/>
      <c r="MNE262" s="0"/>
      <c r="MNF262" s="0"/>
      <c r="MNG262" s="0"/>
      <c r="MNH262" s="0"/>
      <c r="MNI262" s="0"/>
      <c r="MNJ262" s="0"/>
      <c r="MNK262" s="0"/>
      <c r="MNL262" s="0"/>
      <c r="MNM262" s="0"/>
      <c r="MNN262" s="0"/>
      <c r="MNO262" s="0"/>
      <c r="MNP262" s="0"/>
      <c r="MNQ262" s="0"/>
      <c r="MNR262" s="0"/>
      <c r="MNS262" s="0"/>
      <c r="MNT262" s="0"/>
      <c r="MNU262" s="0"/>
      <c r="MNV262" s="0"/>
      <c r="MNW262" s="0"/>
      <c r="MNX262" s="0"/>
      <c r="MNY262" s="0"/>
      <c r="MNZ262" s="0"/>
      <c r="MOA262" s="0"/>
      <c r="MOB262" s="0"/>
      <c r="MOC262" s="0"/>
      <c r="MOD262" s="0"/>
      <c r="MOE262" s="0"/>
      <c r="MOF262" s="0"/>
      <c r="MOG262" s="0"/>
      <c r="MOH262" s="0"/>
      <c r="MOI262" s="0"/>
      <c r="MOJ262" s="0"/>
      <c r="MOK262" s="0"/>
      <c r="MOL262" s="0"/>
      <c r="MOM262" s="0"/>
      <c r="MON262" s="0"/>
      <c r="MOO262" s="0"/>
      <c r="MOP262" s="0"/>
      <c r="MOQ262" s="0"/>
      <c r="MOR262" s="0"/>
      <c r="MOS262" s="0"/>
      <c r="MOT262" s="0"/>
      <c r="MOU262" s="0"/>
      <c r="MOV262" s="0"/>
      <c r="MOW262" s="0"/>
      <c r="MOX262" s="0"/>
      <c r="MOY262" s="0"/>
      <c r="MOZ262" s="0"/>
      <c r="MPA262" s="0"/>
      <c r="MPB262" s="0"/>
      <c r="MPC262" s="0"/>
      <c r="MPD262" s="0"/>
      <c r="MPE262" s="0"/>
      <c r="MPF262" s="0"/>
      <c r="MPG262" s="0"/>
      <c r="MPH262" s="0"/>
      <c r="MPI262" s="0"/>
      <c r="MPJ262" s="0"/>
      <c r="MPK262" s="0"/>
      <c r="MPL262" s="0"/>
      <c r="MPM262" s="0"/>
      <c r="MPN262" s="0"/>
      <c r="MPO262" s="0"/>
      <c r="MPP262" s="0"/>
      <c r="MPQ262" s="0"/>
      <c r="MPR262" s="0"/>
      <c r="MPS262" s="0"/>
      <c r="MPT262" s="0"/>
      <c r="MPU262" s="0"/>
      <c r="MPV262" s="0"/>
      <c r="MPW262" s="0"/>
      <c r="MPX262" s="0"/>
      <c r="MPY262" s="0"/>
      <c r="MPZ262" s="0"/>
      <c r="MQA262" s="0"/>
      <c r="MQB262" s="0"/>
      <c r="MQC262" s="0"/>
      <c r="MQD262" s="0"/>
      <c r="MQE262" s="0"/>
      <c r="MQF262" s="0"/>
      <c r="MQG262" s="0"/>
      <c r="MQH262" s="0"/>
      <c r="MQI262" s="0"/>
      <c r="MQJ262" s="0"/>
      <c r="MQK262" s="0"/>
      <c r="MQL262" s="0"/>
      <c r="MQM262" s="0"/>
      <c r="MQN262" s="0"/>
      <c r="MQO262" s="0"/>
      <c r="MQP262" s="0"/>
      <c r="MQQ262" s="0"/>
      <c r="MQR262" s="0"/>
      <c r="MQS262" s="0"/>
      <c r="MQT262" s="0"/>
      <c r="MQU262" s="0"/>
      <c r="MQV262" s="0"/>
      <c r="MQW262" s="0"/>
      <c r="MQX262" s="0"/>
      <c r="MQY262" s="0"/>
      <c r="MQZ262" s="0"/>
      <c r="MRA262" s="0"/>
      <c r="MRB262" s="0"/>
      <c r="MRC262" s="0"/>
      <c r="MRD262" s="0"/>
      <c r="MRE262" s="0"/>
      <c r="MRF262" s="0"/>
      <c r="MRG262" s="0"/>
      <c r="MRH262" s="0"/>
      <c r="MRI262" s="0"/>
      <c r="MRJ262" s="0"/>
      <c r="MRK262" s="0"/>
      <c r="MRL262" s="0"/>
      <c r="MRM262" s="0"/>
      <c r="MRN262" s="0"/>
      <c r="MRO262" s="0"/>
      <c r="MRP262" s="0"/>
      <c r="MRQ262" s="0"/>
      <c r="MRR262" s="0"/>
      <c r="MRS262" s="0"/>
      <c r="MRT262" s="0"/>
      <c r="MRU262" s="0"/>
      <c r="MRV262" s="0"/>
      <c r="MRW262" s="0"/>
      <c r="MRX262" s="0"/>
      <c r="MRY262" s="0"/>
      <c r="MRZ262" s="0"/>
      <c r="MSA262" s="0"/>
      <c r="MSB262" s="0"/>
      <c r="MSC262" s="0"/>
      <c r="MSD262" s="0"/>
      <c r="MSE262" s="0"/>
      <c r="MSF262" s="0"/>
      <c r="MSG262" s="0"/>
      <c r="MSH262" s="0"/>
      <c r="MSI262" s="0"/>
      <c r="MSJ262" s="0"/>
      <c r="MSK262" s="0"/>
      <c r="MSL262" s="0"/>
      <c r="MSM262" s="0"/>
      <c r="MSN262" s="0"/>
      <c r="MSO262" s="0"/>
      <c r="MSP262" s="0"/>
      <c r="MSQ262" s="0"/>
      <c r="MSR262" s="0"/>
      <c r="MSS262" s="0"/>
      <c r="MST262" s="0"/>
      <c r="MSU262" s="0"/>
      <c r="MSV262" s="0"/>
      <c r="MSW262" s="0"/>
      <c r="MSX262" s="0"/>
      <c r="MSY262" s="0"/>
      <c r="MSZ262" s="0"/>
      <c r="MTA262" s="0"/>
      <c r="MTB262" s="0"/>
      <c r="MTC262" s="0"/>
      <c r="MTD262" s="0"/>
      <c r="MTE262" s="0"/>
      <c r="MTF262" s="0"/>
      <c r="MTG262" s="0"/>
      <c r="MTH262" s="0"/>
      <c r="MTI262" s="0"/>
      <c r="MTJ262" s="0"/>
      <c r="MTK262" s="0"/>
      <c r="MTL262" s="0"/>
      <c r="MTM262" s="0"/>
      <c r="MTN262" s="0"/>
      <c r="MTO262" s="0"/>
      <c r="MTP262" s="0"/>
      <c r="MTQ262" s="0"/>
      <c r="MTR262" s="0"/>
      <c r="MTS262" s="0"/>
      <c r="MTT262" s="0"/>
      <c r="MTU262" s="0"/>
      <c r="MTV262" s="0"/>
      <c r="MTW262" s="0"/>
      <c r="MTX262" s="0"/>
      <c r="MTY262" s="0"/>
      <c r="MTZ262" s="0"/>
      <c r="MUA262" s="0"/>
      <c r="MUB262" s="0"/>
      <c r="MUC262" s="0"/>
      <c r="MUD262" s="0"/>
      <c r="MUE262" s="0"/>
      <c r="MUF262" s="0"/>
      <c r="MUG262" s="0"/>
      <c r="MUH262" s="0"/>
      <c r="MUI262" s="0"/>
      <c r="MUJ262" s="0"/>
      <c r="MUK262" s="0"/>
      <c r="MUL262" s="0"/>
      <c r="MUM262" s="0"/>
      <c r="MUN262" s="0"/>
      <c r="MUO262" s="0"/>
      <c r="MUP262" s="0"/>
      <c r="MUQ262" s="0"/>
      <c r="MUR262" s="0"/>
      <c r="MUS262" s="0"/>
      <c r="MUT262" s="0"/>
      <c r="MUU262" s="0"/>
      <c r="MUV262" s="0"/>
      <c r="MUW262" s="0"/>
      <c r="MUX262" s="0"/>
      <c r="MUY262" s="0"/>
      <c r="MUZ262" s="0"/>
      <c r="MVA262" s="0"/>
      <c r="MVB262" s="0"/>
      <c r="MVC262" s="0"/>
      <c r="MVD262" s="0"/>
      <c r="MVE262" s="0"/>
      <c r="MVF262" s="0"/>
      <c r="MVG262" s="0"/>
      <c r="MVH262" s="0"/>
      <c r="MVI262" s="0"/>
      <c r="MVJ262" s="0"/>
      <c r="MVK262" s="0"/>
      <c r="MVL262" s="0"/>
      <c r="MVM262" s="0"/>
      <c r="MVN262" s="0"/>
      <c r="MVO262" s="0"/>
      <c r="MVP262" s="0"/>
      <c r="MVQ262" s="0"/>
      <c r="MVR262" s="0"/>
      <c r="MVS262" s="0"/>
      <c r="MVT262" s="0"/>
      <c r="MVU262" s="0"/>
      <c r="MVV262" s="0"/>
      <c r="MVW262" s="0"/>
      <c r="MVX262" s="0"/>
      <c r="MVY262" s="0"/>
      <c r="MVZ262" s="0"/>
      <c r="MWA262" s="0"/>
      <c r="MWB262" s="0"/>
      <c r="MWC262" s="0"/>
      <c r="MWD262" s="0"/>
      <c r="MWE262" s="0"/>
      <c r="MWF262" s="0"/>
      <c r="MWG262" s="0"/>
      <c r="MWH262" s="0"/>
      <c r="MWI262" s="0"/>
      <c r="MWJ262" s="0"/>
      <c r="MWK262" s="0"/>
      <c r="MWL262" s="0"/>
      <c r="MWM262" s="0"/>
      <c r="MWN262" s="0"/>
      <c r="MWO262" s="0"/>
      <c r="MWP262" s="0"/>
      <c r="MWQ262" s="0"/>
      <c r="MWR262" s="0"/>
      <c r="MWS262" s="0"/>
      <c r="MWT262" s="0"/>
      <c r="MWU262" s="0"/>
      <c r="MWV262" s="0"/>
      <c r="MWW262" s="0"/>
      <c r="MWX262" s="0"/>
      <c r="MWY262" s="0"/>
      <c r="MWZ262" s="0"/>
      <c r="MXA262" s="0"/>
      <c r="MXB262" s="0"/>
      <c r="MXC262" s="0"/>
      <c r="MXD262" s="0"/>
      <c r="MXE262" s="0"/>
      <c r="MXF262" s="0"/>
      <c r="MXG262" s="0"/>
      <c r="MXH262" s="0"/>
      <c r="MXI262" s="0"/>
      <c r="MXJ262" s="0"/>
      <c r="MXK262" s="0"/>
      <c r="MXL262" s="0"/>
      <c r="MXM262" s="0"/>
      <c r="MXN262" s="0"/>
      <c r="MXO262" s="0"/>
      <c r="MXP262" s="0"/>
      <c r="MXQ262" s="0"/>
      <c r="MXR262" s="0"/>
      <c r="MXS262" s="0"/>
      <c r="MXT262" s="0"/>
      <c r="MXU262" s="0"/>
      <c r="MXV262" s="0"/>
      <c r="MXW262" s="0"/>
      <c r="MXX262" s="0"/>
      <c r="MXY262" s="0"/>
      <c r="MXZ262" s="0"/>
      <c r="MYA262" s="0"/>
      <c r="MYB262" s="0"/>
      <c r="MYC262" s="0"/>
      <c r="MYD262" s="0"/>
      <c r="MYE262" s="0"/>
      <c r="MYF262" s="0"/>
      <c r="MYG262" s="0"/>
      <c r="MYH262" s="0"/>
      <c r="MYI262" s="0"/>
      <c r="MYJ262" s="0"/>
      <c r="MYK262" s="0"/>
      <c r="MYL262" s="0"/>
      <c r="MYM262" s="0"/>
      <c r="MYN262" s="0"/>
      <c r="MYO262" s="0"/>
      <c r="MYP262" s="0"/>
      <c r="MYQ262" s="0"/>
      <c r="MYR262" s="0"/>
      <c r="MYS262" s="0"/>
      <c r="MYT262" s="0"/>
      <c r="MYU262" s="0"/>
      <c r="MYV262" s="0"/>
      <c r="MYW262" s="0"/>
      <c r="MYX262" s="0"/>
      <c r="MYY262" s="0"/>
      <c r="MYZ262" s="0"/>
      <c r="MZA262" s="0"/>
      <c r="MZB262" s="0"/>
      <c r="MZC262" s="0"/>
      <c r="MZD262" s="0"/>
      <c r="MZE262" s="0"/>
      <c r="MZF262" s="0"/>
      <c r="MZG262" s="0"/>
      <c r="MZH262" s="0"/>
      <c r="MZI262" s="0"/>
      <c r="MZJ262" s="0"/>
      <c r="MZK262" s="0"/>
      <c r="MZL262" s="0"/>
      <c r="MZM262" s="0"/>
      <c r="MZN262" s="0"/>
      <c r="MZO262" s="0"/>
      <c r="MZP262" s="0"/>
      <c r="MZQ262" s="0"/>
      <c r="MZR262" s="0"/>
      <c r="MZS262" s="0"/>
      <c r="MZT262" s="0"/>
      <c r="MZU262" s="0"/>
      <c r="MZV262" s="0"/>
      <c r="MZW262" s="0"/>
      <c r="MZX262" s="0"/>
      <c r="MZY262" s="0"/>
      <c r="MZZ262" s="0"/>
      <c r="NAA262" s="0"/>
      <c r="NAB262" s="0"/>
      <c r="NAC262" s="0"/>
      <c r="NAD262" s="0"/>
      <c r="NAE262" s="0"/>
      <c r="NAF262" s="0"/>
      <c r="NAG262" s="0"/>
      <c r="NAH262" s="0"/>
      <c r="NAI262" s="0"/>
      <c r="NAJ262" s="0"/>
      <c r="NAK262" s="0"/>
      <c r="NAL262" s="0"/>
      <c r="NAM262" s="0"/>
      <c r="NAN262" s="0"/>
      <c r="NAO262" s="0"/>
      <c r="NAP262" s="0"/>
      <c r="NAQ262" s="0"/>
      <c r="NAR262" s="0"/>
      <c r="NAS262" s="0"/>
      <c r="NAT262" s="0"/>
      <c r="NAU262" s="0"/>
      <c r="NAV262" s="0"/>
      <c r="NAW262" s="0"/>
      <c r="NAX262" s="0"/>
      <c r="NAY262" s="0"/>
      <c r="NAZ262" s="0"/>
      <c r="NBA262" s="0"/>
      <c r="NBB262" s="0"/>
      <c r="NBC262" s="0"/>
      <c r="NBD262" s="0"/>
      <c r="NBE262" s="0"/>
      <c r="NBF262" s="0"/>
      <c r="NBG262" s="0"/>
      <c r="NBH262" s="0"/>
      <c r="NBI262" s="0"/>
      <c r="NBJ262" s="0"/>
      <c r="NBK262" s="0"/>
      <c r="NBL262" s="0"/>
      <c r="NBM262" s="0"/>
      <c r="NBN262" s="0"/>
      <c r="NBO262" s="0"/>
      <c r="NBP262" s="0"/>
      <c r="NBQ262" s="0"/>
      <c r="NBR262" s="0"/>
      <c r="NBS262" s="0"/>
      <c r="NBT262" s="0"/>
      <c r="NBU262" s="0"/>
      <c r="NBV262" s="0"/>
      <c r="NBW262" s="0"/>
      <c r="NBX262" s="0"/>
      <c r="NBY262" s="0"/>
      <c r="NBZ262" s="0"/>
      <c r="NCA262" s="0"/>
      <c r="NCB262" s="0"/>
      <c r="NCC262" s="0"/>
      <c r="NCD262" s="0"/>
      <c r="NCE262" s="0"/>
      <c r="NCF262" s="0"/>
      <c r="NCG262" s="0"/>
      <c r="NCH262" s="0"/>
      <c r="NCI262" s="0"/>
      <c r="NCJ262" s="0"/>
      <c r="NCK262" s="0"/>
      <c r="NCL262" s="0"/>
      <c r="NCM262" s="0"/>
      <c r="NCN262" s="0"/>
      <c r="NCO262" s="0"/>
      <c r="NCP262" s="0"/>
      <c r="NCQ262" s="0"/>
      <c r="NCR262" s="0"/>
      <c r="NCS262" s="0"/>
      <c r="NCT262" s="0"/>
      <c r="NCU262" s="0"/>
      <c r="NCV262" s="0"/>
      <c r="NCW262" s="0"/>
      <c r="NCX262" s="0"/>
      <c r="NCY262" s="0"/>
      <c r="NCZ262" s="0"/>
      <c r="NDA262" s="0"/>
      <c r="NDB262" s="0"/>
      <c r="NDC262" s="0"/>
      <c r="NDD262" s="0"/>
      <c r="NDE262" s="0"/>
      <c r="NDF262" s="0"/>
      <c r="NDG262" s="0"/>
      <c r="NDH262" s="0"/>
      <c r="NDI262" s="0"/>
      <c r="NDJ262" s="0"/>
      <c r="NDK262" s="0"/>
      <c r="NDL262" s="0"/>
      <c r="NDM262" s="0"/>
      <c r="NDN262" s="0"/>
      <c r="NDO262" s="0"/>
      <c r="NDP262" s="0"/>
      <c r="NDQ262" s="0"/>
      <c r="NDR262" s="0"/>
      <c r="NDS262" s="0"/>
      <c r="NDT262" s="0"/>
      <c r="NDU262" s="0"/>
      <c r="NDV262" s="0"/>
      <c r="NDW262" s="0"/>
      <c r="NDX262" s="0"/>
      <c r="NDY262" s="0"/>
      <c r="NDZ262" s="0"/>
      <c r="NEA262" s="0"/>
      <c r="NEB262" s="0"/>
      <c r="NEC262" s="0"/>
      <c r="NED262" s="0"/>
      <c r="NEE262" s="0"/>
      <c r="NEF262" s="0"/>
      <c r="NEG262" s="0"/>
      <c r="NEH262" s="0"/>
      <c r="NEI262" s="0"/>
      <c r="NEJ262" s="0"/>
      <c r="NEK262" s="0"/>
      <c r="NEL262" s="0"/>
      <c r="NEM262" s="0"/>
      <c r="NEN262" s="0"/>
      <c r="NEO262" s="0"/>
      <c r="NEP262" s="0"/>
      <c r="NEQ262" s="0"/>
      <c r="NER262" s="0"/>
      <c r="NES262" s="0"/>
      <c r="NET262" s="0"/>
      <c r="NEU262" s="0"/>
      <c r="NEV262" s="0"/>
      <c r="NEW262" s="0"/>
      <c r="NEX262" s="0"/>
      <c r="NEY262" s="0"/>
      <c r="NEZ262" s="0"/>
      <c r="NFA262" s="0"/>
      <c r="NFB262" s="0"/>
      <c r="NFC262" s="0"/>
      <c r="NFD262" s="0"/>
      <c r="NFE262" s="0"/>
      <c r="NFF262" s="0"/>
      <c r="NFG262" s="0"/>
      <c r="NFH262" s="0"/>
      <c r="NFI262" s="0"/>
      <c r="NFJ262" s="0"/>
      <c r="NFK262" s="0"/>
      <c r="NFL262" s="0"/>
      <c r="NFM262" s="0"/>
      <c r="NFN262" s="0"/>
      <c r="NFO262" s="0"/>
      <c r="NFP262" s="0"/>
      <c r="NFQ262" s="0"/>
      <c r="NFR262" s="0"/>
      <c r="NFS262" s="0"/>
      <c r="NFT262" s="0"/>
      <c r="NFU262" s="0"/>
      <c r="NFV262" s="0"/>
      <c r="NFW262" s="0"/>
      <c r="NFX262" s="0"/>
      <c r="NFY262" s="0"/>
      <c r="NFZ262" s="0"/>
      <c r="NGA262" s="0"/>
      <c r="NGB262" s="0"/>
      <c r="NGC262" s="0"/>
      <c r="NGD262" s="0"/>
      <c r="NGE262" s="0"/>
      <c r="NGF262" s="0"/>
      <c r="NGG262" s="0"/>
      <c r="NGH262" s="0"/>
      <c r="NGI262" s="0"/>
      <c r="NGJ262" s="0"/>
      <c r="NGK262" s="0"/>
      <c r="NGL262" s="0"/>
      <c r="NGM262" s="0"/>
      <c r="NGN262" s="0"/>
      <c r="NGO262" s="0"/>
      <c r="NGP262" s="0"/>
      <c r="NGQ262" s="0"/>
      <c r="NGR262" s="0"/>
      <c r="NGS262" s="0"/>
      <c r="NGT262" s="0"/>
      <c r="NGU262" s="0"/>
      <c r="NGV262" s="0"/>
      <c r="NGW262" s="0"/>
      <c r="NGX262" s="0"/>
      <c r="NGY262" s="0"/>
      <c r="NGZ262" s="0"/>
      <c r="NHA262" s="0"/>
      <c r="NHB262" s="0"/>
      <c r="NHC262" s="0"/>
      <c r="NHD262" s="0"/>
      <c r="NHE262" s="0"/>
      <c r="NHF262" s="0"/>
      <c r="NHG262" s="0"/>
      <c r="NHH262" s="0"/>
      <c r="NHI262" s="0"/>
      <c r="NHJ262" s="0"/>
      <c r="NHK262" s="0"/>
      <c r="NHL262" s="0"/>
      <c r="NHM262" s="0"/>
      <c r="NHN262" s="0"/>
      <c r="NHO262" s="0"/>
      <c r="NHP262" s="0"/>
      <c r="NHQ262" s="0"/>
      <c r="NHR262" s="0"/>
      <c r="NHS262" s="0"/>
      <c r="NHT262" s="0"/>
      <c r="NHU262" s="0"/>
      <c r="NHV262" s="0"/>
      <c r="NHW262" s="0"/>
      <c r="NHX262" s="0"/>
      <c r="NHY262" s="0"/>
      <c r="NHZ262" s="0"/>
      <c r="NIA262" s="0"/>
      <c r="NIB262" s="0"/>
      <c r="NIC262" s="0"/>
      <c r="NID262" s="0"/>
      <c r="NIE262" s="0"/>
      <c r="NIF262" s="0"/>
      <c r="NIG262" s="0"/>
      <c r="NIH262" s="0"/>
      <c r="NII262" s="0"/>
      <c r="NIJ262" s="0"/>
      <c r="NIK262" s="0"/>
      <c r="NIL262" s="0"/>
      <c r="NIM262" s="0"/>
      <c r="NIN262" s="0"/>
      <c r="NIO262" s="0"/>
      <c r="NIP262" s="0"/>
      <c r="NIQ262" s="0"/>
      <c r="NIR262" s="0"/>
      <c r="NIS262" s="0"/>
      <c r="NIT262" s="0"/>
      <c r="NIU262" s="0"/>
      <c r="NIV262" s="0"/>
      <c r="NIW262" s="0"/>
      <c r="NIX262" s="0"/>
      <c r="NIY262" s="0"/>
      <c r="NIZ262" s="0"/>
      <c r="NJA262" s="0"/>
      <c r="NJB262" s="0"/>
      <c r="NJC262" s="0"/>
      <c r="NJD262" s="0"/>
      <c r="NJE262" s="0"/>
      <c r="NJF262" s="0"/>
      <c r="NJG262" s="0"/>
      <c r="NJH262" s="0"/>
      <c r="NJI262" s="0"/>
      <c r="NJJ262" s="0"/>
      <c r="NJK262" s="0"/>
      <c r="NJL262" s="0"/>
      <c r="NJM262" s="0"/>
      <c r="NJN262" s="0"/>
      <c r="NJO262" s="0"/>
      <c r="NJP262" s="0"/>
      <c r="NJQ262" s="0"/>
      <c r="NJR262" s="0"/>
      <c r="NJS262" s="0"/>
      <c r="NJT262" s="0"/>
      <c r="NJU262" s="0"/>
      <c r="NJV262" s="0"/>
      <c r="NJW262" s="0"/>
      <c r="NJX262" s="0"/>
      <c r="NJY262" s="0"/>
      <c r="NJZ262" s="0"/>
      <c r="NKA262" s="0"/>
      <c r="NKB262" s="0"/>
      <c r="NKC262" s="0"/>
      <c r="NKD262" s="0"/>
      <c r="NKE262" s="0"/>
      <c r="NKF262" s="0"/>
      <c r="NKG262" s="0"/>
      <c r="NKH262" s="0"/>
      <c r="NKI262" s="0"/>
      <c r="NKJ262" s="0"/>
      <c r="NKK262" s="0"/>
      <c r="NKL262" s="0"/>
      <c r="NKM262" s="0"/>
      <c r="NKN262" s="0"/>
      <c r="NKO262" s="0"/>
      <c r="NKP262" s="0"/>
      <c r="NKQ262" s="0"/>
      <c r="NKR262" s="0"/>
      <c r="NKS262" s="0"/>
      <c r="NKT262" s="0"/>
      <c r="NKU262" s="0"/>
      <c r="NKV262" s="0"/>
      <c r="NKW262" s="0"/>
      <c r="NKX262" s="0"/>
      <c r="NKY262" s="0"/>
      <c r="NKZ262" s="0"/>
      <c r="NLA262" s="0"/>
      <c r="NLB262" s="0"/>
      <c r="NLC262" s="0"/>
      <c r="NLD262" s="0"/>
      <c r="NLE262" s="0"/>
      <c r="NLF262" s="0"/>
      <c r="NLG262" s="0"/>
      <c r="NLH262" s="0"/>
      <c r="NLI262" s="0"/>
      <c r="NLJ262" s="0"/>
      <c r="NLK262" s="0"/>
      <c r="NLL262" s="0"/>
      <c r="NLM262" s="0"/>
      <c r="NLN262" s="0"/>
      <c r="NLO262" s="0"/>
      <c r="NLP262" s="0"/>
      <c r="NLQ262" s="0"/>
      <c r="NLR262" s="0"/>
      <c r="NLS262" s="0"/>
      <c r="NLT262" s="0"/>
      <c r="NLU262" s="0"/>
      <c r="NLV262" s="0"/>
      <c r="NLW262" s="0"/>
      <c r="NLX262" s="0"/>
      <c r="NLY262" s="0"/>
      <c r="NLZ262" s="0"/>
      <c r="NMA262" s="0"/>
      <c r="NMB262" s="0"/>
      <c r="NMC262" s="0"/>
      <c r="NMD262" s="0"/>
      <c r="NME262" s="0"/>
      <c r="NMF262" s="0"/>
      <c r="NMG262" s="0"/>
      <c r="NMH262" s="0"/>
      <c r="NMI262" s="0"/>
      <c r="NMJ262" s="0"/>
      <c r="NMK262" s="0"/>
      <c r="NML262" s="0"/>
      <c r="NMM262" s="0"/>
      <c r="NMN262" s="0"/>
      <c r="NMO262" s="0"/>
      <c r="NMP262" s="0"/>
      <c r="NMQ262" s="0"/>
      <c r="NMR262" s="0"/>
      <c r="NMS262" s="0"/>
      <c r="NMT262" s="0"/>
      <c r="NMU262" s="0"/>
      <c r="NMV262" s="0"/>
      <c r="NMW262" s="0"/>
      <c r="NMX262" s="0"/>
      <c r="NMY262" s="0"/>
      <c r="NMZ262" s="0"/>
      <c r="NNA262" s="0"/>
      <c r="NNB262" s="0"/>
      <c r="NNC262" s="0"/>
      <c r="NND262" s="0"/>
      <c r="NNE262" s="0"/>
      <c r="NNF262" s="0"/>
      <c r="NNG262" s="0"/>
      <c r="NNH262" s="0"/>
      <c r="NNI262" s="0"/>
      <c r="NNJ262" s="0"/>
      <c r="NNK262" s="0"/>
      <c r="NNL262" s="0"/>
      <c r="NNM262" s="0"/>
      <c r="NNN262" s="0"/>
      <c r="NNO262" s="0"/>
      <c r="NNP262" s="0"/>
      <c r="NNQ262" s="0"/>
      <c r="NNR262" s="0"/>
      <c r="NNS262" s="0"/>
      <c r="NNT262" s="0"/>
      <c r="NNU262" s="0"/>
      <c r="NNV262" s="0"/>
      <c r="NNW262" s="0"/>
      <c r="NNX262" s="0"/>
      <c r="NNY262" s="0"/>
      <c r="NNZ262" s="0"/>
      <c r="NOA262" s="0"/>
      <c r="NOB262" s="0"/>
      <c r="NOC262" s="0"/>
      <c r="NOD262" s="0"/>
      <c r="NOE262" s="0"/>
      <c r="NOF262" s="0"/>
      <c r="NOG262" s="0"/>
      <c r="NOH262" s="0"/>
      <c r="NOI262" s="0"/>
      <c r="NOJ262" s="0"/>
      <c r="NOK262" s="0"/>
      <c r="NOL262" s="0"/>
      <c r="NOM262" s="0"/>
      <c r="NON262" s="0"/>
      <c r="NOO262" s="0"/>
      <c r="NOP262" s="0"/>
      <c r="NOQ262" s="0"/>
      <c r="NOR262" s="0"/>
      <c r="NOS262" s="0"/>
      <c r="NOT262" s="0"/>
      <c r="NOU262" s="0"/>
      <c r="NOV262" s="0"/>
      <c r="NOW262" s="0"/>
      <c r="NOX262" s="0"/>
      <c r="NOY262" s="0"/>
      <c r="NOZ262" s="0"/>
      <c r="NPA262" s="0"/>
      <c r="NPB262" s="0"/>
      <c r="NPC262" s="0"/>
      <c r="NPD262" s="0"/>
      <c r="NPE262" s="0"/>
      <c r="NPF262" s="0"/>
      <c r="NPG262" s="0"/>
      <c r="NPH262" s="0"/>
      <c r="NPI262" s="0"/>
      <c r="NPJ262" s="0"/>
      <c r="NPK262" s="0"/>
      <c r="NPL262" s="0"/>
      <c r="NPM262" s="0"/>
      <c r="NPN262" s="0"/>
      <c r="NPO262" s="0"/>
      <c r="NPP262" s="0"/>
      <c r="NPQ262" s="0"/>
      <c r="NPR262" s="0"/>
      <c r="NPS262" s="0"/>
      <c r="NPT262" s="0"/>
      <c r="NPU262" s="0"/>
      <c r="NPV262" s="0"/>
      <c r="NPW262" s="0"/>
      <c r="NPX262" s="0"/>
      <c r="NPY262" s="0"/>
      <c r="NPZ262" s="0"/>
      <c r="NQA262" s="0"/>
      <c r="NQB262" s="0"/>
      <c r="NQC262" s="0"/>
      <c r="NQD262" s="0"/>
      <c r="NQE262" s="0"/>
      <c r="NQF262" s="0"/>
      <c r="NQG262" s="0"/>
      <c r="NQH262" s="0"/>
      <c r="NQI262" s="0"/>
      <c r="NQJ262" s="0"/>
      <c r="NQK262" s="0"/>
      <c r="NQL262" s="0"/>
      <c r="NQM262" s="0"/>
      <c r="NQN262" s="0"/>
      <c r="NQO262" s="0"/>
      <c r="NQP262" s="0"/>
      <c r="NQQ262" s="0"/>
      <c r="NQR262" s="0"/>
      <c r="NQS262" s="0"/>
      <c r="NQT262" s="0"/>
      <c r="NQU262" s="0"/>
      <c r="NQV262" s="0"/>
      <c r="NQW262" s="0"/>
      <c r="NQX262" s="0"/>
      <c r="NQY262" s="0"/>
      <c r="NQZ262" s="0"/>
      <c r="NRA262" s="0"/>
      <c r="NRB262" s="0"/>
      <c r="NRC262" s="0"/>
      <c r="NRD262" s="0"/>
      <c r="NRE262" s="0"/>
      <c r="NRF262" s="0"/>
      <c r="NRG262" s="0"/>
      <c r="NRH262" s="0"/>
      <c r="NRI262" s="0"/>
      <c r="NRJ262" s="0"/>
      <c r="NRK262" s="0"/>
      <c r="NRL262" s="0"/>
      <c r="NRM262" s="0"/>
      <c r="NRN262" s="0"/>
      <c r="NRO262" s="0"/>
      <c r="NRP262" s="0"/>
      <c r="NRQ262" s="0"/>
      <c r="NRR262" s="0"/>
      <c r="NRS262" s="0"/>
      <c r="NRT262" s="0"/>
      <c r="NRU262" s="0"/>
      <c r="NRV262" s="0"/>
      <c r="NRW262" s="0"/>
      <c r="NRX262" s="0"/>
      <c r="NRY262" s="0"/>
      <c r="NRZ262" s="0"/>
      <c r="NSA262" s="0"/>
      <c r="NSB262" s="0"/>
      <c r="NSC262" s="0"/>
      <c r="NSD262" s="0"/>
      <c r="NSE262" s="0"/>
      <c r="NSF262" s="0"/>
      <c r="NSG262" s="0"/>
      <c r="NSH262" s="0"/>
      <c r="NSI262" s="0"/>
      <c r="NSJ262" s="0"/>
      <c r="NSK262" s="0"/>
      <c r="NSL262" s="0"/>
      <c r="NSM262" s="0"/>
      <c r="NSN262" s="0"/>
      <c r="NSO262" s="0"/>
      <c r="NSP262" s="0"/>
      <c r="NSQ262" s="0"/>
      <c r="NSR262" s="0"/>
      <c r="NSS262" s="0"/>
      <c r="NST262" s="0"/>
      <c r="NSU262" s="0"/>
      <c r="NSV262" s="0"/>
      <c r="NSW262" s="0"/>
      <c r="NSX262" s="0"/>
      <c r="NSY262" s="0"/>
      <c r="NSZ262" s="0"/>
      <c r="NTA262" s="0"/>
      <c r="NTB262" s="0"/>
      <c r="NTC262" s="0"/>
      <c r="NTD262" s="0"/>
      <c r="NTE262" s="0"/>
      <c r="NTF262" s="0"/>
      <c r="NTG262" s="0"/>
      <c r="NTH262" s="0"/>
      <c r="NTI262" s="0"/>
      <c r="NTJ262" s="0"/>
      <c r="NTK262" s="0"/>
      <c r="NTL262" s="0"/>
      <c r="NTM262" s="0"/>
      <c r="NTN262" s="0"/>
      <c r="NTO262" s="0"/>
      <c r="NTP262" s="0"/>
      <c r="NTQ262" s="0"/>
      <c r="NTR262" s="0"/>
      <c r="NTS262" s="0"/>
      <c r="NTT262" s="0"/>
      <c r="NTU262" s="0"/>
      <c r="NTV262" s="0"/>
      <c r="NTW262" s="0"/>
      <c r="NTX262" s="0"/>
      <c r="NTY262" s="0"/>
      <c r="NTZ262" s="0"/>
      <c r="NUA262" s="0"/>
      <c r="NUB262" s="0"/>
      <c r="NUC262" s="0"/>
      <c r="NUD262" s="0"/>
      <c r="NUE262" s="0"/>
      <c r="NUF262" s="0"/>
      <c r="NUG262" s="0"/>
      <c r="NUH262" s="0"/>
      <c r="NUI262" s="0"/>
      <c r="NUJ262" s="0"/>
      <c r="NUK262" s="0"/>
      <c r="NUL262" s="0"/>
      <c r="NUM262" s="0"/>
      <c r="NUN262" s="0"/>
      <c r="NUO262" s="0"/>
      <c r="NUP262" s="0"/>
      <c r="NUQ262" s="0"/>
      <c r="NUR262" s="0"/>
      <c r="NUS262" s="0"/>
      <c r="NUT262" s="0"/>
      <c r="NUU262" s="0"/>
      <c r="NUV262" s="0"/>
      <c r="NUW262" s="0"/>
      <c r="NUX262" s="0"/>
      <c r="NUY262" s="0"/>
      <c r="NUZ262" s="0"/>
      <c r="NVA262" s="0"/>
      <c r="NVB262" s="0"/>
      <c r="NVC262" s="0"/>
      <c r="NVD262" s="0"/>
      <c r="NVE262" s="0"/>
      <c r="NVF262" s="0"/>
      <c r="NVG262" s="0"/>
      <c r="NVH262" s="0"/>
      <c r="NVI262" s="0"/>
      <c r="NVJ262" s="0"/>
      <c r="NVK262" s="0"/>
      <c r="NVL262" s="0"/>
      <c r="NVM262" s="0"/>
      <c r="NVN262" s="0"/>
      <c r="NVO262" s="0"/>
      <c r="NVP262" s="0"/>
      <c r="NVQ262" s="0"/>
      <c r="NVR262" s="0"/>
      <c r="NVS262" s="0"/>
      <c r="NVT262" s="0"/>
      <c r="NVU262" s="0"/>
      <c r="NVV262" s="0"/>
      <c r="NVW262" s="0"/>
      <c r="NVX262" s="0"/>
      <c r="NVY262" s="0"/>
      <c r="NVZ262" s="0"/>
      <c r="NWA262" s="0"/>
      <c r="NWB262" s="0"/>
      <c r="NWC262" s="0"/>
      <c r="NWD262" s="0"/>
      <c r="NWE262" s="0"/>
      <c r="NWF262" s="0"/>
      <c r="NWG262" s="0"/>
      <c r="NWH262" s="0"/>
      <c r="NWI262" s="0"/>
      <c r="NWJ262" s="0"/>
      <c r="NWK262" s="0"/>
      <c r="NWL262" s="0"/>
      <c r="NWM262" s="0"/>
      <c r="NWN262" s="0"/>
      <c r="NWO262" s="0"/>
      <c r="NWP262" s="0"/>
      <c r="NWQ262" s="0"/>
      <c r="NWR262" s="0"/>
      <c r="NWS262" s="0"/>
      <c r="NWT262" s="0"/>
      <c r="NWU262" s="0"/>
      <c r="NWV262" s="0"/>
      <c r="NWW262" s="0"/>
      <c r="NWX262" s="0"/>
      <c r="NWY262" s="0"/>
      <c r="NWZ262" s="0"/>
      <c r="NXA262" s="0"/>
      <c r="NXB262" s="0"/>
      <c r="NXC262" s="0"/>
      <c r="NXD262" s="0"/>
      <c r="NXE262" s="0"/>
      <c r="NXF262" s="0"/>
      <c r="NXG262" s="0"/>
      <c r="NXH262" s="0"/>
      <c r="NXI262" s="0"/>
      <c r="NXJ262" s="0"/>
      <c r="NXK262" s="0"/>
      <c r="NXL262" s="0"/>
      <c r="NXM262" s="0"/>
      <c r="NXN262" s="0"/>
      <c r="NXO262" s="0"/>
      <c r="NXP262" s="0"/>
      <c r="NXQ262" s="0"/>
      <c r="NXR262" s="0"/>
      <c r="NXS262" s="0"/>
      <c r="NXT262" s="0"/>
      <c r="NXU262" s="0"/>
      <c r="NXV262" s="0"/>
      <c r="NXW262" s="0"/>
      <c r="NXX262" s="0"/>
      <c r="NXY262" s="0"/>
      <c r="NXZ262" s="0"/>
      <c r="NYA262" s="0"/>
      <c r="NYB262" s="0"/>
      <c r="NYC262" s="0"/>
      <c r="NYD262" s="0"/>
      <c r="NYE262" s="0"/>
      <c r="NYF262" s="0"/>
      <c r="NYG262" s="0"/>
      <c r="NYH262" s="0"/>
      <c r="NYI262" s="0"/>
      <c r="NYJ262" s="0"/>
      <c r="NYK262" s="0"/>
      <c r="NYL262" s="0"/>
      <c r="NYM262" s="0"/>
      <c r="NYN262" s="0"/>
      <c r="NYO262" s="0"/>
      <c r="NYP262" s="0"/>
      <c r="NYQ262" s="0"/>
      <c r="NYR262" s="0"/>
      <c r="NYS262" s="0"/>
      <c r="NYT262" s="0"/>
      <c r="NYU262" s="0"/>
      <c r="NYV262" s="0"/>
      <c r="NYW262" s="0"/>
      <c r="NYX262" s="0"/>
      <c r="NYY262" s="0"/>
      <c r="NYZ262" s="0"/>
      <c r="NZA262" s="0"/>
      <c r="NZB262" s="0"/>
      <c r="NZC262" s="0"/>
      <c r="NZD262" s="0"/>
      <c r="NZE262" s="0"/>
      <c r="NZF262" s="0"/>
      <c r="NZG262" s="0"/>
      <c r="NZH262" s="0"/>
      <c r="NZI262" s="0"/>
      <c r="NZJ262" s="0"/>
      <c r="NZK262" s="0"/>
      <c r="NZL262" s="0"/>
      <c r="NZM262" s="0"/>
      <c r="NZN262" s="0"/>
      <c r="NZO262" s="0"/>
      <c r="NZP262" s="0"/>
      <c r="NZQ262" s="0"/>
      <c r="NZR262" s="0"/>
      <c r="NZS262" s="0"/>
      <c r="NZT262" s="0"/>
      <c r="NZU262" s="0"/>
      <c r="NZV262" s="0"/>
      <c r="NZW262" s="0"/>
      <c r="NZX262" s="0"/>
      <c r="NZY262" s="0"/>
      <c r="NZZ262" s="0"/>
      <c r="OAA262" s="0"/>
      <c r="OAB262" s="0"/>
      <c r="OAC262" s="0"/>
      <c r="OAD262" s="0"/>
      <c r="OAE262" s="0"/>
      <c r="OAF262" s="0"/>
      <c r="OAG262" s="0"/>
      <c r="OAH262" s="0"/>
      <c r="OAI262" s="0"/>
      <c r="OAJ262" s="0"/>
      <c r="OAK262" s="0"/>
      <c r="OAL262" s="0"/>
      <c r="OAM262" s="0"/>
      <c r="OAN262" s="0"/>
      <c r="OAO262" s="0"/>
      <c r="OAP262" s="0"/>
      <c r="OAQ262" s="0"/>
      <c r="OAR262" s="0"/>
      <c r="OAS262" s="0"/>
      <c r="OAT262" s="0"/>
      <c r="OAU262" s="0"/>
      <c r="OAV262" s="0"/>
      <c r="OAW262" s="0"/>
      <c r="OAX262" s="0"/>
      <c r="OAY262" s="0"/>
      <c r="OAZ262" s="0"/>
      <c r="OBA262" s="0"/>
      <c r="OBB262" s="0"/>
      <c r="OBC262" s="0"/>
      <c r="OBD262" s="0"/>
      <c r="OBE262" s="0"/>
      <c r="OBF262" s="0"/>
      <c r="OBG262" s="0"/>
      <c r="OBH262" s="0"/>
      <c r="OBI262" s="0"/>
      <c r="OBJ262" s="0"/>
      <c r="OBK262" s="0"/>
      <c r="OBL262" s="0"/>
      <c r="OBM262" s="0"/>
      <c r="OBN262" s="0"/>
      <c r="OBO262" s="0"/>
      <c r="OBP262" s="0"/>
      <c r="OBQ262" s="0"/>
      <c r="OBR262" s="0"/>
      <c r="OBS262" s="0"/>
      <c r="OBT262" s="0"/>
      <c r="OBU262" s="0"/>
      <c r="OBV262" s="0"/>
      <c r="OBW262" s="0"/>
      <c r="OBX262" s="0"/>
      <c r="OBY262" s="0"/>
      <c r="OBZ262" s="0"/>
      <c r="OCA262" s="0"/>
      <c r="OCB262" s="0"/>
      <c r="OCC262" s="0"/>
      <c r="OCD262" s="0"/>
      <c r="OCE262" s="0"/>
      <c r="OCF262" s="0"/>
      <c r="OCG262" s="0"/>
      <c r="OCH262" s="0"/>
      <c r="OCI262" s="0"/>
      <c r="OCJ262" s="0"/>
      <c r="OCK262" s="0"/>
      <c r="OCL262" s="0"/>
      <c r="OCM262" s="0"/>
      <c r="OCN262" s="0"/>
      <c r="OCO262" s="0"/>
      <c r="OCP262" s="0"/>
      <c r="OCQ262" s="0"/>
      <c r="OCR262" s="0"/>
      <c r="OCS262" s="0"/>
      <c r="OCT262" s="0"/>
      <c r="OCU262" s="0"/>
      <c r="OCV262" s="0"/>
      <c r="OCW262" s="0"/>
      <c r="OCX262" s="0"/>
      <c r="OCY262" s="0"/>
      <c r="OCZ262" s="0"/>
      <c r="ODA262" s="0"/>
      <c r="ODB262" s="0"/>
      <c r="ODC262" s="0"/>
      <c r="ODD262" s="0"/>
      <c r="ODE262" s="0"/>
      <c r="ODF262" s="0"/>
      <c r="ODG262" s="0"/>
      <c r="ODH262" s="0"/>
      <c r="ODI262" s="0"/>
      <c r="ODJ262" s="0"/>
      <c r="ODK262" s="0"/>
      <c r="ODL262" s="0"/>
      <c r="ODM262" s="0"/>
      <c r="ODN262" s="0"/>
      <c r="ODO262" s="0"/>
      <c r="ODP262" s="0"/>
      <c r="ODQ262" s="0"/>
      <c r="ODR262" s="0"/>
      <c r="ODS262" s="0"/>
      <c r="ODT262" s="0"/>
      <c r="ODU262" s="0"/>
      <c r="ODV262" s="0"/>
      <c r="ODW262" s="0"/>
      <c r="ODX262" s="0"/>
      <c r="ODY262" s="0"/>
      <c r="ODZ262" s="0"/>
      <c r="OEA262" s="0"/>
      <c r="OEB262" s="0"/>
      <c r="OEC262" s="0"/>
      <c r="OED262" s="0"/>
      <c r="OEE262" s="0"/>
      <c r="OEF262" s="0"/>
      <c r="OEG262" s="0"/>
      <c r="OEH262" s="0"/>
      <c r="OEI262" s="0"/>
      <c r="OEJ262" s="0"/>
      <c r="OEK262" s="0"/>
      <c r="OEL262" s="0"/>
      <c r="OEM262" s="0"/>
      <c r="OEN262" s="0"/>
      <c r="OEO262" s="0"/>
      <c r="OEP262" s="0"/>
      <c r="OEQ262" s="0"/>
      <c r="OER262" s="0"/>
      <c r="OES262" s="0"/>
      <c r="OET262" s="0"/>
      <c r="OEU262" s="0"/>
      <c r="OEV262" s="0"/>
      <c r="OEW262" s="0"/>
      <c r="OEX262" s="0"/>
      <c r="OEY262" s="0"/>
      <c r="OEZ262" s="0"/>
      <c r="OFA262" s="0"/>
      <c r="OFB262" s="0"/>
      <c r="OFC262" s="0"/>
      <c r="OFD262" s="0"/>
      <c r="OFE262" s="0"/>
      <c r="OFF262" s="0"/>
      <c r="OFG262" s="0"/>
      <c r="OFH262" s="0"/>
      <c r="OFI262" s="0"/>
      <c r="OFJ262" s="0"/>
      <c r="OFK262" s="0"/>
      <c r="OFL262" s="0"/>
      <c r="OFM262" s="0"/>
      <c r="OFN262" s="0"/>
      <c r="OFO262" s="0"/>
      <c r="OFP262" s="0"/>
      <c r="OFQ262" s="0"/>
      <c r="OFR262" s="0"/>
      <c r="OFS262" s="0"/>
      <c r="OFT262" s="0"/>
      <c r="OFU262" s="0"/>
      <c r="OFV262" s="0"/>
      <c r="OFW262" s="0"/>
      <c r="OFX262" s="0"/>
      <c r="OFY262" s="0"/>
      <c r="OFZ262" s="0"/>
      <c r="OGA262" s="0"/>
      <c r="OGB262" s="0"/>
      <c r="OGC262" s="0"/>
      <c r="OGD262" s="0"/>
      <c r="OGE262" s="0"/>
      <c r="OGF262" s="0"/>
      <c r="OGG262" s="0"/>
      <c r="OGH262" s="0"/>
      <c r="OGI262" s="0"/>
      <c r="OGJ262" s="0"/>
      <c r="OGK262" s="0"/>
      <c r="OGL262" s="0"/>
      <c r="OGM262" s="0"/>
      <c r="OGN262" s="0"/>
      <c r="OGO262" s="0"/>
      <c r="OGP262" s="0"/>
      <c r="OGQ262" s="0"/>
      <c r="OGR262" s="0"/>
      <c r="OGS262" s="0"/>
      <c r="OGT262" s="0"/>
      <c r="OGU262" s="0"/>
      <c r="OGV262" s="0"/>
      <c r="OGW262" s="0"/>
      <c r="OGX262" s="0"/>
      <c r="OGY262" s="0"/>
      <c r="OGZ262" s="0"/>
      <c r="OHA262" s="0"/>
      <c r="OHB262" s="0"/>
      <c r="OHC262" s="0"/>
      <c r="OHD262" s="0"/>
      <c r="OHE262" s="0"/>
      <c r="OHF262" s="0"/>
      <c r="OHG262" s="0"/>
      <c r="OHH262" s="0"/>
      <c r="OHI262" s="0"/>
      <c r="OHJ262" s="0"/>
      <c r="OHK262" s="0"/>
      <c r="OHL262" s="0"/>
      <c r="OHM262" s="0"/>
      <c r="OHN262" s="0"/>
      <c r="OHO262" s="0"/>
      <c r="OHP262" s="0"/>
      <c r="OHQ262" s="0"/>
      <c r="OHR262" s="0"/>
      <c r="OHS262" s="0"/>
      <c r="OHT262" s="0"/>
      <c r="OHU262" s="0"/>
      <c r="OHV262" s="0"/>
      <c r="OHW262" s="0"/>
      <c r="OHX262" s="0"/>
      <c r="OHY262" s="0"/>
      <c r="OHZ262" s="0"/>
      <c r="OIA262" s="0"/>
      <c r="OIB262" s="0"/>
      <c r="OIC262" s="0"/>
      <c r="OID262" s="0"/>
      <c r="OIE262" s="0"/>
      <c r="OIF262" s="0"/>
      <c r="OIG262" s="0"/>
      <c r="OIH262" s="0"/>
      <c r="OII262" s="0"/>
      <c r="OIJ262" s="0"/>
      <c r="OIK262" s="0"/>
      <c r="OIL262" s="0"/>
      <c r="OIM262" s="0"/>
      <c r="OIN262" s="0"/>
      <c r="OIO262" s="0"/>
      <c r="OIP262" s="0"/>
      <c r="OIQ262" s="0"/>
      <c r="OIR262" s="0"/>
      <c r="OIS262" s="0"/>
      <c r="OIT262" s="0"/>
      <c r="OIU262" s="0"/>
      <c r="OIV262" s="0"/>
      <c r="OIW262" s="0"/>
      <c r="OIX262" s="0"/>
      <c r="OIY262" s="0"/>
      <c r="OIZ262" s="0"/>
      <c r="OJA262" s="0"/>
      <c r="OJB262" s="0"/>
      <c r="OJC262" s="0"/>
      <c r="OJD262" s="0"/>
      <c r="OJE262" s="0"/>
      <c r="OJF262" s="0"/>
      <c r="OJG262" s="0"/>
      <c r="OJH262" s="0"/>
      <c r="OJI262" s="0"/>
      <c r="OJJ262" s="0"/>
      <c r="OJK262" s="0"/>
      <c r="OJL262" s="0"/>
      <c r="OJM262" s="0"/>
      <c r="OJN262" s="0"/>
      <c r="OJO262" s="0"/>
      <c r="OJP262" s="0"/>
      <c r="OJQ262" s="0"/>
      <c r="OJR262" s="0"/>
      <c r="OJS262" s="0"/>
      <c r="OJT262" s="0"/>
      <c r="OJU262" s="0"/>
      <c r="OJV262" s="0"/>
      <c r="OJW262" s="0"/>
      <c r="OJX262" s="0"/>
      <c r="OJY262" s="0"/>
      <c r="OJZ262" s="0"/>
      <c r="OKA262" s="0"/>
      <c r="OKB262" s="0"/>
      <c r="OKC262" s="0"/>
      <c r="OKD262" s="0"/>
      <c r="OKE262" s="0"/>
      <c r="OKF262" s="0"/>
      <c r="OKG262" s="0"/>
      <c r="OKH262" s="0"/>
      <c r="OKI262" s="0"/>
      <c r="OKJ262" s="0"/>
      <c r="OKK262" s="0"/>
      <c r="OKL262" s="0"/>
      <c r="OKM262" s="0"/>
      <c r="OKN262" s="0"/>
      <c r="OKO262" s="0"/>
      <c r="OKP262" s="0"/>
      <c r="OKQ262" s="0"/>
      <c r="OKR262" s="0"/>
      <c r="OKS262" s="0"/>
      <c r="OKT262" s="0"/>
      <c r="OKU262" s="0"/>
      <c r="OKV262" s="0"/>
      <c r="OKW262" s="0"/>
      <c r="OKX262" s="0"/>
      <c r="OKY262" s="0"/>
      <c r="OKZ262" s="0"/>
      <c r="OLA262" s="0"/>
      <c r="OLB262" s="0"/>
      <c r="OLC262" s="0"/>
      <c r="OLD262" s="0"/>
      <c r="OLE262" s="0"/>
      <c r="OLF262" s="0"/>
      <c r="OLG262" s="0"/>
      <c r="OLH262" s="0"/>
      <c r="OLI262" s="0"/>
      <c r="OLJ262" s="0"/>
      <c r="OLK262" s="0"/>
      <c r="OLL262" s="0"/>
      <c r="OLM262" s="0"/>
      <c r="OLN262" s="0"/>
      <c r="OLO262" s="0"/>
      <c r="OLP262" s="0"/>
      <c r="OLQ262" s="0"/>
      <c r="OLR262" s="0"/>
      <c r="OLS262" s="0"/>
      <c r="OLT262" s="0"/>
      <c r="OLU262" s="0"/>
      <c r="OLV262" s="0"/>
      <c r="OLW262" s="0"/>
      <c r="OLX262" s="0"/>
      <c r="OLY262" s="0"/>
      <c r="OLZ262" s="0"/>
      <c r="OMA262" s="0"/>
      <c r="OMB262" s="0"/>
      <c r="OMC262" s="0"/>
      <c r="OMD262" s="0"/>
      <c r="OME262" s="0"/>
      <c r="OMF262" s="0"/>
      <c r="OMG262" s="0"/>
      <c r="OMH262" s="0"/>
      <c r="OMI262" s="0"/>
      <c r="OMJ262" s="0"/>
      <c r="OMK262" s="0"/>
      <c r="OML262" s="0"/>
      <c r="OMM262" s="0"/>
      <c r="OMN262" s="0"/>
      <c r="OMO262" s="0"/>
      <c r="OMP262" s="0"/>
      <c r="OMQ262" s="0"/>
      <c r="OMR262" s="0"/>
      <c r="OMS262" s="0"/>
      <c r="OMT262" s="0"/>
      <c r="OMU262" s="0"/>
      <c r="OMV262" s="0"/>
      <c r="OMW262" s="0"/>
      <c r="OMX262" s="0"/>
      <c r="OMY262" s="0"/>
      <c r="OMZ262" s="0"/>
      <c r="ONA262" s="0"/>
      <c r="ONB262" s="0"/>
      <c r="ONC262" s="0"/>
      <c r="OND262" s="0"/>
      <c r="ONE262" s="0"/>
      <c r="ONF262" s="0"/>
      <c r="ONG262" s="0"/>
      <c r="ONH262" s="0"/>
      <c r="ONI262" s="0"/>
      <c r="ONJ262" s="0"/>
      <c r="ONK262" s="0"/>
      <c r="ONL262" s="0"/>
      <c r="ONM262" s="0"/>
      <c r="ONN262" s="0"/>
      <c r="ONO262" s="0"/>
      <c r="ONP262" s="0"/>
      <c r="ONQ262" s="0"/>
      <c r="ONR262" s="0"/>
      <c r="ONS262" s="0"/>
      <c r="ONT262" s="0"/>
      <c r="ONU262" s="0"/>
      <c r="ONV262" s="0"/>
      <c r="ONW262" s="0"/>
      <c r="ONX262" s="0"/>
      <c r="ONY262" s="0"/>
      <c r="ONZ262" s="0"/>
      <c r="OOA262" s="0"/>
      <c r="OOB262" s="0"/>
      <c r="OOC262" s="0"/>
      <c r="OOD262" s="0"/>
      <c r="OOE262" s="0"/>
      <c r="OOF262" s="0"/>
      <c r="OOG262" s="0"/>
      <c r="OOH262" s="0"/>
      <c r="OOI262" s="0"/>
      <c r="OOJ262" s="0"/>
      <c r="OOK262" s="0"/>
      <c r="OOL262" s="0"/>
      <c r="OOM262" s="0"/>
      <c r="OON262" s="0"/>
      <c r="OOO262" s="0"/>
      <c r="OOP262" s="0"/>
      <c r="OOQ262" s="0"/>
      <c r="OOR262" s="0"/>
      <c r="OOS262" s="0"/>
      <c r="OOT262" s="0"/>
      <c r="OOU262" s="0"/>
      <c r="OOV262" s="0"/>
      <c r="OOW262" s="0"/>
      <c r="OOX262" s="0"/>
      <c r="OOY262" s="0"/>
      <c r="OOZ262" s="0"/>
      <c r="OPA262" s="0"/>
      <c r="OPB262" s="0"/>
      <c r="OPC262" s="0"/>
      <c r="OPD262" s="0"/>
      <c r="OPE262" s="0"/>
      <c r="OPF262" s="0"/>
      <c r="OPG262" s="0"/>
      <c r="OPH262" s="0"/>
      <c r="OPI262" s="0"/>
      <c r="OPJ262" s="0"/>
      <c r="OPK262" s="0"/>
      <c r="OPL262" s="0"/>
      <c r="OPM262" s="0"/>
      <c r="OPN262" s="0"/>
      <c r="OPO262" s="0"/>
      <c r="OPP262" s="0"/>
      <c r="OPQ262" s="0"/>
      <c r="OPR262" s="0"/>
      <c r="OPS262" s="0"/>
      <c r="OPT262" s="0"/>
      <c r="OPU262" s="0"/>
      <c r="OPV262" s="0"/>
      <c r="OPW262" s="0"/>
      <c r="OPX262" s="0"/>
      <c r="OPY262" s="0"/>
      <c r="OPZ262" s="0"/>
      <c r="OQA262" s="0"/>
      <c r="OQB262" s="0"/>
      <c r="OQC262" s="0"/>
      <c r="OQD262" s="0"/>
      <c r="OQE262" s="0"/>
      <c r="OQF262" s="0"/>
      <c r="OQG262" s="0"/>
      <c r="OQH262" s="0"/>
      <c r="OQI262" s="0"/>
      <c r="OQJ262" s="0"/>
      <c r="OQK262" s="0"/>
      <c r="OQL262" s="0"/>
      <c r="OQM262" s="0"/>
      <c r="OQN262" s="0"/>
      <c r="OQO262" s="0"/>
      <c r="OQP262" s="0"/>
      <c r="OQQ262" s="0"/>
      <c r="OQR262" s="0"/>
      <c r="OQS262" s="0"/>
      <c r="OQT262" s="0"/>
      <c r="OQU262" s="0"/>
      <c r="OQV262" s="0"/>
      <c r="OQW262" s="0"/>
      <c r="OQX262" s="0"/>
      <c r="OQY262" s="0"/>
      <c r="OQZ262" s="0"/>
      <c r="ORA262" s="0"/>
      <c r="ORB262" s="0"/>
      <c r="ORC262" s="0"/>
      <c r="ORD262" s="0"/>
      <c r="ORE262" s="0"/>
      <c r="ORF262" s="0"/>
      <c r="ORG262" s="0"/>
      <c r="ORH262" s="0"/>
      <c r="ORI262" s="0"/>
      <c r="ORJ262" s="0"/>
      <c r="ORK262" s="0"/>
      <c r="ORL262" s="0"/>
      <c r="ORM262" s="0"/>
      <c r="ORN262" s="0"/>
      <c r="ORO262" s="0"/>
      <c r="ORP262" s="0"/>
      <c r="ORQ262" s="0"/>
      <c r="ORR262" s="0"/>
      <c r="ORS262" s="0"/>
      <c r="ORT262" s="0"/>
      <c r="ORU262" s="0"/>
      <c r="ORV262" s="0"/>
      <c r="ORW262" s="0"/>
      <c r="ORX262" s="0"/>
      <c r="ORY262" s="0"/>
      <c r="ORZ262" s="0"/>
      <c r="OSA262" s="0"/>
      <c r="OSB262" s="0"/>
      <c r="OSC262" s="0"/>
      <c r="OSD262" s="0"/>
      <c r="OSE262" s="0"/>
      <c r="OSF262" s="0"/>
      <c r="OSG262" s="0"/>
      <c r="OSH262" s="0"/>
      <c r="OSI262" s="0"/>
      <c r="OSJ262" s="0"/>
      <c r="OSK262" s="0"/>
      <c r="OSL262" s="0"/>
      <c r="OSM262" s="0"/>
      <c r="OSN262" s="0"/>
      <c r="OSO262" s="0"/>
      <c r="OSP262" s="0"/>
      <c r="OSQ262" s="0"/>
      <c r="OSR262" s="0"/>
      <c r="OSS262" s="0"/>
      <c r="OST262" s="0"/>
      <c r="OSU262" s="0"/>
      <c r="OSV262" s="0"/>
      <c r="OSW262" s="0"/>
      <c r="OSX262" s="0"/>
      <c r="OSY262" s="0"/>
      <c r="OSZ262" s="0"/>
      <c r="OTA262" s="0"/>
      <c r="OTB262" s="0"/>
      <c r="OTC262" s="0"/>
      <c r="OTD262" s="0"/>
      <c r="OTE262" s="0"/>
      <c r="OTF262" s="0"/>
      <c r="OTG262" s="0"/>
      <c r="OTH262" s="0"/>
      <c r="OTI262" s="0"/>
      <c r="OTJ262" s="0"/>
      <c r="OTK262" s="0"/>
      <c r="OTL262" s="0"/>
      <c r="OTM262" s="0"/>
      <c r="OTN262" s="0"/>
      <c r="OTO262" s="0"/>
      <c r="OTP262" s="0"/>
      <c r="OTQ262" s="0"/>
      <c r="OTR262" s="0"/>
      <c r="OTS262" s="0"/>
      <c r="OTT262" s="0"/>
      <c r="OTU262" s="0"/>
      <c r="OTV262" s="0"/>
      <c r="OTW262" s="0"/>
      <c r="OTX262" s="0"/>
      <c r="OTY262" s="0"/>
      <c r="OTZ262" s="0"/>
      <c r="OUA262" s="0"/>
      <c r="OUB262" s="0"/>
      <c r="OUC262" s="0"/>
      <c r="OUD262" s="0"/>
      <c r="OUE262" s="0"/>
      <c r="OUF262" s="0"/>
      <c r="OUG262" s="0"/>
      <c r="OUH262" s="0"/>
      <c r="OUI262" s="0"/>
      <c r="OUJ262" s="0"/>
      <c r="OUK262" s="0"/>
      <c r="OUL262" s="0"/>
      <c r="OUM262" s="0"/>
      <c r="OUN262" s="0"/>
      <c r="OUO262" s="0"/>
      <c r="OUP262" s="0"/>
      <c r="OUQ262" s="0"/>
      <c r="OUR262" s="0"/>
      <c r="OUS262" s="0"/>
      <c r="OUT262" s="0"/>
      <c r="OUU262" s="0"/>
      <c r="OUV262" s="0"/>
      <c r="OUW262" s="0"/>
      <c r="OUX262" s="0"/>
      <c r="OUY262" s="0"/>
      <c r="OUZ262" s="0"/>
      <c r="OVA262" s="0"/>
      <c r="OVB262" s="0"/>
      <c r="OVC262" s="0"/>
      <c r="OVD262" s="0"/>
      <c r="OVE262" s="0"/>
      <c r="OVF262" s="0"/>
      <c r="OVG262" s="0"/>
      <c r="OVH262" s="0"/>
      <c r="OVI262" s="0"/>
      <c r="OVJ262" s="0"/>
      <c r="OVK262" s="0"/>
      <c r="OVL262" s="0"/>
      <c r="OVM262" s="0"/>
      <c r="OVN262" s="0"/>
      <c r="OVO262" s="0"/>
      <c r="OVP262" s="0"/>
      <c r="OVQ262" s="0"/>
      <c r="OVR262" s="0"/>
      <c r="OVS262" s="0"/>
      <c r="OVT262" s="0"/>
      <c r="OVU262" s="0"/>
      <c r="OVV262" s="0"/>
      <c r="OVW262" s="0"/>
      <c r="OVX262" s="0"/>
      <c r="OVY262" s="0"/>
      <c r="OVZ262" s="0"/>
      <c r="OWA262" s="0"/>
      <c r="OWB262" s="0"/>
      <c r="OWC262" s="0"/>
      <c r="OWD262" s="0"/>
      <c r="OWE262" s="0"/>
      <c r="OWF262" s="0"/>
      <c r="OWG262" s="0"/>
      <c r="OWH262" s="0"/>
      <c r="OWI262" s="0"/>
      <c r="OWJ262" s="0"/>
      <c r="OWK262" s="0"/>
      <c r="OWL262" s="0"/>
      <c r="OWM262" s="0"/>
      <c r="OWN262" s="0"/>
      <c r="OWO262" s="0"/>
      <c r="OWP262" s="0"/>
      <c r="OWQ262" s="0"/>
      <c r="OWR262" s="0"/>
      <c r="OWS262" s="0"/>
      <c r="OWT262" s="0"/>
      <c r="OWU262" s="0"/>
      <c r="OWV262" s="0"/>
      <c r="OWW262" s="0"/>
      <c r="OWX262" s="0"/>
      <c r="OWY262" s="0"/>
      <c r="OWZ262" s="0"/>
      <c r="OXA262" s="0"/>
      <c r="OXB262" s="0"/>
      <c r="OXC262" s="0"/>
      <c r="OXD262" s="0"/>
      <c r="OXE262" s="0"/>
      <c r="OXF262" s="0"/>
      <c r="OXG262" s="0"/>
      <c r="OXH262" s="0"/>
      <c r="OXI262" s="0"/>
      <c r="OXJ262" s="0"/>
      <c r="OXK262" s="0"/>
      <c r="OXL262" s="0"/>
      <c r="OXM262" s="0"/>
      <c r="OXN262" s="0"/>
      <c r="OXO262" s="0"/>
      <c r="OXP262" s="0"/>
      <c r="OXQ262" s="0"/>
      <c r="OXR262" s="0"/>
      <c r="OXS262" s="0"/>
      <c r="OXT262" s="0"/>
      <c r="OXU262" s="0"/>
      <c r="OXV262" s="0"/>
      <c r="OXW262" s="0"/>
      <c r="OXX262" s="0"/>
      <c r="OXY262" s="0"/>
      <c r="OXZ262" s="0"/>
      <c r="OYA262" s="0"/>
      <c r="OYB262" s="0"/>
      <c r="OYC262" s="0"/>
      <c r="OYD262" s="0"/>
      <c r="OYE262" s="0"/>
      <c r="OYF262" s="0"/>
      <c r="OYG262" s="0"/>
      <c r="OYH262" s="0"/>
      <c r="OYI262" s="0"/>
      <c r="OYJ262" s="0"/>
      <c r="OYK262" s="0"/>
      <c r="OYL262" s="0"/>
      <c r="OYM262" s="0"/>
      <c r="OYN262" s="0"/>
      <c r="OYO262" s="0"/>
      <c r="OYP262" s="0"/>
      <c r="OYQ262" s="0"/>
      <c r="OYR262" s="0"/>
      <c r="OYS262" s="0"/>
      <c r="OYT262" s="0"/>
      <c r="OYU262" s="0"/>
      <c r="OYV262" s="0"/>
      <c r="OYW262" s="0"/>
      <c r="OYX262" s="0"/>
      <c r="OYY262" s="0"/>
      <c r="OYZ262" s="0"/>
      <c r="OZA262" s="0"/>
      <c r="OZB262" s="0"/>
      <c r="OZC262" s="0"/>
      <c r="OZD262" s="0"/>
      <c r="OZE262" s="0"/>
      <c r="OZF262" s="0"/>
      <c r="OZG262" s="0"/>
      <c r="OZH262" s="0"/>
      <c r="OZI262" s="0"/>
      <c r="OZJ262" s="0"/>
      <c r="OZK262" s="0"/>
      <c r="OZL262" s="0"/>
      <c r="OZM262" s="0"/>
      <c r="OZN262" s="0"/>
      <c r="OZO262" s="0"/>
      <c r="OZP262" s="0"/>
      <c r="OZQ262" s="0"/>
      <c r="OZR262" s="0"/>
      <c r="OZS262" s="0"/>
      <c r="OZT262" s="0"/>
      <c r="OZU262" s="0"/>
      <c r="OZV262" s="0"/>
      <c r="OZW262" s="0"/>
      <c r="OZX262" s="0"/>
      <c r="OZY262" s="0"/>
      <c r="OZZ262" s="0"/>
      <c r="PAA262" s="0"/>
      <c r="PAB262" s="0"/>
      <c r="PAC262" s="0"/>
      <c r="PAD262" s="0"/>
      <c r="PAE262" s="0"/>
      <c r="PAF262" s="0"/>
      <c r="PAG262" s="0"/>
      <c r="PAH262" s="0"/>
      <c r="PAI262" s="0"/>
      <c r="PAJ262" s="0"/>
      <c r="PAK262" s="0"/>
      <c r="PAL262" s="0"/>
      <c r="PAM262" s="0"/>
      <c r="PAN262" s="0"/>
      <c r="PAO262" s="0"/>
      <c r="PAP262" s="0"/>
      <c r="PAQ262" s="0"/>
      <c r="PAR262" s="0"/>
      <c r="PAS262" s="0"/>
      <c r="PAT262" s="0"/>
      <c r="PAU262" s="0"/>
      <c r="PAV262" s="0"/>
      <c r="PAW262" s="0"/>
      <c r="PAX262" s="0"/>
      <c r="PAY262" s="0"/>
      <c r="PAZ262" s="0"/>
      <c r="PBA262" s="0"/>
      <c r="PBB262" s="0"/>
      <c r="PBC262" s="0"/>
      <c r="PBD262" s="0"/>
      <c r="PBE262" s="0"/>
      <c r="PBF262" s="0"/>
      <c r="PBG262" s="0"/>
      <c r="PBH262" s="0"/>
      <c r="PBI262" s="0"/>
      <c r="PBJ262" s="0"/>
      <c r="PBK262" s="0"/>
      <c r="PBL262" s="0"/>
      <c r="PBM262" s="0"/>
      <c r="PBN262" s="0"/>
      <c r="PBO262" s="0"/>
      <c r="PBP262" s="0"/>
      <c r="PBQ262" s="0"/>
      <c r="PBR262" s="0"/>
      <c r="PBS262" s="0"/>
      <c r="PBT262" s="0"/>
      <c r="PBU262" s="0"/>
      <c r="PBV262" s="0"/>
      <c r="PBW262" s="0"/>
      <c r="PBX262" s="0"/>
      <c r="PBY262" s="0"/>
      <c r="PBZ262" s="0"/>
      <c r="PCA262" s="0"/>
      <c r="PCB262" s="0"/>
      <c r="PCC262" s="0"/>
      <c r="PCD262" s="0"/>
      <c r="PCE262" s="0"/>
      <c r="PCF262" s="0"/>
      <c r="PCG262" s="0"/>
      <c r="PCH262" s="0"/>
      <c r="PCI262" s="0"/>
      <c r="PCJ262" s="0"/>
      <c r="PCK262" s="0"/>
      <c r="PCL262" s="0"/>
      <c r="PCM262" s="0"/>
      <c r="PCN262" s="0"/>
      <c r="PCO262" s="0"/>
      <c r="PCP262" s="0"/>
      <c r="PCQ262" s="0"/>
      <c r="PCR262" s="0"/>
      <c r="PCS262" s="0"/>
      <c r="PCT262" s="0"/>
      <c r="PCU262" s="0"/>
      <c r="PCV262" s="0"/>
      <c r="PCW262" s="0"/>
      <c r="PCX262" s="0"/>
      <c r="PCY262" s="0"/>
      <c r="PCZ262" s="0"/>
      <c r="PDA262" s="0"/>
      <c r="PDB262" s="0"/>
      <c r="PDC262" s="0"/>
      <c r="PDD262" s="0"/>
      <c r="PDE262" s="0"/>
      <c r="PDF262" s="0"/>
      <c r="PDG262" s="0"/>
      <c r="PDH262" s="0"/>
      <c r="PDI262" s="0"/>
      <c r="PDJ262" s="0"/>
      <c r="PDK262" s="0"/>
      <c r="PDL262" s="0"/>
      <c r="PDM262" s="0"/>
      <c r="PDN262" s="0"/>
      <c r="PDO262" s="0"/>
      <c r="PDP262" s="0"/>
      <c r="PDQ262" s="0"/>
      <c r="PDR262" s="0"/>
      <c r="PDS262" s="0"/>
      <c r="PDT262" s="0"/>
      <c r="PDU262" s="0"/>
      <c r="PDV262" s="0"/>
      <c r="PDW262" s="0"/>
      <c r="PDX262" s="0"/>
      <c r="PDY262" s="0"/>
      <c r="PDZ262" s="0"/>
      <c r="PEA262" s="0"/>
      <c r="PEB262" s="0"/>
      <c r="PEC262" s="0"/>
      <c r="PED262" s="0"/>
      <c r="PEE262" s="0"/>
      <c r="PEF262" s="0"/>
      <c r="PEG262" s="0"/>
      <c r="PEH262" s="0"/>
      <c r="PEI262" s="0"/>
      <c r="PEJ262" s="0"/>
      <c r="PEK262" s="0"/>
      <c r="PEL262" s="0"/>
      <c r="PEM262" s="0"/>
      <c r="PEN262" s="0"/>
      <c r="PEO262" s="0"/>
      <c r="PEP262" s="0"/>
      <c r="PEQ262" s="0"/>
      <c r="PER262" s="0"/>
      <c r="PES262" s="0"/>
      <c r="PET262" s="0"/>
      <c r="PEU262" s="0"/>
      <c r="PEV262" s="0"/>
      <c r="PEW262" s="0"/>
      <c r="PEX262" s="0"/>
      <c r="PEY262" s="0"/>
      <c r="PEZ262" s="0"/>
      <c r="PFA262" s="0"/>
      <c r="PFB262" s="0"/>
      <c r="PFC262" s="0"/>
      <c r="PFD262" s="0"/>
      <c r="PFE262" s="0"/>
      <c r="PFF262" s="0"/>
      <c r="PFG262" s="0"/>
      <c r="PFH262" s="0"/>
      <c r="PFI262" s="0"/>
      <c r="PFJ262" s="0"/>
      <c r="PFK262" s="0"/>
      <c r="PFL262" s="0"/>
      <c r="PFM262" s="0"/>
      <c r="PFN262" s="0"/>
      <c r="PFO262" s="0"/>
      <c r="PFP262" s="0"/>
      <c r="PFQ262" s="0"/>
      <c r="PFR262" s="0"/>
      <c r="PFS262" s="0"/>
      <c r="PFT262" s="0"/>
      <c r="PFU262" s="0"/>
      <c r="PFV262" s="0"/>
      <c r="PFW262" s="0"/>
      <c r="PFX262" s="0"/>
      <c r="PFY262" s="0"/>
      <c r="PFZ262" s="0"/>
      <c r="PGA262" s="0"/>
      <c r="PGB262" s="0"/>
      <c r="PGC262" s="0"/>
      <c r="PGD262" s="0"/>
      <c r="PGE262" s="0"/>
      <c r="PGF262" s="0"/>
      <c r="PGG262" s="0"/>
      <c r="PGH262" s="0"/>
      <c r="PGI262" s="0"/>
      <c r="PGJ262" s="0"/>
      <c r="PGK262" s="0"/>
      <c r="PGL262" s="0"/>
      <c r="PGM262" s="0"/>
      <c r="PGN262" s="0"/>
      <c r="PGO262" s="0"/>
      <c r="PGP262" s="0"/>
      <c r="PGQ262" s="0"/>
      <c r="PGR262" s="0"/>
      <c r="PGS262" s="0"/>
      <c r="PGT262" s="0"/>
      <c r="PGU262" s="0"/>
      <c r="PGV262" s="0"/>
      <c r="PGW262" s="0"/>
      <c r="PGX262" s="0"/>
      <c r="PGY262" s="0"/>
      <c r="PGZ262" s="0"/>
      <c r="PHA262" s="0"/>
      <c r="PHB262" s="0"/>
      <c r="PHC262" s="0"/>
      <c r="PHD262" s="0"/>
      <c r="PHE262" s="0"/>
      <c r="PHF262" s="0"/>
      <c r="PHG262" s="0"/>
      <c r="PHH262" s="0"/>
      <c r="PHI262" s="0"/>
      <c r="PHJ262" s="0"/>
      <c r="PHK262" s="0"/>
      <c r="PHL262" s="0"/>
      <c r="PHM262" s="0"/>
      <c r="PHN262" s="0"/>
      <c r="PHO262" s="0"/>
      <c r="PHP262" s="0"/>
      <c r="PHQ262" s="0"/>
      <c r="PHR262" s="0"/>
      <c r="PHS262" s="0"/>
      <c r="PHT262" s="0"/>
      <c r="PHU262" s="0"/>
      <c r="PHV262" s="0"/>
      <c r="PHW262" s="0"/>
      <c r="PHX262" s="0"/>
      <c r="PHY262" s="0"/>
      <c r="PHZ262" s="0"/>
      <c r="PIA262" s="0"/>
      <c r="PIB262" s="0"/>
      <c r="PIC262" s="0"/>
      <c r="PID262" s="0"/>
      <c r="PIE262" s="0"/>
      <c r="PIF262" s="0"/>
      <c r="PIG262" s="0"/>
      <c r="PIH262" s="0"/>
      <c r="PII262" s="0"/>
      <c r="PIJ262" s="0"/>
      <c r="PIK262" s="0"/>
      <c r="PIL262" s="0"/>
      <c r="PIM262" s="0"/>
      <c r="PIN262" s="0"/>
      <c r="PIO262" s="0"/>
      <c r="PIP262" s="0"/>
      <c r="PIQ262" s="0"/>
      <c r="PIR262" s="0"/>
      <c r="PIS262" s="0"/>
      <c r="PIT262" s="0"/>
      <c r="PIU262" s="0"/>
      <c r="PIV262" s="0"/>
      <c r="PIW262" s="0"/>
      <c r="PIX262" s="0"/>
      <c r="PIY262" s="0"/>
      <c r="PIZ262" s="0"/>
      <c r="PJA262" s="0"/>
      <c r="PJB262" s="0"/>
      <c r="PJC262" s="0"/>
      <c r="PJD262" s="0"/>
      <c r="PJE262" s="0"/>
      <c r="PJF262" s="0"/>
      <c r="PJG262" s="0"/>
      <c r="PJH262" s="0"/>
      <c r="PJI262" s="0"/>
      <c r="PJJ262" s="0"/>
      <c r="PJK262" s="0"/>
      <c r="PJL262" s="0"/>
      <c r="PJM262" s="0"/>
      <c r="PJN262" s="0"/>
      <c r="PJO262" s="0"/>
      <c r="PJP262" s="0"/>
      <c r="PJQ262" s="0"/>
      <c r="PJR262" s="0"/>
      <c r="PJS262" s="0"/>
      <c r="PJT262" s="0"/>
      <c r="PJU262" s="0"/>
      <c r="PJV262" s="0"/>
      <c r="PJW262" s="0"/>
      <c r="PJX262" s="0"/>
      <c r="PJY262" s="0"/>
      <c r="PJZ262" s="0"/>
      <c r="PKA262" s="0"/>
      <c r="PKB262" s="0"/>
      <c r="PKC262" s="0"/>
      <c r="PKD262" s="0"/>
      <c r="PKE262" s="0"/>
      <c r="PKF262" s="0"/>
      <c r="PKG262" s="0"/>
      <c r="PKH262" s="0"/>
      <c r="PKI262" s="0"/>
      <c r="PKJ262" s="0"/>
      <c r="PKK262" s="0"/>
      <c r="PKL262" s="0"/>
      <c r="PKM262" s="0"/>
      <c r="PKN262" s="0"/>
      <c r="PKO262" s="0"/>
      <c r="PKP262" s="0"/>
      <c r="PKQ262" s="0"/>
      <c r="PKR262" s="0"/>
      <c r="PKS262" s="0"/>
      <c r="PKT262" s="0"/>
      <c r="PKU262" s="0"/>
      <c r="PKV262" s="0"/>
      <c r="PKW262" s="0"/>
      <c r="PKX262" s="0"/>
      <c r="PKY262" s="0"/>
      <c r="PKZ262" s="0"/>
      <c r="PLA262" s="0"/>
      <c r="PLB262" s="0"/>
      <c r="PLC262" s="0"/>
      <c r="PLD262" s="0"/>
      <c r="PLE262" s="0"/>
      <c r="PLF262" s="0"/>
      <c r="PLG262" s="0"/>
      <c r="PLH262" s="0"/>
      <c r="PLI262" s="0"/>
      <c r="PLJ262" s="0"/>
      <c r="PLK262" s="0"/>
      <c r="PLL262" s="0"/>
      <c r="PLM262" s="0"/>
      <c r="PLN262" s="0"/>
      <c r="PLO262" s="0"/>
      <c r="PLP262" s="0"/>
      <c r="PLQ262" s="0"/>
      <c r="PLR262" s="0"/>
      <c r="PLS262" s="0"/>
      <c r="PLT262" s="0"/>
      <c r="PLU262" s="0"/>
      <c r="PLV262" s="0"/>
      <c r="PLW262" s="0"/>
      <c r="PLX262" s="0"/>
      <c r="PLY262" s="0"/>
      <c r="PLZ262" s="0"/>
      <c r="PMA262" s="0"/>
      <c r="PMB262" s="0"/>
      <c r="PMC262" s="0"/>
      <c r="PMD262" s="0"/>
      <c r="PME262" s="0"/>
      <c r="PMF262" s="0"/>
      <c r="PMG262" s="0"/>
      <c r="PMH262" s="0"/>
      <c r="PMI262" s="0"/>
      <c r="PMJ262" s="0"/>
      <c r="PMK262" s="0"/>
      <c r="PML262" s="0"/>
      <c r="PMM262" s="0"/>
      <c r="PMN262" s="0"/>
      <c r="PMO262" s="0"/>
      <c r="PMP262" s="0"/>
      <c r="PMQ262" s="0"/>
      <c r="PMR262" s="0"/>
      <c r="PMS262" s="0"/>
      <c r="PMT262" s="0"/>
      <c r="PMU262" s="0"/>
      <c r="PMV262" s="0"/>
      <c r="PMW262" s="0"/>
      <c r="PMX262" s="0"/>
      <c r="PMY262" s="0"/>
      <c r="PMZ262" s="0"/>
      <c r="PNA262" s="0"/>
      <c r="PNB262" s="0"/>
      <c r="PNC262" s="0"/>
      <c r="PND262" s="0"/>
      <c r="PNE262" s="0"/>
      <c r="PNF262" s="0"/>
      <c r="PNG262" s="0"/>
      <c r="PNH262" s="0"/>
      <c r="PNI262" s="0"/>
      <c r="PNJ262" s="0"/>
      <c r="PNK262" s="0"/>
      <c r="PNL262" s="0"/>
      <c r="PNM262" s="0"/>
      <c r="PNN262" s="0"/>
      <c r="PNO262" s="0"/>
      <c r="PNP262" s="0"/>
      <c r="PNQ262" s="0"/>
      <c r="PNR262" s="0"/>
      <c r="PNS262" s="0"/>
      <c r="PNT262" s="0"/>
      <c r="PNU262" s="0"/>
      <c r="PNV262" s="0"/>
      <c r="PNW262" s="0"/>
      <c r="PNX262" s="0"/>
      <c r="PNY262" s="0"/>
      <c r="PNZ262" s="0"/>
      <c r="POA262" s="0"/>
      <c r="POB262" s="0"/>
      <c r="POC262" s="0"/>
      <c r="POD262" s="0"/>
      <c r="POE262" s="0"/>
      <c r="POF262" s="0"/>
      <c r="POG262" s="0"/>
      <c r="POH262" s="0"/>
      <c r="POI262" s="0"/>
      <c r="POJ262" s="0"/>
      <c r="POK262" s="0"/>
      <c r="POL262" s="0"/>
      <c r="POM262" s="0"/>
      <c r="PON262" s="0"/>
      <c r="POO262" s="0"/>
      <c r="POP262" s="0"/>
      <c r="POQ262" s="0"/>
      <c r="POR262" s="0"/>
      <c r="POS262" s="0"/>
      <c r="POT262" s="0"/>
      <c r="POU262" s="0"/>
      <c r="POV262" s="0"/>
      <c r="POW262" s="0"/>
      <c r="POX262" s="0"/>
      <c r="POY262" s="0"/>
      <c r="POZ262" s="0"/>
      <c r="PPA262" s="0"/>
      <c r="PPB262" s="0"/>
      <c r="PPC262" s="0"/>
      <c r="PPD262" s="0"/>
      <c r="PPE262" s="0"/>
      <c r="PPF262" s="0"/>
      <c r="PPG262" s="0"/>
      <c r="PPH262" s="0"/>
      <c r="PPI262" s="0"/>
      <c r="PPJ262" s="0"/>
      <c r="PPK262" s="0"/>
      <c r="PPL262" s="0"/>
      <c r="PPM262" s="0"/>
      <c r="PPN262" s="0"/>
      <c r="PPO262" s="0"/>
      <c r="PPP262" s="0"/>
      <c r="PPQ262" s="0"/>
      <c r="PPR262" s="0"/>
      <c r="PPS262" s="0"/>
      <c r="PPT262" s="0"/>
      <c r="PPU262" s="0"/>
      <c r="PPV262" s="0"/>
      <c r="PPW262" s="0"/>
      <c r="PPX262" s="0"/>
      <c r="PPY262" s="0"/>
      <c r="PPZ262" s="0"/>
      <c r="PQA262" s="0"/>
      <c r="PQB262" s="0"/>
      <c r="PQC262" s="0"/>
      <c r="PQD262" s="0"/>
      <c r="PQE262" s="0"/>
      <c r="PQF262" s="0"/>
      <c r="PQG262" s="0"/>
      <c r="PQH262" s="0"/>
      <c r="PQI262" s="0"/>
      <c r="PQJ262" s="0"/>
      <c r="PQK262" s="0"/>
      <c r="PQL262" s="0"/>
      <c r="PQM262" s="0"/>
      <c r="PQN262" s="0"/>
      <c r="PQO262" s="0"/>
      <c r="PQP262" s="0"/>
      <c r="PQQ262" s="0"/>
      <c r="PQR262" s="0"/>
      <c r="PQS262" s="0"/>
      <c r="PQT262" s="0"/>
      <c r="PQU262" s="0"/>
      <c r="PQV262" s="0"/>
      <c r="PQW262" s="0"/>
      <c r="PQX262" s="0"/>
      <c r="PQY262" s="0"/>
      <c r="PQZ262" s="0"/>
      <c r="PRA262" s="0"/>
      <c r="PRB262" s="0"/>
      <c r="PRC262" s="0"/>
      <c r="PRD262" s="0"/>
      <c r="PRE262" s="0"/>
      <c r="PRF262" s="0"/>
      <c r="PRG262" s="0"/>
      <c r="PRH262" s="0"/>
      <c r="PRI262" s="0"/>
      <c r="PRJ262" s="0"/>
      <c r="PRK262" s="0"/>
      <c r="PRL262" s="0"/>
      <c r="PRM262" s="0"/>
      <c r="PRN262" s="0"/>
      <c r="PRO262" s="0"/>
      <c r="PRP262" s="0"/>
      <c r="PRQ262" s="0"/>
      <c r="PRR262" s="0"/>
      <c r="PRS262" s="0"/>
      <c r="PRT262" s="0"/>
      <c r="PRU262" s="0"/>
      <c r="PRV262" s="0"/>
      <c r="PRW262" s="0"/>
      <c r="PRX262" s="0"/>
      <c r="PRY262" s="0"/>
      <c r="PRZ262" s="0"/>
      <c r="PSA262" s="0"/>
      <c r="PSB262" s="0"/>
      <c r="PSC262" s="0"/>
      <c r="PSD262" s="0"/>
      <c r="PSE262" s="0"/>
      <c r="PSF262" s="0"/>
      <c r="PSG262" s="0"/>
      <c r="PSH262" s="0"/>
      <c r="PSI262" s="0"/>
      <c r="PSJ262" s="0"/>
      <c r="PSK262" s="0"/>
      <c r="PSL262" s="0"/>
      <c r="PSM262" s="0"/>
      <c r="PSN262" s="0"/>
      <c r="PSO262" s="0"/>
      <c r="PSP262" s="0"/>
      <c r="PSQ262" s="0"/>
      <c r="PSR262" s="0"/>
      <c r="PSS262" s="0"/>
      <c r="PST262" s="0"/>
      <c r="PSU262" s="0"/>
      <c r="PSV262" s="0"/>
      <c r="PSW262" s="0"/>
      <c r="PSX262" s="0"/>
      <c r="PSY262" s="0"/>
      <c r="PSZ262" s="0"/>
      <c r="PTA262" s="0"/>
      <c r="PTB262" s="0"/>
      <c r="PTC262" s="0"/>
      <c r="PTD262" s="0"/>
      <c r="PTE262" s="0"/>
      <c r="PTF262" s="0"/>
      <c r="PTG262" s="0"/>
      <c r="PTH262" s="0"/>
      <c r="PTI262" s="0"/>
      <c r="PTJ262" s="0"/>
      <c r="PTK262" s="0"/>
      <c r="PTL262" s="0"/>
      <c r="PTM262" s="0"/>
      <c r="PTN262" s="0"/>
      <c r="PTO262" s="0"/>
      <c r="PTP262" s="0"/>
      <c r="PTQ262" s="0"/>
      <c r="PTR262" s="0"/>
      <c r="PTS262" s="0"/>
      <c r="PTT262" s="0"/>
      <c r="PTU262" s="0"/>
      <c r="PTV262" s="0"/>
      <c r="PTW262" s="0"/>
      <c r="PTX262" s="0"/>
      <c r="PTY262" s="0"/>
      <c r="PTZ262" s="0"/>
      <c r="PUA262" s="0"/>
      <c r="PUB262" s="0"/>
      <c r="PUC262" s="0"/>
      <c r="PUD262" s="0"/>
      <c r="PUE262" s="0"/>
      <c r="PUF262" s="0"/>
      <c r="PUG262" s="0"/>
      <c r="PUH262" s="0"/>
      <c r="PUI262" s="0"/>
      <c r="PUJ262" s="0"/>
      <c r="PUK262" s="0"/>
      <c r="PUL262" s="0"/>
      <c r="PUM262" s="0"/>
      <c r="PUN262" s="0"/>
      <c r="PUO262" s="0"/>
      <c r="PUP262" s="0"/>
      <c r="PUQ262" s="0"/>
      <c r="PUR262" s="0"/>
      <c r="PUS262" s="0"/>
      <c r="PUT262" s="0"/>
      <c r="PUU262" s="0"/>
      <c r="PUV262" s="0"/>
      <c r="PUW262" s="0"/>
      <c r="PUX262" s="0"/>
      <c r="PUY262" s="0"/>
      <c r="PUZ262" s="0"/>
      <c r="PVA262" s="0"/>
      <c r="PVB262" s="0"/>
      <c r="PVC262" s="0"/>
      <c r="PVD262" s="0"/>
      <c r="PVE262" s="0"/>
      <c r="PVF262" s="0"/>
      <c r="PVG262" s="0"/>
      <c r="PVH262" s="0"/>
      <c r="PVI262" s="0"/>
      <c r="PVJ262" s="0"/>
      <c r="PVK262" s="0"/>
      <c r="PVL262" s="0"/>
      <c r="PVM262" s="0"/>
      <c r="PVN262" s="0"/>
      <c r="PVO262" s="0"/>
      <c r="PVP262" s="0"/>
      <c r="PVQ262" s="0"/>
      <c r="PVR262" s="0"/>
      <c r="PVS262" s="0"/>
      <c r="PVT262" s="0"/>
      <c r="PVU262" s="0"/>
      <c r="PVV262" s="0"/>
      <c r="PVW262" s="0"/>
      <c r="PVX262" s="0"/>
      <c r="PVY262" s="0"/>
      <c r="PVZ262" s="0"/>
      <c r="PWA262" s="0"/>
      <c r="PWB262" s="0"/>
      <c r="PWC262" s="0"/>
      <c r="PWD262" s="0"/>
      <c r="PWE262" s="0"/>
      <c r="PWF262" s="0"/>
      <c r="PWG262" s="0"/>
      <c r="PWH262" s="0"/>
      <c r="PWI262" s="0"/>
      <c r="PWJ262" s="0"/>
      <c r="PWK262" s="0"/>
      <c r="PWL262" s="0"/>
      <c r="PWM262" s="0"/>
      <c r="PWN262" s="0"/>
      <c r="PWO262" s="0"/>
      <c r="PWP262" s="0"/>
      <c r="PWQ262" s="0"/>
      <c r="PWR262" s="0"/>
      <c r="PWS262" s="0"/>
      <c r="PWT262" s="0"/>
      <c r="PWU262" s="0"/>
      <c r="PWV262" s="0"/>
      <c r="PWW262" s="0"/>
      <c r="PWX262" s="0"/>
      <c r="PWY262" s="0"/>
      <c r="PWZ262" s="0"/>
      <c r="PXA262" s="0"/>
      <c r="PXB262" s="0"/>
      <c r="PXC262" s="0"/>
      <c r="PXD262" s="0"/>
      <c r="PXE262" s="0"/>
      <c r="PXF262" s="0"/>
      <c r="PXG262" s="0"/>
      <c r="PXH262" s="0"/>
      <c r="PXI262" s="0"/>
      <c r="PXJ262" s="0"/>
      <c r="PXK262" s="0"/>
      <c r="PXL262" s="0"/>
      <c r="PXM262" s="0"/>
      <c r="PXN262" s="0"/>
      <c r="PXO262" s="0"/>
      <c r="PXP262" s="0"/>
      <c r="PXQ262" s="0"/>
      <c r="PXR262" s="0"/>
      <c r="PXS262" s="0"/>
      <c r="PXT262" s="0"/>
      <c r="PXU262" s="0"/>
      <c r="PXV262" s="0"/>
      <c r="PXW262" s="0"/>
      <c r="PXX262" s="0"/>
      <c r="PXY262" s="0"/>
      <c r="PXZ262" s="0"/>
      <c r="PYA262" s="0"/>
      <c r="PYB262" s="0"/>
      <c r="PYC262" s="0"/>
      <c r="PYD262" s="0"/>
      <c r="PYE262" s="0"/>
      <c r="PYF262" s="0"/>
      <c r="PYG262" s="0"/>
      <c r="PYH262" s="0"/>
      <c r="PYI262" s="0"/>
      <c r="PYJ262" s="0"/>
      <c r="PYK262" s="0"/>
      <c r="PYL262" s="0"/>
      <c r="PYM262" s="0"/>
      <c r="PYN262" s="0"/>
      <c r="PYO262" s="0"/>
      <c r="PYP262" s="0"/>
      <c r="PYQ262" s="0"/>
      <c r="PYR262" s="0"/>
      <c r="PYS262" s="0"/>
      <c r="PYT262" s="0"/>
      <c r="PYU262" s="0"/>
      <c r="PYV262" s="0"/>
      <c r="PYW262" s="0"/>
      <c r="PYX262" s="0"/>
      <c r="PYY262" s="0"/>
      <c r="PYZ262" s="0"/>
      <c r="PZA262" s="0"/>
      <c r="PZB262" s="0"/>
      <c r="PZC262" s="0"/>
      <c r="PZD262" s="0"/>
      <c r="PZE262" s="0"/>
      <c r="PZF262" s="0"/>
      <c r="PZG262" s="0"/>
      <c r="PZH262" s="0"/>
      <c r="PZI262" s="0"/>
      <c r="PZJ262" s="0"/>
      <c r="PZK262" s="0"/>
      <c r="PZL262" s="0"/>
      <c r="PZM262" s="0"/>
      <c r="PZN262" s="0"/>
      <c r="PZO262" s="0"/>
      <c r="PZP262" s="0"/>
      <c r="PZQ262" s="0"/>
      <c r="PZR262" s="0"/>
      <c r="PZS262" s="0"/>
      <c r="PZT262" s="0"/>
      <c r="PZU262" s="0"/>
      <c r="PZV262" s="0"/>
      <c r="PZW262" s="0"/>
      <c r="PZX262" s="0"/>
      <c r="PZY262" s="0"/>
      <c r="PZZ262" s="0"/>
      <c r="QAA262" s="0"/>
      <c r="QAB262" s="0"/>
      <c r="QAC262" s="0"/>
      <c r="QAD262" s="0"/>
      <c r="QAE262" s="0"/>
      <c r="QAF262" s="0"/>
      <c r="QAG262" s="0"/>
      <c r="QAH262" s="0"/>
      <c r="QAI262" s="0"/>
      <c r="QAJ262" s="0"/>
      <c r="QAK262" s="0"/>
      <c r="QAL262" s="0"/>
      <c r="QAM262" s="0"/>
      <c r="QAN262" s="0"/>
      <c r="QAO262" s="0"/>
      <c r="QAP262" s="0"/>
      <c r="QAQ262" s="0"/>
      <c r="QAR262" s="0"/>
      <c r="QAS262" s="0"/>
      <c r="QAT262" s="0"/>
      <c r="QAU262" s="0"/>
      <c r="QAV262" s="0"/>
      <c r="QAW262" s="0"/>
      <c r="QAX262" s="0"/>
      <c r="QAY262" s="0"/>
      <c r="QAZ262" s="0"/>
      <c r="QBA262" s="0"/>
      <c r="QBB262" s="0"/>
      <c r="QBC262" s="0"/>
      <c r="QBD262" s="0"/>
      <c r="QBE262" s="0"/>
      <c r="QBF262" s="0"/>
      <c r="QBG262" s="0"/>
      <c r="QBH262" s="0"/>
      <c r="QBI262" s="0"/>
      <c r="QBJ262" s="0"/>
      <c r="QBK262" s="0"/>
      <c r="QBL262" s="0"/>
      <c r="QBM262" s="0"/>
      <c r="QBN262" s="0"/>
      <c r="QBO262" s="0"/>
      <c r="QBP262" s="0"/>
      <c r="QBQ262" s="0"/>
      <c r="QBR262" s="0"/>
      <c r="QBS262" s="0"/>
      <c r="QBT262" s="0"/>
      <c r="QBU262" s="0"/>
      <c r="QBV262" s="0"/>
      <c r="QBW262" s="0"/>
      <c r="QBX262" s="0"/>
      <c r="QBY262" s="0"/>
      <c r="QBZ262" s="0"/>
      <c r="QCA262" s="0"/>
      <c r="QCB262" s="0"/>
      <c r="QCC262" s="0"/>
      <c r="QCD262" s="0"/>
      <c r="QCE262" s="0"/>
      <c r="QCF262" s="0"/>
      <c r="QCG262" s="0"/>
      <c r="QCH262" s="0"/>
      <c r="QCI262" s="0"/>
      <c r="QCJ262" s="0"/>
      <c r="QCK262" s="0"/>
      <c r="QCL262" s="0"/>
      <c r="QCM262" s="0"/>
      <c r="QCN262" s="0"/>
      <c r="QCO262" s="0"/>
      <c r="QCP262" s="0"/>
      <c r="QCQ262" s="0"/>
      <c r="QCR262" s="0"/>
      <c r="QCS262" s="0"/>
      <c r="QCT262" s="0"/>
      <c r="QCU262" s="0"/>
      <c r="QCV262" s="0"/>
      <c r="QCW262" s="0"/>
      <c r="QCX262" s="0"/>
      <c r="QCY262" s="0"/>
      <c r="QCZ262" s="0"/>
      <c r="QDA262" s="0"/>
      <c r="QDB262" s="0"/>
      <c r="QDC262" s="0"/>
      <c r="QDD262" s="0"/>
      <c r="QDE262" s="0"/>
      <c r="QDF262" s="0"/>
      <c r="QDG262" s="0"/>
      <c r="QDH262" s="0"/>
      <c r="QDI262" s="0"/>
      <c r="QDJ262" s="0"/>
      <c r="QDK262" s="0"/>
      <c r="QDL262" s="0"/>
      <c r="QDM262" s="0"/>
      <c r="QDN262" s="0"/>
      <c r="QDO262" s="0"/>
      <c r="QDP262" s="0"/>
      <c r="QDQ262" s="0"/>
      <c r="QDR262" s="0"/>
      <c r="QDS262" s="0"/>
      <c r="QDT262" s="0"/>
      <c r="QDU262" s="0"/>
      <c r="QDV262" s="0"/>
      <c r="QDW262" s="0"/>
      <c r="QDX262" s="0"/>
      <c r="QDY262" s="0"/>
      <c r="QDZ262" s="0"/>
      <c r="QEA262" s="0"/>
      <c r="QEB262" s="0"/>
      <c r="QEC262" s="0"/>
      <c r="QED262" s="0"/>
      <c r="QEE262" s="0"/>
      <c r="QEF262" s="0"/>
      <c r="QEG262" s="0"/>
      <c r="QEH262" s="0"/>
      <c r="QEI262" s="0"/>
      <c r="QEJ262" s="0"/>
      <c r="QEK262" s="0"/>
      <c r="QEL262" s="0"/>
      <c r="QEM262" s="0"/>
      <c r="QEN262" s="0"/>
      <c r="QEO262" s="0"/>
      <c r="QEP262" s="0"/>
      <c r="QEQ262" s="0"/>
      <c r="QER262" s="0"/>
      <c r="QES262" s="0"/>
      <c r="QET262" s="0"/>
      <c r="QEU262" s="0"/>
      <c r="QEV262" s="0"/>
      <c r="QEW262" s="0"/>
      <c r="QEX262" s="0"/>
      <c r="QEY262" s="0"/>
      <c r="QEZ262" s="0"/>
      <c r="QFA262" s="0"/>
      <c r="QFB262" s="0"/>
      <c r="QFC262" s="0"/>
      <c r="QFD262" s="0"/>
      <c r="QFE262" s="0"/>
      <c r="QFF262" s="0"/>
      <c r="QFG262" s="0"/>
      <c r="QFH262" s="0"/>
      <c r="QFI262" s="0"/>
      <c r="QFJ262" s="0"/>
      <c r="QFK262" s="0"/>
      <c r="QFL262" s="0"/>
      <c r="QFM262" s="0"/>
      <c r="QFN262" s="0"/>
      <c r="QFO262" s="0"/>
      <c r="QFP262" s="0"/>
      <c r="QFQ262" s="0"/>
      <c r="QFR262" s="0"/>
      <c r="QFS262" s="0"/>
      <c r="QFT262" s="0"/>
      <c r="QFU262" s="0"/>
      <c r="QFV262" s="0"/>
      <c r="QFW262" s="0"/>
      <c r="QFX262" s="0"/>
      <c r="QFY262" s="0"/>
      <c r="QFZ262" s="0"/>
      <c r="QGA262" s="0"/>
      <c r="QGB262" s="0"/>
      <c r="QGC262" s="0"/>
      <c r="QGD262" s="0"/>
      <c r="QGE262" s="0"/>
      <c r="QGF262" s="0"/>
      <c r="QGG262" s="0"/>
      <c r="QGH262" s="0"/>
      <c r="QGI262" s="0"/>
      <c r="QGJ262" s="0"/>
      <c r="QGK262" s="0"/>
      <c r="QGL262" s="0"/>
      <c r="QGM262" s="0"/>
      <c r="QGN262" s="0"/>
      <c r="QGO262" s="0"/>
      <c r="QGP262" s="0"/>
      <c r="QGQ262" s="0"/>
      <c r="QGR262" s="0"/>
      <c r="QGS262" s="0"/>
      <c r="QGT262" s="0"/>
      <c r="QGU262" s="0"/>
      <c r="QGV262" s="0"/>
      <c r="QGW262" s="0"/>
      <c r="QGX262" s="0"/>
      <c r="QGY262" s="0"/>
      <c r="QGZ262" s="0"/>
      <c r="QHA262" s="0"/>
      <c r="QHB262" s="0"/>
      <c r="QHC262" s="0"/>
      <c r="QHD262" s="0"/>
      <c r="QHE262" s="0"/>
      <c r="QHF262" s="0"/>
      <c r="QHG262" s="0"/>
      <c r="QHH262" s="0"/>
      <c r="QHI262" s="0"/>
      <c r="QHJ262" s="0"/>
      <c r="QHK262" s="0"/>
      <c r="QHL262" s="0"/>
      <c r="QHM262" s="0"/>
      <c r="QHN262" s="0"/>
      <c r="QHO262" s="0"/>
      <c r="QHP262" s="0"/>
      <c r="QHQ262" s="0"/>
      <c r="QHR262" s="0"/>
      <c r="QHS262" s="0"/>
      <c r="QHT262" s="0"/>
      <c r="QHU262" s="0"/>
      <c r="QHV262" s="0"/>
      <c r="QHW262" s="0"/>
      <c r="QHX262" s="0"/>
      <c r="QHY262" s="0"/>
      <c r="QHZ262" s="0"/>
      <c r="QIA262" s="0"/>
      <c r="QIB262" s="0"/>
      <c r="QIC262" s="0"/>
      <c r="QID262" s="0"/>
      <c r="QIE262" s="0"/>
      <c r="QIF262" s="0"/>
      <c r="QIG262" s="0"/>
      <c r="QIH262" s="0"/>
      <c r="QII262" s="0"/>
      <c r="QIJ262" s="0"/>
      <c r="QIK262" s="0"/>
      <c r="QIL262" s="0"/>
      <c r="QIM262" s="0"/>
      <c r="QIN262" s="0"/>
      <c r="QIO262" s="0"/>
      <c r="QIP262" s="0"/>
      <c r="QIQ262" s="0"/>
      <c r="QIR262" s="0"/>
      <c r="QIS262" s="0"/>
      <c r="QIT262" s="0"/>
      <c r="QIU262" s="0"/>
      <c r="QIV262" s="0"/>
      <c r="QIW262" s="0"/>
      <c r="QIX262" s="0"/>
      <c r="QIY262" s="0"/>
      <c r="QIZ262" s="0"/>
      <c r="QJA262" s="0"/>
      <c r="QJB262" s="0"/>
      <c r="QJC262" s="0"/>
      <c r="QJD262" s="0"/>
      <c r="QJE262" s="0"/>
      <c r="QJF262" s="0"/>
      <c r="QJG262" s="0"/>
      <c r="QJH262" s="0"/>
      <c r="QJI262" s="0"/>
      <c r="QJJ262" s="0"/>
      <c r="QJK262" s="0"/>
      <c r="QJL262" s="0"/>
      <c r="QJM262" s="0"/>
      <c r="QJN262" s="0"/>
      <c r="QJO262" s="0"/>
      <c r="QJP262" s="0"/>
      <c r="QJQ262" s="0"/>
      <c r="QJR262" s="0"/>
      <c r="QJS262" s="0"/>
      <c r="QJT262" s="0"/>
      <c r="QJU262" s="0"/>
      <c r="QJV262" s="0"/>
      <c r="QJW262" s="0"/>
      <c r="QJX262" s="0"/>
      <c r="QJY262" s="0"/>
      <c r="QJZ262" s="0"/>
      <c r="QKA262" s="0"/>
      <c r="QKB262" s="0"/>
      <c r="QKC262" s="0"/>
      <c r="QKD262" s="0"/>
      <c r="QKE262" s="0"/>
      <c r="QKF262" s="0"/>
      <c r="QKG262" s="0"/>
      <c r="QKH262" s="0"/>
      <c r="QKI262" s="0"/>
      <c r="QKJ262" s="0"/>
      <c r="QKK262" s="0"/>
      <c r="QKL262" s="0"/>
      <c r="QKM262" s="0"/>
      <c r="QKN262" s="0"/>
      <c r="QKO262" s="0"/>
      <c r="QKP262" s="0"/>
      <c r="QKQ262" s="0"/>
      <c r="QKR262" s="0"/>
      <c r="QKS262" s="0"/>
      <c r="QKT262" s="0"/>
      <c r="QKU262" s="0"/>
      <c r="QKV262" s="0"/>
      <c r="QKW262" s="0"/>
      <c r="QKX262" s="0"/>
      <c r="QKY262" s="0"/>
      <c r="QKZ262" s="0"/>
      <c r="QLA262" s="0"/>
      <c r="QLB262" s="0"/>
      <c r="QLC262" s="0"/>
      <c r="QLD262" s="0"/>
      <c r="QLE262" s="0"/>
      <c r="QLF262" s="0"/>
      <c r="QLG262" s="0"/>
      <c r="QLH262" s="0"/>
      <c r="QLI262" s="0"/>
      <c r="QLJ262" s="0"/>
      <c r="QLK262" s="0"/>
      <c r="QLL262" s="0"/>
      <c r="QLM262" s="0"/>
      <c r="QLN262" s="0"/>
      <c r="QLO262" s="0"/>
      <c r="QLP262" s="0"/>
      <c r="QLQ262" s="0"/>
      <c r="QLR262" s="0"/>
      <c r="QLS262" s="0"/>
      <c r="QLT262" s="0"/>
      <c r="QLU262" s="0"/>
      <c r="QLV262" s="0"/>
      <c r="QLW262" s="0"/>
      <c r="QLX262" s="0"/>
      <c r="QLY262" s="0"/>
      <c r="QLZ262" s="0"/>
      <c r="QMA262" s="0"/>
      <c r="QMB262" s="0"/>
      <c r="QMC262" s="0"/>
      <c r="QMD262" s="0"/>
      <c r="QME262" s="0"/>
      <c r="QMF262" s="0"/>
      <c r="QMG262" s="0"/>
      <c r="QMH262" s="0"/>
      <c r="QMI262" s="0"/>
      <c r="QMJ262" s="0"/>
      <c r="QMK262" s="0"/>
      <c r="QML262" s="0"/>
      <c r="QMM262" s="0"/>
      <c r="QMN262" s="0"/>
      <c r="QMO262" s="0"/>
      <c r="QMP262" s="0"/>
      <c r="QMQ262" s="0"/>
      <c r="QMR262" s="0"/>
      <c r="QMS262" s="0"/>
      <c r="QMT262" s="0"/>
      <c r="QMU262" s="0"/>
      <c r="QMV262" s="0"/>
      <c r="QMW262" s="0"/>
      <c r="QMX262" s="0"/>
      <c r="QMY262" s="0"/>
      <c r="QMZ262" s="0"/>
      <c r="QNA262" s="0"/>
      <c r="QNB262" s="0"/>
      <c r="QNC262" s="0"/>
      <c r="QND262" s="0"/>
      <c r="QNE262" s="0"/>
      <c r="QNF262" s="0"/>
      <c r="QNG262" s="0"/>
      <c r="QNH262" s="0"/>
      <c r="QNI262" s="0"/>
      <c r="QNJ262" s="0"/>
      <c r="QNK262" s="0"/>
      <c r="QNL262" s="0"/>
      <c r="QNM262" s="0"/>
      <c r="QNN262" s="0"/>
      <c r="QNO262" s="0"/>
      <c r="QNP262" s="0"/>
      <c r="QNQ262" s="0"/>
      <c r="QNR262" s="0"/>
      <c r="QNS262" s="0"/>
      <c r="QNT262" s="0"/>
      <c r="QNU262" s="0"/>
      <c r="QNV262" s="0"/>
      <c r="QNW262" s="0"/>
      <c r="QNX262" s="0"/>
      <c r="QNY262" s="0"/>
      <c r="QNZ262" s="0"/>
      <c r="QOA262" s="0"/>
      <c r="QOB262" s="0"/>
      <c r="QOC262" s="0"/>
      <c r="QOD262" s="0"/>
      <c r="QOE262" s="0"/>
      <c r="QOF262" s="0"/>
      <c r="QOG262" s="0"/>
      <c r="QOH262" s="0"/>
      <c r="QOI262" s="0"/>
      <c r="QOJ262" s="0"/>
      <c r="QOK262" s="0"/>
      <c r="QOL262" s="0"/>
      <c r="QOM262" s="0"/>
      <c r="QON262" s="0"/>
      <c r="QOO262" s="0"/>
      <c r="QOP262" s="0"/>
      <c r="QOQ262" s="0"/>
      <c r="QOR262" s="0"/>
      <c r="QOS262" s="0"/>
      <c r="QOT262" s="0"/>
      <c r="QOU262" s="0"/>
      <c r="QOV262" s="0"/>
      <c r="QOW262" s="0"/>
      <c r="QOX262" s="0"/>
      <c r="QOY262" s="0"/>
      <c r="QOZ262" s="0"/>
      <c r="QPA262" s="0"/>
      <c r="QPB262" s="0"/>
      <c r="QPC262" s="0"/>
      <c r="QPD262" s="0"/>
      <c r="QPE262" s="0"/>
      <c r="QPF262" s="0"/>
      <c r="QPG262" s="0"/>
      <c r="QPH262" s="0"/>
      <c r="QPI262" s="0"/>
      <c r="QPJ262" s="0"/>
      <c r="QPK262" s="0"/>
      <c r="QPL262" s="0"/>
      <c r="QPM262" s="0"/>
      <c r="QPN262" s="0"/>
      <c r="QPO262" s="0"/>
      <c r="QPP262" s="0"/>
      <c r="QPQ262" s="0"/>
      <c r="QPR262" s="0"/>
      <c r="QPS262" s="0"/>
      <c r="QPT262" s="0"/>
      <c r="QPU262" s="0"/>
      <c r="QPV262" s="0"/>
      <c r="QPW262" s="0"/>
      <c r="QPX262" s="0"/>
      <c r="QPY262" s="0"/>
      <c r="QPZ262" s="0"/>
      <c r="QQA262" s="0"/>
      <c r="QQB262" s="0"/>
      <c r="QQC262" s="0"/>
      <c r="QQD262" s="0"/>
      <c r="QQE262" s="0"/>
      <c r="QQF262" s="0"/>
      <c r="QQG262" s="0"/>
      <c r="QQH262" s="0"/>
      <c r="QQI262" s="0"/>
      <c r="QQJ262" s="0"/>
      <c r="QQK262" s="0"/>
      <c r="QQL262" s="0"/>
      <c r="QQM262" s="0"/>
      <c r="QQN262" s="0"/>
      <c r="QQO262" s="0"/>
      <c r="QQP262" s="0"/>
      <c r="QQQ262" s="0"/>
      <c r="QQR262" s="0"/>
      <c r="QQS262" s="0"/>
      <c r="QQT262" s="0"/>
      <c r="QQU262" s="0"/>
      <c r="QQV262" s="0"/>
      <c r="QQW262" s="0"/>
      <c r="QQX262" s="0"/>
      <c r="QQY262" s="0"/>
      <c r="QQZ262" s="0"/>
      <c r="QRA262" s="0"/>
      <c r="QRB262" s="0"/>
      <c r="QRC262" s="0"/>
      <c r="QRD262" s="0"/>
      <c r="QRE262" s="0"/>
      <c r="QRF262" s="0"/>
      <c r="QRG262" s="0"/>
      <c r="QRH262" s="0"/>
      <c r="QRI262" s="0"/>
      <c r="QRJ262" s="0"/>
      <c r="QRK262" s="0"/>
      <c r="QRL262" s="0"/>
      <c r="QRM262" s="0"/>
      <c r="QRN262" s="0"/>
      <c r="QRO262" s="0"/>
      <c r="QRP262" s="0"/>
      <c r="QRQ262" s="0"/>
      <c r="QRR262" s="0"/>
      <c r="QRS262" s="0"/>
      <c r="QRT262" s="0"/>
      <c r="QRU262" s="0"/>
      <c r="QRV262" s="0"/>
      <c r="QRW262" s="0"/>
      <c r="QRX262" s="0"/>
      <c r="QRY262" s="0"/>
      <c r="QRZ262" s="0"/>
      <c r="QSA262" s="0"/>
      <c r="QSB262" s="0"/>
      <c r="QSC262" s="0"/>
      <c r="QSD262" s="0"/>
      <c r="QSE262" s="0"/>
      <c r="QSF262" s="0"/>
      <c r="QSG262" s="0"/>
      <c r="QSH262" s="0"/>
      <c r="QSI262" s="0"/>
      <c r="QSJ262" s="0"/>
      <c r="QSK262" s="0"/>
      <c r="QSL262" s="0"/>
      <c r="QSM262" s="0"/>
      <c r="QSN262" s="0"/>
      <c r="QSO262" s="0"/>
      <c r="QSP262" s="0"/>
      <c r="QSQ262" s="0"/>
      <c r="QSR262" s="0"/>
      <c r="QSS262" s="0"/>
      <c r="QST262" s="0"/>
      <c r="QSU262" s="0"/>
      <c r="QSV262" s="0"/>
      <c r="QSW262" s="0"/>
      <c r="QSX262" s="0"/>
      <c r="QSY262" s="0"/>
      <c r="QSZ262" s="0"/>
      <c r="QTA262" s="0"/>
      <c r="QTB262" s="0"/>
      <c r="QTC262" s="0"/>
      <c r="QTD262" s="0"/>
      <c r="QTE262" s="0"/>
      <c r="QTF262" s="0"/>
      <c r="QTG262" s="0"/>
      <c r="QTH262" s="0"/>
      <c r="QTI262" s="0"/>
      <c r="QTJ262" s="0"/>
      <c r="QTK262" s="0"/>
      <c r="QTL262" s="0"/>
      <c r="QTM262" s="0"/>
      <c r="QTN262" s="0"/>
      <c r="QTO262" s="0"/>
      <c r="QTP262" s="0"/>
      <c r="QTQ262" s="0"/>
      <c r="QTR262" s="0"/>
      <c r="QTS262" s="0"/>
      <c r="QTT262" s="0"/>
      <c r="QTU262" s="0"/>
      <c r="QTV262" s="0"/>
      <c r="QTW262" s="0"/>
      <c r="QTX262" s="0"/>
      <c r="QTY262" s="0"/>
      <c r="QTZ262" s="0"/>
      <c r="QUA262" s="0"/>
      <c r="QUB262" s="0"/>
      <c r="QUC262" s="0"/>
      <c r="QUD262" s="0"/>
      <c r="QUE262" s="0"/>
      <c r="QUF262" s="0"/>
      <c r="QUG262" s="0"/>
      <c r="QUH262" s="0"/>
      <c r="QUI262" s="0"/>
      <c r="QUJ262" s="0"/>
      <c r="QUK262" s="0"/>
      <c r="QUL262" s="0"/>
      <c r="QUM262" s="0"/>
      <c r="QUN262" s="0"/>
      <c r="QUO262" s="0"/>
      <c r="QUP262" s="0"/>
      <c r="QUQ262" s="0"/>
      <c r="QUR262" s="0"/>
      <c r="QUS262" s="0"/>
      <c r="QUT262" s="0"/>
      <c r="QUU262" s="0"/>
      <c r="QUV262" s="0"/>
      <c r="QUW262" s="0"/>
      <c r="QUX262" s="0"/>
      <c r="QUY262" s="0"/>
      <c r="QUZ262" s="0"/>
      <c r="QVA262" s="0"/>
      <c r="QVB262" s="0"/>
      <c r="QVC262" s="0"/>
      <c r="QVD262" s="0"/>
      <c r="QVE262" s="0"/>
      <c r="QVF262" s="0"/>
      <c r="QVG262" s="0"/>
      <c r="QVH262" s="0"/>
      <c r="QVI262" s="0"/>
      <c r="QVJ262" s="0"/>
      <c r="QVK262" s="0"/>
      <c r="QVL262" s="0"/>
      <c r="QVM262" s="0"/>
      <c r="QVN262" s="0"/>
      <c r="QVO262" s="0"/>
      <c r="QVP262" s="0"/>
      <c r="QVQ262" s="0"/>
      <c r="QVR262" s="0"/>
      <c r="QVS262" s="0"/>
      <c r="QVT262" s="0"/>
      <c r="QVU262" s="0"/>
      <c r="QVV262" s="0"/>
      <c r="QVW262" s="0"/>
      <c r="QVX262" s="0"/>
      <c r="QVY262" s="0"/>
      <c r="QVZ262" s="0"/>
      <c r="QWA262" s="0"/>
      <c r="QWB262" s="0"/>
      <c r="QWC262" s="0"/>
      <c r="QWD262" s="0"/>
      <c r="QWE262" s="0"/>
      <c r="QWF262" s="0"/>
      <c r="QWG262" s="0"/>
      <c r="QWH262" s="0"/>
      <c r="QWI262" s="0"/>
      <c r="QWJ262" s="0"/>
      <c r="QWK262" s="0"/>
      <c r="QWL262" s="0"/>
      <c r="QWM262" s="0"/>
      <c r="QWN262" s="0"/>
      <c r="QWO262" s="0"/>
      <c r="QWP262" s="0"/>
      <c r="QWQ262" s="0"/>
      <c r="QWR262" s="0"/>
      <c r="QWS262" s="0"/>
      <c r="QWT262" s="0"/>
      <c r="QWU262" s="0"/>
      <c r="QWV262" s="0"/>
      <c r="QWW262" s="0"/>
      <c r="QWX262" s="0"/>
      <c r="QWY262" s="0"/>
      <c r="QWZ262" s="0"/>
      <c r="QXA262" s="0"/>
      <c r="QXB262" s="0"/>
      <c r="QXC262" s="0"/>
      <c r="QXD262" s="0"/>
      <c r="QXE262" s="0"/>
      <c r="QXF262" s="0"/>
      <c r="QXG262" s="0"/>
      <c r="QXH262" s="0"/>
      <c r="QXI262" s="0"/>
      <c r="QXJ262" s="0"/>
      <c r="QXK262" s="0"/>
      <c r="QXL262" s="0"/>
      <c r="QXM262" s="0"/>
      <c r="QXN262" s="0"/>
      <c r="QXO262" s="0"/>
      <c r="QXP262" s="0"/>
      <c r="QXQ262" s="0"/>
      <c r="QXR262" s="0"/>
      <c r="QXS262" s="0"/>
      <c r="QXT262" s="0"/>
      <c r="QXU262" s="0"/>
      <c r="QXV262" s="0"/>
      <c r="QXW262" s="0"/>
      <c r="QXX262" s="0"/>
      <c r="QXY262" s="0"/>
      <c r="QXZ262" s="0"/>
      <c r="QYA262" s="0"/>
      <c r="QYB262" s="0"/>
      <c r="QYC262" s="0"/>
      <c r="QYD262" s="0"/>
      <c r="QYE262" s="0"/>
      <c r="QYF262" s="0"/>
      <c r="QYG262" s="0"/>
      <c r="QYH262" s="0"/>
      <c r="QYI262" s="0"/>
      <c r="QYJ262" s="0"/>
      <c r="QYK262" s="0"/>
      <c r="QYL262" s="0"/>
      <c r="QYM262" s="0"/>
      <c r="QYN262" s="0"/>
      <c r="QYO262" s="0"/>
      <c r="QYP262" s="0"/>
      <c r="QYQ262" s="0"/>
      <c r="QYR262" s="0"/>
      <c r="QYS262" s="0"/>
      <c r="QYT262" s="0"/>
      <c r="QYU262" s="0"/>
      <c r="QYV262" s="0"/>
      <c r="QYW262" s="0"/>
      <c r="QYX262" s="0"/>
      <c r="QYY262" s="0"/>
      <c r="QYZ262" s="0"/>
      <c r="QZA262" s="0"/>
      <c r="QZB262" s="0"/>
      <c r="QZC262" s="0"/>
      <c r="QZD262" s="0"/>
      <c r="QZE262" s="0"/>
      <c r="QZF262" s="0"/>
      <c r="QZG262" s="0"/>
      <c r="QZH262" s="0"/>
      <c r="QZI262" s="0"/>
      <c r="QZJ262" s="0"/>
      <c r="QZK262" s="0"/>
      <c r="QZL262" s="0"/>
      <c r="QZM262" s="0"/>
      <c r="QZN262" s="0"/>
      <c r="QZO262" s="0"/>
      <c r="QZP262" s="0"/>
      <c r="QZQ262" s="0"/>
      <c r="QZR262" s="0"/>
      <c r="QZS262" s="0"/>
      <c r="QZT262" s="0"/>
      <c r="QZU262" s="0"/>
      <c r="QZV262" s="0"/>
      <c r="QZW262" s="0"/>
      <c r="QZX262" s="0"/>
      <c r="QZY262" s="0"/>
      <c r="QZZ262" s="0"/>
      <c r="RAA262" s="0"/>
      <c r="RAB262" s="0"/>
      <c r="RAC262" s="0"/>
      <c r="RAD262" s="0"/>
      <c r="RAE262" s="0"/>
      <c r="RAF262" s="0"/>
      <c r="RAG262" s="0"/>
      <c r="RAH262" s="0"/>
      <c r="RAI262" s="0"/>
      <c r="RAJ262" s="0"/>
      <c r="RAK262" s="0"/>
      <c r="RAL262" s="0"/>
      <c r="RAM262" s="0"/>
      <c r="RAN262" s="0"/>
      <c r="RAO262" s="0"/>
      <c r="RAP262" s="0"/>
      <c r="RAQ262" s="0"/>
      <c r="RAR262" s="0"/>
      <c r="RAS262" s="0"/>
      <c r="RAT262" s="0"/>
      <c r="RAU262" s="0"/>
      <c r="RAV262" s="0"/>
      <c r="RAW262" s="0"/>
      <c r="RAX262" s="0"/>
      <c r="RAY262" s="0"/>
      <c r="RAZ262" s="0"/>
      <c r="RBA262" s="0"/>
      <c r="RBB262" s="0"/>
      <c r="RBC262" s="0"/>
      <c r="RBD262" s="0"/>
      <c r="RBE262" s="0"/>
      <c r="RBF262" s="0"/>
      <c r="RBG262" s="0"/>
      <c r="RBH262" s="0"/>
      <c r="RBI262" s="0"/>
      <c r="RBJ262" s="0"/>
      <c r="RBK262" s="0"/>
      <c r="RBL262" s="0"/>
      <c r="RBM262" s="0"/>
      <c r="RBN262" s="0"/>
      <c r="RBO262" s="0"/>
      <c r="RBP262" s="0"/>
      <c r="RBQ262" s="0"/>
      <c r="RBR262" s="0"/>
      <c r="RBS262" s="0"/>
      <c r="RBT262" s="0"/>
      <c r="RBU262" s="0"/>
      <c r="RBV262" s="0"/>
      <c r="RBW262" s="0"/>
      <c r="RBX262" s="0"/>
      <c r="RBY262" s="0"/>
      <c r="RBZ262" s="0"/>
      <c r="RCA262" s="0"/>
      <c r="RCB262" s="0"/>
      <c r="RCC262" s="0"/>
      <c r="RCD262" s="0"/>
      <c r="RCE262" s="0"/>
      <c r="RCF262" s="0"/>
      <c r="RCG262" s="0"/>
      <c r="RCH262" s="0"/>
      <c r="RCI262" s="0"/>
      <c r="RCJ262" s="0"/>
      <c r="RCK262" s="0"/>
      <c r="RCL262" s="0"/>
      <c r="RCM262" s="0"/>
      <c r="RCN262" s="0"/>
      <c r="RCO262" s="0"/>
      <c r="RCP262" s="0"/>
      <c r="RCQ262" s="0"/>
      <c r="RCR262" s="0"/>
      <c r="RCS262" s="0"/>
      <c r="RCT262" s="0"/>
      <c r="RCU262" s="0"/>
      <c r="RCV262" s="0"/>
      <c r="RCW262" s="0"/>
      <c r="RCX262" s="0"/>
      <c r="RCY262" s="0"/>
      <c r="RCZ262" s="0"/>
      <c r="RDA262" s="0"/>
      <c r="RDB262" s="0"/>
      <c r="RDC262" s="0"/>
      <c r="RDD262" s="0"/>
      <c r="RDE262" s="0"/>
      <c r="RDF262" s="0"/>
      <c r="RDG262" s="0"/>
      <c r="RDH262" s="0"/>
      <c r="RDI262" s="0"/>
      <c r="RDJ262" s="0"/>
      <c r="RDK262" s="0"/>
      <c r="RDL262" s="0"/>
      <c r="RDM262" s="0"/>
      <c r="RDN262" s="0"/>
      <c r="RDO262" s="0"/>
      <c r="RDP262" s="0"/>
      <c r="RDQ262" s="0"/>
      <c r="RDR262" s="0"/>
      <c r="RDS262" s="0"/>
      <c r="RDT262" s="0"/>
      <c r="RDU262" s="0"/>
      <c r="RDV262" s="0"/>
      <c r="RDW262" s="0"/>
      <c r="RDX262" s="0"/>
      <c r="RDY262" s="0"/>
      <c r="RDZ262" s="0"/>
      <c r="REA262" s="0"/>
      <c r="REB262" s="0"/>
      <c r="REC262" s="0"/>
      <c r="RED262" s="0"/>
      <c r="REE262" s="0"/>
      <c r="REF262" s="0"/>
      <c r="REG262" s="0"/>
      <c r="REH262" s="0"/>
      <c r="REI262" s="0"/>
      <c r="REJ262" s="0"/>
      <c r="REK262" s="0"/>
      <c r="REL262" s="0"/>
      <c r="REM262" s="0"/>
      <c r="REN262" s="0"/>
      <c r="REO262" s="0"/>
      <c r="REP262" s="0"/>
      <c r="REQ262" s="0"/>
      <c r="RER262" s="0"/>
      <c r="RES262" s="0"/>
      <c r="RET262" s="0"/>
      <c r="REU262" s="0"/>
      <c r="REV262" s="0"/>
      <c r="REW262" s="0"/>
      <c r="REX262" s="0"/>
      <c r="REY262" s="0"/>
      <c r="REZ262" s="0"/>
      <c r="RFA262" s="0"/>
      <c r="RFB262" s="0"/>
      <c r="RFC262" s="0"/>
      <c r="RFD262" s="0"/>
      <c r="RFE262" s="0"/>
      <c r="RFF262" s="0"/>
      <c r="RFG262" s="0"/>
      <c r="RFH262" s="0"/>
      <c r="RFI262" s="0"/>
      <c r="RFJ262" s="0"/>
      <c r="RFK262" s="0"/>
      <c r="RFL262" s="0"/>
      <c r="RFM262" s="0"/>
      <c r="RFN262" s="0"/>
      <c r="RFO262" s="0"/>
      <c r="RFP262" s="0"/>
      <c r="RFQ262" s="0"/>
      <c r="RFR262" s="0"/>
      <c r="RFS262" s="0"/>
      <c r="RFT262" s="0"/>
      <c r="RFU262" s="0"/>
      <c r="RFV262" s="0"/>
      <c r="RFW262" s="0"/>
      <c r="RFX262" s="0"/>
      <c r="RFY262" s="0"/>
      <c r="RFZ262" s="0"/>
      <c r="RGA262" s="0"/>
      <c r="RGB262" s="0"/>
      <c r="RGC262" s="0"/>
      <c r="RGD262" s="0"/>
      <c r="RGE262" s="0"/>
      <c r="RGF262" s="0"/>
      <c r="RGG262" s="0"/>
      <c r="RGH262" s="0"/>
      <c r="RGI262" s="0"/>
      <c r="RGJ262" s="0"/>
      <c r="RGK262" s="0"/>
      <c r="RGL262" s="0"/>
      <c r="RGM262" s="0"/>
      <c r="RGN262" s="0"/>
      <c r="RGO262" s="0"/>
      <c r="RGP262" s="0"/>
      <c r="RGQ262" s="0"/>
      <c r="RGR262" s="0"/>
      <c r="RGS262" s="0"/>
      <c r="RGT262" s="0"/>
      <c r="RGU262" s="0"/>
      <c r="RGV262" s="0"/>
      <c r="RGW262" s="0"/>
      <c r="RGX262" s="0"/>
      <c r="RGY262" s="0"/>
      <c r="RGZ262" s="0"/>
      <c r="RHA262" s="0"/>
      <c r="RHB262" s="0"/>
      <c r="RHC262" s="0"/>
      <c r="RHD262" s="0"/>
      <c r="RHE262" s="0"/>
      <c r="RHF262" s="0"/>
      <c r="RHG262" s="0"/>
      <c r="RHH262" s="0"/>
      <c r="RHI262" s="0"/>
      <c r="RHJ262" s="0"/>
      <c r="RHK262" s="0"/>
      <c r="RHL262" s="0"/>
      <c r="RHM262" s="0"/>
      <c r="RHN262" s="0"/>
      <c r="RHO262" s="0"/>
      <c r="RHP262" s="0"/>
      <c r="RHQ262" s="0"/>
      <c r="RHR262" s="0"/>
      <c r="RHS262" s="0"/>
      <c r="RHT262" s="0"/>
      <c r="RHU262" s="0"/>
      <c r="RHV262" s="0"/>
      <c r="RHW262" s="0"/>
      <c r="RHX262" s="0"/>
      <c r="RHY262" s="0"/>
      <c r="RHZ262" s="0"/>
      <c r="RIA262" s="0"/>
      <c r="RIB262" s="0"/>
      <c r="RIC262" s="0"/>
      <c r="RID262" s="0"/>
      <c r="RIE262" s="0"/>
      <c r="RIF262" s="0"/>
      <c r="RIG262" s="0"/>
      <c r="RIH262" s="0"/>
      <c r="RII262" s="0"/>
      <c r="RIJ262" s="0"/>
      <c r="RIK262" s="0"/>
      <c r="RIL262" s="0"/>
      <c r="RIM262" s="0"/>
      <c r="RIN262" s="0"/>
      <c r="RIO262" s="0"/>
      <c r="RIP262" s="0"/>
      <c r="RIQ262" s="0"/>
      <c r="RIR262" s="0"/>
      <c r="RIS262" s="0"/>
      <c r="RIT262" s="0"/>
      <c r="RIU262" s="0"/>
      <c r="RIV262" s="0"/>
      <c r="RIW262" s="0"/>
      <c r="RIX262" s="0"/>
      <c r="RIY262" s="0"/>
      <c r="RIZ262" s="0"/>
      <c r="RJA262" s="0"/>
      <c r="RJB262" s="0"/>
      <c r="RJC262" s="0"/>
      <c r="RJD262" s="0"/>
      <c r="RJE262" s="0"/>
      <c r="RJF262" s="0"/>
      <c r="RJG262" s="0"/>
      <c r="RJH262" s="0"/>
      <c r="RJI262" s="0"/>
      <c r="RJJ262" s="0"/>
      <c r="RJK262" s="0"/>
      <c r="RJL262" s="0"/>
      <c r="RJM262" s="0"/>
      <c r="RJN262" s="0"/>
      <c r="RJO262" s="0"/>
      <c r="RJP262" s="0"/>
      <c r="RJQ262" s="0"/>
      <c r="RJR262" s="0"/>
      <c r="RJS262" s="0"/>
      <c r="RJT262" s="0"/>
      <c r="RJU262" s="0"/>
      <c r="RJV262" s="0"/>
      <c r="RJW262" s="0"/>
      <c r="RJX262" s="0"/>
      <c r="RJY262" s="0"/>
      <c r="RJZ262" s="0"/>
      <c r="RKA262" s="0"/>
      <c r="RKB262" s="0"/>
      <c r="RKC262" s="0"/>
      <c r="RKD262" s="0"/>
      <c r="RKE262" s="0"/>
      <c r="RKF262" s="0"/>
      <c r="RKG262" s="0"/>
      <c r="RKH262" s="0"/>
      <c r="RKI262" s="0"/>
      <c r="RKJ262" s="0"/>
      <c r="RKK262" s="0"/>
      <c r="RKL262" s="0"/>
      <c r="RKM262" s="0"/>
      <c r="RKN262" s="0"/>
      <c r="RKO262" s="0"/>
      <c r="RKP262" s="0"/>
      <c r="RKQ262" s="0"/>
      <c r="RKR262" s="0"/>
      <c r="RKS262" s="0"/>
      <c r="RKT262" s="0"/>
      <c r="RKU262" s="0"/>
      <c r="RKV262" s="0"/>
      <c r="RKW262" s="0"/>
      <c r="RKX262" s="0"/>
      <c r="RKY262" s="0"/>
      <c r="RKZ262" s="0"/>
      <c r="RLA262" s="0"/>
      <c r="RLB262" s="0"/>
      <c r="RLC262" s="0"/>
      <c r="RLD262" s="0"/>
      <c r="RLE262" s="0"/>
      <c r="RLF262" s="0"/>
      <c r="RLG262" s="0"/>
      <c r="RLH262" s="0"/>
      <c r="RLI262" s="0"/>
      <c r="RLJ262" s="0"/>
      <c r="RLK262" s="0"/>
      <c r="RLL262" s="0"/>
      <c r="RLM262" s="0"/>
      <c r="RLN262" s="0"/>
      <c r="RLO262" s="0"/>
      <c r="RLP262" s="0"/>
      <c r="RLQ262" s="0"/>
      <c r="RLR262" s="0"/>
      <c r="RLS262" s="0"/>
      <c r="RLT262" s="0"/>
      <c r="RLU262" s="0"/>
      <c r="RLV262" s="0"/>
      <c r="RLW262" s="0"/>
      <c r="RLX262" s="0"/>
      <c r="RLY262" s="0"/>
      <c r="RLZ262" s="0"/>
      <c r="RMA262" s="0"/>
      <c r="RMB262" s="0"/>
      <c r="RMC262" s="0"/>
      <c r="RMD262" s="0"/>
      <c r="RME262" s="0"/>
      <c r="RMF262" s="0"/>
      <c r="RMG262" s="0"/>
      <c r="RMH262" s="0"/>
      <c r="RMI262" s="0"/>
      <c r="RMJ262" s="0"/>
      <c r="RMK262" s="0"/>
      <c r="RML262" s="0"/>
      <c r="RMM262" s="0"/>
      <c r="RMN262" s="0"/>
      <c r="RMO262" s="0"/>
      <c r="RMP262" s="0"/>
      <c r="RMQ262" s="0"/>
      <c r="RMR262" s="0"/>
      <c r="RMS262" s="0"/>
      <c r="RMT262" s="0"/>
      <c r="RMU262" s="0"/>
      <c r="RMV262" s="0"/>
      <c r="RMW262" s="0"/>
      <c r="RMX262" s="0"/>
      <c r="RMY262" s="0"/>
      <c r="RMZ262" s="0"/>
      <c r="RNA262" s="0"/>
      <c r="RNB262" s="0"/>
      <c r="RNC262" s="0"/>
      <c r="RND262" s="0"/>
      <c r="RNE262" s="0"/>
      <c r="RNF262" s="0"/>
      <c r="RNG262" s="0"/>
      <c r="RNH262" s="0"/>
      <c r="RNI262" s="0"/>
      <c r="RNJ262" s="0"/>
      <c r="RNK262" s="0"/>
      <c r="RNL262" s="0"/>
      <c r="RNM262" s="0"/>
      <c r="RNN262" s="0"/>
      <c r="RNO262" s="0"/>
      <c r="RNP262" s="0"/>
      <c r="RNQ262" s="0"/>
      <c r="RNR262" s="0"/>
      <c r="RNS262" s="0"/>
      <c r="RNT262" s="0"/>
      <c r="RNU262" s="0"/>
      <c r="RNV262" s="0"/>
      <c r="RNW262" s="0"/>
      <c r="RNX262" s="0"/>
      <c r="RNY262" s="0"/>
      <c r="RNZ262" s="0"/>
      <c r="ROA262" s="0"/>
      <c r="ROB262" s="0"/>
      <c r="ROC262" s="0"/>
      <c r="ROD262" s="0"/>
      <c r="ROE262" s="0"/>
      <c r="ROF262" s="0"/>
      <c r="ROG262" s="0"/>
      <c r="ROH262" s="0"/>
      <c r="ROI262" s="0"/>
      <c r="ROJ262" s="0"/>
      <c r="ROK262" s="0"/>
      <c r="ROL262" s="0"/>
      <c r="ROM262" s="0"/>
      <c r="RON262" s="0"/>
      <c r="ROO262" s="0"/>
      <c r="ROP262" s="0"/>
      <c r="ROQ262" s="0"/>
      <c r="ROR262" s="0"/>
      <c r="ROS262" s="0"/>
      <c r="ROT262" s="0"/>
      <c r="ROU262" s="0"/>
      <c r="ROV262" s="0"/>
      <c r="ROW262" s="0"/>
      <c r="ROX262" s="0"/>
      <c r="ROY262" s="0"/>
      <c r="ROZ262" s="0"/>
      <c r="RPA262" s="0"/>
      <c r="RPB262" s="0"/>
      <c r="RPC262" s="0"/>
      <c r="RPD262" s="0"/>
      <c r="RPE262" s="0"/>
      <c r="RPF262" s="0"/>
      <c r="RPG262" s="0"/>
      <c r="RPH262" s="0"/>
      <c r="RPI262" s="0"/>
      <c r="RPJ262" s="0"/>
      <c r="RPK262" s="0"/>
      <c r="RPL262" s="0"/>
      <c r="RPM262" s="0"/>
      <c r="RPN262" s="0"/>
      <c r="RPO262" s="0"/>
      <c r="RPP262" s="0"/>
      <c r="RPQ262" s="0"/>
      <c r="RPR262" s="0"/>
      <c r="RPS262" s="0"/>
      <c r="RPT262" s="0"/>
      <c r="RPU262" s="0"/>
      <c r="RPV262" s="0"/>
      <c r="RPW262" s="0"/>
      <c r="RPX262" s="0"/>
      <c r="RPY262" s="0"/>
      <c r="RPZ262" s="0"/>
      <c r="RQA262" s="0"/>
      <c r="RQB262" s="0"/>
      <c r="RQC262" s="0"/>
      <c r="RQD262" s="0"/>
      <c r="RQE262" s="0"/>
      <c r="RQF262" s="0"/>
      <c r="RQG262" s="0"/>
      <c r="RQH262" s="0"/>
      <c r="RQI262" s="0"/>
      <c r="RQJ262" s="0"/>
      <c r="RQK262" s="0"/>
      <c r="RQL262" s="0"/>
      <c r="RQM262" s="0"/>
      <c r="RQN262" s="0"/>
      <c r="RQO262" s="0"/>
      <c r="RQP262" s="0"/>
      <c r="RQQ262" s="0"/>
      <c r="RQR262" s="0"/>
      <c r="RQS262" s="0"/>
      <c r="RQT262" s="0"/>
      <c r="RQU262" s="0"/>
      <c r="RQV262" s="0"/>
      <c r="RQW262" s="0"/>
      <c r="RQX262" s="0"/>
      <c r="RQY262" s="0"/>
      <c r="RQZ262" s="0"/>
      <c r="RRA262" s="0"/>
      <c r="RRB262" s="0"/>
      <c r="RRC262" s="0"/>
      <c r="RRD262" s="0"/>
      <c r="RRE262" s="0"/>
      <c r="RRF262" s="0"/>
      <c r="RRG262" s="0"/>
      <c r="RRH262" s="0"/>
      <c r="RRI262" s="0"/>
      <c r="RRJ262" s="0"/>
      <c r="RRK262" s="0"/>
      <c r="RRL262" s="0"/>
      <c r="RRM262" s="0"/>
      <c r="RRN262" s="0"/>
      <c r="RRO262" s="0"/>
      <c r="RRP262" s="0"/>
      <c r="RRQ262" s="0"/>
      <c r="RRR262" s="0"/>
      <c r="RRS262" s="0"/>
      <c r="RRT262" s="0"/>
      <c r="RRU262" s="0"/>
      <c r="RRV262" s="0"/>
      <c r="RRW262" s="0"/>
      <c r="RRX262" s="0"/>
      <c r="RRY262" s="0"/>
      <c r="RRZ262" s="0"/>
      <c r="RSA262" s="0"/>
      <c r="RSB262" s="0"/>
      <c r="RSC262" s="0"/>
      <c r="RSD262" s="0"/>
      <c r="RSE262" s="0"/>
      <c r="RSF262" s="0"/>
      <c r="RSG262" s="0"/>
      <c r="RSH262" s="0"/>
      <c r="RSI262" s="0"/>
      <c r="RSJ262" s="0"/>
      <c r="RSK262" s="0"/>
      <c r="RSL262" s="0"/>
      <c r="RSM262" s="0"/>
      <c r="RSN262" s="0"/>
      <c r="RSO262" s="0"/>
      <c r="RSP262" s="0"/>
      <c r="RSQ262" s="0"/>
      <c r="RSR262" s="0"/>
      <c r="RSS262" s="0"/>
      <c r="RST262" s="0"/>
      <c r="RSU262" s="0"/>
      <c r="RSV262" s="0"/>
      <c r="RSW262" s="0"/>
      <c r="RSX262" s="0"/>
      <c r="RSY262" s="0"/>
      <c r="RSZ262" s="0"/>
      <c r="RTA262" s="0"/>
      <c r="RTB262" s="0"/>
      <c r="RTC262" s="0"/>
      <c r="RTD262" s="0"/>
      <c r="RTE262" s="0"/>
      <c r="RTF262" s="0"/>
      <c r="RTG262" s="0"/>
      <c r="RTH262" s="0"/>
      <c r="RTI262" s="0"/>
      <c r="RTJ262" s="0"/>
      <c r="RTK262" s="0"/>
      <c r="RTL262" s="0"/>
      <c r="RTM262" s="0"/>
      <c r="RTN262" s="0"/>
      <c r="RTO262" s="0"/>
      <c r="RTP262" s="0"/>
      <c r="RTQ262" s="0"/>
      <c r="RTR262" s="0"/>
      <c r="RTS262" s="0"/>
      <c r="RTT262" s="0"/>
      <c r="RTU262" s="0"/>
      <c r="RTV262" s="0"/>
      <c r="RTW262" s="0"/>
      <c r="RTX262" s="0"/>
      <c r="RTY262" s="0"/>
      <c r="RTZ262" s="0"/>
      <c r="RUA262" s="0"/>
      <c r="RUB262" s="0"/>
      <c r="RUC262" s="0"/>
      <c r="RUD262" s="0"/>
      <c r="RUE262" s="0"/>
      <c r="RUF262" s="0"/>
      <c r="RUG262" s="0"/>
      <c r="RUH262" s="0"/>
      <c r="RUI262" s="0"/>
      <c r="RUJ262" s="0"/>
      <c r="RUK262" s="0"/>
      <c r="RUL262" s="0"/>
      <c r="RUM262" s="0"/>
      <c r="RUN262" s="0"/>
      <c r="RUO262" s="0"/>
      <c r="RUP262" s="0"/>
      <c r="RUQ262" s="0"/>
      <c r="RUR262" s="0"/>
      <c r="RUS262" s="0"/>
      <c r="RUT262" s="0"/>
      <c r="RUU262" s="0"/>
      <c r="RUV262" s="0"/>
      <c r="RUW262" s="0"/>
      <c r="RUX262" s="0"/>
      <c r="RUY262" s="0"/>
      <c r="RUZ262" s="0"/>
      <c r="RVA262" s="0"/>
      <c r="RVB262" s="0"/>
      <c r="RVC262" s="0"/>
      <c r="RVD262" s="0"/>
      <c r="RVE262" s="0"/>
      <c r="RVF262" s="0"/>
      <c r="RVG262" s="0"/>
      <c r="RVH262" s="0"/>
      <c r="RVI262" s="0"/>
      <c r="RVJ262" s="0"/>
      <c r="RVK262" s="0"/>
      <c r="RVL262" s="0"/>
      <c r="RVM262" s="0"/>
      <c r="RVN262" s="0"/>
      <c r="RVO262" s="0"/>
      <c r="RVP262" s="0"/>
      <c r="RVQ262" s="0"/>
      <c r="RVR262" s="0"/>
      <c r="RVS262" s="0"/>
      <c r="RVT262" s="0"/>
      <c r="RVU262" s="0"/>
      <c r="RVV262" s="0"/>
      <c r="RVW262" s="0"/>
      <c r="RVX262" s="0"/>
      <c r="RVY262" s="0"/>
      <c r="RVZ262" s="0"/>
      <c r="RWA262" s="0"/>
      <c r="RWB262" s="0"/>
      <c r="RWC262" s="0"/>
      <c r="RWD262" s="0"/>
      <c r="RWE262" s="0"/>
      <c r="RWF262" s="0"/>
      <c r="RWG262" s="0"/>
      <c r="RWH262" s="0"/>
      <c r="RWI262" s="0"/>
      <c r="RWJ262" s="0"/>
      <c r="RWK262" s="0"/>
      <c r="RWL262" s="0"/>
      <c r="RWM262" s="0"/>
      <c r="RWN262" s="0"/>
      <c r="RWO262" s="0"/>
      <c r="RWP262" s="0"/>
      <c r="RWQ262" s="0"/>
      <c r="RWR262" s="0"/>
      <c r="RWS262" s="0"/>
      <c r="RWT262" s="0"/>
      <c r="RWU262" s="0"/>
      <c r="RWV262" s="0"/>
      <c r="RWW262" s="0"/>
      <c r="RWX262" s="0"/>
      <c r="RWY262" s="0"/>
      <c r="RWZ262" s="0"/>
      <c r="RXA262" s="0"/>
      <c r="RXB262" s="0"/>
      <c r="RXC262" s="0"/>
      <c r="RXD262" s="0"/>
      <c r="RXE262" s="0"/>
      <c r="RXF262" s="0"/>
      <c r="RXG262" s="0"/>
      <c r="RXH262" s="0"/>
      <c r="RXI262" s="0"/>
      <c r="RXJ262" s="0"/>
      <c r="RXK262" s="0"/>
      <c r="RXL262" s="0"/>
      <c r="RXM262" s="0"/>
      <c r="RXN262" s="0"/>
      <c r="RXO262" s="0"/>
      <c r="RXP262" s="0"/>
      <c r="RXQ262" s="0"/>
      <c r="RXR262" s="0"/>
      <c r="RXS262" s="0"/>
      <c r="RXT262" s="0"/>
      <c r="RXU262" s="0"/>
      <c r="RXV262" s="0"/>
      <c r="RXW262" s="0"/>
      <c r="RXX262" s="0"/>
      <c r="RXY262" s="0"/>
      <c r="RXZ262" s="0"/>
      <c r="RYA262" s="0"/>
      <c r="RYB262" s="0"/>
      <c r="RYC262" s="0"/>
      <c r="RYD262" s="0"/>
      <c r="RYE262" s="0"/>
      <c r="RYF262" s="0"/>
      <c r="RYG262" s="0"/>
      <c r="RYH262" s="0"/>
      <c r="RYI262" s="0"/>
      <c r="RYJ262" s="0"/>
      <c r="RYK262" s="0"/>
      <c r="RYL262" s="0"/>
      <c r="RYM262" s="0"/>
      <c r="RYN262" s="0"/>
      <c r="RYO262" s="0"/>
      <c r="RYP262" s="0"/>
      <c r="RYQ262" s="0"/>
      <c r="RYR262" s="0"/>
      <c r="RYS262" s="0"/>
      <c r="RYT262" s="0"/>
      <c r="RYU262" s="0"/>
      <c r="RYV262" s="0"/>
      <c r="RYW262" s="0"/>
      <c r="RYX262" s="0"/>
      <c r="RYY262" s="0"/>
      <c r="RYZ262" s="0"/>
      <c r="RZA262" s="0"/>
      <c r="RZB262" s="0"/>
      <c r="RZC262" s="0"/>
      <c r="RZD262" s="0"/>
      <c r="RZE262" s="0"/>
      <c r="RZF262" s="0"/>
      <c r="RZG262" s="0"/>
      <c r="RZH262" s="0"/>
      <c r="RZI262" s="0"/>
      <c r="RZJ262" s="0"/>
      <c r="RZK262" s="0"/>
      <c r="RZL262" s="0"/>
      <c r="RZM262" s="0"/>
      <c r="RZN262" s="0"/>
      <c r="RZO262" s="0"/>
      <c r="RZP262" s="0"/>
      <c r="RZQ262" s="0"/>
      <c r="RZR262" s="0"/>
      <c r="RZS262" s="0"/>
      <c r="RZT262" s="0"/>
      <c r="RZU262" s="0"/>
      <c r="RZV262" s="0"/>
      <c r="RZW262" s="0"/>
      <c r="RZX262" s="0"/>
      <c r="RZY262" s="0"/>
      <c r="RZZ262" s="0"/>
      <c r="SAA262" s="0"/>
      <c r="SAB262" s="0"/>
      <c r="SAC262" s="0"/>
      <c r="SAD262" s="0"/>
      <c r="SAE262" s="0"/>
      <c r="SAF262" s="0"/>
      <c r="SAG262" s="0"/>
      <c r="SAH262" s="0"/>
      <c r="SAI262" s="0"/>
      <c r="SAJ262" s="0"/>
      <c r="SAK262" s="0"/>
      <c r="SAL262" s="0"/>
      <c r="SAM262" s="0"/>
      <c r="SAN262" s="0"/>
      <c r="SAO262" s="0"/>
      <c r="SAP262" s="0"/>
      <c r="SAQ262" s="0"/>
      <c r="SAR262" s="0"/>
      <c r="SAS262" s="0"/>
      <c r="SAT262" s="0"/>
      <c r="SAU262" s="0"/>
      <c r="SAV262" s="0"/>
      <c r="SAW262" s="0"/>
      <c r="SAX262" s="0"/>
      <c r="SAY262" s="0"/>
      <c r="SAZ262" s="0"/>
      <c r="SBA262" s="0"/>
      <c r="SBB262" s="0"/>
      <c r="SBC262" s="0"/>
      <c r="SBD262" s="0"/>
      <c r="SBE262" s="0"/>
      <c r="SBF262" s="0"/>
      <c r="SBG262" s="0"/>
      <c r="SBH262" s="0"/>
      <c r="SBI262" s="0"/>
      <c r="SBJ262" s="0"/>
      <c r="SBK262" s="0"/>
      <c r="SBL262" s="0"/>
      <c r="SBM262" s="0"/>
      <c r="SBN262" s="0"/>
      <c r="SBO262" s="0"/>
      <c r="SBP262" s="0"/>
      <c r="SBQ262" s="0"/>
      <c r="SBR262" s="0"/>
      <c r="SBS262" s="0"/>
      <c r="SBT262" s="0"/>
      <c r="SBU262" s="0"/>
      <c r="SBV262" s="0"/>
      <c r="SBW262" s="0"/>
      <c r="SBX262" s="0"/>
      <c r="SBY262" s="0"/>
      <c r="SBZ262" s="0"/>
      <c r="SCA262" s="0"/>
      <c r="SCB262" s="0"/>
      <c r="SCC262" s="0"/>
      <c r="SCD262" s="0"/>
      <c r="SCE262" s="0"/>
      <c r="SCF262" s="0"/>
      <c r="SCG262" s="0"/>
      <c r="SCH262" s="0"/>
      <c r="SCI262" s="0"/>
      <c r="SCJ262" s="0"/>
      <c r="SCK262" s="0"/>
      <c r="SCL262" s="0"/>
      <c r="SCM262" s="0"/>
      <c r="SCN262" s="0"/>
      <c r="SCO262" s="0"/>
      <c r="SCP262" s="0"/>
      <c r="SCQ262" s="0"/>
      <c r="SCR262" s="0"/>
      <c r="SCS262" s="0"/>
      <c r="SCT262" s="0"/>
      <c r="SCU262" s="0"/>
      <c r="SCV262" s="0"/>
      <c r="SCW262" s="0"/>
      <c r="SCX262" s="0"/>
      <c r="SCY262" s="0"/>
      <c r="SCZ262" s="0"/>
      <c r="SDA262" s="0"/>
      <c r="SDB262" s="0"/>
      <c r="SDC262" s="0"/>
      <c r="SDD262" s="0"/>
      <c r="SDE262" s="0"/>
      <c r="SDF262" s="0"/>
      <c r="SDG262" s="0"/>
      <c r="SDH262" s="0"/>
      <c r="SDI262" s="0"/>
      <c r="SDJ262" s="0"/>
      <c r="SDK262" s="0"/>
      <c r="SDL262" s="0"/>
      <c r="SDM262" s="0"/>
      <c r="SDN262" s="0"/>
      <c r="SDO262" s="0"/>
      <c r="SDP262" s="0"/>
      <c r="SDQ262" s="0"/>
      <c r="SDR262" s="0"/>
      <c r="SDS262" s="0"/>
      <c r="SDT262" s="0"/>
      <c r="SDU262" s="0"/>
      <c r="SDV262" s="0"/>
      <c r="SDW262" s="0"/>
      <c r="SDX262" s="0"/>
      <c r="SDY262" s="0"/>
      <c r="SDZ262" s="0"/>
      <c r="SEA262" s="0"/>
      <c r="SEB262" s="0"/>
      <c r="SEC262" s="0"/>
      <c r="SED262" s="0"/>
      <c r="SEE262" s="0"/>
      <c r="SEF262" s="0"/>
      <c r="SEG262" s="0"/>
      <c r="SEH262" s="0"/>
      <c r="SEI262" s="0"/>
      <c r="SEJ262" s="0"/>
      <c r="SEK262" s="0"/>
      <c r="SEL262" s="0"/>
      <c r="SEM262" s="0"/>
      <c r="SEN262" s="0"/>
      <c r="SEO262" s="0"/>
      <c r="SEP262" s="0"/>
      <c r="SEQ262" s="0"/>
      <c r="SER262" s="0"/>
      <c r="SES262" s="0"/>
      <c r="SET262" s="0"/>
      <c r="SEU262" s="0"/>
      <c r="SEV262" s="0"/>
      <c r="SEW262" s="0"/>
      <c r="SEX262" s="0"/>
      <c r="SEY262" s="0"/>
      <c r="SEZ262" s="0"/>
      <c r="SFA262" s="0"/>
      <c r="SFB262" s="0"/>
      <c r="SFC262" s="0"/>
      <c r="SFD262" s="0"/>
      <c r="SFE262" s="0"/>
      <c r="SFF262" s="0"/>
      <c r="SFG262" s="0"/>
      <c r="SFH262" s="0"/>
      <c r="SFI262" s="0"/>
      <c r="SFJ262" s="0"/>
      <c r="SFK262" s="0"/>
      <c r="SFL262" s="0"/>
      <c r="SFM262" s="0"/>
      <c r="SFN262" s="0"/>
      <c r="SFO262" s="0"/>
      <c r="SFP262" s="0"/>
      <c r="SFQ262" s="0"/>
      <c r="SFR262" s="0"/>
      <c r="SFS262" s="0"/>
      <c r="SFT262" s="0"/>
      <c r="SFU262" s="0"/>
      <c r="SFV262" s="0"/>
      <c r="SFW262" s="0"/>
      <c r="SFX262" s="0"/>
      <c r="SFY262" s="0"/>
      <c r="SFZ262" s="0"/>
      <c r="SGA262" s="0"/>
      <c r="SGB262" s="0"/>
      <c r="SGC262" s="0"/>
      <c r="SGD262" s="0"/>
      <c r="SGE262" s="0"/>
      <c r="SGF262" s="0"/>
      <c r="SGG262" s="0"/>
      <c r="SGH262" s="0"/>
      <c r="SGI262" s="0"/>
      <c r="SGJ262" s="0"/>
      <c r="SGK262" s="0"/>
      <c r="SGL262" s="0"/>
      <c r="SGM262" s="0"/>
      <c r="SGN262" s="0"/>
      <c r="SGO262" s="0"/>
      <c r="SGP262" s="0"/>
      <c r="SGQ262" s="0"/>
      <c r="SGR262" s="0"/>
      <c r="SGS262" s="0"/>
      <c r="SGT262" s="0"/>
      <c r="SGU262" s="0"/>
      <c r="SGV262" s="0"/>
      <c r="SGW262" s="0"/>
      <c r="SGX262" s="0"/>
      <c r="SGY262" s="0"/>
      <c r="SGZ262" s="0"/>
      <c r="SHA262" s="0"/>
      <c r="SHB262" s="0"/>
      <c r="SHC262" s="0"/>
      <c r="SHD262" s="0"/>
      <c r="SHE262" s="0"/>
      <c r="SHF262" s="0"/>
      <c r="SHG262" s="0"/>
      <c r="SHH262" s="0"/>
      <c r="SHI262" s="0"/>
      <c r="SHJ262" s="0"/>
      <c r="SHK262" s="0"/>
      <c r="SHL262" s="0"/>
      <c r="SHM262" s="0"/>
      <c r="SHN262" s="0"/>
      <c r="SHO262" s="0"/>
      <c r="SHP262" s="0"/>
      <c r="SHQ262" s="0"/>
      <c r="SHR262" s="0"/>
      <c r="SHS262" s="0"/>
      <c r="SHT262" s="0"/>
      <c r="SHU262" s="0"/>
      <c r="SHV262" s="0"/>
      <c r="SHW262" s="0"/>
      <c r="SHX262" s="0"/>
      <c r="SHY262" s="0"/>
      <c r="SHZ262" s="0"/>
      <c r="SIA262" s="0"/>
      <c r="SIB262" s="0"/>
      <c r="SIC262" s="0"/>
      <c r="SID262" s="0"/>
      <c r="SIE262" s="0"/>
      <c r="SIF262" s="0"/>
      <c r="SIG262" s="0"/>
      <c r="SIH262" s="0"/>
      <c r="SII262" s="0"/>
      <c r="SIJ262" s="0"/>
      <c r="SIK262" s="0"/>
      <c r="SIL262" s="0"/>
      <c r="SIM262" s="0"/>
      <c r="SIN262" s="0"/>
      <c r="SIO262" s="0"/>
      <c r="SIP262" s="0"/>
      <c r="SIQ262" s="0"/>
      <c r="SIR262" s="0"/>
      <c r="SIS262" s="0"/>
      <c r="SIT262" s="0"/>
      <c r="SIU262" s="0"/>
      <c r="SIV262" s="0"/>
      <c r="SIW262" s="0"/>
      <c r="SIX262" s="0"/>
      <c r="SIY262" s="0"/>
      <c r="SIZ262" s="0"/>
      <c r="SJA262" s="0"/>
      <c r="SJB262" s="0"/>
      <c r="SJC262" s="0"/>
      <c r="SJD262" s="0"/>
      <c r="SJE262" s="0"/>
      <c r="SJF262" s="0"/>
      <c r="SJG262" s="0"/>
      <c r="SJH262" s="0"/>
      <c r="SJI262" s="0"/>
      <c r="SJJ262" s="0"/>
      <c r="SJK262" s="0"/>
      <c r="SJL262" s="0"/>
      <c r="SJM262" s="0"/>
      <c r="SJN262" s="0"/>
      <c r="SJO262" s="0"/>
      <c r="SJP262" s="0"/>
      <c r="SJQ262" s="0"/>
      <c r="SJR262" s="0"/>
      <c r="SJS262" s="0"/>
      <c r="SJT262" s="0"/>
      <c r="SJU262" s="0"/>
      <c r="SJV262" s="0"/>
      <c r="SJW262" s="0"/>
      <c r="SJX262" s="0"/>
      <c r="SJY262" s="0"/>
      <c r="SJZ262" s="0"/>
      <c r="SKA262" s="0"/>
      <c r="SKB262" s="0"/>
      <c r="SKC262" s="0"/>
      <c r="SKD262" s="0"/>
      <c r="SKE262" s="0"/>
      <c r="SKF262" s="0"/>
      <c r="SKG262" s="0"/>
      <c r="SKH262" s="0"/>
      <c r="SKI262" s="0"/>
      <c r="SKJ262" s="0"/>
      <c r="SKK262" s="0"/>
      <c r="SKL262" s="0"/>
      <c r="SKM262" s="0"/>
      <c r="SKN262" s="0"/>
      <c r="SKO262" s="0"/>
      <c r="SKP262" s="0"/>
      <c r="SKQ262" s="0"/>
      <c r="SKR262" s="0"/>
      <c r="SKS262" s="0"/>
      <c r="SKT262" s="0"/>
      <c r="SKU262" s="0"/>
      <c r="SKV262" s="0"/>
      <c r="SKW262" s="0"/>
      <c r="SKX262" s="0"/>
      <c r="SKY262" s="0"/>
      <c r="SKZ262" s="0"/>
      <c r="SLA262" s="0"/>
      <c r="SLB262" s="0"/>
      <c r="SLC262" s="0"/>
      <c r="SLD262" s="0"/>
      <c r="SLE262" s="0"/>
      <c r="SLF262" s="0"/>
      <c r="SLG262" s="0"/>
      <c r="SLH262" s="0"/>
      <c r="SLI262" s="0"/>
      <c r="SLJ262" s="0"/>
      <c r="SLK262" s="0"/>
      <c r="SLL262" s="0"/>
      <c r="SLM262" s="0"/>
      <c r="SLN262" s="0"/>
      <c r="SLO262" s="0"/>
      <c r="SLP262" s="0"/>
      <c r="SLQ262" s="0"/>
      <c r="SLR262" s="0"/>
      <c r="SLS262" s="0"/>
      <c r="SLT262" s="0"/>
      <c r="SLU262" s="0"/>
      <c r="SLV262" s="0"/>
      <c r="SLW262" s="0"/>
      <c r="SLX262" s="0"/>
      <c r="SLY262" s="0"/>
      <c r="SLZ262" s="0"/>
      <c r="SMA262" s="0"/>
      <c r="SMB262" s="0"/>
      <c r="SMC262" s="0"/>
      <c r="SMD262" s="0"/>
      <c r="SME262" s="0"/>
      <c r="SMF262" s="0"/>
      <c r="SMG262" s="0"/>
      <c r="SMH262" s="0"/>
      <c r="SMI262" s="0"/>
      <c r="SMJ262" s="0"/>
      <c r="SMK262" s="0"/>
      <c r="SML262" s="0"/>
      <c r="SMM262" s="0"/>
      <c r="SMN262" s="0"/>
      <c r="SMO262" s="0"/>
      <c r="SMP262" s="0"/>
      <c r="SMQ262" s="0"/>
      <c r="SMR262" s="0"/>
      <c r="SMS262" s="0"/>
      <c r="SMT262" s="0"/>
      <c r="SMU262" s="0"/>
      <c r="SMV262" s="0"/>
      <c r="SMW262" s="0"/>
      <c r="SMX262" s="0"/>
      <c r="SMY262" s="0"/>
      <c r="SMZ262" s="0"/>
      <c r="SNA262" s="0"/>
      <c r="SNB262" s="0"/>
      <c r="SNC262" s="0"/>
      <c r="SND262" s="0"/>
      <c r="SNE262" s="0"/>
      <c r="SNF262" s="0"/>
      <c r="SNG262" s="0"/>
      <c r="SNH262" s="0"/>
      <c r="SNI262" s="0"/>
      <c r="SNJ262" s="0"/>
      <c r="SNK262" s="0"/>
      <c r="SNL262" s="0"/>
      <c r="SNM262" s="0"/>
      <c r="SNN262" s="0"/>
      <c r="SNO262" s="0"/>
      <c r="SNP262" s="0"/>
      <c r="SNQ262" s="0"/>
      <c r="SNR262" s="0"/>
      <c r="SNS262" s="0"/>
      <c r="SNT262" s="0"/>
      <c r="SNU262" s="0"/>
      <c r="SNV262" s="0"/>
      <c r="SNW262" s="0"/>
      <c r="SNX262" s="0"/>
      <c r="SNY262" s="0"/>
      <c r="SNZ262" s="0"/>
      <c r="SOA262" s="0"/>
      <c r="SOB262" s="0"/>
      <c r="SOC262" s="0"/>
      <c r="SOD262" s="0"/>
      <c r="SOE262" s="0"/>
      <c r="SOF262" s="0"/>
      <c r="SOG262" s="0"/>
      <c r="SOH262" s="0"/>
      <c r="SOI262" s="0"/>
      <c r="SOJ262" s="0"/>
      <c r="SOK262" s="0"/>
      <c r="SOL262" s="0"/>
      <c r="SOM262" s="0"/>
      <c r="SON262" s="0"/>
      <c r="SOO262" s="0"/>
      <c r="SOP262" s="0"/>
      <c r="SOQ262" s="0"/>
      <c r="SOR262" s="0"/>
      <c r="SOS262" s="0"/>
      <c r="SOT262" s="0"/>
      <c r="SOU262" s="0"/>
      <c r="SOV262" s="0"/>
      <c r="SOW262" s="0"/>
      <c r="SOX262" s="0"/>
      <c r="SOY262" s="0"/>
      <c r="SOZ262" s="0"/>
      <c r="SPA262" s="0"/>
      <c r="SPB262" s="0"/>
      <c r="SPC262" s="0"/>
      <c r="SPD262" s="0"/>
      <c r="SPE262" s="0"/>
      <c r="SPF262" s="0"/>
      <c r="SPG262" s="0"/>
      <c r="SPH262" s="0"/>
      <c r="SPI262" s="0"/>
      <c r="SPJ262" s="0"/>
      <c r="SPK262" s="0"/>
      <c r="SPL262" s="0"/>
      <c r="SPM262" s="0"/>
      <c r="SPN262" s="0"/>
      <c r="SPO262" s="0"/>
      <c r="SPP262" s="0"/>
      <c r="SPQ262" s="0"/>
      <c r="SPR262" s="0"/>
      <c r="SPS262" s="0"/>
      <c r="SPT262" s="0"/>
      <c r="SPU262" s="0"/>
      <c r="SPV262" s="0"/>
      <c r="SPW262" s="0"/>
      <c r="SPX262" s="0"/>
      <c r="SPY262" s="0"/>
      <c r="SPZ262" s="0"/>
      <c r="SQA262" s="0"/>
      <c r="SQB262" s="0"/>
      <c r="SQC262" s="0"/>
      <c r="SQD262" s="0"/>
      <c r="SQE262" s="0"/>
      <c r="SQF262" s="0"/>
      <c r="SQG262" s="0"/>
      <c r="SQH262" s="0"/>
      <c r="SQI262" s="0"/>
      <c r="SQJ262" s="0"/>
      <c r="SQK262" s="0"/>
      <c r="SQL262" s="0"/>
      <c r="SQM262" s="0"/>
      <c r="SQN262" s="0"/>
      <c r="SQO262" s="0"/>
      <c r="SQP262" s="0"/>
      <c r="SQQ262" s="0"/>
      <c r="SQR262" s="0"/>
      <c r="SQS262" s="0"/>
      <c r="SQT262" s="0"/>
      <c r="SQU262" s="0"/>
      <c r="SQV262" s="0"/>
      <c r="SQW262" s="0"/>
      <c r="SQX262" s="0"/>
      <c r="SQY262" s="0"/>
      <c r="SQZ262" s="0"/>
      <c r="SRA262" s="0"/>
      <c r="SRB262" s="0"/>
      <c r="SRC262" s="0"/>
      <c r="SRD262" s="0"/>
      <c r="SRE262" s="0"/>
      <c r="SRF262" s="0"/>
      <c r="SRG262" s="0"/>
      <c r="SRH262" s="0"/>
      <c r="SRI262" s="0"/>
      <c r="SRJ262" s="0"/>
      <c r="SRK262" s="0"/>
      <c r="SRL262" s="0"/>
      <c r="SRM262" s="0"/>
      <c r="SRN262" s="0"/>
      <c r="SRO262" s="0"/>
      <c r="SRP262" s="0"/>
      <c r="SRQ262" s="0"/>
      <c r="SRR262" s="0"/>
      <c r="SRS262" s="0"/>
      <c r="SRT262" s="0"/>
      <c r="SRU262" s="0"/>
      <c r="SRV262" s="0"/>
      <c r="SRW262" s="0"/>
      <c r="SRX262" s="0"/>
      <c r="SRY262" s="0"/>
      <c r="SRZ262" s="0"/>
      <c r="SSA262" s="0"/>
      <c r="SSB262" s="0"/>
      <c r="SSC262" s="0"/>
      <c r="SSD262" s="0"/>
      <c r="SSE262" s="0"/>
      <c r="SSF262" s="0"/>
      <c r="SSG262" s="0"/>
      <c r="SSH262" s="0"/>
      <c r="SSI262" s="0"/>
      <c r="SSJ262" s="0"/>
      <c r="SSK262" s="0"/>
      <c r="SSL262" s="0"/>
      <c r="SSM262" s="0"/>
      <c r="SSN262" s="0"/>
      <c r="SSO262" s="0"/>
      <c r="SSP262" s="0"/>
      <c r="SSQ262" s="0"/>
      <c r="SSR262" s="0"/>
      <c r="SSS262" s="0"/>
      <c r="SST262" s="0"/>
      <c r="SSU262" s="0"/>
      <c r="SSV262" s="0"/>
      <c r="SSW262" s="0"/>
      <c r="SSX262" s="0"/>
      <c r="SSY262" s="0"/>
      <c r="SSZ262" s="0"/>
      <c r="STA262" s="0"/>
      <c r="STB262" s="0"/>
      <c r="STC262" s="0"/>
      <c r="STD262" s="0"/>
      <c r="STE262" s="0"/>
      <c r="STF262" s="0"/>
      <c r="STG262" s="0"/>
      <c r="STH262" s="0"/>
      <c r="STI262" s="0"/>
      <c r="STJ262" s="0"/>
      <c r="STK262" s="0"/>
      <c r="STL262" s="0"/>
      <c r="STM262" s="0"/>
      <c r="STN262" s="0"/>
      <c r="STO262" s="0"/>
      <c r="STP262" s="0"/>
      <c r="STQ262" s="0"/>
      <c r="STR262" s="0"/>
      <c r="STS262" s="0"/>
      <c r="STT262" s="0"/>
      <c r="STU262" s="0"/>
      <c r="STV262" s="0"/>
      <c r="STW262" s="0"/>
      <c r="STX262" s="0"/>
      <c r="STY262" s="0"/>
      <c r="STZ262" s="0"/>
      <c r="SUA262" s="0"/>
      <c r="SUB262" s="0"/>
      <c r="SUC262" s="0"/>
      <c r="SUD262" s="0"/>
      <c r="SUE262" s="0"/>
      <c r="SUF262" s="0"/>
      <c r="SUG262" s="0"/>
      <c r="SUH262" s="0"/>
      <c r="SUI262" s="0"/>
      <c r="SUJ262" s="0"/>
      <c r="SUK262" s="0"/>
      <c r="SUL262" s="0"/>
      <c r="SUM262" s="0"/>
      <c r="SUN262" s="0"/>
      <c r="SUO262" s="0"/>
      <c r="SUP262" s="0"/>
      <c r="SUQ262" s="0"/>
      <c r="SUR262" s="0"/>
      <c r="SUS262" s="0"/>
      <c r="SUT262" s="0"/>
      <c r="SUU262" s="0"/>
      <c r="SUV262" s="0"/>
      <c r="SUW262" s="0"/>
      <c r="SUX262" s="0"/>
      <c r="SUY262" s="0"/>
      <c r="SUZ262" s="0"/>
      <c r="SVA262" s="0"/>
      <c r="SVB262" s="0"/>
      <c r="SVC262" s="0"/>
      <c r="SVD262" s="0"/>
      <c r="SVE262" s="0"/>
      <c r="SVF262" s="0"/>
      <c r="SVG262" s="0"/>
      <c r="SVH262" s="0"/>
      <c r="SVI262" s="0"/>
      <c r="SVJ262" s="0"/>
      <c r="SVK262" s="0"/>
      <c r="SVL262" s="0"/>
      <c r="SVM262" s="0"/>
      <c r="SVN262" s="0"/>
      <c r="SVO262" s="0"/>
      <c r="SVP262" s="0"/>
      <c r="SVQ262" s="0"/>
      <c r="SVR262" s="0"/>
      <c r="SVS262" s="0"/>
      <c r="SVT262" s="0"/>
      <c r="SVU262" s="0"/>
      <c r="SVV262" s="0"/>
      <c r="SVW262" s="0"/>
      <c r="SVX262" s="0"/>
      <c r="SVY262" s="0"/>
      <c r="SVZ262" s="0"/>
      <c r="SWA262" s="0"/>
      <c r="SWB262" s="0"/>
      <c r="SWC262" s="0"/>
      <c r="SWD262" s="0"/>
      <c r="SWE262" s="0"/>
      <c r="SWF262" s="0"/>
      <c r="SWG262" s="0"/>
      <c r="SWH262" s="0"/>
      <c r="SWI262" s="0"/>
      <c r="SWJ262" s="0"/>
      <c r="SWK262" s="0"/>
      <c r="SWL262" s="0"/>
      <c r="SWM262" s="0"/>
      <c r="SWN262" s="0"/>
      <c r="SWO262" s="0"/>
      <c r="SWP262" s="0"/>
      <c r="SWQ262" s="0"/>
      <c r="SWR262" s="0"/>
      <c r="SWS262" s="0"/>
      <c r="SWT262" s="0"/>
      <c r="SWU262" s="0"/>
      <c r="SWV262" s="0"/>
      <c r="SWW262" s="0"/>
      <c r="SWX262" s="0"/>
      <c r="SWY262" s="0"/>
      <c r="SWZ262" s="0"/>
      <c r="SXA262" s="0"/>
      <c r="SXB262" s="0"/>
      <c r="SXC262" s="0"/>
      <c r="SXD262" s="0"/>
      <c r="SXE262" s="0"/>
      <c r="SXF262" s="0"/>
      <c r="SXG262" s="0"/>
      <c r="SXH262" s="0"/>
      <c r="SXI262" s="0"/>
      <c r="SXJ262" s="0"/>
      <c r="SXK262" s="0"/>
      <c r="SXL262" s="0"/>
      <c r="SXM262" s="0"/>
      <c r="SXN262" s="0"/>
      <c r="SXO262" s="0"/>
      <c r="SXP262" s="0"/>
      <c r="SXQ262" s="0"/>
      <c r="SXR262" s="0"/>
      <c r="SXS262" s="0"/>
      <c r="SXT262" s="0"/>
      <c r="SXU262" s="0"/>
      <c r="SXV262" s="0"/>
      <c r="SXW262" s="0"/>
      <c r="SXX262" s="0"/>
      <c r="SXY262" s="0"/>
      <c r="SXZ262" s="0"/>
      <c r="SYA262" s="0"/>
      <c r="SYB262" s="0"/>
      <c r="SYC262" s="0"/>
      <c r="SYD262" s="0"/>
      <c r="SYE262" s="0"/>
      <c r="SYF262" s="0"/>
      <c r="SYG262" s="0"/>
      <c r="SYH262" s="0"/>
      <c r="SYI262" s="0"/>
      <c r="SYJ262" s="0"/>
      <c r="SYK262" s="0"/>
      <c r="SYL262" s="0"/>
      <c r="SYM262" s="0"/>
      <c r="SYN262" s="0"/>
      <c r="SYO262" s="0"/>
      <c r="SYP262" s="0"/>
      <c r="SYQ262" s="0"/>
      <c r="SYR262" s="0"/>
      <c r="SYS262" s="0"/>
      <c r="SYT262" s="0"/>
      <c r="SYU262" s="0"/>
      <c r="SYV262" s="0"/>
      <c r="SYW262" s="0"/>
      <c r="SYX262" s="0"/>
      <c r="SYY262" s="0"/>
      <c r="SYZ262" s="0"/>
      <c r="SZA262" s="0"/>
      <c r="SZB262" s="0"/>
      <c r="SZC262" s="0"/>
      <c r="SZD262" s="0"/>
      <c r="SZE262" s="0"/>
      <c r="SZF262" s="0"/>
      <c r="SZG262" s="0"/>
      <c r="SZH262" s="0"/>
      <c r="SZI262" s="0"/>
      <c r="SZJ262" s="0"/>
      <c r="SZK262" s="0"/>
      <c r="SZL262" s="0"/>
      <c r="SZM262" s="0"/>
      <c r="SZN262" s="0"/>
      <c r="SZO262" s="0"/>
      <c r="SZP262" s="0"/>
      <c r="SZQ262" s="0"/>
      <c r="SZR262" s="0"/>
      <c r="SZS262" s="0"/>
      <c r="SZT262" s="0"/>
      <c r="SZU262" s="0"/>
      <c r="SZV262" s="0"/>
      <c r="SZW262" s="0"/>
      <c r="SZX262" s="0"/>
      <c r="SZY262" s="0"/>
      <c r="SZZ262" s="0"/>
      <c r="TAA262" s="0"/>
      <c r="TAB262" s="0"/>
      <c r="TAC262" s="0"/>
      <c r="TAD262" s="0"/>
      <c r="TAE262" s="0"/>
      <c r="TAF262" s="0"/>
      <c r="TAG262" s="0"/>
      <c r="TAH262" s="0"/>
      <c r="TAI262" s="0"/>
      <c r="TAJ262" s="0"/>
      <c r="TAK262" s="0"/>
      <c r="TAL262" s="0"/>
      <c r="TAM262" s="0"/>
      <c r="TAN262" s="0"/>
      <c r="TAO262" s="0"/>
      <c r="TAP262" s="0"/>
      <c r="TAQ262" s="0"/>
      <c r="TAR262" s="0"/>
      <c r="TAS262" s="0"/>
      <c r="TAT262" s="0"/>
      <c r="TAU262" s="0"/>
      <c r="TAV262" s="0"/>
      <c r="TAW262" s="0"/>
      <c r="TAX262" s="0"/>
      <c r="TAY262" s="0"/>
      <c r="TAZ262" s="0"/>
      <c r="TBA262" s="0"/>
      <c r="TBB262" s="0"/>
      <c r="TBC262" s="0"/>
      <c r="TBD262" s="0"/>
      <c r="TBE262" s="0"/>
      <c r="TBF262" s="0"/>
      <c r="TBG262" s="0"/>
      <c r="TBH262" s="0"/>
      <c r="TBI262" s="0"/>
      <c r="TBJ262" s="0"/>
      <c r="TBK262" s="0"/>
      <c r="TBL262" s="0"/>
      <c r="TBM262" s="0"/>
      <c r="TBN262" s="0"/>
      <c r="TBO262" s="0"/>
      <c r="TBP262" s="0"/>
      <c r="TBQ262" s="0"/>
      <c r="TBR262" s="0"/>
      <c r="TBS262" s="0"/>
      <c r="TBT262" s="0"/>
      <c r="TBU262" s="0"/>
      <c r="TBV262" s="0"/>
      <c r="TBW262" s="0"/>
      <c r="TBX262" s="0"/>
      <c r="TBY262" s="0"/>
      <c r="TBZ262" s="0"/>
      <c r="TCA262" s="0"/>
      <c r="TCB262" s="0"/>
      <c r="TCC262" s="0"/>
      <c r="TCD262" s="0"/>
      <c r="TCE262" s="0"/>
      <c r="TCF262" s="0"/>
      <c r="TCG262" s="0"/>
      <c r="TCH262" s="0"/>
      <c r="TCI262" s="0"/>
      <c r="TCJ262" s="0"/>
      <c r="TCK262" s="0"/>
      <c r="TCL262" s="0"/>
      <c r="TCM262" s="0"/>
      <c r="TCN262" s="0"/>
      <c r="TCO262" s="0"/>
      <c r="TCP262" s="0"/>
      <c r="TCQ262" s="0"/>
      <c r="TCR262" s="0"/>
      <c r="TCS262" s="0"/>
      <c r="TCT262" s="0"/>
      <c r="TCU262" s="0"/>
      <c r="TCV262" s="0"/>
      <c r="TCW262" s="0"/>
      <c r="TCX262" s="0"/>
      <c r="TCY262" s="0"/>
      <c r="TCZ262" s="0"/>
      <c r="TDA262" s="0"/>
      <c r="TDB262" s="0"/>
      <c r="TDC262" s="0"/>
      <c r="TDD262" s="0"/>
      <c r="TDE262" s="0"/>
      <c r="TDF262" s="0"/>
      <c r="TDG262" s="0"/>
      <c r="TDH262" s="0"/>
      <c r="TDI262" s="0"/>
      <c r="TDJ262" s="0"/>
      <c r="TDK262" s="0"/>
      <c r="TDL262" s="0"/>
      <c r="TDM262" s="0"/>
      <c r="TDN262" s="0"/>
      <c r="TDO262" s="0"/>
      <c r="TDP262" s="0"/>
      <c r="TDQ262" s="0"/>
      <c r="TDR262" s="0"/>
      <c r="TDS262" s="0"/>
      <c r="TDT262" s="0"/>
      <c r="TDU262" s="0"/>
      <c r="TDV262" s="0"/>
      <c r="TDW262" s="0"/>
      <c r="TDX262" s="0"/>
      <c r="TDY262" s="0"/>
      <c r="TDZ262" s="0"/>
      <c r="TEA262" s="0"/>
      <c r="TEB262" s="0"/>
      <c r="TEC262" s="0"/>
      <c r="TED262" s="0"/>
      <c r="TEE262" s="0"/>
      <c r="TEF262" s="0"/>
      <c r="TEG262" s="0"/>
      <c r="TEH262" s="0"/>
      <c r="TEI262" s="0"/>
      <c r="TEJ262" s="0"/>
      <c r="TEK262" s="0"/>
      <c r="TEL262" s="0"/>
      <c r="TEM262" s="0"/>
      <c r="TEN262" s="0"/>
      <c r="TEO262" s="0"/>
      <c r="TEP262" s="0"/>
      <c r="TEQ262" s="0"/>
      <c r="TER262" s="0"/>
      <c r="TES262" s="0"/>
      <c r="TET262" s="0"/>
      <c r="TEU262" s="0"/>
      <c r="TEV262" s="0"/>
      <c r="TEW262" s="0"/>
      <c r="TEX262" s="0"/>
      <c r="TEY262" s="0"/>
      <c r="TEZ262" s="0"/>
      <c r="TFA262" s="0"/>
      <c r="TFB262" s="0"/>
      <c r="TFC262" s="0"/>
      <c r="TFD262" s="0"/>
      <c r="TFE262" s="0"/>
      <c r="TFF262" s="0"/>
      <c r="TFG262" s="0"/>
      <c r="TFH262" s="0"/>
      <c r="TFI262" s="0"/>
      <c r="TFJ262" s="0"/>
      <c r="TFK262" s="0"/>
      <c r="TFL262" s="0"/>
      <c r="TFM262" s="0"/>
      <c r="TFN262" s="0"/>
      <c r="TFO262" s="0"/>
      <c r="TFP262" s="0"/>
      <c r="TFQ262" s="0"/>
      <c r="TFR262" s="0"/>
      <c r="TFS262" s="0"/>
      <c r="TFT262" s="0"/>
      <c r="TFU262" s="0"/>
      <c r="TFV262" s="0"/>
      <c r="TFW262" s="0"/>
      <c r="TFX262" s="0"/>
      <c r="TFY262" s="0"/>
      <c r="TFZ262" s="0"/>
      <c r="TGA262" s="0"/>
      <c r="TGB262" s="0"/>
      <c r="TGC262" s="0"/>
      <c r="TGD262" s="0"/>
      <c r="TGE262" s="0"/>
      <c r="TGF262" s="0"/>
      <c r="TGG262" s="0"/>
      <c r="TGH262" s="0"/>
      <c r="TGI262" s="0"/>
      <c r="TGJ262" s="0"/>
      <c r="TGK262" s="0"/>
      <c r="TGL262" s="0"/>
      <c r="TGM262" s="0"/>
      <c r="TGN262" s="0"/>
      <c r="TGO262" s="0"/>
      <c r="TGP262" s="0"/>
      <c r="TGQ262" s="0"/>
      <c r="TGR262" s="0"/>
      <c r="TGS262" s="0"/>
      <c r="TGT262" s="0"/>
      <c r="TGU262" s="0"/>
      <c r="TGV262" s="0"/>
      <c r="TGW262" s="0"/>
      <c r="TGX262" s="0"/>
      <c r="TGY262" s="0"/>
      <c r="TGZ262" s="0"/>
      <c r="THA262" s="0"/>
      <c r="THB262" s="0"/>
      <c r="THC262" s="0"/>
      <c r="THD262" s="0"/>
      <c r="THE262" s="0"/>
      <c r="THF262" s="0"/>
      <c r="THG262" s="0"/>
      <c r="THH262" s="0"/>
      <c r="THI262" s="0"/>
      <c r="THJ262" s="0"/>
      <c r="THK262" s="0"/>
      <c r="THL262" s="0"/>
      <c r="THM262" s="0"/>
      <c r="THN262" s="0"/>
      <c r="THO262" s="0"/>
      <c r="THP262" s="0"/>
      <c r="THQ262" s="0"/>
      <c r="THR262" s="0"/>
      <c r="THS262" s="0"/>
      <c r="THT262" s="0"/>
      <c r="THU262" s="0"/>
      <c r="THV262" s="0"/>
      <c r="THW262" s="0"/>
      <c r="THX262" s="0"/>
      <c r="THY262" s="0"/>
      <c r="THZ262" s="0"/>
      <c r="TIA262" s="0"/>
      <c r="TIB262" s="0"/>
      <c r="TIC262" s="0"/>
      <c r="TID262" s="0"/>
      <c r="TIE262" s="0"/>
      <c r="TIF262" s="0"/>
      <c r="TIG262" s="0"/>
      <c r="TIH262" s="0"/>
      <c r="TII262" s="0"/>
      <c r="TIJ262" s="0"/>
      <c r="TIK262" s="0"/>
      <c r="TIL262" s="0"/>
      <c r="TIM262" s="0"/>
      <c r="TIN262" s="0"/>
      <c r="TIO262" s="0"/>
      <c r="TIP262" s="0"/>
      <c r="TIQ262" s="0"/>
      <c r="TIR262" s="0"/>
      <c r="TIS262" s="0"/>
      <c r="TIT262" s="0"/>
      <c r="TIU262" s="0"/>
      <c r="TIV262" s="0"/>
      <c r="TIW262" s="0"/>
      <c r="TIX262" s="0"/>
      <c r="TIY262" s="0"/>
      <c r="TIZ262" s="0"/>
      <c r="TJA262" s="0"/>
      <c r="TJB262" s="0"/>
      <c r="TJC262" s="0"/>
      <c r="TJD262" s="0"/>
      <c r="TJE262" s="0"/>
      <c r="TJF262" s="0"/>
      <c r="TJG262" s="0"/>
      <c r="TJH262" s="0"/>
      <c r="TJI262" s="0"/>
      <c r="TJJ262" s="0"/>
      <c r="TJK262" s="0"/>
      <c r="TJL262" s="0"/>
      <c r="TJM262" s="0"/>
      <c r="TJN262" s="0"/>
      <c r="TJO262" s="0"/>
      <c r="TJP262" s="0"/>
      <c r="TJQ262" s="0"/>
      <c r="TJR262" s="0"/>
      <c r="TJS262" s="0"/>
      <c r="TJT262" s="0"/>
      <c r="TJU262" s="0"/>
      <c r="TJV262" s="0"/>
      <c r="TJW262" s="0"/>
      <c r="TJX262" s="0"/>
      <c r="TJY262" s="0"/>
      <c r="TJZ262" s="0"/>
      <c r="TKA262" s="0"/>
      <c r="TKB262" s="0"/>
      <c r="TKC262" s="0"/>
      <c r="TKD262" s="0"/>
      <c r="TKE262" s="0"/>
      <c r="TKF262" s="0"/>
      <c r="TKG262" s="0"/>
      <c r="TKH262" s="0"/>
      <c r="TKI262" s="0"/>
      <c r="TKJ262" s="0"/>
      <c r="TKK262" s="0"/>
      <c r="TKL262" s="0"/>
      <c r="TKM262" s="0"/>
      <c r="TKN262" s="0"/>
      <c r="TKO262" s="0"/>
      <c r="TKP262" s="0"/>
      <c r="TKQ262" s="0"/>
      <c r="TKR262" s="0"/>
      <c r="TKS262" s="0"/>
      <c r="TKT262" s="0"/>
      <c r="TKU262" s="0"/>
      <c r="TKV262" s="0"/>
      <c r="TKW262" s="0"/>
      <c r="TKX262" s="0"/>
      <c r="TKY262" s="0"/>
      <c r="TKZ262" s="0"/>
      <c r="TLA262" s="0"/>
      <c r="TLB262" s="0"/>
      <c r="TLC262" s="0"/>
      <c r="TLD262" s="0"/>
      <c r="TLE262" s="0"/>
      <c r="TLF262" s="0"/>
      <c r="TLG262" s="0"/>
      <c r="TLH262" s="0"/>
      <c r="TLI262" s="0"/>
      <c r="TLJ262" s="0"/>
      <c r="TLK262" s="0"/>
      <c r="TLL262" s="0"/>
      <c r="TLM262" s="0"/>
      <c r="TLN262" s="0"/>
      <c r="TLO262" s="0"/>
      <c r="TLP262" s="0"/>
      <c r="TLQ262" s="0"/>
      <c r="TLR262" s="0"/>
      <c r="TLS262" s="0"/>
      <c r="TLT262" s="0"/>
      <c r="TLU262" s="0"/>
      <c r="TLV262" s="0"/>
      <c r="TLW262" s="0"/>
      <c r="TLX262" s="0"/>
      <c r="TLY262" s="0"/>
      <c r="TLZ262" s="0"/>
      <c r="TMA262" s="0"/>
      <c r="TMB262" s="0"/>
      <c r="TMC262" s="0"/>
      <c r="TMD262" s="0"/>
      <c r="TME262" s="0"/>
      <c r="TMF262" s="0"/>
      <c r="TMG262" s="0"/>
      <c r="TMH262" s="0"/>
      <c r="TMI262" s="0"/>
      <c r="TMJ262" s="0"/>
      <c r="TMK262" s="0"/>
      <c r="TML262" s="0"/>
      <c r="TMM262" s="0"/>
      <c r="TMN262" s="0"/>
      <c r="TMO262" s="0"/>
      <c r="TMP262" s="0"/>
      <c r="TMQ262" s="0"/>
      <c r="TMR262" s="0"/>
      <c r="TMS262" s="0"/>
      <c r="TMT262" s="0"/>
      <c r="TMU262" s="0"/>
      <c r="TMV262" s="0"/>
      <c r="TMW262" s="0"/>
      <c r="TMX262" s="0"/>
      <c r="TMY262" s="0"/>
      <c r="TMZ262" s="0"/>
      <c r="TNA262" s="0"/>
      <c r="TNB262" s="0"/>
      <c r="TNC262" s="0"/>
      <c r="TND262" s="0"/>
      <c r="TNE262" s="0"/>
      <c r="TNF262" s="0"/>
      <c r="TNG262" s="0"/>
      <c r="TNH262" s="0"/>
      <c r="TNI262" s="0"/>
      <c r="TNJ262" s="0"/>
      <c r="TNK262" s="0"/>
      <c r="TNL262" s="0"/>
      <c r="TNM262" s="0"/>
      <c r="TNN262" s="0"/>
      <c r="TNO262" s="0"/>
      <c r="TNP262" s="0"/>
      <c r="TNQ262" s="0"/>
      <c r="TNR262" s="0"/>
      <c r="TNS262" s="0"/>
      <c r="TNT262" s="0"/>
      <c r="TNU262" s="0"/>
      <c r="TNV262" s="0"/>
      <c r="TNW262" s="0"/>
      <c r="TNX262" s="0"/>
      <c r="TNY262" s="0"/>
      <c r="TNZ262" s="0"/>
      <c r="TOA262" s="0"/>
      <c r="TOB262" s="0"/>
      <c r="TOC262" s="0"/>
      <c r="TOD262" s="0"/>
      <c r="TOE262" s="0"/>
      <c r="TOF262" s="0"/>
      <c r="TOG262" s="0"/>
      <c r="TOH262" s="0"/>
      <c r="TOI262" s="0"/>
      <c r="TOJ262" s="0"/>
      <c r="TOK262" s="0"/>
      <c r="TOL262" s="0"/>
      <c r="TOM262" s="0"/>
      <c r="TON262" s="0"/>
      <c r="TOO262" s="0"/>
      <c r="TOP262" s="0"/>
      <c r="TOQ262" s="0"/>
      <c r="TOR262" s="0"/>
      <c r="TOS262" s="0"/>
      <c r="TOT262" s="0"/>
      <c r="TOU262" s="0"/>
      <c r="TOV262" s="0"/>
      <c r="TOW262" s="0"/>
      <c r="TOX262" s="0"/>
      <c r="TOY262" s="0"/>
      <c r="TOZ262" s="0"/>
      <c r="TPA262" s="0"/>
      <c r="TPB262" s="0"/>
      <c r="TPC262" s="0"/>
      <c r="TPD262" s="0"/>
      <c r="TPE262" s="0"/>
      <c r="TPF262" s="0"/>
      <c r="TPG262" s="0"/>
      <c r="TPH262" s="0"/>
      <c r="TPI262" s="0"/>
      <c r="TPJ262" s="0"/>
      <c r="TPK262" s="0"/>
      <c r="TPL262" s="0"/>
      <c r="TPM262" s="0"/>
      <c r="TPN262" s="0"/>
      <c r="TPO262" s="0"/>
      <c r="TPP262" s="0"/>
      <c r="TPQ262" s="0"/>
      <c r="TPR262" s="0"/>
      <c r="TPS262" s="0"/>
      <c r="TPT262" s="0"/>
      <c r="TPU262" s="0"/>
      <c r="TPV262" s="0"/>
      <c r="TPW262" s="0"/>
      <c r="TPX262" s="0"/>
      <c r="TPY262" s="0"/>
      <c r="TPZ262" s="0"/>
      <c r="TQA262" s="0"/>
      <c r="TQB262" s="0"/>
      <c r="TQC262" s="0"/>
      <c r="TQD262" s="0"/>
      <c r="TQE262" s="0"/>
      <c r="TQF262" s="0"/>
      <c r="TQG262" s="0"/>
      <c r="TQH262" s="0"/>
      <c r="TQI262" s="0"/>
      <c r="TQJ262" s="0"/>
      <c r="TQK262" s="0"/>
      <c r="TQL262" s="0"/>
      <c r="TQM262" s="0"/>
      <c r="TQN262" s="0"/>
      <c r="TQO262" s="0"/>
      <c r="TQP262" s="0"/>
      <c r="TQQ262" s="0"/>
      <c r="TQR262" s="0"/>
      <c r="TQS262" s="0"/>
      <c r="TQT262" s="0"/>
      <c r="TQU262" s="0"/>
      <c r="TQV262" s="0"/>
      <c r="TQW262" s="0"/>
      <c r="TQX262" s="0"/>
      <c r="TQY262" s="0"/>
      <c r="TQZ262" s="0"/>
      <c r="TRA262" s="0"/>
      <c r="TRB262" s="0"/>
      <c r="TRC262" s="0"/>
      <c r="TRD262" s="0"/>
      <c r="TRE262" s="0"/>
      <c r="TRF262" s="0"/>
      <c r="TRG262" s="0"/>
      <c r="TRH262" s="0"/>
      <c r="TRI262" s="0"/>
      <c r="TRJ262" s="0"/>
      <c r="TRK262" s="0"/>
      <c r="TRL262" s="0"/>
      <c r="TRM262" s="0"/>
      <c r="TRN262" s="0"/>
      <c r="TRO262" s="0"/>
      <c r="TRP262" s="0"/>
      <c r="TRQ262" s="0"/>
      <c r="TRR262" s="0"/>
      <c r="TRS262" s="0"/>
      <c r="TRT262" s="0"/>
      <c r="TRU262" s="0"/>
      <c r="TRV262" s="0"/>
      <c r="TRW262" s="0"/>
      <c r="TRX262" s="0"/>
      <c r="TRY262" s="0"/>
      <c r="TRZ262" s="0"/>
      <c r="TSA262" s="0"/>
      <c r="TSB262" s="0"/>
      <c r="TSC262" s="0"/>
      <c r="TSD262" s="0"/>
      <c r="TSE262" s="0"/>
      <c r="TSF262" s="0"/>
      <c r="TSG262" s="0"/>
      <c r="TSH262" s="0"/>
      <c r="TSI262" s="0"/>
      <c r="TSJ262" s="0"/>
      <c r="TSK262" s="0"/>
      <c r="TSL262" s="0"/>
      <c r="TSM262" s="0"/>
      <c r="TSN262" s="0"/>
      <c r="TSO262" s="0"/>
      <c r="TSP262" s="0"/>
      <c r="TSQ262" s="0"/>
      <c r="TSR262" s="0"/>
      <c r="TSS262" s="0"/>
      <c r="TST262" s="0"/>
      <c r="TSU262" s="0"/>
      <c r="TSV262" s="0"/>
      <c r="TSW262" s="0"/>
      <c r="TSX262" s="0"/>
      <c r="TSY262" s="0"/>
      <c r="TSZ262" s="0"/>
      <c r="TTA262" s="0"/>
      <c r="TTB262" s="0"/>
      <c r="TTC262" s="0"/>
      <c r="TTD262" s="0"/>
      <c r="TTE262" s="0"/>
      <c r="TTF262" s="0"/>
      <c r="TTG262" s="0"/>
      <c r="TTH262" s="0"/>
      <c r="TTI262" s="0"/>
      <c r="TTJ262" s="0"/>
      <c r="TTK262" s="0"/>
      <c r="TTL262" s="0"/>
      <c r="TTM262" s="0"/>
      <c r="TTN262" s="0"/>
      <c r="TTO262" s="0"/>
      <c r="TTP262" s="0"/>
      <c r="TTQ262" s="0"/>
      <c r="TTR262" s="0"/>
      <c r="TTS262" s="0"/>
      <c r="TTT262" s="0"/>
      <c r="TTU262" s="0"/>
      <c r="TTV262" s="0"/>
      <c r="TTW262" s="0"/>
      <c r="TTX262" s="0"/>
      <c r="TTY262" s="0"/>
      <c r="TTZ262" s="0"/>
      <c r="TUA262" s="0"/>
      <c r="TUB262" s="0"/>
      <c r="TUC262" s="0"/>
      <c r="TUD262" s="0"/>
      <c r="TUE262" s="0"/>
      <c r="TUF262" s="0"/>
      <c r="TUG262" s="0"/>
      <c r="TUH262" s="0"/>
      <c r="TUI262" s="0"/>
      <c r="TUJ262" s="0"/>
      <c r="TUK262" s="0"/>
      <c r="TUL262" s="0"/>
      <c r="TUM262" s="0"/>
      <c r="TUN262" s="0"/>
      <c r="TUO262" s="0"/>
      <c r="TUP262" s="0"/>
      <c r="TUQ262" s="0"/>
      <c r="TUR262" s="0"/>
      <c r="TUS262" s="0"/>
      <c r="TUT262" s="0"/>
      <c r="TUU262" s="0"/>
      <c r="TUV262" s="0"/>
      <c r="TUW262" s="0"/>
      <c r="TUX262" s="0"/>
      <c r="TUY262" s="0"/>
      <c r="TUZ262" s="0"/>
      <c r="TVA262" s="0"/>
      <c r="TVB262" s="0"/>
      <c r="TVC262" s="0"/>
      <c r="TVD262" s="0"/>
      <c r="TVE262" s="0"/>
      <c r="TVF262" s="0"/>
      <c r="TVG262" s="0"/>
      <c r="TVH262" s="0"/>
      <c r="TVI262" s="0"/>
      <c r="TVJ262" s="0"/>
      <c r="TVK262" s="0"/>
      <c r="TVL262" s="0"/>
      <c r="TVM262" s="0"/>
      <c r="TVN262" s="0"/>
      <c r="TVO262" s="0"/>
      <c r="TVP262" s="0"/>
      <c r="TVQ262" s="0"/>
      <c r="TVR262" s="0"/>
      <c r="TVS262" s="0"/>
      <c r="TVT262" s="0"/>
      <c r="TVU262" s="0"/>
      <c r="TVV262" s="0"/>
      <c r="TVW262" s="0"/>
      <c r="TVX262" s="0"/>
      <c r="TVY262" s="0"/>
      <c r="TVZ262" s="0"/>
      <c r="TWA262" s="0"/>
      <c r="TWB262" s="0"/>
      <c r="TWC262" s="0"/>
      <c r="TWD262" s="0"/>
      <c r="TWE262" s="0"/>
      <c r="TWF262" s="0"/>
      <c r="TWG262" s="0"/>
      <c r="TWH262" s="0"/>
      <c r="TWI262" s="0"/>
      <c r="TWJ262" s="0"/>
      <c r="TWK262" s="0"/>
      <c r="TWL262" s="0"/>
      <c r="TWM262" s="0"/>
      <c r="TWN262" s="0"/>
      <c r="TWO262" s="0"/>
      <c r="TWP262" s="0"/>
      <c r="TWQ262" s="0"/>
      <c r="TWR262" s="0"/>
      <c r="TWS262" s="0"/>
      <c r="TWT262" s="0"/>
      <c r="TWU262" s="0"/>
      <c r="TWV262" s="0"/>
      <c r="TWW262" s="0"/>
      <c r="TWX262" s="0"/>
      <c r="TWY262" s="0"/>
      <c r="TWZ262" s="0"/>
      <c r="TXA262" s="0"/>
      <c r="TXB262" s="0"/>
      <c r="TXC262" s="0"/>
      <c r="TXD262" s="0"/>
      <c r="TXE262" s="0"/>
      <c r="TXF262" s="0"/>
      <c r="TXG262" s="0"/>
      <c r="TXH262" s="0"/>
      <c r="TXI262" s="0"/>
      <c r="TXJ262" s="0"/>
      <c r="TXK262" s="0"/>
      <c r="TXL262" s="0"/>
      <c r="TXM262" s="0"/>
      <c r="TXN262" s="0"/>
      <c r="TXO262" s="0"/>
      <c r="TXP262" s="0"/>
      <c r="TXQ262" s="0"/>
      <c r="TXR262" s="0"/>
      <c r="TXS262" s="0"/>
      <c r="TXT262" s="0"/>
      <c r="TXU262" s="0"/>
      <c r="TXV262" s="0"/>
      <c r="TXW262" s="0"/>
      <c r="TXX262" s="0"/>
      <c r="TXY262" s="0"/>
      <c r="TXZ262" s="0"/>
      <c r="TYA262" s="0"/>
      <c r="TYB262" s="0"/>
      <c r="TYC262" s="0"/>
      <c r="TYD262" s="0"/>
      <c r="TYE262" s="0"/>
      <c r="TYF262" s="0"/>
      <c r="TYG262" s="0"/>
      <c r="TYH262" s="0"/>
      <c r="TYI262" s="0"/>
      <c r="TYJ262" s="0"/>
      <c r="TYK262" s="0"/>
      <c r="TYL262" s="0"/>
      <c r="TYM262" s="0"/>
      <c r="TYN262" s="0"/>
      <c r="TYO262" s="0"/>
      <c r="TYP262" s="0"/>
      <c r="TYQ262" s="0"/>
      <c r="TYR262" s="0"/>
      <c r="TYS262" s="0"/>
      <c r="TYT262" s="0"/>
      <c r="TYU262" s="0"/>
      <c r="TYV262" s="0"/>
      <c r="TYW262" s="0"/>
      <c r="TYX262" s="0"/>
      <c r="TYY262" s="0"/>
      <c r="TYZ262" s="0"/>
      <c r="TZA262" s="0"/>
      <c r="TZB262" s="0"/>
      <c r="TZC262" s="0"/>
      <c r="TZD262" s="0"/>
      <c r="TZE262" s="0"/>
      <c r="TZF262" s="0"/>
      <c r="TZG262" s="0"/>
      <c r="TZH262" s="0"/>
      <c r="TZI262" s="0"/>
      <c r="TZJ262" s="0"/>
      <c r="TZK262" s="0"/>
      <c r="TZL262" s="0"/>
      <c r="TZM262" s="0"/>
      <c r="TZN262" s="0"/>
      <c r="TZO262" s="0"/>
      <c r="TZP262" s="0"/>
      <c r="TZQ262" s="0"/>
      <c r="TZR262" s="0"/>
      <c r="TZS262" s="0"/>
      <c r="TZT262" s="0"/>
      <c r="TZU262" s="0"/>
      <c r="TZV262" s="0"/>
      <c r="TZW262" s="0"/>
      <c r="TZX262" s="0"/>
      <c r="TZY262" s="0"/>
      <c r="TZZ262" s="0"/>
      <c r="UAA262" s="0"/>
      <c r="UAB262" s="0"/>
      <c r="UAC262" s="0"/>
      <c r="UAD262" s="0"/>
      <c r="UAE262" s="0"/>
      <c r="UAF262" s="0"/>
      <c r="UAG262" s="0"/>
      <c r="UAH262" s="0"/>
      <c r="UAI262" s="0"/>
      <c r="UAJ262" s="0"/>
      <c r="UAK262" s="0"/>
      <c r="UAL262" s="0"/>
      <c r="UAM262" s="0"/>
      <c r="UAN262" s="0"/>
      <c r="UAO262" s="0"/>
      <c r="UAP262" s="0"/>
      <c r="UAQ262" s="0"/>
      <c r="UAR262" s="0"/>
      <c r="UAS262" s="0"/>
      <c r="UAT262" s="0"/>
      <c r="UAU262" s="0"/>
      <c r="UAV262" s="0"/>
      <c r="UAW262" s="0"/>
      <c r="UAX262" s="0"/>
      <c r="UAY262" s="0"/>
      <c r="UAZ262" s="0"/>
      <c r="UBA262" s="0"/>
      <c r="UBB262" s="0"/>
      <c r="UBC262" s="0"/>
      <c r="UBD262" s="0"/>
      <c r="UBE262" s="0"/>
      <c r="UBF262" s="0"/>
      <c r="UBG262" s="0"/>
      <c r="UBH262" s="0"/>
      <c r="UBI262" s="0"/>
      <c r="UBJ262" s="0"/>
      <c r="UBK262" s="0"/>
      <c r="UBL262" s="0"/>
      <c r="UBM262" s="0"/>
      <c r="UBN262" s="0"/>
      <c r="UBO262" s="0"/>
      <c r="UBP262" s="0"/>
      <c r="UBQ262" s="0"/>
      <c r="UBR262" s="0"/>
      <c r="UBS262" s="0"/>
      <c r="UBT262" s="0"/>
      <c r="UBU262" s="0"/>
      <c r="UBV262" s="0"/>
      <c r="UBW262" s="0"/>
      <c r="UBX262" s="0"/>
      <c r="UBY262" s="0"/>
      <c r="UBZ262" s="0"/>
      <c r="UCA262" s="0"/>
      <c r="UCB262" s="0"/>
      <c r="UCC262" s="0"/>
      <c r="UCD262" s="0"/>
      <c r="UCE262" s="0"/>
      <c r="UCF262" s="0"/>
      <c r="UCG262" s="0"/>
      <c r="UCH262" s="0"/>
      <c r="UCI262" s="0"/>
      <c r="UCJ262" s="0"/>
      <c r="UCK262" s="0"/>
      <c r="UCL262" s="0"/>
      <c r="UCM262" s="0"/>
      <c r="UCN262" s="0"/>
      <c r="UCO262" s="0"/>
      <c r="UCP262" s="0"/>
      <c r="UCQ262" s="0"/>
      <c r="UCR262" s="0"/>
      <c r="UCS262" s="0"/>
      <c r="UCT262" s="0"/>
      <c r="UCU262" s="0"/>
      <c r="UCV262" s="0"/>
      <c r="UCW262" s="0"/>
      <c r="UCX262" s="0"/>
      <c r="UCY262" s="0"/>
      <c r="UCZ262" s="0"/>
      <c r="UDA262" s="0"/>
      <c r="UDB262" s="0"/>
      <c r="UDC262" s="0"/>
      <c r="UDD262" s="0"/>
      <c r="UDE262" s="0"/>
      <c r="UDF262" s="0"/>
      <c r="UDG262" s="0"/>
      <c r="UDH262" s="0"/>
      <c r="UDI262" s="0"/>
      <c r="UDJ262" s="0"/>
      <c r="UDK262" s="0"/>
      <c r="UDL262" s="0"/>
      <c r="UDM262" s="0"/>
      <c r="UDN262" s="0"/>
      <c r="UDO262" s="0"/>
      <c r="UDP262" s="0"/>
      <c r="UDQ262" s="0"/>
      <c r="UDR262" s="0"/>
      <c r="UDS262" s="0"/>
      <c r="UDT262" s="0"/>
      <c r="UDU262" s="0"/>
      <c r="UDV262" s="0"/>
      <c r="UDW262" s="0"/>
      <c r="UDX262" s="0"/>
      <c r="UDY262" s="0"/>
      <c r="UDZ262" s="0"/>
      <c r="UEA262" s="0"/>
      <c r="UEB262" s="0"/>
      <c r="UEC262" s="0"/>
      <c r="UED262" s="0"/>
      <c r="UEE262" s="0"/>
      <c r="UEF262" s="0"/>
      <c r="UEG262" s="0"/>
      <c r="UEH262" s="0"/>
      <c r="UEI262" s="0"/>
      <c r="UEJ262" s="0"/>
      <c r="UEK262" s="0"/>
      <c r="UEL262" s="0"/>
      <c r="UEM262" s="0"/>
      <c r="UEN262" s="0"/>
      <c r="UEO262" s="0"/>
      <c r="UEP262" s="0"/>
      <c r="UEQ262" s="0"/>
      <c r="UER262" s="0"/>
      <c r="UES262" s="0"/>
      <c r="UET262" s="0"/>
      <c r="UEU262" s="0"/>
      <c r="UEV262" s="0"/>
      <c r="UEW262" s="0"/>
      <c r="UEX262" s="0"/>
      <c r="UEY262" s="0"/>
      <c r="UEZ262" s="0"/>
      <c r="UFA262" s="0"/>
      <c r="UFB262" s="0"/>
      <c r="UFC262" s="0"/>
      <c r="UFD262" s="0"/>
      <c r="UFE262" s="0"/>
      <c r="UFF262" s="0"/>
      <c r="UFG262" s="0"/>
      <c r="UFH262" s="0"/>
      <c r="UFI262" s="0"/>
      <c r="UFJ262" s="0"/>
      <c r="UFK262" s="0"/>
      <c r="UFL262" s="0"/>
      <c r="UFM262" s="0"/>
      <c r="UFN262" s="0"/>
      <c r="UFO262" s="0"/>
      <c r="UFP262" s="0"/>
      <c r="UFQ262" s="0"/>
      <c r="UFR262" s="0"/>
      <c r="UFS262" s="0"/>
      <c r="UFT262" s="0"/>
      <c r="UFU262" s="0"/>
      <c r="UFV262" s="0"/>
      <c r="UFW262" s="0"/>
      <c r="UFX262" s="0"/>
      <c r="UFY262" s="0"/>
      <c r="UFZ262" s="0"/>
      <c r="UGA262" s="0"/>
      <c r="UGB262" s="0"/>
      <c r="UGC262" s="0"/>
      <c r="UGD262" s="0"/>
      <c r="UGE262" s="0"/>
      <c r="UGF262" s="0"/>
      <c r="UGG262" s="0"/>
      <c r="UGH262" s="0"/>
      <c r="UGI262" s="0"/>
      <c r="UGJ262" s="0"/>
      <c r="UGK262" s="0"/>
      <c r="UGL262" s="0"/>
      <c r="UGM262" s="0"/>
      <c r="UGN262" s="0"/>
      <c r="UGO262" s="0"/>
      <c r="UGP262" s="0"/>
      <c r="UGQ262" s="0"/>
      <c r="UGR262" s="0"/>
      <c r="UGS262" s="0"/>
      <c r="UGT262" s="0"/>
      <c r="UGU262" s="0"/>
      <c r="UGV262" s="0"/>
      <c r="UGW262" s="0"/>
      <c r="UGX262" s="0"/>
      <c r="UGY262" s="0"/>
      <c r="UGZ262" s="0"/>
      <c r="UHA262" s="0"/>
      <c r="UHB262" s="0"/>
      <c r="UHC262" s="0"/>
      <c r="UHD262" s="0"/>
      <c r="UHE262" s="0"/>
      <c r="UHF262" s="0"/>
      <c r="UHG262" s="0"/>
      <c r="UHH262" s="0"/>
      <c r="UHI262" s="0"/>
      <c r="UHJ262" s="0"/>
      <c r="UHK262" s="0"/>
      <c r="UHL262" s="0"/>
      <c r="UHM262" s="0"/>
      <c r="UHN262" s="0"/>
      <c r="UHO262" s="0"/>
      <c r="UHP262" s="0"/>
      <c r="UHQ262" s="0"/>
      <c r="UHR262" s="0"/>
      <c r="UHS262" s="0"/>
      <c r="UHT262" s="0"/>
      <c r="UHU262" s="0"/>
      <c r="UHV262" s="0"/>
      <c r="UHW262" s="0"/>
      <c r="UHX262" s="0"/>
      <c r="UHY262" s="0"/>
      <c r="UHZ262" s="0"/>
      <c r="UIA262" s="0"/>
      <c r="UIB262" s="0"/>
      <c r="UIC262" s="0"/>
      <c r="UID262" s="0"/>
      <c r="UIE262" s="0"/>
      <c r="UIF262" s="0"/>
      <c r="UIG262" s="0"/>
      <c r="UIH262" s="0"/>
      <c r="UII262" s="0"/>
      <c r="UIJ262" s="0"/>
      <c r="UIK262" s="0"/>
      <c r="UIL262" s="0"/>
      <c r="UIM262" s="0"/>
      <c r="UIN262" s="0"/>
      <c r="UIO262" s="0"/>
      <c r="UIP262" s="0"/>
      <c r="UIQ262" s="0"/>
      <c r="UIR262" s="0"/>
      <c r="UIS262" s="0"/>
      <c r="UIT262" s="0"/>
      <c r="UIU262" s="0"/>
      <c r="UIV262" s="0"/>
      <c r="UIW262" s="0"/>
      <c r="UIX262" s="0"/>
      <c r="UIY262" s="0"/>
      <c r="UIZ262" s="0"/>
      <c r="UJA262" s="0"/>
      <c r="UJB262" s="0"/>
      <c r="UJC262" s="0"/>
      <c r="UJD262" s="0"/>
      <c r="UJE262" s="0"/>
      <c r="UJF262" s="0"/>
      <c r="UJG262" s="0"/>
      <c r="UJH262" s="0"/>
      <c r="UJI262" s="0"/>
      <c r="UJJ262" s="0"/>
      <c r="UJK262" s="0"/>
      <c r="UJL262" s="0"/>
      <c r="UJM262" s="0"/>
      <c r="UJN262" s="0"/>
      <c r="UJO262" s="0"/>
      <c r="UJP262" s="0"/>
      <c r="UJQ262" s="0"/>
      <c r="UJR262" s="0"/>
      <c r="UJS262" s="0"/>
      <c r="UJT262" s="0"/>
      <c r="UJU262" s="0"/>
      <c r="UJV262" s="0"/>
      <c r="UJW262" s="0"/>
      <c r="UJX262" s="0"/>
      <c r="UJY262" s="0"/>
      <c r="UJZ262" s="0"/>
      <c r="UKA262" s="0"/>
      <c r="UKB262" s="0"/>
      <c r="UKC262" s="0"/>
      <c r="UKD262" s="0"/>
      <c r="UKE262" s="0"/>
      <c r="UKF262" s="0"/>
      <c r="UKG262" s="0"/>
      <c r="UKH262" s="0"/>
      <c r="UKI262" s="0"/>
      <c r="UKJ262" s="0"/>
      <c r="UKK262" s="0"/>
      <c r="UKL262" s="0"/>
      <c r="UKM262" s="0"/>
      <c r="UKN262" s="0"/>
      <c r="UKO262" s="0"/>
      <c r="UKP262" s="0"/>
      <c r="UKQ262" s="0"/>
      <c r="UKR262" s="0"/>
      <c r="UKS262" s="0"/>
      <c r="UKT262" s="0"/>
      <c r="UKU262" s="0"/>
      <c r="UKV262" s="0"/>
      <c r="UKW262" s="0"/>
      <c r="UKX262" s="0"/>
      <c r="UKY262" s="0"/>
      <c r="UKZ262" s="0"/>
      <c r="ULA262" s="0"/>
      <c r="ULB262" s="0"/>
      <c r="ULC262" s="0"/>
      <c r="ULD262" s="0"/>
      <c r="ULE262" s="0"/>
      <c r="ULF262" s="0"/>
      <c r="ULG262" s="0"/>
      <c r="ULH262" s="0"/>
      <c r="ULI262" s="0"/>
      <c r="ULJ262" s="0"/>
      <c r="ULK262" s="0"/>
      <c r="ULL262" s="0"/>
      <c r="ULM262" s="0"/>
      <c r="ULN262" s="0"/>
      <c r="ULO262" s="0"/>
      <c r="ULP262" s="0"/>
      <c r="ULQ262" s="0"/>
      <c r="ULR262" s="0"/>
      <c r="ULS262" s="0"/>
      <c r="ULT262" s="0"/>
      <c r="ULU262" s="0"/>
      <c r="ULV262" s="0"/>
      <c r="ULW262" s="0"/>
      <c r="ULX262" s="0"/>
      <c r="ULY262" s="0"/>
      <c r="ULZ262" s="0"/>
      <c r="UMA262" s="0"/>
      <c r="UMB262" s="0"/>
      <c r="UMC262" s="0"/>
      <c r="UMD262" s="0"/>
      <c r="UME262" s="0"/>
      <c r="UMF262" s="0"/>
      <c r="UMG262" s="0"/>
      <c r="UMH262" s="0"/>
      <c r="UMI262" s="0"/>
      <c r="UMJ262" s="0"/>
      <c r="UMK262" s="0"/>
      <c r="UML262" s="0"/>
      <c r="UMM262" s="0"/>
      <c r="UMN262" s="0"/>
      <c r="UMO262" s="0"/>
      <c r="UMP262" s="0"/>
      <c r="UMQ262" s="0"/>
      <c r="UMR262" s="0"/>
      <c r="UMS262" s="0"/>
      <c r="UMT262" s="0"/>
      <c r="UMU262" s="0"/>
      <c r="UMV262" s="0"/>
      <c r="UMW262" s="0"/>
      <c r="UMX262" s="0"/>
      <c r="UMY262" s="0"/>
      <c r="UMZ262" s="0"/>
      <c r="UNA262" s="0"/>
      <c r="UNB262" s="0"/>
      <c r="UNC262" s="0"/>
      <c r="UND262" s="0"/>
      <c r="UNE262" s="0"/>
      <c r="UNF262" s="0"/>
      <c r="UNG262" s="0"/>
      <c r="UNH262" s="0"/>
      <c r="UNI262" s="0"/>
      <c r="UNJ262" s="0"/>
      <c r="UNK262" s="0"/>
      <c r="UNL262" s="0"/>
      <c r="UNM262" s="0"/>
      <c r="UNN262" s="0"/>
      <c r="UNO262" s="0"/>
      <c r="UNP262" s="0"/>
      <c r="UNQ262" s="0"/>
      <c r="UNR262" s="0"/>
      <c r="UNS262" s="0"/>
      <c r="UNT262" s="0"/>
      <c r="UNU262" s="0"/>
      <c r="UNV262" s="0"/>
      <c r="UNW262" s="0"/>
      <c r="UNX262" s="0"/>
      <c r="UNY262" s="0"/>
      <c r="UNZ262" s="0"/>
      <c r="UOA262" s="0"/>
      <c r="UOB262" s="0"/>
      <c r="UOC262" s="0"/>
      <c r="UOD262" s="0"/>
      <c r="UOE262" s="0"/>
      <c r="UOF262" s="0"/>
      <c r="UOG262" s="0"/>
      <c r="UOH262" s="0"/>
      <c r="UOI262" s="0"/>
      <c r="UOJ262" s="0"/>
      <c r="UOK262" s="0"/>
      <c r="UOL262" s="0"/>
      <c r="UOM262" s="0"/>
      <c r="UON262" s="0"/>
      <c r="UOO262" s="0"/>
      <c r="UOP262" s="0"/>
      <c r="UOQ262" s="0"/>
      <c r="UOR262" s="0"/>
      <c r="UOS262" s="0"/>
      <c r="UOT262" s="0"/>
      <c r="UOU262" s="0"/>
      <c r="UOV262" s="0"/>
      <c r="UOW262" s="0"/>
      <c r="UOX262" s="0"/>
      <c r="UOY262" s="0"/>
      <c r="UOZ262" s="0"/>
      <c r="UPA262" s="0"/>
      <c r="UPB262" s="0"/>
      <c r="UPC262" s="0"/>
      <c r="UPD262" s="0"/>
      <c r="UPE262" s="0"/>
      <c r="UPF262" s="0"/>
      <c r="UPG262" s="0"/>
      <c r="UPH262" s="0"/>
      <c r="UPI262" s="0"/>
      <c r="UPJ262" s="0"/>
      <c r="UPK262" s="0"/>
      <c r="UPL262" s="0"/>
      <c r="UPM262" s="0"/>
      <c r="UPN262" s="0"/>
      <c r="UPO262" s="0"/>
      <c r="UPP262" s="0"/>
      <c r="UPQ262" s="0"/>
      <c r="UPR262" s="0"/>
      <c r="UPS262" s="0"/>
      <c r="UPT262" s="0"/>
      <c r="UPU262" s="0"/>
      <c r="UPV262" s="0"/>
      <c r="UPW262" s="0"/>
      <c r="UPX262" s="0"/>
      <c r="UPY262" s="0"/>
      <c r="UPZ262" s="0"/>
      <c r="UQA262" s="0"/>
      <c r="UQB262" s="0"/>
      <c r="UQC262" s="0"/>
      <c r="UQD262" s="0"/>
      <c r="UQE262" s="0"/>
      <c r="UQF262" s="0"/>
      <c r="UQG262" s="0"/>
      <c r="UQH262" s="0"/>
      <c r="UQI262" s="0"/>
      <c r="UQJ262" s="0"/>
      <c r="UQK262" s="0"/>
      <c r="UQL262" s="0"/>
      <c r="UQM262" s="0"/>
      <c r="UQN262" s="0"/>
      <c r="UQO262" s="0"/>
      <c r="UQP262" s="0"/>
      <c r="UQQ262" s="0"/>
      <c r="UQR262" s="0"/>
      <c r="UQS262" s="0"/>
      <c r="UQT262" s="0"/>
      <c r="UQU262" s="0"/>
      <c r="UQV262" s="0"/>
      <c r="UQW262" s="0"/>
      <c r="UQX262" s="0"/>
      <c r="UQY262" s="0"/>
      <c r="UQZ262" s="0"/>
      <c r="URA262" s="0"/>
      <c r="URB262" s="0"/>
      <c r="URC262" s="0"/>
      <c r="URD262" s="0"/>
      <c r="URE262" s="0"/>
      <c r="URF262" s="0"/>
      <c r="URG262" s="0"/>
      <c r="URH262" s="0"/>
      <c r="URI262" s="0"/>
      <c r="URJ262" s="0"/>
      <c r="URK262" s="0"/>
      <c r="URL262" s="0"/>
      <c r="URM262" s="0"/>
      <c r="URN262" s="0"/>
      <c r="URO262" s="0"/>
      <c r="URP262" s="0"/>
      <c r="URQ262" s="0"/>
      <c r="URR262" s="0"/>
      <c r="URS262" s="0"/>
      <c r="URT262" s="0"/>
      <c r="URU262" s="0"/>
      <c r="URV262" s="0"/>
      <c r="URW262" s="0"/>
      <c r="URX262" s="0"/>
      <c r="URY262" s="0"/>
      <c r="URZ262" s="0"/>
      <c r="USA262" s="0"/>
      <c r="USB262" s="0"/>
      <c r="USC262" s="0"/>
      <c r="USD262" s="0"/>
      <c r="USE262" s="0"/>
      <c r="USF262" s="0"/>
      <c r="USG262" s="0"/>
      <c r="USH262" s="0"/>
      <c r="USI262" s="0"/>
      <c r="USJ262" s="0"/>
      <c r="USK262" s="0"/>
      <c r="USL262" s="0"/>
      <c r="USM262" s="0"/>
      <c r="USN262" s="0"/>
      <c r="USO262" s="0"/>
      <c r="USP262" s="0"/>
      <c r="USQ262" s="0"/>
      <c r="USR262" s="0"/>
      <c r="USS262" s="0"/>
      <c r="UST262" s="0"/>
      <c r="USU262" s="0"/>
      <c r="USV262" s="0"/>
      <c r="USW262" s="0"/>
      <c r="USX262" s="0"/>
      <c r="USY262" s="0"/>
      <c r="USZ262" s="0"/>
      <c r="UTA262" s="0"/>
      <c r="UTB262" s="0"/>
      <c r="UTC262" s="0"/>
      <c r="UTD262" s="0"/>
      <c r="UTE262" s="0"/>
      <c r="UTF262" s="0"/>
      <c r="UTG262" s="0"/>
      <c r="UTH262" s="0"/>
      <c r="UTI262" s="0"/>
      <c r="UTJ262" s="0"/>
      <c r="UTK262" s="0"/>
      <c r="UTL262" s="0"/>
      <c r="UTM262" s="0"/>
      <c r="UTN262" s="0"/>
      <c r="UTO262" s="0"/>
      <c r="UTP262" s="0"/>
      <c r="UTQ262" s="0"/>
      <c r="UTR262" s="0"/>
      <c r="UTS262" s="0"/>
      <c r="UTT262" s="0"/>
      <c r="UTU262" s="0"/>
      <c r="UTV262" s="0"/>
      <c r="UTW262" s="0"/>
      <c r="UTX262" s="0"/>
      <c r="UTY262" s="0"/>
      <c r="UTZ262" s="0"/>
      <c r="UUA262" s="0"/>
      <c r="UUB262" s="0"/>
      <c r="UUC262" s="0"/>
      <c r="UUD262" s="0"/>
      <c r="UUE262" s="0"/>
      <c r="UUF262" s="0"/>
      <c r="UUG262" s="0"/>
      <c r="UUH262" s="0"/>
      <c r="UUI262" s="0"/>
      <c r="UUJ262" s="0"/>
      <c r="UUK262" s="0"/>
      <c r="UUL262" s="0"/>
      <c r="UUM262" s="0"/>
      <c r="UUN262" s="0"/>
      <c r="UUO262" s="0"/>
      <c r="UUP262" s="0"/>
      <c r="UUQ262" s="0"/>
      <c r="UUR262" s="0"/>
      <c r="UUS262" s="0"/>
      <c r="UUT262" s="0"/>
      <c r="UUU262" s="0"/>
      <c r="UUV262" s="0"/>
      <c r="UUW262" s="0"/>
      <c r="UUX262" s="0"/>
      <c r="UUY262" s="0"/>
      <c r="UUZ262" s="0"/>
      <c r="UVA262" s="0"/>
      <c r="UVB262" s="0"/>
      <c r="UVC262" s="0"/>
      <c r="UVD262" s="0"/>
      <c r="UVE262" s="0"/>
      <c r="UVF262" s="0"/>
      <c r="UVG262" s="0"/>
      <c r="UVH262" s="0"/>
      <c r="UVI262" s="0"/>
      <c r="UVJ262" s="0"/>
      <c r="UVK262" s="0"/>
      <c r="UVL262" s="0"/>
      <c r="UVM262" s="0"/>
      <c r="UVN262" s="0"/>
      <c r="UVO262" s="0"/>
      <c r="UVP262" s="0"/>
      <c r="UVQ262" s="0"/>
      <c r="UVR262" s="0"/>
      <c r="UVS262" s="0"/>
      <c r="UVT262" s="0"/>
      <c r="UVU262" s="0"/>
      <c r="UVV262" s="0"/>
      <c r="UVW262" s="0"/>
      <c r="UVX262" s="0"/>
      <c r="UVY262" s="0"/>
      <c r="UVZ262" s="0"/>
      <c r="UWA262" s="0"/>
      <c r="UWB262" s="0"/>
      <c r="UWC262" s="0"/>
      <c r="UWD262" s="0"/>
      <c r="UWE262" s="0"/>
      <c r="UWF262" s="0"/>
      <c r="UWG262" s="0"/>
      <c r="UWH262" s="0"/>
      <c r="UWI262" s="0"/>
      <c r="UWJ262" s="0"/>
      <c r="UWK262" s="0"/>
      <c r="UWL262" s="0"/>
      <c r="UWM262" s="0"/>
      <c r="UWN262" s="0"/>
      <c r="UWO262" s="0"/>
      <c r="UWP262" s="0"/>
      <c r="UWQ262" s="0"/>
      <c r="UWR262" s="0"/>
      <c r="UWS262" s="0"/>
      <c r="UWT262" s="0"/>
      <c r="UWU262" s="0"/>
      <c r="UWV262" s="0"/>
      <c r="UWW262" s="0"/>
      <c r="UWX262" s="0"/>
      <c r="UWY262" s="0"/>
      <c r="UWZ262" s="0"/>
      <c r="UXA262" s="0"/>
      <c r="UXB262" s="0"/>
      <c r="UXC262" s="0"/>
      <c r="UXD262" s="0"/>
      <c r="UXE262" s="0"/>
      <c r="UXF262" s="0"/>
      <c r="UXG262" s="0"/>
      <c r="UXH262" s="0"/>
      <c r="UXI262" s="0"/>
      <c r="UXJ262" s="0"/>
      <c r="UXK262" s="0"/>
      <c r="UXL262" s="0"/>
      <c r="UXM262" s="0"/>
      <c r="UXN262" s="0"/>
      <c r="UXO262" s="0"/>
      <c r="UXP262" s="0"/>
      <c r="UXQ262" s="0"/>
      <c r="UXR262" s="0"/>
      <c r="UXS262" s="0"/>
      <c r="UXT262" s="0"/>
      <c r="UXU262" s="0"/>
      <c r="UXV262" s="0"/>
      <c r="UXW262" s="0"/>
      <c r="UXX262" s="0"/>
      <c r="UXY262" s="0"/>
      <c r="UXZ262" s="0"/>
      <c r="UYA262" s="0"/>
      <c r="UYB262" s="0"/>
      <c r="UYC262" s="0"/>
      <c r="UYD262" s="0"/>
      <c r="UYE262" s="0"/>
      <c r="UYF262" s="0"/>
      <c r="UYG262" s="0"/>
      <c r="UYH262" s="0"/>
      <c r="UYI262" s="0"/>
      <c r="UYJ262" s="0"/>
      <c r="UYK262" s="0"/>
      <c r="UYL262" s="0"/>
      <c r="UYM262" s="0"/>
      <c r="UYN262" s="0"/>
      <c r="UYO262" s="0"/>
      <c r="UYP262" s="0"/>
      <c r="UYQ262" s="0"/>
      <c r="UYR262" s="0"/>
      <c r="UYS262" s="0"/>
      <c r="UYT262" s="0"/>
      <c r="UYU262" s="0"/>
      <c r="UYV262" s="0"/>
      <c r="UYW262" s="0"/>
      <c r="UYX262" s="0"/>
      <c r="UYY262" s="0"/>
      <c r="UYZ262" s="0"/>
      <c r="UZA262" s="0"/>
      <c r="UZB262" s="0"/>
      <c r="UZC262" s="0"/>
      <c r="UZD262" s="0"/>
      <c r="UZE262" s="0"/>
      <c r="UZF262" s="0"/>
      <c r="UZG262" s="0"/>
      <c r="UZH262" s="0"/>
      <c r="UZI262" s="0"/>
      <c r="UZJ262" s="0"/>
      <c r="UZK262" s="0"/>
      <c r="UZL262" s="0"/>
      <c r="UZM262" s="0"/>
      <c r="UZN262" s="0"/>
      <c r="UZO262" s="0"/>
      <c r="UZP262" s="0"/>
      <c r="UZQ262" s="0"/>
      <c r="UZR262" s="0"/>
      <c r="UZS262" s="0"/>
      <c r="UZT262" s="0"/>
      <c r="UZU262" s="0"/>
      <c r="UZV262" s="0"/>
      <c r="UZW262" s="0"/>
      <c r="UZX262" s="0"/>
      <c r="UZY262" s="0"/>
      <c r="UZZ262" s="0"/>
      <c r="VAA262" s="0"/>
      <c r="VAB262" s="0"/>
      <c r="VAC262" s="0"/>
      <c r="VAD262" s="0"/>
      <c r="VAE262" s="0"/>
      <c r="VAF262" s="0"/>
      <c r="VAG262" s="0"/>
      <c r="VAH262" s="0"/>
      <c r="VAI262" s="0"/>
      <c r="VAJ262" s="0"/>
      <c r="VAK262" s="0"/>
      <c r="VAL262" s="0"/>
      <c r="VAM262" s="0"/>
      <c r="VAN262" s="0"/>
      <c r="VAO262" s="0"/>
      <c r="VAP262" s="0"/>
      <c r="VAQ262" s="0"/>
      <c r="VAR262" s="0"/>
      <c r="VAS262" s="0"/>
      <c r="VAT262" s="0"/>
      <c r="VAU262" s="0"/>
      <c r="VAV262" s="0"/>
      <c r="VAW262" s="0"/>
      <c r="VAX262" s="0"/>
      <c r="VAY262" s="0"/>
      <c r="VAZ262" s="0"/>
      <c r="VBA262" s="0"/>
      <c r="VBB262" s="0"/>
      <c r="VBC262" s="0"/>
      <c r="VBD262" s="0"/>
      <c r="VBE262" s="0"/>
      <c r="VBF262" s="0"/>
      <c r="VBG262" s="0"/>
      <c r="VBH262" s="0"/>
      <c r="VBI262" s="0"/>
      <c r="VBJ262" s="0"/>
      <c r="VBK262" s="0"/>
      <c r="VBL262" s="0"/>
      <c r="VBM262" s="0"/>
      <c r="VBN262" s="0"/>
      <c r="VBO262" s="0"/>
      <c r="VBP262" s="0"/>
      <c r="VBQ262" s="0"/>
      <c r="VBR262" s="0"/>
      <c r="VBS262" s="0"/>
      <c r="VBT262" s="0"/>
      <c r="VBU262" s="0"/>
      <c r="VBV262" s="0"/>
      <c r="VBW262" s="0"/>
      <c r="VBX262" s="0"/>
      <c r="VBY262" s="0"/>
      <c r="VBZ262" s="0"/>
      <c r="VCA262" s="0"/>
      <c r="VCB262" s="0"/>
      <c r="VCC262" s="0"/>
      <c r="VCD262" s="0"/>
      <c r="VCE262" s="0"/>
      <c r="VCF262" s="0"/>
      <c r="VCG262" s="0"/>
      <c r="VCH262" s="0"/>
      <c r="VCI262" s="0"/>
      <c r="VCJ262" s="0"/>
      <c r="VCK262" s="0"/>
      <c r="VCL262" s="0"/>
      <c r="VCM262" s="0"/>
      <c r="VCN262" s="0"/>
      <c r="VCO262" s="0"/>
      <c r="VCP262" s="0"/>
      <c r="VCQ262" s="0"/>
      <c r="VCR262" s="0"/>
      <c r="VCS262" s="0"/>
      <c r="VCT262" s="0"/>
      <c r="VCU262" s="0"/>
      <c r="VCV262" s="0"/>
      <c r="VCW262" s="0"/>
      <c r="VCX262" s="0"/>
      <c r="VCY262" s="0"/>
      <c r="VCZ262" s="0"/>
      <c r="VDA262" s="0"/>
      <c r="VDB262" s="0"/>
      <c r="VDC262" s="0"/>
      <c r="VDD262" s="0"/>
      <c r="VDE262" s="0"/>
      <c r="VDF262" s="0"/>
      <c r="VDG262" s="0"/>
      <c r="VDH262" s="0"/>
      <c r="VDI262" s="0"/>
      <c r="VDJ262" s="0"/>
      <c r="VDK262" s="0"/>
      <c r="VDL262" s="0"/>
      <c r="VDM262" s="0"/>
      <c r="VDN262" s="0"/>
      <c r="VDO262" s="0"/>
      <c r="VDP262" s="0"/>
      <c r="VDQ262" s="0"/>
      <c r="VDR262" s="0"/>
      <c r="VDS262" s="0"/>
      <c r="VDT262" s="0"/>
      <c r="VDU262" s="0"/>
      <c r="VDV262" s="0"/>
      <c r="VDW262" s="0"/>
      <c r="VDX262" s="0"/>
      <c r="VDY262" s="0"/>
      <c r="VDZ262" s="0"/>
      <c r="VEA262" s="0"/>
      <c r="VEB262" s="0"/>
      <c r="VEC262" s="0"/>
      <c r="VED262" s="0"/>
      <c r="VEE262" s="0"/>
      <c r="VEF262" s="0"/>
      <c r="VEG262" s="0"/>
      <c r="VEH262" s="0"/>
      <c r="VEI262" s="0"/>
      <c r="VEJ262" s="0"/>
      <c r="VEK262" s="0"/>
      <c r="VEL262" s="0"/>
      <c r="VEM262" s="0"/>
      <c r="VEN262" s="0"/>
      <c r="VEO262" s="0"/>
      <c r="VEP262" s="0"/>
      <c r="VEQ262" s="0"/>
      <c r="VER262" s="0"/>
      <c r="VES262" s="0"/>
      <c r="VET262" s="0"/>
      <c r="VEU262" s="0"/>
      <c r="VEV262" s="0"/>
      <c r="VEW262" s="0"/>
      <c r="VEX262" s="0"/>
      <c r="VEY262" s="0"/>
      <c r="VEZ262" s="0"/>
      <c r="VFA262" s="0"/>
      <c r="VFB262" s="0"/>
      <c r="VFC262" s="0"/>
      <c r="VFD262" s="0"/>
      <c r="VFE262" s="0"/>
      <c r="VFF262" s="0"/>
      <c r="VFG262" s="0"/>
      <c r="VFH262" s="0"/>
      <c r="VFI262" s="0"/>
      <c r="VFJ262" s="0"/>
      <c r="VFK262" s="0"/>
      <c r="VFL262" s="0"/>
      <c r="VFM262" s="0"/>
      <c r="VFN262" s="0"/>
      <c r="VFO262" s="0"/>
      <c r="VFP262" s="0"/>
      <c r="VFQ262" s="0"/>
      <c r="VFR262" s="0"/>
      <c r="VFS262" s="0"/>
      <c r="VFT262" s="0"/>
      <c r="VFU262" s="0"/>
      <c r="VFV262" s="0"/>
      <c r="VFW262" s="0"/>
      <c r="VFX262" s="0"/>
      <c r="VFY262" s="0"/>
      <c r="VFZ262" s="0"/>
      <c r="VGA262" s="0"/>
      <c r="VGB262" s="0"/>
      <c r="VGC262" s="0"/>
      <c r="VGD262" s="0"/>
      <c r="VGE262" s="0"/>
      <c r="VGF262" s="0"/>
      <c r="VGG262" s="0"/>
      <c r="VGH262" s="0"/>
      <c r="VGI262" s="0"/>
      <c r="VGJ262" s="0"/>
      <c r="VGK262" s="0"/>
      <c r="VGL262" s="0"/>
      <c r="VGM262" s="0"/>
      <c r="VGN262" s="0"/>
      <c r="VGO262" s="0"/>
      <c r="VGP262" s="0"/>
      <c r="VGQ262" s="0"/>
      <c r="VGR262" s="0"/>
      <c r="VGS262" s="0"/>
      <c r="VGT262" s="0"/>
      <c r="VGU262" s="0"/>
      <c r="VGV262" s="0"/>
      <c r="VGW262" s="0"/>
      <c r="VGX262" s="0"/>
      <c r="VGY262" s="0"/>
      <c r="VGZ262" s="0"/>
      <c r="VHA262" s="0"/>
      <c r="VHB262" s="0"/>
      <c r="VHC262" s="0"/>
      <c r="VHD262" s="0"/>
      <c r="VHE262" s="0"/>
      <c r="VHF262" s="0"/>
      <c r="VHG262" s="0"/>
      <c r="VHH262" s="0"/>
      <c r="VHI262" s="0"/>
      <c r="VHJ262" s="0"/>
      <c r="VHK262" s="0"/>
      <c r="VHL262" s="0"/>
      <c r="VHM262" s="0"/>
      <c r="VHN262" s="0"/>
      <c r="VHO262" s="0"/>
      <c r="VHP262" s="0"/>
      <c r="VHQ262" s="0"/>
      <c r="VHR262" s="0"/>
      <c r="VHS262" s="0"/>
      <c r="VHT262" s="0"/>
      <c r="VHU262" s="0"/>
      <c r="VHV262" s="0"/>
      <c r="VHW262" s="0"/>
      <c r="VHX262" s="0"/>
      <c r="VHY262" s="0"/>
      <c r="VHZ262" s="0"/>
      <c r="VIA262" s="0"/>
      <c r="VIB262" s="0"/>
      <c r="VIC262" s="0"/>
      <c r="VID262" s="0"/>
      <c r="VIE262" s="0"/>
      <c r="VIF262" s="0"/>
      <c r="VIG262" s="0"/>
      <c r="VIH262" s="0"/>
      <c r="VII262" s="0"/>
      <c r="VIJ262" s="0"/>
      <c r="VIK262" s="0"/>
      <c r="VIL262" s="0"/>
      <c r="VIM262" s="0"/>
      <c r="VIN262" s="0"/>
      <c r="VIO262" s="0"/>
      <c r="VIP262" s="0"/>
      <c r="VIQ262" s="0"/>
      <c r="VIR262" s="0"/>
      <c r="VIS262" s="0"/>
      <c r="VIT262" s="0"/>
      <c r="VIU262" s="0"/>
      <c r="VIV262" s="0"/>
      <c r="VIW262" s="0"/>
      <c r="VIX262" s="0"/>
      <c r="VIY262" s="0"/>
      <c r="VIZ262" s="0"/>
      <c r="VJA262" s="0"/>
      <c r="VJB262" s="0"/>
      <c r="VJC262" s="0"/>
      <c r="VJD262" s="0"/>
      <c r="VJE262" s="0"/>
      <c r="VJF262" s="0"/>
      <c r="VJG262" s="0"/>
      <c r="VJH262" s="0"/>
      <c r="VJI262" s="0"/>
      <c r="VJJ262" s="0"/>
      <c r="VJK262" s="0"/>
      <c r="VJL262" s="0"/>
      <c r="VJM262" s="0"/>
      <c r="VJN262" s="0"/>
      <c r="VJO262" s="0"/>
      <c r="VJP262" s="0"/>
      <c r="VJQ262" s="0"/>
      <c r="VJR262" s="0"/>
      <c r="VJS262" s="0"/>
      <c r="VJT262" s="0"/>
      <c r="VJU262" s="0"/>
      <c r="VJV262" s="0"/>
      <c r="VJW262" s="0"/>
      <c r="VJX262" s="0"/>
      <c r="VJY262" s="0"/>
      <c r="VJZ262" s="0"/>
      <c r="VKA262" s="0"/>
      <c r="VKB262" s="0"/>
      <c r="VKC262" s="0"/>
      <c r="VKD262" s="0"/>
      <c r="VKE262" s="0"/>
      <c r="VKF262" s="0"/>
      <c r="VKG262" s="0"/>
      <c r="VKH262" s="0"/>
      <c r="VKI262" s="0"/>
      <c r="VKJ262" s="0"/>
      <c r="VKK262" s="0"/>
      <c r="VKL262" s="0"/>
      <c r="VKM262" s="0"/>
      <c r="VKN262" s="0"/>
      <c r="VKO262" s="0"/>
      <c r="VKP262" s="0"/>
      <c r="VKQ262" s="0"/>
      <c r="VKR262" s="0"/>
      <c r="VKS262" s="0"/>
      <c r="VKT262" s="0"/>
      <c r="VKU262" s="0"/>
      <c r="VKV262" s="0"/>
      <c r="VKW262" s="0"/>
      <c r="VKX262" s="0"/>
      <c r="VKY262" s="0"/>
      <c r="VKZ262" s="0"/>
      <c r="VLA262" s="0"/>
      <c r="VLB262" s="0"/>
      <c r="VLC262" s="0"/>
      <c r="VLD262" s="0"/>
      <c r="VLE262" s="0"/>
      <c r="VLF262" s="0"/>
      <c r="VLG262" s="0"/>
      <c r="VLH262" s="0"/>
      <c r="VLI262" s="0"/>
      <c r="VLJ262" s="0"/>
      <c r="VLK262" s="0"/>
      <c r="VLL262" s="0"/>
      <c r="VLM262" s="0"/>
      <c r="VLN262" s="0"/>
      <c r="VLO262" s="0"/>
      <c r="VLP262" s="0"/>
      <c r="VLQ262" s="0"/>
      <c r="VLR262" s="0"/>
      <c r="VLS262" s="0"/>
      <c r="VLT262" s="0"/>
      <c r="VLU262" s="0"/>
      <c r="VLV262" s="0"/>
      <c r="VLW262" s="0"/>
      <c r="VLX262" s="0"/>
      <c r="VLY262" s="0"/>
      <c r="VLZ262" s="0"/>
      <c r="VMA262" s="0"/>
      <c r="VMB262" s="0"/>
      <c r="VMC262" s="0"/>
      <c r="VMD262" s="0"/>
      <c r="VME262" s="0"/>
      <c r="VMF262" s="0"/>
      <c r="VMG262" s="0"/>
      <c r="VMH262" s="0"/>
      <c r="VMI262" s="0"/>
      <c r="VMJ262" s="0"/>
      <c r="VMK262" s="0"/>
      <c r="VML262" s="0"/>
      <c r="VMM262" s="0"/>
      <c r="VMN262" s="0"/>
      <c r="VMO262" s="0"/>
      <c r="VMP262" s="0"/>
      <c r="VMQ262" s="0"/>
      <c r="VMR262" s="0"/>
      <c r="VMS262" s="0"/>
      <c r="VMT262" s="0"/>
      <c r="VMU262" s="0"/>
      <c r="VMV262" s="0"/>
      <c r="VMW262" s="0"/>
      <c r="VMX262" s="0"/>
      <c r="VMY262" s="0"/>
      <c r="VMZ262" s="0"/>
      <c r="VNA262" s="0"/>
      <c r="VNB262" s="0"/>
      <c r="VNC262" s="0"/>
      <c r="VND262" s="0"/>
      <c r="VNE262" s="0"/>
      <c r="VNF262" s="0"/>
      <c r="VNG262" s="0"/>
      <c r="VNH262" s="0"/>
      <c r="VNI262" s="0"/>
      <c r="VNJ262" s="0"/>
      <c r="VNK262" s="0"/>
      <c r="VNL262" s="0"/>
      <c r="VNM262" s="0"/>
      <c r="VNN262" s="0"/>
      <c r="VNO262" s="0"/>
      <c r="VNP262" s="0"/>
      <c r="VNQ262" s="0"/>
      <c r="VNR262" s="0"/>
      <c r="VNS262" s="0"/>
      <c r="VNT262" s="0"/>
      <c r="VNU262" s="0"/>
      <c r="VNV262" s="0"/>
      <c r="VNW262" s="0"/>
      <c r="VNX262" s="0"/>
      <c r="VNY262" s="0"/>
      <c r="VNZ262" s="0"/>
      <c r="VOA262" s="0"/>
      <c r="VOB262" s="0"/>
      <c r="VOC262" s="0"/>
      <c r="VOD262" s="0"/>
      <c r="VOE262" s="0"/>
      <c r="VOF262" s="0"/>
      <c r="VOG262" s="0"/>
      <c r="VOH262" s="0"/>
      <c r="VOI262" s="0"/>
      <c r="VOJ262" s="0"/>
      <c r="VOK262" s="0"/>
      <c r="VOL262" s="0"/>
      <c r="VOM262" s="0"/>
      <c r="VON262" s="0"/>
      <c r="VOO262" s="0"/>
      <c r="VOP262" s="0"/>
      <c r="VOQ262" s="0"/>
      <c r="VOR262" s="0"/>
      <c r="VOS262" s="0"/>
      <c r="VOT262" s="0"/>
      <c r="VOU262" s="0"/>
      <c r="VOV262" s="0"/>
      <c r="VOW262" s="0"/>
      <c r="VOX262" s="0"/>
      <c r="VOY262" s="0"/>
      <c r="VOZ262" s="0"/>
      <c r="VPA262" s="0"/>
      <c r="VPB262" s="0"/>
      <c r="VPC262" s="0"/>
      <c r="VPD262" s="0"/>
      <c r="VPE262" s="0"/>
      <c r="VPF262" s="0"/>
      <c r="VPG262" s="0"/>
      <c r="VPH262" s="0"/>
      <c r="VPI262" s="0"/>
      <c r="VPJ262" s="0"/>
      <c r="VPK262" s="0"/>
      <c r="VPL262" s="0"/>
      <c r="VPM262" s="0"/>
      <c r="VPN262" s="0"/>
      <c r="VPO262" s="0"/>
      <c r="VPP262" s="0"/>
      <c r="VPQ262" s="0"/>
      <c r="VPR262" s="0"/>
      <c r="VPS262" s="0"/>
      <c r="VPT262" s="0"/>
      <c r="VPU262" s="0"/>
      <c r="VPV262" s="0"/>
      <c r="VPW262" s="0"/>
      <c r="VPX262" s="0"/>
      <c r="VPY262" s="0"/>
      <c r="VPZ262" s="0"/>
      <c r="VQA262" s="0"/>
      <c r="VQB262" s="0"/>
      <c r="VQC262" s="0"/>
      <c r="VQD262" s="0"/>
      <c r="VQE262" s="0"/>
      <c r="VQF262" s="0"/>
      <c r="VQG262" s="0"/>
      <c r="VQH262" s="0"/>
      <c r="VQI262" s="0"/>
      <c r="VQJ262" s="0"/>
      <c r="VQK262" s="0"/>
      <c r="VQL262" s="0"/>
      <c r="VQM262" s="0"/>
      <c r="VQN262" s="0"/>
      <c r="VQO262" s="0"/>
      <c r="VQP262" s="0"/>
      <c r="VQQ262" s="0"/>
      <c r="VQR262" s="0"/>
      <c r="VQS262" s="0"/>
      <c r="VQT262" s="0"/>
      <c r="VQU262" s="0"/>
      <c r="VQV262" s="0"/>
      <c r="VQW262" s="0"/>
      <c r="VQX262" s="0"/>
      <c r="VQY262" s="0"/>
      <c r="VQZ262" s="0"/>
      <c r="VRA262" s="0"/>
      <c r="VRB262" s="0"/>
      <c r="VRC262" s="0"/>
      <c r="VRD262" s="0"/>
      <c r="VRE262" s="0"/>
      <c r="VRF262" s="0"/>
      <c r="VRG262" s="0"/>
      <c r="VRH262" s="0"/>
      <c r="VRI262" s="0"/>
      <c r="VRJ262" s="0"/>
      <c r="VRK262" s="0"/>
      <c r="VRL262" s="0"/>
      <c r="VRM262" s="0"/>
      <c r="VRN262" s="0"/>
      <c r="VRO262" s="0"/>
      <c r="VRP262" s="0"/>
      <c r="VRQ262" s="0"/>
      <c r="VRR262" s="0"/>
      <c r="VRS262" s="0"/>
      <c r="VRT262" s="0"/>
      <c r="VRU262" s="0"/>
      <c r="VRV262" s="0"/>
      <c r="VRW262" s="0"/>
      <c r="VRX262" s="0"/>
      <c r="VRY262" s="0"/>
      <c r="VRZ262" s="0"/>
      <c r="VSA262" s="0"/>
      <c r="VSB262" s="0"/>
      <c r="VSC262" s="0"/>
      <c r="VSD262" s="0"/>
      <c r="VSE262" s="0"/>
      <c r="VSF262" s="0"/>
      <c r="VSG262" s="0"/>
      <c r="VSH262" s="0"/>
      <c r="VSI262" s="0"/>
      <c r="VSJ262" s="0"/>
      <c r="VSK262" s="0"/>
      <c r="VSL262" s="0"/>
      <c r="VSM262" s="0"/>
      <c r="VSN262" s="0"/>
      <c r="VSO262" s="0"/>
      <c r="VSP262" s="0"/>
      <c r="VSQ262" s="0"/>
      <c r="VSR262" s="0"/>
      <c r="VSS262" s="0"/>
      <c r="VST262" s="0"/>
      <c r="VSU262" s="0"/>
      <c r="VSV262" s="0"/>
      <c r="VSW262" s="0"/>
      <c r="VSX262" s="0"/>
      <c r="VSY262" s="0"/>
      <c r="VSZ262" s="0"/>
      <c r="VTA262" s="0"/>
      <c r="VTB262" s="0"/>
      <c r="VTC262" s="0"/>
      <c r="VTD262" s="0"/>
      <c r="VTE262" s="0"/>
      <c r="VTF262" s="0"/>
      <c r="VTG262" s="0"/>
      <c r="VTH262" s="0"/>
      <c r="VTI262" s="0"/>
      <c r="VTJ262" s="0"/>
      <c r="VTK262" s="0"/>
      <c r="VTL262" s="0"/>
      <c r="VTM262" s="0"/>
      <c r="VTN262" s="0"/>
      <c r="VTO262" s="0"/>
      <c r="VTP262" s="0"/>
      <c r="VTQ262" s="0"/>
      <c r="VTR262" s="0"/>
      <c r="VTS262" s="0"/>
      <c r="VTT262" s="0"/>
      <c r="VTU262" s="0"/>
      <c r="VTV262" s="0"/>
      <c r="VTW262" s="0"/>
      <c r="VTX262" s="0"/>
      <c r="VTY262" s="0"/>
      <c r="VTZ262" s="0"/>
      <c r="VUA262" s="0"/>
      <c r="VUB262" s="0"/>
      <c r="VUC262" s="0"/>
      <c r="VUD262" s="0"/>
      <c r="VUE262" s="0"/>
      <c r="VUF262" s="0"/>
      <c r="VUG262" s="0"/>
      <c r="VUH262" s="0"/>
      <c r="VUI262" s="0"/>
      <c r="VUJ262" s="0"/>
      <c r="VUK262" s="0"/>
      <c r="VUL262" s="0"/>
      <c r="VUM262" s="0"/>
      <c r="VUN262" s="0"/>
      <c r="VUO262" s="0"/>
      <c r="VUP262" s="0"/>
      <c r="VUQ262" s="0"/>
      <c r="VUR262" s="0"/>
      <c r="VUS262" s="0"/>
      <c r="VUT262" s="0"/>
      <c r="VUU262" s="0"/>
      <c r="VUV262" s="0"/>
      <c r="VUW262" s="0"/>
      <c r="VUX262" s="0"/>
      <c r="VUY262" s="0"/>
      <c r="VUZ262" s="0"/>
      <c r="VVA262" s="0"/>
      <c r="VVB262" s="0"/>
      <c r="VVC262" s="0"/>
      <c r="VVD262" s="0"/>
      <c r="VVE262" s="0"/>
      <c r="VVF262" s="0"/>
      <c r="VVG262" s="0"/>
      <c r="VVH262" s="0"/>
      <c r="VVI262" s="0"/>
      <c r="VVJ262" s="0"/>
      <c r="VVK262" s="0"/>
      <c r="VVL262" s="0"/>
      <c r="VVM262" s="0"/>
      <c r="VVN262" s="0"/>
      <c r="VVO262" s="0"/>
      <c r="VVP262" s="0"/>
      <c r="VVQ262" s="0"/>
      <c r="VVR262" s="0"/>
      <c r="VVS262" s="0"/>
      <c r="VVT262" s="0"/>
      <c r="VVU262" s="0"/>
      <c r="VVV262" s="0"/>
      <c r="VVW262" s="0"/>
      <c r="VVX262" s="0"/>
      <c r="VVY262" s="0"/>
      <c r="VVZ262" s="0"/>
      <c r="VWA262" s="0"/>
      <c r="VWB262" s="0"/>
      <c r="VWC262" s="0"/>
      <c r="VWD262" s="0"/>
      <c r="VWE262" s="0"/>
      <c r="VWF262" s="0"/>
      <c r="VWG262" s="0"/>
      <c r="VWH262" s="0"/>
      <c r="VWI262" s="0"/>
      <c r="VWJ262" s="0"/>
      <c r="VWK262" s="0"/>
      <c r="VWL262" s="0"/>
      <c r="VWM262" s="0"/>
      <c r="VWN262" s="0"/>
      <c r="VWO262" s="0"/>
      <c r="VWP262" s="0"/>
      <c r="VWQ262" s="0"/>
      <c r="VWR262" s="0"/>
      <c r="VWS262" s="0"/>
      <c r="VWT262" s="0"/>
      <c r="VWU262" s="0"/>
      <c r="VWV262" s="0"/>
      <c r="VWW262" s="0"/>
      <c r="VWX262" s="0"/>
      <c r="VWY262" s="0"/>
      <c r="VWZ262" s="0"/>
      <c r="VXA262" s="0"/>
      <c r="VXB262" s="0"/>
      <c r="VXC262" s="0"/>
      <c r="VXD262" s="0"/>
      <c r="VXE262" s="0"/>
      <c r="VXF262" s="0"/>
      <c r="VXG262" s="0"/>
      <c r="VXH262" s="0"/>
      <c r="VXI262" s="0"/>
      <c r="VXJ262" s="0"/>
      <c r="VXK262" s="0"/>
      <c r="VXL262" s="0"/>
      <c r="VXM262" s="0"/>
      <c r="VXN262" s="0"/>
      <c r="VXO262" s="0"/>
      <c r="VXP262" s="0"/>
      <c r="VXQ262" s="0"/>
      <c r="VXR262" s="0"/>
      <c r="VXS262" s="0"/>
      <c r="VXT262" s="0"/>
      <c r="VXU262" s="0"/>
      <c r="VXV262" s="0"/>
      <c r="VXW262" s="0"/>
      <c r="VXX262" s="0"/>
      <c r="VXY262" s="0"/>
      <c r="VXZ262" s="0"/>
      <c r="VYA262" s="0"/>
      <c r="VYB262" s="0"/>
      <c r="VYC262" s="0"/>
      <c r="VYD262" s="0"/>
      <c r="VYE262" s="0"/>
      <c r="VYF262" s="0"/>
      <c r="VYG262" s="0"/>
      <c r="VYH262" s="0"/>
      <c r="VYI262" s="0"/>
      <c r="VYJ262" s="0"/>
      <c r="VYK262" s="0"/>
      <c r="VYL262" s="0"/>
      <c r="VYM262" s="0"/>
      <c r="VYN262" s="0"/>
      <c r="VYO262" s="0"/>
      <c r="VYP262" s="0"/>
      <c r="VYQ262" s="0"/>
      <c r="VYR262" s="0"/>
      <c r="VYS262" s="0"/>
      <c r="VYT262" s="0"/>
      <c r="VYU262" s="0"/>
      <c r="VYV262" s="0"/>
      <c r="VYW262" s="0"/>
      <c r="VYX262" s="0"/>
      <c r="VYY262" s="0"/>
      <c r="VYZ262" s="0"/>
      <c r="VZA262" s="0"/>
      <c r="VZB262" s="0"/>
      <c r="VZC262" s="0"/>
      <c r="VZD262" s="0"/>
      <c r="VZE262" s="0"/>
      <c r="VZF262" s="0"/>
      <c r="VZG262" s="0"/>
      <c r="VZH262" s="0"/>
      <c r="VZI262" s="0"/>
      <c r="VZJ262" s="0"/>
      <c r="VZK262" s="0"/>
      <c r="VZL262" s="0"/>
      <c r="VZM262" s="0"/>
      <c r="VZN262" s="0"/>
      <c r="VZO262" s="0"/>
      <c r="VZP262" s="0"/>
      <c r="VZQ262" s="0"/>
      <c r="VZR262" s="0"/>
      <c r="VZS262" s="0"/>
      <c r="VZT262" s="0"/>
      <c r="VZU262" s="0"/>
      <c r="VZV262" s="0"/>
      <c r="VZW262" s="0"/>
      <c r="VZX262" s="0"/>
      <c r="VZY262" s="0"/>
      <c r="VZZ262" s="0"/>
      <c r="WAA262" s="0"/>
      <c r="WAB262" s="0"/>
      <c r="WAC262" s="0"/>
      <c r="WAD262" s="0"/>
      <c r="WAE262" s="0"/>
      <c r="WAF262" s="0"/>
      <c r="WAG262" s="0"/>
      <c r="WAH262" s="0"/>
      <c r="WAI262" s="0"/>
      <c r="WAJ262" s="0"/>
      <c r="WAK262" s="0"/>
      <c r="WAL262" s="0"/>
      <c r="WAM262" s="0"/>
      <c r="WAN262" s="0"/>
      <c r="WAO262" s="0"/>
      <c r="WAP262" s="0"/>
      <c r="WAQ262" s="0"/>
      <c r="WAR262" s="0"/>
      <c r="WAS262" s="0"/>
      <c r="WAT262" s="0"/>
      <c r="WAU262" s="0"/>
      <c r="WAV262" s="0"/>
      <c r="WAW262" s="0"/>
      <c r="WAX262" s="0"/>
      <c r="WAY262" s="0"/>
      <c r="WAZ262" s="0"/>
      <c r="WBA262" s="0"/>
      <c r="WBB262" s="0"/>
      <c r="WBC262" s="0"/>
      <c r="WBD262" s="0"/>
      <c r="WBE262" s="0"/>
      <c r="WBF262" s="0"/>
      <c r="WBG262" s="0"/>
      <c r="WBH262" s="0"/>
      <c r="WBI262" s="0"/>
      <c r="WBJ262" s="0"/>
      <c r="WBK262" s="0"/>
      <c r="WBL262" s="0"/>
      <c r="WBM262" s="0"/>
      <c r="WBN262" s="0"/>
      <c r="WBO262" s="0"/>
      <c r="WBP262" s="0"/>
      <c r="WBQ262" s="0"/>
      <c r="WBR262" s="0"/>
      <c r="WBS262" s="0"/>
      <c r="WBT262" s="0"/>
      <c r="WBU262" s="0"/>
      <c r="WBV262" s="0"/>
      <c r="WBW262" s="0"/>
      <c r="WBX262" s="0"/>
      <c r="WBY262" s="0"/>
      <c r="WBZ262" s="0"/>
      <c r="WCA262" s="0"/>
      <c r="WCB262" s="0"/>
      <c r="WCC262" s="0"/>
      <c r="WCD262" s="0"/>
      <c r="WCE262" s="0"/>
      <c r="WCF262" s="0"/>
      <c r="WCG262" s="0"/>
      <c r="WCH262" s="0"/>
      <c r="WCI262" s="0"/>
      <c r="WCJ262" s="0"/>
      <c r="WCK262" s="0"/>
      <c r="WCL262" s="0"/>
      <c r="WCM262" s="0"/>
      <c r="WCN262" s="0"/>
      <c r="WCO262" s="0"/>
      <c r="WCP262" s="0"/>
      <c r="WCQ262" s="0"/>
      <c r="WCR262" s="0"/>
      <c r="WCS262" s="0"/>
      <c r="WCT262" s="0"/>
      <c r="WCU262" s="0"/>
      <c r="WCV262" s="0"/>
      <c r="WCW262" s="0"/>
      <c r="WCX262" s="0"/>
      <c r="WCY262" s="0"/>
      <c r="WCZ262" s="0"/>
      <c r="WDA262" s="0"/>
      <c r="WDB262" s="0"/>
      <c r="WDC262" s="0"/>
      <c r="WDD262" s="0"/>
      <c r="WDE262" s="0"/>
      <c r="WDF262" s="0"/>
      <c r="WDG262" s="0"/>
      <c r="WDH262" s="0"/>
      <c r="WDI262" s="0"/>
      <c r="WDJ262" s="0"/>
      <c r="WDK262" s="0"/>
      <c r="WDL262" s="0"/>
      <c r="WDM262" s="0"/>
      <c r="WDN262" s="0"/>
      <c r="WDO262" s="0"/>
      <c r="WDP262" s="0"/>
      <c r="WDQ262" s="0"/>
      <c r="WDR262" s="0"/>
      <c r="WDS262" s="0"/>
      <c r="WDT262" s="0"/>
      <c r="WDU262" s="0"/>
      <c r="WDV262" s="0"/>
      <c r="WDW262" s="0"/>
      <c r="WDX262" s="0"/>
      <c r="WDY262" s="0"/>
      <c r="WDZ262" s="0"/>
      <c r="WEA262" s="0"/>
      <c r="WEB262" s="0"/>
      <c r="WEC262" s="0"/>
      <c r="WED262" s="0"/>
      <c r="WEE262" s="0"/>
      <c r="WEF262" s="0"/>
      <c r="WEG262" s="0"/>
      <c r="WEH262" s="0"/>
      <c r="WEI262" s="0"/>
      <c r="WEJ262" s="0"/>
      <c r="WEK262" s="0"/>
      <c r="WEL262" s="0"/>
      <c r="WEM262" s="0"/>
      <c r="WEN262" s="0"/>
      <c r="WEO262" s="0"/>
      <c r="WEP262" s="0"/>
      <c r="WEQ262" s="0"/>
      <c r="WER262" s="0"/>
      <c r="WES262" s="0"/>
      <c r="WET262" s="0"/>
      <c r="WEU262" s="0"/>
      <c r="WEV262" s="0"/>
      <c r="WEW262" s="0"/>
      <c r="WEX262" s="0"/>
      <c r="WEY262" s="0"/>
      <c r="WEZ262" s="0"/>
      <c r="WFA262" s="0"/>
      <c r="WFB262" s="0"/>
      <c r="WFC262" s="0"/>
      <c r="WFD262" s="0"/>
      <c r="WFE262" s="0"/>
      <c r="WFF262" s="0"/>
      <c r="WFG262" s="0"/>
      <c r="WFH262" s="0"/>
      <c r="WFI262" s="0"/>
      <c r="WFJ262" s="0"/>
      <c r="WFK262" s="0"/>
      <c r="WFL262" s="0"/>
      <c r="WFM262" s="0"/>
      <c r="WFN262" s="0"/>
      <c r="WFO262" s="0"/>
      <c r="WFP262" s="0"/>
      <c r="WFQ262" s="0"/>
      <c r="WFR262" s="0"/>
      <c r="WFS262" s="0"/>
      <c r="WFT262" s="0"/>
      <c r="WFU262" s="0"/>
      <c r="WFV262" s="0"/>
      <c r="WFW262" s="0"/>
      <c r="WFX262" s="0"/>
      <c r="WFY262" s="0"/>
      <c r="WFZ262" s="0"/>
      <c r="WGA262" s="0"/>
      <c r="WGB262" s="0"/>
      <c r="WGC262" s="0"/>
      <c r="WGD262" s="0"/>
      <c r="WGE262" s="0"/>
      <c r="WGF262" s="0"/>
      <c r="WGG262" s="0"/>
      <c r="WGH262" s="0"/>
      <c r="WGI262" s="0"/>
      <c r="WGJ262" s="0"/>
      <c r="WGK262" s="0"/>
      <c r="WGL262" s="0"/>
      <c r="WGM262" s="0"/>
      <c r="WGN262" s="0"/>
      <c r="WGO262" s="0"/>
      <c r="WGP262" s="0"/>
      <c r="WGQ262" s="0"/>
      <c r="WGR262" s="0"/>
      <c r="WGS262" s="0"/>
      <c r="WGT262" s="0"/>
      <c r="WGU262" s="0"/>
      <c r="WGV262" s="0"/>
      <c r="WGW262" s="0"/>
      <c r="WGX262" s="0"/>
      <c r="WGY262" s="0"/>
      <c r="WGZ262" s="0"/>
      <c r="WHA262" s="0"/>
      <c r="WHB262" s="0"/>
      <c r="WHC262" s="0"/>
      <c r="WHD262" s="0"/>
      <c r="WHE262" s="0"/>
      <c r="WHF262" s="0"/>
      <c r="WHG262" s="0"/>
      <c r="WHH262" s="0"/>
      <c r="WHI262" s="0"/>
      <c r="WHJ262" s="0"/>
      <c r="WHK262" s="0"/>
      <c r="WHL262" s="0"/>
      <c r="WHM262" s="0"/>
      <c r="WHN262" s="0"/>
      <c r="WHO262" s="0"/>
      <c r="WHP262" s="0"/>
      <c r="WHQ262" s="0"/>
      <c r="WHR262" s="0"/>
      <c r="WHS262" s="0"/>
      <c r="WHT262" s="0"/>
      <c r="WHU262" s="0"/>
      <c r="WHV262" s="0"/>
      <c r="WHW262" s="0"/>
      <c r="WHX262" s="0"/>
      <c r="WHY262" s="0"/>
      <c r="WHZ262" s="0"/>
      <c r="WIA262" s="0"/>
      <c r="WIB262" s="0"/>
      <c r="WIC262" s="0"/>
      <c r="WID262" s="0"/>
      <c r="WIE262" s="0"/>
      <c r="WIF262" s="0"/>
      <c r="WIG262" s="0"/>
      <c r="WIH262" s="0"/>
      <c r="WII262" s="0"/>
      <c r="WIJ262" s="0"/>
      <c r="WIK262" s="0"/>
      <c r="WIL262" s="0"/>
      <c r="WIM262" s="0"/>
      <c r="WIN262" s="0"/>
      <c r="WIO262" s="0"/>
      <c r="WIP262" s="0"/>
      <c r="WIQ262" s="0"/>
      <c r="WIR262" s="0"/>
      <c r="WIS262" s="0"/>
      <c r="WIT262" s="0"/>
      <c r="WIU262" s="0"/>
      <c r="WIV262" s="0"/>
      <c r="WIW262" s="0"/>
      <c r="WIX262" s="0"/>
      <c r="WIY262" s="0"/>
      <c r="WIZ262" s="0"/>
      <c r="WJA262" s="0"/>
      <c r="WJB262" s="0"/>
      <c r="WJC262" s="0"/>
      <c r="WJD262" s="0"/>
      <c r="WJE262" s="0"/>
      <c r="WJF262" s="0"/>
      <c r="WJG262" s="0"/>
      <c r="WJH262" s="0"/>
      <c r="WJI262" s="0"/>
      <c r="WJJ262" s="0"/>
      <c r="WJK262" s="0"/>
      <c r="WJL262" s="0"/>
      <c r="WJM262" s="0"/>
      <c r="WJN262" s="0"/>
      <c r="WJO262" s="0"/>
      <c r="WJP262" s="0"/>
      <c r="WJQ262" s="0"/>
      <c r="WJR262" s="0"/>
      <c r="WJS262" s="0"/>
      <c r="WJT262" s="0"/>
      <c r="WJU262" s="0"/>
      <c r="WJV262" s="0"/>
      <c r="WJW262" s="0"/>
      <c r="WJX262" s="0"/>
      <c r="WJY262" s="0"/>
      <c r="WJZ262" s="0"/>
      <c r="WKA262" s="0"/>
      <c r="WKB262" s="0"/>
      <c r="WKC262" s="0"/>
      <c r="WKD262" s="0"/>
      <c r="WKE262" s="0"/>
      <c r="WKF262" s="0"/>
      <c r="WKG262" s="0"/>
      <c r="WKH262" s="0"/>
      <c r="WKI262" s="0"/>
      <c r="WKJ262" s="0"/>
      <c r="WKK262" s="0"/>
      <c r="WKL262" s="0"/>
      <c r="WKM262" s="0"/>
      <c r="WKN262" s="0"/>
      <c r="WKO262" s="0"/>
      <c r="WKP262" s="0"/>
      <c r="WKQ262" s="0"/>
      <c r="WKR262" s="0"/>
      <c r="WKS262" s="0"/>
      <c r="WKT262" s="0"/>
      <c r="WKU262" s="0"/>
      <c r="WKV262" s="0"/>
      <c r="WKW262" s="0"/>
      <c r="WKX262" s="0"/>
      <c r="WKY262" s="0"/>
      <c r="WKZ262" s="0"/>
      <c r="WLA262" s="0"/>
      <c r="WLB262" s="0"/>
      <c r="WLC262" s="0"/>
      <c r="WLD262" s="0"/>
      <c r="WLE262" s="0"/>
      <c r="WLF262" s="0"/>
      <c r="WLG262" s="0"/>
      <c r="WLH262" s="0"/>
      <c r="WLI262" s="0"/>
      <c r="WLJ262" s="0"/>
      <c r="WLK262" s="0"/>
      <c r="WLL262" s="0"/>
      <c r="WLM262" s="0"/>
      <c r="WLN262" s="0"/>
      <c r="WLO262" s="0"/>
      <c r="WLP262" s="0"/>
      <c r="WLQ262" s="0"/>
      <c r="WLR262" s="0"/>
      <c r="WLS262" s="0"/>
      <c r="WLT262" s="0"/>
      <c r="WLU262" s="0"/>
      <c r="WLV262" s="0"/>
      <c r="WLW262" s="0"/>
      <c r="WLX262" s="0"/>
      <c r="WLY262" s="0"/>
      <c r="WLZ262" s="0"/>
      <c r="WMA262" s="0"/>
      <c r="WMB262" s="0"/>
      <c r="WMC262" s="0"/>
      <c r="WMD262" s="0"/>
      <c r="WME262" s="0"/>
      <c r="WMF262" s="0"/>
      <c r="WMG262" s="0"/>
      <c r="WMH262" s="0"/>
      <c r="WMI262" s="0"/>
      <c r="WMJ262" s="0"/>
      <c r="WMK262" s="0"/>
      <c r="WML262" s="0"/>
      <c r="WMM262" s="0"/>
      <c r="WMN262" s="0"/>
      <c r="WMO262" s="0"/>
      <c r="WMP262" s="0"/>
      <c r="WMQ262" s="0"/>
      <c r="WMR262" s="0"/>
      <c r="WMS262" s="0"/>
      <c r="WMT262" s="0"/>
      <c r="WMU262" s="0"/>
      <c r="WMV262" s="0"/>
      <c r="WMW262" s="0"/>
      <c r="WMX262" s="0"/>
      <c r="WMY262" s="0"/>
      <c r="WMZ262" s="0"/>
      <c r="WNA262" s="0"/>
      <c r="WNB262" s="0"/>
      <c r="WNC262" s="0"/>
      <c r="WND262" s="0"/>
      <c r="WNE262" s="0"/>
      <c r="WNF262" s="0"/>
      <c r="WNG262" s="0"/>
      <c r="WNH262" s="0"/>
      <c r="WNI262" s="0"/>
      <c r="WNJ262" s="0"/>
      <c r="WNK262" s="0"/>
      <c r="WNL262" s="0"/>
      <c r="WNM262" s="0"/>
      <c r="WNN262" s="0"/>
      <c r="WNO262" s="0"/>
      <c r="WNP262" s="0"/>
      <c r="WNQ262" s="0"/>
      <c r="WNR262" s="0"/>
      <c r="WNS262" s="0"/>
      <c r="WNT262" s="0"/>
      <c r="WNU262" s="0"/>
      <c r="WNV262" s="0"/>
      <c r="WNW262" s="0"/>
      <c r="WNX262" s="0"/>
      <c r="WNY262" s="0"/>
      <c r="WNZ262" s="0"/>
      <c r="WOA262" s="0"/>
      <c r="WOB262" s="0"/>
      <c r="WOC262" s="0"/>
      <c r="WOD262" s="0"/>
      <c r="WOE262" s="0"/>
      <c r="WOF262" s="0"/>
      <c r="WOG262" s="0"/>
      <c r="WOH262" s="0"/>
      <c r="WOI262" s="0"/>
      <c r="WOJ262" s="0"/>
      <c r="WOK262" s="0"/>
      <c r="WOL262" s="0"/>
      <c r="WOM262" s="0"/>
      <c r="WON262" s="0"/>
      <c r="WOO262" s="0"/>
      <c r="WOP262" s="0"/>
      <c r="WOQ262" s="0"/>
      <c r="WOR262" s="0"/>
      <c r="WOS262" s="0"/>
      <c r="WOT262" s="0"/>
      <c r="WOU262" s="0"/>
      <c r="WOV262" s="0"/>
      <c r="WOW262" s="0"/>
      <c r="WOX262" s="0"/>
      <c r="WOY262" s="0"/>
      <c r="WOZ262" s="0"/>
      <c r="WPA262" s="0"/>
      <c r="WPB262" s="0"/>
      <c r="WPC262" s="0"/>
      <c r="WPD262" s="0"/>
      <c r="WPE262" s="0"/>
      <c r="WPF262" s="0"/>
      <c r="WPG262" s="0"/>
      <c r="WPH262" s="0"/>
      <c r="WPI262" s="0"/>
      <c r="WPJ262" s="0"/>
      <c r="WPK262" s="0"/>
      <c r="WPL262" s="0"/>
      <c r="WPM262" s="0"/>
      <c r="WPN262" s="0"/>
      <c r="WPO262" s="0"/>
      <c r="WPP262" s="0"/>
      <c r="WPQ262" s="0"/>
      <c r="WPR262" s="0"/>
      <c r="WPS262" s="0"/>
      <c r="WPT262" s="0"/>
      <c r="WPU262" s="0"/>
      <c r="WPV262" s="0"/>
      <c r="WPW262" s="0"/>
      <c r="WPX262" s="0"/>
      <c r="WPY262" s="0"/>
      <c r="WPZ262" s="0"/>
      <c r="WQA262" s="0"/>
      <c r="WQB262" s="0"/>
      <c r="WQC262" s="0"/>
      <c r="WQD262" s="0"/>
      <c r="WQE262" s="0"/>
      <c r="WQF262" s="0"/>
      <c r="WQG262" s="0"/>
      <c r="WQH262" s="0"/>
      <c r="WQI262" s="0"/>
      <c r="WQJ262" s="0"/>
      <c r="WQK262" s="0"/>
      <c r="WQL262" s="0"/>
      <c r="WQM262" s="0"/>
      <c r="WQN262" s="0"/>
      <c r="WQO262" s="0"/>
      <c r="WQP262" s="0"/>
      <c r="WQQ262" s="0"/>
      <c r="WQR262" s="0"/>
      <c r="WQS262" s="0"/>
      <c r="WQT262" s="0"/>
      <c r="WQU262" s="0"/>
      <c r="WQV262" s="0"/>
      <c r="WQW262" s="0"/>
      <c r="WQX262" s="0"/>
      <c r="WQY262" s="0"/>
      <c r="WQZ262" s="0"/>
      <c r="WRA262" s="0"/>
      <c r="WRB262" s="0"/>
      <c r="WRC262" s="0"/>
      <c r="WRD262" s="0"/>
      <c r="WRE262" s="0"/>
      <c r="WRF262" s="0"/>
      <c r="WRG262" s="0"/>
      <c r="WRH262" s="0"/>
      <c r="WRI262" s="0"/>
      <c r="WRJ262" s="0"/>
      <c r="WRK262" s="0"/>
      <c r="WRL262" s="0"/>
      <c r="WRM262" s="0"/>
      <c r="WRN262" s="0"/>
      <c r="WRO262" s="0"/>
      <c r="WRP262" s="0"/>
      <c r="WRQ262" s="0"/>
      <c r="WRR262" s="0"/>
      <c r="WRS262" s="0"/>
      <c r="WRT262" s="0"/>
      <c r="WRU262" s="0"/>
      <c r="WRV262" s="0"/>
      <c r="WRW262" s="0"/>
      <c r="WRX262" s="0"/>
      <c r="WRY262" s="0"/>
      <c r="WRZ262" s="0"/>
      <c r="WSA262" s="0"/>
      <c r="WSB262" s="0"/>
      <c r="WSC262" s="0"/>
      <c r="WSD262" s="0"/>
      <c r="WSE262" s="0"/>
      <c r="WSF262" s="0"/>
      <c r="WSG262" s="0"/>
      <c r="WSH262" s="0"/>
      <c r="WSI262" s="0"/>
      <c r="WSJ262" s="0"/>
      <c r="WSK262" s="0"/>
      <c r="WSL262" s="0"/>
      <c r="WSM262" s="0"/>
      <c r="WSN262" s="0"/>
      <c r="WSO262" s="0"/>
      <c r="WSP262" s="0"/>
      <c r="WSQ262" s="0"/>
      <c r="WSR262" s="0"/>
      <c r="WSS262" s="0"/>
      <c r="WST262" s="0"/>
      <c r="WSU262" s="0"/>
      <c r="WSV262" s="0"/>
      <c r="WSW262" s="0"/>
      <c r="WSX262" s="0"/>
      <c r="WSY262" s="0"/>
      <c r="WSZ262" s="0"/>
      <c r="WTA262" s="0"/>
      <c r="WTB262" s="0"/>
      <c r="WTC262" s="0"/>
      <c r="WTD262" s="0"/>
      <c r="WTE262" s="0"/>
      <c r="WTF262" s="0"/>
      <c r="WTG262" s="0"/>
      <c r="WTH262" s="0"/>
      <c r="WTI262" s="0"/>
      <c r="WTJ262" s="0"/>
      <c r="WTK262" s="0"/>
      <c r="WTL262" s="0"/>
      <c r="WTM262" s="0"/>
      <c r="WTN262" s="0"/>
      <c r="WTO262" s="0"/>
      <c r="WTP262" s="0"/>
      <c r="WTQ262" s="0"/>
      <c r="WTR262" s="0"/>
      <c r="WTS262" s="0"/>
      <c r="WTT262" s="0"/>
      <c r="WTU262" s="0"/>
      <c r="WTV262" s="0"/>
      <c r="WTW262" s="0"/>
      <c r="WTX262" s="0"/>
      <c r="WTY262" s="0"/>
      <c r="WTZ262" s="0"/>
      <c r="WUA262" s="0"/>
      <c r="WUB262" s="0"/>
      <c r="WUC262" s="0"/>
      <c r="WUD262" s="0"/>
      <c r="WUE262" s="0"/>
      <c r="WUF262" s="0"/>
      <c r="WUG262" s="0"/>
      <c r="WUH262" s="0"/>
      <c r="WUI262" s="0"/>
      <c r="WUJ262" s="0"/>
      <c r="WUK262" s="0"/>
      <c r="WUL262" s="0"/>
      <c r="WUM262" s="0"/>
      <c r="WUN262" s="0"/>
      <c r="WUO262" s="0"/>
      <c r="WUP262" s="0"/>
      <c r="WUQ262" s="0"/>
      <c r="WUR262" s="0"/>
      <c r="WUS262" s="0"/>
      <c r="WUT262" s="0"/>
      <c r="WUU262" s="0"/>
      <c r="WUV262" s="0"/>
      <c r="WUW262" s="0"/>
      <c r="WUX262" s="0"/>
      <c r="WUY262" s="0"/>
      <c r="WUZ262" s="0"/>
      <c r="WVA262" s="0"/>
      <c r="WVB262" s="0"/>
      <c r="WVC262" s="0"/>
      <c r="WVD262" s="0"/>
      <c r="WVE262" s="0"/>
      <c r="WVF262" s="0"/>
      <c r="WVG262" s="0"/>
      <c r="WVH262" s="0"/>
      <c r="WVI262" s="0"/>
      <c r="WVJ262" s="0"/>
      <c r="WVK262" s="0"/>
      <c r="WVL262" s="0"/>
      <c r="WVM262" s="0"/>
      <c r="WVN262" s="0"/>
      <c r="WVO262" s="0"/>
      <c r="WVP262" s="0"/>
      <c r="WVQ262" s="0"/>
      <c r="WVR262" s="0"/>
      <c r="WVS262" s="0"/>
      <c r="WVT262" s="0"/>
      <c r="WVU262" s="0"/>
      <c r="WVV262" s="0"/>
      <c r="WVW262" s="0"/>
      <c r="WVX262" s="0"/>
      <c r="WVY262" s="0"/>
      <c r="WVZ262" s="0"/>
      <c r="WWA262" s="0"/>
      <c r="WWB262" s="0"/>
      <c r="WWC262" s="0"/>
      <c r="WWD262" s="0"/>
      <c r="WWE262" s="0"/>
      <c r="WWF262" s="0"/>
      <c r="WWG262" s="0"/>
      <c r="WWH262" s="0"/>
      <c r="WWI262" s="0"/>
      <c r="WWJ262" s="0"/>
      <c r="WWK262" s="0"/>
      <c r="WWL262" s="0"/>
      <c r="WWM262" s="0"/>
      <c r="WWN262" s="0"/>
      <c r="WWO262" s="0"/>
      <c r="WWP262" s="0"/>
      <c r="WWQ262" s="0"/>
      <c r="WWR262" s="0"/>
      <c r="WWS262" s="0"/>
      <c r="WWT262" s="0"/>
      <c r="WWU262" s="0"/>
      <c r="WWV262" s="0"/>
      <c r="WWW262" s="0"/>
      <c r="WWX262" s="0"/>
      <c r="WWY262" s="0"/>
      <c r="WWZ262" s="0"/>
      <c r="WXA262" s="0"/>
      <c r="WXB262" s="0"/>
      <c r="WXC262" s="0"/>
      <c r="WXD262" s="0"/>
      <c r="WXE262" s="0"/>
      <c r="WXF262" s="0"/>
      <c r="WXG262" s="0"/>
      <c r="WXH262" s="0"/>
      <c r="WXI262" s="0"/>
      <c r="WXJ262" s="0"/>
      <c r="WXK262" s="0"/>
      <c r="WXL262" s="0"/>
      <c r="WXM262" s="0"/>
      <c r="WXN262" s="0"/>
      <c r="WXO262" s="0"/>
      <c r="WXP262" s="0"/>
      <c r="WXQ262" s="0"/>
      <c r="WXR262" s="0"/>
      <c r="WXS262" s="0"/>
      <c r="WXT262" s="0"/>
      <c r="WXU262" s="0"/>
      <c r="WXV262" s="0"/>
      <c r="WXW262" s="0"/>
      <c r="WXX262" s="0"/>
      <c r="WXY262" s="0"/>
      <c r="WXZ262" s="0"/>
      <c r="WYA262" s="0"/>
      <c r="WYB262" s="0"/>
      <c r="WYC262" s="0"/>
      <c r="WYD262" s="0"/>
      <c r="WYE262" s="0"/>
      <c r="WYF262" s="0"/>
      <c r="WYG262" s="0"/>
      <c r="WYH262" s="0"/>
      <c r="WYI262" s="0"/>
      <c r="WYJ262" s="0"/>
      <c r="WYK262" s="0"/>
      <c r="WYL262" s="0"/>
      <c r="WYM262" s="0"/>
      <c r="WYN262" s="0"/>
      <c r="WYO262" s="0"/>
      <c r="WYP262" s="0"/>
      <c r="WYQ262" s="0"/>
      <c r="WYR262" s="0"/>
      <c r="WYS262" s="0"/>
      <c r="WYT262" s="0"/>
      <c r="WYU262" s="0"/>
      <c r="WYV262" s="0"/>
      <c r="WYW262" s="0"/>
      <c r="WYX262" s="0"/>
      <c r="WYY262" s="0"/>
      <c r="WYZ262" s="0"/>
      <c r="WZA262" s="0"/>
      <c r="WZB262" s="0"/>
      <c r="WZC262" s="0"/>
      <c r="WZD262" s="0"/>
      <c r="WZE262" s="0"/>
      <c r="WZF262" s="0"/>
      <c r="WZG262" s="0"/>
      <c r="WZH262" s="0"/>
      <c r="WZI262" s="0"/>
      <c r="WZJ262" s="0"/>
      <c r="WZK262" s="0"/>
      <c r="WZL262" s="0"/>
      <c r="WZM262" s="0"/>
      <c r="WZN262" s="0"/>
      <c r="WZO262" s="0"/>
      <c r="WZP262" s="0"/>
      <c r="WZQ262" s="0"/>
      <c r="WZR262" s="0"/>
      <c r="WZS262" s="0"/>
      <c r="WZT262" s="0"/>
      <c r="WZU262" s="0"/>
      <c r="WZV262" s="0"/>
      <c r="WZW262" s="0"/>
      <c r="WZX262" s="0"/>
      <c r="WZY262" s="0"/>
      <c r="WZZ262" s="0"/>
      <c r="XAA262" s="0"/>
      <c r="XAB262" s="0"/>
      <c r="XAC262" s="0"/>
      <c r="XAD262" s="0"/>
      <c r="XAE262" s="0"/>
      <c r="XAF262" s="0"/>
      <c r="XAG262" s="0"/>
      <c r="XAH262" s="0"/>
      <c r="XAI262" s="0"/>
      <c r="XAJ262" s="0"/>
      <c r="XAK262" s="0"/>
      <c r="XAL262" s="0"/>
      <c r="XAM262" s="0"/>
      <c r="XAN262" s="0"/>
      <c r="XAO262" s="0"/>
      <c r="XAP262" s="0"/>
      <c r="XAQ262" s="0"/>
      <c r="XAR262" s="0"/>
      <c r="XAS262" s="0"/>
      <c r="XAT262" s="0"/>
      <c r="XAU262" s="0"/>
      <c r="XAV262" s="0"/>
      <c r="XAW262" s="0"/>
      <c r="XAX262" s="0"/>
      <c r="XAY262" s="0"/>
      <c r="XAZ262" s="0"/>
      <c r="XBA262" s="0"/>
      <c r="XBB262" s="0"/>
      <c r="XBC262" s="0"/>
      <c r="XBD262" s="0"/>
      <c r="XBE262" s="0"/>
      <c r="XBF262" s="0"/>
      <c r="XBG262" s="0"/>
      <c r="XBH262" s="0"/>
      <c r="XBI262" s="0"/>
      <c r="XBJ262" s="0"/>
      <c r="XBK262" s="0"/>
      <c r="XBL262" s="0"/>
      <c r="XBM262" s="0"/>
      <c r="XBN262" s="0"/>
      <c r="XBO262" s="0"/>
      <c r="XBP262" s="0"/>
      <c r="XBQ262" s="0"/>
      <c r="XBR262" s="0"/>
      <c r="XBS262" s="0"/>
      <c r="XBT262" s="0"/>
      <c r="XBU262" s="0"/>
      <c r="XBV262" s="0"/>
      <c r="XBW262" s="0"/>
      <c r="XBX262" s="0"/>
      <c r="XBY262" s="0"/>
      <c r="XBZ262" s="0"/>
      <c r="XCA262" s="0"/>
      <c r="XCB262" s="0"/>
      <c r="XCC262" s="0"/>
      <c r="XCD262" s="0"/>
      <c r="XCE262" s="0"/>
      <c r="XCF262" s="0"/>
      <c r="XCG262" s="0"/>
      <c r="XCH262" s="0"/>
      <c r="XCI262" s="0"/>
      <c r="XCJ262" s="0"/>
      <c r="XCK262" s="0"/>
      <c r="XCL262" s="0"/>
      <c r="XCM262" s="0"/>
      <c r="XCN262" s="0"/>
      <c r="XCO262" s="0"/>
      <c r="XCP262" s="0"/>
      <c r="XCQ262" s="0"/>
      <c r="XCR262" s="0"/>
      <c r="XCS262" s="0"/>
      <c r="XCT262" s="0"/>
      <c r="XCU262" s="0"/>
      <c r="XCV262" s="0"/>
      <c r="XCW262" s="0"/>
      <c r="XCX262" s="0"/>
      <c r="XCY262" s="0"/>
      <c r="XCZ262" s="0"/>
      <c r="XDA262" s="0"/>
      <c r="XDB262" s="0"/>
      <c r="XDC262" s="0"/>
      <c r="XDD262" s="0"/>
      <c r="XDE262" s="0"/>
      <c r="XDF262" s="0"/>
      <c r="XDG262" s="0"/>
      <c r="XDH262" s="0"/>
      <c r="XDI262" s="0"/>
      <c r="XDJ262" s="0"/>
      <c r="XDK262" s="0"/>
      <c r="XDL262" s="0"/>
      <c r="XDM262" s="0"/>
      <c r="XDN262" s="0"/>
      <c r="XDO262" s="0"/>
      <c r="XDP262" s="0"/>
      <c r="XDQ262" s="0"/>
      <c r="XDR262" s="0"/>
      <c r="XDS262" s="0"/>
      <c r="XDT262" s="0"/>
      <c r="XDU262" s="0"/>
      <c r="XDV262" s="0"/>
      <c r="XDW262" s="0"/>
      <c r="XDX262" s="0"/>
      <c r="XDY262" s="0"/>
      <c r="XDZ262" s="0"/>
      <c r="XEA262" s="0"/>
      <c r="XEB262" s="0"/>
      <c r="XEC262" s="0"/>
      <c r="XED262" s="0"/>
      <c r="XEE262" s="0"/>
      <c r="XEF262" s="0"/>
      <c r="XEG262" s="0"/>
      <c r="XEH262" s="0"/>
      <c r="XEI262" s="0"/>
      <c r="XEJ262" s="0"/>
      <c r="XEK262" s="0"/>
      <c r="XEL262" s="0"/>
      <c r="XEM262" s="0"/>
      <c r="XEN262" s="0"/>
      <c r="XEO262" s="0"/>
      <c r="XEP262" s="0"/>
      <c r="XEQ262" s="0"/>
      <c r="XER262" s="0"/>
      <c r="XES262" s="0"/>
      <c r="XET262" s="0"/>
      <c r="XEU262" s="0"/>
      <c r="XEV262" s="0"/>
      <c r="XEW262" s="0"/>
      <c r="XEX262" s="0"/>
      <c r="XEY262" s="0"/>
      <c r="XEZ262" s="0"/>
      <c r="XFA262" s="0"/>
      <c r="XFB262" s="0"/>
      <c r="XFC262" s="0"/>
      <c r="XFD262" s="0"/>
    </row>
    <row r="263" customFormat="false" ht="15" hidden="false" customHeight="false" outlineLevel="0" collapsed="false">
      <c r="A263" s="331"/>
      <c r="B263" s="331"/>
      <c r="C263" s="331"/>
      <c r="D263" s="331"/>
      <c r="E263" s="331"/>
      <c r="F263" s="331"/>
      <c r="G263" s="331"/>
      <c r="H263" s="331"/>
      <c r="I263" s="247"/>
      <c r="J263" s="314"/>
      <c r="K263" s="314"/>
      <c r="L263" s="314"/>
      <c r="M263" s="314" t="s">
        <v>405</v>
      </c>
      <c r="N263" s="331"/>
      <c r="O263" s="331"/>
      <c r="P263" s="331"/>
      <c r="Q263" s="331"/>
      <c r="R263" s="331"/>
      <c r="S263" s="314" t="n">
        <f aca="true">RANK(S264,OFFSET($S$264,0,0,1,$D$5*3),0)</f>
        <v>8</v>
      </c>
      <c r="T263" s="314"/>
      <c r="U263" s="314"/>
      <c r="V263" s="314" t="n">
        <f aca="true">RANK(V264,OFFSET($S$264,0,0,1,$D$5*3),0)</f>
        <v>2</v>
      </c>
      <c r="W263" s="314"/>
      <c r="X263" s="314"/>
      <c r="Y263" s="314" t="n">
        <f aca="true">RANK(Y264,OFFSET($S$264,0,0,1,$D$5*3),0)</f>
        <v>9</v>
      </c>
      <c r="Z263" s="314"/>
      <c r="AA263" s="314"/>
      <c r="AB263" s="314" t="n">
        <f aca="true">RANK(AB264,OFFSET($S$264,0,0,1,$D$5*3),0)</f>
        <v>10</v>
      </c>
      <c r="AC263" s="314"/>
      <c r="AD263" s="314"/>
      <c r="AE263" s="314" t="n">
        <f aca="true">RANK(AE264,OFFSET($S$264,0,0,1,$D$5*3),0)</f>
        <v>11</v>
      </c>
      <c r="AF263" s="314"/>
      <c r="AG263" s="314"/>
      <c r="AH263" s="314" t="n">
        <f aca="true">RANK(AH264,OFFSET($S$264,0,0,1,$D$5*3),0)</f>
        <v>3</v>
      </c>
      <c r="AI263" s="314"/>
      <c r="AJ263" s="314"/>
      <c r="AK263" s="314" t="n">
        <f aca="true">RANK(AK264,OFFSET($S$264,0,0,1,$D$5*3),0)</f>
        <v>18</v>
      </c>
      <c r="AL263" s="314"/>
      <c r="AM263" s="314"/>
      <c r="AN263" s="314" t="n">
        <f aca="true">RANK(AN264,OFFSET($S$264,0,0,1,$D$5*3),0)</f>
        <v>4</v>
      </c>
      <c r="AO263" s="314"/>
      <c r="AP263" s="314"/>
      <c r="AQ263" s="314" t="n">
        <f aca="true">RANK(AQ264,OFFSET($S$264,0,0,1,$D$5*3),0)</f>
        <v>5</v>
      </c>
      <c r="AR263" s="314"/>
      <c r="AS263" s="314"/>
      <c r="AT263" s="314" t="n">
        <f aca="true">RANK(AT264,OFFSET($S$264,0,0,1,$D$5*3),0)</f>
        <v>6</v>
      </c>
      <c r="AU263" s="314"/>
      <c r="AV263" s="314"/>
      <c r="AW263" s="314" t="n">
        <f aca="true">RANK(AW264,OFFSET($S$264,0,0,1,$D$5*3),0)</f>
        <v>12</v>
      </c>
      <c r="AX263" s="314"/>
      <c r="AY263" s="314"/>
      <c r="AZ263" s="314" t="n">
        <f aca="true">RANK(AZ264,OFFSET($S$264,0,0,1,$D$5*3),0)</f>
        <v>13</v>
      </c>
      <c r="BA263" s="314"/>
      <c r="BB263" s="314"/>
      <c r="BC263" s="314" t="n">
        <f aca="true">RANK(BC264,OFFSET($S$264,0,0,1,$D$5*3),0)</f>
        <v>14</v>
      </c>
      <c r="BD263" s="314"/>
      <c r="BE263" s="314"/>
      <c r="BF263" s="314" t="n">
        <f aca="true">RANK(BF264,OFFSET($S$264,0,0,1,$D$5*3),0)</f>
        <v>15</v>
      </c>
      <c r="BG263" s="314"/>
      <c r="BH263" s="314"/>
      <c r="BI263" s="314" t="n">
        <f aca="true">RANK(BI264,OFFSET($S$264,0,0,1,$D$5*3),0)</f>
        <v>16</v>
      </c>
      <c r="BJ263" s="314"/>
      <c r="BK263" s="314"/>
      <c r="BL263" s="314" t="n">
        <f aca="true">RANK(BL264,OFFSET($S$264,0,0,1,$D$5*3),0)</f>
        <v>7</v>
      </c>
      <c r="BM263" s="314"/>
      <c r="BN263" s="314"/>
      <c r="BO263" s="314" t="n">
        <f aca="true">RANK(BO264,OFFSET($S$264,0,0,1,$D$5*3),0)</f>
        <v>1</v>
      </c>
      <c r="BP263" s="314"/>
      <c r="BQ263" s="314"/>
      <c r="BR263" s="314" t="n">
        <f aca="true">RANK(BR264,OFFSET($S$264,0,0,1,$D$5*3),0)</f>
        <v>17</v>
      </c>
      <c r="BS263" s="314"/>
      <c r="BT263" s="314"/>
      <c r="BU263" s="314" t="n">
        <f aca="true">RANK(BU264,OFFSET($S$264,0,0,1,$D$5*3),0)</f>
        <v>19</v>
      </c>
      <c r="BV263" s="314"/>
      <c r="BW263" s="314"/>
      <c r="BX263" s="314" t="n">
        <f aca="true">RANK(BX264,OFFSET($S$264,0,0,1,$D$5*3),0)</f>
        <v>20</v>
      </c>
      <c r="BY263" s="314"/>
      <c r="BZ263" s="314"/>
      <c r="CA263" s="314" t="n">
        <f aca="true">RANK(CA264,OFFSET($S$264,0,0,1,$D$5*3),0)</f>
        <v>21</v>
      </c>
      <c r="CB263" s="314"/>
      <c r="CC263" s="314"/>
      <c r="CD263" s="314" t="n">
        <f aca="true">RANK(CD264,OFFSET($S$264,0,0,1,$D$5*3),0)</f>
        <v>22</v>
      </c>
      <c r="CE263" s="314"/>
      <c r="CF263" s="314"/>
      <c r="CG263" s="314" t="n">
        <f aca="true">RANK(CG264,OFFSET($S$264,0,0,1,$D$5*3),0)</f>
        <v>23</v>
      </c>
      <c r="CH263" s="314"/>
      <c r="CI263" s="314"/>
      <c r="CJ263" s="314" t="n">
        <f aca="true">RANK(CJ264,OFFSET($S$264,0,0,1,$D$5*3),0)</f>
        <v>24</v>
      </c>
      <c r="CK263" s="314"/>
      <c r="CL263" s="314"/>
      <c r="CM263" s="314" t="n">
        <f aca="true">RANK(CM264,OFFSET($S$264,0,0,1,$D$5*3),0)</f>
        <v>25</v>
      </c>
      <c r="CN263" s="314"/>
      <c r="CO263" s="314"/>
      <c r="CP263" s="314" t="n">
        <f aca="true">RANK(CP264,OFFSET($S$264,0,0,1,$D$5*3),0)</f>
        <v>26</v>
      </c>
      <c r="CQ263" s="314"/>
      <c r="CR263" s="314"/>
      <c r="CS263" s="314" t="n">
        <f aca="true">RANK(CS264,OFFSET($S$264,0,0,1,$D$5*3),0)</f>
        <v>27</v>
      </c>
      <c r="CT263" s="314"/>
      <c r="CU263" s="314"/>
      <c r="CV263" s="314" t="n">
        <f aca="true">RANK(CV264,OFFSET($S$264,0,0,1,$D$5*3),0)</f>
        <v>28</v>
      </c>
      <c r="CW263" s="314"/>
      <c r="CX263" s="314"/>
      <c r="CY263" s="314" t="n">
        <f aca="true">RANK(CY264,OFFSET($S$264,0,0,1,$D$5*3),0)</f>
        <v>29</v>
      </c>
      <c r="CZ263" s="314"/>
      <c r="DA263" s="314"/>
      <c r="DB263" s="314" t="n">
        <f aca="true">RANK(DB264,OFFSET($S$264,0,0,1,$D$5*3),0)</f>
        <v>30</v>
      </c>
      <c r="DC263" s="314"/>
      <c r="DD263" s="314"/>
      <c r="DE263" s="314" t="n">
        <f aca="true">RANK(DE264,OFFSET($S$264,0,0,1,$D$5*3),0)</f>
        <v>31</v>
      </c>
      <c r="DF263" s="314"/>
      <c r="DG263" s="314"/>
      <c r="DH263" s="314" t="n">
        <f aca="true">RANK(DH264,OFFSET($S$264,0,0,1,$D$5*3),0)</f>
        <v>32</v>
      </c>
      <c r="DI263" s="314"/>
      <c r="DJ263" s="314"/>
      <c r="DK263" s="314" t="n">
        <f aca="true">RANK(DK264,OFFSET($S$264,0,0,1,$D$5*3),0)</f>
        <v>33</v>
      </c>
      <c r="DL263" s="314"/>
      <c r="DM263" s="314"/>
      <c r="DN263" s="314" t="n">
        <f aca="true">RANK(DN264,OFFSET($S$264,0,0,1,$D$5*3),0)</f>
        <v>34</v>
      </c>
      <c r="DO263" s="314"/>
      <c r="DP263" s="314"/>
      <c r="DQ263" s="314" t="n">
        <f aca="true">RANK(DQ264,OFFSET($S$264,0,0,1,$D$5*3),0)</f>
        <v>35</v>
      </c>
      <c r="DR263" s="314"/>
      <c r="DS263" s="314"/>
      <c r="DT263" s="314" t="n">
        <f aca="true">RANK(DT264,OFFSET($S$264,0,0,1,$D$5*3),0)</f>
        <v>36</v>
      </c>
      <c r="DU263" s="314"/>
      <c r="DV263" s="314"/>
      <c r="DW263" s="314" t="n">
        <f aca="true">RANK(DW264,OFFSET($S$264,0,0,1,$D$5*3),0)</f>
        <v>37</v>
      </c>
      <c r="DX263" s="314"/>
      <c r="DY263" s="314"/>
      <c r="DZ263" s="314" t="n">
        <f aca="true">RANK(DZ264,OFFSET($S$264,0,0,1,$D$5*3),0)</f>
        <v>38</v>
      </c>
      <c r="EA263" s="314"/>
      <c r="EB263" s="314"/>
      <c r="EC263" s="314" t="n">
        <f aca="true">RANK(EC264,OFFSET($S$264,0,0,1,$D$5*3),0)</f>
        <v>39</v>
      </c>
      <c r="ED263" s="314"/>
      <c r="EE263" s="314"/>
      <c r="EF263" s="314" t="n">
        <f aca="true">RANK(EF264,OFFSET($S$264,0,0,1,$D$5*3),0)</f>
        <v>40</v>
      </c>
      <c r="EG263" s="314"/>
      <c r="EH263" s="314"/>
      <c r="EI263" s="247"/>
      <c r="EJ263" s="0"/>
      <c r="EK263" s="0"/>
      <c r="EL263" s="0"/>
      <c r="EM263" s="0"/>
      <c r="EN263" s="0"/>
      <c r="EO263" s="0"/>
      <c r="EP263" s="0"/>
      <c r="EQ263" s="0"/>
      <c r="ER263" s="0"/>
      <c r="ES263" s="0"/>
      <c r="ET263" s="0"/>
      <c r="EU263" s="0"/>
      <c r="EV263" s="0"/>
      <c r="EW263" s="0"/>
      <c r="EX263" s="0"/>
      <c r="EY263" s="0"/>
      <c r="EZ263" s="0"/>
      <c r="FA263" s="0"/>
      <c r="FB263" s="0"/>
      <c r="FC263" s="0"/>
      <c r="FD263" s="0"/>
      <c r="FE263" s="0"/>
      <c r="FF263" s="0"/>
      <c r="FG263" s="0"/>
      <c r="FH263" s="0"/>
      <c r="FI263" s="0"/>
      <c r="FJ263" s="0"/>
      <c r="FK263" s="0"/>
      <c r="FL263" s="0"/>
      <c r="FM263" s="0"/>
      <c r="FN263" s="0"/>
      <c r="FO263" s="0"/>
      <c r="FP263" s="0"/>
      <c r="FQ263" s="0"/>
      <c r="FR263" s="0"/>
      <c r="FS263" s="0"/>
      <c r="FT263" s="0"/>
      <c r="FU263" s="0"/>
      <c r="FV263" s="0"/>
      <c r="FW263" s="0"/>
      <c r="FX263" s="0"/>
      <c r="FY263" s="0"/>
      <c r="FZ263" s="0"/>
      <c r="GA263" s="0"/>
      <c r="GB263" s="0"/>
      <c r="GC263" s="0"/>
      <c r="GD263" s="0"/>
      <c r="GE263" s="0"/>
      <c r="GF263" s="0"/>
      <c r="GG263" s="0"/>
      <c r="GH263" s="0"/>
      <c r="GI263" s="0"/>
      <c r="GJ263" s="0"/>
      <c r="GK263" s="0"/>
      <c r="GL263" s="0"/>
      <c r="GM263" s="0"/>
      <c r="GN263" s="0"/>
      <c r="GO263" s="0"/>
      <c r="GP263" s="0"/>
      <c r="GQ263" s="0"/>
      <c r="GR263" s="0"/>
      <c r="GS263" s="0"/>
      <c r="GT263" s="0"/>
      <c r="GU263" s="0"/>
      <c r="GV263" s="0"/>
      <c r="GW263" s="0"/>
      <c r="GX263" s="0"/>
      <c r="GY263" s="0"/>
      <c r="GZ263" s="0"/>
      <c r="HA263" s="0"/>
      <c r="HB263" s="0"/>
      <c r="HC263" s="0"/>
      <c r="HD263" s="0"/>
      <c r="HE263" s="0"/>
      <c r="HF263" s="0"/>
      <c r="HG263" s="0"/>
      <c r="HH263" s="0"/>
      <c r="HI263" s="0"/>
      <c r="HJ263" s="0"/>
      <c r="HK263" s="0"/>
      <c r="HL263" s="0"/>
      <c r="HM263" s="0"/>
      <c r="HN263" s="0"/>
      <c r="HO263" s="0"/>
      <c r="HP263" s="0"/>
      <c r="HQ263" s="0"/>
      <c r="HR263" s="0"/>
      <c r="HS263" s="0"/>
      <c r="HT263" s="0"/>
      <c r="HU263" s="0"/>
      <c r="HV263" s="0"/>
      <c r="HW263" s="0"/>
      <c r="HX263" s="0"/>
      <c r="HY263" s="0"/>
      <c r="HZ263" s="0"/>
      <c r="IA263" s="0"/>
      <c r="IB263" s="0"/>
      <c r="IC263" s="0"/>
      <c r="ID263" s="0"/>
      <c r="IE263" s="0"/>
      <c r="IF263" s="0"/>
      <c r="IG263" s="0"/>
      <c r="IH263" s="0"/>
      <c r="II263" s="0"/>
      <c r="IJ263" s="0"/>
      <c r="IK263" s="0"/>
      <c r="IL263" s="0"/>
      <c r="IM263" s="0"/>
      <c r="IN263" s="0"/>
      <c r="IO263" s="0"/>
      <c r="IP263" s="0"/>
      <c r="IQ263" s="0"/>
      <c r="IR263" s="0"/>
      <c r="IS263" s="0"/>
      <c r="IT263" s="0"/>
      <c r="IU263" s="0"/>
      <c r="IV263" s="0"/>
      <c r="IW263" s="0"/>
      <c r="IX263" s="0"/>
      <c r="IY263" s="0"/>
      <c r="IZ263" s="0"/>
      <c r="JA263" s="0"/>
      <c r="JB263" s="0"/>
      <c r="JC263" s="0"/>
      <c r="JD263" s="0"/>
      <c r="JE263" s="0"/>
      <c r="JF263" s="0"/>
      <c r="JG263" s="0"/>
      <c r="JH263" s="0"/>
      <c r="JI263" s="0"/>
      <c r="JJ263" s="0"/>
      <c r="JK263" s="0"/>
      <c r="JL263" s="0"/>
      <c r="JM263" s="0"/>
      <c r="JN263" s="0"/>
      <c r="JO263" s="0"/>
      <c r="JP263" s="0"/>
      <c r="JQ263" s="0"/>
      <c r="JR263" s="0"/>
      <c r="JS263" s="0"/>
      <c r="JT263" s="0"/>
      <c r="JU263" s="0"/>
      <c r="JV263" s="0"/>
      <c r="JW263" s="0"/>
      <c r="JX263" s="0"/>
      <c r="JY263" s="0"/>
      <c r="JZ263" s="0"/>
      <c r="KA263" s="0"/>
      <c r="KB263" s="0"/>
      <c r="KC263" s="0"/>
      <c r="KD263" s="0"/>
      <c r="KE263" s="0"/>
      <c r="KF263" s="0"/>
      <c r="KG263" s="0"/>
      <c r="KH263" s="0"/>
      <c r="KI263" s="0"/>
      <c r="KJ263" s="0"/>
      <c r="KK263" s="0"/>
      <c r="KL263" s="0"/>
      <c r="KM263" s="0"/>
      <c r="KN263" s="0"/>
      <c r="KO263" s="0"/>
      <c r="KP263" s="0"/>
      <c r="KQ263" s="0"/>
      <c r="KR263" s="0"/>
      <c r="KS263" s="0"/>
      <c r="KT263" s="0"/>
      <c r="KU263" s="0"/>
      <c r="KV263" s="0"/>
      <c r="KW263" s="0"/>
      <c r="KX263" s="0"/>
      <c r="KY263" s="0"/>
      <c r="KZ263" s="0"/>
      <c r="LA263" s="0"/>
      <c r="LB263" s="0"/>
      <c r="LC263" s="0"/>
      <c r="LD263" s="0"/>
      <c r="LE263" s="0"/>
      <c r="LF263" s="0"/>
      <c r="LG263" s="0"/>
      <c r="LH263" s="0"/>
      <c r="LI263" s="0"/>
      <c r="LJ263" s="0"/>
      <c r="LK263" s="0"/>
      <c r="LL263" s="0"/>
      <c r="LM263" s="0"/>
      <c r="LN263" s="0"/>
      <c r="LO263" s="0"/>
      <c r="LP263" s="0"/>
      <c r="LQ263" s="0"/>
      <c r="LR263" s="0"/>
      <c r="LS263" s="0"/>
      <c r="LT263" s="0"/>
      <c r="LU263" s="0"/>
      <c r="LV263" s="0"/>
      <c r="LW263" s="0"/>
      <c r="LX263" s="0"/>
      <c r="LY263" s="0"/>
      <c r="LZ263" s="0"/>
      <c r="MA263" s="0"/>
      <c r="MB263" s="0"/>
      <c r="MC263" s="0"/>
      <c r="MD263" s="0"/>
      <c r="ME263" s="0"/>
      <c r="MF263" s="0"/>
      <c r="MG263" s="0"/>
      <c r="MH263" s="0"/>
      <c r="MI263" s="0"/>
      <c r="MJ263" s="0"/>
      <c r="MK263" s="0"/>
      <c r="ML263" s="0"/>
      <c r="MM263" s="0"/>
      <c r="MN263" s="0"/>
      <c r="MO263" s="0"/>
      <c r="MP263" s="0"/>
      <c r="MQ263" s="0"/>
      <c r="MR263" s="0"/>
      <c r="MS263" s="0"/>
      <c r="MT263" s="0"/>
      <c r="MU263" s="0"/>
      <c r="MV263" s="0"/>
      <c r="MW263" s="0"/>
      <c r="MX263" s="0"/>
      <c r="MY263" s="0"/>
      <c r="MZ263" s="0"/>
      <c r="NA263" s="0"/>
      <c r="NB263" s="0"/>
      <c r="NC263" s="0"/>
      <c r="ND263" s="0"/>
      <c r="NE263" s="0"/>
      <c r="NF263" s="0"/>
      <c r="NG263" s="0"/>
      <c r="NH263" s="0"/>
      <c r="NI263" s="0"/>
      <c r="NJ263" s="0"/>
      <c r="NK263" s="0"/>
      <c r="NL263" s="0"/>
      <c r="NM263" s="0"/>
      <c r="NN263" s="0"/>
      <c r="NO263" s="0"/>
      <c r="NP263" s="0"/>
      <c r="NQ263" s="0"/>
      <c r="NR263" s="0"/>
      <c r="NS263" s="0"/>
      <c r="NT263" s="0"/>
      <c r="NU263" s="0"/>
      <c r="NV263" s="0"/>
      <c r="NW263" s="0"/>
      <c r="NX263" s="0"/>
      <c r="NY263" s="0"/>
      <c r="NZ263" s="0"/>
      <c r="OA263" s="0"/>
      <c r="OB263" s="0"/>
      <c r="OC263" s="0"/>
      <c r="OD263" s="0"/>
      <c r="OE263" s="0"/>
      <c r="OF263" s="0"/>
      <c r="OG263" s="0"/>
      <c r="OH263" s="0"/>
      <c r="OI263" s="0"/>
      <c r="OJ263" s="0"/>
      <c r="OK263" s="0"/>
      <c r="OL263" s="0"/>
      <c r="OM263" s="0"/>
      <c r="ON263" s="0"/>
      <c r="OO263" s="0"/>
      <c r="OP263" s="0"/>
      <c r="OQ263" s="0"/>
      <c r="OR263" s="0"/>
      <c r="OS263" s="0"/>
      <c r="OT263" s="0"/>
      <c r="OU263" s="0"/>
      <c r="OV263" s="0"/>
      <c r="OW263" s="0"/>
      <c r="OX263" s="0"/>
      <c r="OY263" s="0"/>
      <c r="OZ263" s="0"/>
      <c r="PA263" s="0"/>
      <c r="PB263" s="0"/>
      <c r="PC263" s="0"/>
      <c r="PD263" s="0"/>
      <c r="PE263" s="0"/>
      <c r="PF263" s="0"/>
      <c r="PG263" s="0"/>
      <c r="PH263" s="0"/>
      <c r="PI263" s="0"/>
      <c r="PJ263" s="0"/>
      <c r="PK263" s="0"/>
      <c r="PL263" s="0"/>
      <c r="PM263" s="0"/>
      <c r="PN263" s="0"/>
      <c r="PO263" s="0"/>
      <c r="PP263" s="0"/>
      <c r="PQ263" s="0"/>
      <c r="PR263" s="0"/>
      <c r="PS263" s="0"/>
      <c r="PT263" s="0"/>
      <c r="PU263" s="0"/>
      <c r="PV263" s="0"/>
      <c r="PW263" s="0"/>
      <c r="PX263" s="0"/>
      <c r="PY263" s="0"/>
      <c r="PZ263" s="0"/>
      <c r="QA263" s="0"/>
      <c r="QB263" s="0"/>
      <c r="QC263" s="0"/>
      <c r="QD263" s="0"/>
      <c r="QE263" s="0"/>
      <c r="QF263" s="0"/>
      <c r="QG263" s="0"/>
      <c r="QH263" s="0"/>
      <c r="QI263" s="0"/>
      <c r="QJ263" s="0"/>
      <c r="QK263" s="0"/>
      <c r="QL263" s="0"/>
      <c r="QM263" s="0"/>
      <c r="QN263" s="0"/>
      <c r="QO263" s="0"/>
      <c r="QP263" s="0"/>
      <c r="QQ263" s="0"/>
      <c r="QR263" s="0"/>
      <c r="QS263" s="0"/>
      <c r="QT263" s="0"/>
      <c r="QU263" s="0"/>
      <c r="QV263" s="0"/>
      <c r="QW263" s="0"/>
      <c r="QX263" s="0"/>
      <c r="QY263" s="0"/>
      <c r="QZ263" s="0"/>
      <c r="RA263" s="0"/>
      <c r="RB263" s="0"/>
      <c r="RC263" s="0"/>
      <c r="RD263" s="0"/>
      <c r="RE263" s="0"/>
      <c r="RF263" s="0"/>
      <c r="RG263" s="0"/>
      <c r="RH263" s="0"/>
      <c r="RI263" s="0"/>
      <c r="RJ263" s="0"/>
      <c r="RK263" s="0"/>
      <c r="RL263" s="0"/>
      <c r="RM263" s="0"/>
      <c r="RN263" s="0"/>
      <c r="RO263" s="0"/>
      <c r="RP263" s="0"/>
      <c r="RQ263" s="0"/>
      <c r="RR263" s="0"/>
      <c r="RS263" s="0"/>
      <c r="RT263" s="0"/>
      <c r="RU263" s="0"/>
      <c r="RV263" s="0"/>
      <c r="RW263" s="0"/>
      <c r="RX263" s="0"/>
      <c r="RY263" s="0"/>
      <c r="RZ263" s="0"/>
      <c r="SA263" s="0"/>
      <c r="SB263" s="0"/>
      <c r="SC263" s="0"/>
      <c r="SD263" s="0"/>
      <c r="SE263" s="0"/>
      <c r="SF263" s="0"/>
      <c r="SG263" s="0"/>
      <c r="SH263" s="0"/>
      <c r="SI263" s="0"/>
      <c r="SJ263" s="0"/>
      <c r="SK263" s="0"/>
      <c r="SL263" s="0"/>
      <c r="SM263" s="0"/>
      <c r="SN263" s="0"/>
      <c r="SO263" s="0"/>
      <c r="SP263" s="0"/>
      <c r="SQ263" s="0"/>
      <c r="SR263" s="0"/>
      <c r="SS263" s="0"/>
      <c r="ST263" s="0"/>
      <c r="SU263" s="0"/>
      <c r="SV263" s="0"/>
      <c r="SW263" s="0"/>
      <c r="SX263" s="0"/>
      <c r="SY263" s="0"/>
      <c r="SZ263" s="0"/>
      <c r="TA263" s="0"/>
      <c r="TB263" s="0"/>
      <c r="TC263" s="0"/>
      <c r="TD263" s="0"/>
      <c r="TE263" s="0"/>
      <c r="TF263" s="0"/>
      <c r="TG263" s="0"/>
      <c r="TH263" s="0"/>
      <c r="TI263" s="0"/>
      <c r="TJ263" s="0"/>
      <c r="TK263" s="0"/>
      <c r="TL263" s="0"/>
      <c r="TM263" s="0"/>
      <c r="TN263" s="0"/>
      <c r="TO263" s="0"/>
      <c r="TP263" s="0"/>
      <c r="TQ263" s="0"/>
      <c r="TR263" s="0"/>
      <c r="TS263" s="0"/>
      <c r="TT263" s="0"/>
      <c r="TU263" s="0"/>
      <c r="TV263" s="0"/>
      <c r="TW263" s="0"/>
      <c r="TX263" s="0"/>
      <c r="TY263" s="0"/>
      <c r="TZ263" s="0"/>
      <c r="UA263" s="0"/>
      <c r="UB263" s="0"/>
      <c r="UC263" s="0"/>
      <c r="UD263" s="0"/>
      <c r="UE263" s="0"/>
      <c r="UF263" s="0"/>
      <c r="UG263" s="0"/>
      <c r="UH263" s="0"/>
      <c r="UI263" s="0"/>
      <c r="UJ263" s="0"/>
      <c r="UK263" s="0"/>
      <c r="UL263" s="0"/>
      <c r="UM263" s="0"/>
      <c r="UN263" s="0"/>
      <c r="UO263" s="0"/>
      <c r="UP263" s="0"/>
      <c r="UQ263" s="0"/>
      <c r="UR263" s="0"/>
      <c r="US263" s="0"/>
      <c r="UT263" s="0"/>
      <c r="UU263" s="0"/>
      <c r="UV263" s="0"/>
      <c r="UW263" s="0"/>
      <c r="UX263" s="0"/>
      <c r="UY263" s="0"/>
      <c r="UZ263" s="0"/>
      <c r="VA263" s="0"/>
      <c r="VB263" s="0"/>
      <c r="VC263" s="0"/>
      <c r="VD263" s="0"/>
      <c r="VE263" s="0"/>
      <c r="VF263" s="0"/>
      <c r="VG263" s="0"/>
      <c r="VH263" s="0"/>
      <c r="VI263" s="0"/>
      <c r="VJ263" s="0"/>
      <c r="VK263" s="0"/>
      <c r="VL263" s="0"/>
      <c r="VM263" s="0"/>
      <c r="VN263" s="0"/>
      <c r="VO263" s="0"/>
      <c r="VP263" s="0"/>
      <c r="VQ263" s="0"/>
      <c r="VR263" s="0"/>
      <c r="VS263" s="0"/>
      <c r="VT263" s="0"/>
      <c r="VU263" s="0"/>
      <c r="VV263" s="0"/>
      <c r="VW263" s="0"/>
      <c r="VX263" s="0"/>
      <c r="VY263" s="0"/>
      <c r="VZ263" s="0"/>
      <c r="WA263" s="0"/>
      <c r="WB263" s="0"/>
      <c r="WC263" s="0"/>
      <c r="WD263" s="0"/>
      <c r="WE263" s="0"/>
      <c r="WF263" s="0"/>
      <c r="WG263" s="0"/>
      <c r="WH263" s="0"/>
      <c r="WI263" s="0"/>
      <c r="WJ263" s="0"/>
      <c r="WK263" s="0"/>
      <c r="WL263" s="0"/>
      <c r="WM263" s="0"/>
      <c r="WN263" s="0"/>
      <c r="WO263" s="0"/>
      <c r="WP263" s="0"/>
      <c r="WQ263" s="0"/>
      <c r="WR263" s="0"/>
      <c r="WS263" s="0"/>
      <c r="WT263" s="0"/>
      <c r="WU263" s="0"/>
      <c r="WV263" s="0"/>
      <c r="WW263" s="0"/>
      <c r="WX263" s="0"/>
      <c r="WY263" s="0"/>
      <c r="WZ263" s="0"/>
      <c r="XA263" s="0"/>
      <c r="XB263" s="0"/>
      <c r="XC263" s="0"/>
      <c r="XD263" s="0"/>
      <c r="XE263" s="0"/>
      <c r="XF263" s="0"/>
      <c r="XG263" s="0"/>
      <c r="XH263" s="0"/>
      <c r="XI263" s="0"/>
      <c r="XJ263" s="0"/>
      <c r="XK263" s="0"/>
      <c r="XL263" s="0"/>
      <c r="XM263" s="0"/>
      <c r="XN263" s="0"/>
      <c r="XO263" s="0"/>
      <c r="XP263" s="0"/>
      <c r="XQ263" s="0"/>
      <c r="XR263" s="0"/>
      <c r="XS263" s="0"/>
      <c r="XT263" s="0"/>
      <c r="XU263" s="0"/>
      <c r="XV263" s="0"/>
      <c r="XW263" s="0"/>
      <c r="XX263" s="0"/>
      <c r="XY263" s="0"/>
      <c r="XZ263" s="0"/>
      <c r="YA263" s="0"/>
      <c r="YB263" s="0"/>
      <c r="YC263" s="0"/>
      <c r="YD263" s="0"/>
      <c r="YE263" s="0"/>
      <c r="YF263" s="0"/>
      <c r="YG263" s="0"/>
      <c r="YH263" s="0"/>
      <c r="YI263" s="0"/>
      <c r="YJ263" s="0"/>
      <c r="YK263" s="0"/>
      <c r="YL263" s="0"/>
      <c r="YM263" s="0"/>
      <c r="YN263" s="0"/>
      <c r="YO263" s="0"/>
      <c r="YP263" s="0"/>
      <c r="YQ263" s="0"/>
      <c r="YR263" s="0"/>
      <c r="YS263" s="0"/>
      <c r="YT263" s="0"/>
      <c r="YU263" s="0"/>
      <c r="YV263" s="0"/>
      <c r="YW263" s="0"/>
      <c r="YX263" s="0"/>
      <c r="YY263" s="0"/>
      <c r="YZ263" s="0"/>
      <c r="ZA263" s="0"/>
      <c r="ZB263" s="0"/>
      <c r="ZC263" s="0"/>
      <c r="ZD263" s="0"/>
      <c r="ZE263" s="0"/>
      <c r="ZF263" s="0"/>
      <c r="ZG263" s="0"/>
      <c r="ZH263" s="0"/>
      <c r="ZI263" s="0"/>
      <c r="ZJ263" s="0"/>
      <c r="ZK263" s="0"/>
      <c r="ZL263" s="0"/>
      <c r="ZM263" s="0"/>
      <c r="ZN263" s="0"/>
      <c r="ZO263" s="0"/>
      <c r="ZP263" s="0"/>
      <c r="ZQ263" s="0"/>
      <c r="ZR263" s="0"/>
      <c r="ZS263" s="0"/>
      <c r="ZT263" s="0"/>
      <c r="ZU263" s="0"/>
      <c r="ZV263" s="0"/>
      <c r="ZW263" s="0"/>
      <c r="ZX263" s="0"/>
      <c r="ZY263" s="0"/>
      <c r="ZZ263" s="0"/>
      <c r="AAA263" s="0"/>
      <c r="AAB263" s="0"/>
      <c r="AAC263" s="0"/>
      <c r="AAD263" s="0"/>
      <c r="AAE263" s="0"/>
      <c r="AAF263" s="0"/>
      <c r="AAG263" s="0"/>
      <c r="AAH263" s="0"/>
      <c r="AAI263" s="0"/>
      <c r="AAJ263" s="0"/>
      <c r="AAK263" s="0"/>
      <c r="AAL263" s="0"/>
      <c r="AAM263" s="0"/>
      <c r="AAN263" s="0"/>
      <c r="AAO263" s="0"/>
      <c r="AAP263" s="0"/>
      <c r="AAQ263" s="0"/>
      <c r="AAR263" s="0"/>
      <c r="AAS263" s="0"/>
      <c r="AAT263" s="0"/>
      <c r="AAU263" s="0"/>
      <c r="AAV263" s="0"/>
      <c r="AAW263" s="0"/>
      <c r="AAX263" s="0"/>
      <c r="AAY263" s="0"/>
      <c r="AAZ263" s="0"/>
      <c r="ABA263" s="0"/>
      <c r="ABB263" s="0"/>
      <c r="ABC263" s="0"/>
      <c r="ABD263" s="0"/>
      <c r="ABE263" s="0"/>
      <c r="ABF263" s="0"/>
      <c r="ABG263" s="0"/>
      <c r="ABH263" s="0"/>
      <c r="ABI263" s="0"/>
      <c r="ABJ263" s="0"/>
      <c r="ABK263" s="0"/>
      <c r="ABL263" s="0"/>
      <c r="ABM263" s="0"/>
      <c r="ABN263" s="0"/>
      <c r="ABO263" s="0"/>
      <c r="ABP263" s="0"/>
      <c r="ABQ263" s="0"/>
      <c r="ABR263" s="0"/>
      <c r="ABS263" s="0"/>
      <c r="ABT263" s="0"/>
      <c r="ABU263" s="0"/>
      <c r="ABV263" s="0"/>
      <c r="ABW263" s="0"/>
      <c r="ABX263" s="0"/>
      <c r="ABY263" s="0"/>
      <c r="ABZ263" s="0"/>
      <c r="ACA263" s="0"/>
      <c r="ACB263" s="0"/>
      <c r="ACC263" s="0"/>
      <c r="ACD263" s="0"/>
      <c r="ACE263" s="0"/>
      <c r="ACF263" s="0"/>
      <c r="ACG263" s="0"/>
      <c r="ACH263" s="0"/>
      <c r="ACI263" s="0"/>
      <c r="ACJ263" s="0"/>
      <c r="ACK263" s="0"/>
      <c r="ACL263" s="0"/>
      <c r="ACM263" s="0"/>
      <c r="ACN263" s="0"/>
      <c r="ACO263" s="0"/>
      <c r="ACP263" s="0"/>
      <c r="ACQ263" s="0"/>
      <c r="ACR263" s="0"/>
      <c r="ACS263" s="0"/>
      <c r="ACT263" s="0"/>
      <c r="ACU263" s="0"/>
      <c r="ACV263" s="0"/>
      <c r="ACW263" s="0"/>
      <c r="ACX263" s="0"/>
      <c r="ACY263" s="0"/>
      <c r="ACZ263" s="0"/>
      <c r="ADA263" s="0"/>
      <c r="ADB263" s="0"/>
      <c r="ADC263" s="0"/>
      <c r="ADD263" s="0"/>
      <c r="ADE263" s="0"/>
      <c r="ADF263" s="0"/>
      <c r="ADG263" s="0"/>
      <c r="ADH263" s="0"/>
      <c r="ADI263" s="0"/>
      <c r="ADJ263" s="0"/>
      <c r="ADK263" s="0"/>
      <c r="ADL263" s="0"/>
      <c r="ADM263" s="0"/>
      <c r="ADN263" s="0"/>
      <c r="ADO263" s="0"/>
      <c r="ADP263" s="0"/>
      <c r="ADQ263" s="0"/>
      <c r="ADR263" s="0"/>
      <c r="ADS263" s="0"/>
      <c r="ADT263" s="0"/>
      <c r="ADU263" s="0"/>
      <c r="ADV263" s="0"/>
      <c r="ADW263" s="0"/>
      <c r="ADX263" s="0"/>
      <c r="ADY263" s="0"/>
      <c r="ADZ263" s="0"/>
      <c r="AEA263" s="0"/>
      <c r="AEB263" s="0"/>
      <c r="AEC263" s="0"/>
      <c r="AED263" s="0"/>
      <c r="AEE263" s="0"/>
      <c r="AEF263" s="0"/>
      <c r="AEG263" s="0"/>
      <c r="AEH263" s="0"/>
      <c r="AEI263" s="0"/>
      <c r="AEJ263" s="0"/>
      <c r="AEK263" s="0"/>
      <c r="AEL263" s="0"/>
      <c r="AEM263" s="0"/>
      <c r="AEN263" s="0"/>
      <c r="AEO263" s="0"/>
      <c r="AEP263" s="0"/>
      <c r="AEQ263" s="0"/>
      <c r="AER263" s="0"/>
      <c r="AES263" s="0"/>
      <c r="AET263" s="0"/>
      <c r="AEU263" s="0"/>
      <c r="AEV263" s="0"/>
      <c r="AEW263" s="0"/>
      <c r="AEX263" s="0"/>
      <c r="AEY263" s="0"/>
      <c r="AEZ263" s="0"/>
      <c r="AFA263" s="0"/>
      <c r="AFB263" s="0"/>
      <c r="AFC263" s="0"/>
      <c r="AFD263" s="0"/>
      <c r="AFE263" s="0"/>
      <c r="AFF263" s="0"/>
      <c r="AFG263" s="0"/>
      <c r="AFH263" s="0"/>
      <c r="AFI263" s="0"/>
      <c r="AFJ263" s="0"/>
      <c r="AFK263" s="0"/>
      <c r="AFL263" s="0"/>
      <c r="AFM263" s="0"/>
      <c r="AFN263" s="0"/>
      <c r="AFO263" s="0"/>
      <c r="AFP263" s="0"/>
      <c r="AFQ263" s="0"/>
      <c r="AFR263" s="0"/>
      <c r="AFS263" s="0"/>
      <c r="AFT263" s="0"/>
      <c r="AFU263" s="0"/>
      <c r="AFV263" s="0"/>
      <c r="AFW263" s="0"/>
      <c r="AFX263" s="0"/>
      <c r="AFY263" s="0"/>
      <c r="AFZ263" s="0"/>
      <c r="AGA263" s="0"/>
      <c r="AGB263" s="0"/>
      <c r="AGC263" s="0"/>
      <c r="AGD263" s="0"/>
      <c r="AGE263" s="0"/>
      <c r="AGF263" s="0"/>
      <c r="AGG263" s="0"/>
      <c r="AGH263" s="0"/>
      <c r="AGI263" s="0"/>
      <c r="AGJ263" s="0"/>
      <c r="AGK263" s="0"/>
      <c r="AGL263" s="0"/>
      <c r="AGM263" s="0"/>
      <c r="AGN263" s="0"/>
      <c r="AGO263" s="0"/>
      <c r="AGP263" s="0"/>
      <c r="AGQ263" s="0"/>
      <c r="AGR263" s="0"/>
      <c r="AGS263" s="0"/>
      <c r="AGT263" s="0"/>
      <c r="AGU263" s="0"/>
      <c r="AGV263" s="0"/>
      <c r="AGW263" s="0"/>
      <c r="AGX263" s="0"/>
      <c r="AGY263" s="0"/>
      <c r="AGZ263" s="0"/>
      <c r="AHA263" s="0"/>
      <c r="AHB263" s="0"/>
      <c r="AHC263" s="0"/>
      <c r="AHD263" s="0"/>
      <c r="AHE263" s="0"/>
      <c r="AHF263" s="0"/>
      <c r="AHG263" s="0"/>
      <c r="AHH263" s="0"/>
      <c r="AHI263" s="0"/>
      <c r="AHJ263" s="0"/>
      <c r="AHK263" s="0"/>
      <c r="AHL263" s="0"/>
      <c r="AHM263" s="0"/>
      <c r="AHN263" s="0"/>
      <c r="AHO263" s="0"/>
      <c r="AHP263" s="0"/>
      <c r="AHQ263" s="0"/>
      <c r="AHR263" s="0"/>
      <c r="AHS263" s="0"/>
      <c r="AHT263" s="0"/>
      <c r="AHU263" s="0"/>
      <c r="AHV263" s="0"/>
      <c r="AHW263" s="0"/>
      <c r="AHX263" s="0"/>
      <c r="AHY263" s="0"/>
      <c r="AHZ263" s="0"/>
      <c r="AIA263" s="0"/>
      <c r="AIB263" s="0"/>
      <c r="AIC263" s="0"/>
      <c r="AID263" s="0"/>
      <c r="AIE263" s="0"/>
      <c r="AIF263" s="0"/>
      <c r="AIG263" s="0"/>
      <c r="AIH263" s="0"/>
      <c r="AII263" s="0"/>
      <c r="AIJ263" s="0"/>
      <c r="AIK263" s="0"/>
      <c r="AIL263" s="0"/>
      <c r="AIM263" s="0"/>
      <c r="AIN263" s="0"/>
      <c r="AIO263" s="0"/>
      <c r="AIP263" s="0"/>
      <c r="AIQ263" s="0"/>
      <c r="AIR263" s="0"/>
      <c r="AIS263" s="0"/>
      <c r="AIT263" s="0"/>
      <c r="AIU263" s="0"/>
      <c r="AIV263" s="0"/>
      <c r="AIW263" s="0"/>
      <c r="AIX263" s="0"/>
      <c r="AIY263" s="0"/>
      <c r="AIZ263" s="0"/>
      <c r="AJA263" s="0"/>
      <c r="AJB263" s="0"/>
      <c r="AJC263" s="0"/>
      <c r="AJD263" s="0"/>
      <c r="AJE263" s="0"/>
      <c r="AJF263" s="0"/>
      <c r="AJG263" s="0"/>
      <c r="AJH263" s="0"/>
      <c r="AJI263" s="0"/>
      <c r="AJJ263" s="0"/>
      <c r="AJK263" s="0"/>
      <c r="AJL263" s="0"/>
      <c r="AJM263" s="0"/>
      <c r="AJN263" s="0"/>
      <c r="AJO263" s="0"/>
      <c r="AJP263" s="0"/>
      <c r="AJQ263" s="0"/>
      <c r="AJR263" s="0"/>
      <c r="AJS263" s="0"/>
      <c r="AJT263" s="0"/>
      <c r="AJU263" s="0"/>
      <c r="AJV263" s="0"/>
      <c r="AJW263" s="0"/>
      <c r="AJX263" s="0"/>
      <c r="AJY263" s="0"/>
      <c r="AJZ263" s="0"/>
      <c r="AKA263" s="0"/>
      <c r="AKB263" s="0"/>
      <c r="AKC263" s="0"/>
      <c r="AKD263" s="0"/>
      <c r="AKE263" s="0"/>
      <c r="AKF263" s="0"/>
      <c r="AKG263" s="0"/>
      <c r="AKH263" s="0"/>
      <c r="AKI263" s="0"/>
      <c r="AKJ263" s="0"/>
      <c r="AKK263" s="0"/>
      <c r="AKL263" s="0"/>
      <c r="AKM263" s="0"/>
      <c r="AKN263" s="0"/>
      <c r="AKO263" s="0"/>
      <c r="AKP263" s="0"/>
      <c r="AKQ263" s="0"/>
      <c r="AKR263" s="0"/>
      <c r="AKS263" s="0"/>
      <c r="AKT263" s="0"/>
      <c r="AKU263" s="0"/>
      <c r="AKV263" s="0"/>
      <c r="AKW263" s="0"/>
      <c r="AKX263" s="0"/>
      <c r="AKY263" s="0"/>
      <c r="AKZ263" s="0"/>
      <c r="ALA263" s="0"/>
      <c r="ALB263" s="0"/>
      <c r="ALC263" s="0"/>
      <c r="ALD263" s="0"/>
      <c r="ALE263" s="0"/>
      <c r="ALF263" s="0"/>
      <c r="ALG263" s="0"/>
      <c r="ALH263" s="0"/>
      <c r="ALI263" s="0"/>
      <c r="ALJ263" s="0"/>
      <c r="ALK263" s="0"/>
      <c r="ALL263" s="0"/>
      <c r="ALM263" s="0"/>
      <c r="ALN263" s="0"/>
      <c r="ALO263" s="0"/>
      <c r="ALP263" s="0"/>
      <c r="ALQ263" s="0"/>
      <c r="ALR263" s="0"/>
      <c r="ALS263" s="0"/>
      <c r="ALT263" s="0"/>
      <c r="ALU263" s="0"/>
      <c r="ALV263" s="0"/>
      <c r="ALW263" s="0"/>
      <c r="ALX263" s="0"/>
      <c r="ALY263" s="0"/>
      <c r="ALZ263" s="0"/>
      <c r="AMA263" s="0"/>
      <c r="AMB263" s="0"/>
      <c r="AMC263" s="0"/>
      <c r="AMD263" s="0"/>
      <c r="AME263" s="0"/>
      <c r="AMF263" s="0"/>
      <c r="AMG263" s="0"/>
      <c r="AMH263" s="0"/>
      <c r="AMI263" s="0"/>
      <c r="AMJ263" s="0"/>
      <c r="AMK263" s="0"/>
      <c r="AML263" s="0"/>
      <c r="AMM263" s="0"/>
      <c r="AMN263" s="0"/>
      <c r="AMO263" s="0"/>
      <c r="AMP263" s="0"/>
      <c r="AMQ263" s="0"/>
      <c r="AMR263" s="0"/>
      <c r="AMS263" s="0"/>
      <c r="AMT263" s="0"/>
      <c r="AMU263" s="0"/>
      <c r="AMV263" s="0"/>
      <c r="AMW263" s="0"/>
      <c r="AMX263" s="0"/>
      <c r="AMY263" s="0"/>
      <c r="AMZ263" s="0"/>
      <c r="ANA263" s="0"/>
      <c r="ANB263" s="0"/>
      <c r="ANC263" s="0"/>
      <c r="AND263" s="0"/>
      <c r="ANE263" s="0"/>
      <c r="ANF263" s="0"/>
      <c r="ANG263" s="0"/>
      <c r="ANH263" s="0"/>
      <c r="ANI263" s="0"/>
      <c r="ANJ263" s="0"/>
      <c r="ANK263" s="0"/>
      <c r="ANL263" s="0"/>
      <c r="ANM263" s="0"/>
      <c r="ANN263" s="0"/>
      <c r="ANO263" s="0"/>
      <c r="ANP263" s="0"/>
      <c r="ANQ263" s="0"/>
      <c r="ANR263" s="0"/>
      <c r="ANS263" s="0"/>
      <c r="ANT263" s="0"/>
      <c r="ANU263" s="0"/>
      <c r="ANV263" s="0"/>
      <c r="ANW263" s="0"/>
      <c r="ANX263" s="0"/>
      <c r="ANY263" s="0"/>
      <c r="ANZ263" s="0"/>
      <c r="AOA263" s="0"/>
      <c r="AOB263" s="0"/>
      <c r="AOC263" s="0"/>
      <c r="AOD263" s="0"/>
      <c r="AOE263" s="0"/>
      <c r="AOF263" s="0"/>
      <c r="AOG263" s="0"/>
      <c r="AOH263" s="0"/>
      <c r="AOI263" s="0"/>
      <c r="AOJ263" s="0"/>
      <c r="AOK263" s="0"/>
      <c r="AOL263" s="0"/>
      <c r="AOM263" s="0"/>
      <c r="AON263" s="0"/>
      <c r="AOO263" s="0"/>
      <c r="AOP263" s="0"/>
      <c r="AOQ263" s="0"/>
      <c r="AOR263" s="0"/>
      <c r="AOS263" s="0"/>
      <c r="AOT263" s="0"/>
      <c r="AOU263" s="0"/>
      <c r="AOV263" s="0"/>
      <c r="AOW263" s="0"/>
      <c r="AOX263" s="0"/>
      <c r="AOY263" s="0"/>
      <c r="AOZ263" s="0"/>
      <c r="APA263" s="0"/>
      <c r="APB263" s="0"/>
      <c r="APC263" s="0"/>
      <c r="APD263" s="0"/>
      <c r="APE263" s="0"/>
      <c r="APF263" s="0"/>
      <c r="APG263" s="0"/>
      <c r="APH263" s="0"/>
      <c r="API263" s="0"/>
      <c r="APJ263" s="0"/>
      <c r="APK263" s="0"/>
      <c r="APL263" s="0"/>
      <c r="APM263" s="0"/>
      <c r="APN263" s="0"/>
      <c r="APO263" s="0"/>
      <c r="APP263" s="0"/>
      <c r="APQ263" s="0"/>
      <c r="APR263" s="0"/>
      <c r="APS263" s="0"/>
      <c r="APT263" s="0"/>
      <c r="APU263" s="0"/>
      <c r="APV263" s="0"/>
      <c r="APW263" s="0"/>
      <c r="APX263" s="0"/>
      <c r="APY263" s="0"/>
      <c r="APZ263" s="0"/>
      <c r="AQA263" s="0"/>
      <c r="AQB263" s="0"/>
      <c r="AQC263" s="0"/>
      <c r="AQD263" s="0"/>
      <c r="AQE263" s="0"/>
      <c r="AQF263" s="0"/>
      <c r="AQG263" s="0"/>
      <c r="AQH263" s="0"/>
      <c r="AQI263" s="0"/>
      <c r="AQJ263" s="0"/>
      <c r="AQK263" s="0"/>
      <c r="AQL263" s="0"/>
      <c r="AQM263" s="0"/>
      <c r="AQN263" s="0"/>
      <c r="AQO263" s="0"/>
      <c r="AQP263" s="0"/>
      <c r="AQQ263" s="0"/>
      <c r="AQR263" s="0"/>
      <c r="AQS263" s="0"/>
      <c r="AQT263" s="0"/>
      <c r="AQU263" s="0"/>
      <c r="AQV263" s="0"/>
      <c r="AQW263" s="0"/>
      <c r="AQX263" s="0"/>
      <c r="AQY263" s="0"/>
      <c r="AQZ263" s="0"/>
      <c r="ARA263" s="0"/>
      <c r="ARB263" s="0"/>
      <c r="ARC263" s="0"/>
      <c r="ARD263" s="0"/>
      <c r="ARE263" s="0"/>
      <c r="ARF263" s="0"/>
      <c r="ARG263" s="0"/>
      <c r="ARH263" s="0"/>
      <c r="ARI263" s="0"/>
      <c r="ARJ263" s="0"/>
      <c r="ARK263" s="0"/>
      <c r="ARL263" s="0"/>
      <c r="ARM263" s="0"/>
      <c r="ARN263" s="0"/>
      <c r="ARO263" s="0"/>
      <c r="ARP263" s="0"/>
      <c r="ARQ263" s="0"/>
      <c r="ARR263" s="0"/>
      <c r="ARS263" s="0"/>
      <c r="ART263" s="0"/>
      <c r="ARU263" s="0"/>
      <c r="ARV263" s="0"/>
      <c r="ARW263" s="0"/>
      <c r="ARX263" s="0"/>
      <c r="ARY263" s="0"/>
      <c r="ARZ263" s="0"/>
      <c r="ASA263" s="0"/>
      <c r="ASB263" s="0"/>
      <c r="ASC263" s="0"/>
      <c r="ASD263" s="0"/>
      <c r="ASE263" s="0"/>
      <c r="ASF263" s="0"/>
      <c r="ASG263" s="0"/>
      <c r="ASH263" s="0"/>
      <c r="ASI263" s="0"/>
      <c r="ASJ263" s="0"/>
      <c r="ASK263" s="0"/>
      <c r="ASL263" s="0"/>
      <c r="ASM263" s="0"/>
      <c r="ASN263" s="0"/>
      <c r="ASO263" s="0"/>
      <c r="ASP263" s="0"/>
      <c r="ASQ263" s="0"/>
      <c r="ASR263" s="0"/>
      <c r="ASS263" s="0"/>
      <c r="AST263" s="0"/>
      <c r="ASU263" s="0"/>
      <c r="ASV263" s="0"/>
      <c r="ASW263" s="0"/>
      <c r="ASX263" s="0"/>
      <c r="ASY263" s="0"/>
      <c r="ASZ263" s="0"/>
      <c r="ATA263" s="0"/>
      <c r="ATB263" s="0"/>
      <c r="ATC263" s="0"/>
      <c r="ATD263" s="0"/>
      <c r="ATE263" s="0"/>
      <c r="ATF263" s="0"/>
      <c r="ATG263" s="0"/>
      <c r="ATH263" s="0"/>
      <c r="ATI263" s="0"/>
      <c r="ATJ263" s="0"/>
      <c r="ATK263" s="0"/>
      <c r="ATL263" s="0"/>
      <c r="ATM263" s="0"/>
      <c r="ATN263" s="0"/>
      <c r="ATO263" s="0"/>
      <c r="ATP263" s="0"/>
      <c r="ATQ263" s="0"/>
      <c r="ATR263" s="0"/>
      <c r="ATS263" s="0"/>
      <c r="ATT263" s="0"/>
      <c r="ATU263" s="0"/>
      <c r="ATV263" s="0"/>
      <c r="ATW263" s="0"/>
      <c r="ATX263" s="0"/>
      <c r="ATY263" s="0"/>
      <c r="ATZ263" s="0"/>
      <c r="AUA263" s="0"/>
      <c r="AUB263" s="0"/>
      <c r="AUC263" s="0"/>
      <c r="AUD263" s="0"/>
      <c r="AUE263" s="0"/>
      <c r="AUF263" s="0"/>
      <c r="AUG263" s="0"/>
      <c r="AUH263" s="0"/>
      <c r="AUI263" s="0"/>
      <c r="AUJ263" s="0"/>
      <c r="AUK263" s="0"/>
      <c r="AUL263" s="0"/>
      <c r="AUM263" s="0"/>
      <c r="AUN263" s="0"/>
      <c r="AUO263" s="0"/>
      <c r="AUP263" s="0"/>
      <c r="AUQ263" s="0"/>
      <c r="AUR263" s="0"/>
      <c r="AUS263" s="0"/>
      <c r="AUT263" s="0"/>
      <c r="AUU263" s="0"/>
      <c r="AUV263" s="0"/>
      <c r="AUW263" s="0"/>
      <c r="AUX263" s="0"/>
      <c r="AUY263" s="0"/>
      <c r="AUZ263" s="0"/>
      <c r="AVA263" s="0"/>
      <c r="AVB263" s="0"/>
      <c r="AVC263" s="0"/>
      <c r="AVD263" s="0"/>
      <c r="AVE263" s="0"/>
      <c r="AVF263" s="0"/>
      <c r="AVG263" s="0"/>
      <c r="AVH263" s="0"/>
      <c r="AVI263" s="0"/>
      <c r="AVJ263" s="0"/>
      <c r="AVK263" s="0"/>
      <c r="AVL263" s="0"/>
      <c r="AVM263" s="0"/>
      <c r="AVN263" s="0"/>
      <c r="AVO263" s="0"/>
      <c r="AVP263" s="0"/>
      <c r="AVQ263" s="0"/>
      <c r="AVR263" s="0"/>
      <c r="AVS263" s="0"/>
      <c r="AVT263" s="0"/>
      <c r="AVU263" s="0"/>
      <c r="AVV263" s="0"/>
      <c r="AVW263" s="0"/>
      <c r="AVX263" s="0"/>
      <c r="AVY263" s="0"/>
      <c r="AVZ263" s="0"/>
      <c r="AWA263" s="0"/>
      <c r="AWB263" s="0"/>
      <c r="AWC263" s="0"/>
      <c r="AWD263" s="0"/>
      <c r="AWE263" s="0"/>
      <c r="AWF263" s="0"/>
      <c r="AWG263" s="0"/>
      <c r="AWH263" s="0"/>
      <c r="AWI263" s="0"/>
      <c r="AWJ263" s="0"/>
      <c r="AWK263" s="0"/>
      <c r="AWL263" s="0"/>
      <c r="AWM263" s="0"/>
      <c r="AWN263" s="0"/>
      <c r="AWO263" s="0"/>
      <c r="AWP263" s="0"/>
      <c r="AWQ263" s="0"/>
      <c r="AWR263" s="0"/>
      <c r="AWS263" s="0"/>
      <c r="AWT263" s="0"/>
      <c r="AWU263" s="0"/>
      <c r="AWV263" s="0"/>
      <c r="AWW263" s="0"/>
      <c r="AWX263" s="0"/>
      <c r="AWY263" s="0"/>
      <c r="AWZ263" s="0"/>
      <c r="AXA263" s="0"/>
      <c r="AXB263" s="0"/>
      <c r="AXC263" s="0"/>
      <c r="AXD263" s="0"/>
      <c r="AXE263" s="0"/>
      <c r="AXF263" s="0"/>
      <c r="AXG263" s="0"/>
      <c r="AXH263" s="0"/>
      <c r="AXI263" s="0"/>
      <c r="AXJ263" s="0"/>
      <c r="AXK263" s="0"/>
      <c r="AXL263" s="0"/>
      <c r="AXM263" s="0"/>
      <c r="AXN263" s="0"/>
      <c r="AXO263" s="0"/>
      <c r="AXP263" s="0"/>
      <c r="AXQ263" s="0"/>
      <c r="AXR263" s="0"/>
      <c r="AXS263" s="0"/>
      <c r="AXT263" s="0"/>
      <c r="AXU263" s="0"/>
      <c r="AXV263" s="0"/>
      <c r="AXW263" s="0"/>
      <c r="AXX263" s="0"/>
      <c r="AXY263" s="0"/>
      <c r="AXZ263" s="0"/>
      <c r="AYA263" s="0"/>
      <c r="AYB263" s="0"/>
      <c r="AYC263" s="0"/>
      <c r="AYD263" s="0"/>
      <c r="AYE263" s="0"/>
      <c r="AYF263" s="0"/>
      <c r="AYG263" s="0"/>
      <c r="AYH263" s="0"/>
      <c r="AYI263" s="0"/>
      <c r="AYJ263" s="0"/>
      <c r="AYK263" s="0"/>
      <c r="AYL263" s="0"/>
      <c r="AYM263" s="0"/>
      <c r="AYN263" s="0"/>
      <c r="AYO263" s="0"/>
      <c r="AYP263" s="0"/>
      <c r="AYQ263" s="0"/>
      <c r="AYR263" s="0"/>
      <c r="AYS263" s="0"/>
      <c r="AYT263" s="0"/>
      <c r="AYU263" s="0"/>
      <c r="AYV263" s="0"/>
      <c r="AYW263" s="0"/>
      <c r="AYX263" s="0"/>
      <c r="AYY263" s="0"/>
      <c r="AYZ263" s="0"/>
      <c r="AZA263" s="0"/>
      <c r="AZB263" s="0"/>
      <c r="AZC263" s="0"/>
      <c r="AZD263" s="0"/>
      <c r="AZE263" s="0"/>
      <c r="AZF263" s="0"/>
      <c r="AZG263" s="0"/>
      <c r="AZH263" s="0"/>
      <c r="AZI263" s="0"/>
      <c r="AZJ263" s="0"/>
      <c r="AZK263" s="0"/>
      <c r="AZL263" s="0"/>
      <c r="AZM263" s="0"/>
      <c r="AZN263" s="0"/>
      <c r="AZO263" s="0"/>
      <c r="AZP263" s="0"/>
      <c r="AZQ263" s="0"/>
      <c r="AZR263" s="0"/>
      <c r="AZS263" s="0"/>
      <c r="AZT263" s="0"/>
      <c r="AZU263" s="0"/>
      <c r="AZV263" s="0"/>
      <c r="AZW263" s="0"/>
      <c r="AZX263" s="0"/>
      <c r="AZY263" s="0"/>
      <c r="AZZ263" s="0"/>
      <c r="BAA263" s="0"/>
      <c r="BAB263" s="0"/>
      <c r="BAC263" s="0"/>
      <c r="BAD263" s="0"/>
      <c r="BAE263" s="0"/>
      <c r="BAF263" s="0"/>
      <c r="BAG263" s="0"/>
      <c r="BAH263" s="0"/>
      <c r="BAI263" s="0"/>
      <c r="BAJ263" s="0"/>
      <c r="BAK263" s="0"/>
      <c r="BAL263" s="0"/>
      <c r="BAM263" s="0"/>
      <c r="BAN263" s="0"/>
      <c r="BAO263" s="0"/>
      <c r="BAP263" s="0"/>
      <c r="BAQ263" s="0"/>
      <c r="BAR263" s="0"/>
      <c r="BAS263" s="0"/>
      <c r="BAT263" s="0"/>
      <c r="BAU263" s="0"/>
      <c r="BAV263" s="0"/>
      <c r="BAW263" s="0"/>
      <c r="BAX263" s="0"/>
      <c r="BAY263" s="0"/>
      <c r="BAZ263" s="0"/>
      <c r="BBA263" s="0"/>
      <c r="BBB263" s="0"/>
      <c r="BBC263" s="0"/>
      <c r="BBD263" s="0"/>
      <c r="BBE263" s="0"/>
      <c r="BBF263" s="0"/>
      <c r="BBG263" s="0"/>
      <c r="BBH263" s="0"/>
      <c r="BBI263" s="0"/>
      <c r="BBJ263" s="0"/>
      <c r="BBK263" s="0"/>
      <c r="BBL263" s="0"/>
      <c r="BBM263" s="0"/>
      <c r="BBN263" s="0"/>
      <c r="BBO263" s="0"/>
      <c r="BBP263" s="0"/>
      <c r="BBQ263" s="0"/>
      <c r="BBR263" s="0"/>
      <c r="BBS263" s="0"/>
      <c r="BBT263" s="0"/>
      <c r="BBU263" s="0"/>
      <c r="BBV263" s="0"/>
      <c r="BBW263" s="0"/>
      <c r="BBX263" s="0"/>
      <c r="BBY263" s="0"/>
      <c r="BBZ263" s="0"/>
      <c r="BCA263" s="0"/>
      <c r="BCB263" s="0"/>
      <c r="BCC263" s="0"/>
      <c r="BCD263" s="0"/>
      <c r="BCE263" s="0"/>
      <c r="BCF263" s="0"/>
      <c r="BCG263" s="0"/>
      <c r="BCH263" s="0"/>
      <c r="BCI263" s="0"/>
      <c r="BCJ263" s="0"/>
      <c r="BCK263" s="0"/>
      <c r="BCL263" s="0"/>
      <c r="BCM263" s="0"/>
      <c r="BCN263" s="0"/>
      <c r="BCO263" s="0"/>
      <c r="BCP263" s="0"/>
      <c r="BCQ263" s="0"/>
      <c r="BCR263" s="0"/>
      <c r="BCS263" s="0"/>
      <c r="BCT263" s="0"/>
      <c r="BCU263" s="0"/>
      <c r="BCV263" s="0"/>
      <c r="BCW263" s="0"/>
      <c r="BCX263" s="0"/>
      <c r="BCY263" s="0"/>
      <c r="BCZ263" s="0"/>
      <c r="BDA263" s="0"/>
      <c r="BDB263" s="0"/>
      <c r="BDC263" s="0"/>
      <c r="BDD263" s="0"/>
      <c r="BDE263" s="0"/>
      <c r="BDF263" s="0"/>
      <c r="BDG263" s="0"/>
      <c r="BDH263" s="0"/>
      <c r="BDI263" s="0"/>
      <c r="BDJ263" s="0"/>
      <c r="BDK263" s="0"/>
      <c r="BDL263" s="0"/>
      <c r="BDM263" s="0"/>
      <c r="BDN263" s="0"/>
      <c r="BDO263" s="0"/>
      <c r="BDP263" s="0"/>
      <c r="BDQ263" s="0"/>
      <c r="BDR263" s="0"/>
      <c r="BDS263" s="0"/>
      <c r="BDT263" s="0"/>
      <c r="BDU263" s="0"/>
      <c r="BDV263" s="0"/>
      <c r="BDW263" s="0"/>
      <c r="BDX263" s="0"/>
      <c r="BDY263" s="0"/>
      <c r="BDZ263" s="0"/>
      <c r="BEA263" s="0"/>
      <c r="BEB263" s="0"/>
      <c r="BEC263" s="0"/>
      <c r="BED263" s="0"/>
      <c r="BEE263" s="0"/>
      <c r="BEF263" s="0"/>
      <c r="BEG263" s="0"/>
      <c r="BEH263" s="0"/>
      <c r="BEI263" s="0"/>
      <c r="BEJ263" s="0"/>
      <c r="BEK263" s="0"/>
      <c r="BEL263" s="0"/>
      <c r="BEM263" s="0"/>
      <c r="BEN263" s="0"/>
      <c r="BEO263" s="0"/>
      <c r="BEP263" s="0"/>
      <c r="BEQ263" s="0"/>
      <c r="BER263" s="0"/>
      <c r="BES263" s="0"/>
      <c r="BET263" s="0"/>
      <c r="BEU263" s="0"/>
      <c r="BEV263" s="0"/>
      <c r="BEW263" s="0"/>
      <c r="BEX263" s="0"/>
      <c r="BEY263" s="0"/>
      <c r="BEZ263" s="0"/>
      <c r="BFA263" s="0"/>
      <c r="BFB263" s="0"/>
      <c r="BFC263" s="0"/>
      <c r="BFD263" s="0"/>
      <c r="BFE263" s="0"/>
      <c r="BFF263" s="0"/>
      <c r="BFG263" s="0"/>
      <c r="BFH263" s="0"/>
      <c r="BFI263" s="0"/>
      <c r="BFJ263" s="0"/>
      <c r="BFK263" s="0"/>
      <c r="BFL263" s="0"/>
      <c r="BFM263" s="0"/>
      <c r="BFN263" s="0"/>
      <c r="BFO263" s="0"/>
      <c r="BFP263" s="0"/>
      <c r="BFQ263" s="0"/>
      <c r="BFR263" s="0"/>
      <c r="BFS263" s="0"/>
      <c r="BFT263" s="0"/>
      <c r="BFU263" s="0"/>
      <c r="BFV263" s="0"/>
      <c r="BFW263" s="0"/>
      <c r="BFX263" s="0"/>
      <c r="BFY263" s="0"/>
      <c r="BFZ263" s="0"/>
      <c r="BGA263" s="0"/>
      <c r="BGB263" s="0"/>
      <c r="BGC263" s="0"/>
      <c r="BGD263" s="0"/>
      <c r="BGE263" s="0"/>
      <c r="BGF263" s="0"/>
      <c r="BGG263" s="0"/>
      <c r="BGH263" s="0"/>
      <c r="BGI263" s="0"/>
      <c r="BGJ263" s="0"/>
      <c r="BGK263" s="0"/>
      <c r="BGL263" s="0"/>
      <c r="BGM263" s="0"/>
      <c r="BGN263" s="0"/>
      <c r="BGO263" s="0"/>
      <c r="BGP263" s="0"/>
      <c r="BGQ263" s="0"/>
      <c r="BGR263" s="0"/>
      <c r="BGS263" s="0"/>
      <c r="BGT263" s="0"/>
      <c r="BGU263" s="0"/>
      <c r="BGV263" s="0"/>
      <c r="BGW263" s="0"/>
      <c r="BGX263" s="0"/>
      <c r="BGY263" s="0"/>
      <c r="BGZ263" s="0"/>
      <c r="BHA263" s="0"/>
      <c r="BHB263" s="0"/>
      <c r="BHC263" s="0"/>
      <c r="BHD263" s="0"/>
      <c r="BHE263" s="0"/>
      <c r="BHF263" s="0"/>
      <c r="BHG263" s="0"/>
      <c r="BHH263" s="0"/>
      <c r="BHI263" s="0"/>
      <c r="BHJ263" s="0"/>
      <c r="BHK263" s="0"/>
      <c r="BHL263" s="0"/>
      <c r="BHM263" s="0"/>
      <c r="BHN263" s="0"/>
      <c r="BHO263" s="0"/>
      <c r="BHP263" s="0"/>
      <c r="BHQ263" s="0"/>
      <c r="BHR263" s="0"/>
      <c r="BHS263" s="0"/>
      <c r="BHT263" s="0"/>
      <c r="BHU263" s="0"/>
      <c r="BHV263" s="0"/>
      <c r="BHW263" s="0"/>
      <c r="BHX263" s="0"/>
      <c r="BHY263" s="0"/>
      <c r="BHZ263" s="0"/>
      <c r="BIA263" s="0"/>
      <c r="BIB263" s="0"/>
      <c r="BIC263" s="0"/>
      <c r="BID263" s="0"/>
      <c r="BIE263" s="0"/>
      <c r="BIF263" s="0"/>
      <c r="BIG263" s="0"/>
      <c r="BIH263" s="0"/>
      <c r="BII263" s="0"/>
      <c r="BIJ263" s="0"/>
      <c r="BIK263" s="0"/>
      <c r="BIL263" s="0"/>
      <c r="BIM263" s="0"/>
      <c r="BIN263" s="0"/>
      <c r="BIO263" s="0"/>
      <c r="BIP263" s="0"/>
      <c r="BIQ263" s="0"/>
      <c r="BIR263" s="0"/>
      <c r="BIS263" s="0"/>
      <c r="BIT263" s="0"/>
      <c r="BIU263" s="0"/>
      <c r="BIV263" s="0"/>
      <c r="BIW263" s="0"/>
      <c r="BIX263" s="0"/>
      <c r="BIY263" s="0"/>
      <c r="BIZ263" s="0"/>
      <c r="BJA263" s="0"/>
      <c r="BJB263" s="0"/>
      <c r="BJC263" s="0"/>
      <c r="BJD263" s="0"/>
      <c r="BJE263" s="0"/>
      <c r="BJF263" s="0"/>
      <c r="BJG263" s="0"/>
      <c r="BJH263" s="0"/>
      <c r="BJI263" s="0"/>
      <c r="BJJ263" s="0"/>
      <c r="BJK263" s="0"/>
      <c r="BJL263" s="0"/>
      <c r="BJM263" s="0"/>
      <c r="BJN263" s="0"/>
      <c r="BJO263" s="0"/>
      <c r="BJP263" s="0"/>
      <c r="BJQ263" s="0"/>
      <c r="BJR263" s="0"/>
      <c r="BJS263" s="0"/>
      <c r="BJT263" s="0"/>
      <c r="BJU263" s="0"/>
      <c r="BJV263" s="0"/>
      <c r="BJW263" s="0"/>
      <c r="BJX263" s="0"/>
      <c r="BJY263" s="0"/>
      <c r="BJZ263" s="0"/>
      <c r="BKA263" s="0"/>
      <c r="BKB263" s="0"/>
      <c r="BKC263" s="0"/>
      <c r="BKD263" s="0"/>
      <c r="BKE263" s="0"/>
      <c r="BKF263" s="0"/>
      <c r="BKG263" s="0"/>
      <c r="BKH263" s="0"/>
      <c r="BKI263" s="0"/>
      <c r="BKJ263" s="0"/>
      <c r="BKK263" s="0"/>
      <c r="BKL263" s="0"/>
      <c r="BKM263" s="0"/>
      <c r="BKN263" s="0"/>
      <c r="BKO263" s="0"/>
      <c r="BKP263" s="0"/>
      <c r="BKQ263" s="0"/>
      <c r="BKR263" s="0"/>
      <c r="BKS263" s="0"/>
      <c r="BKT263" s="0"/>
      <c r="BKU263" s="0"/>
      <c r="BKV263" s="0"/>
      <c r="BKW263" s="0"/>
      <c r="BKX263" s="0"/>
      <c r="BKY263" s="0"/>
      <c r="BKZ263" s="0"/>
      <c r="BLA263" s="0"/>
      <c r="BLB263" s="0"/>
      <c r="BLC263" s="0"/>
      <c r="BLD263" s="0"/>
      <c r="BLE263" s="0"/>
      <c r="BLF263" s="0"/>
      <c r="BLG263" s="0"/>
      <c r="BLH263" s="0"/>
      <c r="BLI263" s="0"/>
      <c r="BLJ263" s="0"/>
      <c r="BLK263" s="0"/>
      <c r="BLL263" s="0"/>
      <c r="BLM263" s="0"/>
      <c r="BLN263" s="0"/>
      <c r="BLO263" s="0"/>
      <c r="BLP263" s="0"/>
      <c r="BLQ263" s="0"/>
      <c r="BLR263" s="0"/>
      <c r="BLS263" s="0"/>
      <c r="BLT263" s="0"/>
      <c r="BLU263" s="0"/>
      <c r="BLV263" s="0"/>
      <c r="BLW263" s="0"/>
      <c r="BLX263" s="0"/>
      <c r="BLY263" s="0"/>
      <c r="BLZ263" s="0"/>
      <c r="BMA263" s="0"/>
      <c r="BMB263" s="0"/>
      <c r="BMC263" s="0"/>
      <c r="BMD263" s="0"/>
      <c r="BME263" s="0"/>
      <c r="BMF263" s="0"/>
      <c r="BMG263" s="0"/>
      <c r="BMH263" s="0"/>
      <c r="BMI263" s="0"/>
      <c r="BMJ263" s="0"/>
      <c r="BMK263" s="0"/>
      <c r="BML263" s="0"/>
      <c r="BMM263" s="0"/>
      <c r="BMN263" s="0"/>
      <c r="BMO263" s="0"/>
      <c r="BMP263" s="0"/>
      <c r="BMQ263" s="0"/>
      <c r="BMR263" s="0"/>
      <c r="BMS263" s="0"/>
      <c r="BMT263" s="0"/>
      <c r="BMU263" s="0"/>
      <c r="BMV263" s="0"/>
      <c r="BMW263" s="0"/>
      <c r="BMX263" s="0"/>
      <c r="BMY263" s="0"/>
      <c r="BMZ263" s="0"/>
      <c r="BNA263" s="0"/>
      <c r="BNB263" s="0"/>
      <c r="BNC263" s="0"/>
      <c r="BND263" s="0"/>
      <c r="BNE263" s="0"/>
      <c r="BNF263" s="0"/>
      <c r="BNG263" s="0"/>
      <c r="BNH263" s="0"/>
      <c r="BNI263" s="0"/>
      <c r="BNJ263" s="0"/>
      <c r="BNK263" s="0"/>
      <c r="BNL263" s="0"/>
      <c r="BNM263" s="0"/>
      <c r="BNN263" s="0"/>
      <c r="BNO263" s="0"/>
      <c r="BNP263" s="0"/>
      <c r="BNQ263" s="0"/>
      <c r="BNR263" s="0"/>
      <c r="BNS263" s="0"/>
      <c r="BNT263" s="0"/>
      <c r="BNU263" s="0"/>
      <c r="BNV263" s="0"/>
      <c r="BNW263" s="0"/>
      <c r="BNX263" s="0"/>
      <c r="BNY263" s="0"/>
      <c r="BNZ263" s="0"/>
      <c r="BOA263" s="0"/>
      <c r="BOB263" s="0"/>
      <c r="BOC263" s="0"/>
      <c r="BOD263" s="0"/>
      <c r="BOE263" s="0"/>
      <c r="BOF263" s="0"/>
      <c r="BOG263" s="0"/>
      <c r="BOH263" s="0"/>
      <c r="BOI263" s="0"/>
      <c r="BOJ263" s="0"/>
      <c r="BOK263" s="0"/>
      <c r="BOL263" s="0"/>
      <c r="BOM263" s="0"/>
      <c r="BON263" s="0"/>
      <c r="BOO263" s="0"/>
      <c r="BOP263" s="0"/>
      <c r="BOQ263" s="0"/>
      <c r="BOR263" s="0"/>
      <c r="BOS263" s="0"/>
      <c r="BOT263" s="0"/>
      <c r="BOU263" s="0"/>
      <c r="BOV263" s="0"/>
      <c r="BOW263" s="0"/>
      <c r="BOX263" s="0"/>
      <c r="BOY263" s="0"/>
      <c r="BOZ263" s="0"/>
      <c r="BPA263" s="0"/>
      <c r="BPB263" s="0"/>
      <c r="BPC263" s="0"/>
      <c r="BPD263" s="0"/>
      <c r="BPE263" s="0"/>
      <c r="BPF263" s="0"/>
      <c r="BPG263" s="0"/>
      <c r="BPH263" s="0"/>
      <c r="BPI263" s="0"/>
      <c r="BPJ263" s="0"/>
      <c r="BPK263" s="0"/>
      <c r="BPL263" s="0"/>
      <c r="BPM263" s="0"/>
      <c r="BPN263" s="0"/>
      <c r="BPO263" s="0"/>
      <c r="BPP263" s="0"/>
      <c r="BPQ263" s="0"/>
      <c r="BPR263" s="0"/>
      <c r="BPS263" s="0"/>
      <c r="BPT263" s="0"/>
      <c r="BPU263" s="0"/>
      <c r="BPV263" s="0"/>
      <c r="BPW263" s="0"/>
      <c r="BPX263" s="0"/>
      <c r="BPY263" s="0"/>
      <c r="BPZ263" s="0"/>
      <c r="BQA263" s="0"/>
      <c r="BQB263" s="0"/>
      <c r="BQC263" s="0"/>
      <c r="BQD263" s="0"/>
      <c r="BQE263" s="0"/>
      <c r="BQF263" s="0"/>
      <c r="BQG263" s="0"/>
      <c r="BQH263" s="0"/>
      <c r="BQI263" s="0"/>
      <c r="BQJ263" s="0"/>
      <c r="BQK263" s="0"/>
      <c r="BQL263" s="0"/>
      <c r="BQM263" s="0"/>
      <c r="BQN263" s="0"/>
      <c r="BQO263" s="0"/>
      <c r="BQP263" s="0"/>
      <c r="BQQ263" s="0"/>
      <c r="BQR263" s="0"/>
      <c r="BQS263" s="0"/>
      <c r="BQT263" s="0"/>
      <c r="BQU263" s="0"/>
      <c r="BQV263" s="0"/>
      <c r="BQW263" s="0"/>
      <c r="BQX263" s="0"/>
      <c r="BQY263" s="0"/>
      <c r="BQZ263" s="0"/>
      <c r="BRA263" s="0"/>
      <c r="BRB263" s="0"/>
      <c r="BRC263" s="0"/>
      <c r="BRD263" s="0"/>
      <c r="BRE263" s="0"/>
      <c r="BRF263" s="0"/>
      <c r="BRG263" s="0"/>
      <c r="BRH263" s="0"/>
      <c r="BRI263" s="0"/>
      <c r="BRJ263" s="0"/>
      <c r="BRK263" s="0"/>
      <c r="BRL263" s="0"/>
      <c r="BRM263" s="0"/>
      <c r="BRN263" s="0"/>
      <c r="BRO263" s="0"/>
      <c r="BRP263" s="0"/>
      <c r="BRQ263" s="0"/>
      <c r="BRR263" s="0"/>
      <c r="BRS263" s="0"/>
      <c r="BRT263" s="0"/>
      <c r="BRU263" s="0"/>
      <c r="BRV263" s="0"/>
      <c r="BRW263" s="0"/>
      <c r="BRX263" s="0"/>
      <c r="BRY263" s="0"/>
      <c r="BRZ263" s="0"/>
      <c r="BSA263" s="0"/>
      <c r="BSB263" s="0"/>
      <c r="BSC263" s="0"/>
      <c r="BSD263" s="0"/>
      <c r="BSE263" s="0"/>
      <c r="BSF263" s="0"/>
      <c r="BSG263" s="0"/>
      <c r="BSH263" s="0"/>
      <c r="BSI263" s="0"/>
      <c r="BSJ263" s="0"/>
      <c r="BSK263" s="0"/>
      <c r="BSL263" s="0"/>
      <c r="BSM263" s="0"/>
      <c r="BSN263" s="0"/>
      <c r="BSO263" s="0"/>
      <c r="BSP263" s="0"/>
      <c r="BSQ263" s="0"/>
      <c r="BSR263" s="0"/>
      <c r="BSS263" s="0"/>
      <c r="BST263" s="0"/>
      <c r="BSU263" s="0"/>
      <c r="BSV263" s="0"/>
      <c r="BSW263" s="0"/>
      <c r="BSX263" s="0"/>
      <c r="BSY263" s="0"/>
      <c r="BSZ263" s="0"/>
      <c r="BTA263" s="0"/>
      <c r="BTB263" s="0"/>
      <c r="BTC263" s="0"/>
      <c r="BTD263" s="0"/>
      <c r="BTE263" s="0"/>
      <c r="BTF263" s="0"/>
      <c r="BTG263" s="0"/>
      <c r="BTH263" s="0"/>
      <c r="BTI263" s="0"/>
      <c r="BTJ263" s="0"/>
      <c r="BTK263" s="0"/>
      <c r="BTL263" s="0"/>
      <c r="BTM263" s="0"/>
      <c r="BTN263" s="0"/>
      <c r="BTO263" s="0"/>
      <c r="BTP263" s="0"/>
      <c r="BTQ263" s="0"/>
      <c r="BTR263" s="0"/>
      <c r="BTS263" s="0"/>
      <c r="BTT263" s="0"/>
      <c r="BTU263" s="0"/>
      <c r="BTV263" s="0"/>
      <c r="BTW263" s="0"/>
      <c r="BTX263" s="0"/>
      <c r="BTY263" s="0"/>
      <c r="BTZ263" s="0"/>
      <c r="BUA263" s="0"/>
      <c r="BUB263" s="0"/>
      <c r="BUC263" s="0"/>
      <c r="BUD263" s="0"/>
      <c r="BUE263" s="0"/>
      <c r="BUF263" s="0"/>
      <c r="BUG263" s="0"/>
      <c r="BUH263" s="0"/>
      <c r="BUI263" s="0"/>
      <c r="BUJ263" s="0"/>
      <c r="BUK263" s="0"/>
      <c r="BUL263" s="0"/>
      <c r="BUM263" s="0"/>
      <c r="BUN263" s="0"/>
      <c r="BUO263" s="0"/>
      <c r="BUP263" s="0"/>
      <c r="BUQ263" s="0"/>
      <c r="BUR263" s="0"/>
      <c r="BUS263" s="0"/>
      <c r="BUT263" s="0"/>
      <c r="BUU263" s="0"/>
      <c r="BUV263" s="0"/>
      <c r="BUW263" s="0"/>
      <c r="BUX263" s="0"/>
      <c r="BUY263" s="0"/>
      <c r="BUZ263" s="0"/>
      <c r="BVA263" s="0"/>
      <c r="BVB263" s="0"/>
      <c r="BVC263" s="0"/>
      <c r="BVD263" s="0"/>
      <c r="BVE263" s="0"/>
      <c r="BVF263" s="0"/>
      <c r="BVG263" s="0"/>
      <c r="BVH263" s="0"/>
      <c r="BVI263" s="0"/>
      <c r="BVJ263" s="0"/>
      <c r="BVK263" s="0"/>
      <c r="BVL263" s="0"/>
      <c r="BVM263" s="0"/>
      <c r="BVN263" s="0"/>
      <c r="BVO263" s="0"/>
      <c r="BVP263" s="0"/>
      <c r="BVQ263" s="0"/>
      <c r="BVR263" s="0"/>
      <c r="BVS263" s="0"/>
      <c r="BVT263" s="0"/>
      <c r="BVU263" s="0"/>
      <c r="BVV263" s="0"/>
      <c r="BVW263" s="0"/>
      <c r="BVX263" s="0"/>
      <c r="BVY263" s="0"/>
      <c r="BVZ263" s="0"/>
      <c r="BWA263" s="0"/>
      <c r="BWB263" s="0"/>
      <c r="BWC263" s="0"/>
      <c r="BWD263" s="0"/>
      <c r="BWE263" s="0"/>
      <c r="BWF263" s="0"/>
      <c r="BWG263" s="0"/>
      <c r="BWH263" s="0"/>
      <c r="BWI263" s="0"/>
      <c r="BWJ263" s="0"/>
      <c r="BWK263" s="0"/>
      <c r="BWL263" s="0"/>
      <c r="BWM263" s="0"/>
      <c r="BWN263" s="0"/>
      <c r="BWO263" s="0"/>
      <c r="BWP263" s="0"/>
      <c r="BWQ263" s="0"/>
      <c r="BWR263" s="0"/>
      <c r="BWS263" s="0"/>
      <c r="BWT263" s="0"/>
      <c r="BWU263" s="0"/>
      <c r="BWV263" s="0"/>
      <c r="BWW263" s="0"/>
      <c r="BWX263" s="0"/>
      <c r="BWY263" s="0"/>
      <c r="BWZ263" s="0"/>
      <c r="BXA263" s="0"/>
      <c r="BXB263" s="0"/>
      <c r="BXC263" s="0"/>
      <c r="BXD263" s="0"/>
      <c r="BXE263" s="0"/>
      <c r="BXF263" s="0"/>
      <c r="BXG263" s="0"/>
      <c r="BXH263" s="0"/>
      <c r="BXI263" s="0"/>
      <c r="BXJ263" s="0"/>
      <c r="BXK263" s="0"/>
      <c r="BXL263" s="0"/>
      <c r="BXM263" s="0"/>
      <c r="BXN263" s="0"/>
      <c r="BXO263" s="0"/>
      <c r="BXP263" s="0"/>
      <c r="BXQ263" s="0"/>
      <c r="BXR263" s="0"/>
      <c r="BXS263" s="0"/>
      <c r="BXT263" s="0"/>
      <c r="BXU263" s="0"/>
      <c r="BXV263" s="0"/>
      <c r="BXW263" s="0"/>
      <c r="BXX263" s="0"/>
      <c r="BXY263" s="0"/>
      <c r="BXZ263" s="0"/>
      <c r="BYA263" s="0"/>
      <c r="BYB263" s="0"/>
      <c r="BYC263" s="0"/>
      <c r="BYD263" s="0"/>
      <c r="BYE263" s="0"/>
      <c r="BYF263" s="0"/>
      <c r="BYG263" s="0"/>
      <c r="BYH263" s="0"/>
      <c r="BYI263" s="0"/>
      <c r="BYJ263" s="0"/>
      <c r="BYK263" s="0"/>
      <c r="BYL263" s="0"/>
      <c r="BYM263" s="0"/>
      <c r="BYN263" s="0"/>
      <c r="BYO263" s="0"/>
      <c r="BYP263" s="0"/>
      <c r="BYQ263" s="0"/>
      <c r="BYR263" s="0"/>
      <c r="BYS263" s="0"/>
      <c r="BYT263" s="0"/>
      <c r="BYU263" s="0"/>
      <c r="BYV263" s="0"/>
      <c r="BYW263" s="0"/>
      <c r="BYX263" s="0"/>
      <c r="BYY263" s="0"/>
      <c r="BYZ263" s="0"/>
      <c r="BZA263" s="0"/>
      <c r="BZB263" s="0"/>
      <c r="BZC263" s="0"/>
      <c r="BZD263" s="0"/>
      <c r="BZE263" s="0"/>
      <c r="BZF263" s="0"/>
      <c r="BZG263" s="0"/>
      <c r="BZH263" s="0"/>
      <c r="BZI263" s="0"/>
      <c r="BZJ263" s="0"/>
      <c r="BZK263" s="0"/>
      <c r="BZL263" s="0"/>
      <c r="BZM263" s="0"/>
      <c r="BZN263" s="0"/>
      <c r="BZO263" s="0"/>
      <c r="BZP263" s="0"/>
      <c r="BZQ263" s="0"/>
      <c r="BZR263" s="0"/>
      <c r="BZS263" s="0"/>
      <c r="BZT263" s="0"/>
      <c r="BZU263" s="0"/>
      <c r="BZV263" s="0"/>
      <c r="BZW263" s="0"/>
      <c r="BZX263" s="0"/>
      <c r="BZY263" s="0"/>
      <c r="BZZ263" s="0"/>
      <c r="CAA263" s="0"/>
      <c r="CAB263" s="0"/>
      <c r="CAC263" s="0"/>
      <c r="CAD263" s="0"/>
      <c r="CAE263" s="0"/>
      <c r="CAF263" s="0"/>
      <c r="CAG263" s="0"/>
      <c r="CAH263" s="0"/>
      <c r="CAI263" s="0"/>
      <c r="CAJ263" s="0"/>
      <c r="CAK263" s="0"/>
      <c r="CAL263" s="0"/>
      <c r="CAM263" s="0"/>
      <c r="CAN263" s="0"/>
      <c r="CAO263" s="0"/>
      <c r="CAP263" s="0"/>
      <c r="CAQ263" s="0"/>
      <c r="CAR263" s="0"/>
      <c r="CAS263" s="0"/>
      <c r="CAT263" s="0"/>
      <c r="CAU263" s="0"/>
      <c r="CAV263" s="0"/>
      <c r="CAW263" s="0"/>
      <c r="CAX263" s="0"/>
      <c r="CAY263" s="0"/>
      <c r="CAZ263" s="0"/>
      <c r="CBA263" s="0"/>
      <c r="CBB263" s="0"/>
      <c r="CBC263" s="0"/>
      <c r="CBD263" s="0"/>
      <c r="CBE263" s="0"/>
      <c r="CBF263" s="0"/>
      <c r="CBG263" s="0"/>
      <c r="CBH263" s="0"/>
      <c r="CBI263" s="0"/>
      <c r="CBJ263" s="0"/>
      <c r="CBK263" s="0"/>
      <c r="CBL263" s="0"/>
      <c r="CBM263" s="0"/>
      <c r="CBN263" s="0"/>
      <c r="CBO263" s="0"/>
      <c r="CBP263" s="0"/>
      <c r="CBQ263" s="0"/>
      <c r="CBR263" s="0"/>
      <c r="CBS263" s="0"/>
      <c r="CBT263" s="0"/>
      <c r="CBU263" s="0"/>
      <c r="CBV263" s="0"/>
      <c r="CBW263" s="0"/>
      <c r="CBX263" s="0"/>
      <c r="CBY263" s="0"/>
      <c r="CBZ263" s="0"/>
      <c r="CCA263" s="0"/>
      <c r="CCB263" s="0"/>
      <c r="CCC263" s="0"/>
      <c r="CCD263" s="0"/>
      <c r="CCE263" s="0"/>
      <c r="CCF263" s="0"/>
      <c r="CCG263" s="0"/>
      <c r="CCH263" s="0"/>
      <c r="CCI263" s="0"/>
      <c r="CCJ263" s="0"/>
      <c r="CCK263" s="0"/>
      <c r="CCL263" s="0"/>
      <c r="CCM263" s="0"/>
      <c r="CCN263" s="0"/>
      <c r="CCO263" s="0"/>
      <c r="CCP263" s="0"/>
      <c r="CCQ263" s="0"/>
      <c r="CCR263" s="0"/>
      <c r="CCS263" s="0"/>
      <c r="CCT263" s="0"/>
      <c r="CCU263" s="0"/>
      <c r="CCV263" s="0"/>
      <c r="CCW263" s="0"/>
      <c r="CCX263" s="0"/>
      <c r="CCY263" s="0"/>
      <c r="CCZ263" s="0"/>
      <c r="CDA263" s="0"/>
      <c r="CDB263" s="0"/>
      <c r="CDC263" s="0"/>
      <c r="CDD263" s="0"/>
      <c r="CDE263" s="0"/>
      <c r="CDF263" s="0"/>
      <c r="CDG263" s="0"/>
      <c r="CDH263" s="0"/>
      <c r="CDI263" s="0"/>
      <c r="CDJ263" s="0"/>
      <c r="CDK263" s="0"/>
      <c r="CDL263" s="0"/>
      <c r="CDM263" s="0"/>
      <c r="CDN263" s="0"/>
      <c r="CDO263" s="0"/>
      <c r="CDP263" s="0"/>
      <c r="CDQ263" s="0"/>
      <c r="CDR263" s="0"/>
      <c r="CDS263" s="0"/>
      <c r="CDT263" s="0"/>
      <c r="CDU263" s="0"/>
      <c r="CDV263" s="0"/>
      <c r="CDW263" s="0"/>
      <c r="CDX263" s="0"/>
      <c r="CDY263" s="0"/>
      <c r="CDZ263" s="0"/>
      <c r="CEA263" s="0"/>
      <c r="CEB263" s="0"/>
      <c r="CEC263" s="0"/>
      <c r="CED263" s="0"/>
      <c r="CEE263" s="0"/>
      <c r="CEF263" s="0"/>
      <c r="CEG263" s="0"/>
      <c r="CEH263" s="0"/>
      <c r="CEI263" s="0"/>
      <c r="CEJ263" s="0"/>
      <c r="CEK263" s="0"/>
      <c r="CEL263" s="0"/>
      <c r="CEM263" s="0"/>
      <c r="CEN263" s="0"/>
      <c r="CEO263" s="0"/>
      <c r="CEP263" s="0"/>
      <c r="CEQ263" s="0"/>
      <c r="CER263" s="0"/>
      <c r="CES263" s="0"/>
      <c r="CET263" s="0"/>
      <c r="CEU263" s="0"/>
      <c r="CEV263" s="0"/>
      <c r="CEW263" s="0"/>
      <c r="CEX263" s="0"/>
      <c r="CEY263" s="0"/>
      <c r="CEZ263" s="0"/>
      <c r="CFA263" s="0"/>
      <c r="CFB263" s="0"/>
      <c r="CFC263" s="0"/>
      <c r="CFD263" s="0"/>
      <c r="CFE263" s="0"/>
      <c r="CFF263" s="0"/>
      <c r="CFG263" s="0"/>
      <c r="CFH263" s="0"/>
      <c r="CFI263" s="0"/>
      <c r="CFJ263" s="0"/>
      <c r="CFK263" s="0"/>
      <c r="CFL263" s="0"/>
      <c r="CFM263" s="0"/>
      <c r="CFN263" s="0"/>
      <c r="CFO263" s="0"/>
      <c r="CFP263" s="0"/>
      <c r="CFQ263" s="0"/>
      <c r="CFR263" s="0"/>
      <c r="CFS263" s="0"/>
      <c r="CFT263" s="0"/>
      <c r="CFU263" s="0"/>
      <c r="CFV263" s="0"/>
      <c r="CFW263" s="0"/>
      <c r="CFX263" s="0"/>
      <c r="CFY263" s="0"/>
      <c r="CFZ263" s="0"/>
      <c r="CGA263" s="0"/>
      <c r="CGB263" s="0"/>
      <c r="CGC263" s="0"/>
      <c r="CGD263" s="0"/>
      <c r="CGE263" s="0"/>
      <c r="CGF263" s="0"/>
      <c r="CGG263" s="0"/>
      <c r="CGH263" s="0"/>
      <c r="CGI263" s="0"/>
      <c r="CGJ263" s="0"/>
      <c r="CGK263" s="0"/>
      <c r="CGL263" s="0"/>
      <c r="CGM263" s="0"/>
      <c r="CGN263" s="0"/>
      <c r="CGO263" s="0"/>
      <c r="CGP263" s="0"/>
      <c r="CGQ263" s="0"/>
      <c r="CGR263" s="0"/>
      <c r="CGS263" s="0"/>
      <c r="CGT263" s="0"/>
      <c r="CGU263" s="0"/>
      <c r="CGV263" s="0"/>
      <c r="CGW263" s="0"/>
      <c r="CGX263" s="0"/>
      <c r="CGY263" s="0"/>
      <c r="CGZ263" s="0"/>
      <c r="CHA263" s="0"/>
      <c r="CHB263" s="0"/>
      <c r="CHC263" s="0"/>
      <c r="CHD263" s="0"/>
      <c r="CHE263" s="0"/>
      <c r="CHF263" s="0"/>
      <c r="CHG263" s="0"/>
      <c r="CHH263" s="0"/>
      <c r="CHI263" s="0"/>
      <c r="CHJ263" s="0"/>
      <c r="CHK263" s="0"/>
      <c r="CHL263" s="0"/>
      <c r="CHM263" s="0"/>
      <c r="CHN263" s="0"/>
      <c r="CHO263" s="0"/>
      <c r="CHP263" s="0"/>
      <c r="CHQ263" s="0"/>
      <c r="CHR263" s="0"/>
      <c r="CHS263" s="0"/>
      <c r="CHT263" s="0"/>
      <c r="CHU263" s="0"/>
      <c r="CHV263" s="0"/>
      <c r="CHW263" s="0"/>
      <c r="CHX263" s="0"/>
      <c r="CHY263" s="0"/>
      <c r="CHZ263" s="0"/>
      <c r="CIA263" s="0"/>
      <c r="CIB263" s="0"/>
      <c r="CIC263" s="0"/>
      <c r="CID263" s="0"/>
      <c r="CIE263" s="0"/>
      <c r="CIF263" s="0"/>
      <c r="CIG263" s="0"/>
      <c r="CIH263" s="0"/>
      <c r="CII263" s="0"/>
      <c r="CIJ263" s="0"/>
      <c r="CIK263" s="0"/>
      <c r="CIL263" s="0"/>
      <c r="CIM263" s="0"/>
      <c r="CIN263" s="0"/>
      <c r="CIO263" s="0"/>
      <c r="CIP263" s="0"/>
      <c r="CIQ263" s="0"/>
      <c r="CIR263" s="0"/>
      <c r="CIS263" s="0"/>
      <c r="CIT263" s="0"/>
      <c r="CIU263" s="0"/>
      <c r="CIV263" s="0"/>
      <c r="CIW263" s="0"/>
      <c r="CIX263" s="0"/>
      <c r="CIY263" s="0"/>
      <c r="CIZ263" s="0"/>
      <c r="CJA263" s="0"/>
      <c r="CJB263" s="0"/>
      <c r="CJC263" s="0"/>
      <c r="CJD263" s="0"/>
      <c r="CJE263" s="0"/>
      <c r="CJF263" s="0"/>
      <c r="CJG263" s="0"/>
      <c r="CJH263" s="0"/>
      <c r="CJI263" s="0"/>
      <c r="CJJ263" s="0"/>
      <c r="CJK263" s="0"/>
      <c r="CJL263" s="0"/>
      <c r="CJM263" s="0"/>
      <c r="CJN263" s="0"/>
      <c r="CJO263" s="0"/>
      <c r="CJP263" s="0"/>
      <c r="CJQ263" s="0"/>
      <c r="CJR263" s="0"/>
      <c r="CJS263" s="0"/>
      <c r="CJT263" s="0"/>
      <c r="CJU263" s="0"/>
      <c r="CJV263" s="0"/>
      <c r="CJW263" s="0"/>
      <c r="CJX263" s="0"/>
      <c r="CJY263" s="0"/>
      <c r="CJZ263" s="0"/>
      <c r="CKA263" s="0"/>
      <c r="CKB263" s="0"/>
      <c r="CKC263" s="0"/>
      <c r="CKD263" s="0"/>
      <c r="CKE263" s="0"/>
      <c r="CKF263" s="0"/>
      <c r="CKG263" s="0"/>
      <c r="CKH263" s="0"/>
      <c r="CKI263" s="0"/>
      <c r="CKJ263" s="0"/>
      <c r="CKK263" s="0"/>
      <c r="CKL263" s="0"/>
      <c r="CKM263" s="0"/>
      <c r="CKN263" s="0"/>
      <c r="CKO263" s="0"/>
      <c r="CKP263" s="0"/>
      <c r="CKQ263" s="0"/>
      <c r="CKR263" s="0"/>
      <c r="CKS263" s="0"/>
      <c r="CKT263" s="0"/>
      <c r="CKU263" s="0"/>
      <c r="CKV263" s="0"/>
      <c r="CKW263" s="0"/>
      <c r="CKX263" s="0"/>
      <c r="CKY263" s="0"/>
      <c r="CKZ263" s="0"/>
      <c r="CLA263" s="0"/>
      <c r="CLB263" s="0"/>
      <c r="CLC263" s="0"/>
      <c r="CLD263" s="0"/>
      <c r="CLE263" s="0"/>
      <c r="CLF263" s="0"/>
      <c r="CLG263" s="0"/>
      <c r="CLH263" s="0"/>
      <c r="CLI263" s="0"/>
      <c r="CLJ263" s="0"/>
      <c r="CLK263" s="0"/>
      <c r="CLL263" s="0"/>
      <c r="CLM263" s="0"/>
      <c r="CLN263" s="0"/>
      <c r="CLO263" s="0"/>
      <c r="CLP263" s="0"/>
      <c r="CLQ263" s="0"/>
      <c r="CLR263" s="0"/>
      <c r="CLS263" s="0"/>
      <c r="CLT263" s="0"/>
      <c r="CLU263" s="0"/>
      <c r="CLV263" s="0"/>
      <c r="CLW263" s="0"/>
      <c r="CLX263" s="0"/>
      <c r="CLY263" s="0"/>
      <c r="CLZ263" s="0"/>
      <c r="CMA263" s="0"/>
      <c r="CMB263" s="0"/>
      <c r="CMC263" s="0"/>
      <c r="CMD263" s="0"/>
      <c r="CME263" s="0"/>
      <c r="CMF263" s="0"/>
      <c r="CMG263" s="0"/>
      <c r="CMH263" s="0"/>
      <c r="CMI263" s="0"/>
      <c r="CMJ263" s="0"/>
      <c r="CMK263" s="0"/>
      <c r="CML263" s="0"/>
      <c r="CMM263" s="0"/>
      <c r="CMN263" s="0"/>
      <c r="CMO263" s="0"/>
      <c r="CMP263" s="0"/>
      <c r="CMQ263" s="0"/>
      <c r="CMR263" s="0"/>
      <c r="CMS263" s="0"/>
      <c r="CMT263" s="0"/>
      <c r="CMU263" s="0"/>
      <c r="CMV263" s="0"/>
      <c r="CMW263" s="0"/>
      <c r="CMX263" s="0"/>
      <c r="CMY263" s="0"/>
      <c r="CMZ263" s="0"/>
      <c r="CNA263" s="0"/>
      <c r="CNB263" s="0"/>
      <c r="CNC263" s="0"/>
      <c r="CND263" s="0"/>
      <c r="CNE263" s="0"/>
      <c r="CNF263" s="0"/>
      <c r="CNG263" s="0"/>
      <c r="CNH263" s="0"/>
      <c r="CNI263" s="0"/>
      <c r="CNJ263" s="0"/>
      <c r="CNK263" s="0"/>
      <c r="CNL263" s="0"/>
      <c r="CNM263" s="0"/>
      <c r="CNN263" s="0"/>
      <c r="CNO263" s="0"/>
      <c r="CNP263" s="0"/>
      <c r="CNQ263" s="0"/>
      <c r="CNR263" s="0"/>
      <c r="CNS263" s="0"/>
      <c r="CNT263" s="0"/>
      <c r="CNU263" s="0"/>
      <c r="CNV263" s="0"/>
      <c r="CNW263" s="0"/>
      <c r="CNX263" s="0"/>
      <c r="CNY263" s="0"/>
      <c r="CNZ263" s="0"/>
      <c r="COA263" s="0"/>
      <c r="COB263" s="0"/>
      <c r="COC263" s="0"/>
      <c r="COD263" s="0"/>
      <c r="COE263" s="0"/>
      <c r="COF263" s="0"/>
      <c r="COG263" s="0"/>
      <c r="COH263" s="0"/>
      <c r="COI263" s="0"/>
      <c r="COJ263" s="0"/>
      <c r="COK263" s="0"/>
      <c r="COL263" s="0"/>
      <c r="COM263" s="0"/>
      <c r="CON263" s="0"/>
      <c r="COO263" s="0"/>
      <c r="COP263" s="0"/>
      <c r="COQ263" s="0"/>
      <c r="COR263" s="0"/>
      <c r="COS263" s="0"/>
      <c r="COT263" s="0"/>
      <c r="COU263" s="0"/>
      <c r="COV263" s="0"/>
      <c r="COW263" s="0"/>
      <c r="COX263" s="0"/>
      <c r="COY263" s="0"/>
      <c r="COZ263" s="0"/>
      <c r="CPA263" s="0"/>
      <c r="CPB263" s="0"/>
      <c r="CPC263" s="0"/>
      <c r="CPD263" s="0"/>
      <c r="CPE263" s="0"/>
      <c r="CPF263" s="0"/>
      <c r="CPG263" s="0"/>
      <c r="CPH263" s="0"/>
      <c r="CPI263" s="0"/>
      <c r="CPJ263" s="0"/>
      <c r="CPK263" s="0"/>
      <c r="CPL263" s="0"/>
      <c r="CPM263" s="0"/>
      <c r="CPN263" s="0"/>
      <c r="CPO263" s="0"/>
      <c r="CPP263" s="0"/>
      <c r="CPQ263" s="0"/>
      <c r="CPR263" s="0"/>
      <c r="CPS263" s="0"/>
      <c r="CPT263" s="0"/>
      <c r="CPU263" s="0"/>
      <c r="CPV263" s="0"/>
      <c r="CPW263" s="0"/>
      <c r="CPX263" s="0"/>
      <c r="CPY263" s="0"/>
      <c r="CPZ263" s="0"/>
      <c r="CQA263" s="0"/>
      <c r="CQB263" s="0"/>
      <c r="CQC263" s="0"/>
      <c r="CQD263" s="0"/>
      <c r="CQE263" s="0"/>
      <c r="CQF263" s="0"/>
      <c r="CQG263" s="0"/>
      <c r="CQH263" s="0"/>
      <c r="CQI263" s="0"/>
      <c r="CQJ263" s="0"/>
      <c r="CQK263" s="0"/>
      <c r="CQL263" s="0"/>
      <c r="CQM263" s="0"/>
      <c r="CQN263" s="0"/>
      <c r="CQO263" s="0"/>
      <c r="CQP263" s="0"/>
      <c r="CQQ263" s="0"/>
      <c r="CQR263" s="0"/>
      <c r="CQS263" s="0"/>
      <c r="CQT263" s="0"/>
      <c r="CQU263" s="0"/>
      <c r="CQV263" s="0"/>
      <c r="CQW263" s="0"/>
      <c r="CQX263" s="0"/>
      <c r="CQY263" s="0"/>
      <c r="CQZ263" s="0"/>
      <c r="CRA263" s="0"/>
      <c r="CRB263" s="0"/>
      <c r="CRC263" s="0"/>
      <c r="CRD263" s="0"/>
      <c r="CRE263" s="0"/>
      <c r="CRF263" s="0"/>
      <c r="CRG263" s="0"/>
      <c r="CRH263" s="0"/>
      <c r="CRI263" s="0"/>
      <c r="CRJ263" s="0"/>
      <c r="CRK263" s="0"/>
      <c r="CRL263" s="0"/>
      <c r="CRM263" s="0"/>
      <c r="CRN263" s="0"/>
      <c r="CRO263" s="0"/>
      <c r="CRP263" s="0"/>
      <c r="CRQ263" s="0"/>
      <c r="CRR263" s="0"/>
      <c r="CRS263" s="0"/>
      <c r="CRT263" s="0"/>
      <c r="CRU263" s="0"/>
      <c r="CRV263" s="0"/>
      <c r="CRW263" s="0"/>
      <c r="CRX263" s="0"/>
      <c r="CRY263" s="0"/>
      <c r="CRZ263" s="0"/>
      <c r="CSA263" s="0"/>
      <c r="CSB263" s="0"/>
      <c r="CSC263" s="0"/>
      <c r="CSD263" s="0"/>
      <c r="CSE263" s="0"/>
      <c r="CSF263" s="0"/>
      <c r="CSG263" s="0"/>
      <c r="CSH263" s="0"/>
      <c r="CSI263" s="0"/>
      <c r="CSJ263" s="0"/>
      <c r="CSK263" s="0"/>
      <c r="CSL263" s="0"/>
      <c r="CSM263" s="0"/>
      <c r="CSN263" s="0"/>
      <c r="CSO263" s="0"/>
      <c r="CSP263" s="0"/>
      <c r="CSQ263" s="0"/>
      <c r="CSR263" s="0"/>
      <c r="CSS263" s="0"/>
      <c r="CST263" s="0"/>
      <c r="CSU263" s="0"/>
      <c r="CSV263" s="0"/>
      <c r="CSW263" s="0"/>
      <c r="CSX263" s="0"/>
      <c r="CSY263" s="0"/>
      <c r="CSZ263" s="0"/>
      <c r="CTA263" s="0"/>
      <c r="CTB263" s="0"/>
      <c r="CTC263" s="0"/>
      <c r="CTD263" s="0"/>
      <c r="CTE263" s="0"/>
      <c r="CTF263" s="0"/>
      <c r="CTG263" s="0"/>
      <c r="CTH263" s="0"/>
      <c r="CTI263" s="0"/>
      <c r="CTJ263" s="0"/>
      <c r="CTK263" s="0"/>
      <c r="CTL263" s="0"/>
      <c r="CTM263" s="0"/>
      <c r="CTN263" s="0"/>
      <c r="CTO263" s="0"/>
      <c r="CTP263" s="0"/>
      <c r="CTQ263" s="0"/>
      <c r="CTR263" s="0"/>
      <c r="CTS263" s="0"/>
      <c r="CTT263" s="0"/>
      <c r="CTU263" s="0"/>
      <c r="CTV263" s="0"/>
      <c r="CTW263" s="0"/>
      <c r="CTX263" s="0"/>
      <c r="CTY263" s="0"/>
      <c r="CTZ263" s="0"/>
      <c r="CUA263" s="0"/>
      <c r="CUB263" s="0"/>
      <c r="CUC263" s="0"/>
      <c r="CUD263" s="0"/>
      <c r="CUE263" s="0"/>
      <c r="CUF263" s="0"/>
      <c r="CUG263" s="0"/>
      <c r="CUH263" s="0"/>
      <c r="CUI263" s="0"/>
      <c r="CUJ263" s="0"/>
      <c r="CUK263" s="0"/>
      <c r="CUL263" s="0"/>
      <c r="CUM263" s="0"/>
      <c r="CUN263" s="0"/>
      <c r="CUO263" s="0"/>
      <c r="CUP263" s="0"/>
      <c r="CUQ263" s="0"/>
      <c r="CUR263" s="0"/>
      <c r="CUS263" s="0"/>
      <c r="CUT263" s="0"/>
      <c r="CUU263" s="0"/>
      <c r="CUV263" s="0"/>
      <c r="CUW263" s="0"/>
      <c r="CUX263" s="0"/>
      <c r="CUY263" s="0"/>
      <c r="CUZ263" s="0"/>
      <c r="CVA263" s="0"/>
      <c r="CVB263" s="0"/>
      <c r="CVC263" s="0"/>
      <c r="CVD263" s="0"/>
      <c r="CVE263" s="0"/>
      <c r="CVF263" s="0"/>
      <c r="CVG263" s="0"/>
      <c r="CVH263" s="0"/>
      <c r="CVI263" s="0"/>
      <c r="CVJ263" s="0"/>
      <c r="CVK263" s="0"/>
      <c r="CVL263" s="0"/>
      <c r="CVM263" s="0"/>
      <c r="CVN263" s="0"/>
      <c r="CVO263" s="0"/>
      <c r="CVP263" s="0"/>
      <c r="CVQ263" s="0"/>
      <c r="CVR263" s="0"/>
      <c r="CVS263" s="0"/>
      <c r="CVT263" s="0"/>
      <c r="CVU263" s="0"/>
      <c r="CVV263" s="0"/>
      <c r="CVW263" s="0"/>
      <c r="CVX263" s="0"/>
      <c r="CVY263" s="0"/>
      <c r="CVZ263" s="0"/>
      <c r="CWA263" s="0"/>
      <c r="CWB263" s="0"/>
      <c r="CWC263" s="0"/>
      <c r="CWD263" s="0"/>
      <c r="CWE263" s="0"/>
      <c r="CWF263" s="0"/>
      <c r="CWG263" s="0"/>
      <c r="CWH263" s="0"/>
      <c r="CWI263" s="0"/>
      <c r="CWJ263" s="0"/>
      <c r="CWK263" s="0"/>
      <c r="CWL263" s="0"/>
      <c r="CWM263" s="0"/>
      <c r="CWN263" s="0"/>
      <c r="CWO263" s="0"/>
      <c r="CWP263" s="0"/>
      <c r="CWQ263" s="0"/>
      <c r="CWR263" s="0"/>
      <c r="CWS263" s="0"/>
      <c r="CWT263" s="0"/>
      <c r="CWU263" s="0"/>
      <c r="CWV263" s="0"/>
      <c r="CWW263" s="0"/>
      <c r="CWX263" s="0"/>
      <c r="CWY263" s="0"/>
      <c r="CWZ263" s="0"/>
      <c r="CXA263" s="0"/>
      <c r="CXB263" s="0"/>
      <c r="CXC263" s="0"/>
      <c r="CXD263" s="0"/>
      <c r="CXE263" s="0"/>
      <c r="CXF263" s="0"/>
      <c r="CXG263" s="0"/>
      <c r="CXH263" s="0"/>
      <c r="CXI263" s="0"/>
      <c r="CXJ263" s="0"/>
      <c r="CXK263" s="0"/>
      <c r="CXL263" s="0"/>
      <c r="CXM263" s="0"/>
      <c r="CXN263" s="0"/>
      <c r="CXO263" s="0"/>
      <c r="CXP263" s="0"/>
      <c r="CXQ263" s="0"/>
      <c r="CXR263" s="0"/>
      <c r="CXS263" s="0"/>
      <c r="CXT263" s="0"/>
      <c r="CXU263" s="0"/>
      <c r="CXV263" s="0"/>
      <c r="CXW263" s="0"/>
      <c r="CXX263" s="0"/>
      <c r="CXY263" s="0"/>
      <c r="CXZ263" s="0"/>
      <c r="CYA263" s="0"/>
      <c r="CYB263" s="0"/>
      <c r="CYC263" s="0"/>
      <c r="CYD263" s="0"/>
      <c r="CYE263" s="0"/>
      <c r="CYF263" s="0"/>
      <c r="CYG263" s="0"/>
      <c r="CYH263" s="0"/>
      <c r="CYI263" s="0"/>
      <c r="CYJ263" s="0"/>
      <c r="CYK263" s="0"/>
      <c r="CYL263" s="0"/>
      <c r="CYM263" s="0"/>
      <c r="CYN263" s="0"/>
      <c r="CYO263" s="0"/>
      <c r="CYP263" s="0"/>
      <c r="CYQ263" s="0"/>
      <c r="CYR263" s="0"/>
      <c r="CYS263" s="0"/>
      <c r="CYT263" s="0"/>
      <c r="CYU263" s="0"/>
      <c r="CYV263" s="0"/>
      <c r="CYW263" s="0"/>
      <c r="CYX263" s="0"/>
      <c r="CYY263" s="0"/>
      <c r="CYZ263" s="0"/>
      <c r="CZA263" s="0"/>
      <c r="CZB263" s="0"/>
      <c r="CZC263" s="0"/>
      <c r="CZD263" s="0"/>
      <c r="CZE263" s="0"/>
      <c r="CZF263" s="0"/>
      <c r="CZG263" s="0"/>
      <c r="CZH263" s="0"/>
      <c r="CZI263" s="0"/>
      <c r="CZJ263" s="0"/>
      <c r="CZK263" s="0"/>
      <c r="CZL263" s="0"/>
      <c r="CZM263" s="0"/>
      <c r="CZN263" s="0"/>
      <c r="CZO263" s="0"/>
      <c r="CZP263" s="0"/>
      <c r="CZQ263" s="0"/>
      <c r="CZR263" s="0"/>
      <c r="CZS263" s="0"/>
      <c r="CZT263" s="0"/>
      <c r="CZU263" s="0"/>
      <c r="CZV263" s="0"/>
      <c r="CZW263" s="0"/>
      <c r="CZX263" s="0"/>
      <c r="CZY263" s="0"/>
      <c r="CZZ263" s="0"/>
      <c r="DAA263" s="0"/>
      <c r="DAB263" s="0"/>
      <c r="DAC263" s="0"/>
      <c r="DAD263" s="0"/>
      <c r="DAE263" s="0"/>
      <c r="DAF263" s="0"/>
      <c r="DAG263" s="0"/>
      <c r="DAH263" s="0"/>
      <c r="DAI263" s="0"/>
      <c r="DAJ263" s="0"/>
      <c r="DAK263" s="0"/>
      <c r="DAL263" s="0"/>
      <c r="DAM263" s="0"/>
      <c r="DAN263" s="0"/>
      <c r="DAO263" s="0"/>
      <c r="DAP263" s="0"/>
      <c r="DAQ263" s="0"/>
      <c r="DAR263" s="0"/>
      <c r="DAS263" s="0"/>
      <c r="DAT263" s="0"/>
      <c r="DAU263" s="0"/>
      <c r="DAV263" s="0"/>
      <c r="DAW263" s="0"/>
      <c r="DAX263" s="0"/>
      <c r="DAY263" s="0"/>
      <c r="DAZ263" s="0"/>
      <c r="DBA263" s="0"/>
      <c r="DBB263" s="0"/>
      <c r="DBC263" s="0"/>
      <c r="DBD263" s="0"/>
      <c r="DBE263" s="0"/>
      <c r="DBF263" s="0"/>
      <c r="DBG263" s="0"/>
      <c r="DBH263" s="0"/>
      <c r="DBI263" s="0"/>
      <c r="DBJ263" s="0"/>
      <c r="DBK263" s="0"/>
      <c r="DBL263" s="0"/>
      <c r="DBM263" s="0"/>
      <c r="DBN263" s="0"/>
      <c r="DBO263" s="0"/>
      <c r="DBP263" s="0"/>
      <c r="DBQ263" s="0"/>
      <c r="DBR263" s="0"/>
      <c r="DBS263" s="0"/>
      <c r="DBT263" s="0"/>
      <c r="DBU263" s="0"/>
      <c r="DBV263" s="0"/>
      <c r="DBW263" s="0"/>
      <c r="DBX263" s="0"/>
      <c r="DBY263" s="0"/>
      <c r="DBZ263" s="0"/>
      <c r="DCA263" s="0"/>
      <c r="DCB263" s="0"/>
      <c r="DCC263" s="0"/>
      <c r="DCD263" s="0"/>
      <c r="DCE263" s="0"/>
      <c r="DCF263" s="0"/>
      <c r="DCG263" s="0"/>
      <c r="DCH263" s="0"/>
      <c r="DCI263" s="0"/>
      <c r="DCJ263" s="0"/>
      <c r="DCK263" s="0"/>
      <c r="DCL263" s="0"/>
      <c r="DCM263" s="0"/>
      <c r="DCN263" s="0"/>
      <c r="DCO263" s="0"/>
      <c r="DCP263" s="0"/>
      <c r="DCQ263" s="0"/>
      <c r="DCR263" s="0"/>
      <c r="DCS263" s="0"/>
      <c r="DCT263" s="0"/>
      <c r="DCU263" s="0"/>
      <c r="DCV263" s="0"/>
      <c r="DCW263" s="0"/>
      <c r="DCX263" s="0"/>
      <c r="DCY263" s="0"/>
      <c r="DCZ263" s="0"/>
      <c r="DDA263" s="0"/>
      <c r="DDB263" s="0"/>
      <c r="DDC263" s="0"/>
      <c r="DDD263" s="0"/>
      <c r="DDE263" s="0"/>
      <c r="DDF263" s="0"/>
      <c r="DDG263" s="0"/>
      <c r="DDH263" s="0"/>
      <c r="DDI263" s="0"/>
      <c r="DDJ263" s="0"/>
      <c r="DDK263" s="0"/>
      <c r="DDL263" s="0"/>
      <c r="DDM263" s="0"/>
      <c r="DDN263" s="0"/>
      <c r="DDO263" s="0"/>
      <c r="DDP263" s="0"/>
      <c r="DDQ263" s="0"/>
      <c r="DDR263" s="0"/>
      <c r="DDS263" s="0"/>
      <c r="DDT263" s="0"/>
      <c r="DDU263" s="0"/>
      <c r="DDV263" s="0"/>
      <c r="DDW263" s="0"/>
      <c r="DDX263" s="0"/>
      <c r="DDY263" s="0"/>
      <c r="DDZ263" s="0"/>
      <c r="DEA263" s="0"/>
      <c r="DEB263" s="0"/>
      <c r="DEC263" s="0"/>
      <c r="DED263" s="0"/>
      <c r="DEE263" s="0"/>
      <c r="DEF263" s="0"/>
      <c r="DEG263" s="0"/>
      <c r="DEH263" s="0"/>
      <c r="DEI263" s="0"/>
      <c r="DEJ263" s="0"/>
      <c r="DEK263" s="0"/>
      <c r="DEL263" s="0"/>
      <c r="DEM263" s="0"/>
      <c r="DEN263" s="0"/>
      <c r="DEO263" s="0"/>
      <c r="DEP263" s="0"/>
      <c r="DEQ263" s="0"/>
      <c r="DER263" s="0"/>
      <c r="DES263" s="0"/>
      <c r="DET263" s="0"/>
      <c r="DEU263" s="0"/>
      <c r="DEV263" s="0"/>
      <c r="DEW263" s="0"/>
      <c r="DEX263" s="0"/>
      <c r="DEY263" s="0"/>
      <c r="DEZ263" s="0"/>
      <c r="DFA263" s="0"/>
      <c r="DFB263" s="0"/>
      <c r="DFC263" s="0"/>
      <c r="DFD263" s="0"/>
      <c r="DFE263" s="0"/>
      <c r="DFF263" s="0"/>
      <c r="DFG263" s="0"/>
      <c r="DFH263" s="0"/>
      <c r="DFI263" s="0"/>
      <c r="DFJ263" s="0"/>
      <c r="DFK263" s="0"/>
      <c r="DFL263" s="0"/>
      <c r="DFM263" s="0"/>
      <c r="DFN263" s="0"/>
      <c r="DFO263" s="0"/>
      <c r="DFP263" s="0"/>
      <c r="DFQ263" s="0"/>
      <c r="DFR263" s="0"/>
      <c r="DFS263" s="0"/>
      <c r="DFT263" s="0"/>
      <c r="DFU263" s="0"/>
      <c r="DFV263" s="0"/>
      <c r="DFW263" s="0"/>
      <c r="DFX263" s="0"/>
      <c r="DFY263" s="0"/>
      <c r="DFZ263" s="0"/>
      <c r="DGA263" s="0"/>
      <c r="DGB263" s="0"/>
      <c r="DGC263" s="0"/>
      <c r="DGD263" s="0"/>
      <c r="DGE263" s="0"/>
      <c r="DGF263" s="0"/>
      <c r="DGG263" s="0"/>
      <c r="DGH263" s="0"/>
      <c r="DGI263" s="0"/>
      <c r="DGJ263" s="0"/>
      <c r="DGK263" s="0"/>
      <c r="DGL263" s="0"/>
      <c r="DGM263" s="0"/>
      <c r="DGN263" s="0"/>
      <c r="DGO263" s="0"/>
      <c r="DGP263" s="0"/>
      <c r="DGQ263" s="0"/>
      <c r="DGR263" s="0"/>
      <c r="DGS263" s="0"/>
      <c r="DGT263" s="0"/>
      <c r="DGU263" s="0"/>
      <c r="DGV263" s="0"/>
      <c r="DGW263" s="0"/>
      <c r="DGX263" s="0"/>
      <c r="DGY263" s="0"/>
      <c r="DGZ263" s="0"/>
      <c r="DHA263" s="0"/>
      <c r="DHB263" s="0"/>
      <c r="DHC263" s="0"/>
      <c r="DHD263" s="0"/>
      <c r="DHE263" s="0"/>
      <c r="DHF263" s="0"/>
      <c r="DHG263" s="0"/>
      <c r="DHH263" s="0"/>
      <c r="DHI263" s="0"/>
      <c r="DHJ263" s="0"/>
      <c r="DHK263" s="0"/>
      <c r="DHL263" s="0"/>
      <c r="DHM263" s="0"/>
      <c r="DHN263" s="0"/>
      <c r="DHO263" s="0"/>
      <c r="DHP263" s="0"/>
      <c r="DHQ263" s="0"/>
      <c r="DHR263" s="0"/>
      <c r="DHS263" s="0"/>
      <c r="DHT263" s="0"/>
      <c r="DHU263" s="0"/>
      <c r="DHV263" s="0"/>
      <c r="DHW263" s="0"/>
      <c r="DHX263" s="0"/>
      <c r="DHY263" s="0"/>
      <c r="DHZ263" s="0"/>
      <c r="DIA263" s="0"/>
      <c r="DIB263" s="0"/>
      <c r="DIC263" s="0"/>
      <c r="DID263" s="0"/>
      <c r="DIE263" s="0"/>
      <c r="DIF263" s="0"/>
      <c r="DIG263" s="0"/>
      <c r="DIH263" s="0"/>
      <c r="DII263" s="0"/>
      <c r="DIJ263" s="0"/>
      <c r="DIK263" s="0"/>
      <c r="DIL263" s="0"/>
      <c r="DIM263" s="0"/>
      <c r="DIN263" s="0"/>
      <c r="DIO263" s="0"/>
      <c r="DIP263" s="0"/>
      <c r="DIQ263" s="0"/>
      <c r="DIR263" s="0"/>
      <c r="DIS263" s="0"/>
      <c r="DIT263" s="0"/>
      <c r="DIU263" s="0"/>
      <c r="DIV263" s="0"/>
      <c r="DIW263" s="0"/>
      <c r="DIX263" s="0"/>
      <c r="DIY263" s="0"/>
      <c r="DIZ263" s="0"/>
      <c r="DJA263" s="0"/>
      <c r="DJB263" s="0"/>
      <c r="DJC263" s="0"/>
      <c r="DJD263" s="0"/>
      <c r="DJE263" s="0"/>
      <c r="DJF263" s="0"/>
      <c r="DJG263" s="0"/>
      <c r="DJH263" s="0"/>
      <c r="DJI263" s="0"/>
      <c r="DJJ263" s="0"/>
      <c r="DJK263" s="0"/>
      <c r="DJL263" s="0"/>
      <c r="DJM263" s="0"/>
      <c r="DJN263" s="0"/>
      <c r="DJO263" s="0"/>
      <c r="DJP263" s="0"/>
      <c r="DJQ263" s="0"/>
      <c r="DJR263" s="0"/>
      <c r="DJS263" s="0"/>
      <c r="DJT263" s="0"/>
      <c r="DJU263" s="0"/>
      <c r="DJV263" s="0"/>
      <c r="DJW263" s="0"/>
      <c r="DJX263" s="0"/>
      <c r="DJY263" s="0"/>
      <c r="DJZ263" s="0"/>
      <c r="DKA263" s="0"/>
      <c r="DKB263" s="0"/>
      <c r="DKC263" s="0"/>
      <c r="DKD263" s="0"/>
      <c r="DKE263" s="0"/>
      <c r="DKF263" s="0"/>
      <c r="DKG263" s="0"/>
      <c r="DKH263" s="0"/>
      <c r="DKI263" s="0"/>
      <c r="DKJ263" s="0"/>
      <c r="DKK263" s="0"/>
      <c r="DKL263" s="0"/>
      <c r="DKM263" s="0"/>
      <c r="DKN263" s="0"/>
      <c r="DKO263" s="0"/>
      <c r="DKP263" s="0"/>
      <c r="DKQ263" s="0"/>
      <c r="DKR263" s="0"/>
      <c r="DKS263" s="0"/>
      <c r="DKT263" s="0"/>
      <c r="DKU263" s="0"/>
      <c r="DKV263" s="0"/>
      <c r="DKW263" s="0"/>
      <c r="DKX263" s="0"/>
      <c r="DKY263" s="0"/>
      <c r="DKZ263" s="0"/>
      <c r="DLA263" s="0"/>
      <c r="DLB263" s="0"/>
      <c r="DLC263" s="0"/>
      <c r="DLD263" s="0"/>
      <c r="DLE263" s="0"/>
      <c r="DLF263" s="0"/>
      <c r="DLG263" s="0"/>
      <c r="DLH263" s="0"/>
      <c r="DLI263" s="0"/>
      <c r="DLJ263" s="0"/>
      <c r="DLK263" s="0"/>
      <c r="DLL263" s="0"/>
      <c r="DLM263" s="0"/>
      <c r="DLN263" s="0"/>
      <c r="DLO263" s="0"/>
      <c r="DLP263" s="0"/>
      <c r="DLQ263" s="0"/>
      <c r="DLR263" s="0"/>
      <c r="DLS263" s="0"/>
      <c r="DLT263" s="0"/>
      <c r="DLU263" s="0"/>
      <c r="DLV263" s="0"/>
      <c r="DLW263" s="0"/>
      <c r="DLX263" s="0"/>
      <c r="DLY263" s="0"/>
      <c r="DLZ263" s="0"/>
      <c r="DMA263" s="0"/>
      <c r="DMB263" s="0"/>
      <c r="DMC263" s="0"/>
      <c r="DMD263" s="0"/>
      <c r="DME263" s="0"/>
      <c r="DMF263" s="0"/>
      <c r="DMG263" s="0"/>
      <c r="DMH263" s="0"/>
      <c r="DMI263" s="0"/>
      <c r="DMJ263" s="0"/>
      <c r="DMK263" s="0"/>
      <c r="DML263" s="0"/>
      <c r="DMM263" s="0"/>
      <c r="DMN263" s="0"/>
      <c r="DMO263" s="0"/>
      <c r="DMP263" s="0"/>
      <c r="DMQ263" s="0"/>
      <c r="DMR263" s="0"/>
      <c r="DMS263" s="0"/>
      <c r="DMT263" s="0"/>
      <c r="DMU263" s="0"/>
      <c r="DMV263" s="0"/>
      <c r="DMW263" s="0"/>
      <c r="DMX263" s="0"/>
      <c r="DMY263" s="0"/>
      <c r="DMZ263" s="0"/>
      <c r="DNA263" s="0"/>
      <c r="DNB263" s="0"/>
      <c r="DNC263" s="0"/>
      <c r="DND263" s="0"/>
      <c r="DNE263" s="0"/>
      <c r="DNF263" s="0"/>
      <c r="DNG263" s="0"/>
      <c r="DNH263" s="0"/>
      <c r="DNI263" s="0"/>
      <c r="DNJ263" s="0"/>
      <c r="DNK263" s="0"/>
      <c r="DNL263" s="0"/>
      <c r="DNM263" s="0"/>
      <c r="DNN263" s="0"/>
      <c r="DNO263" s="0"/>
      <c r="DNP263" s="0"/>
      <c r="DNQ263" s="0"/>
      <c r="DNR263" s="0"/>
      <c r="DNS263" s="0"/>
      <c r="DNT263" s="0"/>
      <c r="DNU263" s="0"/>
      <c r="DNV263" s="0"/>
      <c r="DNW263" s="0"/>
      <c r="DNX263" s="0"/>
      <c r="DNY263" s="0"/>
      <c r="DNZ263" s="0"/>
      <c r="DOA263" s="0"/>
      <c r="DOB263" s="0"/>
      <c r="DOC263" s="0"/>
      <c r="DOD263" s="0"/>
      <c r="DOE263" s="0"/>
      <c r="DOF263" s="0"/>
      <c r="DOG263" s="0"/>
      <c r="DOH263" s="0"/>
      <c r="DOI263" s="0"/>
      <c r="DOJ263" s="0"/>
      <c r="DOK263" s="0"/>
      <c r="DOL263" s="0"/>
      <c r="DOM263" s="0"/>
      <c r="DON263" s="0"/>
      <c r="DOO263" s="0"/>
      <c r="DOP263" s="0"/>
      <c r="DOQ263" s="0"/>
      <c r="DOR263" s="0"/>
      <c r="DOS263" s="0"/>
      <c r="DOT263" s="0"/>
      <c r="DOU263" s="0"/>
      <c r="DOV263" s="0"/>
      <c r="DOW263" s="0"/>
      <c r="DOX263" s="0"/>
      <c r="DOY263" s="0"/>
      <c r="DOZ263" s="0"/>
      <c r="DPA263" s="0"/>
      <c r="DPB263" s="0"/>
      <c r="DPC263" s="0"/>
      <c r="DPD263" s="0"/>
      <c r="DPE263" s="0"/>
      <c r="DPF263" s="0"/>
      <c r="DPG263" s="0"/>
      <c r="DPH263" s="0"/>
      <c r="DPI263" s="0"/>
      <c r="DPJ263" s="0"/>
      <c r="DPK263" s="0"/>
      <c r="DPL263" s="0"/>
      <c r="DPM263" s="0"/>
      <c r="DPN263" s="0"/>
      <c r="DPO263" s="0"/>
      <c r="DPP263" s="0"/>
      <c r="DPQ263" s="0"/>
      <c r="DPR263" s="0"/>
      <c r="DPS263" s="0"/>
      <c r="DPT263" s="0"/>
      <c r="DPU263" s="0"/>
      <c r="DPV263" s="0"/>
      <c r="DPW263" s="0"/>
      <c r="DPX263" s="0"/>
      <c r="DPY263" s="0"/>
      <c r="DPZ263" s="0"/>
      <c r="DQA263" s="0"/>
      <c r="DQB263" s="0"/>
      <c r="DQC263" s="0"/>
      <c r="DQD263" s="0"/>
      <c r="DQE263" s="0"/>
      <c r="DQF263" s="0"/>
      <c r="DQG263" s="0"/>
      <c r="DQH263" s="0"/>
      <c r="DQI263" s="0"/>
      <c r="DQJ263" s="0"/>
      <c r="DQK263" s="0"/>
      <c r="DQL263" s="0"/>
      <c r="DQM263" s="0"/>
      <c r="DQN263" s="0"/>
      <c r="DQO263" s="0"/>
      <c r="DQP263" s="0"/>
      <c r="DQQ263" s="0"/>
      <c r="DQR263" s="0"/>
      <c r="DQS263" s="0"/>
      <c r="DQT263" s="0"/>
      <c r="DQU263" s="0"/>
      <c r="DQV263" s="0"/>
      <c r="DQW263" s="0"/>
      <c r="DQX263" s="0"/>
      <c r="DQY263" s="0"/>
      <c r="DQZ263" s="0"/>
      <c r="DRA263" s="0"/>
      <c r="DRB263" s="0"/>
      <c r="DRC263" s="0"/>
      <c r="DRD263" s="0"/>
      <c r="DRE263" s="0"/>
      <c r="DRF263" s="0"/>
      <c r="DRG263" s="0"/>
      <c r="DRH263" s="0"/>
      <c r="DRI263" s="0"/>
      <c r="DRJ263" s="0"/>
      <c r="DRK263" s="0"/>
      <c r="DRL263" s="0"/>
      <c r="DRM263" s="0"/>
      <c r="DRN263" s="0"/>
      <c r="DRO263" s="0"/>
      <c r="DRP263" s="0"/>
      <c r="DRQ263" s="0"/>
      <c r="DRR263" s="0"/>
      <c r="DRS263" s="0"/>
      <c r="DRT263" s="0"/>
      <c r="DRU263" s="0"/>
      <c r="DRV263" s="0"/>
      <c r="DRW263" s="0"/>
      <c r="DRX263" s="0"/>
      <c r="DRY263" s="0"/>
      <c r="DRZ263" s="0"/>
      <c r="DSA263" s="0"/>
      <c r="DSB263" s="0"/>
      <c r="DSC263" s="0"/>
      <c r="DSD263" s="0"/>
      <c r="DSE263" s="0"/>
      <c r="DSF263" s="0"/>
      <c r="DSG263" s="0"/>
      <c r="DSH263" s="0"/>
      <c r="DSI263" s="0"/>
      <c r="DSJ263" s="0"/>
      <c r="DSK263" s="0"/>
      <c r="DSL263" s="0"/>
      <c r="DSM263" s="0"/>
      <c r="DSN263" s="0"/>
      <c r="DSO263" s="0"/>
      <c r="DSP263" s="0"/>
      <c r="DSQ263" s="0"/>
      <c r="DSR263" s="0"/>
      <c r="DSS263" s="0"/>
      <c r="DST263" s="0"/>
      <c r="DSU263" s="0"/>
      <c r="DSV263" s="0"/>
      <c r="DSW263" s="0"/>
      <c r="DSX263" s="0"/>
      <c r="DSY263" s="0"/>
      <c r="DSZ263" s="0"/>
      <c r="DTA263" s="0"/>
      <c r="DTB263" s="0"/>
      <c r="DTC263" s="0"/>
      <c r="DTD263" s="0"/>
      <c r="DTE263" s="0"/>
      <c r="DTF263" s="0"/>
      <c r="DTG263" s="0"/>
      <c r="DTH263" s="0"/>
      <c r="DTI263" s="0"/>
      <c r="DTJ263" s="0"/>
      <c r="DTK263" s="0"/>
      <c r="DTL263" s="0"/>
      <c r="DTM263" s="0"/>
      <c r="DTN263" s="0"/>
      <c r="DTO263" s="0"/>
      <c r="DTP263" s="0"/>
      <c r="DTQ263" s="0"/>
      <c r="DTR263" s="0"/>
      <c r="DTS263" s="0"/>
      <c r="DTT263" s="0"/>
      <c r="DTU263" s="0"/>
      <c r="DTV263" s="0"/>
      <c r="DTW263" s="0"/>
      <c r="DTX263" s="0"/>
      <c r="DTY263" s="0"/>
      <c r="DTZ263" s="0"/>
      <c r="DUA263" s="0"/>
      <c r="DUB263" s="0"/>
      <c r="DUC263" s="0"/>
      <c r="DUD263" s="0"/>
      <c r="DUE263" s="0"/>
      <c r="DUF263" s="0"/>
      <c r="DUG263" s="0"/>
      <c r="DUH263" s="0"/>
      <c r="DUI263" s="0"/>
      <c r="DUJ263" s="0"/>
      <c r="DUK263" s="0"/>
      <c r="DUL263" s="0"/>
      <c r="DUM263" s="0"/>
      <c r="DUN263" s="0"/>
      <c r="DUO263" s="0"/>
      <c r="DUP263" s="0"/>
      <c r="DUQ263" s="0"/>
      <c r="DUR263" s="0"/>
      <c r="DUS263" s="0"/>
      <c r="DUT263" s="0"/>
      <c r="DUU263" s="0"/>
      <c r="DUV263" s="0"/>
      <c r="DUW263" s="0"/>
      <c r="DUX263" s="0"/>
      <c r="DUY263" s="0"/>
      <c r="DUZ263" s="0"/>
      <c r="DVA263" s="0"/>
      <c r="DVB263" s="0"/>
      <c r="DVC263" s="0"/>
      <c r="DVD263" s="0"/>
      <c r="DVE263" s="0"/>
      <c r="DVF263" s="0"/>
      <c r="DVG263" s="0"/>
      <c r="DVH263" s="0"/>
      <c r="DVI263" s="0"/>
      <c r="DVJ263" s="0"/>
      <c r="DVK263" s="0"/>
      <c r="DVL263" s="0"/>
      <c r="DVM263" s="0"/>
      <c r="DVN263" s="0"/>
      <c r="DVO263" s="0"/>
      <c r="DVP263" s="0"/>
      <c r="DVQ263" s="0"/>
      <c r="DVR263" s="0"/>
      <c r="DVS263" s="0"/>
      <c r="DVT263" s="0"/>
      <c r="DVU263" s="0"/>
      <c r="DVV263" s="0"/>
      <c r="DVW263" s="0"/>
      <c r="DVX263" s="0"/>
      <c r="DVY263" s="0"/>
      <c r="DVZ263" s="0"/>
      <c r="DWA263" s="0"/>
      <c r="DWB263" s="0"/>
      <c r="DWC263" s="0"/>
      <c r="DWD263" s="0"/>
      <c r="DWE263" s="0"/>
      <c r="DWF263" s="0"/>
      <c r="DWG263" s="0"/>
      <c r="DWH263" s="0"/>
      <c r="DWI263" s="0"/>
      <c r="DWJ263" s="0"/>
      <c r="DWK263" s="0"/>
      <c r="DWL263" s="0"/>
      <c r="DWM263" s="0"/>
      <c r="DWN263" s="0"/>
      <c r="DWO263" s="0"/>
      <c r="DWP263" s="0"/>
      <c r="DWQ263" s="0"/>
      <c r="DWR263" s="0"/>
      <c r="DWS263" s="0"/>
      <c r="DWT263" s="0"/>
      <c r="DWU263" s="0"/>
      <c r="DWV263" s="0"/>
      <c r="DWW263" s="0"/>
      <c r="DWX263" s="0"/>
      <c r="DWY263" s="0"/>
      <c r="DWZ263" s="0"/>
      <c r="DXA263" s="0"/>
      <c r="DXB263" s="0"/>
      <c r="DXC263" s="0"/>
      <c r="DXD263" s="0"/>
      <c r="DXE263" s="0"/>
      <c r="DXF263" s="0"/>
      <c r="DXG263" s="0"/>
      <c r="DXH263" s="0"/>
      <c r="DXI263" s="0"/>
      <c r="DXJ263" s="0"/>
      <c r="DXK263" s="0"/>
      <c r="DXL263" s="0"/>
      <c r="DXM263" s="0"/>
      <c r="DXN263" s="0"/>
      <c r="DXO263" s="0"/>
      <c r="DXP263" s="0"/>
      <c r="DXQ263" s="0"/>
      <c r="DXR263" s="0"/>
      <c r="DXS263" s="0"/>
      <c r="DXT263" s="0"/>
      <c r="DXU263" s="0"/>
      <c r="DXV263" s="0"/>
      <c r="DXW263" s="0"/>
      <c r="DXX263" s="0"/>
      <c r="DXY263" s="0"/>
      <c r="DXZ263" s="0"/>
      <c r="DYA263" s="0"/>
      <c r="DYB263" s="0"/>
      <c r="DYC263" s="0"/>
      <c r="DYD263" s="0"/>
      <c r="DYE263" s="0"/>
      <c r="DYF263" s="0"/>
      <c r="DYG263" s="0"/>
      <c r="DYH263" s="0"/>
      <c r="DYI263" s="0"/>
      <c r="DYJ263" s="0"/>
      <c r="DYK263" s="0"/>
      <c r="DYL263" s="0"/>
      <c r="DYM263" s="0"/>
      <c r="DYN263" s="0"/>
      <c r="DYO263" s="0"/>
      <c r="DYP263" s="0"/>
      <c r="DYQ263" s="0"/>
      <c r="DYR263" s="0"/>
      <c r="DYS263" s="0"/>
      <c r="DYT263" s="0"/>
      <c r="DYU263" s="0"/>
      <c r="DYV263" s="0"/>
      <c r="DYW263" s="0"/>
      <c r="DYX263" s="0"/>
      <c r="DYY263" s="0"/>
      <c r="DYZ263" s="0"/>
      <c r="DZA263" s="0"/>
      <c r="DZB263" s="0"/>
      <c r="DZC263" s="0"/>
      <c r="DZD263" s="0"/>
      <c r="DZE263" s="0"/>
      <c r="DZF263" s="0"/>
      <c r="DZG263" s="0"/>
      <c r="DZH263" s="0"/>
      <c r="DZI263" s="0"/>
      <c r="DZJ263" s="0"/>
      <c r="DZK263" s="0"/>
      <c r="DZL263" s="0"/>
      <c r="DZM263" s="0"/>
      <c r="DZN263" s="0"/>
      <c r="DZO263" s="0"/>
      <c r="DZP263" s="0"/>
      <c r="DZQ263" s="0"/>
      <c r="DZR263" s="0"/>
      <c r="DZS263" s="0"/>
      <c r="DZT263" s="0"/>
      <c r="DZU263" s="0"/>
      <c r="DZV263" s="0"/>
      <c r="DZW263" s="0"/>
      <c r="DZX263" s="0"/>
      <c r="DZY263" s="0"/>
      <c r="DZZ263" s="0"/>
      <c r="EAA263" s="0"/>
      <c r="EAB263" s="0"/>
      <c r="EAC263" s="0"/>
      <c r="EAD263" s="0"/>
      <c r="EAE263" s="0"/>
      <c r="EAF263" s="0"/>
      <c r="EAG263" s="0"/>
      <c r="EAH263" s="0"/>
      <c r="EAI263" s="0"/>
      <c r="EAJ263" s="0"/>
      <c r="EAK263" s="0"/>
      <c r="EAL263" s="0"/>
      <c r="EAM263" s="0"/>
      <c r="EAN263" s="0"/>
      <c r="EAO263" s="0"/>
      <c r="EAP263" s="0"/>
      <c r="EAQ263" s="0"/>
      <c r="EAR263" s="0"/>
      <c r="EAS263" s="0"/>
      <c r="EAT263" s="0"/>
      <c r="EAU263" s="0"/>
      <c r="EAV263" s="0"/>
      <c r="EAW263" s="0"/>
      <c r="EAX263" s="0"/>
      <c r="EAY263" s="0"/>
      <c r="EAZ263" s="0"/>
      <c r="EBA263" s="0"/>
      <c r="EBB263" s="0"/>
      <c r="EBC263" s="0"/>
      <c r="EBD263" s="0"/>
      <c r="EBE263" s="0"/>
      <c r="EBF263" s="0"/>
      <c r="EBG263" s="0"/>
      <c r="EBH263" s="0"/>
      <c r="EBI263" s="0"/>
      <c r="EBJ263" s="0"/>
      <c r="EBK263" s="0"/>
      <c r="EBL263" s="0"/>
      <c r="EBM263" s="0"/>
      <c r="EBN263" s="0"/>
      <c r="EBO263" s="0"/>
      <c r="EBP263" s="0"/>
      <c r="EBQ263" s="0"/>
      <c r="EBR263" s="0"/>
      <c r="EBS263" s="0"/>
      <c r="EBT263" s="0"/>
      <c r="EBU263" s="0"/>
      <c r="EBV263" s="0"/>
      <c r="EBW263" s="0"/>
      <c r="EBX263" s="0"/>
      <c r="EBY263" s="0"/>
      <c r="EBZ263" s="0"/>
      <c r="ECA263" s="0"/>
      <c r="ECB263" s="0"/>
      <c r="ECC263" s="0"/>
      <c r="ECD263" s="0"/>
      <c r="ECE263" s="0"/>
      <c r="ECF263" s="0"/>
      <c r="ECG263" s="0"/>
      <c r="ECH263" s="0"/>
      <c r="ECI263" s="0"/>
      <c r="ECJ263" s="0"/>
      <c r="ECK263" s="0"/>
      <c r="ECL263" s="0"/>
      <c r="ECM263" s="0"/>
      <c r="ECN263" s="0"/>
      <c r="ECO263" s="0"/>
      <c r="ECP263" s="0"/>
      <c r="ECQ263" s="0"/>
      <c r="ECR263" s="0"/>
      <c r="ECS263" s="0"/>
      <c r="ECT263" s="0"/>
      <c r="ECU263" s="0"/>
      <c r="ECV263" s="0"/>
      <c r="ECW263" s="0"/>
      <c r="ECX263" s="0"/>
      <c r="ECY263" s="0"/>
      <c r="ECZ263" s="0"/>
      <c r="EDA263" s="0"/>
      <c r="EDB263" s="0"/>
      <c r="EDC263" s="0"/>
      <c r="EDD263" s="0"/>
      <c r="EDE263" s="0"/>
      <c r="EDF263" s="0"/>
      <c r="EDG263" s="0"/>
      <c r="EDH263" s="0"/>
      <c r="EDI263" s="0"/>
      <c r="EDJ263" s="0"/>
      <c r="EDK263" s="0"/>
      <c r="EDL263" s="0"/>
      <c r="EDM263" s="0"/>
      <c r="EDN263" s="0"/>
      <c r="EDO263" s="0"/>
      <c r="EDP263" s="0"/>
      <c r="EDQ263" s="0"/>
      <c r="EDR263" s="0"/>
      <c r="EDS263" s="0"/>
      <c r="EDT263" s="0"/>
      <c r="EDU263" s="0"/>
      <c r="EDV263" s="0"/>
      <c r="EDW263" s="0"/>
      <c r="EDX263" s="0"/>
      <c r="EDY263" s="0"/>
      <c r="EDZ263" s="0"/>
      <c r="EEA263" s="0"/>
      <c r="EEB263" s="0"/>
      <c r="EEC263" s="0"/>
      <c r="EED263" s="0"/>
      <c r="EEE263" s="0"/>
      <c r="EEF263" s="0"/>
      <c r="EEG263" s="0"/>
      <c r="EEH263" s="0"/>
      <c r="EEI263" s="0"/>
      <c r="EEJ263" s="0"/>
      <c r="EEK263" s="0"/>
      <c r="EEL263" s="0"/>
      <c r="EEM263" s="0"/>
      <c r="EEN263" s="0"/>
      <c r="EEO263" s="0"/>
      <c r="EEP263" s="0"/>
      <c r="EEQ263" s="0"/>
      <c r="EER263" s="0"/>
      <c r="EES263" s="0"/>
      <c r="EET263" s="0"/>
      <c r="EEU263" s="0"/>
      <c r="EEV263" s="0"/>
      <c r="EEW263" s="0"/>
      <c r="EEX263" s="0"/>
      <c r="EEY263" s="0"/>
      <c r="EEZ263" s="0"/>
      <c r="EFA263" s="0"/>
      <c r="EFB263" s="0"/>
      <c r="EFC263" s="0"/>
      <c r="EFD263" s="0"/>
      <c r="EFE263" s="0"/>
      <c r="EFF263" s="0"/>
      <c r="EFG263" s="0"/>
      <c r="EFH263" s="0"/>
      <c r="EFI263" s="0"/>
      <c r="EFJ263" s="0"/>
      <c r="EFK263" s="0"/>
      <c r="EFL263" s="0"/>
      <c r="EFM263" s="0"/>
      <c r="EFN263" s="0"/>
      <c r="EFO263" s="0"/>
      <c r="EFP263" s="0"/>
      <c r="EFQ263" s="0"/>
      <c r="EFR263" s="0"/>
      <c r="EFS263" s="0"/>
      <c r="EFT263" s="0"/>
      <c r="EFU263" s="0"/>
      <c r="EFV263" s="0"/>
      <c r="EFW263" s="0"/>
      <c r="EFX263" s="0"/>
      <c r="EFY263" s="0"/>
      <c r="EFZ263" s="0"/>
      <c r="EGA263" s="0"/>
      <c r="EGB263" s="0"/>
      <c r="EGC263" s="0"/>
      <c r="EGD263" s="0"/>
      <c r="EGE263" s="0"/>
      <c r="EGF263" s="0"/>
      <c r="EGG263" s="0"/>
      <c r="EGH263" s="0"/>
      <c r="EGI263" s="0"/>
      <c r="EGJ263" s="0"/>
      <c r="EGK263" s="0"/>
      <c r="EGL263" s="0"/>
      <c r="EGM263" s="0"/>
      <c r="EGN263" s="0"/>
      <c r="EGO263" s="0"/>
      <c r="EGP263" s="0"/>
      <c r="EGQ263" s="0"/>
      <c r="EGR263" s="0"/>
      <c r="EGS263" s="0"/>
      <c r="EGT263" s="0"/>
      <c r="EGU263" s="0"/>
      <c r="EGV263" s="0"/>
      <c r="EGW263" s="0"/>
      <c r="EGX263" s="0"/>
      <c r="EGY263" s="0"/>
      <c r="EGZ263" s="0"/>
      <c r="EHA263" s="0"/>
      <c r="EHB263" s="0"/>
      <c r="EHC263" s="0"/>
      <c r="EHD263" s="0"/>
      <c r="EHE263" s="0"/>
      <c r="EHF263" s="0"/>
      <c r="EHG263" s="0"/>
      <c r="EHH263" s="0"/>
      <c r="EHI263" s="0"/>
      <c r="EHJ263" s="0"/>
      <c r="EHK263" s="0"/>
      <c r="EHL263" s="0"/>
      <c r="EHM263" s="0"/>
      <c r="EHN263" s="0"/>
      <c r="EHO263" s="0"/>
      <c r="EHP263" s="0"/>
      <c r="EHQ263" s="0"/>
      <c r="EHR263" s="0"/>
      <c r="EHS263" s="0"/>
      <c r="EHT263" s="0"/>
      <c r="EHU263" s="0"/>
      <c r="EHV263" s="0"/>
      <c r="EHW263" s="0"/>
      <c r="EHX263" s="0"/>
      <c r="EHY263" s="0"/>
      <c r="EHZ263" s="0"/>
      <c r="EIA263" s="0"/>
      <c r="EIB263" s="0"/>
      <c r="EIC263" s="0"/>
      <c r="EID263" s="0"/>
      <c r="EIE263" s="0"/>
      <c r="EIF263" s="0"/>
      <c r="EIG263" s="0"/>
      <c r="EIH263" s="0"/>
      <c r="EII263" s="0"/>
      <c r="EIJ263" s="0"/>
      <c r="EIK263" s="0"/>
      <c r="EIL263" s="0"/>
      <c r="EIM263" s="0"/>
      <c r="EIN263" s="0"/>
      <c r="EIO263" s="0"/>
      <c r="EIP263" s="0"/>
      <c r="EIQ263" s="0"/>
      <c r="EIR263" s="0"/>
      <c r="EIS263" s="0"/>
      <c r="EIT263" s="0"/>
      <c r="EIU263" s="0"/>
      <c r="EIV263" s="0"/>
      <c r="EIW263" s="0"/>
      <c r="EIX263" s="0"/>
      <c r="EIY263" s="0"/>
      <c r="EIZ263" s="0"/>
      <c r="EJA263" s="0"/>
      <c r="EJB263" s="0"/>
      <c r="EJC263" s="0"/>
      <c r="EJD263" s="0"/>
      <c r="EJE263" s="0"/>
      <c r="EJF263" s="0"/>
      <c r="EJG263" s="0"/>
      <c r="EJH263" s="0"/>
      <c r="EJI263" s="0"/>
      <c r="EJJ263" s="0"/>
      <c r="EJK263" s="0"/>
      <c r="EJL263" s="0"/>
      <c r="EJM263" s="0"/>
      <c r="EJN263" s="0"/>
      <c r="EJO263" s="0"/>
      <c r="EJP263" s="0"/>
      <c r="EJQ263" s="0"/>
      <c r="EJR263" s="0"/>
      <c r="EJS263" s="0"/>
      <c r="EJT263" s="0"/>
      <c r="EJU263" s="0"/>
      <c r="EJV263" s="0"/>
      <c r="EJW263" s="0"/>
      <c r="EJX263" s="0"/>
      <c r="EJY263" s="0"/>
      <c r="EJZ263" s="0"/>
      <c r="EKA263" s="0"/>
      <c r="EKB263" s="0"/>
      <c r="EKC263" s="0"/>
      <c r="EKD263" s="0"/>
      <c r="EKE263" s="0"/>
      <c r="EKF263" s="0"/>
      <c r="EKG263" s="0"/>
      <c r="EKH263" s="0"/>
      <c r="EKI263" s="0"/>
      <c r="EKJ263" s="0"/>
      <c r="EKK263" s="0"/>
      <c r="EKL263" s="0"/>
      <c r="EKM263" s="0"/>
      <c r="EKN263" s="0"/>
      <c r="EKO263" s="0"/>
      <c r="EKP263" s="0"/>
      <c r="EKQ263" s="0"/>
      <c r="EKR263" s="0"/>
      <c r="EKS263" s="0"/>
      <c r="EKT263" s="0"/>
      <c r="EKU263" s="0"/>
      <c r="EKV263" s="0"/>
      <c r="EKW263" s="0"/>
      <c r="EKX263" s="0"/>
      <c r="EKY263" s="0"/>
      <c r="EKZ263" s="0"/>
      <c r="ELA263" s="0"/>
      <c r="ELB263" s="0"/>
      <c r="ELC263" s="0"/>
      <c r="ELD263" s="0"/>
      <c r="ELE263" s="0"/>
      <c r="ELF263" s="0"/>
      <c r="ELG263" s="0"/>
      <c r="ELH263" s="0"/>
      <c r="ELI263" s="0"/>
      <c r="ELJ263" s="0"/>
      <c r="ELK263" s="0"/>
      <c r="ELL263" s="0"/>
      <c r="ELM263" s="0"/>
      <c r="ELN263" s="0"/>
      <c r="ELO263" s="0"/>
      <c r="ELP263" s="0"/>
      <c r="ELQ263" s="0"/>
      <c r="ELR263" s="0"/>
      <c r="ELS263" s="0"/>
      <c r="ELT263" s="0"/>
      <c r="ELU263" s="0"/>
      <c r="ELV263" s="0"/>
      <c r="ELW263" s="0"/>
      <c r="ELX263" s="0"/>
      <c r="ELY263" s="0"/>
      <c r="ELZ263" s="0"/>
      <c r="EMA263" s="0"/>
      <c r="EMB263" s="0"/>
      <c r="EMC263" s="0"/>
      <c r="EMD263" s="0"/>
      <c r="EME263" s="0"/>
      <c r="EMF263" s="0"/>
      <c r="EMG263" s="0"/>
      <c r="EMH263" s="0"/>
      <c r="EMI263" s="0"/>
      <c r="EMJ263" s="0"/>
      <c r="EMK263" s="0"/>
      <c r="EML263" s="0"/>
      <c r="EMM263" s="0"/>
      <c r="EMN263" s="0"/>
      <c r="EMO263" s="0"/>
      <c r="EMP263" s="0"/>
      <c r="EMQ263" s="0"/>
      <c r="EMR263" s="0"/>
      <c r="EMS263" s="0"/>
      <c r="EMT263" s="0"/>
      <c r="EMU263" s="0"/>
      <c r="EMV263" s="0"/>
      <c r="EMW263" s="0"/>
      <c r="EMX263" s="0"/>
      <c r="EMY263" s="0"/>
      <c r="EMZ263" s="0"/>
      <c r="ENA263" s="0"/>
      <c r="ENB263" s="0"/>
      <c r="ENC263" s="0"/>
      <c r="END263" s="0"/>
      <c r="ENE263" s="0"/>
      <c r="ENF263" s="0"/>
      <c r="ENG263" s="0"/>
      <c r="ENH263" s="0"/>
      <c r="ENI263" s="0"/>
      <c r="ENJ263" s="0"/>
      <c r="ENK263" s="0"/>
      <c r="ENL263" s="0"/>
      <c r="ENM263" s="0"/>
      <c r="ENN263" s="0"/>
      <c r="ENO263" s="0"/>
      <c r="ENP263" s="0"/>
      <c r="ENQ263" s="0"/>
      <c r="ENR263" s="0"/>
      <c r="ENS263" s="0"/>
      <c r="ENT263" s="0"/>
      <c r="ENU263" s="0"/>
      <c r="ENV263" s="0"/>
      <c r="ENW263" s="0"/>
      <c r="ENX263" s="0"/>
      <c r="ENY263" s="0"/>
      <c r="ENZ263" s="0"/>
      <c r="EOA263" s="0"/>
      <c r="EOB263" s="0"/>
      <c r="EOC263" s="0"/>
      <c r="EOD263" s="0"/>
      <c r="EOE263" s="0"/>
      <c r="EOF263" s="0"/>
      <c r="EOG263" s="0"/>
      <c r="EOH263" s="0"/>
      <c r="EOI263" s="0"/>
      <c r="EOJ263" s="0"/>
      <c r="EOK263" s="0"/>
      <c r="EOL263" s="0"/>
      <c r="EOM263" s="0"/>
      <c r="EON263" s="0"/>
      <c r="EOO263" s="0"/>
      <c r="EOP263" s="0"/>
      <c r="EOQ263" s="0"/>
      <c r="EOR263" s="0"/>
      <c r="EOS263" s="0"/>
      <c r="EOT263" s="0"/>
      <c r="EOU263" s="0"/>
      <c r="EOV263" s="0"/>
      <c r="EOW263" s="0"/>
      <c r="EOX263" s="0"/>
      <c r="EOY263" s="0"/>
      <c r="EOZ263" s="0"/>
      <c r="EPA263" s="0"/>
      <c r="EPB263" s="0"/>
      <c r="EPC263" s="0"/>
      <c r="EPD263" s="0"/>
      <c r="EPE263" s="0"/>
      <c r="EPF263" s="0"/>
      <c r="EPG263" s="0"/>
      <c r="EPH263" s="0"/>
      <c r="EPI263" s="0"/>
      <c r="EPJ263" s="0"/>
      <c r="EPK263" s="0"/>
      <c r="EPL263" s="0"/>
      <c r="EPM263" s="0"/>
      <c r="EPN263" s="0"/>
      <c r="EPO263" s="0"/>
      <c r="EPP263" s="0"/>
      <c r="EPQ263" s="0"/>
      <c r="EPR263" s="0"/>
      <c r="EPS263" s="0"/>
      <c r="EPT263" s="0"/>
      <c r="EPU263" s="0"/>
      <c r="EPV263" s="0"/>
      <c r="EPW263" s="0"/>
      <c r="EPX263" s="0"/>
      <c r="EPY263" s="0"/>
      <c r="EPZ263" s="0"/>
      <c r="EQA263" s="0"/>
      <c r="EQB263" s="0"/>
      <c r="EQC263" s="0"/>
      <c r="EQD263" s="0"/>
      <c r="EQE263" s="0"/>
      <c r="EQF263" s="0"/>
      <c r="EQG263" s="0"/>
      <c r="EQH263" s="0"/>
      <c r="EQI263" s="0"/>
      <c r="EQJ263" s="0"/>
      <c r="EQK263" s="0"/>
      <c r="EQL263" s="0"/>
      <c r="EQM263" s="0"/>
      <c r="EQN263" s="0"/>
      <c r="EQO263" s="0"/>
      <c r="EQP263" s="0"/>
      <c r="EQQ263" s="0"/>
      <c r="EQR263" s="0"/>
      <c r="EQS263" s="0"/>
      <c r="EQT263" s="0"/>
      <c r="EQU263" s="0"/>
      <c r="EQV263" s="0"/>
      <c r="EQW263" s="0"/>
      <c r="EQX263" s="0"/>
      <c r="EQY263" s="0"/>
      <c r="EQZ263" s="0"/>
      <c r="ERA263" s="0"/>
      <c r="ERB263" s="0"/>
      <c r="ERC263" s="0"/>
      <c r="ERD263" s="0"/>
      <c r="ERE263" s="0"/>
      <c r="ERF263" s="0"/>
      <c r="ERG263" s="0"/>
      <c r="ERH263" s="0"/>
      <c r="ERI263" s="0"/>
      <c r="ERJ263" s="0"/>
      <c r="ERK263" s="0"/>
      <c r="ERL263" s="0"/>
      <c r="ERM263" s="0"/>
      <c r="ERN263" s="0"/>
      <c r="ERO263" s="0"/>
      <c r="ERP263" s="0"/>
      <c r="ERQ263" s="0"/>
      <c r="ERR263" s="0"/>
      <c r="ERS263" s="0"/>
      <c r="ERT263" s="0"/>
      <c r="ERU263" s="0"/>
      <c r="ERV263" s="0"/>
      <c r="ERW263" s="0"/>
      <c r="ERX263" s="0"/>
      <c r="ERY263" s="0"/>
      <c r="ERZ263" s="0"/>
      <c r="ESA263" s="0"/>
      <c r="ESB263" s="0"/>
      <c r="ESC263" s="0"/>
      <c r="ESD263" s="0"/>
      <c r="ESE263" s="0"/>
      <c r="ESF263" s="0"/>
      <c r="ESG263" s="0"/>
      <c r="ESH263" s="0"/>
      <c r="ESI263" s="0"/>
      <c r="ESJ263" s="0"/>
      <c r="ESK263" s="0"/>
      <c r="ESL263" s="0"/>
      <c r="ESM263" s="0"/>
      <c r="ESN263" s="0"/>
      <c r="ESO263" s="0"/>
      <c r="ESP263" s="0"/>
      <c r="ESQ263" s="0"/>
      <c r="ESR263" s="0"/>
      <c r="ESS263" s="0"/>
      <c r="EST263" s="0"/>
      <c r="ESU263" s="0"/>
      <c r="ESV263" s="0"/>
      <c r="ESW263" s="0"/>
      <c r="ESX263" s="0"/>
      <c r="ESY263" s="0"/>
      <c r="ESZ263" s="0"/>
      <c r="ETA263" s="0"/>
      <c r="ETB263" s="0"/>
      <c r="ETC263" s="0"/>
      <c r="ETD263" s="0"/>
      <c r="ETE263" s="0"/>
      <c r="ETF263" s="0"/>
      <c r="ETG263" s="0"/>
      <c r="ETH263" s="0"/>
      <c r="ETI263" s="0"/>
      <c r="ETJ263" s="0"/>
      <c r="ETK263" s="0"/>
      <c r="ETL263" s="0"/>
      <c r="ETM263" s="0"/>
      <c r="ETN263" s="0"/>
      <c r="ETO263" s="0"/>
      <c r="ETP263" s="0"/>
      <c r="ETQ263" s="0"/>
      <c r="ETR263" s="0"/>
      <c r="ETS263" s="0"/>
      <c r="ETT263" s="0"/>
      <c r="ETU263" s="0"/>
      <c r="ETV263" s="0"/>
      <c r="ETW263" s="0"/>
      <c r="ETX263" s="0"/>
      <c r="ETY263" s="0"/>
      <c r="ETZ263" s="0"/>
      <c r="EUA263" s="0"/>
      <c r="EUB263" s="0"/>
      <c r="EUC263" s="0"/>
      <c r="EUD263" s="0"/>
      <c r="EUE263" s="0"/>
      <c r="EUF263" s="0"/>
      <c r="EUG263" s="0"/>
      <c r="EUH263" s="0"/>
      <c r="EUI263" s="0"/>
      <c r="EUJ263" s="0"/>
      <c r="EUK263" s="0"/>
      <c r="EUL263" s="0"/>
      <c r="EUM263" s="0"/>
      <c r="EUN263" s="0"/>
      <c r="EUO263" s="0"/>
      <c r="EUP263" s="0"/>
      <c r="EUQ263" s="0"/>
      <c r="EUR263" s="0"/>
      <c r="EUS263" s="0"/>
      <c r="EUT263" s="0"/>
      <c r="EUU263" s="0"/>
      <c r="EUV263" s="0"/>
      <c r="EUW263" s="0"/>
      <c r="EUX263" s="0"/>
      <c r="EUY263" s="0"/>
      <c r="EUZ263" s="0"/>
      <c r="EVA263" s="0"/>
      <c r="EVB263" s="0"/>
      <c r="EVC263" s="0"/>
      <c r="EVD263" s="0"/>
      <c r="EVE263" s="0"/>
      <c r="EVF263" s="0"/>
      <c r="EVG263" s="0"/>
      <c r="EVH263" s="0"/>
      <c r="EVI263" s="0"/>
      <c r="EVJ263" s="0"/>
      <c r="EVK263" s="0"/>
      <c r="EVL263" s="0"/>
      <c r="EVM263" s="0"/>
      <c r="EVN263" s="0"/>
      <c r="EVO263" s="0"/>
      <c r="EVP263" s="0"/>
      <c r="EVQ263" s="0"/>
      <c r="EVR263" s="0"/>
      <c r="EVS263" s="0"/>
      <c r="EVT263" s="0"/>
      <c r="EVU263" s="0"/>
      <c r="EVV263" s="0"/>
      <c r="EVW263" s="0"/>
      <c r="EVX263" s="0"/>
      <c r="EVY263" s="0"/>
      <c r="EVZ263" s="0"/>
      <c r="EWA263" s="0"/>
      <c r="EWB263" s="0"/>
      <c r="EWC263" s="0"/>
      <c r="EWD263" s="0"/>
      <c r="EWE263" s="0"/>
      <c r="EWF263" s="0"/>
      <c r="EWG263" s="0"/>
      <c r="EWH263" s="0"/>
      <c r="EWI263" s="0"/>
      <c r="EWJ263" s="0"/>
      <c r="EWK263" s="0"/>
      <c r="EWL263" s="0"/>
      <c r="EWM263" s="0"/>
      <c r="EWN263" s="0"/>
      <c r="EWO263" s="0"/>
      <c r="EWP263" s="0"/>
      <c r="EWQ263" s="0"/>
      <c r="EWR263" s="0"/>
      <c r="EWS263" s="0"/>
      <c r="EWT263" s="0"/>
      <c r="EWU263" s="0"/>
      <c r="EWV263" s="0"/>
      <c r="EWW263" s="0"/>
      <c r="EWX263" s="0"/>
      <c r="EWY263" s="0"/>
      <c r="EWZ263" s="0"/>
      <c r="EXA263" s="0"/>
      <c r="EXB263" s="0"/>
      <c r="EXC263" s="0"/>
      <c r="EXD263" s="0"/>
      <c r="EXE263" s="0"/>
      <c r="EXF263" s="0"/>
      <c r="EXG263" s="0"/>
      <c r="EXH263" s="0"/>
      <c r="EXI263" s="0"/>
      <c r="EXJ263" s="0"/>
      <c r="EXK263" s="0"/>
      <c r="EXL263" s="0"/>
      <c r="EXM263" s="0"/>
      <c r="EXN263" s="0"/>
      <c r="EXO263" s="0"/>
      <c r="EXP263" s="0"/>
      <c r="EXQ263" s="0"/>
      <c r="EXR263" s="0"/>
      <c r="EXS263" s="0"/>
      <c r="EXT263" s="0"/>
      <c r="EXU263" s="0"/>
      <c r="EXV263" s="0"/>
      <c r="EXW263" s="0"/>
      <c r="EXX263" s="0"/>
      <c r="EXY263" s="0"/>
      <c r="EXZ263" s="0"/>
      <c r="EYA263" s="0"/>
      <c r="EYB263" s="0"/>
      <c r="EYC263" s="0"/>
      <c r="EYD263" s="0"/>
      <c r="EYE263" s="0"/>
      <c r="EYF263" s="0"/>
      <c r="EYG263" s="0"/>
      <c r="EYH263" s="0"/>
      <c r="EYI263" s="0"/>
      <c r="EYJ263" s="0"/>
      <c r="EYK263" s="0"/>
      <c r="EYL263" s="0"/>
      <c r="EYM263" s="0"/>
      <c r="EYN263" s="0"/>
      <c r="EYO263" s="0"/>
      <c r="EYP263" s="0"/>
      <c r="EYQ263" s="0"/>
      <c r="EYR263" s="0"/>
      <c r="EYS263" s="0"/>
      <c r="EYT263" s="0"/>
      <c r="EYU263" s="0"/>
      <c r="EYV263" s="0"/>
      <c r="EYW263" s="0"/>
      <c r="EYX263" s="0"/>
      <c r="EYY263" s="0"/>
      <c r="EYZ263" s="0"/>
      <c r="EZA263" s="0"/>
      <c r="EZB263" s="0"/>
      <c r="EZC263" s="0"/>
      <c r="EZD263" s="0"/>
      <c r="EZE263" s="0"/>
      <c r="EZF263" s="0"/>
      <c r="EZG263" s="0"/>
      <c r="EZH263" s="0"/>
      <c r="EZI263" s="0"/>
      <c r="EZJ263" s="0"/>
      <c r="EZK263" s="0"/>
      <c r="EZL263" s="0"/>
      <c r="EZM263" s="0"/>
      <c r="EZN263" s="0"/>
      <c r="EZO263" s="0"/>
      <c r="EZP263" s="0"/>
      <c r="EZQ263" s="0"/>
      <c r="EZR263" s="0"/>
      <c r="EZS263" s="0"/>
      <c r="EZT263" s="0"/>
      <c r="EZU263" s="0"/>
      <c r="EZV263" s="0"/>
      <c r="EZW263" s="0"/>
      <c r="EZX263" s="0"/>
      <c r="EZY263" s="0"/>
      <c r="EZZ263" s="0"/>
      <c r="FAA263" s="0"/>
      <c r="FAB263" s="0"/>
      <c r="FAC263" s="0"/>
      <c r="FAD263" s="0"/>
      <c r="FAE263" s="0"/>
      <c r="FAF263" s="0"/>
      <c r="FAG263" s="0"/>
      <c r="FAH263" s="0"/>
      <c r="FAI263" s="0"/>
      <c r="FAJ263" s="0"/>
      <c r="FAK263" s="0"/>
      <c r="FAL263" s="0"/>
      <c r="FAM263" s="0"/>
      <c r="FAN263" s="0"/>
      <c r="FAO263" s="0"/>
      <c r="FAP263" s="0"/>
      <c r="FAQ263" s="0"/>
      <c r="FAR263" s="0"/>
      <c r="FAS263" s="0"/>
      <c r="FAT263" s="0"/>
      <c r="FAU263" s="0"/>
      <c r="FAV263" s="0"/>
      <c r="FAW263" s="0"/>
      <c r="FAX263" s="0"/>
      <c r="FAY263" s="0"/>
      <c r="FAZ263" s="0"/>
      <c r="FBA263" s="0"/>
      <c r="FBB263" s="0"/>
      <c r="FBC263" s="0"/>
      <c r="FBD263" s="0"/>
      <c r="FBE263" s="0"/>
      <c r="FBF263" s="0"/>
      <c r="FBG263" s="0"/>
      <c r="FBH263" s="0"/>
      <c r="FBI263" s="0"/>
      <c r="FBJ263" s="0"/>
      <c r="FBK263" s="0"/>
      <c r="FBL263" s="0"/>
      <c r="FBM263" s="0"/>
      <c r="FBN263" s="0"/>
      <c r="FBO263" s="0"/>
      <c r="FBP263" s="0"/>
      <c r="FBQ263" s="0"/>
      <c r="FBR263" s="0"/>
      <c r="FBS263" s="0"/>
      <c r="FBT263" s="0"/>
      <c r="FBU263" s="0"/>
      <c r="FBV263" s="0"/>
      <c r="FBW263" s="0"/>
      <c r="FBX263" s="0"/>
      <c r="FBY263" s="0"/>
      <c r="FBZ263" s="0"/>
      <c r="FCA263" s="0"/>
      <c r="FCB263" s="0"/>
      <c r="FCC263" s="0"/>
      <c r="FCD263" s="0"/>
      <c r="FCE263" s="0"/>
      <c r="FCF263" s="0"/>
      <c r="FCG263" s="0"/>
      <c r="FCH263" s="0"/>
      <c r="FCI263" s="0"/>
      <c r="FCJ263" s="0"/>
      <c r="FCK263" s="0"/>
      <c r="FCL263" s="0"/>
      <c r="FCM263" s="0"/>
      <c r="FCN263" s="0"/>
      <c r="FCO263" s="0"/>
      <c r="FCP263" s="0"/>
      <c r="FCQ263" s="0"/>
      <c r="FCR263" s="0"/>
      <c r="FCS263" s="0"/>
      <c r="FCT263" s="0"/>
      <c r="FCU263" s="0"/>
      <c r="FCV263" s="0"/>
      <c r="FCW263" s="0"/>
      <c r="FCX263" s="0"/>
      <c r="FCY263" s="0"/>
      <c r="FCZ263" s="0"/>
      <c r="FDA263" s="0"/>
      <c r="FDB263" s="0"/>
      <c r="FDC263" s="0"/>
      <c r="FDD263" s="0"/>
      <c r="FDE263" s="0"/>
      <c r="FDF263" s="0"/>
      <c r="FDG263" s="0"/>
      <c r="FDH263" s="0"/>
      <c r="FDI263" s="0"/>
      <c r="FDJ263" s="0"/>
      <c r="FDK263" s="0"/>
      <c r="FDL263" s="0"/>
      <c r="FDM263" s="0"/>
      <c r="FDN263" s="0"/>
      <c r="FDO263" s="0"/>
      <c r="FDP263" s="0"/>
      <c r="FDQ263" s="0"/>
      <c r="FDR263" s="0"/>
      <c r="FDS263" s="0"/>
      <c r="FDT263" s="0"/>
      <c r="FDU263" s="0"/>
      <c r="FDV263" s="0"/>
      <c r="FDW263" s="0"/>
      <c r="FDX263" s="0"/>
      <c r="FDY263" s="0"/>
      <c r="FDZ263" s="0"/>
      <c r="FEA263" s="0"/>
      <c r="FEB263" s="0"/>
      <c r="FEC263" s="0"/>
      <c r="FED263" s="0"/>
      <c r="FEE263" s="0"/>
      <c r="FEF263" s="0"/>
      <c r="FEG263" s="0"/>
      <c r="FEH263" s="0"/>
      <c r="FEI263" s="0"/>
      <c r="FEJ263" s="0"/>
      <c r="FEK263" s="0"/>
      <c r="FEL263" s="0"/>
      <c r="FEM263" s="0"/>
      <c r="FEN263" s="0"/>
      <c r="FEO263" s="0"/>
      <c r="FEP263" s="0"/>
      <c r="FEQ263" s="0"/>
      <c r="FER263" s="0"/>
      <c r="FES263" s="0"/>
      <c r="FET263" s="0"/>
      <c r="FEU263" s="0"/>
      <c r="FEV263" s="0"/>
      <c r="FEW263" s="0"/>
      <c r="FEX263" s="0"/>
      <c r="FEY263" s="0"/>
      <c r="FEZ263" s="0"/>
      <c r="FFA263" s="0"/>
      <c r="FFB263" s="0"/>
      <c r="FFC263" s="0"/>
      <c r="FFD263" s="0"/>
      <c r="FFE263" s="0"/>
      <c r="FFF263" s="0"/>
      <c r="FFG263" s="0"/>
      <c r="FFH263" s="0"/>
      <c r="FFI263" s="0"/>
      <c r="FFJ263" s="0"/>
      <c r="FFK263" s="0"/>
      <c r="FFL263" s="0"/>
      <c r="FFM263" s="0"/>
      <c r="FFN263" s="0"/>
      <c r="FFO263" s="0"/>
      <c r="FFP263" s="0"/>
      <c r="FFQ263" s="0"/>
      <c r="FFR263" s="0"/>
      <c r="FFS263" s="0"/>
      <c r="FFT263" s="0"/>
      <c r="FFU263" s="0"/>
      <c r="FFV263" s="0"/>
      <c r="FFW263" s="0"/>
      <c r="FFX263" s="0"/>
      <c r="FFY263" s="0"/>
      <c r="FFZ263" s="0"/>
      <c r="FGA263" s="0"/>
      <c r="FGB263" s="0"/>
      <c r="FGC263" s="0"/>
      <c r="FGD263" s="0"/>
      <c r="FGE263" s="0"/>
      <c r="FGF263" s="0"/>
      <c r="FGG263" s="0"/>
      <c r="FGH263" s="0"/>
      <c r="FGI263" s="0"/>
      <c r="FGJ263" s="0"/>
      <c r="FGK263" s="0"/>
      <c r="FGL263" s="0"/>
      <c r="FGM263" s="0"/>
      <c r="FGN263" s="0"/>
      <c r="FGO263" s="0"/>
      <c r="FGP263" s="0"/>
      <c r="FGQ263" s="0"/>
      <c r="FGR263" s="0"/>
      <c r="FGS263" s="0"/>
      <c r="FGT263" s="0"/>
      <c r="FGU263" s="0"/>
      <c r="FGV263" s="0"/>
      <c r="FGW263" s="0"/>
      <c r="FGX263" s="0"/>
      <c r="FGY263" s="0"/>
      <c r="FGZ263" s="0"/>
      <c r="FHA263" s="0"/>
      <c r="FHB263" s="0"/>
      <c r="FHC263" s="0"/>
      <c r="FHD263" s="0"/>
      <c r="FHE263" s="0"/>
      <c r="FHF263" s="0"/>
      <c r="FHG263" s="0"/>
      <c r="FHH263" s="0"/>
      <c r="FHI263" s="0"/>
      <c r="FHJ263" s="0"/>
      <c r="FHK263" s="0"/>
      <c r="FHL263" s="0"/>
      <c r="FHM263" s="0"/>
      <c r="FHN263" s="0"/>
      <c r="FHO263" s="0"/>
      <c r="FHP263" s="0"/>
      <c r="FHQ263" s="0"/>
      <c r="FHR263" s="0"/>
      <c r="FHS263" s="0"/>
      <c r="FHT263" s="0"/>
      <c r="FHU263" s="0"/>
      <c r="FHV263" s="0"/>
      <c r="FHW263" s="0"/>
      <c r="FHX263" s="0"/>
      <c r="FHY263" s="0"/>
      <c r="FHZ263" s="0"/>
      <c r="FIA263" s="0"/>
      <c r="FIB263" s="0"/>
      <c r="FIC263" s="0"/>
      <c r="FID263" s="0"/>
      <c r="FIE263" s="0"/>
      <c r="FIF263" s="0"/>
      <c r="FIG263" s="0"/>
      <c r="FIH263" s="0"/>
      <c r="FII263" s="0"/>
      <c r="FIJ263" s="0"/>
      <c r="FIK263" s="0"/>
      <c r="FIL263" s="0"/>
      <c r="FIM263" s="0"/>
      <c r="FIN263" s="0"/>
      <c r="FIO263" s="0"/>
      <c r="FIP263" s="0"/>
      <c r="FIQ263" s="0"/>
      <c r="FIR263" s="0"/>
      <c r="FIS263" s="0"/>
      <c r="FIT263" s="0"/>
      <c r="FIU263" s="0"/>
      <c r="FIV263" s="0"/>
      <c r="FIW263" s="0"/>
      <c r="FIX263" s="0"/>
      <c r="FIY263" s="0"/>
      <c r="FIZ263" s="0"/>
      <c r="FJA263" s="0"/>
      <c r="FJB263" s="0"/>
      <c r="FJC263" s="0"/>
      <c r="FJD263" s="0"/>
      <c r="FJE263" s="0"/>
      <c r="FJF263" s="0"/>
      <c r="FJG263" s="0"/>
      <c r="FJH263" s="0"/>
      <c r="FJI263" s="0"/>
      <c r="FJJ263" s="0"/>
      <c r="FJK263" s="0"/>
      <c r="FJL263" s="0"/>
      <c r="FJM263" s="0"/>
      <c r="FJN263" s="0"/>
      <c r="FJO263" s="0"/>
      <c r="FJP263" s="0"/>
      <c r="FJQ263" s="0"/>
      <c r="FJR263" s="0"/>
      <c r="FJS263" s="0"/>
      <c r="FJT263" s="0"/>
      <c r="FJU263" s="0"/>
      <c r="FJV263" s="0"/>
      <c r="FJW263" s="0"/>
      <c r="FJX263" s="0"/>
      <c r="FJY263" s="0"/>
      <c r="FJZ263" s="0"/>
      <c r="FKA263" s="0"/>
      <c r="FKB263" s="0"/>
      <c r="FKC263" s="0"/>
      <c r="FKD263" s="0"/>
      <c r="FKE263" s="0"/>
      <c r="FKF263" s="0"/>
      <c r="FKG263" s="0"/>
      <c r="FKH263" s="0"/>
      <c r="FKI263" s="0"/>
      <c r="FKJ263" s="0"/>
      <c r="FKK263" s="0"/>
      <c r="FKL263" s="0"/>
      <c r="FKM263" s="0"/>
      <c r="FKN263" s="0"/>
      <c r="FKO263" s="0"/>
      <c r="FKP263" s="0"/>
      <c r="FKQ263" s="0"/>
      <c r="FKR263" s="0"/>
      <c r="FKS263" s="0"/>
      <c r="FKT263" s="0"/>
      <c r="FKU263" s="0"/>
      <c r="FKV263" s="0"/>
      <c r="FKW263" s="0"/>
      <c r="FKX263" s="0"/>
      <c r="FKY263" s="0"/>
      <c r="FKZ263" s="0"/>
      <c r="FLA263" s="0"/>
      <c r="FLB263" s="0"/>
      <c r="FLC263" s="0"/>
      <c r="FLD263" s="0"/>
      <c r="FLE263" s="0"/>
      <c r="FLF263" s="0"/>
      <c r="FLG263" s="0"/>
      <c r="FLH263" s="0"/>
      <c r="FLI263" s="0"/>
      <c r="FLJ263" s="0"/>
      <c r="FLK263" s="0"/>
      <c r="FLL263" s="0"/>
      <c r="FLM263" s="0"/>
      <c r="FLN263" s="0"/>
      <c r="FLO263" s="0"/>
      <c r="FLP263" s="0"/>
      <c r="FLQ263" s="0"/>
      <c r="FLR263" s="0"/>
      <c r="FLS263" s="0"/>
      <c r="FLT263" s="0"/>
      <c r="FLU263" s="0"/>
      <c r="FLV263" s="0"/>
      <c r="FLW263" s="0"/>
      <c r="FLX263" s="0"/>
      <c r="FLY263" s="0"/>
      <c r="FLZ263" s="0"/>
      <c r="FMA263" s="0"/>
      <c r="FMB263" s="0"/>
      <c r="FMC263" s="0"/>
      <c r="FMD263" s="0"/>
      <c r="FME263" s="0"/>
      <c r="FMF263" s="0"/>
      <c r="FMG263" s="0"/>
      <c r="FMH263" s="0"/>
      <c r="FMI263" s="0"/>
      <c r="FMJ263" s="0"/>
      <c r="FMK263" s="0"/>
      <c r="FML263" s="0"/>
      <c r="FMM263" s="0"/>
      <c r="FMN263" s="0"/>
      <c r="FMO263" s="0"/>
      <c r="FMP263" s="0"/>
      <c r="FMQ263" s="0"/>
      <c r="FMR263" s="0"/>
      <c r="FMS263" s="0"/>
      <c r="FMT263" s="0"/>
      <c r="FMU263" s="0"/>
      <c r="FMV263" s="0"/>
      <c r="FMW263" s="0"/>
      <c r="FMX263" s="0"/>
      <c r="FMY263" s="0"/>
      <c r="FMZ263" s="0"/>
      <c r="FNA263" s="0"/>
      <c r="FNB263" s="0"/>
      <c r="FNC263" s="0"/>
      <c r="FND263" s="0"/>
      <c r="FNE263" s="0"/>
      <c r="FNF263" s="0"/>
      <c r="FNG263" s="0"/>
      <c r="FNH263" s="0"/>
      <c r="FNI263" s="0"/>
      <c r="FNJ263" s="0"/>
      <c r="FNK263" s="0"/>
      <c r="FNL263" s="0"/>
      <c r="FNM263" s="0"/>
      <c r="FNN263" s="0"/>
      <c r="FNO263" s="0"/>
      <c r="FNP263" s="0"/>
      <c r="FNQ263" s="0"/>
      <c r="FNR263" s="0"/>
      <c r="FNS263" s="0"/>
      <c r="FNT263" s="0"/>
      <c r="FNU263" s="0"/>
      <c r="FNV263" s="0"/>
      <c r="FNW263" s="0"/>
      <c r="FNX263" s="0"/>
      <c r="FNY263" s="0"/>
      <c r="FNZ263" s="0"/>
      <c r="FOA263" s="0"/>
      <c r="FOB263" s="0"/>
      <c r="FOC263" s="0"/>
      <c r="FOD263" s="0"/>
      <c r="FOE263" s="0"/>
      <c r="FOF263" s="0"/>
      <c r="FOG263" s="0"/>
      <c r="FOH263" s="0"/>
      <c r="FOI263" s="0"/>
      <c r="FOJ263" s="0"/>
      <c r="FOK263" s="0"/>
      <c r="FOL263" s="0"/>
      <c r="FOM263" s="0"/>
      <c r="FON263" s="0"/>
      <c r="FOO263" s="0"/>
      <c r="FOP263" s="0"/>
      <c r="FOQ263" s="0"/>
      <c r="FOR263" s="0"/>
      <c r="FOS263" s="0"/>
      <c r="FOT263" s="0"/>
      <c r="FOU263" s="0"/>
      <c r="FOV263" s="0"/>
      <c r="FOW263" s="0"/>
      <c r="FOX263" s="0"/>
      <c r="FOY263" s="0"/>
      <c r="FOZ263" s="0"/>
      <c r="FPA263" s="0"/>
      <c r="FPB263" s="0"/>
      <c r="FPC263" s="0"/>
      <c r="FPD263" s="0"/>
      <c r="FPE263" s="0"/>
      <c r="FPF263" s="0"/>
      <c r="FPG263" s="0"/>
      <c r="FPH263" s="0"/>
      <c r="FPI263" s="0"/>
      <c r="FPJ263" s="0"/>
      <c r="FPK263" s="0"/>
      <c r="FPL263" s="0"/>
      <c r="FPM263" s="0"/>
      <c r="FPN263" s="0"/>
      <c r="FPO263" s="0"/>
      <c r="FPP263" s="0"/>
      <c r="FPQ263" s="0"/>
      <c r="FPR263" s="0"/>
      <c r="FPS263" s="0"/>
      <c r="FPT263" s="0"/>
      <c r="FPU263" s="0"/>
      <c r="FPV263" s="0"/>
      <c r="FPW263" s="0"/>
      <c r="FPX263" s="0"/>
      <c r="FPY263" s="0"/>
      <c r="FPZ263" s="0"/>
      <c r="FQA263" s="0"/>
      <c r="FQB263" s="0"/>
      <c r="FQC263" s="0"/>
      <c r="FQD263" s="0"/>
      <c r="FQE263" s="0"/>
      <c r="FQF263" s="0"/>
      <c r="FQG263" s="0"/>
      <c r="FQH263" s="0"/>
      <c r="FQI263" s="0"/>
      <c r="FQJ263" s="0"/>
      <c r="FQK263" s="0"/>
      <c r="FQL263" s="0"/>
      <c r="FQM263" s="0"/>
      <c r="FQN263" s="0"/>
      <c r="FQO263" s="0"/>
      <c r="FQP263" s="0"/>
      <c r="FQQ263" s="0"/>
      <c r="FQR263" s="0"/>
      <c r="FQS263" s="0"/>
      <c r="FQT263" s="0"/>
      <c r="FQU263" s="0"/>
      <c r="FQV263" s="0"/>
      <c r="FQW263" s="0"/>
      <c r="FQX263" s="0"/>
      <c r="FQY263" s="0"/>
      <c r="FQZ263" s="0"/>
      <c r="FRA263" s="0"/>
      <c r="FRB263" s="0"/>
      <c r="FRC263" s="0"/>
      <c r="FRD263" s="0"/>
      <c r="FRE263" s="0"/>
      <c r="FRF263" s="0"/>
      <c r="FRG263" s="0"/>
      <c r="FRH263" s="0"/>
      <c r="FRI263" s="0"/>
      <c r="FRJ263" s="0"/>
      <c r="FRK263" s="0"/>
      <c r="FRL263" s="0"/>
      <c r="FRM263" s="0"/>
      <c r="FRN263" s="0"/>
      <c r="FRO263" s="0"/>
      <c r="FRP263" s="0"/>
      <c r="FRQ263" s="0"/>
      <c r="FRR263" s="0"/>
      <c r="FRS263" s="0"/>
      <c r="FRT263" s="0"/>
      <c r="FRU263" s="0"/>
      <c r="FRV263" s="0"/>
      <c r="FRW263" s="0"/>
      <c r="FRX263" s="0"/>
      <c r="FRY263" s="0"/>
      <c r="FRZ263" s="0"/>
      <c r="FSA263" s="0"/>
      <c r="FSB263" s="0"/>
      <c r="FSC263" s="0"/>
      <c r="FSD263" s="0"/>
      <c r="FSE263" s="0"/>
      <c r="FSF263" s="0"/>
      <c r="FSG263" s="0"/>
      <c r="FSH263" s="0"/>
      <c r="FSI263" s="0"/>
      <c r="FSJ263" s="0"/>
      <c r="FSK263" s="0"/>
      <c r="FSL263" s="0"/>
      <c r="FSM263" s="0"/>
      <c r="FSN263" s="0"/>
      <c r="FSO263" s="0"/>
      <c r="FSP263" s="0"/>
      <c r="FSQ263" s="0"/>
      <c r="FSR263" s="0"/>
      <c r="FSS263" s="0"/>
      <c r="FST263" s="0"/>
      <c r="FSU263" s="0"/>
      <c r="FSV263" s="0"/>
      <c r="FSW263" s="0"/>
      <c r="FSX263" s="0"/>
      <c r="FSY263" s="0"/>
      <c r="FSZ263" s="0"/>
      <c r="FTA263" s="0"/>
      <c r="FTB263" s="0"/>
      <c r="FTC263" s="0"/>
      <c r="FTD263" s="0"/>
      <c r="FTE263" s="0"/>
      <c r="FTF263" s="0"/>
      <c r="FTG263" s="0"/>
      <c r="FTH263" s="0"/>
      <c r="FTI263" s="0"/>
      <c r="FTJ263" s="0"/>
      <c r="FTK263" s="0"/>
      <c r="FTL263" s="0"/>
      <c r="FTM263" s="0"/>
      <c r="FTN263" s="0"/>
      <c r="FTO263" s="0"/>
      <c r="FTP263" s="0"/>
      <c r="FTQ263" s="0"/>
      <c r="FTR263" s="0"/>
      <c r="FTS263" s="0"/>
      <c r="FTT263" s="0"/>
      <c r="FTU263" s="0"/>
      <c r="FTV263" s="0"/>
      <c r="FTW263" s="0"/>
      <c r="FTX263" s="0"/>
      <c r="FTY263" s="0"/>
      <c r="FTZ263" s="0"/>
      <c r="FUA263" s="0"/>
      <c r="FUB263" s="0"/>
      <c r="FUC263" s="0"/>
      <c r="FUD263" s="0"/>
      <c r="FUE263" s="0"/>
      <c r="FUF263" s="0"/>
      <c r="FUG263" s="0"/>
      <c r="FUH263" s="0"/>
      <c r="FUI263" s="0"/>
      <c r="FUJ263" s="0"/>
      <c r="FUK263" s="0"/>
      <c r="FUL263" s="0"/>
      <c r="FUM263" s="0"/>
      <c r="FUN263" s="0"/>
      <c r="FUO263" s="0"/>
      <c r="FUP263" s="0"/>
      <c r="FUQ263" s="0"/>
      <c r="FUR263" s="0"/>
      <c r="FUS263" s="0"/>
      <c r="FUT263" s="0"/>
      <c r="FUU263" s="0"/>
      <c r="FUV263" s="0"/>
      <c r="FUW263" s="0"/>
      <c r="FUX263" s="0"/>
      <c r="FUY263" s="0"/>
      <c r="FUZ263" s="0"/>
      <c r="FVA263" s="0"/>
      <c r="FVB263" s="0"/>
      <c r="FVC263" s="0"/>
      <c r="FVD263" s="0"/>
      <c r="FVE263" s="0"/>
      <c r="FVF263" s="0"/>
      <c r="FVG263" s="0"/>
      <c r="FVH263" s="0"/>
      <c r="FVI263" s="0"/>
      <c r="FVJ263" s="0"/>
      <c r="FVK263" s="0"/>
      <c r="FVL263" s="0"/>
      <c r="FVM263" s="0"/>
      <c r="FVN263" s="0"/>
      <c r="FVO263" s="0"/>
      <c r="FVP263" s="0"/>
      <c r="FVQ263" s="0"/>
      <c r="FVR263" s="0"/>
      <c r="FVS263" s="0"/>
      <c r="FVT263" s="0"/>
      <c r="FVU263" s="0"/>
      <c r="FVV263" s="0"/>
      <c r="FVW263" s="0"/>
      <c r="FVX263" s="0"/>
      <c r="FVY263" s="0"/>
      <c r="FVZ263" s="0"/>
      <c r="FWA263" s="0"/>
      <c r="FWB263" s="0"/>
      <c r="FWC263" s="0"/>
      <c r="FWD263" s="0"/>
      <c r="FWE263" s="0"/>
      <c r="FWF263" s="0"/>
      <c r="FWG263" s="0"/>
      <c r="FWH263" s="0"/>
      <c r="FWI263" s="0"/>
      <c r="FWJ263" s="0"/>
      <c r="FWK263" s="0"/>
      <c r="FWL263" s="0"/>
      <c r="FWM263" s="0"/>
      <c r="FWN263" s="0"/>
      <c r="FWO263" s="0"/>
      <c r="FWP263" s="0"/>
      <c r="FWQ263" s="0"/>
      <c r="FWR263" s="0"/>
      <c r="FWS263" s="0"/>
      <c r="FWT263" s="0"/>
      <c r="FWU263" s="0"/>
      <c r="FWV263" s="0"/>
      <c r="FWW263" s="0"/>
      <c r="FWX263" s="0"/>
      <c r="FWY263" s="0"/>
      <c r="FWZ263" s="0"/>
      <c r="FXA263" s="0"/>
      <c r="FXB263" s="0"/>
      <c r="FXC263" s="0"/>
      <c r="FXD263" s="0"/>
      <c r="FXE263" s="0"/>
      <c r="FXF263" s="0"/>
      <c r="FXG263" s="0"/>
      <c r="FXH263" s="0"/>
      <c r="FXI263" s="0"/>
      <c r="FXJ263" s="0"/>
      <c r="FXK263" s="0"/>
      <c r="FXL263" s="0"/>
      <c r="FXM263" s="0"/>
      <c r="FXN263" s="0"/>
      <c r="FXO263" s="0"/>
      <c r="FXP263" s="0"/>
      <c r="FXQ263" s="0"/>
      <c r="FXR263" s="0"/>
      <c r="FXS263" s="0"/>
      <c r="FXT263" s="0"/>
      <c r="FXU263" s="0"/>
      <c r="FXV263" s="0"/>
      <c r="FXW263" s="0"/>
      <c r="FXX263" s="0"/>
      <c r="FXY263" s="0"/>
      <c r="FXZ263" s="0"/>
      <c r="FYA263" s="0"/>
      <c r="FYB263" s="0"/>
      <c r="FYC263" s="0"/>
      <c r="FYD263" s="0"/>
      <c r="FYE263" s="0"/>
      <c r="FYF263" s="0"/>
      <c r="FYG263" s="0"/>
      <c r="FYH263" s="0"/>
      <c r="FYI263" s="0"/>
      <c r="FYJ263" s="0"/>
      <c r="FYK263" s="0"/>
      <c r="FYL263" s="0"/>
      <c r="FYM263" s="0"/>
      <c r="FYN263" s="0"/>
      <c r="FYO263" s="0"/>
      <c r="FYP263" s="0"/>
      <c r="FYQ263" s="0"/>
      <c r="FYR263" s="0"/>
      <c r="FYS263" s="0"/>
      <c r="FYT263" s="0"/>
      <c r="FYU263" s="0"/>
      <c r="FYV263" s="0"/>
      <c r="FYW263" s="0"/>
      <c r="FYX263" s="0"/>
      <c r="FYY263" s="0"/>
      <c r="FYZ263" s="0"/>
      <c r="FZA263" s="0"/>
      <c r="FZB263" s="0"/>
      <c r="FZC263" s="0"/>
      <c r="FZD263" s="0"/>
      <c r="FZE263" s="0"/>
      <c r="FZF263" s="0"/>
      <c r="FZG263" s="0"/>
      <c r="FZH263" s="0"/>
      <c r="FZI263" s="0"/>
      <c r="FZJ263" s="0"/>
      <c r="FZK263" s="0"/>
      <c r="FZL263" s="0"/>
      <c r="FZM263" s="0"/>
      <c r="FZN263" s="0"/>
      <c r="FZO263" s="0"/>
      <c r="FZP263" s="0"/>
      <c r="FZQ263" s="0"/>
      <c r="FZR263" s="0"/>
      <c r="FZS263" s="0"/>
      <c r="FZT263" s="0"/>
      <c r="FZU263" s="0"/>
      <c r="FZV263" s="0"/>
      <c r="FZW263" s="0"/>
      <c r="FZX263" s="0"/>
      <c r="FZY263" s="0"/>
      <c r="FZZ263" s="0"/>
      <c r="GAA263" s="0"/>
      <c r="GAB263" s="0"/>
      <c r="GAC263" s="0"/>
      <c r="GAD263" s="0"/>
      <c r="GAE263" s="0"/>
      <c r="GAF263" s="0"/>
      <c r="GAG263" s="0"/>
      <c r="GAH263" s="0"/>
      <c r="GAI263" s="0"/>
      <c r="GAJ263" s="0"/>
      <c r="GAK263" s="0"/>
      <c r="GAL263" s="0"/>
      <c r="GAM263" s="0"/>
      <c r="GAN263" s="0"/>
      <c r="GAO263" s="0"/>
      <c r="GAP263" s="0"/>
      <c r="GAQ263" s="0"/>
      <c r="GAR263" s="0"/>
      <c r="GAS263" s="0"/>
      <c r="GAT263" s="0"/>
      <c r="GAU263" s="0"/>
      <c r="GAV263" s="0"/>
      <c r="GAW263" s="0"/>
      <c r="GAX263" s="0"/>
      <c r="GAY263" s="0"/>
      <c r="GAZ263" s="0"/>
      <c r="GBA263" s="0"/>
      <c r="GBB263" s="0"/>
      <c r="GBC263" s="0"/>
      <c r="GBD263" s="0"/>
      <c r="GBE263" s="0"/>
      <c r="GBF263" s="0"/>
      <c r="GBG263" s="0"/>
      <c r="GBH263" s="0"/>
      <c r="GBI263" s="0"/>
      <c r="GBJ263" s="0"/>
      <c r="GBK263" s="0"/>
      <c r="GBL263" s="0"/>
      <c r="GBM263" s="0"/>
      <c r="GBN263" s="0"/>
      <c r="GBO263" s="0"/>
      <c r="GBP263" s="0"/>
      <c r="GBQ263" s="0"/>
      <c r="GBR263" s="0"/>
      <c r="GBS263" s="0"/>
      <c r="GBT263" s="0"/>
      <c r="GBU263" s="0"/>
      <c r="GBV263" s="0"/>
      <c r="GBW263" s="0"/>
      <c r="GBX263" s="0"/>
      <c r="GBY263" s="0"/>
      <c r="GBZ263" s="0"/>
      <c r="GCA263" s="0"/>
      <c r="GCB263" s="0"/>
      <c r="GCC263" s="0"/>
      <c r="GCD263" s="0"/>
      <c r="GCE263" s="0"/>
      <c r="GCF263" s="0"/>
      <c r="GCG263" s="0"/>
      <c r="GCH263" s="0"/>
      <c r="GCI263" s="0"/>
      <c r="GCJ263" s="0"/>
      <c r="GCK263" s="0"/>
      <c r="GCL263" s="0"/>
      <c r="GCM263" s="0"/>
      <c r="GCN263" s="0"/>
      <c r="GCO263" s="0"/>
      <c r="GCP263" s="0"/>
      <c r="GCQ263" s="0"/>
      <c r="GCR263" s="0"/>
      <c r="GCS263" s="0"/>
      <c r="GCT263" s="0"/>
      <c r="GCU263" s="0"/>
      <c r="GCV263" s="0"/>
      <c r="GCW263" s="0"/>
      <c r="GCX263" s="0"/>
      <c r="GCY263" s="0"/>
      <c r="GCZ263" s="0"/>
      <c r="GDA263" s="0"/>
      <c r="GDB263" s="0"/>
      <c r="GDC263" s="0"/>
      <c r="GDD263" s="0"/>
      <c r="GDE263" s="0"/>
      <c r="GDF263" s="0"/>
      <c r="GDG263" s="0"/>
      <c r="GDH263" s="0"/>
      <c r="GDI263" s="0"/>
      <c r="GDJ263" s="0"/>
      <c r="GDK263" s="0"/>
      <c r="GDL263" s="0"/>
      <c r="GDM263" s="0"/>
      <c r="GDN263" s="0"/>
      <c r="GDO263" s="0"/>
      <c r="GDP263" s="0"/>
      <c r="GDQ263" s="0"/>
      <c r="GDR263" s="0"/>
      <c r="GDS263" s="0"/>
      <c r="GDT263" s="0"/>
      <c r="GDU263" s="0"/>
      <c r="GDV263" s="0"/>
      <c r="GDW263" s="0"/>
      <c r="GDX263" s="0"/>
      <c r="GDY263" s="0"/>
      <c r="GDZ263" s="0"/>
      <c r="GEA263" s="0"/>
      <c r="GEB263" s="0"/>
      <c r="GEC263" s="0"/>
      <c r="GED263" s="0"/>
      <c r="GEE263" s="0"/>
      <c r="GEF263" s="0"/>
      <c r="GEG263" s="0"/>
      <c r="GEH263" s="0"/>
      <c r="GEI263" s="0"/>
      <c r="GEJ263" s="0"/>
      <c r="GEK263" s="0"/>
      <c r="GEL263" s="0"/>
      <c r="GEM263" s="0"/>
      <c r="GEN263" s="0"/>
      <c r="GEO263" s="0"/>
      <c r="GEP263" s="0"/>
      <c r="GEQ263" s="0"/>
      <c r="GER263" s="0"/>
      <c r="GES263" s="0"/>
      <c r="GET263" s="0"/>
      <c r="GEU263" s="0"/>
      <c r="GEV263" s="0"/>
      <c r="GEW263" s="0"/>
      <c r="GEX263" s="0"/>
      <c r="GEY263" s="0"/>
      <c r="GEZ263" s="0"/>
      <c r="GFA263" s="0"/>
      <c r="GFB263" s="0"/>
      <c r="GFC263" s="0"/>
      <c r="GFD263" s="0"/>
      <c r="GFE263" s="0"/>
      <c r="GFF263" s="0"/>
      <c r="GFG263" s="0"/>
      <c r="GFH263" s="0"/>
      <c r="GFI263" s="0"/>
      <c r="GFJ263" s="0"/>
      <c r="GFK263" s="0"/>
      <c r="GFL263" s="0"/>
      <c r="GFM263" s="0"/>
      <c r="GFN263" s="0"/>
      <c r="GFO263" s="0"/>
      <c r="GFP263" s="0"/>
      <c r="GFQ263" s="0"/>
      <c r="GFR263" s="0"/>
      <c r="GFS263" s="0"/>
      <c r="GFT263" s="0"/>
      <c r="GFU263" s="0"/>
      <c r="GFV263" s="0"/>
      <c r="GFW263" s="0"/>
      <c r="GFX263" s="0"/>
      <c r="GFY263" s="0"/>
      <c r="GFZ263" s="0"/>
      <c r="GGA263" s="0"/>
      <c r="GGB263" s="0"/>
      <c r="GGC263" s="0"/>
      <c r="GGD263" s="0"/>
      <c r="GGE263" s="0"/>
      <c r="GGF263" s="0"/>
      <c r="GGG263" s="0"/>
      <c r="GGH263" s="0"/>
      <c r="GGI263" s="0"/>
      <c r="GGJ263" s="0"/>
      <c r="GGK263" s="0"/>
      <c r="GGL263" s="0"/>
      <c r="GGM263" s="0"/>
      <c r="GGN263" s="0"/>
      <c r="GGO263" s="0"/>
      <c r="GGP263" s="0"/>
      <c r="GGQ263" s="0"/>
      <c r="GGR263" s="0"/>
      <c r="GGS263" s="0"/>
      <c r="GGT263" s="0"/>
      <c r="GGU263" s="0"/>
      <c r="GGV263" s="0"/>
      <c r="GGW263" s="0"/>
      <c r="GGX263" s="0"/>
      <c r="GGY263" s="0"/>
      <c r="GGZ263" s="0"/>
      <c r="GHA263" s="0"/>
      <c r="GHB263" s="0"/>
      <c r="GHC263" s="0"/>
      <c r="GHD263" s="0"/>
      <c r="GHE263" s="0"/>
      <c r="GHF263" s="0"/>
      <c r="GHG263" s="0"/>
      <c r="GHH263" s="0"/>
      <c r="GHI263" s="0"/>
      <c r="GHJ263" s="0"/>
      <c r="GHK263" s="0"/>
      <c r="GHL263" s="0"/>
      <c r="GHM263" s="0"/>
      <c r="GHN263" s="0"/>
      <c r="GHO263" s="0"/>
      <c r="GHP263" s="0"/>
      <c r="GHQ263" s="0"/>
      <c r="GHR263" s="0"/>
      <c r="GHS263" s="0"/>
      <c r="GHT263" s="0"/>
      <c r="GHU263" s="0"/>
      <c r="GHV263" s="0"/>
      <c r="GHW263" s="0"/>
      <c r="GHX263" s="0"/>
      <c r="GHY263" s="0"/>
      <c r="GHZ263" s="0"/>
      <c r="GIA263" s="0"/>
      <c r="GIB263" s="0"/>
      <c r="GIC263" s="0"/>
      <c r="GID263" s="0"/>
      <c r="GIE263" s="0"/>
      <c r="GIF263" s="0"/>
      <c r="GIG263" s="0"/>
      <c r="GIH263" s="0"/>
      <c r="GII263" s="0"/>
      <c r="GIJ263" s="0"/>
      <c r="GIK263" s="0"/>
      <c r="GIL263" s="0"/>
      <c r="GIM263" s="0"/>
      <c r="GIN263" s="0"/>
      <c r="GIO263" s="0"/>
      <c r="GIP263" s="0"/>
      <c r="GIQ263" s="0"/>
      <c r="GIR263" s="0"/>
      <c r="GIS263" s="0"/>
      <c r="GIT263" s="0"/>
      <c r="GIU263" s="0"/>
      <c r="GIV263" s="0"/>
      <c r="GIW263" s="0"/>
      <c r="GIX263" s="0"/>
      <c r="GIY263" s="0"/>
      <c r="GIZ263" s="0"/>
      <c r="GJA263" s="0"/>
      <c r="GJB263" s="0"/>
      <c r="GJC263" s="0"/>
      <c r="GJD263" s="0"/>
      <c r="GJE263" s="0"/>
      <c r="GJF263" s="0"/>
      <c r="GJG263" s="0"/>
      <c r="GJH263" s="0"/>
      <c r="GJI263" s="0"/>
      <c r="GJJ263" s="0"/>
      <c r="GJK263" s="0"/>
      <c r="GJL263" s="0"/>
      <c r="GJM263" s="0"/>
      <c r="GJN263" s="0"/>
      <c r="GJO263" s="0"/>
      <c r="GJP263" s="0"/>
      <c r="GJQ263" s="0"/>
      <c r="GJR263" s="0"/>
      <c r="GJS263" s="0"/>
      <c r="GJT263" s="0"/>
      <c r="GJU263" s="0"/>
      <c r="GJV263" s="0"/>
      <c r="GJW263" s="0"/>
      <c r="GJX263" s="0"/>
      <c r="GJY263" s="0"/>
      <c r="GJZ263" s="0"/>
      <c r="GKA263" s="0"/>
      <c r="GKB263" s="0"/>
      <c r="GKC263" s="0"/>
      <c r="GKD263" s="0"/>
      <c r="GKE263" s="0"/>
      <c r="GKF263" s="0"/>
      <c r="GKG263" s="0"/>
      <c r="GKH263" s="0"/>
      <c r="GKI263" s="0"/>
      <c r="GKJ263" s="0"/>
      <c r="GKK263" s="0"/>
      <c r="GKL263" s="0"/>
      <c r="GKM263" s="0"/>
      <c r="GKN263" s="0"/>
      <c r="GKO263" s="0"/>
      <c r="GKP263" s="0"/>
      <c r="GKQ263" s="0"/>
      <c r="GKR263" s="0"/>
      <c r="GKS263" s="0"/>
      <c r="GKT263" s="0"/>
      <c r="GKU263" s="0"/>
      <c r="GKV263" s="0"/>
      <c r="GKW263" s="0"/>
      <c r="GKX263" s="0"/>
      <c r="GKY263" s="0"/>
      <c r="GKZ263" s="0"/>
      <c r="GLA263" s="0"/>
      <c r="GLB263" s="0"/>
      <c r="GLC263" s="0"/>
      <c r="GLD263" s="0"/>
      <c r="GLE263" s="0"/>
      <c r="GLF263" s="0"/>
      <c r="GLG263" s="0"/>
      <c r="GLH263" s="0"/>
      <c r="GLI263" s="0"/>
      <c r="GLJ263" s="0"/>
      <c r="GLK263" s="0"/>
      <c r="GLL263" s="0"/>
      <c r="GLM263" s="0"/>
      <c r="GLN263" s="0"/>
      <c r="GLO263" s="0"/>
      <c r="GLP263" s="0"/>
      <c r="GLQ263" s="0"/>
      <c r="GLR263" s="0"/>
      <c r="GLS263" s="0"/>
      <c r="GLT263" s="0"/>
      <c r="GLU263" s="0"/>
      <c r="GLV263" s="0"/>
      <c r="GLW263" s="0"/>
      <c r="GLX263" s="0"/>
      <c r="GLY263" s="0"/>
      <c r="GLZ263" s="0"/>
      <c r="GMA263" s="0"/>
      <c r="GMB263" s="0"/>
      <c r="GMC263" s="0"/>
      <c r="GMD263" s="0"/>
      <c r="GME263" s="0"/>
      <c r="GMF263" s="0"/>
      <c r="GMG263" s="0"/>
      <c r="GMH263" s="0"/>
      <c r="GMI263" s="0"/>
      <c r="GMJ263" s="0"/>
      <c r="GMK263" s="0"/>
      <c r="GML263" s="0"/>
      <c r="GMM263" s="0"/>
      <c r="GMN263" s="0"/>
      <c r="GMO263" s="0"/>
      <c r="GMP263" s="0"/>
      <c r="GMQ263" s="0"/>
      <c r="GMR263" s="0"/>
      <c r="GMS263" s="0"/>
      <c r="GMT263" s="0"/>
      <c r="GMU263" s="0"/>
      <c r="GMV263" s="0"/>
      <c r="GMW263" s="0"/>
      <c r="GMX263" s="0"/>
      <c r="GMY263" s="0"/>
      <c r="GMZ263" s="0"/>
      <c r="GNA263" s="0"/>
      <c r="GNB263" s="0"/>
      <c r="GNC263" s="0"/>
      <c r="GND263" s="0"/>
      <c r="GNE263" s="0"/>
      <c r="GNF263" s="0"/>
      <c r="GNG263" s="0"/>
      <c r="GNH263" s="0"/>
      <c r="GNI263" s="0"/>
      <c r="GNJ263" s="0"/>
      <c r="GNK263" s="0"/>
      <c r="GNL263" s="0"/>
      <c r="GNM263" s="0"/>
      <c r="GNN263" s="0"/>
      <c r="GNO263" s="0"/>
      <c r="GNP263" s="0"/>
      <c r="GNQ263" s="0"/>
      <c r="GNR263" s="0"/>
      <c r="GNS263" s="0"/>
      <c r="GNT263" s="0"/>
      <c r="GNU263" s="0"/>
      <c r="GNV263" s="0"/>
      <c r="GNW263" s="0"/>
      <c r="GNX263" s="0"/>
      <c r="GNY263" s="0"/>
      <c r="GNZ263" s="0"/>
      <c r="GOA263" s="0"/>
      <c r="GOB263" s="0"/>
      <c r="GOC263" s="0"/>
      <c r="GOD263" s="0"/>
      <c r="GOE263" s="0"/>
      <c r="GOF263" s="0"/>
      <c r="GOG263" s="0"/>
      <c r="GOH263" s="0"/>
      <c r="GOI263" s="0"/>
      <c r="GOJ263" s="0"/>
      <c r="GOK263" s="0"/>
      <c r="GOL263" s="0"/>
      <c r="GOM263" s="0"/>
      <c r="GON263" s="0"/>
      <c r="GOO263" s="0"/>
      <c r="GOP263" s="0"/>
      <c r="GOQ263" s="0"/>
      <c r="GOR263" s="0"/>
      <c r="GOS263" s="0"/>
      <c r="GOT263" s="0"/>
      <c r="GOU263" s="0"/>
      <c r="GOV263" s="0"/>
      <c r="GOW263" s="0"/>
      <c r="GOX263" s="0"/>
      <c r="GOY263" s="0"/>
      <c r="GOZ263" s="0"/>
      <c r="GPA263" s="0"/>
      <c r="GPB263" s="0"/>
      <c r="GPC263" s="0"/>
      <c r="GPD263" s="0"/>
      <c r="GPE263" s="0"/>
      <c r="GPF263" s="0"/>
      <c r="GPG263" s="0"/>
      <c r="GPH263" s="0"/>
      <c r="GPI263" s="0"/>
      <c r="GPJ263" s="0"/>
      <c r="GPK263" s="0"/>
      <c r="GPL263" s="0"/>
      <c r="GPM263" s="0"/>
      <c r="GPN263" s="0"/>
      <c r="GPO263" s="0"/>
      <c r="GPP263" s="0"/>
      <c r="GPQ263" s="0"/>
      <c r="GPR263" s="0"/>
      <c r="GPS263" s="0"/>
      <c r="GPT263" s="0"/>
      <c r="GPU263" s="0"/>
      <c r="GPV263" s="0"/>
      <c r="GPW263" s="0"/>
      <c r="GPX263" s="0"/>
      <c r="GPY263" s="0"/>
      <c r="GPZ263" s="0"/>
      <c r="GQA263" s="0"/>
      <c r="GQB263" s="0"/>
      <c r="GQC263" s="0"/>
      <c r="GQD263" s="0"/>
      <c r="GQE263" s="0"/>
      <c r="GQF263" s="0"/>
      <c r="GQG263" s="0"/>
      <c r="GQH263" s="0"/>
      <c r="GQI263" s="0"/>
      <c r="GQJ263" s="0"/>
      <c r="GQK263" s="0"/>
      <c r="GQL263" s="0"/>
      <c r="GQM263" s="0"/>
      <c r="GQN263" s="0"/>
      <c r="GQO263" s="0"/>
      <c r="GQP263" s="0"/>
      <c r="GQQ263" s="0"/>
      <c r="GQR263" s="0"/>
      <c r="GQS263" s="0"/>
      <c r="GQT263" s="0"/>
      <c r="GQU263" s="0"/>
      <c r="GQV263" s="0"/>
      <c r="GQW263" s="0"/>
      <c r="GQX263" s="0"/>
      <c r="GQY263" s="0"/>
      <c r="GQZ263" s="0"/>
      <c r="GRA263" s="0"/>
      <c r="GRB263" s="0"/>
      <c r="GRC263" s="0"/>
      <c r="GRD263" s="0"/>
      <c r="GRE263" s="0"/>
      <c r="GRF263" s="0"/>
      <c r="GRG263" s="0"/>
      <c r="GRH263" s="0"/>
      <c r="GRI263" s="0"/>
      <c r="GRJ263" s="0"/>
      <c r="GRK263" s="0"/>
      <c r="GRL263" s="0"/>
      <c r="GRM263" s="0"/>
      <c r="GRN263" s="0"/>
      <c r="GRO263" s="0"/>
      <c r="GRP263" s="0"/>
      <c r="GRQ263" s="0"/>
      <c r="GRR263" s="0"/>
      <c r="GRS263" s="0"/>
      <c r="GRT263" s="0"/>
      <c r="GRU263" s="0"/>
      <c r="GRV263" s="0"/>
      <c r="GRW263" s="0"/>
      <c r="GRX263" s="0"/>
      <c r="GRY263" s="0"/>
      <c r="GRZ263" s="0"/>
      <c r="GSA263" s="0"/>
      <c r="GSB263" s="0"/>
      <c r="GSC263" s="0"/>
      <c r="GSD263" s="0"/>
      <c r="GSE263" s="0"/>
      <c r="GSF263" s="0"/>
      <c r="GSG263" s="0"/>
      <c r="GSH263" s="0"/>
      <c r="GSI263" s="0"/>
      <c r="GSJ263" s="0"/>
      <c r="GSK263" s="0"/>
      <c r="GSL263" s="0"/>
      <c r="GSM263" s="0"/>
      <c r="GSN263" s="0"/>
      <c r="GSO263" s="0"/>
      <c r="GSP263" s="0"/>
      <c r="GSQ263" s="0"/>
      <c r="GSR263" s="0"/>
      <c r="GSS263" s="0"/>
      <c r="GST263" s="0"/>
      <c r="GSU263" s="0"/>
      <c r="GSV263" s="0"/>
      <c r="GSW263" s="0"/>
      <c r="GSX263" s="0"/>
      <c r="GSY263" s="0"/>
      <c r="GSZ263" s="0"/>
      <c r="GTA263" s="0"/>
      <c r="GTB263" s="0"/>
      <c r="GTC263" s="0"/>
      <c r="GTD263" s="0"/>
      <c r="GTE263" s="0"/>
      <c r="GTF263" s="0"/>
      <c r="GTG263" s="0"/>
      <c r="GTH263" s="0"/>
      <c r="GTI263" s="0"/>
      <c r="GTJ263" s="0"/>
      <c r="GTK263" s="0"/>
      <c r="GTL263" s="0"/>
      <c r="GTM263" s="0"/>
      <c r="GTN263" s="0"/>
      <c r="GTO263" s="0"/>
      <c r="GTP263" s="0"/>
      <c r="GTQ263" s="0"/>
      <c r="GTR263" s="0"/>
      <c r="GTS263" s="0"/>
      <c r="GTT263" s="0"/>
      <c r="GTU263" s="0"/>
      <c r="GTV263" s="0"/>
      <c r="GTW263" s="0"/>
      <c r="GTX263" s="0"/>
      <c r="GTY263" s="0"/>
      <c r="GTZ263" s="0"/>
      <c r="GUA263" s="0"/>
      <c r="GUB263" s="0"/>
      <c r="GUC263" s="0"/>
      <c r="GUD263" s="0"/>
      <c r="GUE263" s="0"/>
      <c r="GUF263" s="0"/>
      <c r="GUG263" s="0"/>
      <c r="GUH263" s="0"/>
      <c r="GUI263" s="0"/>
      <c r="GUJ263" s="0"/>
      <c r="GUK263" s="0"/>
      <c r="GUL263" s="0"/>
      <c r="GUM263" s="0"/>
      <c r="GUN263" s="0"/>
      <c r="GUO263" s="0"/>
      <c r="GUP263" s="0"/>
      <c r="GUQ263" s="0"/>
      <c r="GUR263" s="0"/>
      <c r="GUS263" s="0"/>
      <c r="GUT263" s="0"/>
      <c r="GUU263" s="0"/>
      <c r="GUV263" s="0"/>
      <c r="GUW263" s="0"/>
      <c r="GUX263" s="0"/>
      <c r="GUY263" s="0"/>
      <c r="GUZ263" s="0"/>
      <c r="GVA263" s="0"/>
      <c r="GVB263" s="0"/>
      <c r="GVC263" s="0"/>
      <c r="GVD263" s="0"/>
      <c r="GVE263" s="0"/>
      <c r="GVF263" s="0"/>
      <c r="GVG263" s="0"/>
      <c r="GVH263" s="0"/>
      <c r="GVI263" s="0"/>
      <c r="GVJ263" s="0"/>
      <c r="GVK263" s="0"/>
      <c r="GVL263" s="0"/>
      <c r="GVM263" s="0"/>
      <c r="GVN263" s="0"/>
      <c r="GVO263" s="0"/>
      <c r="GVP263" s="0"/>
      <c r="GVQ263" s="0"/>
      <c r="GVR263" s="0"/>
      <c r="GVS263" s="0"/>
      <c r="GVT263" s="0"/>
      <c r="GVU263" s="0"/>
      <c r="GVV263" s="0"/>
      <c r="GVW263" s="0"/>
      <c r="GVX263" s="0"/>
      <c r="GVY263" s="0"/>
      <c r="GVZ263" s="0"/>
      <c r="GWA263" s="0"/>
      <c r="GWB263" s="0"/>
      <c r="GWC263" s="0"/>
      <c r="GWD263" s="0"/>
      <c r="GWE263" s="0"/>
      <c r="GWF263" s="0"/>
      <c r="GWG263" s="0"/>
      <c r="GWH263" s="0"/>
      <c r="GWI263" s="0"/>
      <c r="GWJ263" s="0"/>
      <c r="GWK263" s="0"/>
      <c r="GWL263" s="0"/>
      <c r="GWM263" s="0"/>
      <c r="GWN263" s="0"/>
      <c r="GWO263" s="0"/>
      <c r="GWP263" s="0"/>
      <c r="GWQ263" s="0"/>
      <c r="GWR263" s="0"/>
      <c r="GWS263" s="0"/>
      <c r="GWT263" s="0"/>
      <c r="GWU263" s="0"/>
      <c r="GWV263" s="0"/>
      <c r="GWW263" s="0"/>
      <c r="GWX263" s="0"/>
      <c r="GWY263" s="0"/>
      <c r="GWZ263" s="0"/>
      <c r="GXA263" s="0"/>
      <c r="GXB263" s="0"/>
      <c r="GXC263" s="0"/>
      <c r="GXD263" s="0"/>
      <c r="GXE263" s="0"/>
      <c r="GXF263" s="0"/>
      <c r="GXG263" s="0"/>
      <c r="GXH263" s="0"/>
      <c r="GXI263" s="0"/>
      <c r="GXJ263" s="0"/>
      <c r="GXK263" s="0"/>
      <c r="GXL263" s="0"/>
      <c r="GXM263" s="0"/>
      <c r="GXN263" s="0"/>
      <c r="GXO263" s="0"/>
      <c r="GXP263" s="0"/>
      <c r="GXQ263" s="0"/>
      <c r="GXR263" s="0"/>
      <c r="GXS263" s="0"/>
      <c r="GXT263" s="0"/>
      <c r="GXU263" s="0"/>
      <c r="GXV263" s="0"/>
      <c r="GXW263" s="0"/>
      <c r="GXX263" s="0"/>
      <c r="GXY263" s="0"/>
      <c r="GXZ263" s="0"/>
      <c r="GYA263" s="0"/>
      <c r="GYB263" s="0"/>
      <c r="GYC263" s="0"/>
      <c r="GYD263" s="0"/>
      <c r="GYE263" s="0"/>
      <c r="GYF263" s="0"/>
      <c r="GYG263" s="0"/>
      <c r="GYH263" s="0"/>
      <c r="GYI263" s="0"/>
      <c r="GYJ263" s="0"/>
      <c r="GYK263" s="0"/>
      <c r="GYL263" s="0"/>
      <c r="GYM263" s="0"/>
      <c r="GYN263" s="0"/>
      <c r="GYO263" s="0"/>
      <c r="GYP263" s="0"/>
      <c r="GYQ263" s="0"/>
      <c r="GYR263" s="0"/>
      <c r="GYS263" s="0"/>
      <c r="GYT263" s="0"/>
      <c r="GYU263" s="0"/>
      <c r="GYV263" s="0"/>
      <c r="GYW263" s="0"/>
      <c r="GYX263" s="0"/>
      <c r="GYY263" s="0"/>
      <c r="GYZ263" s="0"/>
      <c r="GZA263" s="0"/>
      <c r="GZB263" s="0"/>
      <c r="GZC263" s="0"/>
      <c r="GZD263" s="0"/>
      <c r="GZE263" s="0"/>
      <c r="GZF263" s="0"/>
      <c r="GZG263" s="0"/>
      <c r="GZH263" s="0"/>
      <c r="GZI263" s="0"/>
      <c r="GZJ263" s="0"/>
      <c r="GZK263" s="0"/>
      <c r="GZL263" s="0"/>
      <c r="GZM263" s="0"/>
      <c r="GZN263" s="0"/>
      <c r="GZO263" s="0"/>
      <c r="GZP263" s="0"/>
      <c r="GZQ263" s="0"/>
      <c r="GZR263" s="0"/>
      <c r="GZS263" s="0"/>
      <c r="GZT263" s="0"/>
      <c r="GZU263" s="0"/>
      <c r="GZV263" s="0"/>
      <c r="GZW263" s="0"/>
      <c r="GZX263" s="0"/>
      <c r="GZY263" s="0"/>
      <c r="GZZ263" s="0"/>
      <c r="HAA263" s="0"/>
      <c r="HAB263" s="0"/>
      <c r="HAC263" s="0"/>
      <c r="HAD263" s="0"/>
      <c r="HAE263" s="0"/>
      <c r="HAF263" s="0"/>
      <c r="HAG263" s="0"/>
      <c r="HAH263" s="0"/>
      <c r="HAI263" s="0"/>
      <c r="HAJ263" s="0"/>
      <c r="HAK263" s="0"/>
      <c r="HAL263" s="0"/>
      <c r="HAM263" s="0"/>
      <c r="HAN263" s="0"/>
      <c r="HAO263" s="0"/>
      <c r="HAP263" s="0"/>
      <c r="HAQ263" s="0"/>
      <c r="HAR263" s="0"/>
      <c r="HAS263" s="0"/>
      <c r="HAT263" s="0"/>
      <c r="HAU263" s="0"/>
      <c r="HAV263" s="0"/>
      <c r="HAW263" s="0"/>
      <c r="HAX263" s="0"/>
      <c r="HAY263" s="0"/>
      <c r="HAZ263" s="0"/>
      <c r="HBA263" s="0"/>
      <c r="HBB263" s="0"/>
      <c r="HBC263" s="0"/>
      <c r="HBD263" s="0"/>
      <c r="HBE263" s="0"/>
      <c r="HBF263" s="0"/>
      <c r="HBG263" s="0"/>
      <c r="HBH263" s="0"/>
      <c r="HBI263" s="0"/>
      <c r="HBJ263" s="0"/>
      <c r="HBK263" s="0"/>
      <c r="HBL263" s="0"/>
      <c r="HBM263" s="0"/>
      <c r="HBN263" s="0"/>
      <c r="HBO263" s="0"/>
      <c r="HBP263" s="0"/>
      <c r="HBQ263" s="0"/>
      <c r="HBR263" s="0"/>
      <c r="HBS263" s="0"/>
      <c r="HBT263" s="0"/>
      <c r="HBU263" s="0"/>
      <c r="HBV263" s="0"/>
      <c r="HBW263" s="0"/>
      <c r="HBX263" s="0"/>
      <c r="HBY263" s="0"/>
      <c r="HBZ263" s="0"/>
      <c r="HCA263" s="0"/>
      <c r="HCB263" s="0"/>
      <c r="HCC263" s="0"/>
      <c r="HCD263" s="0"/>
      <c r="HCE263" s="0"/>
      <c r="HCF263" s="0"/>
      <c r="HCG263" s="0"/>
      <c r="HCH263" s="0"/>
      <c r="HCI263" s="0"/>
      <c r="HCJ263" s="0"/>
      <c r="HCK263" s="0"/>
      <c r="HCL263" s="0"/>
      <c r="HCM263" s="0"/>
      <c r="HCN263" s="0"/>
      <c r="HCO263" s="0"/>
      <c r="HCP263" s="0"/>
      <c r="HCQ263" s="0"/>
      <c r="HCR263" s="0"/>
      <c r="HCS263" s="0"/>
      <c r="HCT263" s="0"/>
      <c r="HCU263" s="0"/>
      <c r="HCV263" s="0"/>
      <c r="HCW263" s="0"/>
      <c r="HCX263" s="0"/>
      <c r="HCY263" s="0"/>
      <c r="HCZ263" s="0"/>
      <c r="HDA263" s="0"/>
      <c r="HDB263" s="0"/>
      <c r="HDC263" s="0"/>
      <c r="HDD263" s="0"/>
      <c r="HDE263" s="0"/>
      <c r="HDF263" s="0"/>
      <c r="HDG263" s="0"/>
      <c r="HDH263" s="0"/>
      <c r="HDI263" s="0"/>
      <c r="HDJ263" s="0"/>
      <c r="HDK263" s="0"/>
      <c r="HDL263" s="0"/>
      <c r="HDM263" s="0"/>
      <c r="HDN263" s="0"/>
      <c r="HDO263" s="0"/>
      <c r="HDP263" s="0"/>
      <c r="HDQ263" s="0"/>
      <c r="HDR263" s="0"/>
      <c r="HDS263" s="0"/>
      <c r="HDT263" s="0"/>
      <c r="HDU263" s="0"/>
      <c r="HDV263" s="0"/>
      <c r="HDW263" s="0"/>
      <c r="HDX263" s="0"/>
      <c r="HDY263" s="0"/>
      <c r="HDZ263" s="0"/>
      <c r="HEA263" s="0"/>
      <c r="HEB263" s="0"/>
      <c r="HEC263" s="0"/>
      <c r="HED263" s="0"/>
      <c r="HEE263" s="0"/>
      <c r="HEF263" s="0"/>
      <c r="HEG263" s="0"/>
      <c r="HEH263" s="0"/>
      <c r="HEI263" s="0"/>
      <c r="HEJ263" s="0"/>
      <c r="HEK263" s="0"/>
      <c r="HEL263" s="0"/>
      <c r="HEM263" s="0"/>
      <c r="HEN263" s="0"/>
      <c r="HEO263" s="0"/>
      <c r="HEP263" s="0"/>
      <c r="HEQ263" s="0"/>
      <c r="HER263" s="0"/>
      <c r="HES263" s="0"/>
      <c r="HET263" s="0"/>
      <c r="HEU263" s="0"/>
      <c r="HEV263" s="0"/>
      <c r="HEW263" s="0"/>
      <c r="HEX263" s="0"/>
      <c r="HEY263" s="0"/>
      <c r="HEZ263" s="0"/>
      <c r="HFA263" s="0"/>
      <c r="HFB263" s="0"/>
      <c r="HFC263" s="0"/>
      <c r="HFD263" s="0"/>
      <c r="HFE263" s="0"/>
      <c r="HFF263" s="0"/>
      <c r="HFG263" s="0"/>
      <c r="HFH263" s="0"/>
      <c r="HFI263" s="0"/>
      <c r="HFJ263" s="0"/>
      <c r="HFK263" s="0"/>
      <c r="HFL263" s="0"/>
      <c r="HFM263" s="0"/>
      <c r="HFN263" s="0"/>
      <c r="HFO263" s="0"/>
      <c r="HFP263" s="0"/>
      <c r="HFQ263" s="0"/>
      <c r="HFR263" s="0"/>
      <c r="HFS263" s="0"/>
      <c r="HFT263" s="0"/>
      <c r="HFU263" s="0"/>
      <c r="HFV263" s="0"/>
      <c r="HFW263" s="0"/>
      <c r="HFX263" s="0"/>
      <c r="HFY263" s="0"/>
      <c r="HFZ263" s="0"/>
      <c r="HGA263" s="0"/>
      <c r="HGB263" s="0"/>
      <c r="HGC263" s="0"/>
      <c r="HGD263" s="0"/>
      <c r="HGE263" s="0"/>
      <c r="HGF263" s="0"/>
      <c r="HGG263" s="0"/>
      <c r="HGH263" s="0"/>
      <c r="HGI263" s="0"/>
      <c r="HGJ263" s="0"/>
      <c r="HGK263" s="0"/>
      <c r="HGL263" s="0"/>
      <c r="HGM263" s="0"/>
      <c r="HGN263" s="0"/>
      <c r="HGO263" s="0"/>
      <c r="HGP263" s="0"/>
      <c r="HGQ263" s="0"/>
      <c r="HGR263" s="0"/>
      <c r="HGS263" s="0"/>
      <c r="HGT263" s="0"/>
      <c r="HGU263" s="0"/>
      <c r="HGV263" s="0"/>
      <c r="HGW263" s="0"/>
      <c r="HGX263" s="0"/>
      <c r="HGY263" s="0"/>
      <c r="HGZ263" s="0"/>
      <c r="HHA263" s="0"/>
      <c r="HHB263" s="0"/>
      <c r="HHC263" s="0"/>
      <c r="HHD263" s="0"/>
      <c r="HHE263" s="0"/>
      <c r="HHF263" s="0"/>
      <c r="HHG263" s="0"/>
      <c r="HHH263" s="0"/>
      <c r="HHI263" s="0"/>
      <c r="HHJ263" s="0"/>
      <c r="HHK263" s="0"/>
      <c r="HHL263" s="0"/>
      <c r="HHM263" s="0"/>
      <c r="HHN263" s="0"/>
      <c r="HHO263" s="0"/>
      <c r="HHP263" s="0"/>
      <c r="HHQ263" s="0"/>
      <c r="HHR263" s="0"/>
      <c r="HHS263" s="0"/>
      <c r="HHT263" s="0"/>
      <c r="HHU263" s="0"/>
      <c r="HHV263" s="0"/>
      <c r="HHW263" s="0"/>
      <c r="HHX263" s="0"/>
      <c r="HHY263" s="0"/>
      <c r="HHZ263" s="0"/>
      <c r="HIA263" s="0"/>
      <c r="HIB263" s="0"/>
      <c r="HIC263" s="0"/>
      <c r="HID263" s="0"/>
      <c r="HIE263" s="0"/>
      <c r="HIF263" s="0"/>
      <c r="HIG263" s="0"/>
      <c r="HIH263" s="0"/>
      <c r="HII263" s="0"/>
      <c r="HIJ263" s="0"/>
      <c r="HIK263" s="0"/>
      <c r="HIL263" s="0"/>
      <c r="HIM263" s="0"/>
      <c r="HIN263" s="0"/>
      <c r="HIO263" s="0"/>
      <c r="HIP263" s="0"/>
      <c r="HIQ263" s="0"/>
      <c r="HIR263" s="0"/>
      <c r="HIS263" s="0"/>
      <c r="HIT263" s="0"/>
      <c r="HIU263" s="0"/>
      <c r="HIV263" s="0"/>
      <c r="HIW263" s="0"/>
      <c r="HIX263" s="0"/>
      <c r="HIY263" s="0"/>
      <c r="HIZ263" s="0"/>
      <c r="HJA263" s="0"/>
      <c r="HJB263" s="0"/>
      <c r="HJC263" s="0"/>
      <c r="HJD263" s="0"/>
      <c r="HJE263" s="0"/>
      <c r="HJF263" s="0"/>
      <c r="HJG263" s="0"/>
      <c r="HJH263" s="0"/>
      <c r="HJI263" s="0"/>
      <c r="HJJ263" s="0"/>
      <c r="HJK263" s="0"/>
      <c r="HJL263" s="0"/>
      <c r="HJM263" s="0"/>
      <c r="HJN263" s="0"/>
      <c r="HJO263" s="0"/>
      <c r="HJP263" s="0"/>
      <c r="HJQ263" s="0"/>
      <c r="HJR263" s="0"/>
      <c r="HJS263" s="0"/>
      <c r="HJT263" s="0"/>
      <c r="HJU263" s="0"/>
      <c r="HJV263" s="0"/>
      <c r="HJW263" s="0"/>
      <c r="HJX263" s="0"/>
      <c r="HJY263" s="0"/>
      <c r="HJZ263" s="0"/>
      <c r="HKA263" s="0"/>
      <c r="HKB263" s="0"/>
      <c r="HKC263" s="0"/>
      <c r="HKD263" s="0"/>
      <c r="HKE263" s="0"/>
      <c r="HKF263" s="0"/>
      <c r="HKG263" s="0"/>
      <c r="HKH263" s="0"/>
      <c r="HKI263" s="0"/>
      <c r="HKJ263" s="0"/>
      <c r="HKK263" s="0"/>
      <c r="HKL263" s="0"/>
      <c r="HKM263" s="0"/>
      <c r="HKN263" s="0"/>
      <c r="HKO263" s="0"/>
      <c r="HKP263" s="0"/>
      <c r="HKQ263" s="0"/>
      <c r="HKR263" s="0"/>
      <c r="HKS263" s="0"/>
      <c r="HKT263" s="0"/>
      <c r="HKU263" s="0"/>
      <c r="HKV263" s="0"/>
      <c r="HKW263" s="0"/>
      <c r="HKX263" s="0"/>
      <c r="HKY263" s="0"/>
      <c r="HKZ263" s="0"/>
      <c r="HLA263" s="0"/>
      <c r="HLB263" s="0"/>
      <c r="HLC263" s="0"/>
      <c r="HLD263" s="0"/>
      <c r="HLE263" s="0"/>
      <c r="HLF263" s="0"/>
      <c r="HLG263" s="0"/>
      <c r="HLH263" s="0"/>
      <c r="HLI263" s="0"/>
      <c r="HLJ263" s="0"/>
      <c r="HLK263" s="0"/>
      <c r="HLL263" s="0"/>
      <c r="HLM263" s="0"/>
      <c r="HLN263" s="0"/>
      <c r="HLO263" s="0"/>
      <c r="HLP263" s="0"/>
      <c r="HLQ263" s="0"/>
      <c r="HLR263" s="0"/>
      <c r="HLS263" s="0"/>
      <c r="HLT263" s="0"/>
      <c r="HLU263" s="0"/>
      <c r="HLV263" s="0"/>
      <c r="HLW263" s="0"/>
      <c r="HLX263" s="0"/>
      <c r="HLY263" s="0"/>
      <c r="HLZ263" s="0"/>
      <c r="HMA263" s="0"/>
      <c r="HMB263" s="0"/>
      <c r="HMC263" s="0"/>
      <c r="HMD263" s="0"/>
      <c r="HME263" s="0"/>
      <c r="HMF263" s="0"/>
      <c r="HMG263" s="0"/>
      <c r="HMH263" s="0"/>
      <c r="HMI263" s="0"/>
      <c r="HMJ263" s="0"/>
      <c r="HMK263" s="0"/>
      <c r="HML263" s="0"/>
      <c r="HMM263" s="0"/>
      <c r="HMN263" s="0"/>
      <c r="HMO263" s="0"/>
      <c r="HMP263" s="0"/>
      <c r="HMQ263" s="0"/>
      <c r="HMR263" s="0"/>
      <c r="HMS263" s="0"/>
      <c r="HMT263" s="0"/>
      <c r="HMU263" s="0"/>
      <c r="HMV263" s="0"/>
      <c r="HMW263" s="0"/>
      <c r="HMX263" s="0"/>
      <c r="HMY263" s="0"/>
      <c r="HMZ263" s="0"/>
      <c r="HNA263" s="0"/>
      <c r="HNB263" s="0"/>
      <c r="HNC263" s="0"/>
      <c r="HND263" s="0"/>
      <c r="HNE263" s="0"/>
      <c r="HNF263" s="0"/>
      <c r="HNG263" s="0"/>
      <c r="HNH263" s="0"/>
      <c r="HNI263" s="0"/>
      <c r="HNJ263" s="0"/>
      <c r="HNK263" s="0"/>
      <c r="HNL263" s="0"/>
      <c r="HNM263" s="0"/>
      <c r="HNN263" s="0"/>
      <c r="HNO263" s="0"/>
      <c r="HNP263" s="0"/>
      <c r="HNQ263" s="0"/>
      <c r="HNR263" s="0"/>
      <c r="HNS263" s="0"/>
      <c r="HNT263" s="0"/>
      <c r="HNU263" s="0"/>
      <c r="HNV263" s="0"/>
      <c r="HNW263" s="0"/>
      <c r="HNX263" s="0"/>
      <c r="HNY263" s="0"/>
      <c r="HNZ263" s="0"/>
      <c r="HOA263" s="0"/>
      <c r="HOB263" s="0"/>
      <c r="HOC263" s="0"/>
      <c r="HOD263" s="0"/>
      <c r="HOE263" s="0"/>
      <c r="HOF263" s="0"/>
      <c r="HOG263" s="0"/>
      <c r="HOH263" s="0"/>
      <c r="HOI263" s="0"/>
      <c r="HOJ263" s="0"/>
      <c r="HOK263" s="0"/>
      <c r="HOL263" s="0"/>
      <c r="HOM263" s="0"/>
      <c r="HON263" s="0"/>
      <c r="HOO263" s="0"/>
      <c r="HOP263" s="0"/>
      <c r="HOQ263" s="0"/>
      <c r="HOR263" s="0"/>
      <c r="HOS263" s="0"/>
      <c r="HOT263" s="0"/>
      <c r="HOU263" s="0"/>
      <c r="HOV263" s="0"/>
      <c r="HOW263" s="0"/>
      <c r="HOX263" s="0"/>
      <c r="HOY263" s="0"/>
      <c r="HOZ263" s="0"/>
      <c r="HPA263" s="0"/>
      <c r="HPB263" s="0"/>
      <c r="HPC263" s="0"/>
      <c r="HPD263" s="0"/>
      <c r="HPE263" s="0"/>
      <c r="HPF263" s="0"/>
      <c r="HPG263" s="0"/>
      <c r="HPH263" s="0"/>
      <c r="HPI263" s="0"/>
      <c r="HPJ263" s="0"/>
      <c r="HPK263" s="0"/>
      <c r="HPL263" s="0"/>
      <c r="HPM263" s="0"/>
      <c r="HPN263" s="0"/>
      <c r="HPO263" s="0"/>
      <c r="HPP263" s="0"/>
      <c r="HPQ263" s="0"/>
      <c r="HPR263" s="0"/>
      <c r="HPS263" s="0"/>
      <c r="HPT263" s="0"/>
      <c r="HPU263" s="0"/>
      <c r="HPV263" s="0"/>
      <c r="HPW263" s="0"/>
      <c r="HPX263" s="0"/>
      <c r="HPY263" s="0"/>
      <c r="HPZ263" s="0"/>
      <c r="HQA263" s="0"/>
      <c r="HQB263" s="0"/>
      <c r="HQC263" s="0"/>
      <c r="HQD263" s="0"/>
      <c r="HQE263" s="0"/>
      <c r="HQF263" s="0"/>
      <c r="HQG263" s="0"/>
      <c r="HQH263" s="0"/>
      <c r="HQI263" s="0"/>
      <c r="HQJ263" s="0"/>
      <c r="HQK263" s="0"/>
      <c r="HQL263" s="0"/>
      <c r="HQM263" s="0"/>
      <c r="HQN263" s="0"/>
      <c r="HQO263" s="0"/>
      <c r="HQP263" s="0"/>
      <c r="HQQ263" s="0"/>
      <c r="HQR263" s="0"/>
      <c r="HQS263" s="0"/>
      <c r="HQT263" s="0"/>
      <c r="HQU263" s="0"/>
      <c r="HQV263" s="0"/>
      <c r="HQW263" s="0"/>
      <c r="HQX263" s="0"/>
      <c r="HQY263" s="0"/>
      <c r="HQZ263" s="0"/>
      <c r="HRA263" s="0"/>
      <c r="HRB263" s="0"/>
      <c r="HRC263" s="0"/>
      <c r="HRD263" s="0"/>
      <c r="HRE263" s="0"/>
      <c r="HRF263" s="0"/>
      <c r="HRG263" s="0"/>
      <c r="HRH263" s="0"/>
      <c r="HRI263" s="0"/>
      <c r="HRJ263" s="0"/>
      <c r="HRK263" s="0"/>
      <c r="HRL263" s="0"/>
      <c r="HRM263" s="0"/>
      <c r="HRN263" s="0"/>
      <c r="HRO263" s="0"/>
      <c r="HRP263" s="0"/>
      <c r="HRQ263" s="0"/>
      <c r="HRR263" s="0"/>
      <c r="HRS263" s="0"/>
      <c r="HRT263" s="0"/>
      <c r="HRU263" s="0"/>
      <c r="HRV263" s="0"/>
      <c r="HRW263" s="0"/>
      <c r="HRX263" s="0"/>
      <c r="HRY263" s="0"/>
      <c r="HRZ263" s="0"/>
      <c r="HSA263" s="0"/>
      <c r="HSB263" s="0"/>
      <c r="HSC263" s="0"/>
      <c r="HSD263" s="0"/>
      <c r="HSE263" s="0"/>
      <c r="HSF263" s="0"/>
      <c r="HSG263" s="0"/>
      <c r="HSH263" s="0"/>
      <c r="HSI263" s="0"/>
      <c r="HSJ263" s="0"/>
      <c r="HSK263" s="0"/>
      <c r="HSL263" s="0"/>
      <c r="HSM263" s="0"/>
      <c r="HSN263" s="0"/>
      <c r="HSO263" s="0"/>
      <c r="HSP263" s="0"/>
      <c r="HSQ263" s="0"/>
      <c r="HSR263" s="0"/>
      <c r="HSS263" s="0"/>
      <c r="HST263" s="0"/>
      <c r="HSU263" s="0"/>
      <c r="HSV263" s="0"/>
      <c r="HSW263" s="0"/>
      <c r="HSX263" s="0"/>
      <c r="HSY263" s="0"/>
      <c r="HSZ263" s="0"/>
      <c r="HTA263" s="0"/>
      <c r="HTB263" s="0"/>
      <c r="HTC263" s="0"/>
      <c r="HTD263" s="0"/>
      <c r="HTE263" s="0"/>
      <c r="HTF263" s="0"/>
      <c r="HTG263" s="0"/>
      <c r="HTH263" s="0"/>
      <c r="HTI263" s="0"/>
      <c r="HTJ263" s="0"/>
      <c r="HTK263" s="0"/>
      <c r="HTL263" s="0"/>
      <c r="HTM263" s="0"/>
      <c r="HTN263" s="0"/>
      <c r="HTO263" s="0"/>
      <c r="HTP263" s="0"/>
      <c r="HTQ263" s="0"/>
      <c r="HTR263" s="0"/>
      <c r="HTS263" s="0"/>
      <c r="HTT263" s="0"/>
      <c r="HTU263" s="0"/>
      <c r="HTV263" s="0"/>
      <c r="HTW263" s="0"/>
      <c r="HTX263" s="0"/>
      <c r="HTY263" s="0"/>
      <c r="HTZ263" s="0"/>
      <c r="HUA263" s="0"/>
      <c r="HUB263" s="0"/>
      <c r="HUC263" s="0"/>
      <c r="HUD263" s="0"/>
      <c r="HUE263" s="0"/>
      <c r="HUF263" s="0"/>
      <c r="HUG263" s="0"/>
      <c r="HUH263" s="0"/>
      <c r="HUI263" s="0"/>
      <c r="HUJ263" s="0"/>
      <c r="HUK263" s="0"/>
      <c r="HUL263" s="0"/>
      <c r="HUM263" s="0"/>
      <c r="HUN263" s="0"/>
      <c r="HUO263" s="0"/>
      <c r="HUP263" s="0"/>
      <c r="HUQ263" s="0"/>
      <c r="HUR263" s="0"/>
      <c r="HUS263" s="0"/>
      <c r="HUT263" s="0"/>
      <c r="HUU263" s="0"/>
      <c r="HUV263" s="0"/>
      <c r="HUW263" s="0"/>
      <c r="HUX263" s="0"/>
      <c r="HUY263" s="0"/>
      <c r="HUZ263" s="0"/>
      <c r="HVA263" s="0"/>
      <c r="HVB263" s="0"/>
      <c r="HVC263" s="0"/>
      <c r="HVD263" s="0"/>
      <c r="HVE263" s="0"/>
      <c r="HVF263" s="0"/>
      <c r="HVG263" s="0"/>
      <c r="HVH263" s="0"/>
      <c r="HVI263" s="0"/>
      <c r="HVJ263" s="0"/>
      <c r="HVK263" s="0"/>
      <c r="HVL263" s="0"/>
      <c r="HVM263" s="0"/>
      <c r="HVN263" s="0"/>
      <c r="HVO263" s="0"/>
      <c r="HVP263" s="0"/>
      <c r="HVQ263" s="0"/>
      <c r="HVR263" s="0"/>
      <c r="HVS263" s="0"/>
      <c r="HVT263" s="0"/>
      <c r="HVU263" s="0"/>
      <c r="HVV263" s="0"/>
      <c r="HVW263" s="0"/>
      <c r="HVX263" s="0"/>
      <c r="HVY263" s="0"/>
      <c r="HVZ263" s="0"/>
      <c r="HWA263" s="0"/>
      <c r="HWB263" s="0"/>
      <c r="HWC263" s="0"/>
      <c r="HWD263" s="0"/>
      <c r="HWE263" s="0"/>
      <c r="HWF263" s="0"/>
      <c r="HWG263" s="0"/>
      <c r="HWH263" s="0"/>
      <c r="HWI263" s="0"/>
      <c r="HWJ263" s="0"/>
      <c r="HWK263" s="0"/>
      <c r="HWL263" s="0"/>
      <c r="HWM263" s="0"/>
      <c r="HWN263" s="0"/>
      <c r="HWO263" s="0"/>
      <c r="HWP263" s="0"/>
      <c r="HWQ263" s="0"/>
      <c r="HWR263" s="0"/>
      <c r="HWS263" s="0"/>
      <c r="HWT263" s="0"/>
      <c r="HWU263" s="0"/>
      <c r="HWV263" s="0"/>
      <c r="HWW263" s="0"/>
      <c r="HWX263" s="0"/>
      <c r="HWY263" s="0"/>
      <c r="HWZ263" s="0"/>
      <c r="HXA263" s="0"/>
      <c r="HXB263" s="0"/>
      <c r="HXC263" s="0"/>
      <c r="HXD263" s="0"/>
      <c r="HXE263" s="0"/>
      <c r="HXF263" s="0"/>
      <c r="HXG263" s="0"/>
      <c r="HXH263" s="0"/>
      <c r="HXI263" s="0"/>
      <c r="HXJ263" s="0"/>
      <c r="HXK263" s="0"/>
      <c r="HXL263" s="0"/>
      <c r="HXM263" s="0"/>
      <c r="HXN263" s="0"/>
      <c r="HXO263" s="0"/>
      <c r="HXP263" s="0"/>
      <c r="HXQ263" s="0"/>
      <c r="HXR263" s="0"/>
      <c r="HXS263" s="0"/>
      <c r="HXT263" s="0"/>
      <c r="HXU263" s="0"/>
      <c r="HXV263" s="0"/>
      <c r="HXW263" s="0"/>
      <c r="HXX263" s="0"/>
      <c r="HXY263" s="0"/>
      <c r="HXZ263" s="0"/>
      <c r="HYA263" s="0"/>
      <c r="HYB263" s="0"/>
      <c r="HYC263" s="0"/>
      <c r="HYD263" s="0"/>
      <c r="HYE263" s="0"/>
      <c r="HYF263" s="0"/>
      <c r="HYG263" s="0"/>
      <c r="HYH263" s="0"/>
      <c r="HYI263" s="0"/>
      <c r="HYJ263" s="0"/>
      <c r="HYK263" s="0"/>
      <c r="HYL263" s="0"/>
      <c r="HYM263" s="0"/>
      <c r="HYN263" s="0"/>
      <c r="HYO263" s="0"/>
      <c r="HYP263" s="0"/>
      <c r="HYQ263" s="0"/>
      <c r="HYR263" s="0"/>
      <c r="HYS263" s="0"/>
      <c r="HYT263" s="0"/>
      <c r="HYU263" s="0"/>
      <c r="HYV263" s="0"/>
      <c r="HYW263" s="0"/>
      <c r="HYX263" s="0"/>
      <c r="HYY263" s="0"/>
      <c r="HYZ263" s="0"/>
      <c r="HZA263" s="0"/>
      <c r="HZB263" s="0"/>
      <c r="HZC263" s="0"/>
      <c r="HZD263" s="0"/>
      <c r="HZE263" s="0"/>
      <c r="HZF263" s="0"/>
      <c r="HZG263" s="0"/>
      <c r="HZH263" s="0"/>
      <c r="HZI263" s="0"/>
      <c r="HZJ263" s="0"/>
      <c r="HZK263" s="0"/>
      <c r="HZL263" s="0"/>
      <c r="HZM263" s="0"/>
      <c r="HZN263" s="0"/>
      <c r="HZO263" s="0"/>
      <c r="HZP263" s="0"/>
      <c r="HZQ263" s="0"/>
      <c r="HZR263" s="0"/>
      <c r="HZS263" s="0"/>
      <c r="HZT263" s="0"/>
      <c r="HZU263" s="0"/>
      <c r="HZV263" s="0"/>
      <c r="HZW263" s="0"/>
      <c r="HZX263" s="0"/>
      <c r="HZY263" s="0"/>
      <c r="HZZ263" s="0"/>
      <c r="IAA263" s="0"/>
      <c r="IAB263" s="0"/>
      <c r="IAC263" s="0"/>
      <c r="IAD263" s="0"/>
      <c r="IAE263" s="0"/>
      <c r="IAF263" s="0"/>
      <c r="IAG263" s="0"/>
      <c r="IAH263" s="0"/>
      <c r="IAI263" s="0"/>
      <c r="IAJ263" s="0"/>
      <c r="IAK263" s="0"/>
      <c r="IAL263" s="0"/>
      <c r="IAM263" s="0"/>
      <c r="IAN263" s="0"/>
      <c r="IAO263" s="0"/>
      <c r="IAP263" s="0"/>
      <c r="IAQ263" s="0"/>
      <c r="IAR263" s="0"/>
      <c r="IAS263" s="0"/>
      <c r="IAT263" s="0"/>
      <c r="IAU263" s="0"/>
      <c r="IAV263" s="0"/>
      <c r="IAW263" s="0"/>
      <c r="IAX263" s="0"/>
      <c r="IAY263" s="0"/>
      <c r="IAZ263" s="0"/>
      <c r="IBA263" s="0"/>
      <c r="IBB263" s="0"/>
      <c r="IBC263" s="0"/>
      <c r="IBD263" s="0"/>
      <c r="IBE263" s="0"/>
      <c r="IBF263" s="0"/>
      <c r="IBG263" s="0"/>
      <c r="IBH263" s="0"/>
      <c r="IBI263" s="0"/>
      <c r="IBJ263" s="0"/>
      <c r="IBK263" s="0"/>
      <c r="IBL263" s="0"/>
      <c r="IBM263" s="0"/>
      <c r="IBN263" s="0"/>
      <c r="IBO263" s="0"/>
      <c r="IBP263" s="0"/>
      <c r="IBQ263" s="0"/>
      <c r="IBR263" s="0"/>
      <c r="IBS263" s="0"/>
      <c r="IBT263" s="0"/>
      <c r="IBU263" s="0"/>
      <c r="IBV263" s="0"/>
      <c r="IBW263" s="0"/>
      <c r="IBX263" s="0"/>
      <c r="IBY263" s="0"/>
      <c r="IBZ263" s="0"/>
      <c r="ICA263" s="0"/>
      <c r="ICB263" s="0"/>
      <c r="ICC263" s="0"/>
      <c r="ICD263" s="0"/>
      <c r="ICE263" s="0"/>
      <c r="ICF263" s="0"/>
      <c r="ICG263" s="0"/>
      <c r="ICH263" s="0"/>
      <c r="ICI263" s="0"/>
      <c r="ICJ263" s="0"/>
      <c r="ICK263" s="0"/>
      <c r="ICL263" s="0"/>
      <c r="ICM263" s="0"/>
      <c r="ICN263" s="0"/>
      <c r="ICO263" s="0"/>
      <c r="ICP263" s="0"/>
      <c r="ICQ263" s="0"/>
      <c r="ICR263" s="0"/>
      <c r="ICS263" s="0"/>
      <c r="ICT263" s="0"/>
      <c r="ICU263" s="0"/>
      <c r="ICV263" s="0"/>
      <c r="ICW263" s="0"/>
      <c r="ICX263" s="0"/>
      <c r="ICY263" s="0"/>
      <c r="ICZ263" s="0"/>
      <c r="IDA263" s="0"/>
      <c r="IDB263" s="0"/>
      <c r="IDC263" s="0"/>
      <c r="IDD263" s="0"/>
      <c r="IDE263" s="0"/>
      <c r="IDF263" s="0"/>
      <c r="IDG263" s="0"/>
      <c r="IDH263" s="0"/>
      <c r="IDI263" s="0"/>
      <c r="IDJ263" s="0"/>
      <c r="IDK263" s="0"/>
      <c r="IDL263" s="0"/>
      <c r="IDM263" s="0"/>
      <c r="IDN263" s="0"/>
      <c r="IDO263" s="0"/>
      <c r="IDP263" s="0"/>
      <c r="IDQ263" s="0"/>
      <c r="IDR263" s="0"/>
      <c r="IDS263" s="0"/>
      <c r="IDT263" s="0"/>
      <c r="IDU263" s="0"/>
      <c r="IDV263" s="0"/>
      <c r="IDW263" s="0"/>
      <c r="IDX263" s="0"/>
      <c r="IDY263" s="0"/>
      <c r="IDZ263" s="0"/>
      <c r="IEA263" s="0"/>
      <c r="IEB263" s="0"/>
      <c r="IEC263" s="0"/>
      <c r="IED263" s="0"/>
      <c r="IEE263" s="0"/>
      <c r="IEF263" s="0"/>
      <c r="IEG263" s="0"/>
      <c r="IEH263" s="0"/>
      <c r="IEI263" s="0"/>
      <c r="IEJ263" s="0"/>
      <c r="IEK263" s="0"/>
      <c r="IEL263" s="0"/>
      <c r="IEM263" s="0"/>
      <c r="IEN263" s="0"/>
      <c r="IEO263" s="0"/>
      <c r="IEP263" s="0"/>
      <c r="IEQ263" s="0"/>
      <c r="IER263" s="0"/>
      <c r="IES263" s="0"/>
      <c r="IET263" s="0"/>
      <c r="IEU263" s="0"/>
      <c r="IEV263" s="0"/>
      <c r="IEW263" s="0"/>
      <c r="IEX263" s="0"/>
      <c r="IEY263" s="0"/>
      <c r="IEZ263" s="0"/>
      <c r="IFA263" s="0"/>
      <c r="IFB263" s="0"/>
      <c r="IFC263" s="0"/>
      <c r="IFD263" s="0"/>
      <c r="IFE263" s="0"/>
      <c r="IFF263" s="0"/>
      <c r="IFG263" s="0"/>
      <c r="IFH263" s="0"/>
      <c r="IFI263" s="0"/>
      <c r="IFJ263" s="0"/>
      <c r="IFK263" s="0"/>
      <c r="IFL263" s="0"/>
      <c r="IFM263" s="0"/>
      <c r="IFN263" s="0"/>
      <c r="IFO263" s="0"/>
      <c r="IFP263" s="0"/>
      <c r="IFQ263" s="0"/>
      <c r="IFR263" s="0"/>
      <c r="IFS263" s="0"/>
      <c r="IFT263" s="0"/>
      <c r="IFU263" s="0"/>
      <c r="IFV263" s="0"/>
      <c r="IFW263" s="0"/>
      <c r="IFX263" s="0"/>
      <c r="IFY263" s="0"/>
      <c r="IFZ263" s="0"/>
      <c r="IGA263" s="0"/>
      <c r="IGB263" s="0"/>
      <c r="IGC263" s="0"/>
      <c r="IGD263" s="0"/>
      <c r="IGE263" s="0"/>
      <c r="IGF263" s="0"/>
      <c r="IGG263" s="0"/>
      <c r="IGH263" s="0"/>
      <c r="IGI263" s="0"/>
      <c r="IGJ263" s="0"/>
      <c r="IGK263" s="0"/>
      <c r="IGL263" s="0"/>
      <c r="IGM263" s="0"/>
      <c r="IGN263" s="0"/>
      <c r="IGO263" s="0"/>
      <c r="IGP263" s="0"/>
      <c r="IGQ263" s="0"/>
      <c r="IGR263" s="0"/>
      <c r="IGS263" s="0"/>
      <c r="IGT263" s="0"/>
      <c r="IGU263" s="0"/>
      <c r="IGV263" s="0"/>
      <c r="IGW263" s="0"/>
      <c r="IGX263" s="0"/>
      <c r="IGY263" s="0"/>
      <c r="IGZ263" s="0"/>
      <c r="IHA263" s="0"/>
      <c r="IHB263" s="0"/>
      <c r="IHC263" s="0"/>
      <c r="IHD263" s="0"/>
      <c r="IHE263" s="0"/>
      <c r="IHF263" s="0"/>
      <c r="IHG263" s="0"/>
      <c r="IHH263" s="0"/>
      <c r="IHI263" s="0"/>
      <c r="IHJ263" s="0"/>
      <c r="IHK263" s="0"/>
      <c r="IHL263" s="0"/>
      <c r="IHM263" s="0"/>
      <c r="IHN263" s="0"/>
      <c r="IHO263" s="0"/>
      <c r="IHP263" s="0"/>
      <c r="IHQ263" s="0"/>
      <c r="IHR263" s="0"/>
      <c r="IHS263" s="0"/>
      <c r="IHT263" s="0"/>
      <c r="IHU263" s="0"/>
      <c r="IHV263" s="0"/>
      <c r="IHW263" s="0"/>
      <c r="IHX263" s="0"/>
      <c r="IHY263" s="0"/>
      <c r="IHZ263" s="0"/>
      <c r="IIA263" s="0"/>
      <c r="IIB263" s="0"/>
      <c r="IIC263" s="0"/>
      <c r="IID263" s="0"/>
      <c r="IIE263" s="0"/>
      <c r="IIF263" s="0"/>
      <c r="IIG263" s="0"/>
      <c r="IIH263" s="0"/>
      <c r="III263" s="0"/>
      <c r="IIJ263" s="0"/>
      <c r="IIK263" s="0"/>
      <c r="IIL263" s="0"/>
      <c r="IIM263" s="0"/>
      <c r="IIN263" s="0"/>
      <c r="IIO263" s="0"/>
      <c r="IIP263" s="0"/>
      <c r="IIQ263" s="0"/>
      <c r="IIR263" s="0"/>
      <c r="IIS263" s="0"/>
      <c r="IIT263" s="0"/>
      <c r="IIU263" s="0"/>
      <c r="IIV263" s="0"/>
      <c r="IIW263" s="0"/>
      <c r="IIX263" s="0"/>
      <c r="IIY263" s="0"/>
      <c r="IIZ263" s="0"/>
      <c r="IJA263" s="0"/>
      <c r="IJB263" s="0"/>
      <c r="IJC263" s="0"/>
      <c r="IJD263" s="0"/>
      <c r="IJE263" s="0"/>
      <c r="IJF263" s="0"/>
      <c r="IJG263" s="0"/>
      <c r="IJH263" s="0"/>
      <c r="IJI263" s="0"/>
      <c r="IJJ263" s="0"/>
      <c r="IJK263" s="0"/>
      <c r="IJL263" s="0"/>
      <c r="IJM263" s="0"/>
      <c r="IJN263" s="0"/>
      <c r="IJO263" s="0"/>
      <c r="IJP263" s="0"/>
      <c r="IJQ263" s="0"/>
      <c r="IJR263" s="0"/>
      <c r="IJS263" s="0"/>
      <c r="IJT263" s="0"/>
      <c r="IJU263" s="0"/>
      <c r="IJV263" s="0"/>
      <c r="IJW263" s="0"/>
      <c r="IJX263" s="0"/>
      <c r="IJY263" s="0"/>
      <c r="IJZ263" s="0"/>
      <c r="IKA263" s="0"/>
      <c r="IKB263" s="0"/>
      <c r="IKC263" s="0"/>
      <c r="IKD263" s="0"/>
      <c r="IKE263" s="0"/>
      <c r="IKF263" s="0"/>
      <c r="IKG263" s="0"/>
      <c r="IKH263" s="0"/>
      <c r="IKI263" s="0"/>
      <c r="IKJ263" s="0"/>
      <c r="IKK263" s="0"/>
      <c r="IKL263" s="0"/>
      <c r="IKM263" s="0"/>
      <c r="IKN263" s="0"/>
      <c r="IKO263" s="0"/>
      <c r="IKP263" s="0"/>
      <c r="IKQ263" s="0"/>
      <c r="IKR263" s="0"/>
      <c r="IKS263" s="0"/>
      <c r="IKT263" s="0"/>
      <c r="IKU263" s="0"/>
      <c r="IKV263" s="0"/>
      <c r="IKW263" s="0"/>
      <c r="IKX263" s="0"/>
      <c r="IKY263" s="0"/>
      <c r="IKZ263" s="0"/>
      <c r="ILA263" s="0"/>
      <c r="ILB263" s="0"/>
      <c r="ILC263" s="0"/>
      <c r="ILD263" s="0"/>
      <c r="ILE263" s="0"/>
      <c r="ILF263" s="0"/>
      <c r="ILG263" s="0"/>
      <c r="ILH263" s="0"/>
      <c r="ILI263" s="0"/>
      <c r="ILJ263" s="0"/>
      <c r="ILK263" s="0"/>
      <c r="ILL263" s="0"/>
      <c r="ILM263" s="0"/>
      <c r="ILN263" s="0"/>
      <c r="ILO263" s="0"/>
      <c r="ILP263" s="0"/>
      <c r="ILQ263" s="0"/>
      <c r="ILR263" s="0"/>
      <c r="ILS263" s="0"/>
      <c r="ILT263" s="0"/>
      <c r="ILU263" s="0"/>
      <c r="ILV263" s="0"/>
      <c r="ILW263" s="0"/>
      <c r="ILX263" s="0"/>
      <c r="ILY263" s="0"/>
      <c r="ILZ263" s="0"/>
      <c r="IMA263" s="0"/>
      <c r="IMB263" s="0"/>
      <c r="IMC263" s="0"/>
      <c r="IMD263" s="0"/>
      <c r="IME263" s="0"/>
      <c r="IMF263" s="0"/>
      <c r="IMG263" s="0"/>
      <c r="IMH263" s="0"/>
      <c r="IMI263" s="0"/>
      <c r="IMJ263" s="0"/>
      <c r="IMK263" s="0"/>
      <c r="IML263" s="0"/>
      <c r="IMM263" s="0"/>
      <c r="IMN263" s="0"/>
      <c r="IMO263" s="0"/>
      <c r="IMP263" s="0"/>
      <c r="IMQ263" s="0"/>
      <c r="IMR263" s="0"/>
      <c r="IMS263" s="0"/>
      <c r="IMT263" s="0"/>
      <c r="IMU263" s="0"/>
      <c r="IMV263" s="0"/>
      <c r="IMW263" s="0"/>
      <c r="IMX263" s="0"/>
      <c r="IMY263" s="0"/>
      <c r="IMZ263" s="0"/>
      <c r="INA263" s="0"/>
      <c r="INB263" s="0"/>
      <c r="INC263" s="0"/>
      <c r="IND263" s="0"/>
      <c r="INE263" s="0"/>
      <c r="INF263" s="0"/>
      <c r="ING263" s="0"/>
      <c r="INH263" s="0"/>
      <c r="INI263" s="0"/>
      <c r="INJ263" s="0"/>
      <c r="INK263" s="0"/>
      <c r="INL263" s="0"/>
      <c r="INM263" s="0"/>
      <c r="INN263" s="0"/>
      <c r="INO263" s="0"/>
      <c r="INP263" s="0"/>
      <c r="INQ263" s="0"/>
      <c r="INR263" s="0"/>
      <c r="INS263" s="0"/>
      <c r="INT263" s="0"/>
      <c r="INU263" s="0"/>
      <c r="INV263" s="0"/>
      <c r="INW263" s="0"/>
      <c r="INX263" s="0"/>
      <c r="INY263" s="0"/>
      <c r="INZ263" s="0"/>
      <c r="IOA263" s="0"/>
      <c r="IOB263" s="0"/>
      <c r="IOC263" s="0"/>
      <c r="IOD263" s="0"/>
      <c r="IOE263" s="0"/>
      <c r="IOF263" s="0"/>
      <c r="IOG263" s="0"/>
      <c r="IOH263" s="0"/>
      <c r="IOI263" s="0"/>
      <c r="IOJ263" s="0"/>
      <c r="IOK263" s="0"/>
      <c r="IOL263" s="0"/>
      <c r="IOM263" s="0"/>
      <c r="ION263" s="0"/>
      <c r="IOO263" s="0"/>
      <c r="IOP263" s="0"/>
      <c r="IOQ263" s="0"/>
      <c r="IOR263" s="0"/>
      <c r="IOS263" s="0"/>
      <c r="IOT263" s="0"/>
      <c r="IOU263" s="0"/>
      <c r="IOV263" s="0"/>
      <c r="IOW263" s="0"/>
      <c r="IOX263" s="0"/>
      <c r="IOY263" s="0"/>
      <c r="IOZ263" s="0"/>
      <c r="IPA263" s="0"/>
      <c r="IPB263" s="0"/>
      <c r="IPC263" s="0"/>
      <c r="IPD263" s="0"/>
      <c r="IPE263" s="0"/>
      <c r="IPF263" s="0"/>
      <c r="IPG263" s="0"/>
      <c r="IPH263" s="0"/>
      <c r="IPI263" s="0"/>
      <c r="IPJ263" s="0"/>
      <c r="IPK263" s="0"/>
      <c r="IPL263" s="0"/>
      <c r="IPM263" s="0"/>
      <c r="IPN263" s="0"/>
      <c r="IPO263" s="0"/>
      <c r="IPP263" s="0"/>
      <c r="IPQ263" s="0"/>
      <c r="IPR263" s="0"/>
      <c r="IPS263" s="0"/>
      <c r="IPT263" s="0"/>
      <c r="IPU263" s="0"/>
      <c r="IPV263" s="0"/>
      <c r="IPW263" s="0"/>
      <c r="IPX263" s="0"/>
      <c r="IPY263" s="0"/>
      <c r="IPZ263" s="0"/>
      <c r="IQA263" s="0"/>
      <c r="IQB263" s="0"/>
      <c r="IQC263" s="0"/>
      <c r="IQD263" s="0"/>
      <c r="IQE263" s="0"/>
      <c r="IQF263" s="0"/>
      <c r="IQG263" s="0"/>
      <c r="IQH263" s="0"/>
      <c r="IQI263" s="0"/>
      <c r="IQJ263" s="0"/>
      <c r="IQK263" s="0"/>
      <c r="IQL263" s="0"/>
      <c r="IQM263" s="0"/>
      <c r="IQN263" s="0"/>
      <c r="IQO263" s="0"/>
      <c r="IQP263" s="0"/>
      <c r="IQQ263" s="0"/>
      <c r="IQR263" s="0"/>
      <c r="IQS263" s="0"/>
      <c r="IQT263" s="0"/>
      <c r="IQU263" s="0"/>
      <c r="IQV263" s="0"/>
      <c r="IQW263" s="0"/>
      <c r="IQX263" s="0"/>
      <c r="IQY263" s="0"/>
      <c r="IQZ263" s="0"/>
      <c r="IRA263" s="0"/>
      <c r="IRB263" s="0"/>
      <c r="IRC263" s="0"/>
      <c r="IRD263" s="0"/>
      <c r="IRE263" s="0"/>
      <c r="IRF263" s="0"/>
      <c r="IRG263" s="0"/>
      <c r="IRH263" s="0"/>
      <c r="IRI263" s="0"/>
      <c r="IRJ263" s="0"/>
      <c r="IRK263" s="0"/>
      <c r="IRL263" s="0"/>
      <c r="IRM263" s="0"/>
      <c r="IRN263" s="0"/>
      <c r="IRO263" s="0"/>
      <c r="IRP263" s="0"/>
      <c r="IRQ263" s="0"/>
      <c r="IRR263" s="0"/>
      <c r="IRS263" s="0"/>
      <c r="IRT263" s="0"/>
      <c r="IRU263" s="0"/>
      <c r="IRV263" s="0"/>
      <c r="IRW263" s="0"/>
      <c r="IRX263" s="0"/>
      <c r="IRY263" s="0"/>
      <c r="IRZ263" s="0"/>
      <c r="ISA263" s="0"/>
      <c r="ISB263" s="0"/>
      <c r="ISC263" s="0"/>
      <c r="ISD263" s="0"/>
      <c r="ISE263" s="0"/>
      <c r="ISF263" s="0"/>
      <c r="ISG263" s="0"/>
      <c r="ISH263" s="0"/>
      <c r="ISI263" s="0"/>
      <c r="ISJ263" s="0"/>
      <c r="ISK263" s="0"/>
      <c r="ISL263" s="0"/>
      <c r="ISM263" s="0"/>
      <c r="ISN263" s="0"/>
      <c r="ISO263" s="0"/>
      <c r="ISP263" s="0"/>
      <c r="ISQ263" s="0"/>
      <c r="ISR263" s="0"/>
      <c r="ISS263" s="0"/>
      <c r="IST263" s="0"/>
      <c r="ISU263" s="0"/>
      <c r="ISV263" s="0"/>
      <c r="ISW263" s="0"/>
      <c r="ISX263" s="0"/>
      <c r="ISY263" s="0"/>
      <c r="ISZ263" s="0"/>
      <c r="ITA263" s="0"/>
      <c r="ITB263" s="0"/>
      <c r="ITC263" s="0"/>
      <c r="ITD263" s="0"/>
      <c r="ITE263" s="0"/>
      <c r="ITF263" s="0"/>
      <c r="ITG263" s="0"/>
      <c r="ITH263" s="0"/>
      <c r="ITI263" s="0"/>
      <c r="ITJ263" s="0"/>
      <c r="ITK263" s="0"/>
      <c r="ITL263" s="0"/>
      <c r="ITM263" s="0"/>
      <c r="ITN263" s="0"/>
      <c r="ITO263" s="0"/>
      <c r="ITP263" s="0"/>
      <c r="ITQ263" s="0"/>
      <c r="ITR263" s="0"/>
      <c r="ITS263" s="0"/>
      <c r="ITT263" s="0"/>
      <c r="ITU263" s="0"/>
      <c r="ITV263" s="0"/>
      <c r="ITW263" s="0"/>
      <c r="ITX263" s="0"/>
      <c r="ITY263" s="0"/>
      <c r="ITZ263" s="0"/>
      <c r="IUA263" s="0"/>
      <c r="IUB263" s="0"/>
      <c r="IUC263" s="0"/>
      <c r="IUD263" s="0"/>
      <c r="IUE263" s="0"/>
      <c r="IUF263" s="0"/>
      <c r="IUG263" s="0"/>
      <c r="IUH263" s="0"/>
      <c r="IUI263" s="0"/>
      <c r="IUJ263" s="0"/>
      <c r="IUK263" s="0"/>
      <c r="IUL263" s="0"/>
      <c r="IUM263" s="0"/>
      <c r="IUN263" s="0"/>
      <c r="IUO263" s="0"/>
      <c r="IUP263" s="0"/>
      <c r="IUQ263" s="0"/>
      <c r="IUR263" s="0"/>
      <c r="IUS263" s="0"/>
      <c r="IUT263" s="0"/>
      <c r="IUU263" s="0"/>
      <c r="IUV263" s="0"/>
      <c r="IUW263" s="0"/>
      <c r="IUX263" s="0"/>
      <c r="IUY263" s="0"/>
      <c r="IUZ263" s="0"/>
      <c r="IVA263" s="0"/>
      <c r="IVB263" s="0"/>
      <c r="IVC263" s="0"/>
      <c r="IVD263" s="0"/>
      <c r="IVE263" s="0"/>
      <c r="IVF263" s="0"/>
      <c r="IVG263" s="0"/>
      <c r="IVH263" s="0"/>
      <c r="IVI263" s="0"/>
      <c r="IVJ263" s="0"/>
      <c r="IVK263" s="0"/>
      <c r="IVL263" s="0"/>
      <c r="IVM263" s="0"/>
      <c r="IVN263" s="0"/>
      <c r="IVO263" s="0"/>
      <c r="IVP263" s="0"/>
      <c r="IVQ263" s="0"/>
      <c r="IVR263" s="0"/>
      <c r="IVS263" s="0"/>
      <c r="IVT263" s="0"/>
      <c r="IVU263" s="0"/>
      <c r="IVV263" s="0"/>
      <c r="IVW263" s="0"/>
      <c r="IVX263" s="0"/>
      <c r="IVY263" s="0"/>
      <c r="IVZ263" s="0"/>
      <c r="IWA263" s="0"/>
      <c r="IWB263" s="0"/>
      <c r="IWC263" s="0"/>
      <c r="IWD263" s="0"/>
      <c r="IWE263" s="0"/>
      <c r="IWF263" s="0"/>
      <c r="IWG263" s="0"/>
      <c r="IWH263" s="0"/>
      <c r="IWI263" s="0"/>
      <c r="IWJ263" s="0"/>
      <c r="IWK263" s="0"/>
      <c r="IWL263" s="0"/>
      <c r="IWM263" s="0"/>
      <c r="IWN263" s="0"/>
      <c r="IWO263" s="0"/>
      <c r="IWP263" s="0"/>
      <c r="IWQ263" s="0"/>
      <c r="IWR263" s="0"/>
      <c r="IWS263" s="0"/>
      <c r="IWT263" s="0"/>
      <c r="IWU263" s="0"/>
      <c r="IWV263" s="0"/>
      <c r="IWW263" s="0"/>
      <c r="IWX263" s="0"/>
      <c r="IWY263" s="0"/>
      <c r="IWZ263" s="0"/>
      <c r="IXA263" s="0"/>
      <c r="IXB263" s="0"/>
      <c r="IXC263" s="0"/>
      <c r="IXD263" s="0"/>
      <c r="IXE263" s="0"/>
      <c r="IXF263" s="0"/>
      <c r="IXG263" s="0"/>
      <c r="IXH263" s="0"/>
      <c r="IXI263" s="0"/>
      <c r="IXJ263" s="0"/>
      <c r="IXK263" s="0"/>
      <c r="IXL263" s="0"/>
      <c r="IXM263" s="0"/>
      <c r="IXN263" s="0"/>
      <c r="IXO263" s="0"/>
      <c r="IXP263" s="0"/>
      <c r="IXQ263" s="0"/>
      <c r="IXR263" s="0"/>
      <c r="IXS263" s="0"/>
      <c r="IXT263" s="0"/>
      <c r="IXU263" s="0"/>
      <c r="IXV263" s="0"/>
      <c r="IXW263" s="0"/>
      <c r="IXX263" s="0"/>
      <c r="IXY263" s="0"/>
      <c r="IXZ263" s="0"/>
      <c r="IYA263" s="0"/>
      <c r="IYB263" s="0"/>
      <c r="IYC263" s="0"/>
      <c r="IYD263" s="0"/>
      <c r="IYE263" s="0"/>
      <c r="IYF263" s="0"/>
      <c r="IYG263" s="0"/>
      <c r="IYH263" s="0"/>
      <c r="IYI263" s="0"/>
      <c r="IYJ263" s="0"/>
      <c r="IYK263" s="0"/>
      <c r="IYL263" s="0"/>
      <c r="IYM263" s="0"/>
      <c r="IYN263" s="0"/>
      <c r="IYO263" s="0"/>
      <c r="IYP263" s="0"/>
      <c r="IYQ263" s="0"/>
      <c r="IYR263" s="0"/>
      <c r="IYS263" s="0"/>
      <c r="IYT263" s="0"/>
      <c r="IYU263" s="0"/>
      <c r="IYV263" s="0"/>
      <c r="IYW263" s="0"/>
      <c r="IYX263" s="0"/>
      <c r="IYY263" s="0"/>
      <c r="IYZ263" s="0"/>
      <c r="IZA263" s="0"/>
      <c r="IZB263" s="0"/>
      <c r="IZC263" s="0"/>
      <c r="IZD263" s="0"/>
      <c r="IZE263" s="0"/>
      <c r="IZF263" s="0"/>
      <c r="IZG263" s="0"/>
      <c r="IZH263" s="0"/>
      <c r="IZI263" s="0"/>
      <c r="IZJ263" s="0"/>
      <c r="IZK263" s="0"/>
      <c r="IZL263" s="0"/>
      <c r="IZM263" s="0"/>
      <c r="IZN263" s="0"/>
      <c r="IZO263" s="0"/>
      <c r="IZP263" s="0"/>
      <c r="IZQ263" s="0"/>
      <c r="IZR263" s="0"/>
      <c r="IZS263" s="0"/>
      <c r="IZT263" s="0"/>
      <c r="IZU263" s="0"/>
      <c r="IZV263" s="0"/>
      <c r="IZW263" s="0"/>
      <c r="IZX263" s="0"/>
      <c r="IZY263" s="0"/>
      <c r="IZZ263" s="0"/>
      <c r="JAA263" s="0"/>
      <c r="JAB263" s="0"/>
      <c r="JAC263" s="0"/>
      <c r="JAD263" s="0"/>
      <c r="JAE263" s="0"/>
      <c r="JAF263" s="0"/>
      <c r="JAG263" s="0"/>
      <c r="JAH263" s="0"/>
      <c r="JAI263" s="0"/>
      <c r="JAJ263" s="0"/>
      <c r="JAK263" s="0"/>
      <c r="JAL263" s="0"/>
      <c r="JAM263" s="0"/>
      <c r="JAN263" s="0"/>
      <c r="JAO263" s="0"/>
      <c r="JAP263" s="0"/>
      <c r="JAQ263" s="0"/>
      <c r="JAR263" s="0"/>
      <c r="JAS263" s="0"/>
      <c r="JAT263" s="0"/>
      <c r="JAU263" s="0"/>
      <c r="JAV263" s="0"/>
      <c r="JAW263" s="0"/>
      <c r="JAX263" s="0"/>
      <c r="JAY263" s="0"/>
      <c r="JAZ263" s="0"/>
      <c r="JBA263" s="0"/>
      <c r="JBB263" s="0"/>
      <c r="JBC263" s="0"/>
      <c r="JBD263" s="0"/>
      <c r="JBE263" s="0"/>
      <c r="JBF263" s="0"/>
      <c r="JBG263" s="0"/>
      <c r="JBH263" s="0"/>
      <c r="JBI263" s="0"/>
      <c r="JBJ263" s="0"/>
      <c r="JBK263" s="0"/>
      <c r="JBL263" s="0"/>
      <c r="JBM263" s="0"/>
      <c r="JBN263" s="0"/>
      <c r="JBO263" s="0"/>
      <c r="JBP263" s="0"/>
      <c r="JBQ263" s="0"/>
      <c r="JBR263" s="0"/>
      <c r="JBS263" s="0"/>
      <c r="JBT263" s="0"/>
      <c r="JBU263" s="0"/>
      <c r="JBV263" s="0"/>
      <c r="JBW263" s="0"/>
      <c r="JBX263" s="0"/>
      <c r="JBY263" s="0"/>
      <c r="JBZ263" s="0"/>
      <c r="JCA263" s="0"/>
      <c r="JCB263" s="0"/>
      <c r="JCC263" s="0"/>
      <c r="JCD263" s="0"/>
      <c r="JCE263" s="0"/>
      <c r="JCF263" s="0"/>
      <c r="JCG263" s="0"/>
      <c r="JCH263" s="0"/>
      <c r="JCI263" s="0"/>
      <c r="JCJ263" s="0"/>
      <c r="JCK263" s="0"/>
      <c r="JCL263" s="0"/>
      <c r="JCM263" s="0"/>
      <c r="JCN263" s="0"/>
      <c r="JCO263" s="0"/>
      <c r="JCP263" s="0"/>
      <c r="JCQ263" s="0"/>
      <c r="JCR263" s="0"/>
      <c r="JCS263" s="0"/>
      <c r="JCT263" s="0"/>
      <c r="JCU263" s="0"/>
      <c r="JCV263" s="0"/>
      <c r="JCW263" s="0"/>
      <c r="JCX263" s="0"/>
      <c r="JCY263" s="0"/>
      <c r="JCZ263" s="0"/>
      <c r="JDA263" s="0"/>
      <c r="JDB263" s="0"/>
      <c r="JDC263" s="0"/>
      <c r="JDD263" s="0"/>
      <c r="JDE263" s="0"/>
      <c r="JDF263" s="0"/>
      <c r="JDG263" s="0"/>
      <c r="JDH263" s="0"/>
      <c r="JDI263" s="0"/>
      <c r="JDJ263" s="0"/>
      <c r="JDK263" s="0"/>
      <c r="JDL263" s="0"/>
      <c r="JDM263" s="0"/>
      <c r="JDN263" s="0"/>
      <c r="JDO263" s="0"/>
      <c r="JDP263" s="0"/>
      <c r="JDQ263" s="0"/>
      <c r="JDR263" s="0"/>
      <c r="JDS263" s="0"/>
      <c r="JDT263" s="0"/>
      <c r="JDU263" s="0"/>
      <c r="JDV263" s="0"/>
      <c r="JDW263" s="0"/>
      <c r="JDX263" s="0"/>
      <c r="JDY263" s="0"/>
      <c r="JDZ263" s="0"/>
      <c r="JEA263" s="0"/>
      <c r="JEB263" s="0"/>
      <c r="JEC263" s="0"/>
      <c r="JED263" s="0"/>
      <c r="JEE263" s="0"/>
      <c r="JEF263" s="0"/>
      <c r="JEG263" s="0"/>
      <c r="JEH263" s="0"/>
      <c r="JEI263" s="0"/>
      <c r="JEJ263" s="0"/>
      <c r="JEK263" s="0"/>
      <c r="JEL263" s="0"/>
      <c r="JEM263" s="0"/>
      <c r="JEN263" s="0"/>
      <c r="JEO263" s="0"/>
      <c r="JEP263" s="0"/>
      <c r="JEQ263" s="0"/>
      <c r="JER263" s="0"/>
      <c r="JES263" s="0"/>
      <c r="JET263" s="0"/>
      <c r="JEU263" s="0"/>
      <c r="JEV263" s="0"/>
      <c r="JEW263" s="0"/>
      <c r="JEX263" s="0"/>
      <c r="JEY263" s="0"/>
      <c r="JEZ263" s="0"/>
      <c r="JFA263" s="0"/>
      <c r="JFB263" s="0"/>
      <c r="JFC263" s="0"/>
      <c r="JFD263" s="0"/>
      <c r="JFE263" s="0"/>
      <c r="JFF263" s="0"/>
      <c r="JFG263" s="0"/>
      <c r="JFH263" s="0"/>
      <c r="JFI263" s="0"/>
      <c r="JFJ263" s="0"/>
      <c r="JFK263" s="0"/>
      <c r="JFL263" s="0"/>
      <c r="JFM263" s="0"/>
      <c r="JFN263" s="0"/>
      <c r="JFO263" s="0"/>
      <c r="JFP263" s="0"/>
      <c r="JFQ263" s="0"/>
      <c r="JFR263" s="0"/>
      <c r="JFS263" s="0"/>
      <c r="JFT263" s="0"/>
      <c r="JFU263" s="0"/>
      <c r="JFV263" s="0"/>
      <c r="JFW263" s="0"/>
      <c r="JFX263" s="0"/>
      <c r="JFY263" s="0"/>
      <c r="JFZ263" s="0"/>
      <c r="JGA263" s="0"/>
      <c r="JGB263" s="0"/>
      <c r="JGC263" s="0"/>
      <c r="JGD263" s="0"/>
      <c r="JGE263" s="0"/>
      <c r="JGF263" s="0"/>
      <c r="JGG263" s="0"/>
      <c r="JGH263" s="0"/>
      <c r="JGI263" s="0"/>
      <c r="JGJ263" s="0"/>
      <c r="JGK263" s="0"/>
      <c r="JGL263" s="0"/>
      <c r="JGM263" s="0"/>
      <c r="JGN263" s="0"/>
      <c r="JGO263" s="0"/>
      <c r="JGP263" s="0"/>
      <c r="JGQ263" s="0"/>
      <c r="JGR263" s="0"/>
      <c r="JGS263" s="0"/>
      <c r="JGT263" s="0"/>
      <c r="JGU263" s="0"/>
      <c r="JGV263" s="0"/>
      <c r="JGW263" s="0"/>
      <c r="JGX263" s="0"/>
      <c r="JGY263" s="0"/>
      <c r="JGZ263" s="0"/>
      <c r="JHA263" s="0"/>
      <c r="JHB263" s="0"/>
      <c r="JHC263" s="0"/>
      <c r="JHD263" s="0"/>
      <c r="JHE263" s="0"/>
      <c r="JHF263" s="0"/>
      <c r="JHG263" s="0"/>
      <c r="JHH263" s="0"/>
      <c r="JHI263" s="0"/>
      <c r="JHJ263" s="0"/>
      <c r="JHK263" s="0"/>
      <c r="JHL263" s="0"/>
      <c r="JHM263" s="0"/>
      <c r="JHN263" s="0"/>
      <c r="JHO263" s="0"/>
      <c r="JHP263" s="0"/>
      <c r="JHQ263" s="0"/>
      <c r="JHR263" s="0"/>
      <c r="JHS263" s="0"/>
      <c r="JHT263" s="0"/>
      <c r="JHU263" s="0"/>
      <c r="JHV263" s="0"/>
      <c r="JHW263" s="0"/>
      <c r="JHX263" s="0"/>
      <c r="JHY263" s="0"/>
      <c r="JHZ263" s="0"/>
      <c r="JIA263" s="0"/>
      <c r="JIB263" s="0"/>
      <c r="JIC263" s="0"/>
      <c r="JID263" s="0"/>
      <c r="JIE263" s="0"/>
      <c r="JIF263" s="0"/>
      <c r="JIG263" s="0"/>
      <c r="JIH263" s="0"/>
      <c r="JII263" s="0"/>
      <c r="JIJ263" s="0"/>
      <c r="JIK263" s="0"/>
      <c r="JIL263" s="0"/>
      <c r="JIM263" s="0"/>
      <c r="JIN263" s="0"/>
      <c r="JIO263" s="0"/>
      <c r="JIP263" s="0"/>
      <c r="JIQ263" s="0"/>
      <c r="JIR263" s="0"/>
      <c r="JIS263" s="0"/>
      <c r="JIT263" s="0"/>
      <c r="JIU263" s="0"/>
      <c r="JIV263" s="0"/>
      <c r="JIW263" s="0"/>
      <c r="JIX263" s="0"/>
      <c r="JIY263" s="0"/>
      <c r="JIZ263" s="0"/>
      <c r="JJA263" s="0"/>
      <c r="JJB263" s="0"/>
      <c r="JJC263" s="0"/>
      <c r="JJD263" s="0"/>
      <c r="JJE263" s="0"/>
      <c r="JJF263" s="0"/>
      <c r="JJG263" s="0"/>
      <c r="JJH263" s="0"/>
      <c r="JJI263" s="0"/>
      <c r="JJJ263" s="0"/>
      <c r="JJK263" s="0"/>
      <c r="JJL263" s="0"/>
      <c r="JJM263" s="0"/>
      <c r="JJN263" s="0"/>
      <c r="JJO263" s="0"/>
      <c r="JJP263" s="0"/>
      <c r="JJQ263" s="0"/>
      <c r="JJR263" s="0"/>
      <c r="JJS263" s="0"/>
      <c r="JJT263" s="0"/>
      <c r="JJU263" s="0"/>
      <c r="JJV263" s="0"/>
      <c r="JJW263" s="0"/>
      <c r="JJX263" s="0"/>
      <c r="JJY263" s="0"/>
      <c r="JJZ263" s="0"/>
      <c r="JKA263" s="0"/>
      <c r="JKB263" s="0"/>
      <c r="JKC263" s="0"/>
      <c r="JKD263" s="0"/>
      <c r="JKE263" s="0"/>
      <c r="JKF263" s="0"/>
      <c r="JKG263" s="0"/>
      <c r="JKH263" s="0"/>
      <c r="JKI263" s="0"/>
      <c r="JKJ263" s="0"/>
      <c r="JKK263" s="0"/>
      <c r="JKL263" s="0"/>
      <c r="JKM263" s="0"/>
      <c r="JKN263" s="0"/>
      <c r="JKO263" s="0"/>
      <c r="JKP263" s="0"/>
      <c r="JKQ263" s="0"/>
      <c r="JKR263" s="0"/>
      <c r="JKS263" s="0"/>
      <c r="JKT263" s="0"/>
      <c r="JKU263" s="0"/>
      <c r="JKV263" s="0"/>
      <c r="JKW263" s="0"/>
      <c r="JKX263" s="0"/>
      <c r="JKY263" s="0"/>
      <c r="JKZ263" s="0"/>
      <c r="JLA263" s="0"/>
      <c r="JLB263" s="0"/>
      <c r="JLC263" s="0"/>
      <c r="JLD263" s="0"/>
      <c r="JLE263" s="0"/>
      <c r="JLF263" s="0"/>
      <c r="JLG263" s="0"/>
      <c r="JLH263" s="0"/>
      <c r="JLI263" s="0"/>
      <c r="JLJ263" s="0"/>
      <c r="JLK263" s="0"/>
      <c r="JLL263" s="0"/>
      <c r="JLM263" s="0"/>
      <c r="JLN263" s="0"/>
      <c r="JLO263" s="0"/>
      <c r="JLP263" s="0"/>
      <c r="JLQ263" s="0"/>
      <c r="JLR263" s="0"/>
      <c r="JLS263" s="0"/>
      <c r="JLT263" s="0"/>
      <c r="JLU263" s="0"/>
      <c r="JLV263" s="0"/>
      <c r="JLW263" s="0"/>
      <c r="JLX263" s="0"/>
      <c r="JLY263" s="0"/>
      <c r="JLZ263" s="0"/>
      <c r="JMA263" s="0"/>
      <c r="JMB263" s="0"/>
      <c r="JMC263" s="0"/>
      <c r="JMD263" s="0"/>
      <c r="JME263" s="0"/>
      <c r="JMF263" s="0"/>
      <c r="JMG263" s="0"/>
      <c r="JMH263" s="0"/>
      <c r="JMI263" s="0"/>
      <c r="JMJ263" s="0"/>
      <c r="JMK263" s="0"/>
      <c r="JML263" s="0"/>
      <c r="JMM263" s="0"/>
      <c r="JMN263" s="0"/>
      <c r="JMO263" s="0"/>
      <c r="JMP263" s="0"/>
      <c r="JMQ263" s="0"/>
      <c r="JMR263" s="0"/>
      <c r="JMS263" s="0"/>
      <c r="JMT263" s="0"/>
      <c r="JMU263" s="0"/>
      <c r="JMV263" s="0"/>
      <c r="JMW263" s="0"/>
      <c r="JMX263" s="0"/>
      <c r="JMY263" s="0"/>
      <c r="JMZ263" s="0"/>
      <c r="JNA263" s="0"/>
      <c r="JNB263" s="0"/>
      <c r="JNC263" s="0"/>
      <c r="JND263" s="0"/>
      <c r="JNE263" s="0"/>
      <c r="JNF263" s="0"/>
      <c r="JNG263" s="0"/>
      <c r="JNH263" s="0"/>
      <c r="JNI263" s="0"/>
      <c r="JNJ263" s="0"/>
      <c r="JNK263" s="0"/>
      <c r="JNL263" s="0"/>
      <c r="JNM263" s="0"/>
      <c r="JNN263" s="0"/>
      <c r="JNO263" s="0"/>
      <c r="JNP263" s="0"/>
      <c r="JNQ263" s="0"/>
      <c r="JNR263" s="0"/>
      <c r="JNS263" s="0"/>
      <c r="JNT263" s="0"/>
      <c r="JNU263" s="0"/>
      <c r="JNV263" s="0"/>
      <c r="JNW263" s="0"/>
      <c r="JNX263" s="0"/>
      <c r="JNY263" s="0"/>
      <c r="JNZ263" s="0"/>
      <c r="JOA263" s="0"/>
      <c r="JOB263" s="0"/>
      <c r="JOC263" s="0"/>
      <c r="JOD263" s="0"/>
      <c r="JOE263" s="0"/>
      <c r="JOF263" s="0"/>
      <c r="JOG263" s="0"/>
      <c r="JOH263" s="0"/>
      <c r="JOI263" s="0"/>
      <c r="JOJ263" s="0"/>
      <c r="JOK263" s="0"/>
      <c r="JOL263" s="0"/>
      <c r="JOM263" s="0"/>
      <c r="JON263" s="0"/>
      <c r="JOO263" s="0"/>
      <c r="JOP263" s="0"/>
      <c r="JOQ263" s="0"/>
      <c r="JOR263" s="0"/>
      <c r="JOS263" s="0"/>
      <c r="JOT263" s="0"/>
      <c r="JOU263" s="0"/>
      <c r="JOV263" s="0"/>
      <c r="JOW263" s="0"/>
      <c r="JOX263" s="0"/>
      <c r="JOY263" s="0"/>
      <c r="JOZ263" s="0"/>
      <c r="JPA263" s="0"/>
      <c r="JPB263" s="0"/>
      <c r="JPC263" s="0"/>
      <c r="JPD263" s="0"/>
      <c r="JPE263" s="0"/>
      <c r="JPF263" s="0"/>
      <c r="JPG263" s="0"/>
      <c r="JPH263" s="0"/>
      <c r="JPI263" s="0"/>
      <c r="JPJ263" s="0"/>
      <c r="JPK263" s="0"/>
      <c r="JPL263" s="0"/>
      <c r="JPM263" s="0"/>
      <c r="JPN263" s="0"/>
      <c r="JPO263" s="0"/>
      <c r="JPP263" s="0"/>
      <c r="JPQ263" s="0"/>
      <c r="JPR263" s="0"/>
      <c r="JPS263" s="0"/>
      <c r="JPT263" s="0"/>
      <c r="JPU263" s="0"/>
      <c r="JPV263" s="0"/>
      <c r="JPW263" s="0"/>
      <c r="JPX263" s="0"/>
      <c r="JPY263" s="0"/>
      <c r="JPZ263" s="0"/>
      <c r="JQA263" s="0"/>
      <c r="JQB263" s="0"/>
      <c r="JQC263" s="0"/>
      <c r="JQD263" s="0"/>
      <c r="JQE263" s="0"/>
      <c r="JQF263" s="0"/>
      <c r="JQG263" s="0"/>
      <c r="JQH263" s="0"/>
      <c r="JQI263" s="0"/>
      <c r="JQJ263" s="0"/>
      <c r="JQK263" s="0"/>
      <c r="JQL263" s="0"/>
      <c r="JQM263" s="0"/>
      <c r="JQN263" s="0"/>
      <c r="JQO263" s="0"/>
      <c r="JQP263" s="0"/>
      <c r="JQQ263" s="0"/>
      <c r="JQR263" s="0"/>
      <c r="JQS263" s="0"/>
      <c r="JQT263" s="0"/>
      <c r="JQU263" s="0"/>
      <c r="JQV263" s="0"/>
      <c r="JQW263" s="0"/>
      <c r="JQX263" s="0"/>
      <c r="JQY263" s="0"/>
      <c r="JQZ263" s="0"/>
      <c r="JRA263" s="0"/>
      <c r="JRB263" s="0"/>
      <c r="JRC263" s="0"/>
      <c r="JRD263" s="0"/>
      <c r="JRE263" s="0"/>
      <c r="JRF263" s="0"/>
      <c r="JRG263" s="0"/>
      <c r="JRH263" s="0"/>
      <c r="JRI263" s="0"/>
      <c r="JRJ263" s="0"/>
      <c r="JRK263" s="0"/>
      <c r="JRL263" s="0"/>
      <c r="JRM263" s="0"/>
      <c r="JRN263" s="0"/>
      <c r="JRO263" s="0"/>
      <c r="JRP263" s="0"/>
      <c r="JRQ263" s="0"/>
      <c r="JRR263" s="0"/>
      <c r="JRS263" s="0"/>
      <c r="JRT263" s="0"/>
      <c r="JRU263" s="0"/>
      <c r="JRV263" s="0"/>
      <c r="JRW263" s="0"/>
      <c r="JRX263" s="0"/>
      <c r="JRY263" s="0"/>
      <c r="JRZ263" s="0"/>
      <c r="JSA263" s="0"/>
      <c r="JSB263" s="0"/>
      <c r="JSC263" s="0"/>
      <c r="JSD263" s="0"/>
      <c r="JSE263" s="0"/>
      <c r="JSF263" s="0"/>
      <c r="JSG263" s="0"/>
      <c r="JSH263" s="0"/>
      <c r="JSI263" s="0"/>
      <c r="JSJ263" s="0"/>
      <c r="JSK263" s="0"/>
      <c r="JSL263" s="0"/>
      <c r="JSM263" s="0"/>
      <c r="JSN263" s="0"/>
      <c r="JSO263" s="0"/>
      <c r="JSP263" s="0"/>
      <c r="JSQ263" s="0"/>
      <c r="JSR263" s="0"/>
      <c r="JSS263" s="0"/>
      <c r="JST263" s="0"/>
      <c r="JSU263" s="0"/>
      <c r="JSV263" s="0"/>
      <c r="JSW263" s="0"/>
      <c r="JSX263" s="0"/>
      <c r="JSY263" s="0"/>
      <c r="JSZ263" s="0"/>
      <c r="JTA263" s="0"/>
      <c r="JTB263" s="0"/>
      <c r="JTC263" s="0"/>
      <c r="JTD263" s="0"/>
      <c r="JTE263" s="0"/>
      <c r="JTF263" s="0"/>
      <c r="JTG263" s="0"/>
      <c r="JTH263" s="0"/>
      <c r="JTI263" s="0"/>
      <c r="JTJ263" s="0"/>
      <c r="JTK263" s="0"/>
      <c r="JTL263" s="0"/>
      <c r="JTM263" s="0"/>
      <c r="JTN263" s="0"/>
      <c r="JTO263" s="0"/>
      <c r="JTP263" s="0"/>
      <c r="JTQ263" s="0"/>
      <c r="JTR263" s="0"/>
      <c r="JTS263" s="0"/>
      <c r="JTT263" s="0"/>
      <c r="JTU263" s="0"/>
      <c r="JTV263" s="0"/>
      <c r="JTW263" s="0"/>
      <c r="JTX263" s="0"/>
      <c r="JTY263" s="0"/>
      <c r="JTZ263" s="0"/>
      <c r="JUA263" s="0"/>
      <c r="JUB263" s="0"/>
      <c r="JUC263" s="0"/>
      <c r="JUD263" s="0"/>
      <c r="JUE263" s="0"/>
      <c r="JUF263" s="0"/>
      <c r="JUG263" s="0"/>
      <c r="JUH263" s="0"/>
      <c r="JUI263" s="0"/>
      <c r="JUJ263" s="0"/>
      <c r="JUK263" s="0"/>
      <c r="JUL263" s="0"/>
      <c r="JUM263" s="0"/>
      <c r="JUN263" s="0"/>
      <c r="JUO263" s="0"/>
      <c r="JUP263" s="0"/>
      <c r="JUQ263" s="0"/>
      <c r="JUR263" s="0"/>
      <c r="JUS263" s="0"/>
      <c r="JUT263" s="0"/>
      <c r="JUU263" s="0"/>
      <c r="JUV263" s="0"/>
      <c r="JUW263" s="0"/>
      <c r="JUX263" s="0"/>
      <c r="JUY263" s="0"/>
      <c r="JUZ263" s="0"/>
      <c r="JVA263" s="0"/>
      <c r="JVB263" s="0"/>
      <c r="JVC263" s="0"/>
      <c r="JVD263" s="0"/>
      <c r="JVE263" s="0"/>
      <c r="JVF263" s="0"/>
      <c r="JVG263" s="0"/>
      <c r="JVH263" s="0"/>
      <c r="JVI263" s="0"/>
      <c r="JVJ263" s="0"/>
      <c r="JVK263" s="0"/>
      <c r="JVL263" s="0"/>
      <c r="JVM263" s="0"/>
      <c r="JVN263" s="0"/>
      <c r="JVO263" s="0"/>
      <c r="JVP263" s="0"/>
      <c r="JVQ263" s="0"/>
      <c r="JVR263" s="0"/>
      <c r="JVS263" s="0"/>
      <c r="JVT263" s="0"/>
      <c r="JVU263" s="0"/>
      <c r="JVV263" s="0"/>
      <c r="JVW263" s="0"/>
      <c r="JVX263" s="0"/>
      <c r="JVY263" s="0"/>
      <c r="JVZ263" s="0"/>
      <c r="JWA263" s="0"/>
      <c r="JWB263" s="0"/>
      <c r="JWC263" s="0"/>
      <c r="JWD263" s="0"/>
      <c r="JWE263" s="0"/>
      <c r="JWF263" s="0"/>
      <c r="JWG263" s="0"/>
      <c r="JWH263" s="0"/>
      <c r="JWI263" s="0"/>
      <c r="JWJ263" s="0"/>
      <c r="JWK263" s="0"/>
      <c r="JWL263" s="0"/>
      <c r="JWM263" s="0"/>
      <c r="JWN263" s="0"/>
      <c r="JWO263" s="0"/>
      <c r="JWP263" s="0"/>
      <c r="JWQ263" s="0"/>
      <c r="JWR263" s="0"/>
      <c r="JWS263" s="0"/>
      <c r="JWT263" s="0"/>
      <c r="JWU263" s="0"/>
      <c r="JWV263" s="0"/>
      <c r="JWW263" s="0"/>
      <c r="JWX263" s="0"/>
      <c r="JWY263" s="0"/>
      <c r="JWZ263" s="0"/>
      <c r="JXA263" s="0"/>
      <c r="JXB263" s="0"/>
      <c r="JXC263" s="0"/>
      <c r="JXD263" s="0"/>
      <c r="JXE263" s="0"/>
      <c r="JXF263" s="0"/>
      <c r="JXG263" s="0"/>
      <c r="JXH263" s="0"/>
      <c r="JXI263" s="0"/>
      <c r="JXJ263" s="0"/>
      <c r="JXK263" s="0"/>
      <c r="JXL263" s="0"/>
      <c r="JXM263" s="0"/>
      <c r="JXN263" s="0"/>
      <c r="JXO263" s="0"/>
      <c r="JXP263" s="0"/>
      <c r="JXQ263" s="0"/>
      <c r="JXR263" s="0"/>
      <c r="JXS263" s="0"/>
      <c r="JXT263" s="0"/>
      <c r="JXU263" s="0"/>
      <c r="JXV263" s="0"/>
      <c r="JXW263" s="0"/>
      <c r="JXX263" s="0"/>
      <c r="JXY263" s="0"/>
      <c r="JXZ263" s="0"/>
      <c r="JYA263" s="0"/>
      <c r="JYB263" s="0"/>
      <c r="JYC263" s="0"/>
      <c r="JYD263" s="0"/>
      <c r="JYE263" s="0"/>
      <c r="JYF263" s="0"/>
      <c r="JYG263" s="0"/>
      <c r="JYH263" s="0"/>
      <c r="JYI263" s="0"/>
      <c r="JYJ263" s="0"/>
      <c r="JYK263" s="0"/>
      <c r="JYL263" s="0"/>
      <c r="JYM263" s="0"/>
      <c r="JYN263" s="0"/>
      <c r="JYO263" s="0"/>
      <c r="JYP263" s="0"/>
      <c r="JYQ263" s="0"/>
      <c r="JYR263" s="0"/>
      <c r="JYS263" s="0"/>
      <c r="JYT263" s="0"/>
      <c r="JYU263" s="0"/>
      <c r="JYV263" s="0"/>
      <c r="JYW263" s="0"/>
      <c r="JYX263" s="0"/>
      <c r="JYY263" s="0"/>
      <c r="JYZ263" s="0"/>
      <c r="JZA263" s="0"/>
      <c r="JZB263" s="0"/>
      <c r="JZC263" s="0"/>
      <c r="JZD263" s="0"/>
      <c r="JZE263" s="0"/>
      <c r="JZF263" s="0"/>
      <c r="JZG263" s="0"/>
      <c r="JZH263" s="0"/>
      <c r="JZI263" s="0"/>
      <c r="JZJ263" s="0"/>
      <c r="JZK263" s="0"/>
      <c r="JZL263" s="0"/>
      <c r="JZM263" s="0"/>
      <c r="JZN263" s="0"/>
      <c r="JZO263" s="0"/>
      <c r="JZP263" s="0"/>
      <c r="JZQ263" s="0"/>
      <c r="JZR263" s="0"/>
      <c r="JZS263" s="0"/>
      <c r="JZT263" s="0"/>
      <c r="JZU263" s="0"/>
      <c r="JZV263" s="0"/>
      <c r="JZW263" s="0"/>
      <c r="JZX263" s="0"/>
      <c r="JZY263" s="0"/>
      <c r="JZZ263" s="0"/>
      <c r="KAA263" s="0"/>
      <c r="KAB263" s="0"/>
      <c r="KAC263" s="0"/>
      <c r="KAD263" s="0"/>
      <c r="KAE263" s="0"/>
      <c r="KAF263" s="0"/>
      <c r="KAG263" s="0"/>
      <c r="KAH263" s="0"/>
      <c r="KAI263" s="0"/>
      <c r="KAJ263" s="0"/>
      <c r="KAK263" s="0"/>
      <c r="KAL263" s="0"/>
      <c r="KAM263" s="0"/>
      <c r="KAN263" s="0"/>
      <c r="KAO263" s="0"/>
      <c r="KAP263" s="0"/>
      <c r="KAQ263" s="0"/>
      <c r="KAR263" s="0"/>
      <c r="KAS263" s="0"/>
      <c r="KAT263" s="0"/>
      <c r="KAU263" s="0"/>
      <c r="KAV263" s="0"/>
      <c r="KAW263" s="0"/>
      <c r="KAX263" s="0"/>
      <c r="KAY263" s="0"/>
      <c r="KAZ263" s="0"/>
      <c r="KBA263" s="0"/>
      <c r="KBB263" s="0"/>
      <c r="KBC263" s="0"/>
      <c r="KBD263" s="0"/>
      <c r="KBE263" s="0"/>
      <c r="KBF263" s="0"/>
      <c r="KBG263" s="0"/>
      <c r="KBH263" s="0"/>
      <c r="KBI263" s="0"/>
      <c r="KBJ263" s="0"/>
      <c r="KBK263" s="0"/>
      <c r="KBL263" s="0"/>
      <c r="KBM263" s="0"/>
      <c r="KBN263" s="0"/>
      <c r="KBO263" s="0"/>
      <c r="KBP263" s="0"/>
      <c r="KBQ263" s="0"/>
      <c r="KBR263" s="0"/>
      <c r="KBS263" s="0"/>
      <c r="KBT263" s="0"/>
      <c r="KBU263" s="0"/>
      <c r="KBV263" s="0"/>
      <c r="KBW263" s="0"/>
      <c r="KBX263" s="0"/>
      <c r="KBY263" s="0"/>
      <c r="KBZ263" s="0"/>
      <c r="KCA263" s="0"/>
      <c r="KCB263" s="0"/>
      <c r="KCC263" s="0"/>
      <c r="KCD263" s="0"/>
      <c r="KCE263" s="0"/>
      <c r="KCF263" s="0"/>
      <c r="KCG263" s="0"/>
      <c r="KCH263" s="0"/>
      <c r="KCI263" s="0"/>
      <c r="KCJ263" s="0"/>
      <c r="KCK263" s="0"/>
      <c r="KCL263" s="0"/>
      <c r="KCM263" s="0"/>
      <c r="KCN263" s="0"/>
      <c r="KCO263" s="0"/>
      <c r="KCP263" s="0"/>
      <c r="KCQ263" s="0"/>
      <c r="KCR263" s="0"/>
      <c r="KCS263" s="0"/>
      <c r="KCT263" s="0"/>
      <c r="KCU263" s="0"/>
      <c r="KCV263" s="0"/>
      <c r="KCW263" s="0"/>
      <c r="KCX263" s="0"/>
      <c r="KCY263" s="0"/>
      <c r="KCZ263" s="0"/>
      <c r="KDA263" s="0"/>
      <c r="KDB263" s="0"/>
      <c r="KDC263" s="0"/>
      <c r="KDD263" s="0"/>
      <c r="KDE263" s="0"/>
      <c r="KDF263" s="0"/>
      <c r="KDG263" s="0"/>
      <c r="KDH263" s="0"/>
      <c r="KDI263" s="0"/>
      <c r="KDJ263" s="0"/>
      <c r="KDK263" s="0"/>
      <c r="KDL263" s="0"/>
      <c r="KDM263" s="0"/>
      <c r="KDN263" s="0"/>
      <c r="KDO263" s="0"/>
      <c r="KDP263" s="0"/>
      <c r="KDQ263" s="0"/>
      <c r="KDR263" s="0"/>
      <c r="KDS263" s="0"/>
      <c r="KDT263" s="0"/>
      <c r="KDU263" s="0"/>
      <c r="KDV263" s="0"/>
      <c r="KDW263" s="0"/>
      <c r="KDX263" s="0"/>
      <c r="KDY263" s="0"/>
      <c r="KDZ263" s="0"/>
      <c r="KEA263" s="0"/>
      <c r="KEB263" s="0"/>
      <c r="KEC263" s="0"/>
      <c r="KED263" s="0"/>
      <c r="KEE263" s="0"/>
      <c r="KEF263" s="0"/>
      <c r="KEG263" s="0"/>
      <c r="KEH263" s="0"/>
      <c r="KEI263" s="0"/>
      <c r="KEJ263" s="0"/>
      <c r="KEK263" s="0"/>
      <c r="KEL263" s="0"/>
      <c r="KEM263" s="0"/>
      <c r="KEN263" s="0"/>
      <c r="KEO263" s="0"/>
      <c r="KEP263" s="0"/>
      <c r="KEQ263" s="0"/>
      <c r="KER263" s="0"/>
      <c r="KES263" s="0"/>
      <c r="KET263" s="0"/>
      <c r="KEU263" s="0"/>
      <c r="KEV263" s="0"/>
      <c r="KEW263" s="0"/>
      <c r="KEX263" s="0"/>
      <c r="KEY263" s="0"/>
      <c r="KEZ263" s="0"/>
      <c r="KFA263" s="0"/>
      <c r="KFB263" s="0"/>
      <c r="KFC263" s="0"/>
      <c r="KFD263" s="0"/>
      <c r="KFE263" s="0"/>
      <c r="KFF263" s="0"/>
      <c r="KFG263" s="0"/>
      <c r="KFH263" s="0"/>
      <c r="KFI263" s="0"/>
      <c r="KFJ263" s="0"/>
      <c r="KFK263" s="0"/>
      <c r="KFL263" s="0"/>
      <c r="KFM263" s="0"/>
      <c r="KFN263" s="0"/>
      <c r="KFO263" s="0"/>
      <c r="KFP263" s="0"/>
      <c r="KFQ263" s="0"/>
      <c r="KFR263" s="0"/>
      <c r="KFS263" s="0"/>
      <c r="KFT263" s="0"/>
      <c r="KFU263" s="0"/>
      <c r="KFV263" s="0"/>
      <c r="KFW263" s="0"/>
      <c r="KFX263" s="0"/>
      <c r="KFY263" s="0"/>
      <c r="KFZ263" s="0"/>
      <c r="KGA263" s="0"/>
      <c r="KGB263" s="0"/>
      <c r="KGC263" s="0"/>
      <c r="KGD263" s="0"/>
      <c r="KGE263" s="0"/>
      <c r="KGF263" s="0"/>
      <c r="KGG263" s="0"/>
      <c r="KGH263" s="0"/>
      <c r="KGI263" s="0"/>
      <c r="KGJ263" s="0"/>
      <c r="KGK263" s="0"/>
      <c r="KGL263" s="0"/>
      <c r="KGM263" s="0"/>
      <c r="KGN263" s="0"/>
      <c r="KGO263" s="0"/>
      <c r="KGP263" s="0"/>
      <c r="KGQ263" s="0"/>
      <c r="KGR263" s="0"/>
      <c r="KGS263" s="0"/>
      <c r="KGT263" s="0"/>
      <c r="KGU263" s="0"/>
      <c r="KGV263" s="0"/>
      <c r="KGW263" s="0"/>
      <c r="KGX263" s="0"/>
      <c r="KGY263" s="0"/>
      <c r="KGZ263" s="0"/>
      <c r="KHA263" s="0"/>
      <c r="KHB263" s="0"/>
      <c r="KHC263" s="0"/>
      <c r="KHD263" s="0"/>
      <c r="KHE263" s="0"/>
      <c r="KHF263" s="0"/>
      <c r="KHG263" s="0"/>
      <c r="KHH263" s="0"/>
      <c r="KHI263" s="0"/>
      <c r="KHJ263" s="0"/>
      <c r="KHK263" s="0"/>
      <c r="KHL263" s="0"/>
      <c r="KHM263" s="0"/>
      <c r="KHN263" s="0"/>
      <c r="KHO263" s="0"/>
      <c r="KHP263" s="0"/>
      <c r="KHQ263" s="0"/>
      <c r="KHR263" s="0"/>
      <c r="KHS263" s="0"/>
      <c r="KHT263" s="0"/>
      <c r="KHU263" s="0"/>
      <c r="KHV263" s="0"/>
      <c r="KHW263" s="0"/>
      <c r="KHX263" s="0"/>
      <c r="KHY263" s="0"/>
      <c r="KHZ263" s="0"/>
      <c r="KIA263" s="0"/>
      <c r="KIB263" s="0"/>
      <c r="KIC263" s="0"/>
      <c r="KID263" s="0"/>
      <c r="KIE263" s="0"/>
      <c r="KIF263" s="0"/>
      <c r="KIG263" s="0"/>
      <c r="KIH263" s="0"/>
      <c r="KII263" s="0"/>
      <c r="KIJ263" s="0"/>
      <c r="KIK263" s="0"/>
      <c r="KIL263" s="0"/>
      <c r="KIM263" s="0"/>
      <c r="KIN263" s="0"/>
      <c r="KIO263" s="0"/>
      <c r="KIP263" s="0"/>
      <c r="KIQ263" s="0"/>
      <c r="KIR263" s="0"/>
      <c r="KIS263" s="0"/>
      <c r="KIT263" s="0"/>
      <c r="KIU263" s="0"/>
      <c r="KIV263" s="0"/>
      <c r="KIW263" s="0"/>
      <c r="KIX263" s="0"/>
      <c r="KIY263" s="0"/>
      <c r="KIZ263" s="0"/>
      <c r="KJA263" s="0"/>
      <c r="KJB263" s="0"/>
      <c r="KJC263" s="0"/>
      <c r="KJD263" s="0"/>
      <c r="KJE263" s="0"/>
      <c r="KJF263" s="0"/>
      <c r="KJG263" s="0"/>
      <c r="KJH263" s="0"/>
      <c r="KJI263" s="0"/>
      <c r="KJJ263" s="0"/>
      <c r="KJK263" s="0"/>
      <c r="KJL263" s="0"/>
      <c r="KJM263" s="0"/>
      <c r="KJN263" s="0"/>
      <c r="KJO263" s="0"/>
      <c r="KJP263" s="0"/>
      <c r="KJQ263" s="0"/>
      <c r="KJR263" s="0"/>
      <c r="KJS263" s="0"/>
      <c r="KJT263" s="0"/>
      <c r="KJU263" s="0"/>
      <c r="KJV263" s="0"/>
      <c r="KJW263" s="0"/>
      <c r="KJX263" s="0"/>
      <c r="KJY263" s="0"/>
      <c r="KJZ263" s="0"/>
      <c r="KKA263" s="0"/>
      <c r="KKB263" s="0"/>
      <c r="KKC263" s="0"/>
      <c r="KKD263" s="0"/>
      <c r="KKE263" s="0"/>
      <c r="KKF263" s="0"/>
      <c r="KKG263" s="0"/>
      <c r="KKH263" s="0"/>
      <c r="KKI263" s="0"/>
      <c r="KKJ263" s="0"/>
      <c r="KKK263" s="0"/>
      <c r="KKL263" s="0"/>
      <c r="KKM263" s="0"/>
      <c r="KKN263" s="0"/>
      <c r="KKO263" s="0"/>
      <c r="KKP263" s="0"/>
      <c r="KKQ263" s="0"/>
      <c r="KKR263" s="0"/>
      <c r="KKS263" s="0"/>
      <c r="KKT263" s="0"/>
      <c r="KKU263" s="0"/>
      <c r="KKV263" s="0"/>
      <c r="KKW263" s="0"/>
      <c r="KKX263" s="0"/>
      <c r="KKY263" s="0"/>
      <c r="KKZ263" s="0"/>
      <c r="KLA263" s="0"/>
      <c r="KLB263" s="0"/>
      <c r="KLC263" s="0"/>
      <c r="KLD263" s="0"/>
      <c r="KLE263" s="0"/>
      <c r="KLF263" s="0"/>
      <c r="KLG263" s="0"/>
      <c r="KLH263" s="0"/>
      <c r="KLI263" s="0"/>
      <c r="KLJ263" s="0"/>
      <c r="KLK263" s="0"/>
      <c r="KLL263" s="0"/>
      <c r="KLM263" s="0"/>
      <c r="KLN263" s="0"/>
      <c r="KLO263" s="0"/>
      <c r="KLP263" s="0"/>
      <c r="KLQ263" s="0"/>
      <c r="KLR263" s="0"/>
      <c r="KLS263" s="0"/>
      <c r="KLT263" s="0"/>
      <c r="KLU263" s="0"/>
      <c r="KLV263" s="0"/>
      <c r="KLW263" s="0"/>
      <c r="KLX263" s="0"/>
      <c r="KLY263" s="0"/>
      <c r="KLZ263" s="0"/>
      <c r="KMA263" s="0"/>
      <c r="KMB263" s="0"/>
      <c r="KMC263" s="0"/>
      <c r="KMD263" s="0"/>
      <c r="KME263" s="0"/>
      <c r="KMF263" s="0"/>
      <c r="KMG263" s="0"/>
      <c r="KMH263" s="0"/>
      <c r="KMI263" s="0"/>
      <c r="KMJ263" s="0"/>
      <c r="KMK263" s="0"/>
      <c r="KML263" s="0"/>
      <c r="KMM263" s="0"/>
      <c r="KMN263" s="0"/>
      <c r="KMO263" s="0"/>
      <c r="KMP263" s="0"/>
      <c r="KMQ263" s="0"/>
      <c r="KMR263" s="0"/>
      <c r="KMS263" s="0"/>
      <c r="KMT263" s="0"/>
      <c r="KMU263" s="0"/>
      <c r="KMV263" s="0"/>
      <c r="KMW263" s="0"/>
      <c r="KMX263" s="0"/>
      <c r="KMY263" s="0"/>
      <c r="KMZ263" s="0"/>
      <c r="KNA263" s="0"/>
      <c r="KNB263" s="0"/>
      <c r="KNC263" s="0"/>
      <c r="KND263" s="0"/>
      <c r="KNE263" s="0"/>
      <c r="KNF263" s="0"/>
      <c r="KNG263" s="0"/>
      <c r="KNH263" s="0"/>
      <c r="KNI263" s="0"/>
      <c r="KNJ263" s="0"/>
      <c r="KNK263" s="0"/>
      <c r="KNL263" s="0"/>
      <c r="KNM263" s="0"/>
      <c r="KNN263" s="0"/>
      <c r="KNO263" s="0"/>
      <c r="KNP263" s="0"/>
      <c r="KNQ263" s="0"/>
      <c r="KNR263" s="0"/>
      <c r="KNS263" s="0"/>
      <c r="KNT263" s="0"/>
      <c r="KNU263" s="0"/>
      <c r="KNV263" s="0"/>
      <c r="KNW263" s="0"/>
      <c r="KNX263" s="0"/>
      <c r="KNY263" s="0"/>
      <c r="KNZ263" s="0"/>
      <c r="KOA263" s="0"/>
      <c r="KOB263" s="0"/>
      <c r="KOC263" s="0"/>
      <c r="KOD263" s="0"/>
      <c r="KOE263" s="0"/>
      <c r="KOF263" s="0"/>
      <c r="KOG263" s="0"/>
      <c r="KOH263" s="0"/>
      <c r="KOI263" s="0"/>
      <c r="KOJ263" s="0"/>
      <c r="KOK263" s="0"/>
      <c r="KOL263" s="0"/>
      <c r="KOM263" s="0"/>
      <c r="KON263" s="0"/>
      <c r="KOO263" s="0"/>
      <c r="KOP263" s="0"/>
      <c r="KOQ263" s="0"/>
      <c r="KOR263" s="0"/>
      <c r="KOS263" s="0"/>
      <c r="KOT263" s="0"/>
      <c r="KOU263" s="0"/>
      <c r="KOV263" s="0"/>
      <c r="KOW263" s="0"/>
      <c r="KOX263" s="0"/>
      <c r="KOY263" s="0"/>
      <c r="KOZ263" s="0"/>
      <c r="KPA263" s="0"/>
      <c r="KPB263" s="0"/>
      <c r="KPC263" s="0"/>
      <c r="KPD263" s="0"/>
      <c r="KPE263" s="0"/>
      <c r="KPF263" s="0"/>
      <c r="KPG263" s="0"/>
      <c r="KPH263" s="0"/>
      <c r="KPI263" s="0"/>
      <c r="KPJ263" s="0"/>
      <c r="KPK263" s="0"/>
      <c r="KPL263" s="0"/>
      <c r="KPM263" s="0"/>
      <c r="KPN263" s="0"/>
      <c r="KPO263" s="0"/>
      <c r="KPP263" s="0"/>
      <c r="KPQ263" s="0"/>
      <c r="KPR263" s="0"/>
      <c r="KPS263" s="0"/>
      <c r="KPT263" s="0"/>
      <c r="KPU263" s="0"/>
      <c r="KPV263" s="0"/>
      <c r="KPW263" s="0"/>
      <c r="KPX263" s="0"/>
      <c r="KPY263" s="0"/>
      <c r="KPZ263" s="0"/>
      <c r="KQA263" s="0"/>
      <c r="KQB263" s="0"/>
      <c r="KQC263" s="0"/>
      <c r="KQD263" s="0"/>
      <c r="KQE263" s="0"/>
      <c r="KQF263" s="0"/>
      <c r="KQG263" s="0"/>
      <c r="KQH263" s="0"/>
      <c r="KQI263" s="0"/>
      <c r="KQJ263" s="0"/>
      <c r="KQK263" s="0"/>
      <c r="KQL263" s="0"/>
      <c r="KQM263" s="0"/>
      <c r="KQN263" s="0"/>
      <c r="KQO263" s="0"/>
      <c r="KQP263" s="0"/>
      <c r="KQQ263" s="0"/>
      <c r="KQR263" s="0"/>
      <c r="KQS263" s="0"/>
      <c r="KQT263" s="0"/>
      <c r="KQU263" s="0"/>
      <c r="KQV263" s="0"/>
      <c r="KQW263" s="0"/>
      <c r="KQX263" s="0"/>
      <c r="KQY263" s="0"/>
      <c r="KQZ263" s="0"/>
      <c r="KRA263" s="0"/>
      <c r="KRB263" s="0"/>
      <c r="KRC263" s="0"/>
      <c r="KRD263" s="0"/>
      <c r="KRE263" s="0"/>
      <c r="KRF263" s="0"/>
      <c r="KRG263" s="0"/>
      <c r="KRH263" s="0"/>
      <c r="KRI263" s="0"/>
      <c r="KRJ263" s="0"/>
      <c r="KRK263" s="0"/>
      <c r="KRL263" s="0"/>
      <c r="KRM263" s="0"/>
      <c r="KRN263" s="0"/>
      <c r="KRO263" s="0"/>
      <c r="KRP263" s="0"/>
      <c r="KRQ263" s="0"/>
      <c r="KRR263" s="0"/>
      <c r="KRS263" s="0"/>
      <c r="KRT263" s="0"/>
      <c r="KRU263" s="0"/>
      <c r="KRV263" s="0"/>
      <c r="KRW263" s="0"/>
      <c r="KRX263" s="0"/>
      <c r="KRY263" s="0"/>
      <c r="KRZ263" s="0"/>
      <c r="KSA263" s="0"/>
      <c r="KSB263" s="0"/>
      <c r="KSC263" s="0"/>
      <c r="KSD263" s="0"/>
      <c r="KSE263" s="0"/>
      <c r="KSF263" s="0"/>
      <c r="KSG263" s="0"/>
      <c r="KSH263" s="0"/>
      <c r="KSI263" s="0"/>
      <c r="KSJ263" s="0"/>
      <c r="KSK263" s="0"/>
      <c r="KSL263" s="0"/>
      <c r="KSM263" s="0"/>
      <c r="KSN263" s="0"/>
      <c r="KSO263" s="0"/>
      <c r="KSP263" s="0"/>
      <c r="KSQ263" s="0"/>
      <c r="KSR263" s="0"/>
      <c r="KSS263" s="0"/>
      <c r="KST263" s="0"/>
      <c r="KSU263" s="0"/>
      <c r="KSV263" s="0"/>
      <c r="KSW263" s="0"/>
      <c r="KSX263" s="0"/>
      <c r="KSY263" s="0"/>
      <c r="KSZ263" s="0"/>
      <c r="KTA263" s="0"/>
      <c r="KTB263" s="0"/>
      <c r="KTC263" s="0"/>
      <c r="KTD263" s="0"/>
      <c r="KTE263" s="0"/>
      <c r="KTF263" s="0"/>
      <c r="KTG263" s="0"/>
      <c r="KTH263" s="0"/>
      <c r="KTI263" s="0"/>
      <c r="KTJ263" s="0"/>
      <c r="KTK263" s="0"/>
      <c r="KTL263" s="0"/>
      <c r="KTM263" s="0"/>
      <c r="KTN263" s="0"/>
      <c r="KTO263" s="0"/>
      <c r="KTP263" s="0"/>
      <c r="KTQ263" s="0"/>
      <c r="KTR263" s="0"/>
      <c r="KTS263" s="0"/>
      <c r="KTT263" s="0"/>
      <c r="KTU263" s="0"/>
      <c r="KTV263" s="0"/>
      <c r="KTW263" s="0"/>
      <c r="KTX263" s="0"/>
      <c r="KTY263" s="0"/>
      <c r="KTZ263" s="0"/>
      <c r="KUA263" s="0"/>
      <c r="KUB263" s="0"/>
      <c r="KUC263" s="0"/>
      <c r="KUD263" s="0"/>
      <c r="KUE263" s="0"/>
      <c r="KUF263" s="0"/>
      <c r="KUG263" s="0"/>
      <c r="KUH263" s="0"/>
      <c r="KUI263" s="0"/>
      <c r="KUJ263" s="0"/>
      <c r="KUK263" s="0"/>
      <c r="KUL263" s="0"/>
      <c r="KUM263" s="0"/>
      <c r="KUN263" s="0"/>
      <c r="KUO263" s="0"/>
      <c r="KUP263" s="0"/>
      <c r="KUQ263" s="0"/>
      <c r="KUR263" s="0"/>
      <c r="KUS263" s="0"/>
      <c r="KUT263" s="0"/>
      <c r="KUU263" s="0"/>
      <c r="KUV263" s="0"/>
      <c r="KUW263" s="0"/>
      <c r="KUX263" s="0"/>
      <c r="KUY263" s="0"/>
      <c r="KUZ263" s="0"/>
      <c r="KVA263" s="0"/>
      <c r="KVB263" s="0"/>
      <c r="KVC263" s="0"/>
      <c r="KVD263" s="0"/>
      <c r="KVE263" s="0"/>
      <c r="KVF263" s="0"/>
      <c r="KVG263" s="0"/>
      <c r="KVH263" s="0"/>
      <c r="KVI263" s="0"/>
      <c r="KVJ263" s="0"/>
      <c r="KVK263" s="0"/>
      <c r="KVL263" s="0"/>
      <c r="KVM263" s="0"/>
      <c r="KVN263" s="0"/>
      <c r="KVO263" s="0"/>
      <c r="KVP263" s="0"/>
      <c r="KVQ263" s="0"/>
      <c r="KVR263" s="0"/>
      <c r="KVS263" s="0"/>
      <c r="KVT263" s="0"/>
      <c r="KVU263" s="0"/>
      <c r="KVV263" s="0"/>
      <c r="KVW263" s="0"/>
      <c r="KVX263" s="0"/>
      <c r="KVY263" s="0"/>
      <c r="KVZ263" s="0"/>
      <c r="KWA263" s="0"/>
      <c r="KWB263" s="0"/>
      <c r="KWC263" s="0"/>
      <c r="KWD263" s="0"/>
      <c r="KWE263" s="0"/>
      <c r="KWF263" s="0"/>
      <c r="KWG263" s="0"/>
      <c r="KWH263" s="0"/>
      <c r="KWI263" s="0"/>
      <c r="KWJ263" s="0"/>
      <c r="KWK263" s="0"/>
      <c r="KWL263" s="0"/>
      <c r="KWM263" s="0"/>
      <c r="KWN263" s="0"/>
      <c r="KWO263" s="0"/>
      <c r="KWP263" s="0"/>
      <c r="KWQ263" s="0"/>
      <c r="KWR263" s="0"/>
      <c r="KWS263" s="0"/>
      <c r="KWT263" s="0"/>
      <c r="KWU263" s="0"/>
      <c r="KWV263" s="0"/>
      <c r="KWW263" s="0"/>
      <c r="KWX263" s="0"/>
      <c r="KWY263" s="0"/>
      <c r="KWZ263" s="0"/>
      <c r="KXA263" s="0"/>
      <c r="KXB263" s="0"/>
      <c r="KXC263" s="0"/>
      <c r="KXD263" s="0"/>
      <c r="KXE263" s="0"/>
      <c r="KXF263" s="0"/>
      <c r="KXG263" s="0"/>
      <c r="KXH263" s="0"/>
      <c r="KXI263" s="0"/>
      <c r="KXJ263" s="0"/>
      <c r="KXK263" s="0"/>
      <c r="KXL263" s="0"/>
      <c r="KXM263" s="0"/>
      <c r="KXN263" s="0"/>
      <c r="KXO263" s="0"/>
      <c r="KXP263" s="0"/>
      <c r="KXQ263" s="0"/>
      <c r="KXR263" s="0"/>
      <c r="KXS263" s="0"/>
      <c r="KXT263" s="0"/>
      <c r="KXU263" s="0"/>
      <c r="KXV263" s="0"/>
      <c r="KXW263" s="0"/>
      <c r="KXX263" s="0"/>
      <c r="KXY263" s="0"/>
      <c r="KXZ263" s="0"/>
      <c r="KYA263" s="0"/>
      <c r="KYB263" s="0"/>
      <c r="KYC263" s="0"/>
      <c r="KYD263" s="0"/>
      <c r="KYE263" s="0"/>
      <c r="KYF263" s="0"/>
      <c r="KYG263" s="0"/>
      <c r="KYH263" s="0"/>
      <c r="KYI263" s="0"/>
      <c r="KYJ263" s="0"/>
      <c r="KYK263" s="0"/>
      <c r="KYL263" s="0"/>
      <c r="KYM263" s="0"/>
      <c r="KYN263" s="0"/>
      <c r="KYO263" s="0"/>
      <c r="KYP263" s="0"/>
      <c r="KYQ263" s="0"/>
      <c r="KYR263" s="0"/>
      <c r="KYS263" s="0"/>
      <c r="KYT263" s="0"/>
      <c r="KYU263" s="0"/>
      <c r="KYV263" s="0"/>
      <c r="KYW263" s="0"/>
      <c r="KYX263" s="0"/>
      <c r="KYY263" s="0"/>
      <c r="KYZ263" s="0"/>
      <c r="KZA263" s="0"/>
      <c r="KZB263" s="0"/>
      <c r="KZC263" s="0"/>
      <c r="KZD263" s="0"/>
      <c r="KZE263" s="0"/>
      <c r="KZF263" s="0"/>
      <c r="KZG263" s="0"/>
      <c r="KZH263" s="0"/>
      <c r="KZI263" s="0"/>
      <c r="KZJ263" s="0"/>
      <c r="KZK263" s="0"/>
      <c r="KZL263" s="0"/>
      <c r="KZM263" s="0"/>
      <c r="KZN263" s="0"/>
      <c r="KZO263" s="0"/>
      <c r="KZP263" s="0"/>
      <c r="KZQ263" s="0"/>
      <c r="KZR263" s="0"/>
      <c r="KZS263" s="0"/>
      <c r="KZT263" s="0"/>
      <c r="KZU263" s="0"/>
      <c r="KZV263" s="0"/>
      <c r="KZW263" s="0"/>
      <c r="KZX263" s="0"/>
      <c r="KZY263" s="0"/>
      <c r="KZZ263" s="0"/>
      <c r="LAA263" s="0"/>
      <c r="LAB263" s="0"/>
      <c r="LAC263" s="0"/>
      <c r="LAD263" s="0"/>
      <c r="LAE263" s="0"/>
      <c r="LAF263" s="0"/>
      <c r="LAG263" s="0"/>
      <c r="LAH263" s="0"/>
      <c r="LAI263" s="0"/>
      <c r="LAJ263" s="0"/>
      <c r="LAK263" s="0"/>
      <c r="LAL263" s="0"/>
      <c r="LAM263" s="0"/>
      <c r="LAN263" s="0"/>
      <c r="LAO263" s="0"/>
      <c r="LAP263" s="0"/>
      <c r="LAQ263" s="0"/>
      <c r="LAR263" s="0"/>
      <c r="LAS263" s="0"/>
      <c r="LAT263" s="0"/>
      <c r="LAU263" s="0"/>
      <c r="LAV263" s="0"/>
      <c r="LAW263" s="0"/>
      <c r="LAX263" s="0"/>
      <c r="LAY263" s="0"/>
      <c r="LAZ263" s="0"/>
      <c r="LBA263" s="0"/>
      <c r="LBB263" s="0"/>
      <c r="LBC263" s="0"/>
      <c r="LBD263" s="0"/>
      <c r="LBE263" s="0"/>
      <c r="LBF263" s="0"/>
      <c r="LBG263" s="0"/>
      <c r="LBH263" s="0"/>
      <c r="LBI263" s="0"/>
      <c r="LBJ263" s="0"/>
      <c r="LBK263" s="0"/>
      <c r="LBL263" s="0"/>
      <c r="LBM263" s="0"/>
      <c r="LBN263" s="0"/>
      <c r="LBO263" s="0"/>
      <c r="LBP263" s="0"/>
      <c r="LBQ263" s="0"/>
      <c r="LBR263" s="0"/>
      <c r="LBS263" s="0"/>
      <c r="LBT263" s="0"/>
      <c r="LBU263" s="0"/>
      <c r="LBV263" s="0"/>
      <c r="LBW263" s="0"/>
      <c r="LBX263" s="0"/>
      <c r="LBY263" s="0"/>
      <c r="LBZ263" s="0"/>
      <c r="LCA263" s="0"/>
      <c r="LCB263" s="0"/>
      <c r="LCC263" s="0"/>
      <c r="LCD263" s="0"/>
      <c r="LCE263" s="0"/>
      <c r="LCF263" s="0"/>
      <c r="LCG263" s="0"/>
      <c r="LCH263" s="0"/>
      <c r="LCI263" s="0"/>
      <c r="LCJ263" s="0"/>
      <c r="LCK263" s="0"/>
      <c r="LCL263" s="0"/>
      <c r="LCM263" s="0"/>
      <c r="LCN263" s="0"/>
      <c r="LCO263" s="0"/>
      <c r="LCP263" s="0"/>
      <c r="LCQ263" s="0"/>
      <c r="LCR263" s="0"/>
      <c r="LCS263" s="0"/>
      <c r="LCT263" s="0"/>
      <c r="LCU263" s="0"/>
      <c r="LCV263" s="0"/>
      <c r="LCW263" s="0"/>
      <c r="LCX263" s="0"/>
      <c r="LCY263" s="0"/>
      <c r="LCZ263" s="0"/>
      <c r="LDA263" s="0"/>
      <c r="LDB263" s="0"/>
      <c r="LDC263" s="0"/>
      <c r="LDD263" s="0"/>
      <c r="LDE263" s="0"/>
      <c r="LDF263" s="0"/>
      <c r="LDG263" s="0"/>
      <c r="LDH263" s="0"/>
      <c r="LDI263" s="0"/>
      <c r="LDJ263" s="0"/>
      <c r="LDK263" s="0"/>
      <c r="LDL263" s="0"/>
      <c r="LDM263" s="0"/>
      <c r="LDN263" s="0"/>
      <c r="LDO263" s="0"/>
      <c r="LDP263" s="0"/>
      <c r="LDQ263" s="0"/>
      <c r="LDR263" s="0"/>
      <c r="LDS263" s="0"/>
      <c r="LDT263" s="0"/>
      <c r="LDU263" s="0"/>
      <c r="LDV263" s="0"/>
      <c r="LDW263" s="0"/>
      <c r="LDX263" s="0"/>
      <c r="LDY263" s="0"/>
      <c r="LDZ263" s="0"/>
      <c r="LEA263" s="0"/>
      <c r="LEB263" s="0"/>
      <c r="LEC263" s="0"/>
      <c r="LED263" s="0"/>
      <c r="LEE263" s="0"/>
      <c r="LEF263" s="0"/>
      <c r="LEG263" s="0"/>
      <c r="LEH263" s="0"/>
      <c r="LEI263" s="0"/>
      <c r="LEJ263" s="0"/>
      <c r="LEK263" s="0"/>
      <c r="LEL263" s="0"/>
      <c r="LEM263" s="0"/>
      <c r="LEN263" s="0"/>
      <c r="LEO263" s="0"/>
      <c r="LEP263" s="0"/>
      <c r="LEQ263" s="0"/>
      <c r="LER263" s="0"/>
      <c r="LES263" s="0"/>
      <c r="LET263" s="0"/>
      <c r="LEU263" s="0"/>
      <c r="LEV263" s="0"/>
      <c r="LEW263" s="0"/>
      <c r="LEX263" s="0"/>
      <c r="LEY263" s="0"/>
      <c r="LEZ263" s="0"/>
      <c r="LFA263" s="0"/>
      <c r="LFB263" s="0"/>
      <c r="LFC263" s="0"/>
      <c r="LFD263" s="0"/>
      <c r="LFE263" s="0"/>
      <c r="LFF263" s="0"/>
      <c r="LFG263" s="0"/>
      <c r="LFH263" s="0"/>
      <c r="LFI263" s="0"/>
      <c r="LFJ263" s="0"/>
      <c r="LFK263" s="0"/>
      <c r="LFL263" s="0"/>
      <c r="LFM263" s="0"/>
      <c r="LFN263" s="0"/>
      <c r="LFO263" s="0"/>
      <c r="LFP263" s="0"/>
      <c r="LFQ263" s="0"/>
      <c r="LFR263" s="0"/>
      <c r="LFS263" s="0"/>
      <c r="LFT263" s="0"/>
      <c r="LFU263" s="0"/>
      <c r="LFV263" s="0"/>
      <c r="LFW263" s="0"/>
      <c r="LFX263" s="0"/>
      <c r="LFY263" s="0"/>
      <c r="LFZ263" s="0"/>
      <c r="LGA263" s="0"/>
      <c r="LGB263" s="0"/>
      <c r="LGC263" s="0"/>
      <c r="LGD263" s="0"/>
      <c r="LGE263" s="0"/>
      <c r="LGF263" s="0"/>
      <c r="LGG263" s="0"/>
      <c r="LGH263" s="0"/>
      <c r="LGI263" s="0"/>
      <c r="LGJ263" s="0"/>
      <c r="LGK263" s="0"/>
      <c r="LGL263" s="0"/>
      <c r="LGM263" s="0"/>
      <c r="LGN263" s="0"/>
      <c r="LGO263" s="0"/>
      <c r="LGP263" s="0"/>
      <c r="LGQ263" s="0"/>
      <c r="LGR263" s="0"/>
      <c r="LGS263" s="0"/>
      <c r="LGT263" s="0"/>
      <c r="LGU263" s="0"/>
      <c r="LGV263" s="0"/>
      <c r="LGW263" s="0"/>
      <c r="LGX263" s="0"/>
      <c r="LGY263" s="0"/>
      <c r="LGZ263" s="0"/>
      <c r="LHA263" s="0"/>
      <c r="LHB263" s="0"/>
      <c r="LHC263" s="0"/>
      <c r="LHD263" s="0"/>
      <c r="LHE263" s="0"/>
      <c r="LHF263" s="0"/>
      <c r="LHG263" s="0"/>
      <c r="LHH263" s="0"/>
      <c r="LHI263" s="0"/>
      <c r="LHJ263" s="0"/>
      <c r="LHK263" s="0"/>
      <c r="LHL263" s="0"/>
      <c r="LHM263" s="0"/>
      <c r="LHN263" s="0"/>
      <c r="LHO263" s="0"/>
      <c r="LHP263" s="0"/>
      <c r="LHQ263" s="0"/>
      <c r="LHR263" s="0"/>
      <c r="LHS263" s="0"/>
      <c r="LHT263" s="0"/>
      <c r="LHU263" s="0"/>
      <c r="LHV263" s="0"/>
      <c r="LHW263" s="0"/>
      <c r="LHX263" s="0"/>
      <c r="LHY263" s="0"/>
      <c r="LHZ263" s="0"/>
      <c r="LIA263" s="0"/>
      <c r="LIB263" s="0"/>
      <c r="LIC263" s="0"/>
      <c r="LID263" s="0"/>
      <c r="LIE263" s="0"/>
      <c r="LIF263" s="0"/>
      <c r="LIG263" s="0"/>
      <c r="LIH263" s="0"/>
      <c r="LII263" s="0"/>
      <c r="LIJ263" s="0"/>
      <c r="LIK263" s="0"/>
      <c r="LIL263" s="0"/>
      <c r="LIM263" s="0"/>
      <c r="LIN263" s="0"/>
      <c r="LIO263" s="0"/>
      <c r="LIP263" s="0"/>
      <c r="LIQ263" s="0"/>
      <c r="LIR263" s="0"/>
      <c r="LIS263" s="0"/>
      <c r="LIT263" s="0"/>
      <c r="LIU263" s="0"/>
      <c r="LIV263" s="0"/>
      <c r="LIW263" s="0"/>
      <c r="LIX263" s="0"/>
      <c r="LIY263" s="0"/>
      <c r="LIZ263" s="0"/>
      <c r="LJA263" s="0"/>
      <c r="LJB263" s="0"/>
      <c r="LJC263" s="0"/>
      <c r="LJD263" s="0"/>
      <c r="LJE263" s="0"/>
      <c r="LJF263" s="0"/>
      <c r="LJG263" s="0"/>
      <c r="LJH263" s="0"/>
      <c r="LJI263" s="0"/>
      <c r="LJJ263" s="0"/>
      <c r="LJK263" s="0"/>
      <c r="LJL263" s="0"/>
      <c r="LJM263" s="0"/>
      <c r="LJN263" s="0"/>
      <c r="LJO263" s="0"/>
      <c r="LJP263" s="0"/>
      <c r="LJQ263" s="0"/>
      <c r="LJR263" s="0"/>
      <c r="LJS263" s="0"/>
      <c r="LJT263" s="0"/>
      <c r="LJU263" s="0"/>
      <c r="LJV263" s="0"/>
      <c r="LJW263" s="0"/>
      <c r="LJX263" s="0"/>
      <c r="LJY263" s="0"/>
      <c r="LJZ263" s="0"/>
      <c r="LKA263" s="0"/>
      <c r="LKB263" s="0"/>
      <c r="LKC263" s="0"/>
      <c r="LKD263" s="0"/>
      <c r="LKE263" s="0"/>
      <c r="LKF263" s="0"/>
      <c r="LKG263" s="0"/>
      <c r="LKH263" s="0"/>
      <c r="LKI263" s="0"/>
      <c r="LKJ263" s="0"/>
      <c r="LKK263" s="0"/>
      <c r="LKL263" s="0"/>
      <c r="LKM263" s="0"/>
      <c r="LKN263" s="0"/>
      <c r="LKO263" s="0"/>
      <c r="LKP263" s="0"/>
      <c r="LKQ263" s="0"/>
      <c r="LKR263" s="0"/>
      <c r="LKS263" s="0"/>
      <c r="LKT263" s="0"/>
      <c r="LKU263" s="0"/>
      <c r="LKV263" s="0"/>
      <c r="LKW263" s="0"/>
      <c r="LKX263" s="0"/>
      <c r="LKY263" s="0"/>
      <c r="LKZ263" s="0"/>
      <c r="LLA263" s="0"/>
      <c r="LLB263" s="0"/>
      <c r="LLC263" s="0"/>
      <c r="LLD263" s="0"/>
      <c r="LLE263" s="0"/>
      <c r="LLF263" s="0"/>
      <c r="LLG263" s="0"/>
      <c r="LLH263" s="0"/>
      <c r="LLI263" s="0"/>
      <c r="LLJ263" s="0"/>
      <c r="LLK263" s="0"/>
      <c r="LLL263" s="0"/>
      <c r="LLM263" s="0"/>
      <c r="LLN263" s="0"/>
      <c r="LLO263" s="0"/>
      <c r="LLP263" s="0"/>
      <c r="LLQ263" s="0"/>
      <c r="LLR263" s="0"/>
      <c r="LLS263" s="0"/>
      <c r="LLT263" s="0"/>
      <c r="LLU263" s="0"/>
      <c r="LLV263" s="0"/>
      <c r="LLW263" s="0"/>
      <c r="LLX263" s="0"/>
      <c r="LLY263" s="0"/>
      <c r="LLZ263" s="0"/>
      <c r="LMA263" s="0"/>
      <c r="LMB263" s="0"/>
      <c r="LMC263" s="0"/>
      <c r="LMD263" s="0"/>
      <c r="LME263" s="0"/>
      <c r="LMF263" s="0"/>
      <c r="LMG263" s="0"/>
      <c r="LMH263" s="0"/>
      <c r="LMI263" s="0"/>
      <c r="LMJ263" s="0"/>
      <c r="LMK263" s="0"/>
      <c r="LML263" s="0"/>
      <c r="LMM263" s="0"/>
      <c r="LMN263" s="0"/>
      <c r="LMO263" s="0"/>
      <c r="LMP263" s="0"/>
      <c r="LMQ263" s="0"/>
      <c r="LMR263" s="0"/>
      <c r="LMS263" s="0"/>
      <c r="LMT263" s="0"/>
      <c r="LMU263" s="0"/>
      <c r="LMV263" s="0"/>
      <c r="LMW263" s="0"/>
      <c r="LMX263" s="0"/>
      <c r="LMY263" s="0"/>
      <c r="LMZ263" s="0"/>
      <c r="LNA263" s="0"/>
      <c r="LNB263" s="0"/>
      <c r="LNC263" s="0"/>
      <c r="LND263" s="0"/>
      <c r="LNE263" s="0"/>
      <c r="LNF263" s="0"/>
      <c r="LNG263" s="0"/>
      <c r="LNH263" s="0"/>
      <c r="LNI263" s="0"/>
      <c r="LNJ263" s="0"/>
      <c r="LNK263" s="0"/>
      <c r="LNL263" s="0"/>
      <c r="LNM263" s="0"/>
      <c r="LNN263" s="0"/>
      <c r="LNO263" s="0"/>
      <c r="LNP263" s="0"/>
      <c r="LNQ263" s="0"/>
      <c r="LNR263" s="0"/>
      <c r="LNS263" s="0"/>
      <c r="LNT263" s="0"/>
      <c r="LNU263" s="0"/>
      <c r="LNV263" s="0"/>
      <c r="LNW263" s="0"/>
      <c r="LNX263" s="0"/>
      <c r="LNY263" s="0"/>
      <c r="LNZ263" s="0"/>
      <c r="LOA263" s="0"/>
      <c r="LOB263" s="0"/>
      <c r="LOC263" s="0"/>
      <c r="LOD263" s="0"/>
      <c r="LOE263" s="0"/>
      <c r="LOF263" s="0"/>
      <c r="LOG263" s="0"/>
      <c r="LOH263" s="0"/>
      <c r="LOI263" s="0"/>
      <c r="LOJ263" s="0"/>
      <c r="LOK263" s="0"/>
      <c r="LOL263" s="0"/>
      <c r="LOM263" s="0"/>
      <c r="LON263" s="0"/>
      <c r="LOO263" s="0"/>
      <c r="LOP263" s="0"/>
      <c r="LOQ263" s="0"/>
      <c r="LOR263" s="0"/>
      <c r="LOS263" s="0"/>
      <c r="LOT263" s="0"/>
      <c r="LOU263" s="0"/>
      <c r="LOV263" s="0"/>
      <c r="LOW263" s="0"/>
      <c r="LOX263" s="0"/>
      <c r="LOY263" s="0"/>
      <c r="LOZ263" s="0"/>
      <c r="LPA263" s="0"/>
      <c r="LPB263" s="0"/>
      <c r="LPC263" s="0"/>
      <c r="LPD263" s="0"/>
      <c r="LPE263" s="0"/>
      <c r="LPF263" s="0"/>
      <c r="LPG263" s="0"/>
      <c r="LPH263" s="0"/>
      <c r="LPI263" s="0"/>
      <c r="LPJ263" s="0"/>
      <c r="LPK263" s="0"/>
      <c r="LPL263" s="0"/>
      <c r="LPM263" s="0"/>
      <c r="LPN263" s="0"/>
      <c r="LPO263" s="0"/>
      <c r="LPP263" s="0"/>
      <c r="LPQ263" s="0"/>
      <c r="LPR263" s="0"/>
      <c r="LPS263" s="0"/>
      <c r="LPT263" s="0"/>
      <c r="LPU263" s="0"/>
      <c r="LPV263" s="0"/>
      <c r="LPW263" s="0"/>
      <c r="LPX263" s="0"/>
      <c r="LPY263" s="0"/>
      <c r="LPZ263" s="0"/>
      <c r="LQA263" s="0"/>
      <c r="LQB263" s="0"/>
      <c r="LQC263" s="0"/>
      <c r="LQD263" s="0"/>
      <c r="LQE263" s="0"/>
      <c r="LQF263" s="0"/>
      <c r="LQG263" s="0"/>
      <c r="LQH263" s="0"/>
      <c r="LQI263" s="0"/>
      <c r="LQJ263" s="0"/>
      <c r="LQK263" s="0"/>
      <c r="LQL263" s="0"/>
      <c r="LQM263" s="0"/>
      <c r="LQN263" s="0"/>
      <c r="LQO263" s="0"/>
      <c r="LQP263" s="0"/>
      <c r="LQQ263" s="0"/>
      <c r="LQR263" s="0"/>
      <c r="LQS263" s="0"/>
      <c r="LQT263" s="0"/>
      <c r="LQU263" s="0"/>
      <c r="LQV263" s="0"/>
      <c r="LQW263" s="0"/>
      <c r="LQX263" s="0"/>
      <c r="LQY263" s="0"/>
      <c r="LQZ263" s="0"/>
      <c r="LRA263" s="0"/>
      <c r="LRB263" s="0"/>
      <c r="LRC263" s="0"/>
      <c r="LRD263" s="0"/>
      <c r="LRE263" s="0"/>
      <c r="LRF263" s="0"/>
      <c r="LRG263" s="0"/>
      <c r="LRH263" s="0"/>
      <c r="LRI263" s="0"/>
      <c r="LRJ263" s="0"/>
      <c r="LRK263" s="0"/>
      <c r="LRL263" s="0"/>
      <c r="LRM263" s="0"/>
      <c r="LRN263" s="0"/>
      <c r="LRO263" s="0"/>
      <c r="LRP263" s="0"/>
      <c r="LRQ263" s="0"/>
      <c r="LRR263" s="0"/>
      <c r="LRS263" s="0"/>
      <c r="LRT263" s="0"/>
      <c r="LRU263" s="0"/>
      <c r="LRV263" s="0"/>
      <c r="LRW263" s="0"/>
      <c r="LRX263" s="0"/>
      <c r="LRY263" s="0"/>
      <c r="LRZ263" s="0"/>
      <c r="LSA263" s="0"/>
      <c r="LSB263" s="0"/>
      <c r="LSC263" s="0"/>
      <c r="LSD263" s="0"/>
      <c r="LSE263" s="0"/>
      <c r="LSF263" s="0"/>
      <c r="LSG263" s="0"/>
      <c r="LSH263" s="0"/>
      <c r="LSI263" s="0"/>
      <c r="LSJ263" s="0"/>
      <c r="LSK263" s="0"/>
      <c r="LSL263" s="0"/>
      <c r="LSM263" s="0"/>
      <c r="LSN263" s="0"/>
      <c r="LSO263" s="0"/>
      <c r="LSP263" s="0"/>
      <c r="LSQ263" s="0"/>
      <c r="LSR263" s="0"/>
      <c r="LSS263" s="0"/>
      <c r="LST263" s="0"/>
      <c r="LSU263" s="0"/>
      <c r="LSV263" s="0"/>
      <c r="LSW263" s="0"/>
      <c r="LSX263" s="0"/>
      <c r="LSY263" s="0"/>
      <c r="LSZ263" s="0"/>
      <c r="LTA263" s="0"/>
      <c r="LTB263" s="0"/>
      <c r="LTC263" s="0"/>
      <c r="LTD263" s="0"/>
      <c r="LTE263" s="0"/>
      <c r="LTF263" s="0"/>
      <c r="LTG263" s="0"/>
      <c r="LTH263" s="0"/>
      <c r="LTI263" s="0"/>
      <c r="LTJ263" s="0"/>
      <c r="LTK263" s="0"/>
      <c r="LTL263" s="0"/>
      <c r="LTM263" s="0"/>
      <c r="LTN263" s="0"/>
      <c r="LTO263" s="0"/>
      <c r="LTP263" s="0"/>
      <c r="LTQ263" s="0"/>
      <c r="LTR263" s="0"/>
      <c r="LTS263" s="0"/>
      <c r="LTT263" s="0"/>
      <c r="LTU263" s="0"/>
      <c r="LTV263" s="0"/>
      <c r="LTW263" s="0"/>
      <c r="LTX263" s="0"/>
      <c r="LTY263" s="0"/>
      <c r="LTZ263" s="0"/>
      <c r="LUA263" s="0"/>
      <c r="LUB263" s="0"/>
      <c r="LUC263" s="0"/>
      <c r="LUD263" s="0"/>
      <c r="LUE263" s="0"/>
      <c r="LUF263" s="0"/>
      <c r="LUG263" s="0"/>
      <c r="LUH263" s="0"/>
      <c r="LUI263" s="0"/>
      <c r="LUJ263" s="0"/>
      <c r="LUK263" s="0"/>
      <c r="LUL263" s="0"/>
      <c r="LUM263" s="0"/>
      <c r="LUN263" s="0"/>
      <c r="LUO263" s="0"/>
      <c r="LUP263" s="0"/>
      <c r="LUQ263" s="0"/>
      <c r="LUR263" s="0"/>
      <c r="LUS263" s="0"/>
      <c r="LUT263" s="0"/>
      <c r="LUU263" s="0"/>
      <c r="LUV263" s="0"/>
      <c r="LUW263" s="0"/>
      <c r="LUX263" s="0"/>
      <c r="LUY263" s="0"/>
      <c r="LUZ263" s="0"/>
      <c r="LVA263" s="0"/>
      <c r="LVB263" s="0"/>
      <c r="LVC263" s="0"/>
      <c r="LVD263" s="0"/>
      <c r="LVE263" s="0"/>
      <c r="LVF263" s="0"/>
      <c r="LVG263" s="0"/>
      <c r="LVH263" s="0"/>
      <c r="LVI263" s="0"/>
      <c r="LVJ263" s="0"/>
      <c r="LVK263" s="0"/>
      <c r="LVL263" s="0"/>
      <c r="LVM263" s="0"/>
      <c r="LVN263" s="0"/>
      <c r="LVO263" s="0"/>
      <c r="LVP263" s="0"/>
      <c r="LVQ263" s="0"/>
      <c r="LVR263" s="0"/>
      <c r="LVS263" s="0"/>
      <c r="LVT263" s="0"/>
      <c r="LVU263" s="0"/>
      <c r="LVV263" s="0"/>
      <c r="LVW263" s="0"/>
      <c r="LVX263" s="0"/>
      <c r="LVY263" s="0"/>
      <c r="LVZ263" s="0"/>
      <c r="LWA263" s="0"/>
      <c r="LWB263" s="0"/>
      <c r="LWC263" s="0"/>
      <c r="LWD263" s="0"/>
      <c r="LWE263" s="0"/>
      <c r="LWF263" s="0"/>
      <c r="LWG263" s="0"/>
      <c r="LWH263" s="0"/>
      <c r="LWI263" s="0"/>
      <c r="LWJ263" s="0"/>
      <c r="LWK263" s="0"/>
      <c r="LWL263" s="0"/>
      <c r="LWM263" s="0"/>
      <c r="LWN263" s="0"/>
      <c r="LWO263" s="0"/>
      <c r="LWP263" s="0"/>
      <c r="LWQ263" s="0"/>
      <c r="LWR263" s="0"/>
      <c r="LWS263" s="0"/>
      <c r="LWT263" s="0"/>
      <c r="LWU263" s="0"/>
      <c r="LWV263" s="0"/>
      <c r="LWW263" s="0"/>
      <c r="LWX263" s="0"/>
      <c r="LWY263" s="0"/>
      <c r="LWZ263" s="0"/>
      <c r="LXA263" s="0"/>
      <c r="LXB263" s="0"/>
      <c r="LXC263" s="0"/>
      <c r="LXD263" s="0"/>
      <c r="LXE263" s="0"/>
      <c r="LXF263" s="0"/>
      <c r="LXG263" s="0"/>
      <c r="LXH263" s="0"/>
      <c r="LXI263" s="0"/>
      <c r="LXJ263" s="0"/>
      <c r="LXK263" s="0"/>
      <c r="LXL263" s="0"/>
      <c r="LXM263" s="0"/>
      <c r="LXN263" s="0"/>
      <c r="LXO263" s="0"/>
      <c r="LXP263" s="0"/>
      <c r="LXQ263" s="0"/>
      <c r="LXR263" s="0"/>
      <c r="LXS263" s="0"/>
      <c r="LXT263" s="0"/>
      <c r="LXU263" s="0"/>
      <c r="LXV263" s="0"/>
      <c r="LXW263" s="0"/>
      <c r="LXX263" s="0"/>
      <c r="LXY263" s="0"/>
      <c r="LXZ263" s="0"/>
      <c r="LYA263" s="0"/>
      <c r="LYB263" s="0"/>
      <c r="LYC263" s="0"/>
      <c r="LYD263" s="0"/>
      <c r="LYE263" s="0"/>
      <c r="LYF263" s="0"/>
      <c r="LYG263" s="0"/>
      <c r="LYH263" s="0"/>
      <c r="LYI263" s="0"/>
      <c r="LYJ263" s="0"/>
      <c r="LYK263" s="0"/>
      <c r="LYL263" s="0"/>
      <c r="LYM263" s="0"/>
      <c r="LYN263" s="0"/>
      <c r="LYO263" s="0"/>
      <c r="LYP263" s="0"/>
      <c r="LYQ263" s="0"/>
      <c r="LYR263" s="0"/>
      <c r="LYS263" s="0"/>
      <c r="LYT263" s="0"/>
      <c r="LYU263" s="0"/>
      <c r="LYV263" s="0"/>
      <c r="LYW263" s="0"/>
      <c r="LYX263" s="0"/>
      <c r="LYY263" s="0"/>
      <c r="LYZ263" s="0"/>
      <c r="LZA263" s="0"/>
      <c r="LZB263" s="0"/>
      <c r="LZC263" s="0"/>
      <c r="LZD263" s="0"/>
      <c r="LZE263" s="0"/>
      <c r="LZF263" s="0"/>
      <c r="LZG263" s="0"/>
      <c r="LZH263" s="0"/>
      <c r="LZI263" s="0"/>
      <c r="LZJ263" s="0"/>
      <c r="LZK263" s="0"/>
      <c r="LZL263" s="0"/>
      <c r="LZM263" s="0"/>
      <c r="LZN263" s="0"/>
      <c r="LZO263" s="0"/>
      <c r="LZP263" s="0"/>
      <c r="LZQ263" s="0"/>
      <c r="LZR263" s="0"/>
      <c r="LZS263" s="0"/>
      <c r="LZT263" s="0"/>
      <c r="LZU263" s="0"/>
      <c r="LZV263" s="0"/>
      <c r="LZW263" s="0"/>
      <c r="LZX263" s="0"/>
      <c r="LZY263" s="0"/>
      <c r="LZZ263" s="0"/>
      <c r="MAA263" s="0"/>
      <c r="MAB263" s="0"/>
      <c r="MAC263" s="0"/>
      <c r="MAD263" s="0"/>
      <c r="MAE263" s="0"/>
      <c r="MAF263" s="0"/>
      <c r="MAG263" s="0"/>
      <c r="MAH263" s="0"/>
      <c r="MAI263" s="0"/>
      <c r="MAJ263" s="0"/>
      <c r="MAK263" s="0"/>
      <c r="MAL263" s="0"/>
      <c r="MAM263" s="0"/>
      <c r="MAN263" s="0"/>
      <c r="MAO263" s="0"/>
      <c r="MAP263" s="0"/>
      <c r="MAQ263" s="0"/>
      <c r="MAR263" s="0"/>
      <c r="MAS263" s="0"/>
      <c r="MAT263" s="0"/>
      <c r="MAU263" s="0"/>
      <c r="MAV263" s="0"/>
      <c r="MAW263" s="0"/>
      <c r="MAX263" s="0"/>
      <c r="MAY263" s="0"/>
      <c r="MAZ263" s="0"/>
      <c r="MBA263" s="0"/>
      <c r="MBB263" s="0"/>
      <c r="MBC263" s="0"/>
      <c r="MBD263" s="0"/>
      <c r="MBE263" s="0"/>
      <c r="MBF263" s="0"/>
      <c r="MBG263" s="0"/>
      <c r="MBH263" s="0"/>
      <c r="MBI263" s="0"/>
      <c r="MBJ263" s="0"/>
      <c r="MBK263" s="0"/>
      <c r="MBL263" s="0"/>
      <c r="MBM263" s="0"/>
      <c r="MBN263" s="0"/>
      <c r="MBO263" s="0"/>
      <c r="MBP263" s="0"/>
      <c r="MBQ263" s="0"/>
      <c r="MBR263" s="0"/>
      <c r="MBS263" s="0"/>
      <c r="MBT263" s="0"/>
      <c r="MBU263" s="0"/>
      <c r="MBV263" s="0"/>
      <c r="MBW263" s="0"/>
      <c r="MBX263" s="0"/>
      <c r="MBY263" s="0"/>
      <c r="MBZ263" s="0"/>
      <c r="MCA263" s="0"/>
      <c r="MCB263" s="0"/>
      <c r="MCC263" s="0"/>
      <c r="MCD263" s="0"/>
      <c r="MCE263" s="0"/>
      <c r="MCF263" s="0"/>
      <c r="MCG263" s="0"/>
      <c r="MCH263" s="0"/>
      <c r="MCI263" s="0"/>
      <c r="MCJ263" s="0"/>
      <c r="MCK263" s="0"/>
      <c r="MCL263" s="0"/>
      <c r="MCM263" s="0"/>
      <c r="MCN263" s="0"/>
      <c r="MCO263" s="0"/>
      <c r="MCP263" s="0"/>
      <c r="MCQ263" s="0"/>
      <c r="MCR263" s="0"/>
      <c r="MCS263" s="0"/>
      <c r="MCT263" s="0"/>
      <c r="MCU263" s="0"/>
      <c r="MCV263" s="0"/>
      <c r="MCW263" s="0"/>
      <c r="MCX263" s="0"/>
      <c r="MCY263" s="0"/>
      <c r="MCZ263" s="0"/>
      <c r="MDA263" s="0"/>
      <c r="MDB263" s="0"/>
      <c r="MDC263" s="0"/>
      <c r="MDD263" s="0"/>
      <c r="MDE263" s="0"/>
      <c r="MDF263" s="0"/>
      <c r="MDG263" s="0"/>
      <c r="MDH263" s="0"/>
      <c r="MDI263" s="0"/>
      <c r="MDJ263" s="0"/>
      <c r="MDK263" s="0"/>
      <c r="MDL263" s="0"/>
      <c r="MDM263" s="0"/>
      <c r="MDN263" s="0"/>
      <c r="MDO263" s="0"/>
      <c r="MDP263" s="0"/>
      <c r="MDQ263" s="0"/>
      <c r="MDR263" s="0"/>
      <c r="MDS263" s="0"/>
      <c r="MDT263" s="0"/>
      <c r="MDU263" s="0"/>
      <c r="MDV263" s="0"/>
      <c r="MDW263" s="0"/>
      <c r="MDX263" s="0"/>
      <c r="MDY263" s="0"/>
      <c r="MDZ263" s="0"/>
      <c r="MEA263" s="0"/>
      <c r="MEB263" s="0"/>
      <c r="MEC263" s="0"/>
      <c r="MED263" s="0"/>
      <c r="MEE263" s="0"/>
      <c r="MEF263" s="0"/>
      <c r="MEG263" s="0"/>
      <c r="MEH263" s="0"/>
      <c r="MEI263" s="0"/>
      <c r="MEJ263" s="0"/>
      <c r="MEK263" s="0"/>
      <c r="MEL263" s="0"/>
      <c r="MEM263" s="0"/>
      <c r="MEN263" s="0"/>
      <c r="MEO263" s="0"/>
      <c r="MEP263" s="0"/>
      <c r="MEQ263" s="0"/>
      <c r="MER263" s="0"/>
      <c r="MES263" s="0"/>
      <c r="MET263" s="0"/>
      <c r="MEU263" s="0"/>
      <c r="MEV263" s="0"/>
      <c r="MEW263" s="0"/>
      <c r="MEX263" s="0"/>
      <c r="MEY263" s="0"/>
      <c r="MEZ263" s="0"/>
      <c r="MFA263" s="0"/>
      <c r="MFB263" s="0"/>
      <c r="MFC263" s="0"/>
      <c r="MFD263" s="0"/>
      <c r="MFE263" s="0"/>
      <c r="MFF263" s="0"/>
      <c r="MFG263" s="0"/>
      <c r="MFH263" s="0"/>
      <c r="MFI263" s="0"/>
      <c r="MFJ263" s="0"/>
      <c r="MFK263" s="0"/>
      <c r="MFL263" s="0"/>
      <c r="MFM263" s="0"/>
      <c r="MFN263" s="0"/>
      <c r="MFO263" s="0"/>
      <c r="MFP263" s="0"/>
      <c r="MFQ263" s="0"/>
      <c r="MFR263" s="0"/>
      <c r="MFS263" s="0"/>
      <c r="MFT263" s="0"/>
      <c r="MFU263" s="0"/>
      <c r="MFV263" s="0"/>
      <c r="MFW263" s="0"/>
      <c r="MFX263" s="0"/>
      <c r="MFY263" s="0"/>
      <c r="MFZ263" s="0"/>
      <c r="MGA263" s="0"/>
      <c r="MGB263" s="0"/>
      <c r="MGC263" s="0"/>
      <c r="MGD263" s="0"/>
      <c r="MGE263" s="0"/>
      <c r="MGF263" s="0"/>
      <c r="MGG263" s="0"/>
      <c r="MGH263" s="0"/>
      <c r="MGI263" s="0"/>
      <c r="MGJ263" s="0"/>
      <c r="MGK263" s="0"/>
      <c r="MGL263" s="0"/>
      <c r="MGM263" s="0"/>
      <c r="MGN263" s="0"/>
      <c r="MGO263" s="0"/>
      <c r="MGP263" s="0"/>
      <c r="MGQ263" s="0"/>
      <c r="MGR263" s="0"/>
      <c r="MGS263" s="0"/>
      <c r="MGT263" s="0"/>
      <c r="MGU263" s="0"/>
      <c r="MGV263" s="0"/>
      <c r="MGW263" s="0"/>
      <c r="MGX263" s="0"/>
      <c r="MGY263" s="0"/>
      <c r="MGZ263" s="0"/>
      <c r="MHA263" s="0"/>
      <c r="MHB263" s="0"/>
      <c r="MHC263" s="0"/>
      <c r="MHD263" s="0"/>
      <c r="MHE263" s="0"/>
      <c r="MHF263" s="0"/>
      <c r="MHG263" s="0"/>
      <c r="MHH263" s="0"/>
      <c r="MHI263" s="0"/>
      <c r="MHJ263" s="0"/>
      <c r="MHK263" s="0"/>
      <c r="MHL263" s="0"/>
      <c r="MHM263" s="0"/>
      <c r="MHN263" s="0"/>
      <c r="MHO263" s="0"/>
      <c r="MHP263" s="0"/>
      <c r="MHQ263" s="0"/>
      <c r="MHR263" s="0"/>
      <c r="MHS263" s="0"/>
      <c r="MHT263" s="0"/>
      <c r="MHU263" s="0"/>
      <c r="MHV263" s="0"/>
      <c r="MHW263" s="0"/>
      <c r="MHX263" s="0"/>
      <c r="MHY263" s="0"/>
      <c r="MHZ263" s="0"/>
      <c r="MIA263" s="0"/>
      <c r="MIB263" s="0"/>
      <c r="MIC263" s="0"/>
      <c r="MID263" s="0"/>
      <c r="MIE263" s="0"/>
      <c r="MIF263" s="0"/>
      <c r="MIG263" s="0"/>
      <c r="MIH263" s="0"/>
      <c r="MII263" s="0"/>
      <c r="MIJ263" s="0"/>
      <c r="MIK263" s="0"/>
      <c r="MIL263" s="0"/>
      <c r="MIM263" s="0"/>
      <c r="MIN263" s="0"/>
      <c r="MIO263" s="0"/>
      <c r="MIP263" s="0"/>
      <c r="MIQ263" s="0"/>
      <c r="MIR263" s="0"/>
      <c r="MIS263" s="0"/>
      <c r="MIT263" s="0"/>
      <c r="MIU263" s="0"/>
      <c r="MIV263" s="0"/>
      <c r="MIW263" s="0"/>
      <c r="MIX263" s="0"/>
      <c r="MIY263" s="0"/>
      <c r="MIZ263" s="0"/>
      <c r="MJA263" s="0"/>
      <c r="MJB263" s="0"/>
      <c r="MJC263" s="0"/>
      <c r="MJD263" s="0"/>
      <c r="MJE263" s="0"/>
      <c r="MJF263" s="0"/>
      <c r="MJG263" s="0"/>
      <c r="MJH263" s="0"/>
      <c r="MJI263" s="0"/>
      <c r="MJJ263" s="0"/>
      <c r="MJK263" s="0"/>
      <c r="MJL263" s="0"/>
      <c r="MJM263" s="0"/>
      <c r="MJN263" s="0"/>
      <c r="MJO263" s="0"/>
      <c r="MJP263" s="0"/>
      <c r="MJQ263" s="0"/>
      <c r="MJR263" s="0"/>
      <c r="MJS263" s="0"/>
      <c r="MJT263" s="0"/>
      <c r="MJU263" s="0"/>
      <c r="MJV263" s="0"/>
      <c r="MJW263" s="0"/>
      <c r="MJX263" s="0"/>
      <c r="MJY263" s="0"/>
      <c r="MJZ263" s="0"/>
      <c r="MKA263" s="0"/>
      <c r="MKB263" s="0"/>
      <c r="MKC263" s="0"/>
      <c r="MKD263" s="0"/>
      <c r="MKE263" s="0"/>
      <c r="MKF263" s="0"/>
      <c r="MKG263" s="0"/>
      <c r="MKH263" s="0"/>
      <c r="MKI263" s="0"/>
      <c r="MKJ263" s="0"/>
      <c r="MKK263" s="0"/>
      <c r="MKL263" s="0"/>
      <c r="MKM263" s="0"/>
      <c r="MKN263" s="0"/>
      <c r="MKO263" s="0"/>
      <c r="MKP263" s="0"/>
      <c r="MKQ263" s="0"/>
      <c r="MKR263" s="0"/>
      <c r="MKS263" s="0"/>
      <c r="MKT263" s="0"/>
      <c r="MKU263" s="0"/>
      <c r="MKV263" s="0"/>
      <c r="MKW263" s="0"/>
      <c r="MKX263" s="0"/>
      <c r="MKY263" s="0"/>
      <c r="MKZ263" s="0"/>
      <c r="MLA263" s="0"/>
      <c r="MLB263" s="0"/>
      <c r="MLC263" s="0"/>
      <c r="MLD263" s="0"/>
      <c r="MLE263" s="0"/>
      <c r="MLF263" s="0"/>
      <c r="MLG263" s="0"/>
      <c r="MLH263" s="0"/>
      <c r="MLI263" s="0"/>
      <c r="MLJ263" s="0"/>
      <c r="MLK263" s="0"/>
      <c r="MLL263" s="0"/>
      <c r="MLM263" s="0"/>
      <c r="MLN263" s="0"/>
      <c r="MLO263" s="0"/>
      <c r="MLP263" s="0"/>
      <c r="MLQ263" s="0"/>
      <c r="MLR263" s="0"/>
      <c r="MLS263" s="0"/>
      <c r="MLT263" s="0"/>
      <c r="MLU263" s="0"/>
      <c r="MLV263" s="0"/>
      <c r="MLW263" s="0"/>
      <c r="MLX263" s="0"/>
      <c r="MLY263" s="0"/>
      <c r="MLZ263" s="0"/>
      <c r="MMA263" s="0"/>
      <c r="MMB263" s="0"/>
      <c r="MMC263" s="0"/>
      <c r="MMD263" s="0"/>
      <c r="MME263" s="0"/>
      <c r="MMF263" s="0"/>
      <c r="MMG263" s="0"/>
      <c r="MMH263" s="0"/>
      <c r="MMI263" s="0"/>
      <c r="MMJ263" s="0"/>
      <c r="MMK263" s="0"/>
      <c r="MML263" s="0"/>
      <c r="MMM263" s="0"/>
      <c r="MMN263" s="0"/>
      <c r="MMO263" s="0"/>
      <c r="MMP263" s="0"/>
      <c r="MMQ263" s="0"/>
      <c r="MMR263" s="0"/>
      <c r="MMS263" s="0"/>
      <c r="MMT263" s="0"/>
      <c r="MMU263" s="0"/>
      <c r="MMV263" s="0"/>
      <c r="MMW263" s="0"/>
      <c r="MMX263" s="0"/>
      <c r="MMY263" s="0"/>
      <c r="MMZ263" s="0"/>
      <c r="MNA263" s="0"/>
      <c r="MNB263" s="0"/>
      <c r="MNC263" s="0"/>
      <c r="MND263" s="0"/>
      <c r="MNE263" s="0"/>
      <c r="MNF263" s="0"/>
      <c r="MNG263" s="0"/>
      <c r="MNH263" s="0"/>
      <c r="MNI263" s="0"/>
      <c r="MNJ263" s="0"/>
      <c r="MNK263" s="0"/>
      <c r="MNL263" s="0"/>
      <c r="MNM263" s="0"/>
      <c r="MNN263" s="0"/>
      <c r="MNO263" s="0"/>
      <c r="MNP263" s="0"/>
      <c r="MNQ263" s="0"/>
      <c r="MNR263" s="0"/>
      <c r="MNS263" s="0"/>
      <c r="MNT263" s="0"/>
      <c r="MNU263" s="0"/>
      <c r="MNV263" s="0"/>
      <c r="MNW263" s="0"/>
      <c r="MNX263" s="0"/>
      <c r="MNY263" s="0"/>
      <c r="MNZ263" s="0"/>
      <c r="MOA263" s="0"/>
      <c r="MOB263" s="0"/>
      <c r="MOC263" s="0"/>
      <c r="MOD263" s="0"/>
      <c r="MOE263" s="0"/>
      <c r="MOF263" s="0"/>
      <c r="MOG263" s="0"/>
      <c r="MOH263" s="0"/>
      <c r="MOI263" s="0"/>
      <c r="MOJ263" s="0"/>
      <c r="MOK263" s="0"/>
      <c r="MOL263" s="0"/>
      <c r="MOM263" s="0"/>
      <c r="MON263" s="0"/>
      <c r="MOO263" s="0"/>
      <c r="MOP263" s="0"/>
      <c r="MOQ263" s="0"/>
      <c r="MOR263" s="0"/>
      <c r="MOS263" s="0"/>
      <c r="MOT263" s="0"/>
      <c r="MOU263" s="0"/>
      <c r="MOV263" s="0"/>
      <c r="MOW263" s="0"/>
      <c r="MOX263" s="0"/>
      <c r="MOY263" s="0"/>
      <c r="MOZ263" s="0"/>
      <c r="MPA263" s="0"/>
      <c r="MPB263" s="0"/>
      <c r="MPC263" s="0"/>
      <c r="MPD263" s="0"/>
      <c r="MPE263" s="0"/>
      <c r="MPF263" s="0"/>
      <c r="MPG263" s="0"/>
      <c r="MPH263" s="0"/>
      <c r="MPI263" s="0"/>
      <c r="MPJ263" s="0"/>
      <c r="MPK263" s="0"/>
      <c r="MPL263" s="0"/>
      <c r="MPM263" s="0"/>
      <c r="MPN263" s="0"/>
      <c r="MPO263" s="0"/>
      <c r="MPP263" s="0"/>
      <c r="MPQ263" s="0"/>
      <c r="MPR263" s="0"/>
      <c r="MPS263" s="0"/>
      <c r="MPT263" s="0"/>
      <c r="MPU263" s="0"/>
      <c r="MPV263" s="0"/>
      <c r="MPW263" s="0"/>
      <c r="MPX263" s="0"/>
      <c r="MPY263" s="0"/>
      <c r="MPZ263" s="0"/>
      <c r="MQA263" s="0"/>
      <c r="MQB263" s="0"/>
      <c r="MQC263" s="0"/>
      <c r="MQD263" s="0"/>
      <c r="MQE263" s="0"/>
      <c r="MQF263" s="0"/>
      <c r="MQG263" s="0"/>
      <c r="MQH263" s="0"/>
      <c r="MQI263" s="0"/>
      <c r="MQJ263" s="0"/>
      <c r="MQK263" s="0"/>
      <c r="MQL263" s="0"/>
      <c r="MQM263" s="0"/>
      <c r="MQN263" s="0"/>
      <c r="MQO263" s="0"/>
      <c r="MQP263" s="0"/>
      <c r="MQQ263" s="0"/>
      <c r="MQR263" s="0"/>
      <c r="MQS263" s="0"/>
      <c r="MQT263" s="0"/>
      <c r="MQU263" s="0"/>
      <c r="MQV263" s="0"/>
      <c r="MQW263" s="0"/>
      <c r="MQX263" s="0"/>
      <c r="MQY263" s="0"/>
      <c r="MQZ263" s="0"/>
      <c r="MRA263" s="0"/>
      <c r="MRB263" s="0"/>
      <c r="MRC263" s="0"/>
      <c r="MRD263" s="0"/>
      <c r="MRE263" s="0"/>
      <c r="MRF263" s="0"/>
      <c r="MRG263" s="0"/>
      <c r="MRH263" s="0"/>
      <c r="MRI263" s="0"/>
      <c r="MRJ263" s="0"/>
      <c r="MRK263" s="0"/>
      <c r="MRL263" s="0"/>
      <c r="MRM263" s="0"/>
      <c r="MRN263" s="0"/>
      <c r="MRO263" s="0"/>
      <c r="MRP263" s="0"/>
      <c r="MRQ263" s="0"/>
      <c r="MRR263" s="0"/>
      <c r="MRS263" s="0"/>
      <c r="MRT263" s="0"/>
      <c r="MRU263" s="0"/>
      <c r="MRV263" s="0"/>
      <c r="MRW263" s="0"/>
      <c r="MRX263" s="0"/>
      <c r="MRY263" s="0"/>
      <c r="MRZ263" s="0"/>
      <c r="MSA263" s="0"/>
      <c r="MSB263" s="0"/>
      <c r="MSC263" s="0"/>
      <c r="MSD263" s="0"/>
      <c r="MSE263" s="0"/>
      <c r="MSF263" s="0"/>
      <c r="MSG263" s="0"/>
      <c r="MSH263" s="0"/>
      <c r="MSI263" s="0"/>
      <c r="MSJ263" s="0"/>
      <c r="MSK263" s="0"/>
      <c r="MSL263" s="0"/>
      <c r="MSM263" s="0"/>
      <c r="MSN263" s="0"/>
      <c r="MSO263" s="0"/>
      <c r="MSP263" s="0"/>
      <c r="MSQ263" s="0"/>
      <c r="MSR263" s="0"/>
      <c r="MSS263" s="0"/>
      <c r="MST263" s="0"/>
      <c r="MSU263" s="0"/>
      <c r="MSV263" s="0"/>
      <c r="MSW263" s="0"/>
      <c r="MSX263" s="0"/>
      <c r="MSY263" s="0"/>
      <c r="MSZ263" s="0"/>
      <c r="MTA263" s="0"/>
      <c r="MTB263" s="0"/>
      <c r="MTC263" s="0"/>
      <c r="MTD263" s="0"/>
      <c r="MTE263" s="0"/>
      <c r="MTF263" s="0"/>
      <c r="MTG263" s="0"/>
      <c r="MTH263" s="0"/>
      <c r="MTI263" s="0"/>
      <c r="MTJ263" s="0"/>
      <c r="MTK263" s="0"/>
      <c r="MTL263" s="0"/>
      <c r="MTM263" s="0"/>
      <c r="MTN263" s="0"/>
      <c r="MTO263" s="0"/>
      <c r="MTP263" s="0"/>
      <c r="MTQ263" s="0"/>
      <c r="MTR263" s="0"/>
      <c r="MTS263" s="0"/>
      <c r="MTT263" s="0"/>
      <c r="MTU263" s="0"/>
      <c r="MTV263" s="0"/>
      <c r="MTW263" s="0"/>
      <c r="MTX263" s="0"/>
      <c r="MTY263" s="0"/>
      <c r="MTZ263" s="0"/>
      <c r="MUA263" s="0"/>
      <c r="MUB263" s="0"/>
      <c r="MUC263" s="0"/>
      <c r="MUD263" s="0"/>
      <c r="MUE263" s="0"/>
      <c r="MUF263" s="0"/>
      <c r="MUG263" s="0"/>
      <c r="MUH263" s="0"/>
      <c r="MUI263" s="0"/>
      <c r="MUJ263" s="0"/>
      <c r="MUK263" s="0"/>
      <c r="MUL263" s="0"/>
      <c r="MUM263" s="0"/>
      <c r="MUN263" s="0"/>
      <c r="MUO263" s="0"/>
      <c r="MUP263" s="0"/>
      <c r="MUQ263" s="0"/>
      <c r="MUR263" s="0"/>
      <c r="MUS263" s="0"/>
      <c r="MUT263" s="0"/>
      <c r="MUU263" s="0"/>
      <c r="MUV263" s="0"/>
      <c r="MUW263" s="0"/>
      <c r="MUX263" s="0"/>
      <c r="MUY263" s="0"/>
      <c r="MUZ263" s="0"/>
      <c r="MVA263" s="0"/>
      <c r="MVB263" s="0"/>
      <c r="MVC263" s="0"/>
      <c r="MVD263" s="0"/>
      <c r="MVE263" s="0"/>
      <c r="MVF263" s="0"/>
      <c r="MVG263" s="0"/>
      <c r="MVH263" s="0"/>
      <c r="MVI263" s="0"/>
      <c r="MVJ263" s="0"/>
      <c r="MVK263" s="0"/>
      <c r="MVL263" s="0"/>
      <c r="MVM263" s="0"/>
      <c r="MVN263" s="0"/>
      <c r="MVO263" s="0"/>
      <c r="MVP263" s="0"/>
      <c r="MVQ263" s="0"/>
      <c r="MVR263" s="0"/>
      <c r="MVS263" s="0"/>
      <c r="MVT263" s="0"/>
      <c r="MVU263" s="0"/>
      <c r="MVV263" s="0"/>
      <c r="MVW263" s="0"/>
      <c r="MVX263" s="0"/>
      <c r="MVY263" s="0"/>
      <c r="MVZ263" s="0"/>
      <c r="MWA263" s="0"/>
      <c r="MWB263" s="0"/>
      <c r="MWC263" s="0"/>
      <c r="MWD263" s="0"/>
      <c r="MWE263" s="0"/>
      <c r="MWF263" s="0"/>
      <c r="MWG263" s="0"/>
      <c r="MWH263" s="0"/>
      <c r="MWI263" s="0"/>
      <c r="MWJ263" s="0"/>
      <c r="MWK263" s="0"/>
      <c r="MWL263" s="0"/>
      <c r="MWM263" s="0"/>
      <c r="MWN263" s="0"/>
      <c r="MWO263" s="0"/>
      <c r="MWP263" s="0"/>
      <c r="MWQ263" s="0"/>
      <c r="MWR263" s="0"/>
      <c r="MWS263" s="0"/>
      <c r="MWT263" s="0"/>
      <c r="MWU263" s="0"/>
      <c r="MWV263" s="0"/>
      <c r="MWW263" s="0"/>
      <c r="MWX263" s="0"/>
      <c r="MWY263" s="0"/>
      <c r="MWZ263" s="0"/>
      <c r="MXA263" s="0"/>
      <c r="MXB263" s="0"/>
      <c r="MXC263" s="0"/>
      <c r="MXD263" s="0"/>
      <c r="MXE263" s="0"/>
      <c r="MXF263" s="0"/>
      <c r="MXG263" s="0"/>
      <c r="MXH263" s="0"/>
      <c r="MXI263" s="0"/>
      <c r="MXJ263" s="0"/>
      <c r="MXK263" s="0"/>
      <c r="MXL263" s="0"/>
      <c r="MXM263" s="0"/>
      <c r="MXN263" s="0"/>
      <c r="MXO263" s="0"/>
      <c r="MXP263" s="0"/>
      <c r="MXQ263" s="0"/>
      <c r="MXR263" s="0"/>
      <c r="MXS263" s="0"/>
      <c r="MXT263" s="0"/>
      <c r="MXU263" s="0"/>
      <c r="MXV263" s="0"/>
      <c r="MXW263" s="0"/>
      <c r="MXX263" s="0"/>
      <c r="MXY263" s="0"/>
      <c r="MXZ263" s="0"/>
      <c r="MYA263" s="0"/>
      <c r="MYB263" s="0"/>
      <c r="MYC263" s="0"/>
      <c r="MYD263" s="0"/>
      <c r="MYE263" s="0"/>
      <c r="MYF263" s="0"/>
      <c r="MYG263" s="0"/>
      <c r="MYH263" s="0"/>
      <c r="MYI263" s="0"/>
      <c r="MYJ263" s="0"/>
      <c r="MYK263" s="0"/>
      <c r="MYL263" s="0"/>
      <c r="MYM263" s="0"/>
      <c r="MYN263" s="0"/>
      <c r="MYO263" s="0"/>
      <c r="MYP263" s="0"/>
      <c r="MYQ263" s="0"/>
      <c r="MYR263" s="0"/>
      <c r="MYS263" s="0"/>
      <c r="MYT263" s="0"/>
      <c r="MYU263" s="0"/>
      <c r="MYV263" s="0"/>
      <c r="MYW263" s="0"/>
      <c r="MYX263" s="0"/>
      <c r="MYY263" s="0"/>
      <c r="MYZ263" s="0"/>
      <c r="MZA263" s="0"/>
      <c r="MZB263" s="0"/>
      <c r="MZC263" s="0"/>
      <c r="MZD263" s="0"/>
      <c r="MZE263" s="0"/>
      <c r="MZF263" s="0"/>
      <c r="MZG263" s="0"/>
      <c r="MZH263" s="0"/>
      <c r="MZI263" s="0"/>
      <c r="MZJ263" s="0"/>
      <c r="MZK263" s="0"/>
      <c r="MZL263" s="0"/>
      <c r="MZM263" s="0"/>
      <c r="MZN263" s="0"/>
      <c r="MZO263" s="0"/>
      <c r="MZP263" s="0"/>
      <c r="MZQ263" s="0"/>
      <c r="MZR263" s="0"/>
      <c r="MZS263" s="0"/>
      <c r="MZT263" s="0"/>
      <c r="MZU263" s="0"/>
      <c r="MZV263" s="0"/>
      <c r="MZW263" s="0"/>
      <c r="MZX263" s="0"/>
      <c r="MZY263" s="0"/>
      <c r="MZZ263" s="0"/>
      <c r="NAA263" s="0"/>
      <c r="NAB263" s="0"/>
      <c r="NAC263" s="0"/>
      <c r="NAD263" s="0"/>
      <c r="NAE263" s="0"/>
      <c r="NAF263" s="0"/>
      <c r="NAG263" s="0"/>
      <c r="NAH263" s="0"/>
      <c r="NAI263" s="0"/>
      <c r="NAJ263" s="0"/>
      <c r="NAK263" s="0"/>
      <c r="NAL263" s="0"/>
      <c r="NAM263" s="0"/>
      <c r="NAN263" s="0"/>
      <c r="NAO263" s="0"/>
      <c r="NAP263" s="0"/>
      <c r="NAQ263" s="0"/>
      <c r="NAR263" s="0"/>
      <c r="NAS263" s="0"/>
      <c r="NAT263" s="0"/>
      <c r="NAU263" s="0"/>
      <c r="NAV263" s="0"/>
      <c r="NAW263" s="0"/>
      <c r="NAX263" s="0"/>
      <c r="NAY263" s="0"/>
      <c r="NAZ263" s="0"/>
      <c r="NBA263" s="0"/>
      <c r="NBB263" s="0"/>
      <c r="NBC263" s="0"/>
      <c r="NBD263" s="0"/>
      <c r="NBE263" s="0"/>
      <c r="NBF263" s="0"/>
      <c r="NBG263" s="0"/>
      <c r="NBH263" s="0"/>
      <c r="NBI263" s="0"/>
      <c r="NBJ263" s="0"/>
      <c r="NBK263" s="0"/>
      <c r="NBL263" s="0"/>
      <c r="NBM263" s="0"/>
      <c r="NBN263" s="0"/>
      <c r="NBO263" s="0"/>
      <c r="NBP263" s="0"/>
      <c r="NBQ263" s="0"/>
      <c r="NBR263" s="0"/>
      <c r="NBS263" s="0"/>
      <c r="NBT263" s="0"/>
      <c r="NBU263" s="0"/>
      <c r="NBV263" s="0"/>
      <c r="NBW263" s="0"/>
      <c r="NBX263" s="0"/>
      <c r="NBY263" s="0"/>
      <c r="NBZ263" s="0"/>
      <c r="NCA263" s="0"/>
      <c r="NCB263" s="0"/>
      <c r="NCC263" s="0"/>
      <c r="NCD263" s="0"/>
      <c r="NCE263" s="0"/>
      <c r="NCF263" s="0"/>
      <c r="NCG263" s="0"/>
      <c r="NCH263" s="0"/>
      <c r="NCI263" s="0"/>
      <c r="NCJ263" s="0"/>
      <c r="NCK263" s="0"/>
      <c r="NCL263" s="0"/>
      <c r="NCM263" s="0"/>
      <c r="NCN263" s="0"/>
      <c r="NCO263" s="0"/>
      <c r="NCP263" s="0"/>
      <c r="NCQ263" s="0"/>
      <c r="NCR263" s="0"/>
      <c r="NCS263" s="0"/>
      <c r="NCT263" s="0"/>
      <c r="NCU263" s="0"/>
      <c r="NCV263" s="0"/>
      <c r="NCW263" s="0"/>
      <c r="NCX263" s="0"/>
      <c r="NCY263" s="0"/>
      <c r="NCZ263" s="0"/>
      <c r="NDA263" s="0"/>
      <c r="NDB263" s="0"/>
      <c r="NDC263" s="0"/>
      <c r="NDD263" s="0"/>
      <c r="NDE263" s="0"/>
      <c r="NDF263" s="0"/>
      <c r="NDG263" s="0"/>
      <c r="NDH263" s="0"/>
      <c r="NDI263" s="0"/>
      <c r="NDJ263" s="0"/>
      <c r="NDK263" s="0"/>
      <c r="NDL263" s="0"/>
      <c r="NDM263" s="0"/>
      <c r="NDN263" s="0"/>
      <c r="NDO263" s="0"/>
      <c r="NDP263" s="0"/>
      <c r="NDQ263" s="0"/>
      <c r="NDR263" s="0"/>
      <c r="NDS263" s="0"/>
      <c r="NDT263" s="0"/>
      <c r="NDU263" s="0"/>
      <c r="NDV263" s="0"/>
      <c r="NDW263" s="0"/>
      <c r="NDX263" s="0"/>
      <c r="NDY263" s="0"/>
      <c r="NDZ263" s="0"/>
      <c r="NEA263" s="0"/>
      <c r="NEB263" s="0"/>
      <c r="NEC263" s="0"/>
      <c r="NED263" s="0"/>
      <c r="NEE263" s="0"/>
      <c r="NEF263" s="0"/>
      <c r="NEG263" s="0"/>
      <c r="NEH263" s="0"/>
      <c r="NEI263" s="0"/>
      <c r="NEJ263" s="0"/>
      <c r="NEK263" s="0"/>
      <c r="NEL263" s="0"/>
      <c r="NEM263" s="0"/>
      <c r="NEN263" s="0"/>
      <c r="NEO263" s="0"/>
      <c r="NEP263" s="0"/>
      <c r="NEQ263" s="0"/>
      <c r="NER263" s="0"/>
      <c r="NES263" s="0"/>
      <c r="NET263" s="0"/>
      <c r="NEU263" s="0"/>
      <c r="NEV263" s="0"/>
      <c r="NEW263" s="0"/>
      <c r="NEX263" s="0"/>
      <c r="NEY263" s="0"/>
      <c r="NEZ263" s="0"/>
      <c r="NFA263" s="0"/>
      <c r="NFB263" s="0"/>
      <c r="NFC263" s="0"/>
      <c r="NFD263" s="0"/>
      <c r="NFE263" s="0"/>
      <c r="NFF263" s="0"/>
      <c r="NFG263" s="0"/>
      <c r="NFH263" s="0"/>
      <c r="NFI263" s="0"/>
      <c r="NFJ263" s="0"/>
      <c r="NFK263" s="0"/>
      <c r="NFL263" s="0"/>
      <c r="NFM263" s="0"/>
      <c r="NFN263" s="0"/>
      <c r="NFO263" s="0"/>
      <c r="NFP263" s="0"/>
      <c r="NFQ263" s="0"/>
      <c r="NFR263" s="0"/>
      <c r="NFS263" s="0"/>
      <c r="NFT263" s="0"/>
      <c r="NFU263" s="0"/>
      <c r="NFV263" s="0"/>
      <c r="NFW263" s="0"/>
      <c r="NFX263" s="0"/>
      <c r="NFY263" s="0"/>
      <c r="NFZ263" s="0"/>
      <c r="NGA263" s="0"/>
      <c r="NGB263" s="0"/>
      <c r="NGC263" s="0"/>
      <c r="NGD263" s="0"/>
      <c r="NGE263" s="0"/>
      <c r="NGF263" s="0"/>
      <c r="NGG263" s="0"/>
      <c r="NGH263" s="0"/>
      <c r="NGI263" s="0"/>
      <c r="NGJ263" s="0"/>
      <c r="NGK263" s="0"/>
      <c r="NGL263" s="0"/>
      <c r="NGM263" s="0"/>
      <c r="NGN263" s="0"/>
      <c r="NGO263" s="0"/>
      <c r="NGP263" s="0"/>
      <c r="NGQ263" s="0"/>
      <c r="NGR263" s="0"/>
      <c r="NGS263" s="0"/>
      <c r="NGT263" s="0"/>
      <c r="NGU263" s="0"/>
      <c r="NGV263" s="0"/>
      <c r="NGW263" s="0"/>
      <c r="NGX263" s="0"/>
      <c r="NGY263" s="0"/>
      <c r="NGZ263" s="0"/>
      <c r="NHA263" s="0"/>
      <c r="NHB263" s="0"/>
      <c r="NHC263" s="0"/>
      <c r="NHD263" s="0"/>
      <c r="NHE263" s="0"/>
      <c r="NHF263" s="0"/>
      <c r="NHG263" s="0"/>
      <c r="NHH263" s="0"/>
      <c r="NHI263" s="0"/>
      <c r="NHJ263" s="0"/>
      <c r="NHK263" s="0"/>
      <c r="NHL263" s="0"/>
      <c r="NHM263" s="0"/>
      <c r="NHN263" s="0"/>
      <c r="NHO263" s="0"/>
      <c r="NHP263" s="0"/>
      <c r="NHQ263" s="0"/>
      <c r="NHR263" s="0"/>
      <c r="NHS263" s="0"/>
      <c r="NHT263" s="0"/>
      <c r="NHU263" s="0"/>
      <c r="NHV263" s="0"/>
      <c r="NHW263" s="0"/>
      <c r="NHX263" s="0"/>
      <c r="NHY263" s="0"/>
      <c r="NHZ263" s="0"/>
      <c r="NIA263" s="0"/>
      <c r="NIB263" s="0"/>
      <c r="NIC263" s="0"/>
      <c r="NID263" s="0"/>
      <c r="NIE263" s="0"/>
      <c r="NIF263" s="0"/>
      <c r="NIG263" s="0"/>
      <c r="NIH263" s="0"/>
      <c r="NII263" s="0"/>
      <c r="NIJ263" s="0"/>
      <c r="NIK263" s="0"/>
      <c r="NIL263" s="0"/>
      <c r="NIM263" s="0"/>
      <c r="NIN263" s="0"/>
      <c r="NIO263" s="0"/>
      <c r="NIP263" s="0"/>
      <c r="NIQ263" s="0"/>
      <c r="NIR263" s="0"/>
      <c r="NIS263" s="0"/>
      <c r="NIT263" s="0"/>
      <c r="NIU263" s="0"/>
      <c r="NIV263" s="0"/>
      <c r="NIW263" s="0"/>
      <c r="NIX263" s="0"/>
      <c r="NIY263" s="0"/>
      <c r="NIZ263" s="0"/>
      <c r="NJA263" s="0"/>
      <c r="NJB263" s="0"/>
      <c r="NJC263" s="0"/>
      <c r="NJD263" s="0"/>
      <c r="NJE263" s="0"/>
      <c r="NJF263" s="0"/>
      <c r="NJG263" s="0"/>
      <c r="NJH263" s="0"/>
      <c r="NJI263" s="0"/>
      <c r="NJJ263" s="0"/>
      <c r="NJK263" s="0"/>
      <c r="NJL263" s="0"/>
      <c r="NJM263" s="0"/>
      <c r="NJN263" s="0"/>
      <c r="NJO263" s="0"/>
      <c r="NJP263" s="0"/>
      <c r="NJQ263" s="0"/>
      <c r="NJR263" s="0"/>
      <c r="NJS263" s="0"/>
      <c r="NJT263" s="0"/>
      <c r="NJU263" s="0"/>
      <c r="NJV263" s="0"/>
      <c r="NJW263" s="0"/>
      <c r="NJX263" s="0"/>
      <c r="NJY263" s="0"/>
      <c r="NJZ263" s="0"/>
      <c r="NKA263" s="0"/>
      <c r="NKB263" s="0"/>
      <c r="NKC263" s="0"/>
      <c r="NKD263" s="0"/>
      <c r="NKE263" s="0"/>
      <c r="NKF263" s="0"/>
      <c r="NKG263" s="0"/>
      <c r="NKH263" s="0"/>
      <c r="NKI263" s="0"/>
      <c r="NKJ263" s="0"/>
      <c r="NKK263" s="0"/>
      <c r="NKL263" s="0"/>
      <c r="NKM263" s="0"/>
      <c r="NKN263" s="0"/>
      <c r="NKO263" s="0"/>
      <c r="NKP263" s="0"/>
      <c r="NKQ263" s="0"/>
      <c r="NKR263" s="0"/>
      <c r="NKS263" s="0"/>
      <c r="NKT263" s="0"/>
      <c r="NKU263" s="0"/>
      <c r="NKV263" s="0"/>
      <c r="NKW263" s="0"/>
      <c r="NKX263" s="0"/>
      <c r="NKY263" s="0"/>
      <c r="NKZ263" s="0"/>
      <c r="NLA263" s="0"/>
      <c r="NLB263" s="0"/>
      <c r="NLC263" s="0"/>
      <c r="NLD263" s="0"/>
      <c r="NLE263" s="0"/>
      <c r="NLF263" s="0"/>
      <c r="NLG263" s="0"/>
      <c r="NLH263" s="0"/>
      <c r="NLI263" s="0"/>
      <c r="NLJ263" s="0"/>
      <c r="NLK263" s="0"/>
      <c r="NLL263" s="0"/>
      <c r="NLM263" s="0"/>
      <c r="NLN263" s="0"/>
      <c r="NLO263" s="0"/>
      <c r="NLP263" s="0"/>
      <c r="NLQ263" s="0"/>
      <c r="NLR263" s="0"/>
      <c r="NLS263" s="0"/>
      <c r="NLT263" s="0"/>
      <c r="NLU263" s="0"/>
      <c r="NLV263" s="0"/>
      <c r="NLW263" s="0"/>
      <c r="NLX263" s="0"/>
      <c r="NLY263" s="0"/>
      <c r="NLZ263" s="0"/>
      <c r="NMA263" s="0"/>
      <c r="NMB263" s="0"/>
      <c r="NMC263" s="0"/>
      <c r="NMD263" s="0"/>
      <c r="NME263" s="0"/>
      <c r="NMF263" s="0"/>
      <c r="NMG263" s="0"/>
      <c r="NMH263" s="0"/>
      <c r="NMI263" s="0"/>
      <c r="NMJ263" s="0"/>
      <c r="NMK263" s="0"/>
      <c r="NML263" s="0"/>
      <c r="NMM263" s="0"/>
      <c r="NMN263" s="0"/>
      <c r="NMO263" s="0"/>
      <c r="NMP263" s="0"/>
      <c r="NMQ263" s="0"/>
      <c r="NMR263" s="0"/>
      <c r="NMS263" s="0"/>
      <c r="NMT263" s="0"/>
      <c r="NMU263" s="0"/>
      <c r="NMV263" s="0"/>
      <c r="NMW263" s="0"/>
      <c r="NMX263" s="0"/>
      <c r="NMY263" s="0"/>
      <c r="NMZ263" s="0"/>
      <c r="NNA263" s="0"/>
      <c r="NNB263" s="0"/>
      <c r="NNC263" s="0"/>
      <c r="NND263" s="0"/>
      <c r="NNE263" s="0"/>
      <c r="NNF263" s="0"/>
      <c r="NNG263" s="0"/>
      <c r="NNH263" s="0"/>
      <c r="NNI263" s="0"/>
      <c r="NNJ263" s="0"/>
      <c r="NNK263" s="0"/>
      <c r="NNL263" s="0"/>
      <c r="NNM263" s="0"/>
      <c r="NNN263" s="0"/>
      <c r="NNO263" s="0"/>
      <c r="NNP263" s="0"/>
      <c r="NNQ263" s="0"/>
      <c r="NNR263" s="0"/>
      <c r="NNS263" s="0"/>
      <c r="NNT263" s="0"/>
      <c r="NNU263" s="0"/>
      <c r="NNV263" s="0"/>
      <c r="NNW263" s="0"/>
      <c r="NNX263" s="0"/>
      <c r="NNY263" s="0"/>
      <c r="NNZ263" s="0"/>
      <c r="NOA263" s="0"/>
      <c r="NOB263" s="0"/>
      <c r="NOC263" s="0"/>
      <c r="NOD263" s="0"/>
      <c r="NOE263" s="0"/>
      <c r="NOF263" s="0"/>
      <c r="NOG263" s="0"/>
      <c r="NOH263" s="0"/>
      <c r="NOI263" s="0"/>
      <c r="NOJ263" s="0"/>
      <c r="NOK263" s="0"/>
      <c r="NOL263" s="0"/>
      <c r="NOM263" s="0"/>
      <c r="NON263" s="0"/>
      <c r="NOO263" s="0"/>
      <c r="NOP263" s="0"/>
      <c r="NOQ263" s="0"/>
      <c r="NOR263" s="0"/>
      <c r="NOS263" s="0"/>
      <c r="NOT263" s="0"/>
      <c r="NOU263" s="0"/>
      <c r="NOV263" s="0"/>
      <c r="NOW263" s="0"/>
      <c r="NOX263" s="0"/>
      <c r="NOY263" s="0"/>
      <c r="NOZ263" s="0"/>
      <c r="NPA263" s="0"/>
      <c r="NPB263" s="0"/>
      <c r="NPC263" s="0"/>
      <c r="NPD263" s="0"/>
      <c r="NPE263" s="0"/>
      <c r="NPF263" s="0"/>
      <c r="NPG263" s="0"/>
      <c r="NPH263" s="0"/>
      <c r="NPI263" s="0"/>
      <c r="NPJ263" s="0"/>
      <c r="NPK263" s="0"/>
      <c r="NPL263" s="0"/>
      <c r="NPM263" s="0"/>
      <c r="NPN263" s="0"/>
      <c r="NPO263" s="0"/>
      <c r="NPP263" s="0"/>
      <c r="NPQ263" s="0"/>
      <c r="NPR263" s="0"/>
      <c r="NPS263" s="0"/>
      <c r="NPT263" s="0"/>
      <c r="NPU263" s="0"/>
      <c r="NPV263" s="0"/>
      <c r="NPW263" s="0"/>
      <c r="NPX263" s="0"/>
      <c r="NPY263" s="0"/>
      <c r="NPZ263" s="0"/>
      <c r="NQA263" s="0"/>
      <c r="NQB263" s="0"/>
      <c r="NQC263" s="0"/>
      <c r="NQD263" s="0"/>
      <c r="NQE263" s="0"/>
      <c r="NQF263" s="0"/>
      <c r="NQG263" s="0"/>
      <c r="NQH263" s="0"/>
      <c r="NQI263" s="0"/>
      <c r="NQJ263" s="0"/>
      <c r="NQK263" s="0"/>
      <c r="NQL263" s="0"/>
      <c r="NQM263" s="0"/>
      <c r="NQN263" s="0"/>
      <c r="NQO263" s="0"/>
      <c r="NQP263" s="0"/>
      <c r="NQQ263" s="0"/>
      <c r="NQR263" s="0"/>
      <c r="NQS263" s="0"/>
      <c r="NQT263" s="0"/>
      <c r="NQU263" s="0"/>
      <c r="NQV263" s="0"/>
      <c r="NQW263" s="0"/>
      <c r="NQX263" s="0"/>
      <c r="NQY263" s="0"/>
      <c r="NQZ263" s="0"/>
      <c r="NRA263" s="0"/>
      <c r="NRB263" s="0"/>
      <c r="NRC263" s="0"/>
      <c r="NRD263" s="0"/>
      <c r="NRE263" s="0"/>
      <c r="NRF263" s="0"/>
      <c r="NRG263" s="0"/>
      <c r="NRH263" s="0"/>
      <c r="NRI263" s="0"/>
      <c r="NRJ263" s="0"/>
      <c r="NRK263" s="0"/>
      <c r="NRL263" s="0"/>
      <c r="NRM263" s="0"/>
      <c r="NRN263" s="0"/>
      <c r="NRO263" s="0"/>
      <c r="NRP263" s="0"/>
      <c r="NRQ263" s="0"/>
      <c r="NRR263" s="0"/>
      <c r="NRS263" s="0"/>
      <c r="NRT263" s="0"/>
      <c r="NRU263" s="0"/>
      <c r="NRV263" s="0"/>
      <c r="NRW263" s="0"/>
      <c r="NRX263" s="0"/>
      <c r="NRY263" s="0"/>
      <c r="NRZ263" s="0"/>
      <c r="NSA263" s="0"/>
      <c r="NSB263" s="0"/>
      <c r="NSC263" s="0"/>
      <c r="NSD263" s="0"/>
      <c r="NSE263" s="0"/>
      <c r="NSF263" s="0"/>
      <c r="NSG263" s="0"/>
      <c r="NSH263" s="0"/>
      <c r="NSI263" s="0"/>
      <c r="NSJ263" s="0"/>
      <c r="NSK263" s="0"/>
      <c r="NSL263" s="0"/>
      <c r="NSM263" s="0"/>
      <c r="NSN263" s="0"/>
      <c r="NSO263" s="0"/>
      <c r="NSP263" s="0"/>
      <c r="NSQ263" s="0"/>
      <c r="NSR263" s="0"/>
      <c r="NSS263" s="0"/>
      <c r="NST263" s="0"/>
      <c r="NSU263" s="0"/>
      <c r="NSV263" s="0"/>
      <c r="NSW263" s="0"/>
      <c r="NSX263" s="0"/>
      <c r="NSY263" s="0"/>
      <c r="NSZ263" s="0"/>
      <c r="NTA263" s="0"/>
      <c r="NTB263" s="0"/>
      <c r="NTC263" s="0"/>
      <c r="NTD263" s="0"/>
      <c r="NTE263" s="0"/>
      <c r="NTF263" s="0"/>
      <c r="NTG263" s="0"/>
      <c r="NTH263" s="0"/>
      <c r="NTI263" s="0"/>
      <c r="NTJ263" s="0"/>
      <c r="NTK263" s="0"/>
      <c r="NTL263" s="0"/>
      <c r="NTM263" s="0"/>
      <c r="NTN263" s="0"/>
      <c r="NTO263" s="0"/>
      <c r="NTP263" s="0"/>
      <c r="NTQ263" s="0"/>
      <c r="NTR263" s="0"/>
      <c r="NTS263" s="0"/>
      <c r="NTT263" s="0"/>
      <c r="NTU263" s="0"/>
      <c r="NTV263" s="0"/>
      <c r="NTW263" s="0"/>
      <c r="NTX263" s="0"/>
      <c r="NTY263" s="0"/>
      <c r="NTZ263" s="0"/>
      <c r="NUA263" s="0"/>
      <c r="NUB263" s="0"/>
      <c r="NUC263" s="0"/>
      <c r="NUD263" s="0"/>
      <c r="NUE263" s="0"/>
      <c r="NUF263" s="0"/>
      <c r="NUG263" s="0"/>
      <c r="NUH263" s="0"/>
      <c r="NUI263" s="0"/>
      <c r="NUJ263" s="0"/>
      <c r="NUK263" s="0"/>
      <c r="NUL263" s="0"/>
      <c r="NUM263" s="0"/>
      <c r="NUN263" s="0"/>
      <c r="NUO263" s="0"/>
      <c r="NUP263" s="0"/>
      <c r="NUQ263" s="0"/>
      <c r="NUR263" s="0"/>
      <c r="NUS263" s="0"/>
      <c r="NUT263" s="0"/>
      <c r="NUU263" s="0"/>
      <c r="NUV263" s="0"/>
      <c r="NUW263" s="0"/>
      <c r="NUX263" s="0"/>
      <c r="NUY263" s="0"/>
      <c r="NUZ263" s="0"/>
      <c r="NVA263" s="0"/>
      <c r="NVB263" s="0"/>
      <c r="NVC263" s="0"/>
      <c r="NVD263" s="0"/>
      <c r="NVE263" s="0"/>
      <c r="NVF263" s="0"/>
      <c r="NVG263" s="0"/>
      <c r="NVH263" s="0"/>
      <c r="NVI263" s="0"/>
      <c r="NVJ263" s="0"/>
      <c r="NVK263" s="0"/>
      <c r="NVL263" s="0"/>
      <c r="NVM263" s="0"/>
      <c r="NVN263" s="0"/>
      <c r="NVO263" s="0"/>
      <c r="NVP263" s="0"/>
      <c r="NVQ263" s="0"/>
      <c r="NVR263" s="0"/>
      <c r="NVS263" s="0"/>
      <c r="NVT263" s="0"/>
      <c r="NVU263" s="0"/>
      <c r="NVV263" s="0"/>
      <c r="NVW263" s="0"/>
      <c r="NVX263" s="0"/>
      <c r="NVY263" s="0"/>
      <c r="NVZ263" s="0"/>
      <c r="NWA263" s="0"/>
      <c r="NWB263" s="0"/>
      <c r="NWC263" s="0"/>
      <c r="NWD263" s="0"/>
      <c r="NWE263" s="0"/>
      <c r="NWF263" s="0"/>
      <c r="NWG263" s="0"/>
      <c r="NWH263" s="0"/>
      <c r="NWI263" s="0"/>
      <c r="NWJ263" s="0"/>
      <c r="NWK263" s="0"/>
      <c r="NWL263" s="0"/>
      <c r="NWM263" s="0"/>
      <c r="NWN263" s="0"/>
      <c r="NWO263" s="0"/>
      <c r="NWP263" s="0"/>
      <c r="NWQ263" s="0"/>
      <c r="NWR263" s="0"/>
      <c r="NWS263" s="0"/>
      <c r="NWT263" s="0"/>
      <c r="NWU263" s="0"/>
      <c r="NWV263" s="0"/>
      <c r="NWW263" s="0"/>
      <c r="NWX263" s="0"/>
      <c r="NWY263" s="0"/>
      <c r="NWZ263" s="0"/>
      <c r="NXA263" s="0"/>
      <c r="NXB263" s="0"/>
      <c r="NXC263" s="0"/>
      <c r="NXD263" s="0"/>
      <c r="NXE263" s="0"/>
      <c r="NXF263" s="0"/>
      <c r="NXG263" s="0"/>
      <c r="NXH263" s="0"/>
      <c r="NXI263" s="0"/>
      <c r="NXJ263" s="0"/>
      <c r="NXK263" s="0"/>
      <c r="NXL263" s="0"/>
      <c r="NXM263" s="0"/>
      <c r="NXN263" s="0"/>
      <c r="NXO263" s="0"/>
      <c r="NXP263" s="0"/>
      <c r="NXQ263" s="0"/>
      <c r="NXR263" s="0"/>
      <c r="NXS263" s="0"/>
      <c r="NXT263" s="0"/>
      <c r="NXU263" s="0"/>
      <c r="NXV263" s="0"/>
      <c r="NXW263" s="0"/>
      <c r="NXX263" s="0"/>
      <c r="NXY263" s="0"/>
      <c r="NXZ263" s="0"/>
      <c r="NYA263" s="0"/>
      <c r="NYB263" s="0"/>
      <c r="NYC263" s="0"/>
      <c r="NYD263" s="0"/>
      <c r="NYE263" s="0"/>
      <c r="NYF263" s="0"/>
      <c r="NYG263" s="0"/>
      <c r="NYH263" s="0"/>
      <c r="NYI263" s="0"/>
      <c r="NYJ263" s="0"/>
      <c r="NYK263" s="0"/>
      <c r="NYL263" s="0"/>
      <c r="NYM263" s="0"/>
      <c r="NYN263" s="0"/>
      <c r="NYO263" s="0"/>
      <c r="NYP263" s="0"/>
      <c r="NYQ263" s="0"/>
      <c r="NYR263" s="0"/>
      <c r="NYS263" s="0"/>
      <c r="NYT263" s="0"/>
      <c r="NYU263" s="0"/>
      <c r="NYV263" s="0"/>
      <c r="NYW263" s="0"/>
      <c r="NYX263" s="0"/>
      <c r="NYY263" s="0"/>
      <c r="NYZ263" s="0"/>
      <c r="NZA263" s="0"/>
      <c r="NZB263" s="0"/>
      <c r="NZC263" s="0"/>
      <c r="NZD263" s="0"/>
      <c r="NZE263" s="0"/>
      <c r="NZF263" s="0"/>
      <c r="NZG263" s="0"/>
      <c r="NZH263" s="0"/>
      <c r="NZI263" s="0"/>
      <c r="NZJ263" s="0"/>
      <c r="NZK263" s="0"/>
      <c r="NZL263" s="0"/>
      <c r="NZM263" s="0"/>
      <c r="NZN263" s="0"/>
      <c r="NZO263" s="0"/>
      <c r="NZP263" s="0"/>
      <c r="NZQ263" s="0"/>
      <c r="NZR263" s="0"/>
      <c r="NZS263" s="0"/>
      <c r="NZT263" s="0"/>
      <c r="NZU263" s="0"/>
      <c r="NZV263" s="0"/>
      <c r="NZW263" s="0"/>
      <c r="NZX263" s="0"/>
      <c r="NZY263" s="0"/>
      <c r="NZZ263" s="0"/>
      <c r="OAA263" s="0"/>
      <c r="OAB263" s="0"/>
      <c r="OAC263" s="0"/>
      <c r="OAD263" s="0"/>
      <c r="OAE263" s="0"/>
      <c r="OAF263" s="0"/>
      <c r="OAG263" s="0"/>
      <c r="OAH263" s="0"/>
      <c r="OAI263" s="0"/>
      <c r="OAJ263" s="0"/>
      <c r="OAK263" s="0"/>
      <c r="OAL263" s="0"/>
      <c r="OAM263" s="0"/>
      <c r="OAN263" s="0"/>
      <c r="OAO263" s="0"/>
      <c r="OAP263" s="0"/>
      <c r="OAQ263" s="0"/>
      <c r="OAR263" s="0"/>
      <c r="OAS263" s="0"/>
      <c r="OAT263" s="0"/>
      <c r="OAU263" s="0"/>
      <c r="OAV263" s="0"/>
      <c r="OAW263" s="0"/>
      <c r="OAX263" s="0"/>
      <c r="OAY263" s="0"/>
      <c r="OAZ263" s="0"/>
      <c r="OBA263" s="0"/>
      <c r="OBB263" s="0"/>
      <c r="OBC263" s="0"/>
      <c r="OBD263" s="0"/>
      <c r="OBE263" s="0"/>
      <c r="OBF263" s="0"/>
      <c r="OBG263" s="0"/>
      <c r="OBH263" s="0"/>
      <c r="OBI263" s="0"/>
      <c r="OBJ263" s="0"/>
      <c r="OBK263" s="0"/>
      <c r="OBL263" s="0"/>
      <c r="OBM263" s="0"/>
      <c r="OBN263" s="0"/>
      <c r="OBO263" s="0"/>
      <c r="OBP263" s="0"/>
      <c r="OBQ263" s="0"/>
      <c r="OBR263" s="0"/>
      <c r="OBS263" s="0"/>
      <c r="OBT263" s="0"/>
      <c r="OBU263" s="0"/>
      <c r="OBV263" s="0"/>
      <c r="OBW263" s="0"/>
      <c r="OBX263" s="0"/>
      <c r="OBY263" s="0"/>
      <c r="OBZ263" s="0"/>
      <c r="OCA263" s="0"/>
      <c r="OCB263" s="0"/>
      <c r="OCC263" s="0"/>
      <c r="OCD263" s="0"/>
      <c r="OCE263" s="0"/>
      <c r="OCF263" s="0"/>
      <c r="OCG263" s="0"/>
      <c r="OCH263" s="0"/>
      <c r="OCI263" s="0"/>
      <c r="OCJ263" s="0"/>
      <c r="OCK263" s="0"/>
      <c r="OCL263" s="0"/>
      <c r="OCM263" s="0"/>
      <c r="OCN263" s="0"/>
      <c r="OCO263" s="0"/>
      <c r="OCP263" s="0"/>
      <c r="OCQ263" s="0"/>
      <c r="OCR263" s="0"/>
      <c r="OCS263" s="0"/>
      <c r="OCT263" s="0"/>
      <c r="OCU263" s="0"/>
      <c r="OCV263" s="0"/>
      <c r="OCW263" s="0"/>
      <c r="OCX263" s="0"/>
      <c r="OCY263" s="0"/>
      <c r="OCZ263" s="0"/>
      <c r="ODA263" s="0"/>
      <c r="ODB263" s="0"/>
      <c r="ODC263" s="0"/>
      <c r="ODD263" s="0"/>
      <c r="ODE263" s="0"/>
      <c r="ODF263" s="0"/>
      <c r="ODG263" s="0"/>
      <c r="ODH263" s="0"/>
      <c r="ODI263" s="0"/>
      <c r="ODJ263" s="0"/>
      <c r="ODK263" s="0"/>
      <c r="ODL263" s="0"/>
      <c r="ODM263" s="0"/>
      <c r="ODN263" s="0"/>
      <c r="ODO263" s="0"/>
      <c r="ODP263" s="0"/>
      <c r="ODQ263" s="0"/>
      <c r="ODR263" s="0"/>
      <c r="ODS263" s="0"/>
      <c r="ODT263" s="0"/>
      <c r="ODU263" s="0"/>
      <c r="ODV263" s="0"/>
      <c r="ODW263" s="0"/>
      <c r="ODX263" s="0"/>
      <c r="ODY263" s="0"/>
      <c r="ODZ263" s="0"/>
      <c r="OEA263" s="0"/>
      <c r="OEB263" s="0"/>
      <c r="OEC263" s="0"/>
      <c r="OED263" s="0"/>
      <c r="OEE263" s="0"/>
      <c r="OEF263" s="0"/>
      <c r="OEG263" s="0"/>
      <c r="OEH263" s="0"/>
      <c r="OEI263" s="0"/>
      <c r="OEJ263" s="0"/>
      <c r="OEK263" s="0"/>
      <c r="OEL263" s="0"/>
      <c r="OEM263" s="0"/>
      <c r="OEN263" s="0"/>
      <c r="OEO263" s="0"/>
      <c r="OEP263" s="0"/>
      <c r="OEQ263" s="0"/>
      <c r="OER263" s="0"/>
      <c r="OES263" s="0"/>
      <c r="OET263" s="0"/>
      <c r="OEU263" s="0"/>
      <c r="OEV263" s="0"/>
      <c r="OEW263" s="0"/>
      <c r="OEX263" s="0"/>
      <c r="OEY263" s="0"/>
      <c r="OEZ263" s="0"/>
      <c r="OFA263" s="0"/>
      <c r="OFB263" s="0"/>
      <c r="OFC263" s="0"/>
      <c r="OFD263" s="0"/>
      <c r="OFE263" s="0"/>
      <c r="OFF263" s="0"/>
      <c r="OFG263" s="0"/>
      <c r="OFH263" s="0"/>
      <c r="OFI263" s="0"/>
      <c r="OFJ263" s="0"/>
      <c r="OFK263" s="0"/>
      <c r="OFL263" s="0"/>
      <c r="OFM263" s="0"/>
      <c r="OFN263" s="0"/>
      <c r="OFO263" s="0"/>
      <c r="OFP263" s="0"/>
      <c r="OFQ263" s="0"/>
      <c r="OFR263" s="0"/>
      <c r="OFS263" s="0"/>
      <c r="OFT263" s="0"/>
      <c r="OFU263" s="0"/>
      <c r="OFV263" s="0"/>
      <c r="OFW263" s="0"/>
      <c r="OFX263" s="0"/>
      <c r="OFY263" s="0"/>
      <c r="OFZ263" s="0"/>
      <c r="OGA263" s="0"/>
      <c r="OGB263" s="0"/>
      <c r="OGC263" s="0"/>
      <c r="OGD263" s="0"/>
      <c r="OGE263" s="0"/>
      <c r="OGF263" s="0"/>
      <c r="OGG263" s="0"/>
      <c r="OGH263" s="0"/>
      <c r="OGI263" s="0"/>
      <c r="OGJ263" s="0"/>
      <c r="OGK263" s="0"/>
      <c r="OGL263" s="0"/>
      <c r="OGM263" s="0"/>
      <c r="OGN263" s="0"/>
      <c r="OGO263" s="0"/>
      <c r="OGP263" s="0"/>
      <c r="OGQ263" s="0"/>
      <c r="OGR263" s="0"/>
      <c r="OGS263" s="0"/>
      <c r="OGT263" s="0"/>
      <c r="OGU263" s="0"/>
      <c r="OGV263" s="0"/>
      <c r="OGW263" s="0"/>
      <c r="OGX263" s="0"/>
      <c r="OGY263" s="0"/>
      <c r="OGZ263" s="0"/>
      <c r="OHA263" s="0"/>
      <c r="OHB263" s="0"/>
      <c r="OHC263" s="0"/>
      <c r="OHD263" s="0"/>
      <c r="OHE263" s="0"/>
      <c r="OHF263" s="0"/>
      <c r="OHG263" s="0"/>
      <c r="OHH263" s="0"/>
      <c r="OHI263" s="0"/>
      <c r="OHJ263" s="0"/>
      <c r="OHK263" s="0"/>
      <c r="OHL263" s="0"/>
      <c r="OHM263" s="0"/>
      <c r="OHN263" s="0"/>
      <c r="OHO263" s="0"/>
      <c r="OHP263" s="0"/>
      <c r="OHQ263" s="0"/>
      <c r="OHR263" s="0"/>
      <c r="OHS263" s="0"/>
      <c r="OHT263" s="0"/>
      <c r="OHU263" s="0"/>
      <c r="OHV263" s="0"/>
      <c r="OHW263" s="0"/>
      <c r="OHX263" s="0"/>
      <c r="OHY263" s="0"/>
      <c r="OHZ263" s="0"/>
      <c r="OIA263" s="0"/>
      <c r="OIB263" s="0"/>
      <c r="OIC263" s="0"/>
      <c r="OID263" s="0"/>
      <c r="OIE263" s="0"/>
      <c r="OIF263" s="0"/>
      <c r="OIG263" s="0"/>
      <c r="OIH263" s="0"/>
      <c r="OII263" s="0"/>
      <c r="OIJ263" s="0"/>
      <c r="OIK263" s="0"/>
      <c r="OIL263" s="0"/>
      <c r="OIM263" s="0"/>
      <c r="OIN263" s="0"/>
      <c r="OIO263" s="0"/>
      <c r="OIP263" s="0"/>
      <c r="OIQ263" s="0"/>
      <c r="OIR263" s="0"/>
      <c r="OIS263" s="0"/>
      <c r="OIT263" s="0"/>
      <c r="OIU263" s="0"/>
      <c r="OIV263" s="0"/>
      <c r="OIW263" s="0"/>
      <c r="OIX263" s="0"/>
      <c r="OIY263" s="0"/>
      <c r="OIZ263" s="0"/>
      <c r="OJA263" s="0"/>
      <c r="OJB263" s="0"/>
      <c r="OJC263" s="0"/>
      <c r="OJD263" s="0"/>
      <c r="OJE263" s="0"/>
      <c r="OJF263" s="0"/>
      <c r="OJG263" s="0"/>
      <c r="OJH263" s="0"/>
      <c r="OJI263" s="0"/>
      <c r="OJJ263" s="0"/>
      <c r="OJK263" s="0"/>
      <c r="OJL263" s="0"/>
      <c r="OJM263" s="0"/>
      <c r="OJN263" s="0"/>
      <c r="OJO263" s="0"/>
      <c r="OJP263" s="0"/>
      <c r="OJQ263" s="0"/>
      <c r="OJR263" s="0"/>
      <c r="OJS263" s="0"/>
      <c r="OJT263" s="0"/>
      <c r="OJU263" s="0"/>
      <c r="OJV263" s="0"/>
      <c r="OJW263" s="0"/>
      <c r="OJX263" s="0"/>
      <c r="OJY263" s="0"/>
      <c r="OJZ263" s="0"/>
      <c r="OKA263" s="0"/>
      <c r="OKB263" s="0"/>
      <c r="OKC263" s="0"/>
      <c r="OKD263" s="0"/>
      <c r="OKE263" s="0"/>
      <c r="OKF263" s="0"/>
      <c r="OKG263" s="0"/>
      <c r="OKH263" s="0"/>
      <c r="OKI263" s="0"/>
      <c r="OKJ263" s="0"/>
      <c r="OKK263" s="0"/>
      <c r="OKL263" s="0"/>
      <c r="OKM263" s="0"/>
      <c r="OKN263" s="0"/>
      <c r="OKO263" s="0"/>
      <c r="OKP263" s="0"/>
      <c r="OKQ263" s="0"/>
      <c r="OKR263" s="0"/>
      <c r="OKS263" s="0"/>
      <c r="OKT263" s="0"/>
      <c r="OKU263" s="0"/>
      <c r="OKV263" s="0"/>
      <c r="OKW263" s="0"/>
      <c r="OKX263" s="0"/>
      <c r="OKY263" s="0"/>
      <c r="OKZ263" s="0"/>
      <c r="OLA263" s="0"/>
      <c r="OLB263" s="0"/>
      <c r="OLC263" s="0"/>
      <c r="OLD263" s="0"/>
      <c r="OLE263" s="0"/>
      <c r="OLF263" s="0"/>
      <c r="OLG263" s="0"/>
      <c r="OLH263" s="0"/>
      <c r="OLI263" s="0"/>
      <c r="OLJ263" s="0"/>
      <c r="OLK263" s="0"/>
      <c r="OLL263" s="0"/>
      <c r="OLM263" s="0"/>
      <c r="OLN263" s="0"/>
      <c r="OLO263" s="0"/>
      <c r="OLP263" s="0"/>
      <c r="OLQ263" s="0"/>
      <c r="OLR263" s="0"/>
      <c r="OLS263" s="0"/>
      <c r="OLT263" s="0"/>
      <c r="OLU263" s="0"/>
      <c r="OLV263" s="0"/>
      <c r="OLW263" s="0"/>
      <c r="OLX263" s="0"/>
      <c r="OLY263" s="0"/>
      <c r="OLZ263" s="0"/>
      <c r="OMA263" s="0"/>
      <c r="OMB263" s="0"/>
      <c r="OMC263" s="0"/>
      <c r="OMD263" s="0"/>
      <c r="OME263" s="0"/>
      <c r="OMF263" s="0"/>
      <c r="OMG263" s="0"/>
      <c r="OMH263" s="0"/>
      <c r="OMI263" s="0"/>
      <c r="OMJ263" s="0"/>
      <c r="OMK263" s="0"/>
      <c r="OML263" s="0"/>
      <c r="OMM263" s="0"/>
      <c r="OMN263" s="0"/>
      <c r="OMO263" s="0"/>
      <c r="OMP263" s="0"/>
      <c r="OMQ263" s="0"/>
      <c r="OMR263" s="0"/>
      <c r="OMS263" s="0"/>
      <c r="OMT263" s="0"/>
      <c r="OMU263" s="0"/>
      <c r="OMV263" s="0"/>
      <c r="OMW263" s="0"/>
      <c r="OMX263" s="0"/>
      <c r="OMY263" s="0"/>
      <c r="OMZ263" s="0"/>
      <c r="ONA263" s="0"/>
      <c r="ONB263" s="0"/>
      <c r="ONC263" s="0"/>
      <c r="OND263" s="0"/>
      <c r="ONE263" s="0"/>
      <c r="ONF263" s="0"/>
      <c r="ONG263" s="0"/>
      <c r="ONH263" s="0"/>
      <c r="ONI263" s="0"/>
      <c r="ONJ263" s="0"/>
      <c r="ONK263" s="0"/>
      <c r="ONL263" s="0"/>
      <c r="ONM263" s="0"/>
      <c r="ONN263" s="0"/>
      <c r="ONO263" s="0"/>
      <c r="ONP263" s="0"/>
      <c r="ONQ263" s="0"/>
      <c r="ONR263" s="0"/>
      <c r="ONS263" s="0"/>
      <c r="ONT263" s="0"/>
      <c r="ONU263" s="0"/>
      <c r="ONV263" s="0"/>
      <c r="ONW263" s="0"/>
      <c r="ONX263" s="0"/>
      <c r="ONY263" s="0"/>
      <c r="ONZ263" s="0"/>
      <c r="OOA263" s="0"/>
      <c r="OOB263" s="0"/>
      <c r="OOC263" s="0"/>
      <c r="OOD263" s="0"/>
      <c r="OOE263" s="0"/>
      <c r="OOF263" s="0"/>
      <c r="OOG263" s="0"/>
      <c r="OOH263" s="0"/>
      <c r="OOI263" s="0"/>
      <c r="OOJ263" s="0"/>
      <c r="OOK263" s="0"/>
      <c r="OOL263" s="0"/>
      <c r="OOM263" s="0"/>
      <c r="OON263" s="0"/>
      <c r="OOO263" s="0"/>
      <c r="OOP263" s="0"/>
      <c r="OOQ263" s="0"/>
      <c r="OOR263" s="0"/>
      <c r="OOS263" s="0"/>
      <c r="OOT263" s="0"/>
      <c r="OOU263" s="0"/>
      <c r="OOV263" s="0"/>
      <c r="OOW263" s="0"/>
      <c r="OOX263" s="0"/>
      <c r="OOY263" s="0"/>
      <c r="OOZ263" s="0"/>
      <c r="OPA263" s="0"/>
      <c r="OPB263" s="0"/>
      <c r="OPC263" s="0"/>
      <c r="OPD263" s="0"/>
      <c r="OPE263" s="0"/>
      <c r="OPF263" s="0"/>
      <c r="OPG263" s="0"/>
      <c r="OPH263" s="0"/>
      <c r="OPI263" s="0"/>
      <c r="OPJ263" s="0"/>
      <c r="OPK263" s="0"/>
      <c r="OPL263" s="0"/>
      <c r="OPM263" s="0"/>
      <c r="OPN263" s="0"/>
      <c r="OPO263" s="0"/>
      <c r="OPP263" s="0"/>
      <c r="OPQ263" s="0"/>
      <c r="OPR263" s="0"/>
      <c r="OPS263" s="0"/>
      <c r="OPT263" s="0"/>
      <c r="OPU263" s="0"/>
      <c r="OPV263" s="0"/>
      <c r="OPW263" s="0"/>
      <c r="OPX263" s="0"/>
      <c r="OPY263" s="0"/>
      <c r="OPZ263" s="0"/>
      <c r="OQA263" s="0"/>
      <c r="OQB263" s="0"/>
      <c r="OQC263" s="0"/>
      <c r="OQD263" s="0"/>
      <c r="OQE263" s="0"/>
      <c r="OQF263" s="0"/>
      <c r="OQG263" s="0"/>
      <c r="OQH263" s="0"/>
      <c r="OQI263" s="0"/>
      <c r="OQJ263" s="0"/>
      <c r="OQK263" s="0"/>
      <c r="OQL263" s="0"/>
      <c r="OQM263" s="0"/>
      <c r="OQN263" s="0"/>
      <c r="OQO263" s="0"/>
      <c r="OQP263" s="0"/>
      <c r="OQQ263" s="0"/>
      <c r="OQR263" s="0"/>
      <c r="OQS263" s="0"/>
      <c r="OQT263" s="0"/>
      <c r="OQU263" s="0"/>
      <c r="OQV263" s="0"/>
      <c r="OQW263" s="0"/>
      <c r="OQX263" s="0"/>
      <c r="OQY263" s="0"/>
      <c r="OQZ263" s="0"/>
      <c r="ORA263" s="0"/>
      <c r="ORB263" s="0"/>
      <c r="ORC263" s="0"/>
      <c r="ORD263" s="0"/>
      <c r="ORE263" s="0"/>
      <c r="ORF263" s="0"/>
      <c r="ORG263" s="0"/>
      <c r="ORH263" s="0"/>
      <c r="ORI263" s="0"/>
      <c r="ORJ263" s="0"/>
      <c r="ORK263" s="0"/>
      <c r="ORL263" s="0"/>
      <c r="ORM263" s="0"/>
      <c r="ORN263" s="0"/>
      <c r="ORO263" s="0"/>
      <c r="ORP263" s="0"/>
      <c r="ORQ263" s="0"/>
      <c r="ORR263" s="0"/>
      <c r="ORS263" s="0"/>
      <c r="ORT263" s="0"/>
      <c r="ORU263" s="0"/>
      <c r="ORV263" s="0"/>
      <c r="ORW263" s="0"/>
      <c r="ORX263" s="0"/>
      <c r="ORY263" s="0"/>
      <c r="ORZ263" s="0"/>
      <c r="OSA263" s="0"/>
      <c r="OSB263" s="0"/>
      <c r="OSC263" s="0"/>
      <c r="OSD263" s="0"/>
      <c r="OSE263" s="0"/>
      <c r="OSF263" s="0"/>
      <c r="OSG263" s="0"/>
      <c r="OSH263" s="0"/>
      <c r="OSI263" s="0"/>
      <c r="OSJ263" s="0"/>
      <c r="OSK263" s="0"/>
      <c r="OSL263" s="0"/>
      <c r="OSM263" s="0"/>
      <c r="OSN263" s="0"/>
      <c r="OSO263" s="0"/>
      <c r="OSP263" s="0"/>
      <c r="OSQ263" s="0"/>
      <c r="OSR263" s="0"/>
      <c r="OSS263" s="0"/>
      <c r="OST263" s="0"/>
      <c r="OSU263" s="0"/>
      <c r="OSV263" s="0"/>
      <c r="OSW263" s="0"/>
      <c r="OSX263" s="0"/>
      <c r="OSY263" s="0"/>
      <c r="OSZ263" s="0"/>
      <c r="OTA263" s="0"/>
      <c r="OTB263" s="0"/>
      <c r="OTC263" s="0"/>
      <c r="OTD263" s="0"/>
      <c r="OTE263" s="0"/>
      <c r="OTF263" s="0"/>
      <c r="OTG263" s="0"/>
      <c r="OTH263" s="0"/>
      <c r="OTI263" s="0"/>
      <c r="OTJ263" s="0"/>
      <c r="OTK263" s="0"/>
      <c r="OTL263" s="0"/>
      <c r="OTM263" s="0"/>
      <c r="OTN263" s="0"/>
      <c r="OTO263" s="0"/>
      <c r="OTP263" s="0"/>
      <c r="OTQ263" s="0"/>
      <c r="OTR263" s="0"/>
      <c r="OTS263" s="0"/>
      <c r="OTT263" s="0"/>
      <c r="OTU263" s="0"/>
      <c r="OTV263" s="0"/>
      <c r="OTW263" s="0"/>
      <c r="OTX263" s="0"/>
      <c r="OTY263" s="0"/>
      <c r="OTZ263" s="0"/>
      <c r="OUA263" s="0"/>
      <c r="OUB263" s="0"/>
      <c r="OUC263" s="0"/>
      <c r="OUD263" s="0"/>
      <c r="OUE263" s="0"/>
      <c r="OUF263" s="0"/>
      <c r="OUG263" s="0"/>
      <c r="OUH263" s="0"/>
      <c r="OUI263" s="0"/>
      <c r="OUJ263" s="0"/>
      <c r="OUK263" s="0"/>
      <c r="OUL263" s="0"/>
      <c r="OUM263" s="0"/>
      <c r="OUN263" s="0"/>
      <c r="OUO263" s="0"/>
      <c r="OUP263" s="0"/>
      <c r="OUQ263" s="0"/>
      <c r="OUR263" s="0"/>
      <c r="OUS263" s="0"/>
      <c r="OUT263" s="0"/>
      <c r="OUU263" s="0"/>
      <c r="OUV263" s="0"/>
      <c r="OUW263" s="0"/>
      <c r="OUX263" s="0"/>
      <c r="OUY263" s="0"/>
      <c r="OUZ263" s="0"/>
      <c r="OVA263" s="0"/>
      <c r="OVB263" s="0"/>
      <c r="OVC263" s="0"/>
      <c r="OVD263" s="0"/>
      <c r="OVE263" s="0"/>
      <c r="OVF263" s="0"/>
      <c r="OVG263" s="0"/>
      <c r="OVH263" s="0"/>
      <c r="OVI263" s="0"/>
      <c r="OVJ263" s="0"/>
      <c r="OVK263" s="0"/>
      <c r="OVL263" s="0"/>
      <c r="OVM263" s="0"/>
      <c r="OVN263" s="0"/>
      <c r="OVO263" s="0"/>
      <c r="OVP263" s="0"/>
      <c r="OVQ263" s="0"/>
      <c r="OVR263" s="0"/>
      <c r="OVS263" s="0"/>
      <c r="OVT263" s="0"/>
      <c r="OVU263" s="0"/>
      <c r="OVV263" s="0"/>
      <c r="OVW263" s="0"/>
      <c r="OVX263" s="0"/>
      <c r="OVY263" s="0"/>
      <c r="OVZ263" s="0"/>
      <c r="OWA263" s="0"/>
      <c r="OWB263" s="0"/>
      <c r="OWC263" s="0"/>
      <c r="OWD263" s="0"/>
      <c r="OWE263" s="0"/>
      <c r="OWF263" s="0"/>
      <c r="OWG263" s="0"/>
      <c r="OWH263" s="0"/>
      <c r="OWI263" s="0"/>
      <c r="OWJ263" s="0"/>
      <c r="OWK263" s="0"/>
      <c r="OWL263" s="0"/>
      <c r="OWM263" s="0"/>
      <c r="OWN263" s="0"/>
      <c r="OWO263" s="0"/>
      <c r="OWP263" s="0"/>
      <c r="OWQ263" s="0"/>
      <c r="OWR263" s="0"/>
      <c r="OWS263" s="0"/>
      <c r="OWT263" s="0"/>
      <c r="OWU263" s="0"/>
      <c r="OWV263" s="0"/>
      <c r="OWW263" s="0"/>
      <c r="OWX263" s="0"/>
      <c r="OWY263" s="0"/>
      <c r="OWZ263" s="0"/>
      <c r="OXA263" s="0"/>
      <c r="OXB263" s="0"/>
      <c r="OXC263" s="0"/>
      <c r="OXD263" s="0"/>
      <c r="OXE263" s="0"/>
      <c r="OXF263" s="0"/>
      <c r="OXG263" s="0"/>
      <c r="OXH263" s="0"/>
      <c r="OXI263" s="0"/>
      <c r="OXJ263" s="0"/>
      <c r="OXK263" s="0"/>
      <c r="OXL263" s="0"/>
      <c r="OXM263" s="0"/>
      <c r="OXN263" s="0"/>
      <c r="OXO263" s="0"/>
      <c r="OXP263" s="0"/>
      <c r="OXQ263" s="0"/>
      <c r="OXR263" s="0"/>
      <c r="OXS263" s="0"/>
      <c r="OXT263" s="0"/>
      <c r="OXU263" s="0"/>
      <c r="OXV263" s="0"/>
      <c r="OXW263" s="0"/>
      <c r="OXX263" s="0"/>
      <c r="OXY263" s="0"/>
      <c r="OXZ263" s="0"/>
      <c r="OYA263" s="0"/>
      <c r="OYB263" s="0"/>
      <c r="OYC263" s="0"/>
      <c r="OYD263" s="0"/>
      <c r="OYE263" s="0"/>
      <c r="OYF263" s="0"/>
      <c r="OYG263" s="0"/>
      <c r="OYH263" s="0"/>
      <c r="OYI263" s="0"/>
      <c r="OYJ263" s="0"/>
      <c r="OYK263" s="0"/>
      <c r="OYL263" s="0"/>
      <c r="OYM263" s="0"/>
      <c r="OYN263" s="0"/>
      <c r="OYO263" s="0"/>
      <c r="OYP263" s="0"/>
      <c r="OYQ263" s="0"/>
      <c r="OYR263" s="0"/>
      <c r="OYS263" s="0"/>
      <c r="OYT263" s="0"/>
      <c r="OYU263" s="0"/>
      <c r="OYV263" s="0"/>
      <c r="OYW263" s="0"/>
      <c r="OYX263" s="0"/>
      <c r="OYY263" s="0"/>
      <c r="OYZ263" s="0"/>
      <c r="OZA263" s="0"/>
      <c r="OZB263" s="0"/>
      <c r="OZC263" s="0"/>
      <c r="OZD263" s="0"/>
      <c r="OZE263" s="0"/>
      <c r="OZF263" s="0"/>
      <c r="OZG263" s="0"/>
      <c r="OZH263" s="0"/>
      <c r="OZI263" s="0"/>
      <c r="OZJ263" s="0"/>
      <c r="OZK263" s="0"/>
      <c r="OZL263" s="0"/>
      <c r="OZM263" s="0"/>
      <c r="OZN263" s="0"/>
      <c r="OZO263" s="0"/>
      <c r="OZP263" s="0"/>
      <c r="OZQ263" s="0"/>
      <c r="OZR263" s="0"/>
      <c r="OZS263" s="0"/>
      <c r="OZT263" s="0"/>
      <c r="OZU263" s="0"/>
      <c r="OZV263" s="0"/>
      <c r="OZW263" s="0"/>
      <c r="OZX263" s="0"/>
      <c r="OZY263" s="0"/>
      <c r="OZZ263" s="0"/>
      <c r="PAA263" s="0"/>
      <c r="PAB263" s="0"/>
      <c r="PAC263" s="0"/>
      <c r="PAD263" s="0"/>
      <c r="PAE263" s="0"/>
      <c r="PAF263" s="0"/>
      <c r="PAG263" s="0"/>
      <c r="PAH263" s="0"/>
      <c r="PAI263" s="0"/>
      <c r="PAJ263" s="0"/>
      <c r="PAK263" s="0"/>
      <c r="PAL263" s="0"/>
      <c r="PAM263" s="0"/>
      <c r="PAN263" s="0"/>
      <c r="PAO263" s="0"/>
      <c r="PAP263" s="0"/>
      <c r="PAQ263" s="0"/>
      <c r="PAR263" s="0"/>
      <c r="PAS263" s="0"/>
      <c r="PAT263" s="0"/>
      <c r="PAU263" s="0"/>
      <c r="PAV263" s="0"/>
      <c r="PAW263" s="0"/>
      <c r="PAX263" s="0"/>
      <c r="PAY263" s="0"/>
      <c r="PAZ263" s="0"/>
      <c r="PBA263" s="0"/>
      <c r="PBB263" s="0"/>
      <c r="PBC263" s="0"/>
      <c r="PBD263" s="0"/>
      <c r="PBE263" s="0"/>
      <c r="PBF263" s="0"/>
      <c r="PBG263" s="0"/>
      <c r="PBH263" s="0"/>
      <c r="PBI263" s="0"/>
      <c r="PBJ263" s="0"/>
      <c r="PBK263" s="0"/>
      <c r="PBL263" s="0"/>
      <c r="PBM263" s="0"/>
      <c r="PBN263" s="0"/>
      <c r="PBO263" s="0"/>
      <c r="PBP263" s="0"/>
      <c r="PBQ263" s="0"/>
      <c r="PBR263" s="0"/>
      <c r="PBS263" s="0"/>
      <c r="PBT263" s="0"/>
      <c r="PBU263" s="0"/>
      <c r="PBV263" s="0"/>
      <c r="PBW263" s="0"/>
      <c r="PBX263" s="0"/>
      <c r="PBY263" s="0"/>
      <c r="PBZ263" s="0"/>
      <c r="PCA263" s="0"/>
      <c r="PCB263" s="0"/>
      <c r="PCC263" s="0"/>
      <c r="PCD263" s="0"/>
      <c r="PCE263" s="0"/>
      <c r="PCF263" s="0"/>
      <c r="PCG263" s="0"/>
      <c r="PCH263" s="0"/>
      <c r="PCI263" s="0"/>
      <c r="PCJ263" s="0"/>
      <c r="PCK263" s="0"/>
      <c r="PCL263" s="0"/>
      <c r="PCM263" s="0"/>
      <c r="PCN263" s="0"/>
      <c r="PCO263" s="0"/>
      <c r="PCP263" s="0"/>
      <c r="PCQ263" s="0"/>
      <c r="PCR263" s="0"/>
      <c r="PCS263" s="0"/>
      <c r="PCT263" s="0"/>
      <c r="PCU263" s="0"/>
      <c r="PCV263" s="0"/>
      <c r="PCW263" s="0"/>
      <c r="PCX263" s="0"/>
      <c r="PCY263" s="0"/>
      <c r="PCZ263" s="0"/>
      <c r="PDA263" s="0"/>
      <c r="PDB263" s="0"/>
      <c r="PDC263" s="0"/>
      <c r="PDD263" s="0"/>
      <c r="PDE263" s="0"/>
      <c r="PDF263" s="0"/>
      <c r="PDG263" s="0"/>
      <c r="PDH263" s="0"/>
      <c r="PDI263" s="0"/>
      <c r="PDJ263" s="0"/>
      <c r="PDK263" s="0"/>
      <c r="PDL263" s="0"/>
      <c r="PDM263" s="0"/>
      <c r="PDN263" s="0"/>
      <c r="PDO263" s="0"/>
      <c r="PDP263" s="0"/>
      <c r="PDQ263" s="0"/>
      <c r="PDR263" s="0"/>
      <c r="PDS263" s="0"/>
      <c r="PDT263" s="0"/>
      <c r="PDU263" s="0"/>
      <c r="PDV263" s="0"/>
      <c r="PDW263" s="0"/>
      <c r="PDX263" s="0"/>
      <c r="PDY263" s="0"/>
      <c r="PDZ263" s="0"/>
      <c r="PEA263" s="0"/>
      <c r="PEB263" s="0"/>
      <c r="PEC263" s="0"/>
      <c r="PED263" s="0"/>
      <c r="PEE263" s="0"/>
      <c r="PEF263" s="0"/>
      <c r="PEG263" s="0"/>
      <c r="PEH263" s="0"/>
      <c r="PEI263" s="0"/>
      <c r="PEJ263" s="0"/>
      <c r="PEK263" s="0"/>
      <c r="PEL263" s="0"/>
      <c r="PEM263" s="0"/>
      <c r="PEN263" s="0"/>
      <c r="PEO263" s="0"/>
      <c r="PEP263" s="0"/>
      <c r="PEQ263" s="0"/>
      <c r="PER263" s="0"/>
      <c r="PES263" s="0"/>
      <c r="PET263" s="0"/>
      <c r="PEU263" s="0"/>
      <c r="PEV263" s="0"/>
      <c r="PEW263" s="0"/>
      <c r="PEX263" s="0"/>
      <c r="PEY263" s="0"/>
      <c r="PEZ263" s="0"/>
      <c r="PFA263" s="0"/>
      <c r="PFB263" s="0"/>
      <c r="PFC263" s="0"/>
      <c r="PFD263" s="0"/>
      <c r="PFE263" s="0"/>
      <c r="PFF263" s="0"/>
      <c r="PFG263" s="0"/>
      <c r="PFH263" s="0"/>
      <c r="PFI263" s="0"/>
      <c r="PFJ263" s="0"/>
      <c r="PFK263" s="0"/>
      <c r="PFL263" s="0"/>
      <c r="PFM263" s="0"/>
      <c r="PFN263" s="0"/>
      <c r="PFO263" s="0"/>
      <c r="PFP263" s="0"/>
      <c r="PFQ263" s="0"/>
      <c r="PFR263" s="0"/>
      <c r="PFS263" s="0"/>
      <c r="PFT263" s="0"/>
      <c r="PFU263" s="0"/>
      <c r="PFV263" s="0"/>
      <c r="PFW263" s="0"/>
      <c r="PFX263" s="0"/>
      <c r="PFY263" s="0"/>
      <c r="PFZ263" s="0"/>
      <c r="PGA263" s="0"/>
      <c r="PGB263" s="0"/>
      <c r="PGC263" s="0"/>
      <c r="PGD263" s="0"/>
      <c r="PGE263" s="0"/>
      <c r="PGF263" s="0"/>
      <c r="PGG263" s="0"/>
      <c r="PGH263" s="0"/>
      <c r="PGI263" s="0"/>
      <c r="PGJ263" s="0"/>
      <c r="PGK263" s="0"/>
      <c r="PGL263" s="0"/>
      <c r="PGM263" s="0"/>
      <c r="PGN263" s="0"/>
      <c r="PGO263" s="0"/>
      <c r="PGP263" s="0"/>
      <c r="PGQ263" s="0"/>
      <c r="PGR263" s="0"/>
      <c r="PGS263" s="0"/>
      <c r="PGT263" s="0"/>
      <c r="PGU263" s="0"/>
      <c r="PGV263" s="0"/>
      <c r="PGW263" s="0"/>
      <c r="PGX263" s="0"/>
      <c r="PGY263" s="0"/>
      <c r="PGZ263" s="0"/>
      <c r="PHA263" s="0"/>
      <c r="PHB263" s="0"/>
      <c r="PHC263" s="0"/>
      <c r="PHD263" s="0"/>
      <c r="PHE263" s="0"/>
      <c r="PHF263" s="0"/>
      <c r="PHG263" s="0"/>
      <c r="PHH263" s="0"/>
      <c r="PHI263" s="0"/>
      <c r="PHJ263" s="0"/>
      <c r="PHK263" s="0"/>
      <c r="PHL263" s="0"/>
      <c r="PHM263" s="0"/>
      <c r="PHN263" s="0"/>
      <c r="PHO263" s="0"/>
      <c r="PHP263" s="0"/>
      <c r="PHQ263" s="0"/>
      <c r="PHR263" s="0"/>
      <c r="PHS263" s="0"/>
      <c r="PHT263" s="0"/>
      <c r="PHU263" s="0"/>
      <c r="PHV263" s="0"/>
      <c r="PHW263" s="0"/>
      <c r="PHX263" s="0"/>
      <c r="PHY263" s="0"/>
      <c r="PHZ263" s="0"/>
      <c r="PIA263" s="0"/>
      <c r="PIB263" s="0"/>
      <c r="PIC263" s="0"/>
      <c r="PID263" s="0"/>
      <c r="PIE263" s="0"/>
      <c r="PIF263" s="0"/>
      <c r="PIG263" s="0"/>
      <c r="PIH263" s="0"/>
      <c r="PII263" s="0"/>
      <c r="PIJ263" s="0"/>
      <c r="PIK263" s="0"/>
      <c r="PIL263" s="0"/>
      <c r="PIM263" s="0"/>
      <c r="PIN263" s="0"/>
      <c r="PIO263" s="0"/>
      <c r="PIP263" s="0"/>
      <c r="PIQ263" s="0"/>
      <c r="PIR263" s="0"/>
      <c r="PIS263" s="0"/>
      <c r="PIT263" s="0"/>
      <c r="PIU263" s="0"/>
      <c r="PIV263" s="0"/>
      <c r="PIW263" s="0"/>
      <c r="PIX263" s="0"/>
      <c r="PIY263" s="0"/>
      <c r="PIZ263" s="0"/>
      <c r="PJA263" s="0"/>
      <c r="PJB263" s="0"/>
      <c r="PJC263" s="0"/>
      <c r="PJD263" s="0"/>
      <c r="PJE263" s="0"/>
      <c r="PJF263" s="0"/>
      <c r="PJG263" s="0"/>
      <c r="PJH263" s="0"/>
      <c r="PJI263" s="0"/>
      <c r="PJJ263" s="0"/>
      <c r="PJK263" s="0"/>
      <c r="PJL263" s="0"/>
      <c r="PJM263" s="0"/>
      <c r="PJN263" s="0"/>
      <c r="PJO263" s="0"/>
      <c r="PJP263" s="0"/>
      <c r="PJQ263" s="0"/>
      <c r="PJR263" s="0"/>
      <c r="PJS263" s="0"/>
      <c r="PJT263" s="0"/>
      <c r="PJU263" s="0"/>
      <c r="PJV263" s="0"/>
      <c r="PJW263" s="0"/>
      <c r="PJX263" s="0"/>
      <c r="PJY263" s="0"/>
      <c r="PJZ263" s="0"/>
      <c r="PKA263" s="0"/>
      <c r="PKB263" s="0"/>
      <c r="PKC263" s="0"/>
      <c r="PKD263" s="0"/>
      <c r="PKE263" s="0"/>
      <c r="PKF263" s="0"/>
      <c r="PKG263" s="0"/>
      <c r="PKH263" s="0"/>
      <c r="PKI263" s="0"/>
      <c r="PKJ263" s="0"/>
      <c r="PKK263" s="0"/>
      <c r="PKL263" s="0"/>
      <c r="PKM263" s="0"/>
      <c r="PKN263" s="0"/>
      <c r="PKO263" s="0"/>
      <c r="PKP263" s="0"/>
      <c r="PKQ263" s="0"/>
      <c r="PKR263" s="0"/>
      <c r="PKS263" s="0"/>
      <c r="PKT263" s="0"/>
      <c r="PKU263" s="0"/>
      <c r="PKV263" s="0"/>
      <c r="PKW263" s="0"/>
      <c r="PKX263" s="0"/>
      <c r="PKY263" s="0"/>
      <c r="PKZ263" s="0"/>
      <c r="PLA263" s="0"/>
      <c r="PLB263" s="0"/>
      <c r="PLC263" s="0"/>
      <c r="PLD263" s="0"/>
      <c r="PLE263" s="0"/>
      <c r="PLF263" s="0"/>
      <c r="PLG263" s="0"/>
      <c r="PLH263" s="0"/>
      <c r="PLI263" s="0"/>
      <c r="PLJ263" s="0"/>
      <c r="PLK263" s="0"/>
      <c r="PLL263" s="0"/>
      <c r="PLM263" s="0"/>
      <c r="PLN263" s="0"/>
      <c r="PLO263" s="0"/>
      <c r="PLP263" s="0"/>
      <c r="PLQ263" s="0"/>
      <c r="PLR263" s="0"/>
      <c r="PLS263" s="0"/>
      <c r="PLT263" s="0"/>
      <c r="PLU263" s="0"/>
      <c r="PLV263" s="0"/>
      <c r="PLW263" s="0"/>
      <c r="PLX263" s="0"/>
      <c r="PLY263" s="0"/>
      <c r="PLZ263" s="0"/>
      <c r="PMA263" s="0"/>
      <c r="PMB263" s="0"/>
      <c r="PMC263" s="0"/>
      <c r="PMD263" s="0"/>
      <c r="PME263" s="0"/>
      <c r="PMF263" s="0"/>
      <c r="PMG263" s="0"/>
      <c r="PMH263" s="0"/>
      <c r="PMI263" s="0"/>
      <c r="PMJ263" s="0"/>
      <c r="PMK263" s="0"/>
      <c r="PML263" s="0"/>
      <c r="PMM263" s="0"/>
      <c r="PMN263" s="0"/>
      <c r="PMO263" s="0"/>
      <c r="PMP263" s="0"/>
      <c r="PMQ263" s="0"/>
      <c r="PMR263" s="0"/>
      <c r="PMS263" s="0"/>
      <c r="PMT263" s="0"/>
      <c r="PMU263" s="0"/>
      <c r="PMV263" s="0"/>
      <c r="PMW263" s="0"/>
      <c r="PMX263" s="0"/>
      <c r="PMY263" s="0"/>
      <c r="PMZ263" s="0"/>
      <c r="PNA263" s="0"/>
      <c r="PNB263" s="0"/>
      <c r="PNC263" s="0"/>
      <c r="PND263" s="0"/>
      <c r="PNE263" s="0"/>
      <c r="PNF263" s="0"/>
      <c r="PNG263" s="0"/>
      <c r="PNH263" s="0"/>
      <c r="PNI263" s="0"/>
      <c r="PNJ263" s="0"/>
      <c r="PNK263" s="0"/>
      <c r="PNL263" s="0"/>
      <c r="PNM263" s="0"/>
      <c r="PNN263" s="0"/>
      <c r="PNO263" s="0"/>
      <c r="PNP263" s="0"/>
      <c r="PNQ263" s="0"/>
      <c r="PNR263" s="0"/>
      <c r="PNS263" s="0"/>
      <c r="PNT263" s="0"/>
      <c r="PNU263" s="0"/>
      <c r="PNV263" s="0"/>
      <c r="PNW263" s="0"/>
      <c r="PNX263" s="0"/>
      <c r="PNY263" s="0"/>
      <c r="PNZ263" s="0"/>
      <c r="POA263" s="0"/>
      <c r="POB263" s="0"/>
      <c r="POC263" s="0"/>
      <c r="POD263" s="0"/>
      <c r="POE263" s="0"/>
      <c r="POF263" s="0"/>
      <c r="POG263" s="0"/>
      <c r="POH263" s="0"/>
      <c r="POI263" s="0"/>
      <c r="POJ263" s="0"/>
      <c r="POK263" s="0"/>
      <c r="POL263" s="0"/>
      <c r="POM263" s="0"/>
      <c r="PON263" s="0"/>
      <c r="POO263" s="0"/>
      <c r="POP263" s="0"/>
      <c r="POQ263" s="0"/>
      <c r="POR263" s="0"/>
      <c r="POS263" s="0"/>
      <c r="POT263" s="0"/>
      <c r="POU263" s="0"/>
      <c r="POV263" s="0"/>
      <c r="POW263" s="0"/>
      <c r="POX263" s="0"/>
      <c r="POY263" s="0"/>
      <c r="POZ263" s="0"/>
      <c r="PPA263" s="0"/>
      <c r="PPB263" s="0"/>
      <c r="PPC263" s="0"/>
      <c r="PPD263" s="0"/>
      <c r="PPE263" s="0"/>
      <c r="PPF263" s="0"/>
      <c r="PPG263" s="0"/>
      <c r="PPH263" s="0"/>
      <c r="PPI263" s="0"/>
      <c r="PPJ263" s="0"/>
      <c r="PPK263" s="0"/>
      <c r="PPL263" s="0"/>
      <c r="PPM263" s="0"/>
      <c r="PPN263" s="0"/>
      <c r="PPO263" s="0"/>
      <c r="PPP263" s="0"/>
      <c r="PPQ263" s="0"/>
      <c r="PPR263" s="0"/>
      <c r="PPS263" s="0"/>
      <c r="PPT263" s="0"/>
      <c r="PPU263" s="0"/>
      <c r="PPV263" s="0"/>
      <c r="PPW263" s="0"/>
      <c r="PPX263" s="0"/>
      <c r="PPY263" s="0"/>
      <c r="PPZ263" s="0"/>
      <c r="PQA263" s="0"/>
      <c r="PQB263" s="0"/>
      <c r="PQC263" s="0"/>
      <c r="PQD263" s="0"/>
      <c r="PQE263" s="0"/>
      <c r="PQF263" s="0"/>
      <c r="PQG263" s="0"/>
      <c r="PQH263" s="0"/>
      <c r="PQI263" s="0"/>
      <c r="PQJ263" s="0"/>
      <c r="PQK263" s="0"/>
      <c r="PQL263" s="0"/>
      <c r="PQM263" s="0"/>
      <c r="PQN263" s="0"/>
      <c r="PQO263" s="0"/>
      <c r="PQP263" s="0"/>
      <c r="PQQ263" s="0"/>
      <c r="PQR263" s="0"/>
      <c r="PQS263" s="0"/>
      <c r="PQT263" s="0"/>
      <c r="PQU263" s="0"/>
      <c r="PQV263" s="0"/>
      <c r="PQW263" s="0"/>
      <c r="PQX263" s="0"/>
      <c r="PQY263" s="0"/>
      <c r="PQZ263" s="0"/>
      <c r="PRA263" s="0"/>
      <c r="PRB263" s="0"/>
      <c r="PRC263" s="0"/>
      <c r="PRD263" s="0"/>
      <c r="PRE263" s="0"/>
      <c r="PRF263" s="0"/>
      <c r="PRG263" s="0"/>
      <c r="PRH263" s="0"/>
      <c r="PRI263" s="0"/>
      <c r="PRJ263" s="0"/>
      <c r="PRK263" s="0"/>
      <c r="PRL263" s="0"/>
      <c r="PRM263" s="0"/>
      <c r="PRN263" s="0"/>
      <c r="PRO263" s="0"/>
      <c r="PRP263" s="0"/>
      <c r="PRQ263" s="0"/>
      <c r="PRR263" s="0"/>
      <c r="PRS263" s="0"/>
      <c r="PRT263" s="0"/>
      <c r="PRU263" s="0"/>
      <c r="PRV263" s="0"/>
      <c r="PRW263" s="0"/>
      <c r="PRX263" s="0"/>
      <c r="PRY263" s="0"/>
      <c r="PRZ263" s="0"/>
      <c r="PSA263" s="0"/>
      <c r="PSB263" s="0"/>
      <c r="PSC263" s="0"/>
      <c r="PSD263" s="0"/>
      <c r="PSE263" s="0"/>
      <c r="PSF263" s="0"/>
      <c r="PSG263" s="0"/>
      <c r="PSH263" s="0"/>
      <c r="PSI263" s="0"/>
      <c r="PSJ263" s="0"/>
      <c r="PSK263" s="0"/>
      <c r="PSL263" s="0"/>
      <c r="PSM263" s="0"/>
      <c r="PSN263" s="0"/>
      <c r="PSO263" s="0"/>
      <c r="PSP263" s="0"/>
      <c r="PSQ263" s="0"/>
      <c r="PSR263" s="0"/>
      <c r="PSS263" s="0"/>
      <c r="PST263" s="0"/>
      <c r="PSU263" s="0"/>
      <c r="PSV263" s="0"/>
      <c r="PSW263" s="0"/>
      <c r="PSX263" s="0"/>
      <c r="PSY263" s="0"/>
      <c r="PSZ263" s="0"/>
      <c r="PTA263" s="0"/>
      <c r="PTB263" s="0"/>
      <c r="PTC263" s="0"/>
      <c r="PTD263" s="0"/>
      <c r="PTE263" s="0"/>
      <c r="PTF263" s="0"/>
      <c r="PTG263" s="0"/>
      <c r="PTH263" s="0"/>
      <c r="PTI263" s="0"/>
      <c r="PTJ263" s="0"/>
      <c r="PTK263" s="0"/>
      <c r="PTL263" s="0"/>
      <c r="PTM263" s="0"/>
      <c r="PTN263" s="0"/>
      <c r="PTO263" s="0"/>
      <c r="PTP263" s="0"/>
      <c r="PTQ263" s="0"/>
      <c r="PTR263" s="0"/>
      <c r="PTS263" s="0"/>
      <c r="PTT263" s="0"/>
      <c r="PTU263" s="0"/>
      <c r="PTV263" s="0"/>
      <c r="PTW263" s="0"/>
      <c r="PTX263" s="0"/>
      <c r="PTY263" s="0"/>
      <c r="PTZ263" s="0"/>
      <c r="PUA263" s="0"/>
      <c r="PUB263" s="0"/>
      <c r="PUC263" s="0"/>
      <c r="PUD263" s="0"/>
      <c r="PUE263" s="0"/>
      <c r="PUF263" s="0"/>
      <c r="PUG263" s="0"/>
      <c r="PUH263" s="0"/>
      <c r="PUI263" s="0"/>
      <c r="PUJ263" s="0"/>
      <c r="PUK263" s="0"/>
      <c r="PUL263" s="0"/>
      <c r="PUM263" s="0"/>
      <c r="PUN263" s="0"/>
      <c r="PUO263" s="0"/>
      <c r="PUP263" s="0"/>
      <c r="PUQ263" s="0"/>
      <c r="PUR263" s="0"/>
      <c r="PUS263" s="0"/>
      <c r="PUT263" s="0"/>
      <c r="PUU263" s="0"/>
      <c r="PUV263" s="0"/>
      <c r="PUW263" s="0"/>
      <c r="PUX263" s="0"/>
      <c r="PUY263" s="0"/>
      <c r="PUZ263" s="0"/>
      <c r="PVA263" s="0"/>
      <c r="PVB263" s="0"/>
      <c r="PVC263" s="0"/>
      <c r="PVD263" s="0"/>
      <c r="PVE263" s="0"/>
      <c r="PVF263" s="0"/>
      <c r="PVG263" s="0"/>
      <c r="PVH263" s="0"/>
      <c r="PVI263" s="0"/>
      <c r="PVJ263" s="0"/>
      <c r="PVK263" s="0"/>
      <c r="PVL263" s="0"/>
      <c r="PVM263" s="0"/>
      <c r="PVN263" s="0"/>
      <c r="PVO263" s="0"/>
      <c r="PVP263" s="0"/>
      <c r="PVQ263" s="0"/>
      <c r="PVR263" s="0"/>
      <c r="PVS263" s="0"/>
      <c r="PVT263" s="0"/>
      <c r="PVU263" s="0"/>
      <c r="PVV263" s="0"/>
      <c r="PVW263" s="0"/>
      <c r="PVX263" s="0"/>
      <c r="PVY263" s="0"/>
      <c r="PVZ263" s="0"/>
      <c r="PWA263" s="0"/>
      <c r="PWB263" s="0"/>
      <c r="PWC263" s="0"/>
      <c r="PWD263" s="0"/>
      <c r="PWE263" s="0"/>
      <c r="PWF263" s="0"/>
      <c r="PWG263" s="0"/>
      <c r="PWH263" s="0"/>
      <c r="PWI263" s="0"/>
      <c r="PWJ263" s="0"/>
      <c r="PWK263" s="0"/>
      <c r="PWL263" s="0"/>
      <c r="PWM263" s="0"/>
      <c r="PWN263" s="0"/>
      <c r="PWO263" s="0"/>
      <c r="PWP263" s="0"/>
      <c r="PWQ263" s="0"/>
      <c r="PWR263" s="0"/>
      <c r="PWS263" s="0"/>
      <c r="PWT263" s="0"/>
      <c r="PWU263" s="0"/>
      <c r="PWV263" s="0"/>
      <c r="PWW263" s="0"/>
      <c r="PWX263" s="0"/>
      <c r="PWY263" s="0"/>
      <c r="PWZ263" s="0"/>
      <c r="PXA263" s="0"/>
      <c r="PXB263" s="0"/>
      <c r="PXC263" s="0"/>
      <c r="PXD263" s="0"/>
      <c r="PXE263" s="0"/>
      <c r="PXF263" s="0"/>
      <c r="PXG263" s="0"/>
      <c r="PXH263" s="0"/>
      <c r="PXI263" s="0"/>
      <c r="PXJ263" s="0"/>
      <c r="PXK263" s="0"/>
      <c r="PXL263" s="0"/>
      <c r="PXM263" s="0"/>
      <c r="PXN263" s="0"/>
      <c r="PXO263" s="0"/>
      <c r="PXP263" s="0"/>
      <c r="PXQ263" s="0"/>
      <c r="PXR263" s="0"/>
      <c r="PXS263" s="0"/>
      <c r="PXT263" s="0"/>
      <c r="PXU263" s="0"/>
      <c r="PXV263" s="0"/>
      <c r="PXW263" s="0"/>
      <c r="PXX263" s="0"/>
      <c r="PXY263" s="0"/>
      <c r="PXZ263" s="0"/>
      <c r="PYA263" s="0"/>
      <c r="PYB263" s="0"/>
      <c r="PYC263" s="0"/>
      <c r="PYD263" s="0"/>
      <c r="PYE263" s="0"/>
      <c r="PYF263" s="0"/>
      <c r="PYG263" s="0"/>
      <c r="PYH263" s="0"/>
      <c r="PYI263" s="0"/>
      <c r="PYJ263" s="0"/>
      <c r="PYK263" s="0"/>
      <c r="PYL263" s="0"/>
      <c r="PYM263" s="0"/>
      <c r="PYN263" s="0"/>
      <c r="PYO263" s="0"/>
      <c r="PYP263" s="0"/>
      <c r="PYQ263" s="0"/>
      <c r="PYR263" s="0"/>
      <c r="PYS263" s="0"/>
      <c r="PYT263" s="0"/>
      <c r="PYU263" s="0"/>
      <c r="PYV263" s="0"/>
      <c r="PYW263" s="0"/>
      <c r="PYX263" s="0"/>
      <c r="PYY263" s="0"/>
      <c r="PYZ263" s="0"/>
      <c r="PZA263" s="0"/>
      <c r="PZB263" s="0"/>
      <c r="PZC263" s="0"/>
      <c r="PZD263" s="0"/>
      <c r="PZE263" s="0"/>
      <c r="PZF263" s="0"/>
      <c r="PZG263" s="0"/>
      <c r="PZH263" s="0"/>
      <c r="PZI263" s="0"/>
      <c r="PZJ263" s="0"/>
      <c r="PZK263" s="0"/>
      <c r="PZL263" s="0"/>
      <c r="PZM263" s="0"/>
      <c r="PZN263" s="0"/>
      <c r="PZO263" s="0"/>
      <c r="PZP263" s="0"/>
      <c r="PZQ263" s="0"/>
      <c r="PZR263" s="0"/>
      <c r="PZS263" s="0"/>
      <c r="PZT263" s="0"/>
      <c r="PZU263" s="0"/>
      <c r="PZV263" s="0"/>
      <c r="PZW263" s="0"/>
      <c r="PZX263" s="0"/>
      <c r="PZY263" s="0"/>
      <c r="PZZ263" s="0"/>
      <c r="QAA263" s="0"/>
      <c r="QAB263" s="0"/>
      <c r="QAC263" s="0"/>
      <c r="QAD263" s="0"/>
      <c r="QAE263" s="0"/>
      <c r="QAF263" s="0"/>
      <c r="QAG263" s="0"/>
      <c r="QAH263" s="0"/>
      <c r="QAI263" s="0"/>
      <c r="QAJ263" s="0"/>
      <c r="QAK263" s="0"/>
      <c r="QAL263" s="0"/>
      <c r="QAM263" s="0"/>
      <c r="QAN263" s="0"/>
      <c r="QAO263" s="0"/>
      <c r="QAP263" s="0"/>
      <c r="QAQ263" s="0"/>
      <c r="QAR263" s="0"/>
      <c r="QAS263" s="0"/>
      <c r="QAT263" s="0"/>
      <c r="QAU263" s="0"/>
      <c r="QAV263" s="0"/>
      <c r="QAW263" s="0"/>
      <c r="QAX263" s="0"/>
      <c r="QAY263" s="0"/>
      <c r="QAZ263" s="0"/>
      <c r="QBA263" s="0"/>
      <c r="QBB263" s="0"/>
      <c r="QBC263" s="0"/>
      <c r="QBD263" s="0"/>
      <c r="QBE263" s="0"/>
      <c r="QBF263" s="0"/>
      <c r="QBG263" s="0"/>
      <c r="QBH263" s="0"/>
      <c r="QBI263" s="0"/>
      <c r="QBJ263" s="0"/>
      <c r="QBK263" s="0"/>
      <c r="QBL263" s="0"/>
      <c r="QBM263" s="0"/>
      <c r="QBN263" s="0"/>
      <c r="QBO263" s="0"/>
      <c r="QBP263" s="0"/>
      <c r="QBQ263" s="0"/>
      <c r="QBR263" s="0"/>
      <c r="QBS263" s="0"/>
      <c r="QBT263" s="0"/>
      <c r="QBU263" s="0"/>
      <c r="QBV263" s="0"/>
      <c r="QBW263" s="0"/>
      <c r="QBX263" s="0"/>
      <c r="QBY263" s="0"/>
      <c r="QBZ263" s="0"/>
      <c r="QCA263" s="0"/>
      <c r="QCB263" s="0"/>
      <c r="QCC263" s="0"/>
      <c r="QCD263" s="0"/>
      <c r="QCE263" s="0"/>
      <c r="QCF263" s="0"/>
      <c r="QCG263" s="0"/>
      <c r="QCH263" s="0"/>
      <c r="QCI263" s="0"/>
      <c r="QCJ263" s="0"/>
      <c r="QCK263" s="0"/>
      <c r="QCL263" s="0"/>
      <c r="QCM263" s="0"/>
      <c r="QCN263" s="0"/>
      <c r="QCO263" s="0"/>
      <c r="QCP263" s="0"/>
      <c r="QCQ263" s="0"/>
      <c r="QCR263" s="0"/>
      <c r="QCS263" s="0"/>
      <c r="QCT263" s="0"/>
      <c r="QCU263" s="0"/>
      <c r="QCV263" s="0"/>
      <c r="QCW263" s="0"/>
      <c r="QCX263" s="0"/>
      <c r="QCY263" s="0"/>
      <c r="QCZ263" s="0"/>
      <c r="QDA263" s="0"/>
      <c r="QDB263" s="0"/>
      <c r="QDC263" s="0"/>
      <c r="QDD263" s="0"/>
      <c r="QDE263" s="0"/>
      <c r="QDF263" s="0"/>
      <c r="QDG263" s="0"/>
      <c r="QDH263" s="0"/>
      <c r="QDI263" s="0"/>
      <c r="QDJ263" s="0"/>
      <c r="QDK263" s="0"/>
      <c r="QDL263" s="0"/>
      <c r="QDM263" s="0"/>
      <c r="QDN263" s="0"/>
      <c r="QDO263" s="0"/>
      <c r="QDP263" s="0"/>
      <c r="QDQ263" s="0"/>
      <c r="QDR263" s="0"/>
      <c r="QDS263" s="0"/>
      <c r="QDT263" s="0"/>
      <c r="QDU263" s="0"/>
      <c r="QDV263" s="0"/>
      <c r="QDW263" s="0"/>
      <c r="QDX263" s="0"/>
      <c r="QDY263" s="0"/>
      <c r="QDZ263" s="0"/>
      <c r="QEA263" s="0"/>
      <c r="QEB263" s="0"/>
      <c r="QEC263" s="0"/>
      <c r="QED263" s="0"/>
      <c r="QEE263" s="0"/>
      <c r="QEF263" s="0"/>
      <c r="QEG263" s="0"/>
      <c r="QEH263" s="0"/>
      <c r="QEI263" s="0"/>
      <c r="QEJ263" s="0"/>
      <c r="QEK263" s="0"/>
      <c r="QEL263" s="0"/>
      <c r="QEM263" s="0"/>
      <c r="QEN263" s="0"/>
      <c r="QEO263" s="0"/>
      <c r="QEP263" s="0"/>
      <c r="QEQ263" s="0"/>
      <c r="QER263" s="0"/>
      <c r="QES263" s="0"/>
      <c r="QET263" s="0"/>
      <c r="QEU263" s="0"/>
      <c r="QEV263" s="0"/>
      <c r="QEW263" s="0"/>
      <c r="QEX263" s="0"/>
      <c r="QEY263" s="0"/>
      <c r="QEZ263" s="0"/>
      <c r="QFA263" s="0"/>
      <c r="QFB263" s="0"/>
      <c r="QFC263" s="0"/>
      <c r="QFD263" s="0"/>
      <c r="QFE263" s="0"/>
      <c r="QFF263" s="0"/>
      <c r="QFG263" s="0"/>
      <c r="QFH263" s="0"/>
      <c r="QFI263" s="0"/>
      <c r="QFJ263" s="0"/>
      <c r="QFK263" s="0"/>
      <c r="QFL263" s="0"/>
      <c r="QFM263" s="0"/>
      <c r="QFN263" s="0"/>
      <c r="QFO263" s="0"/>
      <c r="QFP263" s="0"/>
      <c r="QFQ263" s="0"/>
      <c r="QFR263" s="0"/>
      <c r="QFS263" s="0"/>
      <c r="QFT263" s="0"/>
      <c r="QFU263" s="0"/>
      <c r="QFV263" s="0"/>
      <c r="QFW263" s="0"/>
      <c r="QFX263" s="0"/>
      <c r="QFY263" s="0"/>
      <c r="QFZ263" s="0"/>
      <c r="QGA263" s="0"/>
      <c r="QGB263" s="0"/>
      <c r="QGC263" s="0"/>
      <c r="QGD263" s="0"/>
      <c r="QGE263" s="0"/>
      <c r="QGF263" s="0"/>
      <c r="QGG263" s="0"/>
      <c r="QGH263" s="0"/>
      <c r="QGI263" s="0"/>
      <c r="QGJ263" s="0"/>
      <c r="QGK263" s="0"/>
      <c r="QGL263" s="0"/>
      <c r="QGM263" s="0"/>
      <c r="QGN263" s="0"/>
      <c r="QGO263" s="0"/>
      <c r="QGP263" s="0"/>
      <c r="QGQ263" s="0"/>
      <c r="QGR263" s="0"/>
      <c r="QGS263" s="0"/>
      <c r="QGT263" s="0"/>
      <c r="QGU263" s="0"/>
      <c r="QGV263" s="0"/>
      <c r="QGW263" s="0"/>
      <c r="QGX263" s="0"/>
      <c r="QGY263" s="0"/>
      <c r="QGZ263" s="0"/>
      <c r="QHA263" s="0"/>
      <c r="QHB263" s="0"/>
      <c r="QHC263" s="0"/>
      <c r="QHD263" s="0"/>
      <c r="QHE263" s="0"/>
      <c r="QHF263" s="0"/>
      <c r="QHG263" s="0"/>
      <c r="QHH263" s="0"/>
      <c r="QHI263" s="0"/>
      <c r="QHJ263" s="0"/>
      <c r="QHK263" s="0"/>
      <c r="QHL263" s="0"/>
      <c r="QHM263" s="0"/>
      <c r="QHN263" s="0"/>
      <c r="QHO263" s="0"/>
      <c r="QHP263" s="0"/>
      <c r="QHQ263" s="0"/>
      <c r="QHR263" s="0"/>
      <c r="QHS263" s="0"/>
      <c r="QHT263" s="0"/>
      <c r="QHU263" s="0"/>
      <c r="QHV263" s="0"/>
      <c r="QHW263" s="0"/>
      <c r="QHX263" s="0"/>
      <c r="QHY263" s="0"/>
      <c r="QHZ263" s="0"/>
      <c r="QIA263" s="0"/>
      <c r="QIB263" s="0"/>
      <c r="QIC263" s="0"/>
      <c r="QID263" s="0"/>
      <c r="QIE263" s="0"/>
      <c r="QIF263" s="0"/>
      <c r="QIG263" s="0"/>
      <c r="QIH263" s="0"/>
      <c r="QII263" s="0"/>
      <c r="QIJ263" s="0"/>
      <c r="QIK263" s="0"/>
      <c r="QIL263" s="0"/>
      <c r="QIM263" s="0"/>
      <c r="QIN263" s="0"/>
      <c r="QIO263" s="0"/>
      <c r="QIP263" s="0"/>
      <c r="QIQ263" s="0"/>
      <c r="QIR263" s="0"/>
      <c r="QIS263" s="0"/>
      <c r="QIT263" s="0"/>
      <c r="QIU263" s="0"/>
      <c r="QIV263" s="0"/>
      <c r="QIW263" s="0"/>
      <c r="QIX263" s="0"/>
      <c r="QIY263" s="0"/>
      <c r="QIZ263" s="0"/>
      <c r="QJA263" s="0"/>
      <c r="QJB263" s="0"/>
      <c r="QJC263" s="0"/>
      <c r="QJD263" s="0"/>
      <c r="QJE263" s="0"/>
      <c r="QJF263" s="0"/>
      <c r="QJG263" s="0"/>
      <c r="QJH263" s="0"/>
      <c r="QJI263" s="0"/>
      <c r="QJJ263" s="0"/>
      <c r="QJK263" s="0"/>
      <c r="QJL263" s="0"/>
      <c r="QJM263" s="0"/>
      <c r="QJN263" s="0"/>
      <c r="QJO263" s="0"/>
      <c r="QJP263" s="0"/>
      <c r="QJQ263" s="0"/>
      <c r="QJR263" s="0"/>
      <c r="QJS263" s="0"/>
      <c r="QJT263" s="0"/>
      <c r="QJU263" s="0"/>
      <c r="QJV263" s="0"/>
      <c r="QJW263" s="0"/>
      <c r="QJX263" s="0"/>
      <c r="QJY263" s="0"/>
      <c r="QJZ263" s="0"/>
      <c r="QKA263" s="0"/>
      <c r="QKB263" s="0"/>
      <c r="QKC263" s="0"/>
      <c r="QKD263" s="0"/>
      <c r="QKE263" s="0"/>
      <c r="QKF263" s="0"/>
      <c r="QKG263" s="0"/>
      <c r="QKH263" s="0"/>
      <c r="QKI263" s="0"/>
      <c r="QKJ263" s="0"/>
      <c r="QKK263" s="0"/>
      <c r="QKL263" s="0"/>
      <c r="QKM263" s="0"/>
      <c r="QKN263" s="0"/>
      <c r="QKO263" s="0"/>
      <c r="QKP263" s="0"/>
      <c r="QKQ263" s="0"/>
      <c r="QKR263" s="0"/>
      <c r="QKS263" s="0"/>
      <c r="QKT263" s="0"/>
      <c r="QKU263" s="0"/>
      <c r="QKV263" s="0"/>
      <c r="QKW263" s="0"/>
      <c r="QKX263" s="0"/>
      <c r="QKY263" s="0"/>
      <c r="QKZ263" s="0"/>
      <c r="QLA263" s="0"/>
      <c r="QLB263" s="0"/>
      <c r="QLC263" s="0"/>
      <c r="QLD263" s="0"/>
      <c r="QLE263" s="0"/>
      <c r="QLF263" s="0"/>
      <c r="QLG263" s="0"/>
      <c r="QLH263" s="0"/>
      <c r="QLI263" s="0"/>
      <c r="QLJ263" s="0"/>
      <c r="QLK263" s="0"/>
      <c r="QLL263" s="0"/>
      <c r="QLM263" s="0"/>
      <c r="QLN263" s="0"/>
      <c r="QLO263" s="0"/>
      <c r="QLP263" s="0"/>
      <c r="QLQ263" s="0"/>
      <c r="QLR263" s="0"/>
      <c r="QLS263" s="0"/>
      <c r="QLT263" s="0"/>
      <c r="QLU263" s="0"/>
      <c r="QLV263" s="0"/>
      <c r="QLW263" s="0"/>
      <c r="QLX263" s="0"/>
      <c r="QLY263" s="0"/>
      <c r="QLZ263" s="0"/>
      <c r="QMA263" s="0"/>
      <c r="QMB263" s="0"/>
      <c r="QMC263" s="0"/>
      <c r="QMD263" s="0"/>
      <c r="QME263" s="0"/>
      <c r="QMF263" s="0"/>
      <c r="QMG263" s="0"/>
      <c r="QMH263" s="0"/>
      <c r="QMI263" s="0"/>
      <c r="QMJ263" s="0"/>
      <c r="QMK263" s="0"/>
      <c r="QML263" s="0"/>
      <c r="QMM263" s="0"/>
      <c r="QMN263" s="0"/>
      <c r="QMO263" s="0"/>
      <c r="QMP263" s="0"/>
      <c r="QMQ263" s="0"/>
      <c r="QMR263" s="0"/>
      <c r="QMS263" s="0"/>
      <c r="QMT263" s="0"/>
      <c r="QMU263" s="0"/>
      <c r="QMV263" s="0"/>
      <c r="QMW263" s="0"/>
      <c r="QMX263" s="0"/>
      <c r="QMY263" s="0"/>
      <c r="QMZ263" s="0"/>
      <c r="QNA263" s="0"/>
      <c r="QNB263" s="0"/>
      <c r="QNC263" s="0"/>
      <c r="QND263" s="0"/>
      <c r="QNE263" s="0"/>
      <c r="QNF263" s="0"/>
      <c r="QNG263" s="0"/>
      <c r="QNH263" s="0"/>
      <c r="QNI263" s="0"/>
      <c r="QNJ263" s="0"/>
      <c r="QNK263" s="0"/>
      <c r="QNL263" s="0"/>
      <c r="QNM263" s="0"/>
      <c r="QNN263" s="0"/>
      <c r="QNO263" s="0"/>
      <c r="QNP263" s="0"/>
      <c r="QNQ263" s="0"/>
      <c r="QNR263" s="0"/>
      <c r="QNS263" s="0"/>
      <c r="QNT263" s="0"/>
      <c r="QNU263" s="0"/>
      <c r="QNV263" s="0"/>
      <c r="QNW263" s="0"/>
      <c r="QNX263" s="0"/>
      <c r="QNY263" s="0"/>
      <c r="QNZ263" s="0"/>
      <c r="QOA263" s="0"/>
      <c r="QOB263" s="0"/>
      <c r="QOC263" s="0"/>
      <c r="QOD263" s="0"/>
      <c r="QOE263" s="0"/>
      <c r="QOF263" s="0"/>
      <c r="QOG263" s="0"/>
      <c r="QOH263" s="0"/>
      <c r="QOI263" s="0"/>
      <c r="QOJ263" s="0"/>
      <c r="QOK263" s="0"/>
      <c r="QOL263" s="0"/>
      <c r="QOM263" s="0"/>
      <c r="QON263" s="0"/>
      <c r="QOO263" s="0"/>
      <c r="QOP263" s="0"/>
      <c r="QOQ263" s="0"/>
      <c r="QOR263" s="0"/>
      <c r="QOS263" s="0"/>
      <c r="QOT263" s="0"/>
      <c r="QOU263" s="0"/>
      <c r="QOV263" s="0"/>
      <c r="QOW263" s="0"/>
      <c r="QOX263" s="0"/>
      <c r="QOY263" s="0"/>
      <c r="QOZ263" s="0"/>
      <c r="QPA263" s="0"/>
      <c r="QPB263" s="0"/>
      <c r="QPC263" s="0"/>
      <c r="QPD263" s="0"/>
      <c r="QPE263" s="0"/>
      <c r="QPF263" s="0"/>
      <c r="QPG263" s="0"/>
      <c r="QPH263" s="0"/>
      <c r="QPI263" s="0"/>
      <c r="QPJ263" s="0"/>
      <c r="QPK263" s="0"/>
      <c r="QPL263" s="0"/>
      <c r="QPM263" s="0"/>
      <c r="QPN263" s="0"/>
      <c r="QPO263" s="0"/>
      <c r="QPP263" s="0"/>
      <c r="QPQ263" s="0"/>
      <c r="QPR263" s="0"/>
      <c r="QPS263" s="0"/>
      <c r="QPT263" s="0"/>
      <c r="QPU263" s="0"/>
      <c r="QPV263" s="0"/>
      <c r="QPW263" s="0"/>
      <c r="QPX263" s="0"/>
      <c r="QPY263" s="0"/>
      <c r="QPZ263" s="0"/>
      <c r="QQA263" s="0"/>
      <c r="QQB263" s="0"/>
      <c r="QQC263" s="0"/>
      <c r="QQD263" s="0"/>
      <c r="QQE263" s="0"/>
      <c r="QQF263" s="0"/>
      <c r="QQG263" s="0"/>
      <c r="QQH263" s="0"/>
      <c r="QQI263" s="0"/>
      <c r="QQJ263" s="0"/>
      <c r="QQK263" s="0"/>
      <c r="QQL263" s="0"/>
      <c r="QQM263" s="0"/>
      <c r="QQN263" s="0"/>
      <c r="QQO263" s="0"/>
      <c r="QQP263" s="0"/>
      <c r="QQQ263" s="0"/>
      <c r="QQR263" s="0"/>
      <c r="QQS263" s="0"/>
      <c r="QQT263" s="0"/>
      <c r="QQU263" s="0"/>
      <c r="QQV263" s="0"/>
      <c r="QQW263" s="0"/>
      <c r="QQX263" s="0"/>
      <c r="QQY263" s="0"/>
      <c r="QQZ263" s="0"/>
      <c r="QRA263" s="0"/>
      <c r="QRB263" s="0"/>
      <c r="QRC263" s="0"/>
      <c r="QRD263" s="0"/>
      <c r="QRE263" s="0"/>
      <c r="QRF263" s="0"/>
      <c r="QRG263" s="0"/>
      <c r="QRH263" s="0"/>
      <c r="QRI263" s="0"/>
      <c r="QRJ263" s="0"/>
      <c r="QRK263" s="0"/>
      <c r="QRL263" s="0"/>
      <c r="QRM263" s="0"/>
      <c r="QRN263" s="0"/>
      <c r="QRO263" s="0"/>
      <c r="QRP263" s="0"/>
      <c r="QRQ263" s="0"/>
      <c r="QRR263" s="0"/>
      <c r="QRS263" s="0"/>
      <c r="QRT263" s="0"/>
      <c r="QRU263" s="0"/>
      <c r="QRV263" s="0"/>
      <c r="QRW263" s="0"/>
      <c r="QRX263" s="0"/>
      <c r="QRY263" s="0"/>
      <c r="QRZ263" s="0"/>
      <c r="QSA263" s="0"/>
      <c r="QSB263" s="0"/>
      <c r="QSC263" s="0"/>
      <c r="QSD263" s="0"/>
      <c r="QSE263" s="0"/>
      <c r="QSF263" s="0"/>
      <c r="QSG263" s="0"/>
      <c r="QSH263" s="0"/>
      <c r="QSI263" s="0"/>
      <c r="QSJ263" s="0"/>
      <c r="QSK263" s="0"/>
      <c r="QSL263" s="0"/>
      <c r="QSM263" s="0"/>
      <c r="QSN263" s="0"/>
      <c r="QSO263" s="0"/>
      <c r="QSP263" s="0"/>
      <c r="QSQ263" s="0"/>
      <c r="QSR263" s="0"/>
      <c r="QSS263" s="0"/>
      <c r="QST263" s="0"/>
      <c r="QSU263" s="0"/>
      <c r="QSV263" s="0"/>
      <c r="QSW263" s="0"/>
      <c r="QSX263" s="0"/>
      <c r="QSY263" s="0"/>
      <c r="QSZ263" s="0"/>
      <c r="QTA263" s="0"/>
      <c r="QTB263" s="0"/>
      <c r="QTC263" s="0"/>
      <c r="QTD263" s="0"/>
      <c r="QTE263" s="0"/>
      <c r="QTF263" s="0"/>
      <c r="QTG263" s="0"/>
      <c r="QTH263" s="0"/>
      <c r="QTI263" s="0"/>
      <c r="QTJ263" s="0"/>
      <c r="QTK263" s="0"/>
      <c r="QTL263" s="0"/>
      <c r="QTM263" s="0"/>
      <c r="QTN263" s="0"/>
      <c r="QTO263" s="0"/>
      <c r="QTP263" s="0"/>
      <c r="QTQ263" s="0"/>
      <c r="QTR263" s="0"/>
      <c r="QTS263" s="0"/>
      <c r="QTT263" s="0"/>
      <c r="QTU263" s="0"/>
      <c r="QTV263" s="0"/>
      <c r="QTW263" s="0"/>
      <c r="QTX263" s="0"/>
      <c r="QTY263" s="0"/>
      <c r="QTZ263" s="0"/>
      <c r="QUA263" s="0"/>
      <c r="QUB263" s="0"/>
      <c r="QUC263" s="0"/>
      <c r="QUD263" s="0"/>
      <c r="QUE263" s="0"/>
      <c r="QUF263" s="0"/>
      <c r="QUG263" s="0"/>
      <c r="QUH263" s="0"/>
      <c r="QUI263" s="0"/>
      <c r="QUJ263" s="0"/>
      <c r="QUK263" s="0"/>
      <c r="QUL263" s="0"/>
      <c r="QUM263" s="0"/>
      <c r="QUN263" s="0"/>
      <c r="QUO263" s="0"/>
      <c r="QUP263" s="0"/>
      <c r="QUQ263" s="0"/>
      <c r="QUR263" s="0"/>
      <c r="QUS263" s="0"/>
      <c r="QUT263" s="0"/>
      <c r="QUU263" s="0"/>
      <c r="QUV263" s="0"/>
      <c r="QUW263" s="0"/>
      <c r="QUX263" s="0"/>
      <c r="QUY263" s="0"/>
      <c r="QUZ263" s="0"/>
      <c r="QVA263" s="0"/>
      <c r="QVB263" s="0"/>
      <c r="QVC263" s="0"/>
      <c r="QVD263" s="0"/>
      <c r="QVE263" s="0"/>
      <c r="QVF263" s="0"/>
      <c r="QVG263" s="0"/>
      <c r="QVH263" s="0"/>
      <c r="QVI263" s="0"/>
      <c r="QVJ263" s="0"/>
      <c r="QVK263" s="0"/>
      <c r="QVL263" s="0"/>
      <c r="QVM263" s="0"/>
      <c r="QVN263" s="0"/>
      <c r="QVO263" s="0"/>
      <c r="QVP263" s="0"/>
      <c r="QVQ263" s="0"/>
      <c r="QVR263" s="0"/>
      <c r="QVS263" s="0"/>
      <c r="QVT263" s="0"/>
      <c r="QVU263" s="0"/>
      <c r="QVV263" s="0"/>
      <c r="QVW263" s="0"/>
      <c r="QVX263" s="0"/>
      <c r="QVY263" s="0"/>
      <c r="QVZ263" s="0"/>
      <c r="QWA263" s="0"/>
      <c r="QWB263" s="0"/>
      <c r="QWC263" s="0"/>
      <c r="QWD263" s="0"/>
      <c r="QWE263" s="0"/>
      <c r="QWF263" s="0"/>
      <c r="QWG263" s="0"/>
      <c r="QWH263" s="0"/>
      <c r="QWI263" s="0"/>
      <c r="QWJ263" s="0"/>
      <c r="QWK263" s="0"/>
      <c r="QWL263" s="0"/>
      <c r="QWM263" s="0"/>
      <c r="QWN263" s="0"/>
      <c r="QWO263" s="0"/>
      <c r="QWP263" s="0"/>
      <c r="QWQ263" s="0"/>
      <c r="QWR263" s="0"/>
      <c r="QWS263" s="0"/>
      <c r="QWT263" s="0"/>
      <c r="QWU263" s="0"/>
      <c r="QWV263" s="0"/>
      <c r="QWW263" s="0"/>
      <c r="QWX263" s="0"/>
      <c r="QWY263" s="0"/>
      <c r="QWZ263" s="0"/>
      <c r="QXA263" s="0"/>
      <c r="QXB263" s="0"/>
      <c r="QXC263" s="0"/>
      <c r="QXD263" s="0"/>
      <c r="QXE263" s="0"/>
      <c r="QXF263" s="0"/>
      <c r="QXG263" s="0"/>
      <c r="QXH263" s="0"/>
      <c r="QXI263" s="0"/>
      <c r="QXJ263" s="0"/>
      <c r="QXK263" s="0"/>
      <c r="QXL263" s="0"/>
      <c r="QXM263" s="0"/>
      <c r="QXN263" s="0"/>
      <c r="QXO263" s="0"/>
      <c r="QXP263" s="0"/>
      <c r="QXQ263" s="0"/>
      <c r="QXR263" s="0"/>
      <c r="QXS263" s="0"/>
      <c r="QXT263" s="0"/>
      <c r="QXU263" s="0"/>
      <c r="QXV263" s="0"/>
      <c r="QXW263" s="0"/>
      <c r="QXX263" s="0"/>
      <c r="QXY263" s="0"/>
      <c r="QXZ263" s="0"/>
      <c r="QYA263" s="0"/>
      <c r="QYB263" s="0"/>
      <c r="QYC263" s="0"/>
      <c r="QYD263" s="0"/>
      <c r="QYE263" s="0"/>
      <c r="QYF263" s="0"/>
      <c r="QYG263" s="0"/>
      <c r="QYH263" s="0"/>
      <c r="QYI263" s="0"/>
      <c r="QYJ263" s="0"/>
      <c r="QYK263" s="0"/>
      <c r="QYL263" s="0"/>
      <c r="QYM263" s="0"/>
      <c r="QYN263" s="0"/>
      <c r="QYO263" s="0"/>
      <c r="QYP263" s="0"/>
      <c r="QYQ263" s="0"/>
      <c r="QYR263" s="0"/>
      <c r="QYS263" s="0"/>
      <c r="QYT263" s="0"/>
      <c r="QYU263" s="0"/>
      <c r="QYV263" s="0"/>
      <c r="QYW263" s="0"/>
      <c r="QYX263" s="0"/>
      <c r="QYY263" s="0"/>
      <c r="QYZ263" s="0"/>
      <c r="QZA263" s="0"/>
      <c r="QZB263" s="0"/>
      <c r="QZC263" s="0"/>
      <c r="QZD263" s="0"/>
      <c r="QZE263" s="0"/>
      <c r="QZF263" s="0"/>
      <c r="QZG263" s="0"/>
      <c r="QZH263" s="0"/>
      <c r="QZI263" s="0"/>
      <c r="QZJ263" s="0"/>
      <c r="QZK263" s="0"/>
      <c r="QZL263" s="0"/>
      <c r="QZM263" s="0"/>
      <c r="QZN263" s="0"/>
      <c r="QZO263" s="0"/>
      <c r="QZP263" s="0"/>
      <c r="QZQ263" s="0"/>
      <c r="QZR263" s="0"/>
      <c r="QZS263" s="0"/>
      <c r="QZT263" s="0"/>
      <c r="QZU263" s="0"/>
      <c r="QZV263" s="0"/>
      <c r="QZW263" s="0"/>
      <c r="QZX263" s="0"/>
      <c r="QZY263" s="0"/>
      <c r="QZZ263" s="0"/>
      <c r="RAA263" s="0"/>
      <c r="RAB263" s="0"/>
      <c r="RAC263" s="0"/>
      <c r="RAD263" s="0"/>
      <c r="RAE263" s="0"/>
      <c r="RAF263" s="0"/>
      <c r="RAG263" s="0"/>
      <c r="RAH263" s="0"/>
      <c r="RAI263" s="0"/>
      <c r="RAJ263" s="0"/>
      <c r="RAK263" s="0"/>
      <c r="RAL263" s="0"/>
      <c r="RAM263" s="0"/>
      <c r="RAN263" s="0"/>
      <c r="RAO263" s="0"/>
      <c r="RAP263" s="0"/>
      <c r="RAQ263" s="0"/>
      <c r="RAR263" s="0"/>
      <c r="RAS263" s="0"/>
      <c r="RAT263" s="0"/>
      <c r="RAU263" s="0"/>
      <c r="RAV263" s="0"/>
      <c r="RAW263" s="0"/>
      <c r="RAX263" s="0"/>
      <c r="RAY263" s="0"/>
      <c r="RAZ263" s="0"/>
      <c r="RBA263" s="0"/>
      <c r="RBB263" s="0"/>
      <c r="RBC263" s="0"/>
      <c r="RBD263" s="0"/>
      <c r="RBE263" s="0"/>
      <c r="RBF263" s="0"/>
      <c r="RBG263" s="0"/>
      <c r="RBH263" s="0"/>
      <c r="RBI263" s="0"/>
      <c r="RBJ263" s="0"/>
      <c r="RBK263" s="0"/>
      <c r="RBL263" s="0"/>
      <c r="RBM263" s="0"/>
      <c r="RBN263" s="0"/>
      <c r="RBO263" s="0"/>
      <c r="RBP263" s="0"/>
      <c r="RBQ263" s="0"/>
      <c r="RBR263" s="0"/>
      <c r="RBS263" s="0"/>
      <c r="RBT263" s="0"/>
      <c r="RBU263" s="0"/>
      <c r="RBV263" s="0"/>
      <c r="RBW263" s="0"/>
      <c r="RBX263" s="0"/>
      <c r="RBY263" s="0"/>
      <c r="RBZ263" s="0"/>
      <c r="RCA263" s="0"/>
      <c r="RCB263" s="0"/>
      <c r="RCC263" s="0"/>
      <c r="RCD263" s="0"/>
      <c r="RCE263" s="0"/>
      <c r="RCF263" s="0"/>
      <c r="RCG263" s="0"/>
      <c r="RCH263" s="0"/>
      <c r="RCI263" s="0"/>
      <c r="RCJ263" s="0"/>
      <c r="RCK263" s="0"/>
      <c r="RCL263" s="0"/>
      <c r="RCM263" s="0"/>
      <c r="RCN263" s="0"/>
      <c r="RCO263" s="0"/>
      <c r="RCP263" s="0"/>
      <c r="RCQ263" s="0"/>
      <c r="RCR263" s="0"/>
      <c r="RCS263" s="0"/>
      <c r="RCT263" s="0"/>
      <c r="RCU263" s="0"/>
      <c r="RCV263" s="0"/>
      <c r="RCW263" s="0"/>
      <c r="RCX263" s="0"/>
      <c r="RCY263" s="0"/>
      <c r="RCZ263" s="0"/>
      <c r="RDA263" s="0"/>
      <c r="RDB263" s="0"/>
      <c r="RDC263" s="0"/>
      <c r="RDD263" s="0"/>
      <c r="RDE263" s="0"/>
      <c r="RDF263" s="0"/>
      <c r="RDG263" s="0"/>
      <c r="RDH263" s="0"/>
      <c r="RDI263" s="0"/>
      <c r="RDJ263" s="0"/>
      <c r="RDK263" s="0"/>
      <c r="RDL263" s="0"/>
      <c r="RDM263" s="0"/>
      <c r="RDN263" s="0"/>
      <c r="RDO263" s="0"/>
      <c r="RDP263" s="0"/>
      <c r="RDQ263" s="0"/>
      <c r="RDR263" s="0"/>
      <c r="RDS263" s="0"/>
      <c r="RDT263" s="0"/>
      <c r="RDU263" s="0"/>
      <c r="RDV263" s="0"/>
      <c r="RDW263" s="0"/>
      <c r="RDX263" s="0"/>
      <c r="RDY263" s="0"/>
      <c r="RDZ263" s="0"/>
      <c r="REA263" s="0"/>
      <c r="REB263" s="0"/>
      <c r="REC263" s="0"/>
      <c r="RED263" s="0"/>
      <c r="REE263" s="0"/>
      <c r="REF263" s="0"/>
      <c r="REG263" s="0"/>
      <c r="REH263" s="0"/>
      <c r="REI263" s="0"/>
      <c r="REJ263" s="0"/>
      <c r="REK263" s="0"/>
      <c r="REL263" s="0"/>
      <c r="REM263" s="0"/>
      <c r="REN263" s="0"/>
      <c r="REO263" s="0"/>
      <c r="REP263" s="0"/>
      <c r="REQ263" s="0"/>
      <c r="RER263" s="0"/>
      <c r="RES263" s="0"/>
      <c r="RET263" s="0"/>
      <c r="REU263" s="0"/>
      <c r="REV263" s="0"/>
      <c r="REW263" s="0"/>
      <c r="REX263" s="0"/>
      <c r="REY263" s="0"/>
      <c r="REZ263" s="0"/>
      <c r="RFA263" s="0"/>
      <c r="RFB263" s="0"/>
      <c r="RFC263" s="0"/>
      <c r="RFD263" s="0"/>
      <c r="RFE263" s="0"/>
      <c r="RFF263" s="0"/>
      <c r="RFG263" s="0"/>
      <c r="RFH263" s="0"/>
      <c r="RFI263" s="0"/>
      <c r="RFJ263" s="0"/>
      <c r="RFK263" s="0"/>
      <c r="RFL263" s="0"/>
      <c r="RFM263" s="0"/>
      <c r="RFN263" s="0"/>
      <c r="RFO263" s="0"/>
      <c r="RFP263" s="0"/>
      <c r="RFQ263" s="0"/>
      <c r="RFR263" s="0"/>
      <c r="RFS263" s="0"/>
      <c r="RFT263" s="0"/>
      <c r="RFU263" s="0"/>
      <c r="RFV263" s="0"/>
      <c r="RFW263" s="0"/>
      <c r="RFX263" s="0"/>
      <c r="RFY263" s="0"/>
      <c r="RFZ263" s="0"/>
      <c r="RGA263" s="0"/>
      <c r="RGB263" s="0"/>
      <c r="RGC263" s="0"/>
      <c r="RGD263" s="0"/>
      <c r="RGE263" s="0"/>
      <c r="RGF263" s="0"/>
      <c r="RGG263" s="0"/>
      <c r="RGH263" s="0"/>
      <c r="RGI263" s="0"/>
      <c r="RGJ263" s="0"/>
      <c r="RGK263" s="0"/>
      <c r="RGL263" s="0"/>
      <c r="RGM263" s="0"/>
      <c r="RGN263" s="0"/>
      <c r="RGO263" s="0"/>
      <c r="RGP263" s="0"/>
      <c r="RGQ263" s="0"/>
      <c r="RGR263" s="0"/>
      <c r="RGS263" s="0"/>
      <c r="RGT263" s="0"/>
      <c r="RGU263" s="0"/>
      <c r="RGV263" s="0"/>
      <c r="RGW263" s="0"/>
      <c r="RGX263" s="0"/>
      <c r="RGY263" s="0"/>
      <c r="RGZ263" s="0"/>
      <c r="RHA263" s="0"/>
      <c r="RHB263" s="0"/>
      <c r="RHC263" s="0"/>
      <c r="RHD263" s="0"/>
      <c r="RHE263" s="0"/>
      <c r="RHF263" s="0"/>
      <c r="RHG263" s="0"/>
      <c r="RHH263" s="0"/>
      <c r="RHI263" s="0"/>
      <c r="RHJ263" s="0"/>
      <c r="RHK263" s="0"/>
      <c r="RHL263" s="0"/>
      <c r="RHM263" s="0"/>
      <c r="RHN263" s="0"/>
      <c r="RHO263" s="0"/>
      <c r="RHP263" s="0"/>
      <c r="RHQ263" s="0"/>
      <c r="RHR263" s="0"/>
      <c r="RHS263" s="0"/>
      <c r="RHT263" s="0"/>
      <c r="RHU263" s="0"/>
      <c r="RHV263" s="0"/>
      <c r="RHW263" s="0"/>
      <c r="RHX263" s="0"/>
      <c r="RHY263" s="0"/>
      <c r="RHZ263" s="0"/>
      <c r="RIA263" s="0"/>
      <c r="RIB263" s="0"/>
      <c r="RIC263" s="0"/>
      <c r="RID263" s="0"/>
      <c r="RIE263" s="0"/>
      <c r="RIF263" s="0"/>
      <c r="RIG263" s="0"/>
      <c r="RIH263" s="0"/>
      <c r="RII263" s="0"/>
      <c r="RIJ263" s="0"/>
      <c r="RIK263" s="0"/>
      <c r="RIL263" s="0"/>
      <c r="RIM263" s="0"/>
      <c r="RIN263" s="0"/>
      <c r="RIO263" s="0"/>
      <c r="RIP263" s="0"/>
      <c r="RIQ263" s="0"/>
      <c r="RIR263" s="0"/>
      <c r="RIS263" s="0"/>
      <c r="RIT263" s="0"/>
      <c r="RIU263" s="0"/>
      <c r="RIV263" s="0"/>
      <c r="RIW263" s="0"/>
      <c r="RIX263" s="0"/>
      <c r="RIY263" s="0"/>
      <c r="RIZ263" s="0"/>
      <c r="RJA263" s="0"/>
      <c r="RJB263" s="0"/>
      <c r="RJC263" s="0"/>
      <c r="RJD263" s="0"/>
      <c r="RJE263" s="0"/>
      <c r="RJF263" s="0"/>
      <c r="RJG263" s="0"/>
      <c r="RJH263" s="0"/>
      <c r="RJI263" s="0"/>
      <c r="RJJ263" s="0"/>
      <c r="RJK263" s="0"/>
      <c r="RJL263" s="0"/>
      <c r="RJM263" s="0"/>
      <c r="RJN263" s="0"/>
      <c r="RJO263" s="0"/>
      <c r="RJP263" s="0"/>
      <c r="RJQ263" s="0"/>
      <c r="RJR263" s="0"/>
      <c r="RJS263" s="0"/>
      <c r="RJT263" s="0"/>
      <c r="RJU263" s="0"/>
      <c r="RJV263" s="0"/>
      <c r="RJW263" s="0"/>
      <c r="RJX263" s="0"/>
      <c r="RJY263" s="0"/>
      <c r="RJZ263" s="0"/>
      <c r="RKA263" s="0"/>
      <c r="RKB263" s="0"/>
      <c r="RKC263" s="0"/>
      <c r="RKD263" s="0"/>
      <c r="RKE263" s="0"/>
      <c r="RKF263" s="0"/>
      <c r="RKG263" s="0"/>
      <c r="RKH263" s="0"/>
      <c r="RKI263" s="0"/>
      <c r="RKJ263" s="0"/>
      <c r="RKK263" s="0"/>
      <c r="RKL263" s="0"/>
      <c r="RKM263" s="0"/>
      <c r="RKN263" s="0"/>
      <c r="RKO263" s="0"/>
      <c r="RKP263" s="0"/>
      <c r="RKQ263" s="0"/>
      <c r="RKR263" s="0"/>
      <c r="RKS263" s="0"/>
      <c r="RKT263" s="0"/>
      <c r="RKU263" s="0"/>
      <c r="RKV263" s="0"/>
      <c r="RKW263" s="0"/>
      <c r="RKX263" s="0"/>
      <c r="RKY263" s="0"/>
      <c r="RKZ263" s="0"/>
      <c r="RLA263" s="0"/>
      <c r="RLB263" s="0"/>
      <c r="RLC263" s="0"/>
      <c r="RLD263" s="0"/>
      <c r="RLE263" s="0"/>
      <c r="RLF263" s="0"/>
      <c r="RLG263" s="0"/>
      <c r="RLH263" s="0"/>
      <c r="RLI263" s="0"/>
      <c r="RLJ263" s="0"/>
      <c r="RLK263" s="0"/>
      <c r="RLL263" s="0"/>
      <c r="RLM263" s="0"/>
      <c r="RLN263" s="0"/>
      <c r="RLO263" s="0"/>
      <c r="RLP263" s="0"/>
      <c r="RLQ263" s="0"/>
      <c r="RLR263" s="0"/>
      <c r="RLS263" s="0"/>
      <c r="RLT263" s="0"/>
      <c r="RLU263" s="0"/>
      <c r="RLV263" s="0"/>
      <c r="RLW263" s="0"/>
      <c r="RLX263" s="0"/>
      <c r="RLY263" s="0"/>
      <c r="RLZ263" s="0"/>
      <c r="RMA263" s="0"/>
      <c r="RMB263" s="0"/>
      <c r="RMC263" s="0"/>
      <c r="RMD263" s="0"/>
      <c r="RME263" s="0"/>
      <c r="RMF263" s="0"/>
      <c r="RMG263" s="0"/>
      <c r="RMH263" s="0"/>
      <c r="RMI263" s="0"/>
      <c r="RMJ263" s="0"/>
      <c r="RMK263" s="0"/>
      <c r="RML263" s="0"/>
      <c r="RMM263" s="0"/>
      <c r="RMN263" s="0"/>
      <c r="RMO263" s="0"/>
      <c r="RMP263" s="0"/>
      <c r="RMQ263" s="0"/>
      <c r="RMR263" s="0"/>
      <c r="RMS263" s="0"/>
      <c r="RMT263" s="0"/>
      <c r="RMU263" s="0"/>
      <c r="RMV263" s="0"/>
      <c r="RMW263" s="0"/>
      <c r="RMX263" s="0"/>
      <c r="RMY263" s="0"/>
      <c r="RMZ263" s="0"/>
      <c r="RNA263" s="0"/>
      <c r="RNB263" s="0"/>
      <c r="RNC263" s="0"/>
      <c r="RND263" s="0"/>
      <c r="RNE263" s="0"/>
      <c r="RNF263" s="0"/>
      <c r="RNG263" s="0"/>
      <c r="RNH263" s="0"/>
      <c r="RNI263" s="0"/>
      <c r="RNJ263" s="0"/>
      <c r="RNK263" s="0"/>
      <c r="RNL263" s="0"/>
      <c r="RNM263" s="0"/>
      <c r="RNN263" s="0"/>
      <c r="RNO263" s="0"/>
      <c r="RNP263" s="0"/>
      <c r="RNQ263" s="0"/>
      <c r="RNR263" s="0"/>
      <c r="RNS263" s="0"/>
      <c r="RNT263" s="0"/>
      <c r="RNU263" s="0"/>
      <c r="RNV263" s="0"/>
      <c r="RNW263" s="0"/>
      <c r="RNX263" s="0"/>
      <c r="RNY263" s="0"/>
      <c r="RNZ263" s="0"/>
      <c r="ROA263" s="0"/>
      <c r="ROB263" s="0"/>
      <c r="ROC263" s="0"/>
      <c r="ROD263" s="0"/>
      <c r="ROE263" s="0"/>
      <c r="ROF263" s="0"/>
      <c r="ROG263" s="0"/>
      <c r="ROH263" s="0"/>
      <c r="ROI263" s="0"/>
      <c r="ROJ263" s="0"/>
      <c r="ROK263" s="0"/>
      <c r="ROL263" s="0"/>
      <c r="ROM263" s="0"/>
      <c r="RON263" s="0"/>
      <c r="ROO263" s="0"/>
      <c r="ROP263" s="0"/>
      <c r="ROQ263" s="0"/>
      <c r="ROR263" s="0"/>
      <c r="ROS263" s="0"/>
      <c r="ROT263" s="0"/>
      <c r="ROU263" s="0"/>
      <c r="ROV263" s="0"/>
      <c r="ROW263" s="0"/>
      <c r="ROX263" s="0"/>
      <c r="ROY263" s="0"/>
      <c r="ROZ263" s="0"/>
      <c r="RPA263" s="0"/>
      <c r="RPB263" s="0"/>
      <c r="RPC263" s="0"/>
      <c r="RPD263" s="0"/>
      <c r="RPE263" s="0"/>
      <c r="RPF263" s="0"/>
      <c r="RPG263" s="0"/>
      <c r="RPH263" s="0"/>
      <c r="RPI263" s="0"/>
      <c r="RPJ263" s="0"/>
      <c r="RPK263" s="0"/>
      <c r="RPL263" s="0"/>
      <c r="RPM263" s="0"/>
      <c r="RPN263" s="0"/>
      <c r="RPO263" s="0"/>
      <c r="RPP263" s="0"/>
      <c r="RPQ263" s="0"/>
      <c r="RPR263" s="0"/>
      <c r="RPS263" s="0"/>
      <c r="RPT263" s="0"/>
      <c r="RPU263" s="0"/>
      <c r="RPV263" s="0"/>
      <c r="RPW263" s="0"/>
      <c r="RPX263" s="0"/>
      <c r="RPY263" s="0"/>
      <c r="RPZ263" s="0"/>
      <c r="RQA263" s="0"/>
      <c r="RQB263" s="0"/>
      <c r="RQC263" s="0"/>
      <c r="RQD263" s="0"/>
      <c r="RQE263" s="0"/>
      <c r="RQF263" s="0"/>
      <c r="RQG263" s="0"/>
      <c r="RQH263" s="0"/>
      <c r="RQI263" s="0"/>
      <c r="RQJ263" s="0"/>
      <c r="RQK263" s="0"/>
      <c r="RQL263" s="0"/>
      <c r="RQM263" s="0"/>
      <c r="RQN263" s="0"/>
      <c r="RQO263" s="0"/>
      <c r="RQP263" s="0"/>
      <c r="RQQ263" s="0"/>
      <c r="RQR263" s="0"/>
      <c r="RQS263" s="0"/>
      <c r="RQT263" s="0"/>
      <c r="RQU263" s="0"/>
      <c r="RQV263" s="0"/>
      <c r="RQW263" s="0"/>
      <c r="RQX263" s="0"/>
      <c r="RQY263" s="0"/>
      <c r="RQZ263" s="0"/>
      <c r="RRA263" s="0"/>
      <c r="RRB263" s="0"/>
      <c r="RRC263" s="0"/>
      <c r="RRD263" s="0"/>
      <c r="RRE263" s="0"/>
      <c r="RRF263" s="0"/>
      <c r="RRG263" s="0"/>
      <c r="RRH263" s="0"/>
      <c r="RRI263" s="0"/>
      <c r="RRJ263" s="0"/>
      <c r="RRK263" s="0"/>
      <c r="RRL263" s="0"/>
      <c r="RRM263" s="0"/>
      <c r="RRN263" s="0"/>
      <c r="RRO263" s="0"/>
      <c r="RRP263" s="0"/>
      <c r="RRQ263" s="0"/>
      <c r="RRR263" s="0"/>
      <c r="RRS263" s="0"/>
      <c r="RRT263" s="0"/>
      <c r="RRU263" s="0"/>
      <c r="RRV263" s="0"/>
      <c r="RRW263" s="0"/>
      <c r="RRX263" s="0"/>
      <c r="RRY263" s="0"/>
      <c r="RRZ263" s="0"/>
      <c r="RSA263" s="0"/>
      <c r="RSB263" s="0"/>
      <c r="RSC263" s="0"/>
      <c r="RSD263" s="0"/>
      <c r="RSE263" s="0"/>
      <c r="RSF263" s="0"/>
      <c r="RSG263" s="0"/>
      <c r="RSH263" s="0"/>
      <c r="RSI263" s="0"/>
      <c r="RSJ263" s="0"/>
      <c r="RSK263" s="0"/>
      <c r="RSL263" s="0"/>
      <c r="RSM263" s="0"/>
      <c r="RSN263" s="0"/>
      <c r="RSO263" s="0"/>
      <c r="RSP263" s="0"/>
      <c r="RSQ263" s="0"/>
      <c r="RSR263" s="0"/>
      <c r="RSS263" s="0"/>
      <c r="RST263" s="0"/>
      <c r="RSU263" s="0"/>
      <c r="RSV263" s="0"/>
      <c r="RSW263" s="0"/>
      <c r="RSX263" s="0"/>
      <c r="RSY263" s="0"/>
      <c r="RSZ263" s="0"/>
      <c r="RTA263" s="0"/>
      <c r="RTB263" s="0"/>
      <c r="RTC263" s="0"/>
      <c r="RTD263" s="0"/>
      <c r="RTE263" s="0"/>
      <c r="RTF263" s="0"/>
      <c r="RTG263" s="0"/>
      <c r="RTH263" s="0"/>
      <c r="RTI263" s="0"/>
      <c r="RTJ263" s="0"/>
      <c r="RTK263" s="0"/>
      <c r="RTL263" s="0"/>
      <c r="RTM263" s="0"/>
      <c r="RTN263" s="0"/>
      <c r="RTO263" s="0"/>
      <c r="RTP263" s="0"/>
      <c r="RTQ263" s="0"/>
      <c r="RTR263" s="0"/>
      <c r="RTS263" s="0"/>
      <c r="RTT263" s="0"/>
      <c r="RTU263" s="0"/>
      <c r="RTV263" s="0"/>
      <c r="RTW263" s="0"/>
      <c r="RTX263" s="0"/>
      <c r="RTY263" s="0"/>
      <c r="RTZ263" s="0"/>
      <c r="RUA263" s="0"/>
      <c r="RUB263" s="0"/>
      <c r="RUC263" s="0"/>
      <c r="RUD263" s="0"/>
      <c r="RUE263" s="0"/>
      <c r="RUF263" s="0"/>
      <c r="RUG263" s="0"/>
      <c r="RUH263" s="0"/>
      <c r="RUI263" s="0"/>
      <c r="RUJ263" s="0"/>
      <c r="RUK263" s="0"/>
      <c r="RUL263" s="0"/>
      <c r="RUM263" s="0"/>
      <c r="RUN263" s="0"/>
      <c r="RUO263" s="0"/>
      <c r="RUP263" s="0"/>
      <c r="RUQ263" s="0"/>
      <c r="RUR263" s="0"/>
      <c r="RUS263" s="0"/>
      <c r="RUT263" s="0"/>
      <c r="RUU263" s="0"/>
      <c r="RUV263" s="0"/>
      <c r="RUW263" s="0"/>
      <c r="RUX263" s="0"/>
      <c r="RUY263" s="0"/>
      <c r="RUZ263" s="0"/>
      <c r="RVA263" s="0"/>
      <c r="RVB263" s="0"/>
      <c r="RVC263" s="0"/>
      <c r="RVD263" s="0"/>
      <c r="RVE263" s="0"/>
      <c r="RVF263" s="0"/>
      <c r="RVG263" s="0"/>
      <c r="RVH263" s="0"/>
      <c r="RVI263" s="0"/>
      <c r="RVJ263" s="0"/>
      <c r="RVK263" s="0"/>
      <c r="RVL263" s="0"/>
      <c r="RVM263" s="0"/>
      <c r="RVN263" s="0"/>
      <c r="RVO263" s="0"/>
      <c r="RVP263" s="0"/>
      <c r="RVQ263" s="0"/>
      <c r="RVR263" s="0"/>
      <c r="RVS263" s="0"/>
      <c r="RVT263" s="0"/>
      <c r="RVU263" s="0"/>
      <c r="RVV263" s="0"/>
      <c r="RVW263" s="0"/>
      <c r="RVX263" s="0"/>
      <c r="RVY263" s="0"/>
      <c r="RVZ263" s="0"/>
      <c r="RWA263" s="0"/>
      <c r="RWB263" s="0"/>
      <c r="RWC263" s="0"/>
      <c r="RWD263" s="0"/>
      <c r="RWE263" s="0"/>
      <c r="RWF263" s="0"/>
      <c r="RWG263" s="0"/>
      <c r="RWH263" s="0"/>
      <c r="RWI263" s="0"/>
      <c r="RWJ263" s="0"/>
      <c r="RWK263" s="0"/>
      <c r="RWL263" s="0"/>
      <c r="RWM263" s="0"/>
      <c r="RWN263" s="0"/>
      <c r="RWO263" s="0"/>
      <c r="RWP263" s="0"/>
      <c r="RWQ263" s="0"/>
      <c r="RWR263" s="0"/>
      <c r="RWS263" s="0"/>
      <c r="RWT263" s="0"/>
      <c r="RWU263" s="0"/>
      <c r="RWV263" s="0"/>
      <c r="RWW263" s="0"/>
      <c r="RWX263" s="0"/>
      <c r="RWY263" s="0"/>
      <c r="RWZ263" s="0"/>
      <c r="RXA263" s="0"/>
      <c r="RXB263" s="0"/>
      <c r="RXC263" s="0"/>
      <c r="RXD263" s="0"/>
      <c r="RXE263" s="0"/>
      <c r="RXF263" s="0"/>
      <c r="RXG263" s="0"/>
      <c r="RXH263" s="0"/>
      <c r="RXI263" s="0"/>
      <c r="RXJ263" s="0"/>
      <c r="RXK263" s="0"/>
      <c r="RXL263" s="0"/>
      <c r="RXM263" s="0"/>
      <c r="RXN263" s="0"/>
      <c r="RXO263" s="0"/>
      <c r="RXP263" s="0"/>
      <c r="RXQ263" s="0"/>
      <c r="RXR263" s="0"/>
      <c r="RXS263" s="0"/>
      <c r="RXT263" s="0"/>
      <c r="RXU263" s="0"/>
      <c r="RXV263" s="0"/>
      <c r="RXW263" s="0"/>
      <c r="RXX263" s="0"/>
      <c r="RXY263" s="0"/>
      <c r="RXZ263" s="0"/>
      <c r="RYA263" s="0"/>
      <c r="RYB263" s="0"/>
      <c r="RYC263" s="0"/>
      <c r="RYD263" s="0"/>
      <c r="RYE263" s="0"/>
      <c r="RYF263" s="0"/>
      <c r="RYG263" s="0"/>
      <c r="RYH263" s="0"/>
      <c r="RYI263" s="0"/>
      <c r="RYJ263" s="0"/>
      <c r="RYK263" s="0"/>
      <c r="RYL263" s="0"/>
      <c r="RYM263" s="0"/>
      <c r="RYN263" s="0"/>
      <c r="RYO263" s="0"/>
      <c r="RYP263" s="0"/>
      <c r="RYQ263" s="0"/>
      <c r="RYR263" s="0"/>
      <c r="RYS263" s="0"/>
      <c r="RYT263" s="0"/>
      <c r="RYU263" s="0"/>
      <c r="RYV263" s="0"/>
      <c r="RYW263" s="0"/>
      <c r="RYX263" s="0"/>
      <c r="RYY263" s="0"/>
      <c r="RYZ263" s="0"/>
      <c r="RZA263" s="0"/>
      <c r="RZB263" s="0"/>
      <c r="RZC263" s="0"/>
      <c r="RZD263" s="0"/>
      <c r="RZE263" s="0"/>
      <c r="RZF263" s="0"/>
      <c r="RZG263" s="0"/>
      <c r="RZH263" s="0"/>
      <c r="RZI263" s="0"/>
      <c r="RZJ263" s="0"/>
      <c r="RZK263" s="0"/>
      <c r="RZL263" s="0"/>
      <c r="RZM263" s="0"/>
      <c r="RZN263" s="0"/>
      <c r="RZO263" s="0"/>
      <c r="RZP263" s="0"/>
      <c r="RZQ263" s="0"/>
      <c r="RZR263" s="0"/>
      <c r="RZS263" s="0"/>
      <c r="RZT263" s="0"/>
      <c r="RZU263" s="0"/>
      <c r="RZV263" s="0"/>
      <c r="RZW263" s="0"/>
      <c r="RZX263" s="0"/>
      <c r="RZY263" s="0"/>
      <c r="RZZ263" s="0"/>
      <c r="SAA263" s="0"/>
      <c r="SAB263" s="0"/>
      <c r="SAC263" s="0"/>
      <c r="SAD263" s="0"/>
      <c r="SAE263" s="0"/>
      <c r="SAF263" s="0"/>
      <c r="SAG263" s="0"/>
      <c r="SAH263" s="0"/>
      <c r="SAI263" s="0"/>
      <c r="SAJ263" s="0"/>
      <c r="SAK263" s="0"/>
      <c r="SAL263" s="0"/>
      <c r="SAM263" s="0"/>
      <c r="SAN263" s="0"/>
      <c r="SAO263" s="0"/>
      <c r="SAP263" s="0"/>
      <c r="SAQ263" s="0"/>
      <c r="SAR263" s="0"/>
      <c r="SAS263" s="0"/>
      <c r="SAT263" s="0"/>
      <c r="SAU263" s="0"/>
      <c r="SAV263" s="0"/>
      <c r="SAW263" s="0"/>
      <c r="SAX263" s="0"/>
      <c r="SAY263" s="0"/>
      <c r="SAZ263" s="0"/>
      <c r="SBA263" s="0"/>
      <c r="SBB263" s="0"/>
      <c r="SBC263" s="0"/>
      <c r="SBD263" s="0"/>
      <c r="SBE263" s="0"/>
      <c r="SBF263" s="0"/>
      <c r="SBG263" s="0"/>
      <c r="SBH263" s="0"/>
      <c r="SBI263" s="0"/>
      <c r="SBJ263" s="0"/>
      <c r="SBK263" s="0"/>
      <c r="SBL263" s="0"/>
      <c r="SBM263" s="0"/>
      <c r="SBN263" s="0"/>
      <c r="SBO263" s="0"/>
      <c r="SBP263" s="0"/>
      <c r="SBQ263" s="0"/>
      <c r="SBR263" s="0"/>
      <c r="SBS263" s="0"/>
      <c r="SBT263" s="0"/>
      <c r="SBU263" s="0"/>
      <c r="SBV263" s="0"/>
      <c r="SBW263" s="0"/>
      <c r="SBX263" s="0"/>
      <c r="SBY263" s="0"/>
      <c r="SBZ263" s="0"/>
      <c r="SCA263" s="0"/>
      <c r="SCB263" s="0"/>
      <c r="SCC263" s="0"/>
      <c r="SCD263" s="0"/>
      <c r="SCE263" s="0"/>
      <c r="SCF263" s="0"/>
      <c r="SCG263" s="0"/>
      <c r="SCH263" s="0"/>
      <c r="SCI263" s="0"/>
      <c r="SCJ263" s="0"/>
      <c r="SCK263" s="0"/>
      <c r="SCL263" s="0"/>
      <c r="SCM263" s="0"/>
      <c r="SCN263" s="0"/>
      <c r="SCO263" s="0"/>
      <c r="SCP263" s="0"/>
      <c r="SCQ263" s="0"/>
      <c r="SCR263" s="0"/>
      <c r="SCS263" s="0"/>
      <c r="SCT263" s="0"/>
      <c r="SCU263" s="0"/>
      <c r="SCV263" s="0"/>
      <c r="SCW263" s="0"/>
      <c r="SCX263" s="0"/>
      <c r="SCY263" s="0"/>
      <c r="SCZ263" s="0"/>
      <c r="SDA263" s="0"/>
      <c r="SDB263" s="0"/>
      <c r="SDC263" s="0"/>
      <c r="SDD263" s="0"/>
      <c r="SDE263" s="0"/>
      <c r="SDF263" s="0"/>
      <c r="SDG263" s="0"/>
      <c r="SDH263" s="0"/>
      <c r="SDI263" s="0"/>
      <c r="SDJ263" s="0"/>
      <c r="SDK263" s="0"/>
      <c r="SDL263" s="0"/>
      <c r="SDM263" s="0"/>
      <c r="SDN263" s="0"/>
      <c r="SDO263" s="0"/>
      <c r="SDP263" s="0"/>
      <c r="SDQ263" s="0"/>
      <c r="SDR263" s="0"/>
      <c r="SDS263" s="0"/>
      <c r="SDT263" s="0"/>
      <c r="SDU263" s="0"/>
      <c r="SDV263" s="0"/>
      <c r="SDW263" s="0"/>
      <c r="SDX263" s="0"/>
      <c r="SDY263" s="0"/>
      <c r="SDZ263" s="0"/>
      <c r="SEA263" s="0"/>
      <c r="SEB263" s="0"/>
      <c r="SEC263" s="0"/>
      <c r="SED263" s="0"/>
      <c r="SEE263" s="0"/>
      <c r="SEF263" s="0"/>
      <c r="SEG263" s="0"/>
      <c r="SEH263" s="0"/>
      <c r="SEI263" s="0"/>
      <c r="SEJ263" s="0"/>
      <c r="SEK263" s="0"/>
      <c r="SEL263" s="0"/>
      <c r="SEM263" s="0"/>
      <c r="SEN263" s="0"/>
      <c r="SEO263" s="0"/>
      <c r="SEP263" s="0"/>
      <c r="SEQ263" s="0"/>
      <c r="SER263" s="0"/>
      <c r="SES263" s="0"/>
      <c r="SET263" s="0"/>
      <c r="SEU263" s="0"/>
      <c r="SEV263" s="0"/>
      <c r="SEW263" s="0"/>
      <c r="SEX263" s="0"/>
      <c r="SEY263" s="0"/>
      <c r="SEZ263" s="0"/>
      <c r="SFA263" s="0"/>
      <c r="SFB263" s="0"/>
      <c r="SFC263" s="0"/>
      <c r="SFD263" s="0"/>
      <c r="SFE263" s="0"/>
      <c r="SFF263" s="0"/>
      <c r="SFG263" s="0"/>
      <c r="SFH263" s="0"/>
      <c r="SFI263" s="0"/>
      <c r="SFJ263" s="0"/>
      <c r="SFK263" s="0"/>
      <c r="SFL263" s="0"/>
      <c r="SFM263" s="0"/>
      <c r="SFN263" s="0"/>
      <c r="SFO263" s="0"/>
      <c r="SFP263" s="0"/>
      <c r="SFQ263" s="0"/>
      <c r="SFR263" s="0"/>
      <c r="SFS263" s="0"/>
      <c r="SFT263" s="0"/>
      <c r="SFU263" s="0"/>
      <c r="SFV263" s="0"/>
      <c r="SFW263" s="0"/>
      <c r="SFX263" s="0"/>
      <c r="SFY263" s="0"/>
      <c r="SFZ263" s="0"/>
      <c r="SGA263" s="0"/>
      <c r="SGB263" s="0"/>
      <c r="SGC263" s="0"/>
      <c r="SGD263" s="0"/>
      <c r="SGE263" s="0"/>
      <c r="SGF263" s="0"/>
      <c r="SGG263" s="0"/>
      <c r="SGH263" s="0"/>
      <c r="SGI263" s="0"/>
      <c r="SGJ263" s="0"/>
      <c r="SGK263" s="0"/>
      <c r="SGL263" s="0"/>
      <c r="SGM263" s="0"/>
      <c r="SGN263" s="0"/>
      <c r="SGO263" s="0"/>
      <c r="SGP263" s="0"/>
      <c r="SGQ263" s="0"/>
      <c r="SGR263" s="0"/>
      <c r="SGS263" s="0"/>
      <c r="SGT263" s="0"/>
      <c r="SGU263" s="0"/>
      <c r="SGV263" s="0"/>
      <c r="SGW263" s="0"/>
      <c r="SGX263" s="0"/>
      <c r="SGY263" s="0"/>
      <c r="SGZ263" s="0"/>
      <c r="SHA263" s="0"/>
      <c r="SHB263" s="0"/>
      <c r="SHC263" s="0"/>
      <c r="SHD263" s="0"/>
      <c r="SHE263" s="0"/>
      <c r="SHF263" s="0"/>
      <c r="SHG263" s="0"/>
      <c r="SHH263" s="0"/>
      <c r="SHI263" s="0"/>
      <c r="SHJ263" s="0"/>
      <c r="SHK263" s="0"/>
      <c r="SHL263" s="0"/>
      <c r="SHM263" s="0"/>
      <c r="SHN263" s="0"/>
      <c r="SHO263" s="0"/>
      <c r="SHP263" s="0"/>
      <c r="SHQ263" s="0"/>
      <c r="SHR263" s="0"/>
      <c r="SHS263" s="0"/>
      <c r="SHT263" s="0"/>
      <c r="SHU263" s="0"/>
      <c r="SHV263" s="0"/>
      <c r="SHW263" s="0"/>
      <c r="SHX263" s="0"/>
      <c r="SHY263" s="0"/>
      <c r="SHZ263" s="0"/>
      <c r="SIA263" s="0"/>
      <c r="SIB263" s="0"/>
      <c r="SIC263" s="0"/>
      <c r="SID263" s="0"/>
      <c r="SIE263" s="0"/>
      <c r="SIF263" s="0"/>
      <c r="SIG263" s="0"/>
      <c r="SIH263" s="0"/>
      <c r="SII263" s="0"/>
      <c r="SIJ263" s="0"/>
      <c r="SIK263" s="0"/>
      <c r="SIL263" s="0"/>
      <c r="SIM263" s="0"/>
      <c r="SIN263" s="0"/>
      <c r="SIO263" s="0"/>
      <c r="SIP263" s="0"/>
      <c r="SIQ263" s="0"/>
      <c r="SIR263" s="0"/>
      <c r="SIS263" s="0"/>
      <c r="SIT263" s="0"/>
      <c r="SIU263" s="0"/>
      <c r="SIV263" s="0"/>
      <c r="SIW263" s="0"/>
      <c r="SIX263" s="0"/>
      <c r="SIY263" s="0"/>
      <c r="SIZ263" s="0"/>
      <c r="SJA263" s="0"/>
      <c r="SJB263" s="0"/>
      <c r="SJC263" s="0"/>
      <c r="SJD263" s="0"/>
      <c r="SJE263" s="0"/>
      <c r="SJF263" s="0"/>
      <c r="SJG263" s="0"/>
      <c r="SJH263" s="0"/>
      <c r="SJI263" s="0"/>
      <c r="SJJ263" s="0"/>
      <c r="SJK263" s="0"/>
      <c r="SJL263" s="0"/>
      <c r="SJM263" s="0"/>
      <c r="SJN263" s="0"/>
      <c r="SJO263" s="0"/>
      <c r="SJP263" s="0"/>
      <c r="SJQ263" s="0"/>
      <c r="SJR263" s="0"/>
      <c r="SJS263" s="0"/>
      <c r="SJT263" s="0"/>
      <c r="SJU263" s="0"/>
      <c r="SJV263" s="0"/>
      <c r="SJW263" s="0"/>
      <c r="SJX263" s="0"/>
      <c r="SJY263" s="0"/>
      <c r="SJZ263" s="0"/>
      <c r="SKA263" s="0"/>
      <c r="SKB263" s="0"/>
      <c r="SKC263" s="0"/>
      <c r="SKD263" s="0"/>
      <c r="SKE263" s="0"/>
      <c r="SKF263" s="0"/>
      <c r="SKG263" s="0"/>
      <c r="SKH263" s="0"/>
      <c r="SKI263" s="0"/>
      <c r="SKJ263" s="0"/>
      <c r="SKK263" s="0"/>
      <c r="SKL263" s="0"/>
      <c r="SKM263" s="0"/>
      <c r="SKN263" s="0"/>
      <c r="SKO263" s="0"/>
      <c r="SKP263" s="0"/>
      <c r="SKQ263" s="0"/>
      <c r="SKR263" s="0"/>
      <c r="SKS263" s="0"/>
      <c r="SKT263" s="0"/>
      <c r="SKU263" s="0"/>
      <c r="SKV263" s="0"/>
      <c r="SKW263" s="0"/>
      <c r="SKX263" s="0"/>
      <c r="SKY263" s="0"/>
      <c r="SKZ263" s="0"/>
      <c r="SLA263" s="0"/>
      <c r="SLB263" s="0"/>
      <c r="SLC263" s="0"/>
      <c r="SLD263" s="0"/>
      <c r="SLE263" s="0"/>
      <c r="SLF263" s="0"/>
      <c r="SLG263" s="0"/>
      <c r="SLH263" s="0"/>
      <c r="SLI263" s="0"/>
      <c r="SLJ263" s="0"/>
      <c r="SLK263" s="0"/>
      <c r="SLL263" s="0"/>
      <c r="SLM263" s="0"/>
      <c r="SLN263" s="0"/>
      <c r="SLO263" s="0"/>
      <c r="SLP263" s="0"/>
      <c r="SLQ263" s="0"/>
      <c r="SLR263" s="0"/>
      <c r="SLS263" s="0"/>
      <c r="SLT263" s="0"/>
      <c r="SLU263" s="0"/>
      <c r="SLV263" s="0"/>
      <c r="SLW263" s="0"/>
      <c r="SLX263" s="0"/>
      <c r="SLY263" s="0"/>
      <c r="SLZ263" s="0"/>
      <c r="SMA263" s="0"/>
      <c r="SMB263" s="0"/>
      <c r="SMC263" s="0"/>
      <c r="SMD263" s="0"/>
      <c r="SME263" s="0"/>
      <c r="SMF263" s="0"/>
      <c r="SMG263" s="0"/>
      <c r="SMH263" s="0"/>
      <c r="SMI263" s="0"/>
      <c r="SMJ263" s="0"/>
      <c r="SMK263" s="0"/>
      <c r="SML263" s="0"/>
      <c r="SMM263" s="0"/>
      <c r="SMN263" s="0"/>
      <c r="SMO263" s="0"/>
      <c r="SMP263" s="0"/>
      <c r="SMQ263" s="0"/>
      <c r="SMR263" s="0"/>
      <c r="SMS263" s="0"/>
      <c r="SMT263" s="0"/>
      <c r="SMU263" s="0"/>
      <c r="SMV263" s="0"/>
      <c r="SMW263" s="0"/>
      <c r="SMX263" s="0"/>
      <c r="SMY263" s="0"/>
      <c r="SMZ263" s="0"/>
      <c r="SNA263" s="0"/>
      <c r="SNB263" s="0"/>
      <c r="SNC263" s="0"/>
      <c r="SND263" s="0"/>
      <c r="SNE263" s="0"/>
      <c r="SNF263" s="0"/>
      <c r="SNG263" s="0"/>
      <c r="SNH263" s="0"/>
      <c r="SNI263" s="0"/>
      <c r="SNJ263" s="0"/>
      <c r="SNK263" s="0"/>
      <c r="SNL263" s="0"/>
      <c r="SNM263" s="0"/>
      <c r="SNN263" s="0"/>
      <c r="SNO263" s="0"/>
      <c r="SNP263" s="0"/>
      <c r="SNQ263" s="0"/>
      <c r="SNR263" s="0"/>
      <c r="SNS263" s="0"/>
      <c r="SNT263" s="0"/>
      <c r="SNU263" s="0"/>
      <c r="SNV263" s="0"/>
      <c r="SNW263" s="0"/>
      <c r="SNX263" s="0"/>
      <c r="SNY263" s="0"/>
      <c r="SNZ263" s="0"/>
      <c r="SOA263" s="0"/>
      <c r="SOB263" s="0"/>
      <c r="SOC263" s="0"/>
      <c r="SOD263" s="0"/>
      <c r="SOE263" s="0"/>
      <c r="SOF263" s="0"/>
      <c r="SOG263" s="0"/>
      <c r="SOH263" s="0"/>
      <c r="SOI263" s="0"/>
      <c r="SOJ263" s="0"/>
      <c r="SOK263" s="0"/>
      <c r="SOL263" s="0"/>
      <c r="SOM263" s="0"/>
      <c r="SON263" s="0"/>
      <c r="SOO263" s="0"/>
      <c r="SOP263" s="0"/>
      <c r="SOQ263" s="0"/>
      <c r="SOR263" s="0"/>
      <c r="SOS263" s="0"/>
      <c r="SOT263" s="0"/>
      <c r="SOU263" s="0"/>
      <c r="SOV263" s="0"/>
      <c r="SOW263" s="0"/>
      <c r="SOX263" s="0"/>
      <c r="SOY263" s="0"/>
      <c r="SOZ263" s="0"/>
      <c r="SPA263" s="0"/>
      <c r="SPB263" s="0"/>
      <c r="SPC263" s="0"/>
      <c r="SPD263" s="0"/>
      <c r="SPE263" s="0"/>
      <c r="SPF263" s="0"/>
      <c r="SPG263" s="0"/>
      <c r="SPH263" s="0"/>
      <c r="SPI263" s="0"/>
      <c r="SPJ263" s="0"/>
      <c r="SPK263" s="0"/>
      <c r="SPL263" s="0"/>
      <c r="SPM263" s="0"/>
      <c r="SPN263" s="0"/>
      <c r="SPO263" s="0"/>
      <c r="SPP263" s="0"/>
      <c r="SPQ263" s="0"/>
      <c r="SPR263" s="0"/>
      <c r="SPS263" s="0"/>
      <c r="SPT263" s="0"/>
      <c r="SPU263" s="0"/>
      <c r="SPV263" s="0"/>
      <c r="SPW263" s="0"/>
      <c r="SPX263" s="0"/>
      <c r="SPY263" s="0"/>
      <c r="SPZ263" s="0"/>
      <c r="SQA263" s="0"/>
      <c r="SQB263" s="0"/>
      <c r="SQC263" s="0"/>
      <c r="SQD263" s="0"/>
      <c r="SQE263" s="0"/>
      <c r="SQF263" s="0"/>
      <c r="SQG263" s="0"/>
      <c r="SQH263" s="0"/>
      <c r="SQI263" s="0"/>
      <c r="SQJ263" s="0"/>
      <c r="SQK263" s="0"/>
      <c r="SQL263" s="0"/>
      <c r="SQM263" s="0"/>
      <c r="SQN263" s="0"/>
      <c r="SQO263" s="0"/>
      <c r="SQP263" s="0"/>
      <c r="SQQ263" s="0"/>
      <c r="SQR263" s="0"/>
      <c r="SQS263" s="0"/>
      <c r="SQT263" s="0"/>
      <c r="SQU263" s="0"/>
      <c r="SQV263" s="0"/>
      <c r="SQW263" s="0"/>
      <c r="SQX263" s="0"/>
      <c r="SQY263" s="0"/>
      <c r="SQZ263" s="0"/>
      <c r="SRA263" s="0"/>
      <c r="SRB263" s="0"/>
      <c r="SRC263" s="0"/>
      <c r="SRD263" s="0"/>
      <c r="SRE263" s="0"/>
      <c r="SRF263" s="0"/>
      <c r="SRG263" s="0"/>
      <c r="SRH263" s="0"/>
      <c r="SRI263" s="0"/>
      <c r="SRJ263" s="0"/>
      <c r="SRK263" s="0"/>
      <c r="SRL263" s="0"/>
      <c r="SRM263" s="0"/>
      <c r="SRN263" s="0"/>
      <c r="SRO263" s="0"/>
      <c r="SRP263" s="0"/>
      <c r="SRQ263" s="0"/>
      <c r="SRR263" s="0"/>
      <c r="SRS263" s="0"/>
      <c r="SRT263" s="0"/>
      <c r="SRU263" s="0"/>
      <c r="SRV263" s="0"/>
      <c r="SRW263" s="0"/>
      <c r="SRX263" s="0"/>
      <c r="SRY263" s="0"/>
      <c r="SRZ263" s="0"/>
      <c r="SSA263" s="0"/>
      <c r="SSB263" s="0"/>
      <c r="SSC263" s="0"/>
      <c r="SSD263" s="0"/>
      <c r="SSE263" s="0"/>
      <c r="SSF263" s="0"/>
      <c r="SSG263" s="0"/>
      <c r="SSH263" s="0"/>
      <c r="SSI263" s="0"/>
      <c r="SSJ263" s="0"/>
      <c r="SSK263" s="0"/>
      <c r="SSL263" s="0"/>
      <c r="SSM263" s="0"/>
      <c r="SSN263" s="0"/>
      <c r="SSO263" s="0"/>
      <c r="SSP263" s="0"/>
      <c r="SSQ263" s="0"/>
      <c r="SSR263" s="0"/>
      <c r="SSS263" s="0"/>
      <c r="SST263" s="0"/>
      <c r="SSU263" s="0"/>
      <c r="SSV263" s="0"/>
      <c r="SSW263" s="0"/>
      <c r="SSX263" s="0"/>
      <c r="SSY263" s="0"/>
      <c r="SSZ263" s="0"/>
      <c r="STA263" s="0"/>
      <c r="STB263" s="0"/>
      <c r="STC263" s="0"/>
      <c r="STD263" s="0"/>
      <c r="STE263" s="0"/>
      <c r="STF263" s="0"/>
      <c r="STG263" s="0"/>
      <c r="STH263" s="0"/>
      <c r="STI263" s="0"/>
      <c r="STJ263" s="0"/>
      <c r="STK263" s="0"/>
      <c r="STL263" s="0"/>
      <c r="STM263" s="0"/>
      <c r="STN263" s="0"/>
      <c r="STO263" s="0"/>
      <c r="STP263" s="0"/>
      <c r="STQ263" s="0"/>
      <c r="STR263" s="0"/>
      <c r="STS263" s="0"/>
      <c r="STT263" s="0"/>
      <c r="STU263" s="0"/>
      <c r="STV263" s="0"/>
      <c r="STW263" s="0"/>
      <c r="STX263" s="0"/>
      <c r="STY263" s="0"/>
      <c r="STZ263" s="0"/>
      <c r="SUA263" s="0"/>
      <c r="SUB263" s="0"/>
      <c r="SUC263" s="0"/>
      <c r="SUD263" s="0"/>
      <c r="SUE263" s="0"/>
      <c r="SUF263" s="0"/>
      <c r="SUG263" s="0"/>
      <c r="SUH263" s="0"/>
      <c r="SUI263" s="0"/>
      <c r="SUJ263" s="0"/>
      <c r="SUK263" s="0"/>
      <c r="SUL263" s="0"/>
      <c r="SUM263" s="0"/>
      <c r="SUN263" s="0"/>
      <c r="SUO263" s="0"/>
      <c r="SUP263" s="0"/>
      <c r="SUQ263" s="0"/>
      <c r="SUR263" s="0"/>
      <c r="SUS263" s="0"/>
      <c r="SUT263" s="0"/>
      <c r="SUU263" s="0"/>
      <c r="SUV263" s="0"/>
      <c r="SUW263" s="0"/>
      <c r="SUX263" s="0"/>
      <c r="SUY263" s="0"/>
      <c r="SUZ263" s="0"/>
      <c r="SVA263" s="0"/>
      <c r="SVB263" s="0"/>
      <c r="SVC263" s="0"/>
      <c r="SVD263" s="0"/>
      <c r="SVE263" s="0"/>
      <c r="SVF263" s="0"/>
      <c r="SVG263" s="0"/>
      <c r="SVH263" s="0"/>
      <c r="SVI263" s="0"/>
      <c r="SVJ263" s="0"/>
      <c r="SVK263" s="0"/>
      <c r="SVL263" s="0"/>
      <c r="SVM263" s="0"/>
      <c r="SVN263" s="0"/>
      <c r="SVO263" s="0"/>
      <c r="SVP263" s="0"/>
      <c r="SVQ263" s="0"/>
      <c r="SVR263" s="0"/>
      <c r="SVS263" s="0"/>
      <c r="SVT263" s="0"/>
      <c r="SVU263" s="0"/>
      <c r="SVV263" s="0"/>
      <c r="SVW263" s="0"/>
      <c r="SVX263" s="0"/>
      <c r="SVY263" s="0"/>
      <c r="SVZ263" s="0"/>
      <c r="SWA263" s="0"/>
      <c r="SWB263" s="0"/>
      <c r="SWC263" s="0"/>
      <c r="SWD263" s="0"/>
      <c r="SWE263" s="0"/>
      <c r="SWF263" s="0"/>
      <c r="SWG263" s="0"/>
      <c r="SWH263" s="0"/>
      <c r="SWI263" s="0"/>
      <c r="SWJ263" s="0"/>
      <c r="SWK263" s="0"/>
      <c r="SWL263" s="0"/>
      <c r="SWM263" s="0"/>
      <c r="SWN263" s="0"/>
      <c r="SWO263" s="0"/>
      <c r="SWP263" s="0"/>
      <c r="SWQ263" s="0"/>
      <c r="SWR263" s="0"/>
      <c r="SWS263" s="0"/>
      <c r="SWT263" s="0"/>
      <c r="SWU263" s="0"/>
      <c r="SWV263" s="0"/>
      <c r="SWW263" s="0"/>
      <c r="SWX263" s="0"/>
      <c r="SWY263" s="0"/>
      <c r="SWZ263" s="0"/>
      <c r="SXA263" s="0"/>
      <c r="SXB263" s="0"/>
      <c r="SXC263" s="0"/>
      <c r="SXD263" s="0"/>
      <c r="SXE263" s="0"/>
      <c r="SXF263" s="0"/>
      <c r="SXG263" s="0"/>
      <c r="SXH263" s="0"/>
      <c r="SXI263" s="0"/>
      <c r="SXJ263" s="0"/>
      <c r="SXK263" s="0"/>
      <c r="SXL263" s="0"/>
      <c r="SXM263" s="0"/>
      <c r="SXN263" s="0"/>
      <c r="SXO263" s="0"/>
      <c r="SXP263" s="0"/>
      <c r="SXQ263" s="0"/>
      <c r="SXR263" s="0"/>
      <c r="SXS263" s="0"/>
      <c r="SXT263" s="0"/>
      <c r="SXU263" s="0"/>
      <c r="SXV263" s="0"/>
      <c r="SXW263" s="0"/>
      <c r="SXX263" s="0"/>
      <c r="SXY263" s="0"/>
      <c r="SXZ263" s="0"/>
      <c r="SYA263" s="0"/>
      <c r="SYB263" s="0"/>
      <c r="SYC263" s="0"/>
      <c r="SYD263" s="0"/>
      <c r="SYE263" s="0"/>
      <c r="SYF263" s="0"/>
      <c r="SYG263" s="0"/>
      <c r="SYH263" s="0"/>
      <c r="SYI263" s="0"/>
      <c r="SYJ263" s="0"/>
      <c r="SYK263" s="0"/>
      <c r="SYL263" s="0"/>
      <c r="SYM263" s="0"/>
      <c r="SYN263" s="0"/>
      <c r="SYO263" s="0"/>
      <c r="SYP263" s="0"/>
      <c r="SYQ263" s="0"/>
      <c r="SYR263" s="0"/>
      <c r="SYS263" s="0"/>
      <c r="SYT263" s="0"/>
      <c r="SYU263" s="0"/>
      <c r="SYV263" s="0"/>
      <c r="SYW263" s="0"/>
      <c r="SYX263" s="0"/>
      <c r="SYY263" s="0"/>
      <c r="SYZ263" s="0"/>
      <c r="SZA263" s="0"/>
      <c r="SZB263" s="0"/>
      <c r="SZC263" s="0"/>
      <c r="SZD263" s="0"/>
      <c r="SZE263" s="0"/>
      <c r="SZF263" s="0"/>
      <c r="SZG263" s="0"/>
      <c r="SZH263" s="0"/>
      <c r="SZI263" s="0"/>
      <c r="SZJ263" s="0"/>
      <c r="SZK263" s="0"/>
      <c r="SZL263" s="0"/>
      <c r="SZM263" s="0"/>
      <c r="SZN263" s="0"/>
      <c r="SZO263" s="0"/>
      <c r="SZP263" s="0"/>
      <c r="SZQ263" s="0"/>
      <c r="SZR263" s="0"/>
      <c r="SZS263" s="0"/>
      <c r="SZT263" s="0"/>
      <c r="SZU263" s="0"/>
      <c r="SZV263" s="0"/>
      <c r="SZW263" s="0"/>
      <c r="SZX263" s="0"/>
      <c r="SZY263" s="0"/>
      <c r="SZZ263" s="0"/>
      <c r="TAA263" s="0"/>
      <c r="TAB263" s="0"/>
      <c r="TAC263" s="0"/>
      <c r="TAD263" s="0"/>
      <c r="TAE263" s="0"/>
      <c r="TAF263" s="0"/>
      <c r="TAG263" s="0"/>
      <c r="TAH263" s="0"/>
      <c r="TAI263" s="0"/>
      <c r="TAJ263" s="0"/>
      <c r="TAK263" s="0"/>
      <c r="TAL263" s="0"/>
      <c r="TAM263" s="0"/>
      <c r="TAN263" s="0"/>
      <c r="TAO263" s="0"/>
      <c r="TAP263" s="0"/>
      <c r="TAQ263" s="0"/>
      <c r="TAR263" s="0"/>
      <c r="TAS263" s="0"/>
      <c r="TAT263" s="0"/>
      <c r="TAU263" s="0"/>
      <c r="TAV263" s="0"/>
      <c r="TAW263" s="0"/>
      <c r="TAX263" s="0"/>
      <c r="TAY263" s="0"/>
      <c r="TAZ263" s="0"/>
      <c r="TBA263" s="0"/>
      <c r="TBB263" s="0"/>
      <c r="TBC263" s="0"/>
      <c r="TBD263" s="0"/>
      <c r="TBE263" s="0"/>
      <c r="TBF263" s="0"/>
      <c r="TBG263" s="0"/>
      <c r="TBH263" s="0"/>
      <c r="TBI263" s="0"/>
      <c r="TBJ263" s="0"/>
      <c r="TBK263" s="0"/>
      <c r="TBL263" s="0"/>
      <c r="TBM263" s="0"/>
      <c r="TBN263" s="0"/>
      <c r="TBO263" s="0"/>
      <c r="TBP263" s="0"/>
      <c r="TBQ263" s="0"/>
      <c r="TBR263" s="0"/>
      <c r="TBS263" s="0"/>
      <c r="TBT263" s="0"/>
      <c r="TBU263" s="0"/>
      <c r="TBV263" s="0"/>
      <c r="TBW263" s="0"/>
      <c r="TBX263" s="0"/>
      <c r="TBY263" s="0"/>
      <c r="TBZ263" s="0"/>
      <c r="TCA263" s="0"/>
      <c r="TCB263" s="0"/>
      <c r="TCC263" s="0"/>
      <c r="TCD263" s="0"/>
      <c r="TCE263" s="0"/>
      <c r="TCF263" s="0"/>
      <c r="TCG263" s="0"/>
      <c r="TCH263" s="0"/>
      <c r="TCI263" s="0"/>
      <c r="TCJ263" s="0"/>
      <c r="TCK263" s="0"/>
      <c r="TCL263" s="0"/>
      <c r="TCM263" s="0"/>
      <c r="TCN263" s="0"/>
      <c r="TCO263" s="0"/>
      <c r="TCP263" s="0"/>
      <c r="TCQ263" s="0"/>
      <c r="TCR263" s="0"/>
      <c r="TCS263" s="0"/>
      <c r="TCT263" s="0"/>
      <c r="TCU263" s="0"/>
      <c r="TCV263" s="0"/>
      <c r="TCW263" s="0"/>
      <c r="TCX263" s="0"/>
      <c r="TCY263" s="0"/>
      <c r="TCZ263" s="0"/>
      <c r="TDA263" s="0"/>
      <c r="TDB263" s="0"/>
      <c r="TDC263" s="0"/>
      <c r="TDD263" s="0"/>
      <c r="TDE263" s="0"/>
      <c r="TDF263" s="0"/>
      <c r="TDG263" s="0"/>
      <c r="TDH263" s="0"/>
      <c r="TDI263" s="0"/>
      <c r="TDJ263" s="0"/>
      <c r="TDK263" s="0"/>
      <c r="TDL263" s="0"/>
      <c r="TDM263" s="0"/>
      <c r="TDN263" s="0"/>
      <c r="TDO263" s="0"/>
      <c r="TDP263" s="0"/>
      <c r="TDQ263" s="0"/>
      <c r="TDR263" s="0"/>
      <c r="TDS263" s="0"/>
      <c r="TDT263" s="0"/>
      <c r="TDU263" s="0"/>
      <c r="TDV263" s="0"/>
      <c r="TDW263" s="0"/>
      <c r="TDX263" s="0"/>
      <c r="TDY263" s="0"/>
      <c r="TDZ263" s="0"/>
      <c r="TEA263" s="0"/>
      <c r="TEB263" s="0"/>
      <c r="TEC263" s="0"/>
      <c r="TED263" s="0"/>
      <c r="TEE263" s="0"/>
      <c r="TEF263" s="0"/>
      <c r="TEG263" s="0"/>
      <c r="TEH263" s="0"/>
      <c r="TEI263" s="0"/>
      <c r="TEJ263" s="0"/>
      <c r="TEK263" s="0"/>
      <c r="TEL263" s="0"/>
      <c r="TEM263" s="0"/>
      <c r="TEN263" s="0"/>
      <c r="TEO263" s="0"/>
      <c r="TEP263" s="0"/>
      <c r="TEQ263" s="0"/>
      <c r="TER263" s="0"/>
      <c r="TES263" s="0"/>
      <c r="TET263" s="0"/>
      <c r="TEU263" s="0"/>
      <c r="TEV263" s="0"/>
      <c r="TEW263" s="0"/>
      <c r="TEX263" s="0"/>
      <c r="TEY263" s="0"/>
      <c r="TEZ263" s="0"/>
      <c r="TFA263" s="0"/>
      <c r="TFB263" s="0"/>
      <c r="TFC263" s="0"/>
      <c r="TFD263" s="0"/>
      <c r="TFE263" s="0"/>
      <c r="TFF263" s="0"/>
      <c r="TFG263" s="0"/>
      <c r="TFH263" s="0"/>
      <c r="TFI263" s="0"/>
      <c r="TFJ263" s="0"/>
      <c r="TFK263" s="0"/>
      <c r="TFL263" s="0"/>
      <c r="TFM263" s="0"/>
      <c r="TFN263" s="0"/>
      <c r="TFO263" s="0"/>
      <c r="TFP263" s="0"/>
      <c r="TFQ263" s="0"/>
      <c r="TFR263" s="0"/>
      <c r="TFS263" s="0"/>
      <c r="TFT263" s="0"/>
      <c r="TFU263" s="0"/>
      <c r="TFV263" s="0"/>
      <c r="TFW263" s="0"/>
      <c r="TFX263" s="0"/>
      <c r="TFY263" s="0"/>
      <c r="TFZ263" s="0"/>
      <c r="TGA263" s="0"/>
      <c r="TGB263" s="0"/>
      <c r="TGC263" s="0"/>
      <c r="TGD263" s="0"/>
      <c r="TGE263" s="0"/>
      <c r="TGF263" s="0"/>
      <c r="TGG263" s="0"/>
      <c r="TGH263" s="0"/>
      <c r="TGI263" s="0"/>
      <c r="TGJ263" s="0"/>
      <c r="TGK263" s="0"/>
      <c r="TGL263" s="0"/>
      <c r="TGM263" s="0"/>
      <c r="TGN263" s="0"/>
      <c r="TGO263" s="0"/>
      <c r="TGP263" s="0"/>
      <c r="TGQ263" s="0"/>
      <c r="TGR263" s="0"/>
      <c r="TGS263" s="0"/>
      <c r="TGT263" s="0"/>
      <c r="TGU263" s="0"/>
      <c r="TGV263" s="0"/>
      <c r="TGW263" s="0"/>
      <c r="TGX263" s="0"/>
      <c r="TGY263" s="0"/>
      <c r="TGZ263" s="0"/>
      <c r="THA263" s="0"/>
      <c r="THB263" s="0"/>
      <c r="THC263" s="0"/>
      <c r="THD263" s="0"/>
      <c r="THE263" s="0"/>
      <c r="THF263" s="0"/>
      <c r="THG263" s="0"/>
      <c r="THH263" s="0"/>
      <c r="THI263" s="0"/>
      <c r="THJ263" s="0"/>
      <c r="THK263" s="0"/>
      <c r="THL263" s="0"/>
      <c r="THM263" s="0"/>
      <c r="THN263" s="0"/>
      <c r="THO263" s="0"/>
      <c r="THP263" s="0"/>
      <c r="THQ263" s="0"/>
      <c r="THR263" s="0"/>
      <c r="THS263" s="0"/>
      <c r="THT263" s="0"/>
      <c r="THU263" s="0"/>
      <c r="THV263" s="0"/>
      <c r="THW263" s="0"/>
      <c r="THX263" s="0"/>
      <c r="THY263" s="0"/>
      <c r="THZ263" s="0"/>
      <c r="TIA263" s="0"/>
      <c r="TIB263" s="0"/>
      <c r="TIC263" s="0"/>
      <c r="TID263" s="0"/>
      <c r="TIE263" s="0"/>
      <c r="TIF263" s="0"/>
      <c r="TIG263" s="0"/>
      <c r="TIH263" s="0"/>
      <c r="TII263" s="0"/>
      <c r="TIJ263" s="0"/>
      <c r="TIK263" s="0"/>
      <c r="TIL263" s="0"/>
      <c r="TIM263" s="0"/>
      <c r="TIN263" s="0"/>
      <c r="TIO263" s="0"/>
      <c r="TIP263" s="0"/>
      <c r="TIQ263" s="0"/>
      <c r="TIR263" s="0"/>
      <c r="TIS263" s="0"/>
      <c r="TIT263" s="0"/>
      <c r="TIU263" s="0"/>
      <c r="TIV263" s="0"/>
      <c r="TIW263" s="0"/>
      <c r="TIX263" s="0"/>
      <c r="TIY263" s="0"/>
      <c r="TIZ263" s="0"/>
      <c r="TJA263" s="0"/>
      <c r="TJB263" s="0"/>
      <c r="TJC263" s="0"/>
      <c r="TJD263" s="0"/>
      <c r="TJE263" s="0"/>
      <c r="TJF263" s="0"/>
      <c r="TJG263" s="0"/>
      <c r="TJH263" s="0"/>
      <c r="TJI263" s="0"/>
      <c r="TJJ263" s="0"/>
      <c r="TJK263" s="0"/>
      <c r="TJL263" s="0"/>
      <c r="TJM263" s="0"/>
      <c r="TJN263" s="0"/>
      <c r="TJO263" s="0"/>
      <c r="TJP263" s="0"/>
      <c r="TJQ263" s="0"/>
      <c r="TJR263" s="0"/>
      <c r="TJS263" s="0"/>
      <c r="TJT263" s="0"/>
      <c r="TJU263" s="0"/>
      <c r="TJV263" s="0"/>
      <c r="TJW263" s="0"/>
      <c r="TJX263" s="0"/>
      <c r="TJY263" s="0"/>
      <c r="TJZ263" s="0"/>
      <c r="TKA263" s="0"/>
      <c r="TKB263" s="0"/>
      <c r="TKC263" s="0"/>
      <c r="TKD263" s="0"/>
      <c r="TKE263" s="0"/>
      <c r="TKF263" s="0"/>
      <c r="TKG263" s="0"/>
      <c r="TKH263" s="0"/>
      <c r="TKI263" s="0"/>
      <c r="TKJ263" s="0"/>
      <c r="TKK263" s="0"/>
      <c r="TKL263" s="0"/>
      <c r="TKM263" s="0"/>
      <c r="TKN263" s="0"/>
      <c r="TKO263" s="0"/>
      <c r="TKP263" s="0"/>
      <c r="TKQ263" s="0"/>
      <c r="TKR263" s="0"/>
      <c r="TKS263" s="0"/>
      <c r="TKT263" s="0"/>
      <c r="TKU263" s="0"/>
      <c r="TKV263" s="0"/>
      <c r="TKW263" s="0"/>
      <c r="TKX263" s="0"/>
      <c r="TKY263" s="0"/>
      <c r="TKZ263" s="0"/>
      <c r="TLA263" s="0"/>
      <c r="TLB263" s="0"/>
      <c r="TLC263" s="0"/>
      <c r="TLD263" s="0"/>
      <c r="TLE263" s="0"/>
      <c r="TLF263" s="0"/>
      <c r="TLG263" s="0"/>
      <c r="TLH263" s="0"/>
      <c r="TLI263" s="0"/>
      <c r="TLJ263" s="0"/>
      <c r="TLK263" s="0"/>
      <c r="TLL263" s="0"/>
      <c r="TLM263" s="0"/>
      <c r="TLN263" s="0"/>
      <c r="TLO263" s="0"/>
      <c r="TLP263" s="0"/>
      <c r="TLQ263" s="0"/>
      <c r="TLR263" s="0"/>
      <c r="TLS263" s="0"/>
      <c r="TLT263" s="0"/>
      <c r="TLU263" s="0"/>
      <c r="TLV263" s="0"/>
      <c r="TLW263" s="0"/>
      <c r="TLX263" s="0"/>
      <c r="TLY263" s="0"/>
      <c r="TLZ263" s="0"/>
      <c r="TMA263" s="0"/>
      <c r="TMB263" s="0"/>
      <c r="TMC263" s="0"/>
      <c r="TMD263" s="0"/>
      <c r="TME263" s="0"/>
      <c r="TMF263" s="0"/>
      <c r="TMG263" s="0"/>
      <c r="TMH263" s="0"/>
      <c r="TMI263" s="0"/>
      <c r="TMJ263" s="0"/>
      <c r="TMK263" s="0"/>
      <c r="TML263" s="0"/>
      <c r="TMM263" s="0"/>
      <c r="TMN263" s="0"/>
      <c r="TMO263" s="0"/>
      <c r="TMP263" s="0"/>
      <c r="TMQ263" s="0"/>
      <c r="TMR263" s="0"/>
      <c r="TMS263" s="0"/>
      <c r="TMT263" s="0"/>
      <c r="TMU263" s="0"/>
      <c r="TMV263" s="0"/>
      <c r="TMW263" s="0"/>
      <c r="TMX263" s="0"/>
      <c r="TMY263" s="0"/>
      <c r="TMZ263" s="0"/>
      <c r="TNA263" s="0"/>
      <c r="TNB263" s="0"/>
      <c r="TNC263" s="0"/>
      <c r="TND263" s="0"/>
      <c r="TNE263" s="0"/>
      <c r="TNF263" s="0"/>
      <c r="TNG263" s="0"/>
      <c r="TNH263" s="0"/>
      <c r="TNI263" s="0"/>
      <c r="TNJ263" s="0"/>
      <c r="TNK263" s="0"/>
      <c r="TNL263" s="0"/>
      <c r="TNM263" s="0"/>
      <c r="TNN263" s="0"/>
      <c r="TNO263" s="0"/>
      <c r="TNP263" s="0"/>
      <c r="TNQ263" s="0"/>
      <c r="TNR263" s="0"/>
      <c r="TNS263" s="0"/>
      <c r="TNT263" s="0"/>
      <c r="TNU263" s="0"/>
      <c r="TNV263" s="0"/>
      <c r="TNW263" s="0"/>
      <c r="TNX263" s="0"/>
      <c r="TNY263" s="0"/>
      <c r="TNZ263" s="0"/>
      <c r="TOA263" s="0"/>
      <c r="TOB263" s="0"/>
      <c r="TOC263" s="0"/>
      <c r="TOD263" s="0"/>
      <c r="TOE263" s="0"/>
      <c r="TOF263" s="0"/>
      <c r="TOG263" s="0"/>
      <c r="TOH263" s="0"/>
      <c r="TOI263" s="0"/>
      <c r="TOJ263" s="0"/>
      <c r="TOK263" s="0"/>
      <c r="TOL263" s="0"/>
      <c r="TOM263" s="0"/>
      <c r="TON263" s="0"/>
      <c r="TOO263" s="0"/>
      <c r="TOP263" s="0"/>
      <c r="TOQ263" s="0"/>
      <c r="TOR263" s="0"/>
      <c r="TOS263" s="0"/>
      <c r="TOT263" s="0"/>
      <c r="TOU263" s="0"/>
      <c r="TOV263" s="0"/>
      <c r="TOW263" s="0"/>
      <c r="TOX263" s="0"/>
      <c r="TOY263" s="0"/>
      <c r="TOZ263" s="0"/>
      <c r="TPA263" s="0"/>
      <c r="TPB263" s="0"/>
      <c r="TPC263" s="0"/>
      <c r="TPD263" s="0"/>
      <c r="TPE263" s="0"/>
      <c r="TPF263" s="0"/>
      <c r="TPG263" s="0"/>
      <c r="TPH263" s="0"/>
      <c r="TPI263" s="0"/>
      <c r="TPJ263" s="0"/>
      <c r="TPK263" s="0"/>
      <c r="TPL263" s="0"/>
      <c r="TPM263" s="0"/>
      <c r="TPN263" s="0"/>
      <c r="TPO263" s="0"/>
      <c r="TPP263" s="0"/>
      <c r="TPQ263" s="0"/>
      <c r="TPR263" s="0"/>
      <c r="TPS263" s="0"/>
      <c r="TPT263" s="0"/>
      <c r="TPU263" s="0"/>
      <c r="TPV263" s="0"/>
      <c r="TPW263" s="0"/>
      <c r="TPX263" s="0"/>
      <c r="TPY263" s="0"/>
      <c r="TPZ263" s="0"/>
      <c r="TQA263" s="0"/>
      <c r="TQB263" s="0"/>
      <c r="TQC263" s="0"/>
      <c r="TQD263" s="0"/>
      <c r="TQE263" s="0"/>
      <c r="TQF263" s="0"/>
      <c r="TQG263" s="0"/>
      <c r="TQH263" s="0"/>
      <c r="TQI263" s="0"/>
      <c r="TQJ263" s="0"/>
      <c r="TQK263" s="0"/>
      <c r="TQL263" s="0"/>
      <c r="TQM263" s="0"/>
      <c r="TQN263" s="0"/>
      <c r="TQO263" s="0"/>
      <c r="TQP263" s="0"/>
      <c r="TQQ263" s="0"/>
      <c r="TQR263" s="0"/>
      <c r="TQS263" s="0"/>
      <c r="TQT263" s="0"/>
      <c r="TQU263" s="0"/>
      <c r="TQV263" s="0"/>
      <c r="TQW263" s="0"/>
      <c r="TQX263" s="0"/>
      <c r="TQY263" s="0"/>
      <c r="TQZ263" s="0"/>
      <c r="TRA263" s="0"/>
      <c r="TRB263" s="0"/>
      <c r="TRC263" s="0"/>
      <c r="TRD263" s="0"/>
      <c r="TRE263" s="0"/>
      <c r="TRF263" s="0"/>
      <c r="TRG263" s="0"/>
      <c r="TRH263" s="0"/>
      <c r="TRI263" s="0"/>
      <c r="TRJ263" s="0"/>
      <c r="TRK263" s="0"/>
      <c r="TRL263" s="0"/>
      <c r="TRM263" s="0"/>
      <c r="TRN263" s="0"/>
      <c r="TRO263" s="0"/>
      <c r="TRP263" s="0"/>
      <c r="TRQ263" s="0"/>
      <c r="TRR263" s="0"/>
      <c r="TRS263" s="0"/>
      <c r="TRT263" s="0"/>
      <c r="TRU263" s="0"/>
      <c r="TRV263" s="0"/>
      <c r="TRW263" s="0"/>
      <c r="TRX263" s="0"/>
      <c r="TRY263" s="0"/>
      <c r="TRZ263" s="0"/>
      <c r="TSA263" s="0"/>
      <c r="TSB263" s="0"/>
      <c r="TSC263" s="0"/>
      <c r="TSD263" s="0"/>
      <c r="TSE263" s="0"/>
      <c r="TSF263" s="0"/>
      <c r="TSG263" s="0"/>
      <c r="TSH263" s="0"/>
      <c r="TSI263" s="0"/>
      <c r="TSJ263" s="0"/>
      <c r="TSK263" s="0"/>
      <c r="TSL263" s="0"/>
      <c r="TSM263" s="0"/>
      <c r="TSN263" s="0"/>
      <c r="TSO263" s="0"/>
      <c r="TSP263" s="0"/>
      <c r="TSQ263" s="0"/>
      <c r="TSR263" s="0"/>
      <c r="TSS263" s="0"/>
      <c r="TST263" s="0"/>
      <c r="TSU263" s="0"/>
      <c r="TSV263" s="0"/>
      <c r="TSW263" s="0"/>
      <c r="TSX263" s="0"/>
      <c r="TSY263" s="0"/>
      <c r="TSZ263" s="0"/>
      <c r="TTA263" s="0"/>
      <c r="TTB263" s="0"/>
      <c r="TTC263" s="0"/>
      <c r="TTD263" s="0"/>
      <c r="TTE263" s="0"/>
      <c r="TTF263" s="0"/>
      <c r="TTG263" s="0"/>
      <c r="TTH263" s="0"/>
      <c r="TTI263" s="0"/>
      <c r="TTJ263" s="0"/>
      <c r="TTK263" s="0"/>
      <c r="TTL263" s="0"/>
      <c r="TTM263" s="0"/>
      <c r="TTN263" s="0"/>
      <c r="TTO263" s="0"/>
      <c r="TTP263" s="0"/>
      <c r="TTQ263" s="0"/>
      <c r="TTR263" s="0"/>
      <c r="TTS263" s="0"/>
      <c r="TTT263" s="0"/>
      <c r="TTU263" s="0"/>
      <c r="TTV263" s="0"/>
      <c r="TTW263" s="0"/>
      <c r="TTX263" s="0"/>
      <c r="TTY263" s="0"/>
      <c r="TTZ263" s="0"/>
      <c r="TUA263" s="0"/>
      <c r="TUB263" s="0"/>
      <c r="TUC263" s="0"/>
      <c r="TUD263" s="0"/>
      <c r="TUE263" s="0"/>
      <c r="TUF263" s="0"/>
      <c r="TUG263" s="0"/>
      <c r="TUH263" s="0"/>
      <c r="TUI263" s="0"/>
      <c r="TUJ263" s="0"/>
      <c r="TUK263" s="0"/>
      <c r="TUL263" s="0"/>
      <c r="TUM263" s="0"/>
      <c r="TUN263" s="0"/>
      <c r="TUO263" s="0"/>
      <c r="TUP263" s="0"/>
      <c r="TUQ263" s="0"/>
      <c r="TUR263" s="0"/>
      <c r="TUS263" s="0"/>
      <c r="TUT263" s="0"/>
      <c r="TUU263" s="0"/>
      <c r="TUV263" s="0"/>
      <c r="TUW263" s="0"/>
      <c r="TUX263" s="0"/>
      <c r="TUY263" s="0"/>
      <c r="TUZ263" s="0"/>
      <c r="TVA263" s="0"/>
      <c r="TVB263" s="0"/>
      <c r="TVC263" s="0"/>
      <c r="TVD263" s="0"/>
      <c r="TVE263" s="0"/>
      <c r="TVF263" s="0"/>
      <c r="TVG263" s="0"/>
      <c r="TVH263" s="0"/>
      <c r="TVI263" s="0"/>
      <c r="TVJ263" s="0"/>
      <c r="TVK263" s="0"/>
      <c r="TVL263" s="0"/>
      <c r="TVM263" s="0"/>
      <c r="TVN263" s="0"/>
      <c r="TVO263" s="0"/>
      <c r="TVP263" s="0"/>
      <c r="TVQ263" s="0"/>
      <c r="TVR263" s="0"/>
      <c r="TVS263" s="0"/>
      <c r="TVT263" s="0"/>
      <c r="TVU263" s="0"/>
      <c r="TVV263" s="0"/>
      <c r="TVW263" s="0"/>
      <c r="TVX263" s="0"/>
      <c r="TVY263" s="0"/>
      <c r="TVZ263" s="0"/>
      <c r="TWA263" s="0"/>
      <c r="TWB263" s="0"/>
      <c r="TWC263" s="0"/>
      <c r="TWD263" s="0"/>
      <c r="TWE263" s="0"/>
      <c r="TWF263" s="0"/>
      <c r="TWG263" s="0"/>
      <c r="TWH263" s="0"/>
      <c r="TWI263" s="0"/>
      <c r="TWJ263" s="0"/>
      <c r="TWK263" s="0"/>
      <c r="TWL263" s="0"/>
      <c r="TWM263" s="0"/>
      <c r="TWN263" s="0"/>
      <c r="TWO263" s="0"/>
      <c r="TWP263" s="0"/>
      <c r="TWQ263" s="0"/>
      <c r="TWR263" s="0"/>
      <c r="TWS263" s="0"/>
      <c r="TWT263" s="0"/>
      <c r="TWU263" s="0"/>
      <c r="TWV263" s="0"/>
      <c r="TWW263" s="0"/>
      <c r="TWX263" s="0"/>
      <c r="TWY263" s="0"/>
      <c r="TWZ263" s="0"/>
      <c r="TXA263" s="0"/>
      <c r="TXB263" s="0"/>
      <c r="TXC263" s="0"/>
      <c r="TXD263" s="0"/>
      <c r="TXE263" s="0"/>
      <c r="TXF263" s="0"/>
      <c r="TXG263" s="0"/>
      <c r="TXH263" s="0"/>
      <c r="TXI263" s="0"/>
      <c r="TXJ263" s="0"/>
      <c r="TXK263" s="0"/>
      <c r="TXL263" s="0"/>
      <c r="TXM263" s="0"/>
      <c r="TXN263" s="0"/>
      <c r="TXO263" s="0"/>
      <c r="TXP263" s="0"/>
      <c r="TXQ263" s="0"/>
      <c r="TXR263" s="0"/>
      <c r="TXS263" s="0"/>
      <c r="TXT263" s="0"/>
      <c r="TXU263" s="0"/>
      <c r="TXV263" s="0"/>
      <c r="TXW263" s="0"/>
      <c r="TXX263" s="0"/>
      <c r="TXY263" s="0"/>
      <c r="TXZ263" s="0"/>
      <c r="TYA263" s="0"/>
      <c r="TYB263" s="0"/>
      <c r="TYC263" s="0"/>
      <c r="TYD263" s="0"/>
      <c r="TYE263" s="0"/>
      <c r="TYF263" s="0"/>
      <c r="TYG263" s="0"/>
      <c r="TYH263" s="0"/>
      <c r="TYI263" s="0"/>
      <c r="TYJ263" s="0"/>
      <c r="TYK263" s="0"/>
      <c r="TYL263" s="0"/>
      <c r="TYM263" s="0"/>
      <c r="TYN263" s="0"/>
      <c r="TYO263" s="0"/>
      <c r="TYP263" s="0"/>
      <c r="TYQ263" s="0"/>
      <c r="TYR263" s="0"/>
      <c r="TYS263" s="0"/>
      <c r="TYT263" s="0"/>
      <c r="TYU263" s="0"/>
      <c r="TYV263" s="0"/>
      <c r="TYW263" s="0"/>
      <c r="TYX263" s="0"/>
      <c r="TYY263" s="0"/>
      <c r="TYZ263" s="0"/>
      <c r="TZA263" s="0"/>
      <c r="TZB263" s="0"/>
      <c r="TZC263" s="0"/>
      <c r="TZD263" s="0"/>
      <c r="TZE263" s="0"/>
      <c r="TZF263" s="0"/>
      <c r="TZG263" s="0"/>
      <c r="TZH263" s="0"/>
      <c r="TZI263" s="0"/>
      <c r="TZJ263" s="0"/>
      <c r="TZK263" s="0"/>
      <c r="TZL263" s="0"/>
      <c r="TZM263" s="0"/>
      <c r="TZN263" s="0"/>
      <c r="TZO263" s="0"/>
      <c r="TZP263" s="0"/>
      <c r="TZQ263" s="0"/>
      <c r="TZR263" s="0"/>
      <c r="TZS263" s="0"/>
      <c r="TZT263" s="0"/>
      <c r="TZU263" s="0"/>
      <c r="TZV263" s="0"/>
      <c r="TZW263" s="0"/>
      <c r="TZX263" s="0"/>
      <c r="TZY263" s="0"/>
      <c r="TZZ263" s="0"/>
      <c r="UAA263" s="0"/>
      <c r="UAB263" s="0"/>
      <c r="UAC263" s="0"/>
      <c r="UAD263" s="0"/>
      <c r="UAE263" s="0"/>
      <c r="UAF263" s="0"/>
      <c r="UAG263" s="0"/>
      <c r="UAH263" s="0"/>
      <c r="UAI263" s="0"/>
      <c r="UAJ263" s="0"/>
      <c r="UAK263" s="0"/>
      <c r="UAL263" s="0"/>
      <c r="UAM263" s="0"/>
      <c r="UAN263" s="0"/>
      <c r="UAO263" s="0"/>
      <c r="UAP263" s="0"/>
      <c r="UAQ263" s="0"/>
      <c r="UAR263" s="0"/>
      <c r="UAS263" s="0"/>
      <c r="UAT263" s="0"/>
      <c r="UAU263" s="0"/>
      <c r="UAV263" s="0"/>
      <c r="UAW263" s="0"/>
      <c r="UAX263" s="0"/>
      <c r="UAY263" s="0"/>
      <c r="UAZ263" s="0"/>
      <c r="UBA263" s="0"/>
      <c r="UBB263" s="0"/>
      <c r="UBC263" s="0"/>
      <c r="UBD263" s="0"/>
      <c r="UBE263" s="0"/>
      <c r="UBF263" s="0"/>
      <c r="UBG263" s="0"/>
      <c r="UBH263" s="0"/>
      <c r="UBI263" s="0"/>
      <c r="UBJ263" s="0"/>
      <c r="UBK263" s="0"/>
      <c r="UBL263" s="0"/>
      <c r="UBM263" s="0"/>
      <c r="UBN263" s="0"/>
      <c r="UBO263" s="0"/>
      <c r="UBP263" s="0"/>
      <c r="UBQ263" s="0"/>
      <c r="UBR263" s="0"/>
      <c r="UBS263" s="0"/>
      <c r="UBT263" s="0"/>
      <c r="UBU263" s="0"/>
      <c r="UBV263" s="0"/>
      <c r="UBW263" s="0"/>
      <c r="UBX263" s="0"/>
      <c r="UBY263" s="0"/>
      <c r="UBZ263" s="0"/>
      <c r="UCA263" s="0"/>
      <c r="UCB263" s="0"/>
      <c r="UCC263" s="0"/>
      <c r="UCD263" s="0"/>
      <c r="UCE263" s="0"/>
      <c r="UCF263" s="0"/>
      <c r="UCG263" s="0"/>
      <c r="UCH263" s="0"/>
      <c r="UCI263" s="0"/>
      <c r="UCJ263" s="0"/>
      <c r="UCK263" s="0"/>
      <c r="UCL263" s="0"/>
      <c r="UCM263" s="0"/>
      <c r="UCN263" s="0"/>
      <c r="UCO263" s="0"/>
      <c r="UCP263" s="0"/>
      <c r="UCQ263" s="0"/>
      <c r="UCR263" s="0"/>
      <c r="UCS263" s="0"/>
      <c r="UCT263" s="0"/>
      <c r="UCU263" s="0"/>
      <c r="UCV263" s="0"/>
      <c r="UCW263" s="0"/>
      <c r="UCX263" s="0"/>
      <c r="UCY263" s="0"/>
      <c r="UCZ263" s="0"/>
      <c r="UDA263" s="0"/>
      <c r="UDB263" s="0"/>
      <c r="UDC263" s="0"/>
      <c r="UDD263" s="0"/>
      <c r="UDE263" s="0"/>
      <c r="UDF263" s="0"/>
      <c r="UDG263" s="0"/>
      <c r="UDH263" s="0"/>
      <c r="UDI263" s="0"/>
      <c r="UDJ263" s="0"/>
      <c r="UDK263" s="0"/>
      <c r="UDL263" s="0"/>
      <c r="UDM263" s="0"/>
      <c r="UDN263" s="0"/>
      <c r="UDO263" s="0"/>
      <c r="UDP263" s="0"/>
      <c r="UDQ263" s="0"/>
      <c r="UDR263" s="0"/>
      <c r="UDS263" s="0"/>
      <c r="UDT263" s="0"/>
      <c r="UDU263" s="0"/>
      <c r="UDV263" s="0"/>
      <c r="UDW263" s="0"/>
      <c r="UDX263" s="0"/>
      <c r="UDY263" s="0"/>
      <c r="UDZ263" s="0"/>
      <c r="UEA263" s="0"/>
      <c r="UEB263" s="0"/>
      <c r="UEC263" s="0"/>
      <c r="UED263" s="0"/>
      <c r="UEE263" s="0"/>
      <c r="UEF263" s="0"/>
      <c r="UEG263" s="0"/>
      <c r="UEH263" s="0"/>
      <c r="UEI263" s="0"/>
      <c r="UEJ263" s="0"/>
      <c r="UEK263" s="0"/>
      <c r="UEL263" s="0"/>
      <c r="UEM263" s="0"/>
      <c r="UEN263" s="0"/>
      <c r="UEO263" s="0"/>
      <c r="UEP263" s="0"/>
      <c r="UEQ263" s="0"/>
      <c r="UER263" s="0"/>
      <c r="UES263" s="0"/>
      <c r="UET263" s="0"/>
      <c r="UEU263" s="0"/>
      <c r="UEV263" s="0"/>
      <c r="UEW263" s="0"/>
      <c r="UEX263" s="0"/>
      <c r="UEY263" s="0"/>
      <c r="UEZ263" s="0"/>
      <c r="UFA263" s="0"/>
      <c r="UFB263" s="0"/>
      <c r="UFC263" s="0"/>
      <c r="UFD263" s="0"/>
      <c r="UFE263" s="0"/>
      <c r="UFF263" s="0"/>
      <c r="UFG263" s="0"/>
      <c r="UFH263" s="0"/>
      <c r="UFI263" s="0"/>
      <c r="UFJ263" s="0"/>
      <c r="UFK263" s="0"/>
      <c r="UFL263" s="0"/>
      <c r="UFM263" s="0"/>
      <c r="UFN263" s="0"/>
      <c r="UFO263" s="0"/>
      <c r="UFP263" s="0"/>
      <c r="UFQ263" s="0"/>
      <c r="UFR263" s="0"/>
      <c r="UFS263" s="0"/>
      <c r="UFT263" s="0"/>
      <c r="UFU263" s="0"/>
      <c r="UFV263" s="0"/>
      <c r="UFW263" s="0"/>
      <c r="UFX263" s="0"/>
      <c r="UFY263" s="0"/>
      <c r="UFZ263" s="0"/>
      <c r="UGA263" s="0"/>
      <c r="UGB263" s="0"/>
      <c r="UGC263" s="0"/>
      <c r="UGD263" s="0"/>
      <c r="UGE263" s="0"/>
      <c r="UGF263" s="0"/>
      <c r="UGG263" s="0"/>
      <c r="UGH263" s="0"/>
      <c r="UGI263" s="0"/>
      <c r="UGJ263" s="0"/>
      <c r="UGK263" s="0"/>
      <c r="UGL263" s="0"/>
      <c r="UGM263" s="0"/>
      <c r="UGN263" s="0"/>
      <c r="UGO263" s="0"/>
      <c r="UGP263" s="0"/>
      <c r="UGQ263" s="0"/>
      <c r="UGR263" s="0"/>
      <c r="UGS263" s="0"/>
      <c r="UGT263" s="0"/>
      <c r="UGU263" s="0"/>
      <c r="UGV263" s="0"/>
      <c r="UGW263" s="0"/>
      <c r="UGX263" s="0"/>
      <c r="UGY263" s="0"/>
      <c r="UGZ263" s="0"/>
      <c r="UHA263" s="0"/>
      <c r="UHB263" s="0"/>
      <c r="UHC263" s="0"/>
      <c r="UHD263" s="0"/>
      <c r="UHE263" s="0"/>
      <c r="UHF263" s="0"/>
      <c r="UHG263" s="0"/>
      <c r="UHH263" s="0"/>
      <c r="UHI263" s="0"/>
      <c r="UHJ263" s="0"/>
      <c r="UHK263" s="0"/>
      <c r="UHL263" s="0"/>
      <c r="UHM263" s="0"/>
      <c r="UHN263" s="0"/>
      <c r="UHO263" s="0"/>
      <c r="UHP263" s="0"/>
      <c r="UHQ263" s="0"/>
      <c r="UHR263" s="0"/>
      <c r="UHS263" s="0"/>
      <c r="UHT263" s="0"/>
      <c r="UHU263" s="0"/>
      <c r="UHV263" s="0"/>
      <c r="UHW263" s="0"/>
      <c r="UHX263" s="0"/>
      <c r="UHY263" s="0"/>
      <c r="UHZ263" s="0"/>
      <c r="UIA263" s="0"/>
      <c r="UIB263" s="0"/>
      <c r="UIC263" s="0"/>
      <c r="UID263" s="0"/>
      <c r="UIE263" s="0"/>
      <c r="UIF263" s="0"/>
      <c r="UIG263" s="0"/>
      <c r="UIH263" s="0"/>
      <c r="UII263" s="0"/>
      <c r="UIJ263" s="0"/>
      <c r="UIK263" s="0"/>
      <c r="UIL263" s="0"/>
      <c r="UIM263" s="0"/>
      <c r="UIN263" s="0"/>
      <c r="UIO263" s="0"/>
      <c r="UIP263" s="0"/>
      <c r="UIQ263" s="0"/>
      <c r="UIR263" s="0"/>
      <c r="UIS263" s="0"/>
      <c r="UIT263" s="0"/>
      <c r="UIU263" s="0"/>
      <c r="UIV263" s="0"/>
      <c r="UIW263" s="0"/>
      <c r="UIX263" s="0"/>
      <c r="UIY263" s="0"/>
      <c r="UIZ263" s="0"/>
      <c r="UJA263" s="0"/>
      <c r="UJB263" s="0"/>
      <c r="UJC263" s="0"/>
      <c r="UJD263" s="0"/>
      <c r="UJE263" s="0"/>
      <c r="UJF263" s="0"/>
      <c r="UJG263" s="0"/>
      <c r="UJH263" s="0"/>
      <c r="UJI263" s="0"/>
      <c r="UJJ263" s="0"/>
      <c r="UJK263" s="0"/>
      <c r="UJL263" s="0"/>
      <c r="UJM263" s="0"/>
      <c r="UJN263" s="0"/>
      <c r="UJO263" s="0"/>
      <c r="UJP263" s="0"/>
      <c r="UJQ263" s="0"/>
      <c r="UJR263" s="0"/>
      <c r="UJS263" s="0"/>
      <c r="UJT263" s="0"/>
      <c r="UJU263" s="0"/>
      <c r="UJV263" s="0"/>
      <c r="UJW263" s="0"/>
      <c r="UJX263" s="0"/>
      <c r="UJY263" s="0"/>
      <c r="UJZ263" s="0"/>
      <c r="UKA263" s="0"/>
      <c r="UKB263" s="0"/>
      <c r="UKC263" s="0"/>
      <c r="UKD263" s="0"/>
      <c r="UKE263" s="0"/>
      <c r="UKF263" s="0"/>
      <c r="UKG263" s="0"/>
      <c r="UKH263" s="0"/>
      <c r="UKI263" s="0"/>
      <c r="UKJ263" s="0"/>
      <c r="UKK263" s="0"/>
      <c r="UKL263" s="0"/>
      <c r="UKM263" s="0"/>
      <c r="UKN263" s="0"/>
      <c r="UKO263" s="0"/>
      <c r="UKP263" s="0"/>
      <c r="UKQ263" s="0"/>
      <c r="UKR263" s="0"/>
      <c r="UKS263" s="0"/>
      <c r="UKT263" s="0"/>
      <c r="UKU263" s="0"/>
      <c r="UKV263" s="0"/>
      <c r="UKW263" s="0"/>
      <c r="UKX263" s="0"/>
      <c r="UKY263" s="0"/>
      <c r="UKZ263" s="0"/>
      <c r="ULA263" s="0"/>
      <c r="ULB263" s="0"/>
      <c r="ULC263" s="0"/>
      <c r="ULD263" s="0"/>
      <c r="ULE263" s="0"/>
      <c r="ULF263" s="0"/>
      <c r="ULG263" s="0"/>
      <c r="ULH263" s="0"/>
      <c r="ULI263" s="0"/>
      <c r="ULJ263" s="0"/>
      <c r="ULK263" s="0"/>
      <c r="ULL263" s="0"/>
      <c r="ULM263" s="0"/>
      <c r="ULN263" s="0"/>
      <c r="ULO263" s="0"/>
      <c r="ULP263" s="0"/>
      <c r="ULQ263" s="0"/>
      <c r="ULR263" s="0"/>
      <c r="ULS263" s="0"/>
      <c r="ULT263" s="0"/>
      <c r="ULU263" s="0"/>
      <c r="ULV263" s="0"/>
      <c r="ULW263" s="0"/>
      <c r="ULX263" s="0"/>
      <c r="ULY263" s="0"/>
      <c r="ULZ263" s="0"/>
      <c r="UMA263" s="0"/>
      <c r="UMB263" s="0"/>
      <c r="UMC263" s="0"/>
      <c r="UMD263" s="0"/>
      <c r="UME263" s="0"/>
      <c r="UMF263" s="0"/>
      <c r="UMG263" s="0"/>
      <c r="UMH263" s="0"/>
      <c r="UMI263" s="0"/>
      <c r="UMJ263" s="0"/>
      <c r="UMK263" s="0"/>
      <c r="UML263" s="0"/>
      <c r="UMM263" s="0"/>
      <c r="UMN263" s="0"/>
      <c r="UMO263" s="0"/>
      <c r="UMP263" s="0"/>
      <c r="UMQ263" s="0"/>
      <c r="UMR263" s="0"/>
      <c r="UMS263" s="0"/>
      <c r="UMT263" s="0"/>
      <c r="UMU263" s="0"/>
      <c r="UMV263" s="0"/>
      <c r="UMW263" s="0"/>
      <c r="UMX263" s="0"/>
      <c r="UMY263" s="0"/>
      <c r="UMZ263" s="0"/>
      <c r="UNA263" s="0"/>
      <c r="UNB263" s="0"/>
      <c r="UNC263" s="0"/>
      <c r="UND263" s="0"/>
      <c r="UNE263" s="0"/>
      <c r="UNF263" s="0"/>
      <c r="UNG263" s="0"/>
      <c r="UNH263" s="0"/>
      <c r="UNI263" s="0"/>
      <c r="UNJ263" s="0"/>
      <c r="UNK263" s="0"/>
      <c r="UNL263" s="0"/>
      <c r="UNM263" s="0"/>
      <c r="UNN263" s="0"/>
      <c r="UNO263" s="0"/>
      <c r="UNP263" s="0"/>
      <c r="UNQ263" s="0"/>
      <c r="UNR263" s="0"/>
      <c r="UNS263" s="0"/>
      <c r="UNT263" s="0"/>
      <c r="UNU263" s="0"/>
      <c r="UNV263" s="0"/>
      <c r="UNW263" s="0"/>
      <c r="UNX263" s="0"/>
      <c r="UNY263" s="0"/>
      <c r="UNZ263" s="0"/>
      <c r="UOA263" s="0"/>
      <c r="UOB263" s="0"/>
      <c r="UOC263" s="0"/>
      <c r="UOD263" s="0"/>
      <c r="UOE263" s="0"/>
      <c r="UOF263" s="0"/>
      <c r="UOG263" s="0"/>
      <c r="UOH263" s="0"/>
      <c r="UOI263" s="0"/>
      <c r="UOJ263" s="0"/>
      <c r="UOK263" s="0"/>
      <c r="UOL263" s="0"/>
      <c r="UOM263" s="0"/>
      <c r="UON263" s="0"/>
      <c r="UOO263" s="0"/>
      <c r="UOP263" s="0"/>
      <c r="UOQ263" s="0"/>
      <c r="UOR263" s="0"/>
      <c r="UOS263" s="0"/>
      <c r="UOT263" s="0"/>
      <c r="UOU263" s="0"/>
      <c r="UOV263" s="0"/>
      <c r="UOW263" s="0"/>
      <c r="UOX263" s="0"/>
      <c r="UOY263" s="0"/>
      <c r="UOZ263" s="0"/>
      <c r="UPA263" s="0"/>
      <c r="UPB263" s="0"/>
      <c r="UPC263" s="0"/>
      <c r="UPD263" s="0"/>
      <c r="UPE263" s="0"/>
      <c r="UPF263" s="0"/>
      <c r="UPG263" s="0"/>
      <c r="UPH263" s="0"/>
      <c r="UPI263" s="0"/>
      <c r="UPJ263" s="0"/>
      <c r="UPK263" s="0"/>
      <c r="UPL263" s="0"/>
      <c r="UPM263" s="0"/>
      <c r="UPN263" s="0"/>
      <c r="UPO263" s="0"/>
      <c r="UPP263" s="0"/>
      <c r="UPQ263" s="0"/>
      <c r="UPR263" s="0"/>
      <c r="UPS263" s="0"/>
      <c r="UPT263" s="0"/>
      <c r="UPU263" s="0"/>
      <c r="UPV263" s="0"/>
      <c r="UPW263" s="0"/>
      <c r="UPX263" s="0"/>
      <c r="UPY263" s="0"/>
      <c r="UPZ263" s="0"/>
      <c r="UQA263" s="0"/>
      <c r="UQB263" s="0"/>
      <c r="UQC263" s="0"/>
      <c r="UQD263" s="0"/>
      <c r="UQE263" s="0"/>
      <c r="UQF263" s="0"/>
      <c r="UQG263" s="0"/>
      <c r="UQH263" s="0"/>
      <c r="UQI263" s="0"/>
      <c r="UQJ263" s="0"/>
      <c r="UQK263" s="0"/>
      <c r="UQL263" s="0"/>
      <c r="UQM263" s="0"/>
      <c r="UQN263" s="0"/>
      <c r="UQO263" s="0"/>
      <c r="UQP263" s="0"/>
      <c r="UQQ263" s="0"/>
      <c r="UQR263" s="0"/>
      <c r="UQS263" s="0"/>
      <c r="UQT263" s="0"/>
      <c r="UQU263" s="0"/>
      <c r="UQV263" s="0"/>
      <c r="UQW263" s="0"/>
      <c r="UQX263" s="0"/>
      <c r="UQY263" s="0"/>
      <c r="UQZ263" s="0"/>
      <c r="URA263" s="0"/>
      <c r="URB263" s="0"/>
      <c r="URC263" s="0"/>
      <c r="URD263" s="0"/>
      <c r="URE263" s="0"/>
      <c r="URF263" s="0"/>
      <c r="URG263" s="0"/>
      <c r="URH263" s="0"/>
      <c r="URI263" s="0"/>
      <c r="URJ263" s="0"/>
      <c r="URK263" s="0"/>
      <c r="URL263" s="0"/>
      <c r="URM263" s="0"/>
      <c r="URN263" s="0"/>
      <c r="URO263" s="0"/>
      <c r="URP263" s="0"/>
      <c r="URQ263" s="0"/>
      <c r="URR263" s="0"/>
      <c r="URS263" s="0"/>
      <c r="URT263" s="0"/>
      <c r="URU263" s="0"/>
      <c r="URV263" s="0"/>
      <c r="URW263" s="0"/>
      <c r="URX263" s="0"/>
      <c r="URY263" s="0"/>
      <c r="URZ263" s="0"/>
      <c r="USA263" s="0"/>
      <c r="USB263" s="0"/>
      <c r="USC263" s="0"/>
      <c r="USD263" s="0"/>
      <c r="USE263" s="0"/>
      <c r="USF263" s="0"/>
      <c r="USG263" s="0"/>
      <c r="USH263" s="0"/>
      <c r="USI263" s="0"/>
      <c r="USJ263" s="0"/>
      <c r="USK263" s="0"/>
      <c r="USL263" s="0"/>
      <c r="USM263" s="0"/>
      <c r="USN263" s="0"/>
      <c r="USO263" s="0"/>
      <c r="USP263" s="0"/>
      <c r="USQ263" s="0"/>
      <c r="USR263" s="0"/>
      <c r="USS263" s="0"/>
      <c r="UST263" s="0"/>
      <c r="USU263" s="0"/>
      <c r="USV263" s="0"/>
      <c r="USW263" s="0"/>
      <c r="USX263" s="0"/>
      <c r="USY263" s="0"/>
      <c r="USZ263" s="0"/>
      <c r="UTA263" s="0"/>
      <c r="UTB263" s="0"/>
      <c r="UTC263" s="0"/>
      <c r="UTD263" s="0"/>
      <c r="UTE263" s="0"/>
      <c r="UTF263" s="0"/>
      <c r="UTG263" s="0"/>
      <c r="UTH263" s="0"/>
      <c r="UTI263" s="0"/>
      <c r="UTJ263" s="0"/>
      <c r="UTK263" s="0"/>
      <c r="UTL263" s="0"/>
      <c r="UTM263" s="0"/>
      <c r="UTN263" s="0"/>
      <c r="UTO263" s="0"/>
      <c r="UTP263" s="0"/>
      <c r="UTQ263" s="0"/>
      <c r="UTR263" s="0"/>
      <c r="UTS263" s="0"/>
      <c r="UTT263" s="0"/>
      <c r="UTU263" s="0"/>
      <c r="UTV263" s="0"/>
      <c r="UTW263" s="0"/>
      <c r="UTX263" s="0"/>
      <c r="UTY263" s="0"/>
      <c r="UTZ263" s="0"/>
      <c r="UUA263" s="0"/>
      <c r="UUB263" s="0"/>
      <c r="UUC263" s="0"/>
      <c r="UUD263" s="0"/>
      <c r="UUE263" s="0"/>
      <c r="UUF263" s="0"/>
      <c r="UUG263" s="0"/>
      <c r="UUH263" s="0"/>
      <c r="UUI263" s="0"/>
      <c r="UUJ263" s="0"/>
      <c r="UUK263" s="0"/>
      <c r="UUL263" s="0"/>
      <c r="UUM263" s="0"/>
      <c r="UUN263" s="0"/>
      <c r="UUO263" s="0"/>
      <c r="UUP263" s="0"/>
      <c r="UUQ263" s="0"/>
      <c r="UUR263" s="0"/>
      <c r="UUS263" s="0"/>
      <c r="UUT263" s="0"/>
      <c r="UUU263" s="0"/>
      <c r="UUV263" s="0"/>
      <c r="UUW263" s="0"/>
      <c r="UUX263" s="0"/>
      <c r="UUY263" s="0"/>
      <c r="UUZ263" s="0"/>
      <c r="UVA263" s="0"/>
      <c r="UVB263" s="0"/>
      <c r="UVC263" s="0"/>
      <c r="UVD263" s="0"/>
      <c r="UVE263" s="0"/>
      <c r="UVF263" s="0"/>
      <c r="UVG263" s="0"/>
      <c r="UVH263" s="0"/>
      <c r="UVI263" s="0"/>
      <c r="UVJ263" s="0"/>
      <c r="UVK263" s="0"/>
      <c r="UVL263" s="0"/>
      <c r="UVM263" s="0"/>
      <c r="UVN263" s="0"/>
      <c r="UVO263" s="0"/>
      <c r="UVP263" s="0"/>
      <c r="UVQ263" s="0"/>
      <c r="UVR263" s="0"/>
      <c r="UVS263" s="0"/>
      <c r="UVT263" s="0"/>
      <c r="UVU263" s="0"/>
      <c r="UVV263" s="0"/>
      <c r="UVW263" s="0"/>
      <c r="UVX263" s="0"/>
      <c r="UVY263" s="0"/>
      <c r="UVZ263" s="0"/>
      <c r="UWA263" s="0"/>
      <c r="UWB263" s="0"/>
      <c r="UWC263" s="0"/>
      <c r="UWD263" s="0"/>
      <c r="UWE263" s="0"/>
      <c r="UWF263" s="0"/>
      <c r="UWG263" s="0"/>
      <c r="UWH263" s="0"/>
      <c r="UWI263" s="0"/>
      <c r="UWJ263" s="0"/>
      <c r="UWK263" s="0"/>
      <c r="UWL263" s="0"/>
      <c r="UWM263" s="0"/>
      <c r="UWN263" s="0"/>
      <c r="UWO263" s="0"/>
      <c r="UWP263" s="0"/>
      <c r="UWQ263" s="0"/>
      <c r="UWR263" s="0"/>
      <c r="UWS263" s="0"/>
      <c r="UWT263" s="0"/>
      <c r="UWU263" s="0"/>
      <c r="UWV263" s="0"/>
      <c r="UWW263" s="0"/>
      <c r="UWX263" s="0"/>
      <c r="UWY263" s="0"/>
      <c r="UWZ263" s="0"/>
      <c r="UXA263" s="0"/>
      <c r="UXB263" s="0"/>
      <c r="UXC263" s="0"/>
      <c r="UXD263" s="0"/>
      <c r="UXE263" s="0"/>
      <c r="UXF263" s="0"/>
      <c r="UXG263" s="0"/>
      <c r="UXH263" s="0"/>
      <c r="UXI263" s="0"/>
      <c r="UXJ263" s="0"/>
      <c r="UXK263" s="0"/>
      <c r="UXL263" s="0"/>
      <c r="UXM263" s="0"/>
      <c r="UXN263" s="0"/>
      <c r="UXO263" s="0"/>
      <c r="UXP263" s="0"/>
      <c r="UXQ263" s="0"/>
      <c r="UXR263" s="0"/>
      <c r="UXS263" s="0"/>
      <c r="UXT263" s="0"/>
      <c r="UXU263" s="0"/>
      <c r="UXV263" s="0"/>
      <c r="UXW263" s="0"/>
      <c r="UXX263" s="0"/>
      <c r="UXY263" s="0"/>
      <c r="UXZ263" s="0"/>
      <c r="UYA263" s="0"/>
      <c r="UYB263" s="0"/>
      <c r="UYC263" s="0"/>
      <c r="UYD263" s="0"/>
      <c r="UYE263" s="0"/>
      <c r="UYF263" s="0"/>
      <c r="UYG263" s="0"/>
      <c r="UYH263" s="0"/>
      <c r="UYI263" s="0"/>
      <c r="UYJ263" s="0"/>
      <c r="UYK263" s="0"/>
      <c r="UYL263" s="0"/>
      <c r="UYM263" s="0"/>
      <c r="UYN263" s="0"/>
      <c r="UYO263" s="0"/>
      <c r="UYP263" s="0"/>
      <c r="UYQ263" s="0"/>
      <c r="UYR263" s="0"/>
      <c r="UYS263" s="0"/>
      <c r="UYT263" s="0"/>
      <c r="UYU263" s="0"/>
      <c r="UYV263" s="0"/>
      <c r="UYW263" s="0"/>
      <c r="UYX263" s="0"/>
      <c r="UYY263" s="0"/>
      <c r="UYZ263" s="0"/>
      <c r="UZA263" s="0"/>
      <c r="UZB263" s="0"/>
      <c r="UZC263" s="0"/>
      <c r="UZD263" s="0"/>
      <c r="UZE263" s="0"/>
      <c r="UZF263" s="0"/>
      <c r="UZG263" s="0"/>
      <c r="UZH263" s="0"/>
      <c r="UZI263" s="0"/>
      <c r="UZJ263" s="0"/>
      <c r="UZK263" s="0"/>
      <c r="UZL263" s="0"/>
      <c r="UZM263" s="0"/>
      <c r="UZN263" s="0"/>
      <c r="UZO263" s="0"/>
      <c r="UZP263" s="0"/>
      <c r="UZQ263" s="0"/>
      <c r="UZR263" s="0"/>
      <c r="UZS263" s="0"/>
      <c r="UZT263" s="0"/>
      <c r="UZU263" s="0"/>
      <c r="UZV263" s="0"/>
      <c r="UZW263" s="0"/>
      <c r="UZX263" s="0"/>
      <c r="UZY263" s="0"/>
      <c r="UZZ263" s="0"/>
      <c r="VAA263" s="0"/>
      <c r="VAB263" s="0"/>
      <c r="VAC263" s="0"/>
      <c r="VAD263" s="0"/>
      <c r="VAE263" s="0"/>
      <c r="VAF263" s="0"/>
      <c r="VAG263" s="0"/>
      <c r="VAH263" s="0"/>
      <c r="VAI263" s="0"/>
      <c r="VAJ263" s="0"/>
      <c r="VAK263" s="0"/>
      <c r="VAL263" s="0"/>
      <c r="VAM263" s="0"/>
      <c r="VAN263" s="0"/>
      <c r="VAO263" s="0"/>
      <c r="VAP263" s="0"/>
      <c r="VAQ263" s="0"/>
      <c r="VAR263" s="0"/>
      <c r="VAS263" s="0"/>
      <c r="VAT263" s="0"/>
      <c r="VAU263" s="0"/>
      <c r="VAV263" s="0"/>
      <c r="VAW263" s="0"/>
      <c r="VAX263" s="0"/>
      <c r="VAY263" s="0"/>
      <c r="VAZ263" s="0"/>
      <c r="VBA263" s="0"/>
      <c r="VBB263" s="0"/>
      <c r="VBC263" s="0"/>
      <c r="VBD263" s="0"/>
      <c r="VBE263" s="0"/>
      <c r="VBF263" s="0"/>
      <c r="VBG263" s="0"/>
      <c r="VBH263" s="0"/>
      <c r="VBI263" s="0"/>
      <c r="VBJ263" s="0"/>
      <c r="VBK263" s="0"/>
      <c r="VBL263" s="0"/>
      <c r="VBM263" s="0"/>
      <c r="VBN263" s="0"/>
      <c r="VBO263" s="0"/>
      <c r="VBP263" s="0"/>
      <c r="VBQ263" s="0"/>
      <c r="VBR263" s="0"/>
      <c r="VBS263" s="0"/>
      <c r="VBT263" s="0"/>
      <c r="VBU263" s="0"/>
      <c r="VBV263" s="0"/>
      <c r="VBW263" s="0"/>
      <c r="VBX263" s="0"/>
      <c r="VBY263" s="0"/>
      <c r="VBZ263" s="0"/>
      <c r="VCA263" s="0"/>
      <c r="VCB263" s="0"/>
      <c r="VCC263" s="0"/>
      <c r="VCD263" s="0"/>
      <c r="VCE263" s="0"/>
      <c r="VCF263" s="0"/>
      <c r="VCG263" s="0"/>
      <c r="VCH263" s="0"/>
      <c r="VCI263" s="0"/>
      <c r="VCJ263" s="0"/>
      <c r="VCK263" s="0"/>
      <c r="VCL263" s="0"/>
      <c r="VCM263" s="0"/>
      <c r="VCN263" s="0"/>
      <c r="VCO263" s="0"/>
      <c r="VCP263" s="0"/>
      <c r="VCQ263" s="0"/>
      <c r="VCR263" s="0"/>
      <c r="VCS263" s="0"/>
      <c r="VCT263" s="0"/>
      <c r="VCU263" s="0"/>
      <c r="VCV263" s="0"/>
      <c r="VCW263" s="0"/>
      <c r="VCX263" s="0"/>
      <c r="VCY263" s="0"/>
      <c r="VCZ263" s="0"/>
      <c r="VDA263" s="0"/>
      <c r="VDB263" s="0"/>
      <c r="VDC263" s="0"/>
      <c r="VDD263" s="0"/>
      <c r="VDE263" s="0"/>
      <c r="VDF263" s="0"/>
      <c r="VDG263" s="0"/>
      <c r="VDH263" s="0"/>
      <c r="VDI263" s="0"/>
      <c r="VDJ263" s="0"/>
      <c r="VDK263" s="0"/>
      <c r="VDL263" s="0"/>
      <c r="VDM263" s="0"/>
      <c r="VDN263" s="0"/>
      <c r="VDO263" s="0"/>
      <c r="VDP263" s="0"/>
      <c r="VDQ263" s="0"/>
      <c r="VDR263" s="0"/>
      <c r="VDS263" s="0"/>
      <c r="VDT263" s="0"/>
      <c r="VDU263" s="0"/>
      <c r="VDV263" s="0"/>
      <c r="VDW263" s="0"/>
      <c r="VDX263" s="0"/>
      <c r="VDY263" s="0"/>
      <c r="VDZ263" s="0"/>
      <c r="VEA263" s="0"/>
      <c r="VEB263" s="0"/>
      <c r="VEC263" s="0"/>
      <c r="VED263" s="0"/>
      <c r="VEE263" s="0"/>
      <c r="VEF263" s="0"/>
      <c r="VEG263" s="0"/>
      <c r="VEH263" s="0"/>
      <c r="VEI263" s="0"/>
      <c r="VEJ263" s="0"/>
      <c r="VEK263" s="0"/>
      <c r="VEL263" s="0"/>
      <c r="VEM263" s="0"/>
      <c r="VEN263" s="0"/>
      <c r="VEO263" s="0"/>
      <c r="VEP263" s="0"/>
      <c r="VEQ263" s="0"/>
      <c r="VER263" s="0"/>
      <c r="VES263" s="0"/>
      <c r="VET263" s="0"/>
      <c r="VEU263" s="0"/>
      <c r="VEV263" s="0"/>
      <c r="VEW263" s="0"/>
      <c r="VEX263" s="0"/>
      <c r="VEY263" s="0"/>
      <c r="VEZ263" s="0"/>
      <c r="VFA263" s="0"/>
      <c r="VFB263" s="0"/>
      <c r="VFC263" s="0"/>
      <c r="VFD263" s="0"/>
      <c r="VFE263" s="0"/>
      <c r="VFF263" s="0"/>
      <c r="VFG263" s="0"/>
      <c r="VFH263" s="0"/>
      <c r="VFI263" s="0"/>
      <c r="VFJ263" s="0"/>
      <c r="VFK263" s="0"/>
      <c r="VFL263" s="0"/>
      <c r="VFM263" s="0"/>
      <c r="VFN263" s="0"/>
      <c r="VFO263" s="0"/>
      <c r="VFP263" s="0"/>
      <c r="VFQ263" s="0"/>
      <c r="VFR263" s="0"/>
      <c r="VFS263" s="0"/>
      <c r="VFT263" s="0"/>
      <c r="VFU263" s="0"/>
      <c r="VFV263" s="0"/>
      <c r="VFW263" s="0"/>
      <c r="VFX263" s="0"/>
      <c r="VFY263" s="0"/>
      <c r="VFZ263" s="0"/>
      <c r="VGA263" s="0"/>
      <c r="VGB263" s="0"/>
      <c r="VGC263" s="0"/>
      <c r="VGD263" s="0"/>
      <c r="VGE263" s="0"/>
      <c r="VGF263" s="0"/>
      <c r="VGG263" s="0"/>
      <c r="VGH263" s="0"/>
      <c r="VGI263" s="0"/>
      <c r="VGJ263" s="0"/>
      <c r="VGK263" s="0"/>
      <c r="VGL263" s="0"/>
      <c r="VGM263" s="0"/>
      <c r="VGN263" s="0"/>
      <c r="VGO263" s="0"/>
      <c r="VGP263" s="0"/>
      <c r="VGQ263" s="0"/>
      <c r="VGR263" s="0"/>
      <c r="VGS263" s="0"/>
      <c r="VGT263" s="0"/>
      <c r="VGU263" s="0"/>
      <c r="VGV263" s="0"/>
      <c r="VGW263" s="0"/>
      <c r="VGX263" s="0"/>
      <c r="VGY263" s="0"/>
      <c r="VGZ263" s="0"/>
      <c r="VHA263" s="0"/>
      <c r="VHB263" s="0"/>
      <c r="VHC263" s="0"/>
      <c r="VHD263" s="0"/>
      <c r="VHE263" s="0"/>
      <c r="VHF263" s="0"/>
      <c r="VHG263" s="0"/>
      <c r="VHH263" s="0"/>
      <c r="VHI263" s="0"/>
      <c r="VHJ263" s="0"/>
      <c r="VHK263" s="0"/>
      <c r="VHL263" s="0"/>
      <c r="VHM263" s="0"/>
      <c r="VHN263" s="0"/>
      <c r="VHO263" s="0"/>
      <c r="VHP263" s="0"/>
      <c r="VHQ263" s="0"/>
      <c r="VHR263" s="0"/>
      <c r="VHS263" s="0"/>
      <c r="VHT263" s="0"/>
      <c r="VHU263" s="0"/>
      <c r="VHV263" s="0"/>
      <c r="VHW263" s="0"/>
      <c r="VHX263" s="0"/>
      <c r="VHY263" s="0"/>
      <c r="VHZ263" s="0"/>
      <c r="VIA263" s="0"/>
      <c r="VIB263" s="0"/>
      <c r="VIC263" s="0"/>
      <c r="VID263" s="0"/>
      <c r="VIE263" s="0"/>
      <c r="VIF263" s="0"/>
      <c r="VIG263" s="0"/>
      <c r="VIH263" s="0"/>
      <c r="VII263" s="0"/>
      <c r="VIJ263" s="0"/>
      <c r="VIK263" s="0"/>
      <c r="VIL263" s="0"/>
      <c r="VIM263" s="0"/>
      <c r="VIN263" s="0"/>
      <c r="VIO263" s="0"/>
      <c r="VIP263" s="0"/>
      <c r="VIQ263" s="0"/>
      <c r="VIR263" s="0"/>
      <c r="VIS263" s="0"/>
      <c r="VIT263" s="0"/>
      <c r="VIU263" s="0"/>
      <c r="VIV263" s="0"/>
      <c r="VIW263" s="0"/>
      <c r="VIX263" s="0"/>
      <c r="VIY263" s="0"/>
      <c r="VIZ263" s="0"/>
      <c r="VJA263" s="0"/>
      <c r="VJB263" s="0"/>
      <c r="VJC263" s="0"/>
      <c r="VJD263" s="0"/>
      <c r="VJE263" s="0"/>
      <c r="VJF263" s="0"/>
      <c r="VJG263" s="0"/>
      <c r="VJH263" s="0"/>
      <c r="VJI263" s="0"/>
      <c r="VJJ263" s="0"/>
      <c r="VJK263" s="0"/>
      <c r="VJL263" s="0"/>
      <c r="VJM263" s="0"/>
      <c r="VJN263" s="0"/>
      <c r="VJO263" s="0"/>
      <c r="VJP263" s="0"/>
      <c r="VJQ263" s="0"/>
      <c r="VJR263" s="0"/>
      <c r="VJS263" s="0"/>
      <c r="VJT263" s="0"/>
      <c r="VJU263" s="0"/>
      <c r="VJV263" s="0"/>
      <c r="VJW263" s="0"/>
      <c r="VJX263" s="0"/>
      <c r="VJY263" s="0"/>
      <c r="VJZ263" s="0"/>
      <c r="VKA263" s="0"/>
      <c r="VKB263" s="0"/>
      <c r="VKC263" s="0"/>
      <c r="VKD263" s="0"/>
      <c r="VKE263" s="0"/>
      <c r="VKF263" s="0"/>
      <c r="VKG263" s="0"/>
      <c r="VKH263" s="0"/>
      <c r="VKI263" s="0"/>
      <c r="VKJ263" s="0"/>
      <c r="VKK263" s="0"/>
      <c r="VKL263" s="0"/>
      <c r="VKM263" s="0"/>
      <c r="VKN263" s="0"/>
      <c r="VKO263" s="0"/>
      <c r="VKP263" s="0"/>
      <c r="VKQ263" s="0"/>
      <c r="VKR263" s="0"/>
      <c r="VKS263" s="0"/>
      <c r="VKT263" s="0"/>
      <c r="VKU263" s="0"/>
      <c r="VKV263" s="0"/>
      <c r="VKW263" s="0"/>
      <c r="VKX263" s="0"/>
      <c r="VKY263" s="0"/>
      <c r="VKZ263" s="0"/>
      <c r="VLA263" s="0"/>
      <c r="VLB263" s="0"/>
      <c r="VLC263" s="0"/>
      <c r="VLD263" s="0"/>
      <c r="VLE263" s="0"/>
      <c r="VLF263" s="0"/>
      <c r="VLG263" s="0"/>
      <c r="VLH263" s="0"/>
      <c r="VLI263" s="0"/>
      <c r="VLJ263" s="0"/>
      <c r="VLK263" s="0"/>
      <c r="VLL263" s="0"/>
      <c r="VLM263" s="0"/>
      <c r="VLN263" s="0"/>
      <c r="VLO263" s="0"/>
      <c r="VLP263" s="0"/>
      <c r="VLQ263" s="0"/>
      <c r="VLR263" s="0"/>
      <c r="VLS263" s="0"/>
      <c r="VLT263" s="0"/>
      <c r="VLU263" s="0"/>
      <c r="VLV263" s="0"/>
      <c r="VLW263" s="0"/>
      <c r="VLX263" s="0"/>
      <c r="VLY263" s="0"/>
      <c r="VLZ263" s="0"/>
      <c r="VMA263" s="0"/>
      <c r="VMB263" s="0"/>
      <c r="VMC263" s="0"/>
      <c r="VMD263" s="0"/>
      <c r="VME263" s="0"/>
      <c r="VMF263" s="0"/>
      <c r="VMG263" s="0"/>
      <c r="VMH263" s="0"/>
      <c r="VMI263" s="0"/>
      <c r="VMJ263" s="0"/>
      <c r="VMK263" s="0"/>
      <c r="VML263" s="0"/>
      <c r="VMM263" s="0"/>
      <c r="VMN263" s="0"/>
      <c r="VMO263" s="0"/>
      <c r="VMP263" s="0"/>
      <c r="VMQ263" s="0"/>
      <c r="VMR263" s="0"/>
      <c r="VMS263" s="0"/>
      <c r="VMT263" s="0"/>
      <c r="VMU263" s="0"/>
      <c r="VMV263" s="0"/>
      <c r="VMW263" s="0"/>
      <c r="VMX263" s="0"/>
      <c r="VMY263" s="0"/>
      <c r="VMZ263" s="0"/>
      <c r="VNA263" s="0"/>
      <c r="VNB263" s="0"/>
      <c r="VNC263" s="0"/>
      <c r="VND263" s="0"/>
      <c r="VNE263" s="0"/>
      <c r="VNF263" s="0"/>
      <c r="VNG263" s="0"/>
      <c r="VNH263" s="0"/>
      <c r="VNI263" s="0"/>
      <c r="VNJ263" s="0"/>
      <c r="VNK263" s="0"/>
      <c r="VNL263" s="0"/>
      <c r="VNM263" s="0"/>
      <c r="VNN263" s="0"/>
      <c r="VNO263" s="0"/>
      <c r="VNP263" s="0"/>
      <c r="VNQ263" s="0"/>
      <c r="VNR263" s="0"/>
      <c r="VNS263" s="0"/>
      <c r="VNT263" s="0"/>
      <c r="VNU263" s="0"/>
      <c r="VNV263" s="0"/>
      <c r="VNW263" s="0"/>
      <c r="VNX263" s="0"/>
      <c r="VNY263" s="0"/>
      <c r="VNZ263" s="0"/>
      <c r="VOA263" s="0"/>
      <c r="VOB263" s="0"/>
      <c r="VOC263" s="0"/>
      <c r="VOD263" s="0"/>
      <c r="VOE263" s="0"/>
      <c r="VOF263" s="0"/>
      <c r="VOG263" s="0"/>
      <c r="VOH263" s="0"/>
      <c r="VOI263" s="0"/>
      <c r="VOJ263" s="0"/>
      <c r="VOK263" s="0"/>
      <c r="VOL263" s="0"/>
      <c r="VOM263" s="0"/>
      <c r="VON263" s="0"/>
      <c r="VOO263" s="0"/>
      <c r="VOP263" s="0"/>
      <c r="VOQ263" s="0"/>
      <c r="VOR263" s="0"/>
      <c r="VOS263" s="0"/>
      <c r="VOT263" s="0"/>
      <c r="VOU263" s="0"/>
      <c r="VOV263" s="0"/>
      <c r="VOW263" s="0"/>
      <c r="VOX263" s="0"/>
      <c r="VOY263" s="0"/>
      <c r="VOZ263" s="0"/>
      <c r="VPA263" s="0"/>
      <c r="VPB263" s="0"/>
      <c r="VPC263" s="0"/>
      <c r="VPD263" s="0"/>
      <c r="VPE263" s="0"/>
      <c r="VPF263" s="0"/>
      <c r="VPG263" s="0"/>
      <c r="VPH263" s="0"/>
      <c r="VPI263" s="0"/>
      <c r="VPJ263" s="0"/>
      <c r="VPK263" s="0"/>
      <c r="VPL263" s="0"/>
      <c r="VPM263" s="0"/>
      <c r="VPN263" s="0"/>
      <c r="VPO263" s="0"/>
      <c r="VPP263" s="0"/>
      <c r="VPQ263" s="0"/>
      <c r="VPR263" s="0"/>
      <c r="VPS263" s="0"/>
      <c r="VPT263" s="0"/>
      <c r="VPU263" s="0"/>
      <c r="VPV263" s="0"/>
      <c r="VPW263" s="0"/>
      <c r="VPX263" s="0"/>
      <c r="VPY263" s="0"/>
      <c r="VPZ263" s="0"/>
      <c r="VQA263" s="0"/>
      <c r="VQB263" s="0"/>
      <c r="VQC263" s="0"/>
      <c r="VQD263" s="0"/>
      <c r="VQE263" s="0"/>
      <c r="VQF263" s="0"/>
      <c r="VQG263" s="0"/>
      <c r="VQH263" s="0"/>
      <c r="VQI263" s="0"/>
      <c r="VQJ263" s="0"/>
      <c r="VQK263" s="0"/>
      <c r="VQL263" s="0"/>
      <c r="VQM263" s="0"/>
      <c r="VQN263" s="0"/>
      <c r="VQO263" s="0"/>
      <c r="VQP263" s="0"/>
      <c r="VQQ263" s="0"/>
      <c r="VQR263" s="0"/>
      <c r="VQS263" s="0"/>
      <c r="VQT263" s="0"/>
      <c r="VQU263" s="0"/>
      <c r="VQV263" s="0"/>
      <c r="VQW263" s="0"/>
      <c r="VQX263" s="0"/>
      <c r="VQY263" s="0"/>
      <c r="VQZ263" s="0"/>
      <c r="VRA263" s="0"/>
      <c r="VRB263" s="0"/>
      <c r="VRC263" s="0"/>
      <c r="VRD263" s="0"/>
      <c r="VRE263" s="0"/>
      <c r="VRF263" s="0"/>
      <c r="VRG263" s="0"/>
      <c r="VRH263" s="0"/>
      <c r="VRI263" s="0"/>
      <c r="VRJ263" s="0"/>
      <c r="VRK263" s="0"/>
      <c r="VRL263" s="0"/>
      <c r="VRM263" s="0"/>
      <c r="VRN263" s="0"/>
      <c r="VRO263" s="0"/>
      <c r="VRP263" s="0"/>
      <c r="VRQ263" s="0"/>
      <c r="VRR263" s="0"/>
      <c r="VRS263" s="0"/>
      <c r="VRT263" s="0"/>
      <c r="VRU263" s="0"/>
      <c r="VRV263" s="0"/>
      <c r="VRW263" s="0"/>
      <c r="VRX263" s="0"/>
      <c r="VRY263" s="0"/>
      <c r="VRZ263" s="0"/>
      <c r="VSA263" s="0"/>
      <c r="VSB263" s="0"/>
      <c r="VSC263" s="0"/>
      <c r="VSD263" s="0"/>
      <c r="VSE263" s="0"/>
      <c r="VSF263" s="0"/>
      <c r="VSG263" s="0"/>
      <c r="VSH263" s="0"/>
      <c r="VSI263" s="0"/>
      <c r="VSJ263" s="0"/>
      <c r="VSK263" s="0"/>
      <c r="VSL263" s="0"/>
      <c r="VSM263" s="0"/>
      <c r="VSN263" s="0"/>
      <c r="VSO263" s="0"/>
      <c r="VSP263" s="0"/>
      <c r="VSQ263" s="0"/>
      <c r="VSR263" s="0"/>
      <c r="VSS263" s="0"/>
      <c r="VST263" s="0"/>
      <c r="VSU263" s="0"/>
      <c r="VSV263" s="0"/>
      <c r="VSW263" s="0"/>
      <c r="VSX263" s="0"/>
      <c r="VSY263" s="0"/>
      <c r="VSZ263" s="0"/>
      <c r="VTA263" s="0"/>
      <c r="VTB263" s="0"/>
      <c r="VTC263" s="0"/>
      <c r="VTD263" s="0"/>
      <c r="VTE263" s="0"/>
      <c r="VTF263" s="0"/>
      <c r="VTG263" s="0"/>
      <c r="VTH263" s="0"/>
      <c r="VTI263" s="0"/>
      <c r="VTJ263" s="0"/>
      <c r="VTK263" s="0"/>
      <c r="VTL263" s="0"/>
      <c r="VTM263" s="0"/>
      <c r="VTN263" s="0"/>
      <c r="VTO263" s="0"/>
      <c r="VTP263" s="0"/>
      <c r="VTQ263" s="0"/>
      <c r="VTR263" s="0"/>
      <c r="VTS263" s="0"/>
      <c r="VTT263" s="0"/>
      <c r="VTU263" s="0"/>
      <c r="VTV263" s="0"/>
      <c r="VTW263" s="0"/>
      <c r="VTX263" s="0"/>
      <c r="VTY263" s="0"/>
      <c r="VTZ263" s="0"/>
      <c r="VUA263" s="0"/>
      <c r="VUB263" s="0"/>
      <c r="VUC263" s="0"/>
      <c r="VUD263" s="0"/>
      <c r="VUE263" s="0"/>
      <c r="VUF263" s="0"/>
      <c r="VUG263" s="0"/>
      <c r="VUH263" s="0"/>
      <c r="VUI263" s="0"/>
      <c r="VUJ263" s="0"/>
      <c r="VUK263" s="0"/>
      <c r="VUL263" s="0"/>
      <c r="VUM263" s="0"/>
      <c r="VUN263" s="0"/>
      <c r="VUO263" s="0"/>
      <c r="VUP263" s="0"/>
      <c r="VUQ263" s="0"/>
      <c r="VUR263" s="0"/>
      <c r="VUS263" s="0"/>
      <c r="VUT263" s="0"/>
      <c r="VUU263" s="0"/>
      <c r="VUV263" s="0"/>
      <c r="VUW263" s="0"/>
      <c r="VUX263" s="0"/>
      <c r="VUY263" s="0"/>
      <c r="VUZ263" s="0"/>
      <c r="VVA263" s="0"/>
      <c r="VVB263" s="0"/>
      <c r="VVC263" s="0"/>
      <c r="VVD263" s="0"/>
      <c r="VVE263" s="0"/>
      <c r="VVF263" s="0"/>
      <c r="VVG263" s="0"/>
      <c r="VVH263" s="0"/>
      <c r="VVI263" s="0"/>
      <c r="VVJ263" s="0"/>
      <c r="VVK263" s="0"/>
      <c r="VVL263" s="0"/>
      <c r="VVM263" s="0"/>
      <c r="VVN263" s="0"/>
      <c r="VVO263" s="0"/>
      <c r="VVP263" s="0"/>
      <c r="VVQ263" s="0"/>
      <c r="VVR263" s="0"/>
      <c r="VVS263" s="0"/>
      <c r="VVT263" s="0"/>
      <c r="VVU263" s="0"/>
      <c r="VVV263" s="0"/>
      <c r="VVW263" s="0"/>
      <c r="VVX263" s="0"/>
      <c r="VVY263" s="0"/>
      <c r="VVZ263" s="0"/>
      <c r="VWA263" s="0"/>
      <c r="VWB263" s="0"/>
      <c r="VWC263" s="0"/>
      <c r="VWD263" s="0"/>
      <c r="VWE263" s="0"/>
      <c r="VWF263" s="0"/>
      <c r="VWG263" s="0"/>
      <c r="VWH263" s="0"/>
      <c r="VWI263" s="0"/>
      <c r="VWJ263" s="0"/>
      <c r="VWK263" s="0"/>
      <c r="VWL263" s="0"/>
      <c r="VWM263" s="0"/>
      <c r="VWN263" s="0"/>
      <c r="VWO263" s="0"/>
      <c r="VWP263" s="0"/>
      <c r="VWQ263" s="0"/>
      <c r="VWR263" s="0"/>
      <c r="VWS263" s="0"/>
      <c r="VWT263" s="0"/>
      <c r="VWU263" s="0"/>
      <c r="VWV263" s="0"/>
      <c r="VWW263" s="0"/>
      <c r="VWX263" s="0"/>
      <c r="VWY263" s="0"/>
      <c r="VWZ263" s="0"/>
      <c r="VXA263" s="0"/>
      <c r="VXB263" s="0"/>
      <c r="VXC263" s="0"/>
      <c r="VXD263" s="0"/>
      <c r="VXE263" s="0"/>
      <c r="VXF263" s="0"/>
      <c r="VXG263" s="0"/>
      <c r="VXH263" s="0"/>
      <c r="VXI263" s="0"/>
      <c r="VXJ263" s="0"/>
      <c r="VXK263" s="0"/>
      <c r="VXL263" s="0"/>
      <c r="VXM263" s="0"/>
      <c r="VXN263" s="0"/>
      <c r="VXO263" s="0"/>
      <c r="VXP263" s="0"/>
      <c r="VXQ263" s="0"/>
      <c r="VXR263" s="0"/>
      <c r="VXS263" s="0"/>
      <c r="VXT263" s="0"/>
      <c r="VXU263" s="0"/>
      <c r="VXV263" s="0"/>
      <c r="VXW263" s="0"/>
      <c r="VXX263" s="0"/>
      <c r="VXY263" s="0"/>
      <c r="VXZ263" s="0"/>
      <c r="VYA263" s="0"/>
      <c r="VYB263" s="0"/>
      <c r="VYC263" s="0"/>
      <c r="VYD263" s="0"/>
      <c r="VYE263" s="0"/>
      <c r="VYF263" s="0"/>
      <c r="VYG263" s="0"/>
      <c r="VYH263" s="0"/>
      <c r="VYI263" s="0"/>
      <c r="VYJ263" s="0"/>
      <c r="VYK263" s="0"/>
      <c r="VYL263" s="0"/>
      <c r="VYM263" s="0"/>
      <c r="VYN263" s="0"/>
      <c r="VYO263" s="0"/>
      <c r="VYP263" s="0"/>
      <c r="VYQ263" s="0"/>
      <c r="VYR263" s="0"/>
      <c r="VYS263" s="0"/>
      <c r="VYT263" s="0"/>
      <c r="VYU263" s="0"/>
      <c r="VYV263" s="0"/>
      <c r="VYW263" s="0"/>
      <c r="VYX263" s="0"/>
      <c r="VYY263" s="0"/>
      <c r="VYZ263" s="0"/>
      <c r="VZA263" s="0"/>
      <c r="VZB263" s="0"/>
      <c r="VZC263" s="0"/>
      <c r="VZD263" s="0"/>
      <c r="VZE263" s="0"/>
      <c r="VZF263" s="0"/>
      <c r="VZG263" s="0"/>
      <c r="VZH263" s="0"/>
      <c r="VZI263" s="0"/>
      <c r="VZJ263" s="0"/>
      <c r="VZK263" s="0"/>
      <c r="VZL263" s="0"/>
      <c r="VZM263" s="0"/>
      <c r="VZN263" s="0"/>
      <c r="VZO263" s="0"/>
      <c r="VZP263" s="0"/>
      <c r="VZQ263" s="0"/>
      <c r="VZR263" s="0"/>
      <c r="VZS263" s="0"/>
      <c r="VZT263" s="0"/>
      <c r="VZU263" s="0"/>
      <c r="VZV263" s="0"/>
      <c r="VZW263" s="0"/>
      <c r="VZX263" s="0"/>
      <c r="VZY263" s="0"/>
      <c r="VZZ263" s="0"/>
      <c r="WAA263" s="0"/>
      <c r="WAB263" s="0"/>
      <c r="WAC263" s="0"/>
      <c r="WAD263" s="0"/>
      <c r="WAE263" s="0"/>
      <c r="WAF263" s="0"/>
      <c r="WAG263" s="0"/>
      <c r="WAH263" s="0"/>
      <c r="WAI263" s="0"/>
      <c r="WAJ263" s="0"/>
      <c r="WAK263" s="0"/>
      <c r="WAL263" s="0"/>
      <c r="WAM263" s="0"/>
      <c r="WAN263" s="0"/>
      <c r="WAO263" s="0"/>
      <c r="WAP263" s="0"/>
      <c r="WAQ263" s="0"/>
      <c r="WAR263" s="0"/>
      <c r="WAS263" s="0"/>
      <c r="WAT263" s="0"/>
      <c r="WAU263" s="0"/>
      <c r="WAV263" s="0"/>
      <c r="WAW263" s="0"/>
      <c r="WAX263" s="0"/>
      <c r="WAY263" s="0"/>
      <c r="WAZ263" s="0"/>
      <c r="WBA263" s="0"/>
      <c r="WBB263" s="0"/>
      <c r="WBC263" s="0"/>
      <c r="WBD263" s="0"/>
      <c r="WBE263" s="0"/>
      <c r="WBF263" s="0"/>
      <c r="WBG263" s="0"/>
      <c r="WBH263" s="0"/>
      <c r="WBI263" s="0"/>
      <c r="WBJ263" s="0"/>
      <c r="WBK263" s="0"/>
      <c r="WBL263" s="0"/>
      <c r="WBM263" s="0"/>
      <c r="WBN263" s="0"/>
      <c r="WBO263" s="0"/>
      <c r="WBP263" s="0"/>
      <c r="WBQ263" s="0"/>
      <c r="WBR263" s="0"/>
      <c r="WBS263" s="0"/>
      <c r="WBT263" s="0"/>
      <c r="WBU263" s="0"/>
      <c r="WBV263" s="0"/>
      <c r="WBW263" s="0"/>
      <c r="WBX263" s="0"/>
      <c r="WBY263" s="0"/>
      <c r="WBZ263" s="0"/>
      <c r="WCA263" s="0"/>
      <c r="WCB263" s="0"/>
      <c r="WCC263" s="0"/>
      <c r="WCD263" s="0"/>
      <c r="WCE263" s="0"/>
      <c r="WCF263" s="0"/>
      <c r="WCG263" s="0"/>
      <c r="WCH263" s="0"/>
      <c r="WCI263" s="0"/>
      <c r="WCJ263" s="0"/>
      <c r="WCK263" s="0"/>
      <c r="WCL263" s="0"/>
      <c r="WCM263" s="0"/>
      <c r="WCN263" s="0"/>
      <c r="WCO263" s="0"/>
      <c r="WCP263" s="0"/>
      <c r="WCQ263" s="0"/>
      <c r="WCR263" s="0"/>
      <c r="WCS263" s="0"/>
      <c r="WCT263" s="0"/>
      <c r="WCU263" s="0"/>
      <c r="WCV263" s="0"/>
      <c r="WCW263" s="0"/>
      <c r="WCX263" s="0"/>
      <c r="WCY263" s="0"/>
      <c r="WCZ263" s="0"/>
      <c r="WDA263" s="0"/>
      <c r="WDB263" s="0"/>
      <c r="WDC263" s="0"/>
      <c r="WDD263" s="0"/>
      <c r="WDE263" s="0"/>
      <c r="WDF263" s="0"/>
      <c r="WDG263" s="0"/>
      <c r="WDH263" s="0"/>
      <c r="WDI263" s="0"/>
      <c r="WDJ263" s="0"/>
      <c r="WDK263" s="0"/>
      <c r="WDL263" s="0"/>
      <c r="WDM263" s="0"/>
      <c r="WDN263" s="0"/>
      <c r="WDO263" s="0"/>
      <c r="WDP263" s="0"/>
      <c r="WDQ263" s="0"/>
      <c r="WDR263" s="0"/>
      <c r="WDS263" s="0"/>
      <c r="WDT263" s="0"/>
      <c r="WDU263" s="0"/>
      <c r="WDV263" s="0"/>
      <c r="WDW263" s="0"/>
      <c r="WDX263" s="0"/>
      <c r="WDY263" s="0"/>
      <c r="WDZ263" s="0"/>
      <c r="WEA263" s="0"/>
      <c r="WEB263" s="0"/>
      <c r="WEC263" s="0"/>
      <c r="WED263" s="0"/>
      <c r="WEE263" s="0"/>
      <c r="WEF263" s="0"/>
      <c r="WEG263" s="0"/>
      <c r="WEH263" s="0"/>
      <c r="WEI263" s="0"/>
      <c r="WEJ263" s="0"/>
      <c r="WEK263" s="0"/>
      <c r="WEL263" s="0"/>
      <c r="WEM263" s="0"/>
      <c r="WEN263" s="0"/>
      <c r="WEO263" s="0"/>
      <c r="WEP263" s="0"/>
      <c r="WEQ263" s="0"/>
      <c r="WER263" s="0"/>
      <c r="WES263" s="0"/>
      <c r="WET263" s="0"/>
      <c r="WEU263" s="0"/>
      <c r="WEV263" s="0"/>
      <c r="WEW263" s="0"/>
      <c r="WEX263" s="0"/>
      <c r="WEY263" s="0"/>
      <c r="WEZ263" s="0"/>
      <c r="WFA263" s="0"/>
      <c r="WFB263" s="0"/>
      <c r="WFC263" s="0"/>
      <c r="WFD263" s="0"/>
      <c r="WFE263" s="0"/>
      <c r="WFF263" s="0"/>
      <c r="WFG263" s="0"/>
      <c r="WFH263" s="0"/>
      <c r="WFI263" s="0"/>
      <c r="WFJ263" s="0"/>
      <c r="WFK263" s="0"/>
      <c r="WFL263" s="0"/>
      <c r="WFM263" s="0"/>
      <c r="WFN263" s="0"/>
      <c r="WFO263" s="0"/>
      <c r="WFP263" s="0"/>
      <c r="WFQ263" s="0"/>
      <c r="WFR263" s="0"/>
      <c r="WFS263" s="0"/>
      <c r="WFT263" s="0"/>
      <c r="WFU263" s="0"/>
      <c r="WFV263" s="0"/>
      <c r="WFW263" s="0"/>
      <c r="WFX263" s="0"/>
      <c r="WFY263" s="0"/>
      <c r="WFZ263" s="0"/>
      <c r="WGA263" s="0"/>
      <c r="WGB263" s="0"/>
      <c r="WGC263" s="0"/>
      <c r="WGD263" s="0"/>
      <c r="WGE263" s="0"/>
      <c r="WGF263" s="0"/>
      <c r="WGG263" s="0"/>
      <c r="WGH263" s="0"/>
      <c r="WGI263" s="0"/>
      <c r="WGJ263" s="0"/>
      <c r="WGK263" s="0"/>
      <c r="WGL263" s="0"/>
      <c r="WGM263" s="0"/>
      <c r="WGN263" s="0"/>
      <c r="WGO263" s="0"/>
      <c r="WGP263" s="0"/>
      <c r="WGQ263" s="0"/>
      <c r="WGR263" s="0"/>
      <c r="WGS263" s="0"/>
      <c r="WGT263" s="0"/>
      <c r="WGU263" s="0"/>
      <c r="WGV263" s="0"/>
      <c r="WGW263" s="0"/>
      <c r="WGX263" s="0"/>
      <c r="WGY263" s="0"/>
      <c r="WGZ263" s="0"/>
      <c r="WHA263" s="0"/>
      <c r="WHB263" s="0"/>
      <c r="WHC263" s="0"/>
      <c r="WHD263" s="0"/>
      <c r="WHE263" s="0"/>
      <c r="WHF263" s="0"/>
      <c r="WHG263" s="0"/>
      <c r="WHH263" s="0"/>
      <c r="WHI263" s="0"/>
      <c r="WHJ263" s="0"/>
      <c r="WHK263" s="0"/>
      <c r="WHL263" s="0"/>
      <c r="WHM263" s="0"/>
      <c r="WHN263" s="0"/>
      <c r="WHO263" s="0"/>
      <c r="WHP263" s="0"/>
      <c r="WHQ263" s="0"/>
      <c r="WHR263" s="0"/>
      <c r="WHS263" s="0"/>
      <c r="WHT263" s="0"/>
      <c r="WHU263" s="0"/>
      <c r="WHV263" s="0"/>
      <c r="WHW263" s="0"/>
      <c r="WHX263" s="0"/>
      <c r="WHY263" s="0"/>
      <c r="WHZ263" s="0"/>
      <c r="WIA263" s="0"/>
      <c r="WIB263" s="0"/>
      <c r="WIC263" s="0"/>
      <c r="WID263" s="0"/>
      <c r="WIE263" s="0"/>
      <c r="WIF263" s="0"/>
      <c r="WIG263" s="0"/>
      <c r="WIH263" s="0"/>
      <c r="WII263" s="0"/>
      <c r="WIJ263" s="0"/>
      <c r="WIK263" s="0"/>
      <c r="WIL263" s="0"/>
      <c r="WIM263" s="0"/>
      <c r="WIN263" s="0"/>
      <c r="WIO263" s="0"/>
      <c r="WIP263" s="0"/>
      <c r="WIQ263" s="0"/>
      <c r="WIR263" s="0"/>
      <c r="WIS263" s="0"/>
      <c r="WIT263" s="0"/>
      <c r="WIU263" s="0"/>
      <c r="WIV263" s="0"/>
      <c r="WIW263" s="0"/>
      <c r="WIX263" s="0"/>
      <c r="WIY263" s="0"/>
      <c r="WIZ263" s="0"/>
      <c r="WJA263" s="0"/>
      <c r="WJB263" s="0"/>
      <c r="WJC263" s="0"/>
      <c r="WJD263" s="0"/>
      <c r="WJE263" s="0"/>
      <c r="WJF263" s="0"/>
      <c r="WJG263" s="0"/>
      <c r="WJH263" s="0"/>
      <c r="WJI263" s="0"/>
      <c r="WJJ263" s="0"/>
      <c r="WJK263" s="0"/>
      <c r="WJL263" s="0"/>
      <c r="WJM263" s="0"/>
      <c r="WJN263" s="0"/>
      <c r="WJO263" s="0"/>
      <c r="WJP263" s="0"/>
      <c r="WJQ263" s="0"/>
      <c r="WJR263" s="0"/>
      <c r="WJS263" s="0"/>
      <c r="WJT263" s="0"/>
      <c r="WJU263" s="0"/>
      <c r="WJV263" s="0"/>
      <c r="WJW263" s="0"/>
      <c r="WJX263" s="0"/>
      <c r="WJY263" s="0"/>
      <c r="WJZ263" s="0"/>
      <c r="WKA263" s="0"/>
      <c r="WKB263" s="0"/>
      <c r="WKC263" s="0"/>
      <c r="WKD263" s="0"/>
      <c r="WKE263" s="0"/>
      <c r="WKF263" s="0"/>
      <c r="WKG263" s="0"/>
      <c r="WKH263" s="0"/>
      <c r="WKI263" s="0"/>
      <c r="WKJ263" s="0"/>
      <c r="WKK263" s="0"/>
      <c r="WKL263" s="0"/>
      <c r="WKM263" s="0"/>
      <c r="WKN263" s="0"/>
      <c r="WKO263" s="0"/>
      <c r="WKP263" s="0"/>
      <c r="WKQ263" s="0"/>
      <c r="WKR263" s="0"/>
      <c r="WKS263" s="0"/>
      <c r="WKT263" s="0"/>
      <c r="WKU263" s="0"/>
      <c r="WKV263" s="0"/>
      <c r="WKW263" s="0"/>
      <c r="WKX263" s="0"/>
      <c r="WKY263" s="0"/>
      <c r="WKZ263" s="0"/>
      <c r="WLA263" s="0"/>
      <c r="WLB263" s="0"/>
      <c r="WLC263" s="0"/>
      <c r="WLD263" s="0"/>
      <c r="WLE263" s="0"/>
      <c r="WLF263" s="0"/>
      <c r="WLG263" s="0"/>
      <c r="WLH263" s="0"/>
      <c r="WLI263" s="0"/>
      <c r="WLJ263" s="0"/>
      <c r="WLK263" s="0"/>
      <c r="WLL263" s="0"/>
      <c r="WLM263" s="0"/>
      <c r="WLN263" s="0"/>
      <c r="WLO263" s="0"/>
      <c r="WLP263" s="0"/>
      <c r="WLQ263" s="0"/>
      <c r="WLR263" s="0"/>
      <c r="WLS263" s="0"/>
      <c r="WLT263" s="0"/>
      <c r="WLU263" s="0"/>
      <c r="WLV263" s="0"/>
      <c r="WLW263" s="0"/>
      <c r="WLX263" s="0"/>
      <c r="WLY263" s="0"/>
      <c r="WLZ263" s="0"/>
      <c r="WMA263" s="0"/>
      <c r="WMB263" s="0"/>
      <c r="WMC263" s="0"/>
      <c r="WMD263" s="0"/>
      <c r="WME263" s="0"/>
      <c r="WMF263" s="0"/>
      <c r="WMG263" s="0"/>
      <c r="WMH263" s="0"/>
      <c r="WMI263" s="0"/>
      <c r="WMJ263" s="0"/>
      <c r="WMK263" s="0"/>
      <c r="WML263" s="0"/>
      <c r="WMM263" s="0"/>
      <c r="WMN263" s="0"/>
      <c r="WMO263" s="0"/>
      <c r="WMP263" s="0"/>
      <c r="WMQ263" s="0"/>
      <c r="WMR263" s="0"/>
      <c r="WMS263" s="0"/>
      <c r="WMT263" s="0"/>
      <c r="WMU263" s="0"/>
      <c r="WMV263" s="0"/>
      <c r="WMW263" s="0"/>
      <c r="WMX263" s="0"/>
      <c r="WMY263" s="0"/>
      <c r="WMZ263" s="0"/>
      <c r="WNA263" s="0"/>
      <c r="WNB263" s="0"/>
      <c r="WNC263" s="0"/>
      <c r="WND263" s="0"/>
      <c r="WNE263" s="0"/>
      <c r="WNF263" s="0"/>
      <c r="WNG263" s="0"/>
      <c r="WNH263" s="0"/>
      <c r="WNI263" s="0"/>
      <c r="WNJ263" s="0"/>
      <c r="WNK263" s="0"/>
      <c r="WNL263" s="0"/>
      <c r="WNM263" s="0"/>
      <c r="WNN263" s="0"/>
      <c r="WNO263" s="0"/>
      <c r="WNP263" s="0"/>
      <c r="WNQ263" s="0"/>
      <c r="WNR263" s="0"/>
      <c r="WNS263" s="0"/>
      <c r="WNT263" s="0"/>
      <c r="WNU263" s="0"/>
      <c r="WNV263" s="0"/>
      <c r="WNW263" s="0"/>
      <c r="WNX263" s="0"/>
      <c r="WNY263" s="0"/>
      <c r="WNZ263" s="0"/>
      <c r="WOA263" s="0"/>
      <c r="WOB263" s="0"/>
      <c r="WOC263" s="0"/>
      <c r="WOD263" s="0"/>
      <c r="WOE263" s="0"/>
      <c r="WOF263" s="0"/>
      <c r="WOG263" s="0"/>
      <c r="WOH263" s="0"/>
      <c r="WOI263" s="0"/>
      <c r="WOJ263" s="0"/>
      <c r="WOK263" s="0"/>
      <c r="WOL263" s="0"/>
      <c r="WOM263" s="0"/>
      <c r="WON263" s="0"/>
      <c r="WOO263" s="0"/>
      <c r="WOP263" s="0"/>
      <c r="WOQ263" s="0"/>
      <c r="WOR263" s="0"/>
      <c r="WOS263" s="0"/>
      <c r="WOT263" s="0"/>
      <c r="WOU263" s="0"/>
      <c r="WOV263" s="0"/>
      <c r="WOW263" s="0"/>
      <c r="WOX263" s="0"/>
      <c r="WOY263" s="0"/>
      <c r="WOZ263" s="0"/>
      <c r="WPA263" s="0"/>
      <c r="WPB263" s="0"/>
      <c r="WPC263" s="0"/>
      <c r="WPD263" s="0"/>
      <c r="WPE263" s="0"/>
      <c r="WPF263" s="0"/>
      <c r="WPG263" s="0"/>
      <c r="WPH263" s="0"/>
      <c r="WPI263" s="0"/>
      <c r="WPJ263" s="0"/>
      <c r="WPK263" s="0"/>
      <c r="WPL263" s="0"/>
      <c r="WPM263" s="0"/>
      <c r="WPN263" s="0"/>
      <c r="WPO263" s="0"/>
      <c r="WPP263" s="0"/>
      <c r="WPQ263" s="0"/>
      <c r="WPR263" s="0"/>
      <c r="WPS263" s="0"/>
      <c r="WPT263" s="0"/>
      <c r="WPU263" s="0"/>
      <c r="WPV263" s="0"/>
      <c r="WPW263" s="0"/>
      <c r="WPX263" s="0"/>
      <c r="WPY263" s="0"/>
      <c r="WPZ263" s="0"/>
      <c r="WQA263" s="0"/>
      <c r="WQB263" s="0"/>
      <c r="WQC263" s="0"/>
      <c r="WQD263" s="0"/>
      <c r="WQE263" s="0"/>
      <c r="WQF263" s="0"/>
      <c r="WQG263" s="0"/>
      <c r="WQH263" s="0"/>
      <c r="WQI263" s="0"/>
      <c r="WQJ263" s="0"/>
      <c r="WQK263" s="0"/>
      <c r="WQL263" s="0"/>
      <c r="WQM263" s="0"/>
      <c r="WQN263" s="0"/>
      <c r="WQO263" s="0"/>
      <c r="WQP263" s="0"/>
      <c r="WQQ263" s="0"/>
      <c r="WQR263" s="0"/>
      <c r="WQS263" s="0"/>
      <c r="WQT263" s="0"/>
      <c r="WQU263" s="0"/>
      <c r="WQV263" s="0"/>
      <c r="WQW263" s="0"/>
      <c r="WQX263" s="0"/>
      <c r="WQY263" s="0"/>
      <c r="WQZ263" s="0"/>
      <c r="WRA263" s="0"/>
      <c r="WRB263" s="0"/>
      <c r="WRC263" s="0"/>
      <c r="WRD263" s="0"/>
      <c r="WRE263" s="0"/>
      <c r="WRF263" s="0"/>
      <c r="WRG263" s="0"/>
      <c r="WRH263" s="0"/>
      <c r="WRI263" s="0"/>
      <c r="WRJ263" s="0"/>
      <c r="WRK263" s="0"/>
      <c r="WRL263" s="0"/>
      <c r="WRM263" s="0"/>
      <c r="WRN263" s="0"/>
      <c r="WRO263" s="0"/>
      <c r="WRP263" s="0"/>
      <c r="WRQ263" s="0"/>
      <c r="WRR263" s="0"/>
      <c r="WRS263" s="0"/>
      <c r="WRT263" s="0"/>
      <c r="WRU263" s="0"/>
      <c r="WRV263" s="0"/>
      <c r="WRW263" s="0"/>
      <c r="WRX263" s="0"/>
      <c r="WRY263" s="0"/>
      <c r="WRZ263" s="0"/>
      <c r="WSA263" s="0"/>
      <c r="WSB263" s="0"/>
      <c r="WSC263" s="0"/>
      <c r="WSD263" s="0"/>
      <c r="WSE263" s="0"/>
      <c r="WSF263" s="0"/>
      <c r="WSG263" s="0"/>
      <c r="WSH263" s="0"/>
      <c r="WSI263" s="0"/>
      <c r="WSJ263" s="0"/>
      <c r="WSK263" s="0"/>
      <c r="WSL263" s="0"/>
      <c r="WSM263" s="0"/>
      <c r="WSN263" s="0"/>
      <c r="WSO263" s="0"/>
      <c r="WSP263" s="0"/>
      <c r="WSQ263" s="0"/>
      <c r="WSR263" s="0"/>
      <c r="WSS263" s="0"/>
      <c r="WST263" s="0"/>
      <c r="WSU263" s="0"/>
      <c r="WSV263" s="0"/>
      <c r="WSW263" s="0"/>
      <c r="WSX263" s="0"/>
      <c r="WSY263" s="0"/>
      <c r="WSZ263" s="0"/>
      <c r="WTA263" s="0"/>
      <c r="WTB263" s="0"/>
      <c r="WTC263" s="0"/>
      <c r="WTD263" s="0"/>
      <c r="WTE263" s="0"/>
      <c r="WTF263" s="0"/>
      <c r="WTG263" s="0"/>
      <c r="WTH263" s="0"/>
      <c r="WTI263" s="0"/>
      <c r="WTJ263" s="0"/>
      <c r="WTK263" s="0"/>
      <c r="WTL263" s="0"/>
      <c r="WTM263" s="0"/>
      <c r="WTN263" s="0"/>
      <c r="WTO263" s="0"/>
      <c r="WTP263" s="0"/>
      <c r="WTQ263" s="0"/>
      <c r="WTR263" s="0"/>
      <c r="WTS263" s="0"/>
      <c r="WTT263" s="0"/>
      <c r="WTU263" s="0"/>
      <c r="WTV263" s="0"/>
      <c r="WTW263" s="0"/>
      <c r="WTX263" s="0"/>
      <c r="WTY263" s="0"/>
      <c r="WTZ263" s="0"/>
      <c r="WUA263" s="0"/>
      <c r="WUB263" s="0"/>
      <c r="WUC263" s="0"/>
      <c r="WUD263" s="0"/>
      <c r="WUE263" s="0"/>
      <c r="WUF263" s="0"/>
      <c r="WUG263" s="0"/>
      <c r="WUH263" s="0"/>
      <c r="WUI263" s="0"/>
      <c r="WUJ263" s="0"/>
      <c r="WUK263" s="0"/>
      <c r="WUL263" s="0"/>
      <c r="WUM263" s="0"/>
      <c r="WUN263" s="0"/>
      <c r="WUO263" s="0"/>
      <c r="WUP263" s="0"/>
      <c r="WUQ263" s="0"/>
      <c r="WUR263" s="0"/>
      <c r="WUS263" s="0"/>
      <c r="WUT263" s="0"/>
      <c r="WUU263" s="0"/>
      <c r="WUV263" s="0"/>
      <c r="WUW263" s="0"/>
      <c r="WUX263" s="0"/>
      <c r="WUY263" s="0"/>
      <c r="WUZ263" s="0"/>
      <c r="WVA263" s="0"/>
      <c r="WVB263" s="0"/>
      <c r="WVC263" s="0"/>
      <c r="WVD263" s="0"/>
      <c r="WVE263" s="0"/>
      <c r="WVF263" s="0"/>
      <c r="WVG263" s="0"/>
      <c r="WVH263" s="0"/>
      <c r="WVI263" s="0"/>
      <c r="WVJ263" s="0"/>
      <c r="WVK263" s="0"/>
      <c r="WVL263" s="0"/>
      <c r="WVM263" s="0"/>
      <c r="WVN263" s="0"/>
      <c r="WVO263" s="0"/>
      <c r="WVP263" s="0"/>
      <c r="WVQ263" s="0"/>
      <c r="WVR263" s="0"/>
      <c r="WVS263" s="0"/>
      <c r="WVT263" s="0"/>
      <c r="WVU263" s="0"/>
      <c r="WVV263" s="0"/>
      <c r="WVW263" s="0"/>
      <c r="WVX263" s="0"/>
      <c r="WVY263" s="0"/>
      <c r="WVZ263" s="0"/>
      <c r="WWA263" s="0"/>
      <c r="WWB263" s="0"/>
      <c r="WWC263" s="0"/>
      <c r="WWD263" s="0"/>
      <c r="WWE263" s="0"/>
      <c r="WWF263" s="0"/>
      <c r="WWG263" s="0"/>
      <c r="WWH263" s="0"/>
      <c r="WWI263" s="0"/>
      <c r="WWJ263" s="0"/>
      <c r="WWK263" s="0"/>
      <c r="WWL263" s="0"/>
      <c r="WWM263" s="0"/>
      <c r="WWN263" s="0"/>
      <c r="WWO263" s="0"/>
      <c r="WWP263" s="0"/>
      <c r="WWQ263" s="0"/>
      <c r="WWR263" s="0"/>
      <c r="WWS263" s="0"/>
      <c r="WWT263" s="0"/>
      <c r="WWU263" s="0"/>
      <c r="WWV263" s="0"/>
      <c r="WWW263" s="0"/>
      <c r="WWX263" s="0"/>
      <c r="WWY263" s="0"/>
      <c r="WWZ263" s="0"/>
      <c r="WXA263" s="0"/>
      <c r="WXB263" s="0"/>
      <c r="WXC263" s="0"/>
      <c r="WXD263" s="0"/>
      <c r="WXE263" s="0"/>
      <c r="WXF263" s="0"/>
      <c r="WXG263" s="0"/>
      <c r="WXH263" s="0"/>
      <c r="WXI263" s="0"/>
      <c r="WXJ263" s="0"/>
      <c r="WXK263" s="0"/>
      <c r="WXL263" s="0"/>
      <c r="WXM263" s="0"/>
      <c r="WXN263" s="0"/>
      <c r="WXO263" s="0"/>
      <c r="WXP263" s="0"/>
      <c r="WXQ263" s="0"/>
      <c r="WXR263" s="0"/>
      <c r="WXS263" s="0"/>
      <c r="WXT263" s="0"/>
      <c r="WXU263" s="0"/>
      <c r="WXV263" s="0"/>
      <c r="WXW263" s="0"/>
      <c r="WXX263" s="0"/>
      <c r="WXY263" s="0"/>
      <c r="WXZ263" s="0"/>
      <c r="WYA263" s="0"/>
      <c r="WYB263" s="0"/>
      <c r="WYC263" s="0"/>
      <c r="WYD263" s="0"/>
      <c r="WYE263" s="0"/>
      <c r="WYF263" s="0"/>
      <c r="WYG263" s="0"/>
      <c r="WYH263" s="0"/>
      <c r="WYI263" s="0"/>
      <c r="WYJ263" s="0"/>
      <c r="WYK263" s="0"/>
      <c r="WYL263" s="0"/>
      <c r="WYM263" s="0"/>
      <c r="WYN263" s="0"/>
      <c r="WYO263" s="0"/>
      <c r="WYP263" s="0"/>
      <c r="WYQ263" s="0"/>
      <c r="WYR263" s="0"/>
      <c r="WYS263" s="0"/>
      <c r="WYT263" s="0"/>
      <c r="WYU263" s="0"/>
      <c r="WYV263" s="0"/>
      <c r="WYW263" s="0"/>
      <c r="WYX263" s="0"/>
      <c r="WYY263" s="0"/>
      <c r="WYZ263" s="0"/>
      <c r="WZA263" s="0"/>
      <c r="WZB263" s="0"/>
      <c r="WZC263" s="0"/>
      <c r="WZD263" s="0"/>
      <c r="WZE263" s="0"/>
      <c r="WZF263" s="0"/>
      <c r="WZG263" s="0"/>
      <c r="WZH263" s="0"/>
      <c r="WZI263" s="0"/>
      <c r="WZJ263" s="0"/>
      <c r="WZK263" s="0"/>
      <c r="WZL263" s="0"/>
      <c r="WZM263" s="0"/>
      <c r="WZN263" s="0"/>
      <c r="WZO263" s="0"/>
      <c r="WZP263" s="0"/>
      <c r="WZQ263" s="0"/>
      <c r="WZR263" s="0"/>
      <c r="WZS263" s="0"/>
      <c r="WZT263" s="0"/>
      <c r="WZU263" s="0"/>
      <c r="WZV263" s="0"/>
      <c r="WZW263" s="0"/>
      <c r="WZX263" s="0"/>
      <c r="WZY263" s="0"/>
      <c r="WZZ263" s="0"/>
      <c r="XAA263" s="0"/>
      <c r="XAB263" s="0"/>
      <c r="XAC263" s="0"/>
      <c r="XAD263" s="0"/>
      <c r="XAE263" s="0"/>
      <c r="XAF263" s="0"/>
      <c r="XAG263" s="0"/>
      <c r="XAH263" s="0"/>
      <c r="XAI263" s="0"/>
      <c r="XAJ263" s="0"/>
      <c r="XAK263" s="0"/>
      <c r="XAL263" s="0"/>
      <c r="XAM263" s="0"/>
      <c r="XAN263" s="0"/>
      <c r="XAO263" s="0"/>
      <c r="XAP263" s="0"/>
      <c r="XAQ263" s="0"/>
      <c r="XAR263" s="0"/>
      <c r="XAS263" s="0"/>
      <c r="XAT263" s="0"/>
      <c r="XAU263" s="0"/>
      <c r="XAV263" s="0"/>
      <c r="XAW263" s="0"/>
      <c r="XAX263" s="0"/>
      <c r="XAY263" s="0"/>
      <c r="XAZ263" s="0"/>
      <c r="XBA263" s="0"/>
      <c r="XBB263" s="0"/>
      <c r="XBC263" s="0"/>
      <c r="XBD263" s="0"/>
      <c r="XBE263" s="0"/>
      <c r="XBF263" s="0"/>
      <c r="XBG263" s="0"/>
      <c r="XBH263" s="0"/>
      <c r="XBI263" s="0"/>
      <c r="XBJ263" s="0"/>
      <c r="XBK263" s="0"/>
      <c r="XBL263" s="0"/>
      <c r="XBM263" s="0"/>
      <c r="XBN263" s="0"/>
      <c r="XBO263" s="0"/>
      <c r="XBP263" s="0"/>
      <c r="XBQ263" s="0"/>
      <c r="XBR263" s="0"/>
      <c r="XBS263" s="0"/>
      <c r="XBT263" s="0"/>
      <c r="XBU263" s="0"/>
      <c r="XBV263" s="0"/>
      <c r="XBW263" s="0"/>
      <c r="XBX263" s="0"/>
      <c r="XBY263" s="0"/>
      <c r="XBZ263" s="0"/>
      <c r="XCA263" s="0"/>
      <c r="XCB263" s="0"/>
      <c r="XCC263" s="0"/>
      <c r="XCD263" s="0"/>
      <c r="XCE263" s="0"/>
      <c r="XCF263" s="0"/>
      <c r="XCG263" s="0"/>
      <c r="XCH263" s="0"/>
      <c r="XCI263" s="0"/>
      <c r="XCJ263" s="0"/>
      <c r="XCK263" s="0"/>
      <c r="XCL263" s="0"/>
      <c r="XCM263" s="0"/>
      <c r="XCN263" s="0"/>
      <c r="XCO263" s="0"/>
      <c r="XCP263" s="0"/>
      <c r="XCQ263" s="0"/>
      <c r="XCR263" s="0"/>
      <c r="XCS263" s="0"/>
      <c r="XCT263" s="0"/>
      <c r="XCU263" s="0"/>
      <c r="XCV263" s="0"/>
      <c r="XCW263" s="0"/>
      <c r="XCX263" s="0"/>
      <c r="XCY263" s="0"/>
      <c r="XCZ263" s="0"/>
      <c r="XDA263" s="0"/>
      <c r="XDB263" s="0"/>
      <c r="XDC263" s="0"/>
      <c r="XDD263" s="0"/>
      <c r="XDE263" s="0"/>
      <c r="XDF263" s="0"/>
      <c r="XDG263" s="0"/>
      <c r="XDH263" s="0"/>
      <c r="XDI263" s="0"/>
      <c r="XDJ263" s="0"/>
      <c r="XDK263" s="0"/>
      <c r="XDL263" s="0"/>
      <c r="XDM263" s="0"/>
      <c r="XDN263" s="0"/>
      <c r="XDO263" s="0"/>
      <c r="XDP263" s="0"/>
      <c r="XDQ263" s="0"/>
      <c r="XDR263" s="0"/>
      <c r="XDS263" s="0"/>
      <c r="XDT263" s="0"/>
      <c r="XDU263" s="0"/>
      <c r="XDV263" s="0"/>
      <c r="XDW263" s="0"/>
      <c r="XDX263" s="0"/>
      <c r="XDY263" s="0"/>
      <c r="XDZ263" s="0"/>
      <c r="XEA263" s="0"/>
      <c r="XEB263" s="0"/>
      <c r="XEC263" s="0"/>
      <c r="XED263" s="0"/>
      <c r="XEE263" s="0"/>
      <c r="XEF263" s="0"/>
      <c r="XEG263" s="0"/>
      <c r="XEH263" s="0"/>
      <c r="XEI263" s="0"/>
      <c r="XEJ263" s="0"/>
      <c r="XEK263" s="0"/>
      <c r="XEL263" s="0"/>
      <c r="XEM263" s="0"/>
      <c r="XEN263" s="0"/>
      <c r="XEO263" s="0"/>
      <c r="XEP263" s="0"/>
      <c r="XEQ263" s="0"/>
      <c r="XER263" s="0"/>
      <c r="XES263" s="0"/>
      <c r="XET263" s="0"/>
      <c r="XEU263" s="0"/>
      <c r="XEV263" s="0"/>
      <c r="XEW263" s="0"/>
      <c r="XEX263" s="0"/>
      <c r="XEY263" s="0"/>
      <c r="XEZ263" s="0"/>
      <c r="XFA263" s="0"/>
      <c r="XFB263" s="0"/>
      <c r="XFC263" s="0"/>
      <c r="XFD263" s="0"/>
    </row>
    <row r="264" customFormat="false" ht="15" hidden="false" customHeight="false" outlineLevel="0" collapsed="false">
      <c r="A264" s="331"/>
      <c r="B264" s="331"/>
      <c r="C264" s="331"/>
      <c r="D264" s="331"/>
      <c r="E264" s="331"/>
      <c r="F264" s="331"/>
      <c r="G264" s="331"/>
      <c r="H264" s="331"/>
      <c r="I264" s="247"/>
      <c r="J264" s="314"/>
      <c r="K264" s="314"/>
      <c r="L264" s="314"/>
      <c r="M264" s="314" t="s">
        <v>406</v>
      </c>
      <c r="N264" s="331"/>
      <c r="O264" s="331"/>
      <c r="P264" s="331"/>
      <c r="Q264" s="331"/>
      <c r="R264" s="331"/>
      <c r="S264" s="314" t="n">
        <f aca="false">S266-(COLUMN()/10000)</f>
        <v>9.9981</v>
      </c>
      <c r="T264" s="314"/>
      <c r="U264" s="314"/>
      <c r="V264" s="314" t="n">
        <f aca="false">V266-(COLUMN()/10000)</f>
        <v>11.9978</v>
      </c>
      <c r="W264" s="314"/>
      <c r="X264" s="314"/>
      <c r="Y264" s="314" t="n">
        <f aca="false">Y266-(COLUMN()/10000)</f>
        <v>4.9975</v>
      </c>
      <c r="Z264" s="314"/>
      <c r="AA264" s="314"/>
      <c r="AB264" s="314" t="n">
        <f aca="false">AB266-(COLUMN()/10000)</f>
        <v>4.9972</v>
      </c>
      <c r="AC264" s="314"/>
      <c r="AD264" s="314"/>
      <c r="AE264" s="314" t="n">
        <f aca="false">AE266-(COLUMN()/10000)</f>
        <v>4.9969</v>
      </c>
      <c r="AF264" s="314"/>
      <c r="AG264" s="314"/>
      <c r="AH264" s="314" t="n">
        <f aca="false">AH266-(COLUMN()/10000)</f>
        <v>11.9966</v>
      </c>
      <c r="AI264" s="314"/>
      <c r="AJ264" s="314"/>
      <c r="AK264" s="314" t="n">
        <f aca="false">AK266-(COLUMN()/10000)</f>
        <v>-0.0037</v>
      </c>
      <c r="AL264" s="314"/>
      <c r="AM264" s="314"/>
      <c r="AN264" s="314" t="n">
        <f aca="false">AN266-(COLUMN()/10000)</f>
        <v>11.996</v>
      </c>
      <c r="AO264" s="314"/>
      <c r="AP264" s="314"/>
      <c r="AQ264" s="314" t="n">
        <f aca="false">AQ266-(COLUMN()/10000)</f>
        <v>11.9957</v>
      </c>
      <c r="AR264" s="314"/>
      <c r="AS264" s="314"/>
      <c r="AT264" s="314" t="n">
        <f aca="false">AT266-(COLUMN()/10000)</f>
        <v>11.9954</v>
      </c>
      <c r="AU264" s="314"/>
      <c r="AV264" s="314"/>
      <c r="AW264" s="314" t="n">
        <f aca="false">AW266-(COLUMN()/10000)</f>
        <v>4.9951</v>
      </c>
      <c r="AX264" s="314"/>
      <c r="AY264" s="314"/>
      <c r="AZ264" s="314" t="n">
        <f aca="false">AZ266-(COLUMN()/10000)</f>
        <v>4.9948</v>
      </c>
      <c r="BA264" s="314"/>
      <c r="BB264" s="314"/>
      <c r="BC264" s="314" t="n">
        <f aca="false">BC266-(COLUMN()/10000)</f>
        <v>4.9945</v>
      </c>
      <c r="BD264" s="314"/>
      <c r="BE264" s="314"/>
      <c r="BF264" s="314" t="n">
        <f aca="false">BF266-(COLUMN()/10000)</f>
        <v>4.9942</v>
      </c>
      <c r="BG264" s="314"/>
      <c r="BH264" s="314"/>
      <c r="BI264" s="314" t="n">
        <f aca="false">BI266-(COLUMN()/10000)</f>
        <v>4.9939</v>
      </c>
      <c r="BJ264" s="314"/>
      <c r="BK264" s="314"/>
      <c r="BL264" s="314" t="n">
        <f aca="false">BL266-(COLUMN()/10000)</f>
        <v>11.9936</v>
      </c>
      <c r="BM264" s="314"/>
      <c r="BN264" s="314"/>
      <c r="BO264" s="314" t="n">
        <f aca="false">BO266-(COLUMN()/10000)</f>
        <v>21.9933</v>
      </c>
      <c r="BP264" s="314"/>
      <c r="BQ264" s="314"/>
      <c r="BR264" s="314" t="n">
        <f aca="false">BR266-(COLUMN()/10000)</f>
        <v>4.993</v>
      </c>
      <c r="BS264" s="314"/>
      <c r="BT264" s="314"/>
      <c r="BU264" s="314" t="n">
        <f aca="false">BU266-(COLUMN()/10000)</f>
        <v>-0.0073</v>
      </c>
      <c r="BV264" s="314"/>
      <c r="BW264" s="314"/>
      <c r="BX264" s="314" t="n">
        <f aca="false">BX266-(COLUMN()/10000)</f>
        <v>-0.0076</v>
      </c>
      <c r="BY264" s="314"/>
      <c r="BZ264" s="314"/>
      <c r="CA264" s="314" t="n">
        <f aca="false">CA266-(COLUMN()/10000)</f>
        <v>-0.0079</v>
      </c>
      <c r="CB264" s="314"/>
      <c r="CC264" s="314"/>
      <c r="CD264" s="314" t="n">
        <f aca="false">CD266-(COLUMN()/10000)</f>
        <v>-0.0082</v>
      </c>
      <c r="CE264" s="314"/>
      <c r="CF264" s="314"/>
      <c r="CG264" s="314" t="n">
        <f aca="false">CG266-(COLUMN()/10000)</f>
        <v>-0.0085</v>
      </c>
      <c r="CH264" s="314"/>
      <c r="CI264" s="314"/>
      <c r="CJ264" s="314" t="n">
        <f aca="false">CJ266-(COLUMN()/10000)</f>
        <v>-0.0088</v>
      </c>
      <c r="CK264" s="314"/>
      <c r="CL264" s="314"/>
      <c r="CM264" s="314" t="n">
        <f aca="false">CM266-(COLUMN()/10000)</f>
        <v>-0.0091</v>
      </c>
      <c r="CN264" s="314"/>
      <c r="CO264" s="314"/>
      <c r="CP264" s="314" t="n">
        <f aca="false">CP266-(COLUMN()/10000)</f>
        <v>-0.0094</v>
      </c>
      <c r="CQ264" s="314"/>
      <c r="CR264" s="314"/>
      <c r="CS264" s="314" t="n">
        <f aca="false">CS266-(COLUMN()/10000)</f>
        <v>-0.0097</v>
      </c>
      <c r="CT264" s="314"/>
      <c r="CU264" s="314"/>
      <c r="CV264" s="314" t="n">
        <f aca="false">CV266-(COLUMN()/10000)</f>
        <v>-0.01</v>
      </c>
      <c r="CW264" s="314"/>
      <c r="CX264" s="314"/>
      <c r="CY264" s="314" t="n">
        <f aca="false">CY266-(COLUMN()/10000)</f>
        <v>-0.0103</v>
      </c>
      <c r="CZ264" s="314"/>
      <c r="DA264" s="314"/>
      <c r="DB264" s="314" t="n">
        <f aca="false">DB266-(COLUMN()/10000)</f>
        <v>-0.0106</v>
      </c>
      <c r="DC264" s="314"/>
      <c r="DD264" s="314"/>
      <c r="DE264" s="314" t="n">
        <f aca="false">DE266-(COLUMN()/10000)</f>
        <v>-0.0109</v>
      </c>
      <c r="DF264" s="314"/>
      <c r="DG264" s="314"/>
      <c r="DH264" s="314" t="n">
        <f aca="false">DH266-(COLUMN()/10000)</f>
        <v>-0.0112</v>
      </c>
      <c r="DI264" s="314"/>
      <c r="DJ264" s="314"/>
      <c r="DK264" s="314" t="n">
        <f aca="false">DK266-(COLUMN()/10000)</f>
        <v>-0.0115</v>
      </c>
      <c r="DL264" s="314"/>
      <c r="DM264" s="314"/>
      <c r="DN264" s="314" t="n">
        <f aca="false">DN266-(COLUMN()/10000)</f>
        <v>-0.0118</v>
      </c>
      <c r="DO264" s="314"/>
      <c r="DP264" s="314"/>
      <c r="DQ264" s="314" t="n">
        <f aca="false">DQ266-(COLUMN()/10000)</f>
        <v>-0.0121</v>
      </c>
      <c r="DR264" s="314"/>
      <c r="DS264" s="314"/>
      <c r="DT264" s="314" t="n">
        <f aca="false">DT266-(COLUMN()/10000)</f>
        <v>-0.0124</v>
      </c>
      <c r="DU264" s="314"/>
      <c r="DV264" s="314"/>
      <c r="DW264" s="314" t="n">
        <f aca="false">DW266-(COLUMN()/10000)</f>
        <v>-0.0127</v>
      </c>
      <c r="DX264" s="314"/>
      <c r="DY264" s="314"/>
      <c r="DZ264" s="314" t="n">
        <f aca="false">DZ266-(COLUMN()/10000)</f>
        <v>-0.013</v>
      </c>
      <c r="EA264" s="314"/>
      <c r="EB264" s="314"/>
      <c r="EC264" s="314" t="n">
        <f aca="false">EC266-(COLUMN()/10000)</f>
        <v>-0.0133</v>
      </c>
      <c r="ED264" s="314"/>
      <c r="EE264" s="314"/>
      <c r="EF264" s="314" t="n">
        <f aca="false">EF266-(COLUMN()/10000)</f>
        <v>-0.0136</v>
      </c>
      <c r="EG264" s="314"/>
      <c r="EH264" s="314"/>
      <c r="EI264" s="247"/>
      <c r="EJ264" s="0"/>
      <c r="EK264" s="0"/>
      <c r="EL264" s="0"/>
      <c r="EM264" s="0"/>
      <c r="EN264" s="0"/>
      <c r="EO264" s="0"/>
      <c r="EP264" s="0"/>
      <c r="EQ264" s="0"/>
      <c r="ER264" s="0"/>
      <c r="ES264" s="0"/>
      <c r="ET264" s="0"/>
      <c r="EU264" s="0"/>
      <c r="EV264" s="0"/>
      <c r="EW264" s="0"/>
      <c r="EX264" s="0"/>
      <c r="EY264" s="0"/>
      <c r="EZ264" s="0"/>
      <c r="FA264" s="0"/>
      <c r="FB264" s="0"/>
      <c r="FC264" s="0"/>
      <c r="FD264" s="0"/>
      <c r="FE264" s="0"/>
      <c r="FF264" s="0"/>
      <c r="FG264" s="0"/>
      <c r="FH264" s="0"/>
      <c r="FI264" s="0"/>
      <c r="FJ264" s="0"/>
      <c r="FK264" s="0"/>
      <c r="FL264" s="0"/>
      <c r="FM264" s="0"/>
      <c r="FN264" s="0"/>
      <c r="FO264" s="0"/>
      <c r="FP264" s="0"/>
      <c r="FQ264" s="0"/>
      <c r="FR264" s="0"/>
      <c r="FS264" s="0"/>
      <c r="FT264" s="0"/>
      <c r="FU264" s="0"/>
      <c r="FV264" s="0"/>
      <c r="FW264" s="0"/>
      <c r="FX264" s="0"/>
      <c r="FY264" s="0"/>
      <c r="FZ264" s="0"/>
      <c r="GA264" s="0"/>
      <c r="GB264" s="0"/>
      <c r="GC264" s="0"/>
      <c r="GD264" s="0"/>
      <c r="GE264" s="0"/>
      <c r="GF264" s="0"/>
      <c r="GG264" s="0"/>
      <c r="GH264" s="0"/>
      <c r="GI264" s="0"/>
      <c r="GJ264" s="0"/>
      <c r="GK264" s="0"/>
      <c r="GL264" s="0"/>
      <c r="GM264" s="0"/>
      <c r="GN264" s="0"/>
      <c r="GO264" s="0"/>
      <c r="GP264" s="0"/>
      <c r="GQ264" s="0"/>
      <c r="GR264" s="0"/>
      <c r="GS264" s="0"/>
      <c r="GT264" s="0"/>
      <c r="GU264" s="0"/>
      <c r="GV264" s="0"/>
      <c r="GW264" s="0"/>
      <c r="GX264" s="0"/>
      <c r="GY264" s="0"/>
      <c r="GZ264" s="0"/>
      <c r="HA264" s="0"/>
      <c r="HB264" s="0"/>
      <c r="HC264" s="0"/>
      <c r="HD264" s="0"/>
      <c r="HE264" s="0"/>
      <c r="HF264" s="0"/>
      <c r="HG264" s="0"/>
      <c r="HH264" s="0"/>
      <c r="HI264" s="0"/>
      <c r="HJ264" s="0"/>
      <c r="HK264" s="0"/>
      <c r="HL264" s="0"/>
      <c r="HM264" s="0"/>
      <c r="HN264" s="0"/>
      <c r="HO264" s="0"/>
      <c r="HP264" s="0"/>
      <c r="HQ264" s="0"/>
      <c r="HR264" s="0"/>
      <c r="HS264" s="0"/>
      <c r="HT264" s="0"/>
      <c r="HU264" s="0"/>
      <c r="HV264" s="0"/>
      <c r="HW264" s="0"/>
      <c r="HX264" s="0"/>
      <c r="HY264" s="0"/>
      <c r="HZ264" s="0"/>
      <c r="IA264" s="0"/>
      <c r="IB264" s="0"/>
      <c r="IC264" s="0"/>
      <c r="ID264" s="0"/>
      <c r="IE264" s="0"/>
      <c r="IF264" s="0"/>
      <c r="IG264" s="0"/>
      <c r="IH264" s="0"/>
      <c r="II264" s="0"/>
      <c r="IJ264" s="0"/>
      <c r="IK264" s="0"/>
      <c r="IL264" s="0"/>
      <c r="IM264" s="0"/>
      <c r="IN264" s="0"/>
      <c r="IO264" s="0"/>
      <c r="IP264" s="0"/>
      <c r="IQ264" s="0"/>
      <c r="IR264" s="0"/>
      <c r="IS264" s="0"/>
      <c r="IT264" s="0"/>
      <c r="IU264" s="0"/>
      <c r="IV264" s="0"/>
      <c r="IW264" s="0"/>
      <c r="IX264" s="0"/>
      <c r="IY264" s="0"/>
      <c r="IZ264" s="0"/>
      <c r="JA264" s="0"/>
      <c r="JB264" s="0"/>
      <c r="JC264" s="0"/>
      <c r="JD264" s="0"/>
      <c r="JE264" s="0"/>
      <c r="JF264" s="0"/>
      <c r="JG264" s="0"/>
      <c r="JH264" s="0"/>
      <c r="JI264" s="0"/>
      <c r="JJ264" s="0"/>
      <c r="JK264" s="0"/>
      <c r="JL264" s="0"/>
      <c r="JM264" s="0"/>
      <c r="JN264" s="0"/>
      <c r="JO264" s="0"/>
      <c r="JP264" s="0"/>
      <c r="JQ264" s="0"/>
      <c r="JR264" s="0"/>
      <c r="JS264" s="0"/>
      <c r="JT264" s="0"/>
      <c r="JU264" s="0"/>
      <c r="JV264" s="0"/>
      <c r="JW264" s="0"/>
      <c r="JX264" s="0"/>
      <c r="JY264" s="0"/>
      <c r="JZ264" s="0"/>
      <c r="KA264" s="0"/>
      <c r="KB264" s="0"/>
      <c r="KC264" s="0"/>
      <c r="KD264" s="0"/>
      <c r="KE264" s="0"/>
      <c r="KF264" s="0"/>
      <c r="KG264" s="0"/>
      <c r="KH264" s="0"/>
      <c r="KI264" s="0"/>
      <c r="KJ264" s="0"/>
      <c r="KK264" s="0"/>
      <c r="KL264" s="0"/>
      <c r="KM264" s="0"/>
      <c r="KN264" s="0"/>
      <c r="KO264" s="0"/>
      <c r="KP264" s="0"/>
      <c r="KQ264" s="0"/>
      <c r="KR264" s="0"/>
      <c r="KS264" s="0"/>
      <c r="KT264" s="0"/>
      <c r="KU264" s="0"/>
      <c r="KV264" s="0"/>
      <c r="KW264" s="0"/>
      <c r="KX264" s="0"/>
      <c r="KY264" s="0"/>
      <c r="KZ264" s="0"/>
      <c r="LA264" s="0"/>
      <c r="LB264" s="0"/>
      <c r="LC264" s="0"/>
      <c r="LD264" s="0"/>
      <c r="LE264" s="0"/>
      <c r="LF264" s="0"/>
      <c r="LG264" s="0"/>
      <c r="LH264" s="0"/>
      <c r="LI264" s="0"/>
      <c r="LJ264" s="0"/>
      <c r="LK264" s="0"/>
      <c r="LL264" s="0"/>
      <c r="LM264" s="0"/>
      <c r="LN264" s="0"/>
      <c r="LO264" s="0"/>
      <c r="LP264" s="0"/>
      <c r="LQ264" s="0"/>
      <c r="LR264" s="0"/>
      <c r="LS264" s="0"/>
      <c r="LT264" s="0"/>
      <c r="LU264" s="0"/>
      <c r="LV264" s="0"/>
      <c r="LW264" s="0"/>
      <c r="LX264" s="0"/>
      <c r="LY264" s="0"/>
      <c r="LZ264" s="0"/>
      <c r="MA264" s="0"/>
      <c r="MB264" s="0"/>
      <c r="MC264" s="0"/>
      <c r="MD264" s="0"/>
      <c r="ME264" s="0"/>
      <c r="MF264" s="0"/>
      <c r="MG264" s="0"/>
      <c r="MH264" s="0"/>
      <c r="MI264" s="0"/>
      <c r="MJ264" s="0"/>
      <c r="MK264" s="0"/>
      <c r="ML264" s="0"/>
      <c r="MM264" s="0"/>
      <c r="MN264" s="0"/>
      <c r="MO264" s="0"/>
      <c r="MP264" s="0"/>
      <c r="MQ264" s="0"/>
      <c r="MR264" s="0"/>
      <c r="MS264" s="0"/>
      <c r="MT264" s="0"/>
      <c r="MU264" s="0"/>
      <c r="MV264" s="0"/>
      <c r="MW264" s="0"/>
      <c r="MX264" s="0"/>
      <c r="MY264" s="0"/>
      <c r="MZ264" s="0"/>
      <c r="NA264" s="0"/>
      <c r="NB264" s="0"/>
      <c r="NC264" s="0"/>
      <c r="ND264" s="0"/>
      <c r="NE264" s="0"/>
      <c r="NF264" s="0"/>
      <c r="NG264" s="0"/>
      <c r="NH264" s="0"/>
      <c r="NI264" s="0"/>
      <c r="NJ264" s="0"/>
      <c r="NK264" s="0"/>
      <c r="NL264" s="0"/>
      <c r="NM264" s="0"/>
      <c r="NN264" s="0"/>
      <c r="NO264" s="0"/>
      <c r="NP264" s="0"/>
      <c r="NQ264" s="0"/>
      <c r="NR264" s="0"/>
      <c r="NS264" s="0"/>
      <c r="NT264" s="0"/>
      <c r="NU264" s="0"/>
      <c r="NV264" s="0"/>
      <c r="NW264" s="0"/>
      <c r="NX264" s="0"/>
      <c r="NY264" s="0"/>
      <c r="NZ264" s="0"/>
      <c r="OA264" s="0"/>
      <c r="OB264" s="0"/>
      <c r="OC264" s="0"/>
      <c r="OD264" s="0"/>
      <c r="OE264" s="0"/>
      <c r="OF264" s="0"/>
      <c r="OG264" s="0"/>
      <c r="OH264" s="0"/>
      <c r="OI264" s="0"/>
      <c r="OJ264" s="0"/>
      <c r="OK264" s="0"/>
      <c r="OL264" s="0"/>
      <c r="OM264" s="0"/>
      <c r="ON264" s="0"/>
      <c r="OO264" s="0"/>
      <c r="OP264" s="0"/>
      <c r="OQ264" s="0"/>
      <c r="OR264" s="0"/>
      <c r="OS264" s="0"/>
      <c r="OT264" s="0"/>
      <c r="OU264" s="0"/>
      <c r="OV264" s="0"/>
      <c r="OW264" s="0"/>
      <c r="OX264" s="0"/>
      <c r="OY264" s="0"/>
      <c r="OZ264" s="0"/>
      <c r="PA264" s="0"/>
      <c r="PB264" s="0"/>
      <c r="PC264" s="0"/>
      <c r="PD264" s="0"/>
      <c r="PE264" s="0"/>
      <c r="PF264" s="0"/>
      <c r="PG264" s="0"/>
      <c r="PH264" s="0"/>
      <c r="PI264" s="0"/>
      <c r="PJ264" s="0"/>
      <c r="PK264" s="0"/>
      <c r="PL264" s="0"/>
      <c r="PM264" s="0"/>
      <c r="PN264" s="0"/>
      <c r="PO264" s="0"/>
      <c r="PP264" s="0"/>
      <c r="PQ264" s="0"/>
      <c r="PR264" s="0"/>
      <c r="PS264" s="0"/>
      <c r="PT264" s="0"/>
      <c r="PU264" s="0"/>
      <c r="PV264" s="0"/>
      <c r="PW264" s="0"/>
      <c r="PX264" s="0"/>
      <c r="PY264" s="0"/>
      <c r="PZ264" s="0"/>
      <c r="QA264" s="0"/>
      <c r="QB264" s="0"/>
      <c r="QC264" s="0"/>
      <c r="QD264" s="0"/>
      <c r="QE264" s="0"/>
      <c r="QF264" s="0"/>
      <c r="QG264" s="0"/>
      <c r="QH264" s="0"/>
      <c r="QI264" s="0"/>
      <c r="QJ264" s="0"/>
      <c r="QK264" s="0"/>
      <c r="QL264" s="0"/>
      <c r="QM264" s="0"/>
      <c r="QN264" s="0"/>
      <c r="QO264" s="0"/>
      <c r="QP264" s="0"/>
      <c r="QQ264" s="0"/>
      <c r="QR264" s="0"/>
      <c r="QS264" s="0"/>
      <c r="QT264" s="0"/>
      <c r="QU264" s="0"/>
      <c r="QV264" s="0"/>
      <c r="QW264" s="0"/>
      <c r="QX264" s="0"/>
      <c r="QY264" s="0"/>
      <c r="QZ264" s="0"/>
      <c r="RA264" s="0"/>
      <c r="RB264" s="0"/>
      <c r="RC264" s="0"/>
      <c r="RD264" s="0"/>
      <c r="RE264" s="0"/>
      <c r="RF264" s="0"/>
      <c r="RG264" s="0"/>
      <c r="RH264" s="0"/>
      <c r="RI264" s="0"/>
      <c r="RJ264" s="0"/>
      <c r="RK264" s="0"/>
      <c r="RL264" s="0"/>
      <c r="RM264" s="0"/>
      <c r="RN264" s="0"/>
      <c r="RO264" s="0"/>
      <c r="RP264" s="0"/>
      <c r="RQ264" s="0"/>
      <c r="RR264" s="0"/>
      <c r="RS264" s="0"/>
      <c r="RT264" s="0"/>
      <c r="RU264" s="0"/>
      <c r="RV264" s="0"/>
      <c r="RW264" s="0"/>
      <c r="RX264" s="0"/>
      <c r="RY264" s="0"/>
      <c r="RZ264" s="0"/>
      <c r="SA264" s="0"/>
      <c r="SB264" s="0"/>
      <c r="SC264" s="0"/>
      <c r="SD264" s="0"/>
      <c r="SE264" s="0"/>
      <c r="SF264" s="0"/>
      <c r="SG264" s="0"/>
      <c r="SH264" s="0"/>
      <c r="SI264" s="0"/>
      <c r="SJ264" s="0"/>
      <c r="SK264" s="0"/>
      <c r="SL264" s="0"/>
      <c r="SM264" s="0"/>
      <c r="SN264" s="0"/>
      <c r="SO264" s="0"/>
      <c r="SP264" s="0"/>
      <c r="SQ264" s="0"/>
      <c r="SR264" s="0"/>
      <c r="SS264" s="0"/>
      <c r="ST264" s="0"/>
      <c r="SU264" s="0"/>
      <c r="SV264" s="0"/>
      <c r="SW264" s="0"/>
      <c r="SX264" s="0"/>
      <c r="SY264" s="0"/>
      <c r="SZ264" s="0"/>
      <c r="TA264" s="0"/>
      <c r="TB264" s="0"/>
      <c r="TC264" s="0"/>
      <c r="TD264" s="0"/>
      <c r="TE264" s="0"/>
      <c r="TF264" s="0"/>
      <c r="TG264" s="0"/>
      <c r="TH264" s="0"/>
      <c r="TI264" s="0"/>
      <c r="TJ264" s="0"/>
      <c r="TK264" s="0"/>
      <c r="TL264" s="0"/>
      <c r="TM264" s="0"/>
      <c r="TN264" s="0"/>
      <c r="TO264" s="0"/>
      <c r="TP264" s="0"/>
      <c r="TQ264" s="0"/>
      <c r="TR264" s="0"/>
      <c r="TS264" s="0"/>
      <c r="TT264" s="0"/>
      <c r="TU264" s="0"/>
      <c r="TV264" s="0"/>
      <c r="TW264" s="0"/>
      <c r="TX264" s="0"/>
      <c r="TY264" s="0"/>
      <c r="TZ264" s="0"/>
      <c r="UA264" s="0"/>
      <c r="UB264" s="0"/>
      <c r="UC264" s="0"/>
      <c r="UD264" s="0"/>
      <c r="UE264" s="0"/>
      <c r="UF264" s="0"/>
      <c r="UG264" s="0"/>
      <c r="UH264" s="0"/>
      <c r="UI264" s="0"/>
      <c r="UJ264" s="0"/>
      <c r="UK264" s="0"/>
      <c r="UL264" s="0"/>
      <c r="UM264" s="0"/>
      <c r="UN264" s="0"/>
      <c r="UO264" s="0"/>
      <c r="UP264" s="0"/>
      <c r="UQ264" s="0"/>
      <c r="UR264" s="0"/>
      <c r="US264" s="0"/>
      <c r="UT264" s="0"/>
      <c r="UU264" s="0"/>
      <c r="UV264" s="0"/>
      <c r="UW264" s="0"/>
      <c r="UX264" s="0"/>
      <c r="UY264" s="0"/>
      <c r="UZ264" s="0"/>
      <c r="VA264" s="0"/>
      <c r="VB264" s="0"/>
      <c r="VC264" s="0"/>
      <c r="VD264" s="0"/>
      <c r="VE264" s="0"/>
      <c r="VF264" s="0"/>
      <c r="VG264" s="0"/>
      <c r="VH264" s="0"/>
      <c r="VI264" s="0"/>
      <c r="VJ264" s="0"/>
      <c r="VK264" s="0"/>
      <c r="VL264" s="0"/>
      <c r="VM264" s="0"/>
      <c r="VN264" s="0"/>
      <c r="VO264" s="0"/>
      <c r="VP264" s="0"/>
      <c r="VQ264" s="0"/>
      <c r="VR264" s="0"/>
      <c r="VS264" s="0"/>
      <c r="VT264" s="0"/>
      <c r="VU264" s="0"/>
      <c r="VV264" s="0"/>
      <c r="VW264" s="0"/>
      <c r="VX264" s="0"/>
      <c r="VY264" s="0"/>
      <c r="VZ264" s="0"/>
      <c r="WA264" s="0"/>
      <c r="WB264" s="0"/>
      <c r="WC264" s="0"/>
      <c r="WD264" s="0"/>
      <c r="WE264" s="0"/>
      <c r="WF264" s="0"/>
      <c r="WG264" s="0"/>
      <c r="WH264" s="0"/>
      <c r="WI264" s="0"/>
      <c r="WJ264" s="0"/>
      <c r="WK264" s="0"/>
      <c r="WL264" s="0"/>
      <c r="WM264" s="0"/>
      <c r="WN264" s="0"/>
      <c r="WO264" s="0"/>
      <c r="WP264" s="0"/>
      <c r="WQ264" s="0"/>
      <c r="WR264" s="0"/>
      <c r="WS264" s="0"/>
      <c r="WT264" s="0"/>
      <c r="WU264" s="0"/>
      <c r="WV264" s="0"/>
      <c r="WW264" s="0"/>
      <c r="WX264" s="0"/>
      <c r="WY264" s="0"/>
      <c r="WZ264" s="0"/>
      <c r="XA264" s="0"/>
      <c r="XB264" s="0"/>
      <c r="XC264" s="0"/>
      <c r="XD264" s="0"/>
      <c r="XE264" s="0"/>
      <c r="XF264" s="0"/>
      <c r="XG264" s="0"/>
      <c r="XH264" s="0"/>
      <c r="XI264" s="0"/>
      <c r="XJ264" s="0"/>
      <c r="XK264" s="0"/>
      <c r="XL264" s="0"/>
      <c r="XM264" s="0"/>
      <c r="XN264" s="0"/>
      <c r="XO264" s="0"/>
      <c r="XP264" s="0"/>
      <c r="XQ264" s="0"/>
      <c r="XR264" s="0"/>
      <c r="XS264" s="0"/>
      <c r="XT264" s="0"/>
      <c r="XU264" s="0"/>
      <c r="XV264" s="0"/>
      <c r="XW264" s="0"/>
      <c r="XX264" s="0"/>
      <c r="XY264" s="0"/>
      <c r="XZ264" s="0"/>
      <c r="YA264" s="0"/>
      <c r="YB264" s="0"/>
      <c r="YC264" s="0"/>
      <c r="YD264" s="0"/>
      <c r="YE264" s="0"/>
      <c r="YF264" s="0"/>
      <c r="YG264" s="0"/>
      <c r="YH264" s="0"/>
      <c r="YI264" s="0"/>
      <c r="YJ264" s="0"/>
      <c r="YK264" s="0"/>
      <c r="YL264" s="0"/>
      <c r="YM264" s="0"/>
      <c r="YN264" s="0"/>
      <c r="YO264" s="0"/>
      <c r="YP264" s="0"/>
      <c r="YQ264" s="0"/>
      <c r="YR264" s="0"/>
      <c r="YS264" s="0"/>
      <c r="YT264" s="0"/>
      <c r="YU264" s="0"/>
      <c r="YV264" s="0"/>
      <c r="YW264" s="0"/>
      <c r="YX264" s="0"/>
      <c r="YY264" s="0"/>
      <c r="YZ264" s="0"/>
      <c r="ZA264" s="0"/>
      <c r="ZB264" s="0"/>
      <c r="ZC264" s="0"/>
      <c r="ZD264" s="0"/>
      <c r="ZE264" s="0"/>
      <c r="ZF264" s="0"/>
      <c r="ZG264" s="0"/>
      <c r="ZH264" s="0"/>
      <c r="ZI264" s="0"/>
      <c r="ZJ264" s="0"/>
      <c r="ZK264" s="0"/>
      <c r="ZL264" s="0"/>
      <c r="ZM264" s="0"/>
      <c r="ZN264" s="0"/>
      <c r="ZO264" s="0"/>
      <c r="ZP264" s="0"/>
      <c r="ZQ264" s="0"/>
      <c r="ZR264" s="0"/>
      <c r="ZS264" s="0"/>
      <c r="ZT264" s="0"/>
      <c r="ZU264" s="0"/>
      <c r="ZV264" s="0"/>
      <c r="ZW264" s="0"/>
      <c r="ZX264" s="0"/>
      <c r="ZY264" s="0"/>
      <c r="ZZ264" s="0"/>
      <c r="AAA264" s="0"/>
      <c r="AAB264" s="0"/>
      <c r="AAC264" s="0"/>
      <c r="AAD264" s="0"/>
      <c r="AAE264" s="0"/>
      <c r="AAF264" s="0"/>
      <c r="AAG264" s="0"/>
      <c r="AAH264" s="0"/>
      <c r="AAI264" s="0"/>
      <c r="AAJ264" s="0"/>
      <c r="AAK264" s="0"/>
      <c r="AAL264" s="0"/>
      <c r="AAM264" s="0"/>
      <c r="AAN264" s="0"/>
      <c r="AAO264" s="0"/>
      <c r="AAP264" s="0"/>
      <c r="AAQ264" s="0"/>
      <c r="AAR264" s="0"/>
      <c r="AAS264" s="0"/>
      <c r="AAT264" s="0"/>
      <c r="AAU264" s="0"/>
      <c r="AAV264" s="0"/>
      <c r="AAW264" s="0"/>
      <c r="AAX264" s="0"/>
      <c r="AAY264" s="0"/>
      <c r="AAZ264" s="0"/>
      <c r="ABA264" s="0"/>
      <c r="ABB264" s="0"/>
      <c r="ABC264" s="0"/>
      <c r="ABD264" s="0"/>
      <c r="ABE264" s="0"/>
      <c r="ABF264" s="0"/>
      <c r="ABG264" s="0"/>
      <c r="ABH264" s="0"/>
      <c r="ABI264" s="0"/>
      <c r="ABJ264" s="0"/>
      <c r="ABK264" s="0"/>
      <c r="ABL264" s="0"/>
      <c r="ABM264" s="0"/>
      <c r="ABN264" s="0"/>
      <c r="ABO264" s="0"/>
      <c r="ABP264" s="0"/>
      <c r="ABQ264" s="0"/>
      <c r="ABR264" s="0"/>
      <c r="ABS264" s="0"/>
      <c r="ABT264" s="0"/>
      <c r="ABU264" s="0"/>
      <c r="ABV264" s="0"/>
      <c r="ABW264" s="0"/>
      <c r="ABX264" s="0"/>
      <c r="ABY264" s="0"/>
      <c r="ABZ264" s="0"/>
      <c r="ACA264" s="0"/>
      <c r="ACB264" s="0"/>
      <c r="ACC264" s="0"/>
      <c r="ACD264" s="0"/>
      <c r="ACE264" s="0"/>
      <c r="ACF264" s="0"/>
      <c r="ACG264" s="0"/>
      <c r="ACH264" s="0"/>
      <c r="ACI264" s="0"/>
      <c r="ACJ264" s="0"/>
      <c r="ACK264" s="0"/>
      <c r="ACL264" s="0"/>
      <c r="ACM264" s="0"/>
      <c r="ACN264" s="0"/>
      <c r="ACO264" s="0"/>
      <c r="ACP264" s="0"/>
      <c r="ACQ264" s="0"/>
      <c r="ACR264" s="0"/>
      <c r="ACS264" s="0"/>
      <c r="ACT264" s="0"/>
      <c r="ACU264" s="0"/>
      <c r="ACV264" s="0"/>
      <c r="ACW264" s="0"/>
      <c r="ACX264" s="0"/>
      <c r="ACY264" s="0"/>
      <c r="ACZ264" s="0"/>
      <c r="ADA264" s="0"/>
      <c r="ADB264" s="0"/>
      <c r="ADC264" s="0"/>
      <c r="ADD264" s="0"/>
      <c r="ADE264" s="0"/>
      <c r="ADF264" s="0"/>
      <c r="ADG264" s="0"/>
      <c r="ADH264" s="0"/>
      <c r="ADI264" s="0"/>
      <c r="ADJ264" s="0"/>
      <c r="ADK264" s="0"/>
      <c r="ADL264" s="0"/>
      <c r="ADM264" s="0"/>
      <c r="ADN264" s="0"/>
      <c r="ADO264" s="0"/>
      <c r="ADP264" s="0"/>
      <c r="ADQ264" s="0"/>
      <c r="ADR264" s="0"/>
      <c r="ADS264" s="0"/>
      <c r="ADT264" s="0"/>
      <c r="ADU264" s="0"/>
      <c r="ADV264" s="0"/>
      <c r="ADW264" s="0"/>
      <c r="ADX264" s="0"/>
      <c r="ADY264" s="0"/>
      <c r="ADZ264" s="0"/>
      <c r="AEA264" s="0"/>
      <c r="AEB264" s="0"/>
      <c r="AEC264" s="0"/>
      <c r="AED264" s="0"/>
      <c r="AEE264" s="0"/>
      <c r="AEF264" s="0"/>
      <c r="AEG264" s="0"/>
      <c r="AEH264" s="0"/>
      <c r="AEI264" s="0"/>
      <c r="AEJ264" s="0"/>
      <c r="AEK264" s="0"/>
      <c r="AEL264" s="0"/>
      <c r="AEM264" s="0"/>
      <c r="AEN264" s="0"/>
      <c r="AEO264" s="0"/>
      <c r="AEP264" s="0"/>
      <c r="AEQ264" s="0"/>
      <c r="AER264" s="0"/>
      <c r="AES264" s="0"/>
      <c r="AET264" s="0"/>
      <c r="AEU264" s="0"/>
      <c r="AEV264" s="0"/>
      <c r="AEW264" s="0"/>
      <c r="AEX264" s="0"/>
      <c r="AEY264" s="0"/>
      <c r="AEZ264" s="0"/>
      <c r="AFA264" s="0"/>
      <c r="AFB264" s="0"/>
      <c r="AFC264" s="0"/>
      <c r="AFD264" s="0"/>
      <c r="AFE264" s="0"/>
      <c r="AFF264" s="0"/>
      <c r="AFG264" s="0"/>
      <c r="AFH264" s="0"/>
      <c r="AFI264" s="0"/>
      <c r="AFJ264" s="0"/>
      <c r="AFK264" s="0"/>
      <c r="AFL264" s="0"/>
      <c r="AFM264" s="0"/>
      <c r="AFN264" s="0"/>
      <c r="AFO264" s="0"/>
      <c r="AFP264" s="0"/>
      <c r="AFQ264" s="0"/>
      <c r="AFR264" s="0"/>
      <c r="AFS264" s="0"/>
      <c r="AFT264" s="0"/>
      <c r="AFU264" s="0"/>
      <c r="AFV264" s="0"/>
      <c r="AFW264" s="0"/>
      <c r="AFX264" s="0"/>
      <c r="AFY264" s="0"/>
      <c r="AFZ264" s="0"/>
      <c r="AGA264" s="0"/>
      <c r="AGB264" s="0"/>
      <c r="AGC264" s="0"/>
      <c r="AGD264" s="0"/>
      <c r="AGE264" s="0"/>
      <c r="AGF264" s="0"/>
      <c r="AGG264" s="0"/>
      <c r="AGH264" s="0"/>
      <c r="AGI264" s="0"/>
      <c r="AGJ264" s="0"/>
      <c r="AGK264" s="0"/>
      <c r="AGL264" s="0"/>
      <c r="AGM264" s="0"/>
      <c r="AGN264" s="0"/>
      <c r="AGO264" s="0"/>
      <c r="AGP264" s="0"/>
      <c r="AGQ264" s="0"/>
      <c r="AGR264" s="0"/>
      <c r="AGS264" s="0"/>
      <c r="AGT264" s="0"/>
      <c r="AGU264" s="0"/>
      <c r="AGV264" s="0"/>
      <c r="AGW264" s="0"/>
      <c r="AGX264" s="0"/>
      <c r="AGY264" s="0"/>
      <c r="AGZ264" s="0"/>
      <c r="AHA264" s="0"/>
      <c r="AHB264" s="0"/>
      <c r="AHC264" s="0"/>
      <c r="AHD264" s="0"/>
      <c r="AHE264" s="0"/>
      <c r="AHF264" s="0"/>
      <c r="AHG264" s="0"/>
      <c r="AHH264" s="0"/>
      <c r="AHI264" s="0"/>
      <c r="AHJ264" s="0"/>
      <c r="AHK264" s="0"/>
      <c r="AHL264" s="0"/>
      <c r="AHM264" s="0"/>
      <c r="AHN264" s="0"/>
      <c r="AHO264" s="0"/>
      <c r="AHP264" s="0"/>
      <c r="AHQ264" s="0"/>
      <c r="AHR264" s="0"/>
      <c r="AHS264" s="0"/>
      <c r="AHT264" s="0"/>
      <c r="AHU264" s="0"/>
      <c r="AHV264" s="0"/>
      <c r="AHW264" s="0"/>
      <c r="AHX264" s="0"/>
      <c r="AHY264" s="0"/>
      <c r="AHZ264" s="0"/>
      <c r="AIA264" s="0"/>
      <c r="AIB264" s="0"/>
      <c r="AIC264" s="0"/>
      <c r="AID264" s="0"/>
      <c r="AIE264" s="0"/>
      <c r="AIF264" s="0"/>
      <c r="AIG264" s="0"/>
      <c r="AIH264" s="0"/>
      <c r="AII264" s="0"/>
      <c r="AIJ264" s="0"/>
      <c r="AIK264" s="0"/>
      <c r="AIL264" s="0"/>
      <c r="AIM264" s="0"/>
      <c r="AIN264" s="0"/>
      <c r="AIO264" s="0"/>
      <c r="AIP264" s="0"/>
      <c r="AIQ264" s="0"/>
      <c r="AIR264" s="0"/>
      <c r="AIS264" s="0"/>
      <c r="AIT264" s="0"/>
      <c r="AIU264" s="0"/>
      <c r="AIV264" s="0"/>
      <c r="AIW264" s="0"/>
      <c r="AIX264" s="0"/>
      <c r="AIY264" s="0"/>
      <c r="AIZ264" s="0"/>
      <c r="AJA264" s="0"/>
      <c r="AJB264" s="0"/>
      <c r="AJC264" s="0"/>
      <c r="AJD264" s="0"/>
      <c r="AJE264" s="0"/>
      <c r="AJF264" s="0"/>
      <c r="AJG264" s="0"/>
      <c r="AJH264" s="0"/>
      <c r="AJI264" s="0"/>
      <c r="AJJ264" s="0"/>
      <c r="AJK264" s="0"/>
      <c r="AJL264" s="0"/>
      <c r="AJM264" s="0"/>
      <c r="AJN264" s="0"/>
      <c r="AJO264" s="0"/>
      <c r="AJP264" s="0"/>
      <c r="AJQ264" s="0"/>
      <c r="AJR264" s="0"/>
      <c r="AJS264" s="0"/>
      <c r="AJT264" s="0"/>
      <c r="AJU264" s="0"/>
      <c r="AJV264" s="0"/>
      <c r="AJW264" s="0"/>
      <c r="AJX264" s="0"/>
      <c r="AJY264" s="0"/>
      <c r="AJZ264" s="0"/>
      <c r="AKA264" s="0"/>
      <c r="AKB264" s="0"/>
      <c r="AKC264" s="0"/>
      <c r="AKD264" s="0"/>
      <c r="AKE264" s="0"/>
      <c r="AKF264" s="0"/>
      <c r="AKG264" s="0"/>
      <c r="AKH264" s="0"/>
      <c r="AKI264" s="0"/>
      <c r="AKJ264" s="0"/>
      <c r="AKK264" s="0"/>
      <c r="AKL264" s="0"/>
      <c r="AKM264" s="0"/>
      <c r="AKN264" s="0"/>
      <c r="AKO264" s="0"/>
      <c r="AKP264" s="0"/>
      <c r="AKQ264" s="0"/>
      <c r="AKR264" s="0"/>
      <c r="AKS264" s="0"/>
      <c r="AKT264" s="0"/>
      <c r="AKU264" s="0"/>
      <c r="AKV264" s="0"/>
      <c r="AKW264" s="0"/>
      <c r="AKX264" s="0"/>
      <c r="AKY264" s="0"/>
      <c r="AKZ264" s="0"/>
      <c r="ALA264" s="0"/>
      <c r="ALB264" s="0"/>
      <c r="ALC264" s="0"/>
      <c r="ALD264" s="0"/>
      <c r="ALE264" s="0"/>
      <c r="ALF264" s="0"/>
      <c r="ALG264" s="0"/>
      <c r="ALH264" s="0"/>
      <c r="ALI264" s="0"/>
      <c r="ALJ264" s="0"/>
      <c r="ALK264" s="0"/>
      <c r="ALL264" s="0"/>
      <c r="ALM264" s="0"/>
      <c r="ALN264" s="0"/>
      <c r="ALO264" s="0"/>
      <c r="ALP264" s="0"/>
      <c r="ALQ264" s="0"/>
      <c r="ALR264" s="0"/>
      <c r="ALS264" s="0"/>
      <c r="ALT264" s="0"/>
      <c r="ALU264" s="0"/>
      <c r="ALV264" s="0"/>
      <c r="ALW264" s="0"/>
      <c r="ALX264" s="0"/>
      <c r="ALY264" s="0"/>
      <c r="ALZ264" s="0"/>
      <c r="AMA264" s="0"/>
      <c r="AMB264" s="0"/>
      <c r="AMC264" s="0"/>
      <c r="AMD264" s="0"/>
      <c r="AME264" s="0"/>
      <c r="AMF264" s="0"/>
      <c r="AMG264" s="0"/>
      <c r="AMH264" s="0"/>
      <c r="AMI264" s="0"/>
      <c r="AMJ264" s="0"/>
      <c r="AMK264" s="0"/>
      <c r="AML264" s="0"/>
      <c r="AMM264" s="0"/>
      <c r="AMN264" s="0"/>
      <c r="AMO264" s="0"/>
      <c r="AMP264" s="0"/>
      <c r="AMQ264" s="0"/>
      <c r="AMR264" s="0"/>
      <c r="AMS264" s="0"/>
      <c r="AMT264" s="0"/>
      <c r="AMU264" s="0"/>
      <c r="AMV264" s="0"/>
      <c r="AMW264" s="0"/>
      <c r="AMX264" s="0"/>
      <c r="AMY264" s="0"/>
      <c r="AMZ264" s="0"/>
      <c r="ANA264" s="0"/>
      <c r="ANB264" s="0"/>
      <c r="ANC264" s="0"/>
      <c r="AND264" s="0"/>
      <c r="ANE264" s="0"/>
      <c r="ANF264" s="0"/>
      <c r="ANG264" s="0"/>
      <c r="ANH264" s="0"/>
      <c r="ANI264" s="0"/>
      <c r="ANJ264" s="0"/>
      <c r="ANK264" s="0"/>
      <c r="ANL264" s="0"/>
      <c r="ANM264" s="0"/>
      <c r="ANN264" s="0"/>
      <c r="ANO264" s="0"/>
      <c r="ANP264" s="0"/>
      <c r="ANQ264" s="0"/>
      <c r="ANR264" s="0"/>
      <c r="ANS264" s="0"/>
      <c r="ANT264" s="0"/>
      <c r="ANU264" s="0"/>
      <c r="ANV264" s="0"/>
      <c r="ANW264" s="0"/>
      <c r="ANX264" s="0"/>
      <c r="ANY264" s="0"/>
      <c r="ANZ264" s="0"/>
      <c r="AOA264" s="0"/>
      <c r="AOB264" s="0"/>
      <c r="AOC264" s="0"/>
      <c r="AOD264" s="0"/>
      <c r="AOE264" s="0"/>
      <c r="AOF264" s="0"/>
      <c r="AOG264" s="0"/>
      <c r="AOH264" s="0"/>
      <c r="AOI264" s="0"/>
      <c r="AOJ264" s="0"/>
      <c r="AOK264" s="0"/>
      <c r="AOL264" s="0"/>
      <c r="AOM264" s="0"/>
      <c r="AON264" s="0"/>
      <c r="AOO264" s="0"/>
      <c r="AOP264" s="0"/>
      <c r="AOQ264" s="0"/>
      <c r="AOR264" s="0"/>
      <c r="AOS264" s="0"/>
      <c r="AOT264" s="0"/>
      <c r="AOU264" s="0"/>
      <c r="AOV264" s="0"/>
      <c r="AOW264" s="0"/>
      <c r="AOX264" s="0"/>
      <c r="AOY264" s="0"/>
      <c r="AOZ264" s="0"/>
      <c r="APA264" s="0"/>
      <c r="APB264" s="0"/>
      <c r="APC264" s="0"/>
      <c r="APD264" s="0"/>
      <c r="APE264" s="0"/>
      <c r="APF264" s="0"/>
      <c r="APG264" s="0"/>
      <c r="APH264" s="0"/>
      <c r="API264" s="0"/>
      <c r="APJ264" s="0"/>
      <c r="APK264" s="0"/>
      <c r="APL264" s="0"/>
      <c r="APM264" s="0"/>
      <c r="APN264" s="0"/>
      <c r="APO264" s="0"/>
      <c r="APP264" s="0"/>
      <c r="APQ264" s="0"/>
      <c r="APR264" s="0"/>
      <c r="APS264" s="0"/>
      <c r="APT264" s="0"/>
      <c r="APU264" s="0"/>
      <c r="APV264" s="0"/>
      <c r="APW264" s="0"/>
      <c r="APX264" s="0"/>
      <c r="APY264" s="0"/>
      <c r="APZ264" s="0"/>
      <c r="AQA264" s="0"/>
      <c r="AQB264" s="0"/>
      <c r="AQC264" s="0"/>
      <c r="AQD264" s="0"/>
      <c r="AQE264" s="0"/>
      <c r="AQF264" s="0"/>
      <c r="AQG264" s="0"/>
      <c r="AQH264" s="0"/>
      <c r="AQI264" s="0"/>
      <c r="AQJ264" s="0"/>
      <c r="AQK264" s="0"/>
      <c r="AQL264" s="0"/>
      <c r="AQM264" s="0"/>
      <c r="AQN264" s="0"/>
      <c r="AQO264" s="0"/>
      <c r="AQP264" s="0"/>
      <c r="AQQ264" s="0"/>
      <c r="AQR264" s="0"/>
      <c r="AQS264" s="0"/>
      <c r="AQT264" s="0"/>
      <c r="AQU264" s="0"/>
      <c r="AQV264" s="0"/>
      <c r="AQW264" s="0"/>
      <c r="AQX264" s="0"/>
      <c r="AQY264" s="0"/>
      <c r="AQZ264" s="0"/>
      <c r="ARA264" s="0"/>
      <c r="ARB264" s="0"/>
      <c r="ARC264" s="0"/>
      <c r="ARD264" s="0"/>
      <c r="ARE264" s="0"/>
      <c r="ARF264" s="0"/>
      <c r="ARG264" s="0"/>
      <c r="ARH264" s="0"/>
      <c r="ARI264" s="0"/>
      <c r="ARJ264" s="0"/>
      <c r="ARK264" s="0"/>
      <c r="ARL264" s="0"/>
      <c r="ARM264" s="0"/>
      <c r="ARN264" s="0"/>
      <c r="ARO264" s="0"/>
      <c r="ARP264" s="0"/>
      <c r="ARQ264" s="0"/>
      <c r="ARR264" s="0"/>
      <c r="ARS264" s="0"/>
      <c r="ART264" s="0"/>
      <c r="ARU264" s="0"/>
      <c r="ARV264" s="0"/>
      <c r="ARW264" s="0"/>
      <c r="ARX264" s="0"/>
      <c r="ARY264" s="0"/>
      <c r="ARZ264" s="0"/>
      <c r="ASA264" s="0"/>
      <c r="ASB264" s="0"/>
      <c r="ASC264" s="0"/>
      <c r="ASD264" s="0"/>
      <c r="ASE264" s="0"/>
      <c r="ASF264" s="0"/>
      <c r="ASG264" s="0"/>
      <c r="ASH264" s="0"/>
      <c r="ASI264" s="0"/>
      <c r="ASJ264" s="0"/>
      <c r="ASK264" s="0"/>
      <c r="ASL264" s="0"/>
      <c r="ASM264" s="0"/>
      <c r="ASN264" s="0"/>
      <c r="ASO264" s="0"/>
      <c r="ASP264" s="0"/>
      <c r="ASQ264" s="0"/>
      <c r="ASR264" s="0"/>
      <c r="ASS264" s="0"/>
      <c r="AST264" s="0"/>
      <c r="ASU264" s="0"/>
      <c r="ASV264" s="0"/>
      <c r="ASW264" s="0"/>
      <c r="ASX264" s="0"/>
      <c r="ASY264" s="0"/>
      <c r="ASZ264" s="0"/>
      <c r="ATA264" s="0"/>
      <c r="ATB264" s="0"/>
      <c r="ATC264" s="0"/>
      <c r="ATD264" s="0"/>
      <c r="ATE264" s="0"/>
      <c r="ATF264" s="0"/>
      <c r="ATG264" s="0"/>
      <c r="ATH264" s="0"/>
      <c r="ATI264" s="0"/>
      <c r="ATJ264" s="0"/>
      <c r="ATK264" s="0"/>
      <c r="ATL264" s="0"/>
      <c r="ATM264" s="0"/>
      <c r="ATN264" s="0"/>
      <c r="ATO264" s="0"/>
      <c r="ATP264" s="0"/>
      <c r="ATQ264" s="0"/>
      <c r="ATR264" s="0"/>
      <c r="ATS264" s="0"/>
      <c r="ATT264" s="0"/>
      <c r="ATU264" s="0"/>
      <c r="ATV264" s="0"/>
      <c r="ATW264" s="0"/>
      <c r="ATX264" s="0"/>
      <c r="ATY264" s="0"/>
      <c r="ATZ264" s="0"/>
      <c r="AUA264" s="0"/>
      <c r="AUB264" s="0"/>
      <c r="AUC264" s="0"/>
      <c r="AUD264" s="0"/>
      <c r="AUE264" s="0"/>
      <c r="AUF264" s="0"/>
      <c r="AUG264" s="0"/>
      <c r="AUH264" s="0"/>
      <c r="AUI264" s="0"/>
      <c r="AUJ264" s="0"/>
      <c r="AUK264" s="0"/>
      <c r="AUL264" s="0"/>
      <c r="AUM264" s="0"/>
      <c r="AUN264" s="0"/>
      <c r="AUO264" s="0"/>
      <c r="AUP264" s="0"/>
      <c r="AUQ264" s="0"/>
      <c r="AUR264" s="0"/>
      <c r="AUS264" s="0"/>
      <c r="AUT264" s="0"/>
      <c r="AUU264" s="0"/>
      <c r="AUV264" s="0"/>
      <c r="AUW264" s="0"/>
      <c r="AUX264" s="0"/>
      <c r="AUY264" s="0"/>
      <c r="AUZ264" s="0"/>
      <c r="AVA264" s="0"/>
      <c r="AVB264" s="0"/>
      <c r="AVC264" s="0"/>
      <c r="AVD264" s="0"/>
      <c r="AVE264" s="0"/>
      <c r="AVF264" s="0"/>
      <c r="AVG264" s="0"/>
      <c r="AVH264" s="0"/>
      <c r="AVI264" s="0"/>
      <c r="AVJ264" s="0"/>
      <c r="AVK264" s="0"/>
      <c r="AVL264" s="0"/>
      <c r="AVM264" s="0"/>
      <c r="AVN264" s="0"/>
      <c r="AVO264" s="0"/>
      <c r="AVP264" s="0"/>
      <c r="AVQ264" s="0"/>
      <c r="AVR264" s="0"/>
      <c r="AVS264" s="0"/>
      <c r="AVT264" s="0"/>
      <c r="AVU264" s="0"/>
      <c r="AVV264" s="0"/>
      <c r="AVW264" s="0"/>
      <c r="AVX264" s="0"/>
      <c r="AVY264" s="0"/>
      <c r="AVZ264" s="0"/>
      <c r="AWA264" s="0"/>
      <c r="AWB264" s="0"/>
      <c r="AWC264" s="0"/>
      <c r="AWD264" s="0"/>
      <c r="AWE264" s="0"/>
      <c r="AWF264" s="0"/>
      <c r="AWG264" s="0"/>
      <c r="AWH264" s="0"/>
      <c r="AWI264" s="0"/>
      <c r="AWJ264" s="0"/>
      <c r="AWK264" s="0"/>
      <c r="AWL264" s="0"/>
      <c r="AWM264" s="0"/>
      <c r="AWN264" s="0"/>
      <c r="AWO264" s="0"/>
      <c r="AWP264" s="0"/>
      <c r="AWQ264" s="0"/>
      <c r="AWR264" s="0"/>
      <c r="AWS264" s="0"/>
      <c r="AWT264" s="0"/>
      <c r="AWU264" s="0"/>
      <c r="AWV264" s="0"/>
      <c r="AWW264" s="0"/>
      <c r="AWX264" s="0"/>
      <c r="AWY264" s="0"/>
      <c r="AWZ264" s="0"/>
      <c r="AXA264" s="0"/>
      <c r="AXB264" s="0"/>
      <c r="AXC264" s="0"/>
      <c r="AXD264" s="0"/>
      <c r="AXE264" s="0"/>
      <c r="AXF264" s="0"/>
      <c r="AXG264" s="0"/>
      <c r="AXH264" s="0"/>
      <c r="AXI264" s="0"/>
      <c r="AXJ264" s="0"/>
      <c r="AXK264" s="0"/>
      <c r="AXL264" s="0"/>
      <c r="AXM264" s="0"/>
      <c r="AXN264" s="0"/>
      <c r="AXO264" s="0"/>
      <c r="AXP264" s="0"/>
      <c r="AXQ264" s="0"/>
      <c r="AXR264" s="0"/>
      <c r="AXS264" s="0"/>
      <c r="AXT264" s="0"/>
      <c r="AXU264" s="0"/>
      <c r="AXV264" s="0"/>
      <c r="AXW264" s="0"/>
      <c r="AXX264" s="0"/>
      <c r="AXY264" s="0"/>
      <c r="AXZ264" s="0"/>
      <c r="AYA264" s="0"/>
      <c r="AYB264" s="0"/>
      <c r="AYC264" s="0"/>
      <c r="AYD264" s="0"/>
      <c r="AYE264" s="0"/>
      <c r="AYF264" s="0"/>
      <c r="AYG264" s="0"/>
      <c r="AYH264" s="0"/>
      <c r="AYI264" s="0"/>
      <c r="AYJ264" s="0"/>
      <c r="AYK264" s="0"/>
      <c r="AYL264" s="0"/>
      <c r="AYM264" s="0"/>
      <c r="AYN264" s="0"/>
      <c r="AYO264" s="0"/>
      <c r="AYP264" s="0"/>
      <c r="AYQ264" s="0"/>
      <c r="AYR264" s="0"/>
      <c r="AYS264" s="0"/>
      <c r="AYT264" s="0"/>
      <c r="AYU264" s="0"/>
      <c r="AYV264" s="0"/>
      <c r="AYW264" s="0"/>
      <c r="AYX264" s="0"/>
      <c r="AYY264" s="0"/>
      <c r="AYZ264" s="0"/>
      <c r="AZA264" s="0"/>
      <c r="AZB264" s="0"/>
      <c r="AZC264" s="0"/>
      <c r="AZD264" s="0"/>
      <c r="AZE264" s="0"/>
      <c r="AZF264" s="0"/>
      <c r="AZG264" s="0"/>
      <c r="AZH264" s="0"/>
      <c r="AZI264" s="0"/>
      <c r="AZJ264" s="0"/>
      <c r="AZK264" s="0"/>
      <c r="AZL264" s="0"/>
      <c r="AZM264" s="0"/>
      <c r="AZN264" s="0"/>
      <c r="AZO264" s="0"/>
      <c r="AZP264" s="0"/>
      <c r="AZQ264" s="0"/>
      <c r="AZR264" s="0"/>
      <c r="AZS264" s="0"/>
      <c r="AZT264" s="0"/>
      <c r="AZU264" s="0"/>
      <c r="AZV264" s="0"/>
      <c r="AZW264" s="0"/>
      <c r="AZX264" s="0"/>
      <c r="AZY264" s="0"/>
      <c r="AZZ264" s="0"/>
      <c r="BAA264" s="0"/>
      <c r="BAB264" s="0"/>
      <c r="BAC264" s="0"/>
      <c r="BAD264" s="0"/>
      <c r="BAE264" s="0"/>
      <c r="BAF264" s="0"/>
      <c r="BAG264" s="0"/>
      <c r="BAH264" s="0"/>
      <c r="BAI264" s="0"/>
      <c r="BAJ264" s="0"/>
      <c r="BAK264" s="0"/>
      <c r="BAL264" s="0"/>
      <c r="BAM264" s="0"/>
      <c r="BAN264" s="0"/>
      <c r="BAO264" s="0"/>
      <c r="BAP264" s="0"/>
      <c r="BAQ264" s="0"/>
      <c r="BAR264" s="0"/>
      <c r="BAS264" s="0"/>
      <c r="BAT264" s="0"/>
      <c r="BAU264" s="0"/>
      <c r="BAV264" s="0"/>
      <c r="BAW264" s="0"/>
      <c r="BAX264" s="0"/>
      <c r="BAY264" s="0"/>
      <c r="BAZ264" s="0"/>
      <c r="BBA264" s="0"/>
      <c r="BBB264" s="0"/>
      <c r="BBC264" s="0"/>
      <c r="BBD264" s="0"/>
      <c r="BBE264" s="0"/>
      <c r="BBF264" s="0"/>
      <c r="BBG264" s="0"/>
      <c r="BBH264" s="0"/>
      <c r="BBI264" s="0"/>
      <c r="BBJ264" s="0"/>
      <c r="BBK264" s="0"/>
      <c r="BBL264" s="0"/>
      <c r="BBM264" s="0"/>
      <c r="BBN264" s="0"/>
      <c r="BBO264" s="0"/>
      <c r="BBP264" s="0"/>
      <c r="BBQ264" s="0"/>
      <c r="BBR264" s="0"/>
      <c r="BBS264" s="0"/>
      <c r="BBT264" s="0"/>
      <c r="BBU264" s="0"/>
      <c r="BBV264" s="0"/>
      <c r="BBW264" s="0"/>
      <c r="BBX264" s="0"/>
      <c r="BBY264" s="0"/>
      <c r="BBZ264" s="0"/>
      <c r="BCA264" s="0"/>
      <c r="BCB264" s="0"/>
      <c r="BCC264" s="0"/>
      <c r="BCD264" s="0"/>
      <c r="BCE264" s="0"/>
      <c r="BCF264" s="0"/>
      <c r="BCG264" s="0"/>
      <c r="BCH264" s="0"/>
      <c r="BCI264" s="0"/>
      <c r="BCJ264" s="0"/>
      <c r="BCK264" s="0"/>
      <c r="BCL264" s="0"/>
      <c r="BCM264" s="0"/>
      <c r="BCN264" s="0"/>
      <c r="BCO264" s="0"/>
      <c r="BCP264" s="0"/>
      <c r="BCQ264" s="0"/>
      <c r="BCR264" s="0"/>
      <c r="BCS264" s="0"/>
      <c r="BCT264" s="0"/>
      <c r="BCU264" s="0"/>
      <c r="BCV264" s="0"/>
      <c r="BCW264" s="0"/>
      <c r="BCX264" s="0"/>
      <c r="BCY264" s="0"/>
      <c r="BCZ264" s="0"/>
      <c r="BDA264" s="0"/>
      <c r="BDB264" s="0"/>
      <c r="BDC264" s="0"/>
      <c r="BDD264" s="0"/>
      <c r="BDE264" s="0"/>
      <c r="BDF264" s="0"/>
      <c r="BDG264" s="0"/>
      <c r="BDH264" s="0"/>
      <c r="BDI264" s="0"/>
      <c r="BDJ264" s="0"/>
      <c r="BDK264" s="0"/>
      <c r="BDL264" s="0"/>
      <c r="BDM264" s="0"/>
      <c r="BDN264" s="0"/>
      <c r="BDO264" s="0"/>
      <c r="BDP264" s="0"/>
      <c r="BDQ264" s="0"/>
      <c r="BDR264" s="0"/>
      <c r="BDS264" s="0"/>
      <c r="BDT264" s="0"/>
      <c r="BDU264" s="0"/>
      <c r="BDV264" s="0"/>
      <c r="BDW264" s="0"/>
      <c r="BDX264" s="0"/>
      <c r="BDY264" s="0"/>
      <c r="BDZ264" s="0"/>
      <c r="BEA264" s="0"/>
      <c r="BEB264" s="0"/>
      <c r="BEC264" s="0"/>
      <c r="BED264" s="0"/>
      <c r="BEE264" s="0"/>
      <c r="BEF264" s="0"/>
      <c r="BEG264" s="0"/>
      <c r="BEH264" s="0"/>
      <c r="BEI264" s="0"/>
      <c r="BEJ264" s="0"/>
      <c r="BEK264" s="0"/>
      <c r="BEL264" s="0"/>
      <c r="BEM264" s="0"/>
      <c r="BEN264" s="0"/>
      <c r="BEO264" s="0"/>
      <c r="BEP264" s="0"/>
      <c r="BEQ264" s="0"/>
      <c r="BER264" s="0"/>
      <c r="BES264" s="0"/>
      <c r="BET264" s="0"/>
      <c r="BEU264" s="0"/>
      <c r="BEV264" s="0"/>
      <c r="BEW264" s="0"/>
      <c r="BEX264" s="0"/>
      <c r="BEY264" s="0"/>
      <c r="BEZ264" s="0"/>
      <c r="BFA264" s="0"/>
      <c r="BFB264" s="0"/>
      <c r="BFC264" s="0"/>
      <c r="BFD264" s="0"/>
      <c r="BFE264" s="0"/>
      <c r="BFF264" s="0"/>
      <c r="BFG264" s="0"/>
      <c r="BFH264" s="0"/>
      <c r="BFI264" s="0"/>
      <c r="BFJ264" s="0"/>
      <c r="BFK264" s="0"/>
      <c r="BFL264" s="0"/>
      <c r="BFM264" s="0"/>
      <c r="BFN264" s="0"/>
      <c r="BFO264" s="0"/>
      <c r="BFP264" s="0"/>
      <c r="BFQ264" s="0"/>
      <c r="BFR264" s="0"/>
      <c r="BFS264" s="0"/>
      <c r="BFT264" s="0"/>
      <c r="BFU264" s="0"/>
      <c r="BFV264" s="0"/>
      <c r="BFW264" s="0"/>
      <c r="BFX264" s="0"/>
      <c r="BFY264" s="0"/>
      <c r="BFZ264" s="0"/>
      <c r="BGA264" s="0"/>
      <c r="BGB264" s="0"/>
      <c r="BGC264" s="0"/>
      <c r="BGD264" s="0"/>
      <c r="BGE264" s="0"/>
      <c r="BGF264" s="0"/>
      <c r="BGG264" s="0"/>
      <c r="BGH264" s="0"/>
      <c r="BGI264" s="0"/>
      <c r="BGJ264" s="0"/>
      <c r="BGK264" s="0"/>
      <c r="BGL264" s="0"/>
      <c r="BGM264" s="0"/>
      <c r="BGN264" s="0"/>
      <c r="BGO264" s="0"/>
      <c r="BGP264" s="0"/>
      <c r="BGQ264" s="0"/>
      <c r="BGR264" s="0"/>
      <c r="BGS264" s="0"/>
      <c r="BGT264" s="0"/>
      <c r="BGU264" s="0"/>
      <c r="BGV264" s="0"/>
      <c r="BGW264" s="0"/>
      <c r="BGX264" s="0"/>
      <c r="BGY264" s="0"/>
      <c r="BGZ264" s="0"/>
      <c r="BHA264" s="0"/>
      <c r="BHB264" s="0"/>
      <c r="BHC264" s="0"/>
      <c r="BHD264" s="0"/>
      <c r="BHE264" s="0"/>
      <c r="BHF264" s="0"/>
      <c r="BHG264" s="0"/>
      <c r="BHH264" s="0"/>
      <c r="BHI264" s="0"/>
      <c r="BHJ264" s="0"/>
      <c r="BHK264" s="0"/>
      <c r="BHL264" s="0"/>
      <c r="BHM264" s="0"/>
      <c r="BHN264" s="0"/>
      <c r="BHO264" s="0"/>
      <c r="BHP264" s="0"/>
      <c r="BHQ264" s="0"/>
      <c r="BHR264" s="0"/>
      <c r="BHS264" s="0"/>
      <c r="BHT264" s="0"/>
      <c r="BHU264" s="0"/>
      <c r="BHV264" s="0"/>
      <c r="BHW264" s="0"/>
      <c r="BHX264" s="0"/>
      <c r="BHY264" s="0"/>
      <c r="BHZ264" s="0"/>
      <c r="BIA264" s="0"/>
      <c r="BIB264" s="0"/>
      <c r="BIC264" s="0"/>
      <c r="BID264" s="0"/>
      <c r="BIE264" s="0"/>
      <c r="BIF264" s="0"/>
      <c r="BIG264" s="0"/>
      <c r="BIH264" s="0"/>
      <c r="BII264" s="0"/>
      <c r="BIJ264" s="0"/>
      <c r="BIK264" s="0"/>
      <c r="BIL264" s="0"/>
      <c r="BIM264" s="0"/>
      <c r="BIN264" s="0"/>
      <c r="BIO264" s="0"/>
      <c r="BIP264" s="0"/>
      <c r="BIQ264" s="0"/>
      <c r="BIR264" s="0"/>
      <c r="BIS264" s="0"/>
      <c r="BIT264" s="0"/>
      <c r="BIU264" s="0"/>
      <c r="BIV264" s="0"/>
      <c r="BIW264" s="0"/>
      <c r="BIX264" s="0"/>
      <c r="BIY264" s="0"/>
      <c r="BIZ264" s="0"/>
      <c r="BJA264" s="0"/>
      <c r="BJB264" s="0"/>
      <c r="BJC264" s="0"/>
      <c r="BJD264" s="0"/>
      <c r="BJE264" s="0"/>
      <c r="BJF264" s="0"/>
      <c r="BJG264" s="0"/>
      <c r="BJH264" s="0"/>
      <c r="BJI264" s="0"/>
      <c r="BJJ264" s="0"/>
      <c r="BJK264" s="0"/>
      <c r="BJL264" s="0"/>
      <c r="BJM264" s="0"/>
      <c r="BJN264" s="0"/>
      <c r="BJO264" s="0"/>
      <c r="BJP264" s="0"/>
      <c r="BJQ264" s="0"/>
      <c r="BJR264" s="0"/>
      <c r="BJS264" s="0"/>
      <c r="BJT264" s="0"/>
      <c r="BJU264" s="0"/>
      <c r="BJV264" s="0"/>
      <c r="BJW264" s="0"/>
      <c r="BJX264" s="0"/>
      <c r="BJY264" s="0"/>
      <c r="BJZ264" s="0"/>
      <c r="BKA264" s="0"/>
      <c r="BKB264" s="0"/>
      <c r="BKC264" s="0"/>
      <c r="BKD264" s="0"/>
      <c r="BKE264" s="0"/>
      <c r="BKF264" s="0"/>
      <c r="BKG264" s="0"/>
      <c r="BKH264" s="0"/>
      <c r="BKI264" s="0"/>
      <c r="BKJ264" s="0"/>
      <c r="BKK264" s="0"/>
      <c r="BKL264" s="0"/>
      <c r="BKM264" s="0"/>
      <c r="BKN264" s="0"/>
      <c r="BKO264" s="0"/>
      <c r="BKP264" s="0"/>
      <c r="BKQ264" s="0"/>
      <c r="BKR264" s="0"/>
      <c r="BKS264" s="0"/>
      <c r="BKT264" s="0"/>
      <c r="BKU264" s="0"/>
      <c r="BKV264" s="0"/>
      <c r="BKW264" s="0"/>
      <c r="BKX264" s="0"/>
      <c r="BKY264" s="0"/>
      <c r="BKZ264" s="0"/>
      <c r="BLA264" s="0"/>
      <c r="BLB264" s="0"/>
      <c r="BLC264" s="0"/>
      <c r="BLD264" s="0"/>
      <c r="BLE264" s="0"/>
      <c r="BLF264" s="0"/>
      <c r="BLG264" s="0"/>
      <c r="BLH264" s="0"/>
      <c r="BLI264" s="0"/>
      <c r="BLJ264" s="0"/>
      <c r="BLK264" s="0"/>
      <c r="BLL264" s="0"/>
      <c r="BLM264" s="0"/>
      <c r="BLN264" s="0"/>
      <c r="BLO264" s="0"/>
      <c r="BLP264" s="0"/>
      <c r="BLQ264" s="0"/>
      <c r="BLR264" s="0"/>
      <c r="BLS264" s="0"/>
      <c r="BLT264" s="0"/>
      <c r="BLU264" s="0"/>
      <c r="BLV264" s="0"/>
      <c r="BLW264" s="0"/>
      <c r="BLX264" s="0"/>
      <c r="BLY264" s="0"/>
      <c r="BLZ264" s="0"/>
      <c r="BMA264" s="0"/>
      <c r="BMB264" s="0"/>
      <c r="BMC264" s="0"/>
      <c r="BMD264" s="0"/>
      <c r="BME264" s="0"/>
      <c r="BMF264" s="0"/>
      <c r="BMG264" s="0"/>
      <c r="BMH264" s="0"/>
      <c r="BMI264" s="0"/>
      <c r="BMJ264" s="0"/>
      <c r="BMK264" s="0"/>
      <c r="BML264" s="0"/>
      <c r="BMM264" s="0"/>
      <c r="BMN264" s="0"/>
      <c r="BMO264" s="0"/>
      <c r="BMP264" s="0"/>
      <c r="BMQ264" s="0"/>
      <c r="BMR264" s="0"/>
      <c r="BMS264" s="0"/>
      <c r="BMT264" s="0"/>
      <c r="BMU264" s="0"/>
      <c r="BMV264" s="0"/>
      <c r="BMW264" s="0"/>
      <c r="BMX264" s="0"/>
      <c r="BMY264" s="0"/>
      <c r="BMZ264" s="0"/>
      <c r="BNA264" s="0"/>
      <c r="BNB264" s="0"/>
      <c r="BNC264" s="0"/>
      <c r="BND264" s="0"/>
      <c r="BNE264" s="0"/>
      <c r="BNF264" s="0"/>
      <c r="BNG264" s="0"/>
      <c r="BNH264" s="0"/>
      <c r="BNI264" s="0"/>
      <c r="BNJ264" s="0"/>
      <c r="BNK264" s="0"/>
      <c r="BNL264" s="0"/>
      <c r="BNM264" s="0"/>
      <c r="BNN264" s="0"/>
      <c r="BNO264" s="0"/>
      <c r="BNP264" s="0"/>
      <c r="BNQ264" s="0"/>
      <c r="BNR264" s="0"/>
      <c r="BNS264" s="0"/>
      <c r="BNT264" s="0"/>
      <c r="BNU264" s="0"/>
      <c r="BNV264" s="0"/>
      <c r="BNW264" s="0"/>
      <c r="BNX264" s="0"/>
      <c r="BNY264" s="0"/>
      <c r="BNZ264" s="0"/>
      <c r="BOA264" s="0"/>
      <c r="BOB264" s="0"/>
      <c r="BOC264" s="0"/>
      <c r="BOD264" s="0"/>
      <c r="BOE264" s="0"/>
      <c r="BOF264" s="0"/>
      <c r="BOG264" s="0"/>
      <c r="BOH264" s="0"/>
      <c r="BOI264" s="0"/>
      <c r="BOJ264" s="0"/>
      <c r="BOK264" s="0"/>
      <c r="BOL264" s="0"/>
      <c r="BOM264" s="0"/>
      <c r="BON264" s="0"/>
      <c r="BOO264" s="0"/>
      <c r="BOP264" s="0"/>
      <c r="BOQ264" s="0"/>
      <c r="BOR264" s="0"/>
      <c r="BOS264" s="0"/>
      <c r="BOT264" s="0"/>
      <c r="BOU264" s="0"/>
      <c r="BOV264" s="0"/>
      <c r="BOW264" s="0"/>
      <c r="BOX264" s="0"/>
      <c r="BOY264" s="0"/>
      <c r="BOZ264" s="0"/>
      <c r="BPA264" s="0"/>
      <c r="BPB264" s="0"/>
      <c r="BPC264" s="0"/>
      <c r="BPD264" s="0"/>
      <c r="BPE264" s="0"/>
      <c r="BPF264" s="0"/>
      <c r="BPG264" s="0"/>
      <c r="BPH264" s="0"/>
      <c r="BPI264" s="0"/>
      <c r="BPJ264" s="0"/>
      <c r="BPK264" s="0"/>
      <c r="BPL264" s="0"/>
      <c r="BPM264" s="0"/>
      <c r="BPN264" s="0"/>
      <c r="BPO264" s="0"/>
      <c r="BPP264" s="0"/>
      <c r="BPQ264" s="0"/>
      <c r="BPR264" s="0"/>
      <c r="BPS264" s="0"/>
      <c r="BPT264" s="0"/>
      <c r="BPU264" s="0"/>
      <c r="BPV264" s="0"/>
      <c r="BPW264" s="0"/>
      <c r="BPX264" s="0"/>
      <c r="BPY264" s="0"/>
      <c r="BPZ264" s="0"/>
      <c r="BQA264" s="0"/>
      <c r="BQB264" s="0"/>
      <c r="BQC264" s="0"/>
      <c r="BQD264" s="0"/>
      <c r="BQE264" s="0"/>
      <c r="BQF264" s="0"/>
      <c r="BQG264" s="0"/>
      <c r="BQH264" s="0"/>
      <c r="BQI264" s="0"/>
      <c r="BQJ264" s="0"/>
      <c r="BQK264" s="0"/>
      <c r="BQL264" s="0"/>
      <c r="BQM264" s="0"/>
      <c r="BQN264" s="0"/>
      <c r="BQO264" s="0"/>
      <c r="BQP264" s="0"/>
      <c r="BQQ264" s="0"/>
      <c r="BQR264" s="0"/>
      <c r="BQS264" s="0"/>
      <c r="BQT264" s="0"/>
      <c r="BQU264" s="0"/>
      <c r="BQV264" s="0"/>
      <c r="BQW264" s="0"/>
      <c r="BQX264" s="0"/>
      <c r="BQY264" s="0"/>
      <c r="BQZ264" s="0"/>
      <c r="BRA264" s="0"/>
      <c r="BRB264" s="0"/>
      <c r="BRC264" s="0"/>
      <c r="BRD264" s="0"/>
      <c r="BRE264" s="0"/>
      <c r="BRF264" s="0"/>
      <c r="BRG264" s="0"/>
      <c r="BRH264" s="0"/>
      <c r="BRI264" s="0"/>
      <c r="BRJ264" s="0"/>
      <c r="BRK264" s="0"/>
      <c r="BRL264" s="0"/>
      <c r="BRM264" s="0"/>
      <c r="BRN264" s="0"/>
      <c r="BRO264" s="0"/>
      <c r="BRP264" s="0"/>
      <c r="BRQ264" s="0"/>
      <c r="BRR264" s="0"/>
      <c r="BRS264" s="0"/>
      <c r="BRT264" s="0"/>
      <c r="BRU264" s="0"/>
      <c r="BRV264" s="0"/>
      <c r="BRW264" s="0"/>
      <c r="BRX264" s="0"/>
      <c r="BRY264" s="0"/>
      <c r="BRZ264" s="0"/>
      <c r="BSA264" s="0"/>
      <c r="BSB264" s="0"/>
      <c r="BSC264" s="0"/>
      <c r="BSD264" s="0"/>
      <c r="BSE264" s="0"/>
      <c r="BSF264" s="0"/>
      <c r="BSG264" s="0"/>
      <c r="BSH264" s="0"/>
      <c r="BSI264" s="0"/>
      <c r="BSJ264" s="0"/>
      <c r="BSK264" s="0"/>
      <c r="BSL264" s="0"/>
      <c r="BSM264" s="0"/>
      <c r="BSN264" s="0"/>
      <c r="BSO264" s="0"/>
      <c r="BSP264" s="0"/>
      <c r="BSQ264" s="0"/>
      <c r="BSR264" s="0"/>
      <c r="BSS264" s="0"/>
      <c r="BST264" s="0"/>
      <c r="BSU264" s="0"/>
      <c r="BSV264" s="0"/>
      <c r="BSW264" s="0"/>
      <c r="BSX264" s="0"/>
      <c r="BSY264" s="0"/>
      <c r="BSZ264" s="0"/>
      <c r="BTA264" s="0"/>
      <c r="BTB264" s="0"/>
      <c r="BTC264" s="0"/>
      <c r="BTD264" s="0"/>
      <c r="BTE264" s="0"/>
      <c r="BTF264" s="0"/>
      <c r="BTG264" s="0"/>
      <c r="BTH264" s="0"/>
      <c r="BTI264" s="0"/>
      <c r="BTJ264" s="0"/>
      <c r="BTK264" s="0"/>
      <c r="BTL264" s="0"/>
      <c r="BTM264" s="0"/>
      <c r="BTN264" s="0"/>
      <c r="BTO264" s="0"/>
      <c r="BTP264" s="0"/>
      <c r="BTQ264" s="0"/>
      <c r="BTR264" s="0"/>
      <c r="BTS264" s="0"/>
      <c r="BTT264" s="0"/>
      <c r="BTU264" s="0"/>
      <c r="BTV264" s="0"/>
      <c r="BTW264" s="0"/>
      <c r="BTX264" s="0"/>
      <c r="BTY264" s="0"/>
      <c r="BTZ264" s="0"/>
      <c r="BUA264" s="0"/>
      <c r="BUB264" s="0"/>
      <c r="BUC264" s="0"/>
      <c r="BUD264" s="0"/>
      <c r="BUE264" s="0"/>
      <c r="BUF264" s="0"/>
      <c r="BUG264" s="0"/>
      <c r="BUH264" s="0"/>
      <c r="BUI264" s="0"/>
      <c r="BUJ264" s="0"/>
      <c r="BUK264" s="0"/>
      <c r="BUL264" s="0"/>
      <c r="BUM264" s="0"/>
      <c r="BUN264" s="0"/>
      <c r="BUO264" s="0"/>
      <c r="BUP264" s="0"/>
      <c r="BUQ264" s="0"/>
      <c r="BUR264" s="0"/>
      <c r="BUS264" s="0"/>
      <c r="BUT264" s="0"/>
      <c r="BUU264" s="0"/>
      <c r="BUV264" s="0"/>
      <c r="BUW264" s="0"/>
      <c r="BUX264" s="0"/>
      <c r="BUY264" s="0"/>
      <c r="BUZ264" s="0"/>
      <c r="BVA264" s="0"/>
      <c r="BVB264" s="0"/>
      <c r="BVC264" s="0"/>
      <c r="BVD264" s="0"/>
      <c r="BVE264" s="0"/>
      <c r="BVF264" s="0"/>
      <c r="BVG264" s="0"/>
      <c r="BVH264" s="0"/>
      <c r="BVI264" s="0"/>
      <c r="BVJ264" s="0"/>
      <c r="BVK264" s="0"/>
      <c r="BVL264" s="0"/>
      <c r="BVM264" s="0"/>
      <c r="BVN264" s="0"/>
      <c r="BVO264" s="0"/>
      <c r="BVP264" s="0"/>
      <c r="BVQ264" s="0"/>
      <c r="BVR264" s="0"/>
      <c r="BVS264" s="0"/>
      <c r="BVT264" s="0"/>
      <c r="BVU264" s="0"/>
      <c r="BVV264" s="0"/>
      <c r="BVW264" s="0"/>
      <c r="BVX264" s="0"/>
      <c r="BVY264" s="0"/>
      <c r="BVZ264" s="0"/>
      <c r="BWA264" s="0"/>
      <c r="BWB264" s="0"/>
      <c r="BWC264" s="0"/>
      <c r="BWD264" s="0"/>
      <c r="BWE264" s="0"/>
      <c r="BWF264" s="0"/>
      <c r="BWG264" s="0"/>
      <c r="BWH264" s="0"/>
      <c r="BWI264" s="0"/>
      <c r="BWJ264" s="0"/>
      <c r="BWK264" s="0"/>
      <c r="BWL264" s="0"/>
      <c r="BWM264" s="0"/>
      <c r="BWN264" s="0"/>
      <c r="BWO264" s="0"/>
      <c r="BWP264" s="0"/>
      <c r="BWQ264" s="0"/>
      <c r="BWR264" s="0"/>
      <c r="BWS264" s="0"/>
      <c r="BWT264" s="0"/>
      <c r="BWU264" s="0"/>
      <c r="BWV264" s="0"/>
      <c r="BWW264" s="0"/>
      <c r="BWX264" s="0"/>
      <c r="BWY264" s="0"/>
      <c r="BWZ264" s="0"/>
      <c r="BXA264" s="0"/>
      <c r="BXB264" s="0"/>
      <c r="BXC264" s="0"/>
      <c r="BXD264" s="0"/>
      <c r="BXE264" s="0"/>
      <c r="BXF264" s="0"/>
      <c r="BXG264" s="0"/>
      <c r="BXH264" s="0"/>
      <c r="BXI264" s="0"/>
      <c r="BXJ264" s="0"/>
      <c r="BXK264" s="0"/>
      <c r="BXL264" s="0"/>
      <c r="BXM264" s="0"/>
      <c r="BXN264" s="0"/>
      <c r="BXO264" s="0"/>
      <c r="BXP264" s="0"/>
      <c r="BXQ264" s="0"/>
      <c r="BXR264" s="0"/>
      <c r="BXS264" s="0"/>
      <c r="BXT264" s="0"/>
      <c r="BXU264" s="0"/>
      <c r="BXV264" s="0"/>
      <c r="BXW264" s="0"/>
      <c r="BXX264" s="0"/>
      <c r="BXY264" s="0"/>
      <c r="BXZ264" s="0"/>
      <c r="BYA264" s="0"/>
      <c r="BYB264" s="0"/>
      <c r="BYC264" s="0"/>
      <c r="BYD264" s="0"/>
      <c r="BYE264" s="0"/>
      <c r="BYF264" s="0"/>
      <c r="BYG264" s="0"/>
      <c r="BYH264" s="0"/>
      <c r="BYI264" s="0"/>
      <c r="BYJ264" s="0"/>
      <c r="BYK264" s="0"/>
      <c r="BYL264" s="0"/>
      <c r="BYM264" s="0"/>
      <c r="BYN264" s="0"/>
      <c r="BYO264" s="0"/>
      <c r="BYP264" s="0"/>
      <c r="BYQ264" s="0"/>
      <c r="BYR264" s="0"/>
      <c r="BYS264" s="0"/>
      <c r="BYT264" s="0"/>
      <c r="BYU264" s="0"/>
      <c r="BYV264" s="0"/>
      <c r="BYW264" s="0"/>
      <c r="BYX264" s="0"/>
      <c r="BYY264" s="0"/>
      <c r="BYZ264" s="0"/>
      <c r="BZA264" s="0"/>
      <c r="BZB264" s="0"/>
      <c r="BZC264" s="0"/>
      <c r="BZD264" s="0"/>
      <c r="BZE264" s="0"/>
      <c r="BZF264" s="0"/>
      <c r="BZG264" s="0"/>
      <c r="BZH264" s="0"/>
      <c r="BZI264" s="0"/>
      <c r="BZJ264" s="0"/>
      <c r="BZK264" s="0"/>
      <c r="BZL264" s="0"/>
      <c r="BZM264" s="0"/>
      <c r="BZN264" s="0"/>
      <c r="BZO264" s="0"/>
      <c r="BZP264" s="0"/>
      <c r="BZQ264" s="0"/>
      <c r="BZR264" s="0"/>
      <c r="BZS264" s="0"/>
      <c r="BZT264" s="0"/>
      <c r="BZU264" s="0"/>
      <c r="BZV264" s="0"/>
      <c r="BZW264" s="0"/>
      <c r="BZX264" s="0"/>
      <c r="BZY264" s="0"/>
      <c r="BZZ264" s="0"/>
      <c r="CAA264" s="0"/>
      <c r="CAB264" s="0"/>
      <c r="CAC264" s="0"/>
      <c r="CAD264" s="0"/>
      <c r="CAE264" s="0"/>
      <c r="CAF264" s="0"/>
      <c r="CAG264" s="0"/>
      <c r="CAH264" s="0"/>
      <c r="CAI264" s="0"/>
      <c r="CAJ264" s="0"/>
      <c r="CAK264" s="0"/>
      <c r="CAL264" s="0"/>
      <c r="CAM264" s="0"/>
      <c r="CAN264" s="0"/>
      <c r="CAO264" s="0"/>
      <c r="CAP264" s="0"/>
      <c r="CAQ264" s="0"/>
      <c r="CAR264" s="0"/>
      <c r="CAS264" s="0"/>
      <c r="CAT264" s="0"/>
      <c r="CAU264" s="0"/>
      <c r="CAV264" s="0"/>
      <c r="CAW264" s="0"/>
      <c r="CAX264" s="0"/>
      <c r="CAY264" s="0"/>
      <c r="CAZ264" s="0"/>
      <c r="CBA264" s="0"/>
      <c r="CBB264" s="0"/>
      <c r="CBC264" s="0"/>
      <c r="CBD264" s="0"/>
      <c r="CBE264" s="0"/>
      <c r="CBF264" s="0"/>
      <c r="CBG264" s="0"/>
      <c r="CBH264" s="0"/>
      <c r="CBI264" s="0"/>
      <c r="CBJ264" s="0"/>
      <c r="CBK264" s="0"/>
      <c r="CBL264" s="0"/>
      <c r="CBM264" s="0"/>
      <c r="CBN264" s="0"/>
      <c r="CBO264" s="0"/>
      <c r="CBP264" s="0"/>
      <c r="CBQ264" s="0"/>
      <c r="CBR264" s="0"/>
      <c r="CBS264" s="0"/>
      <c r="CBT264" s="0"/>
      <c r="CBU264" s="0"/>
      <c r="CBV264" s="0"/>
      <c r="CBW264" s="0"/>
      <c r="CBX264" s="0"/>
      <c r="CBY264" s="0"/>
      <c r="CBZ264" s="0"/>
      <c r="CCA264" s="0"/>
      <c r="CCB264" s="0"/>
      <c r="CCC264" s="0"/>
      <c r="CCD264" s="0"/>
      <c r="CCE264" s="0"/>
      <c r="CCF264" s="0"/>
      <c r="CCG264" s="0"/>
      <c r="CCH264" s="0"/>
      <c r="CCI264" s="0"/>
      <c r="CCJ264" s="0"/>
      <c r="CCK264" s="0"/>
      <c r="CCL264" s="0"/>
      <c r="CCM264" s="0"/>
      <c r="CCN264" s="0"/>
      <c r="CCO264" s="0"/>
      <c r="CCP264" s="0"/>
      <c r="CCQ264" s="0"/>
      <c r="CCR264" s="0"/>
      <c r="CCS264" s="0"/>
      <c r="CCT264" s="0"/>
      <c r="CCU264" s="0"/>
      <c r="CCV264" s="0"/>
      <c r="CCW264" s="0"/>
      <c r="CCX264" s="0"/>
      <c r="CCY264" s="0"/>
      <c r="CCZ264" s="0"/>
      <c r="CDA264" s="0"/>
      <c r="CDB264" s="0"/>
      <c r="CDC264" s="0"/>
      <c r="CDD264" s="0"/>
      <c r="CDE264" s="0"/>
      <c r="CDF264" s="0"/>
      <c r="CDG264" s="0"/>
      <c r="CDH264" s="0"/>
      <c r="CDI264" s="0"/>
      <c r="CDJ264" s="0"/>
      <c r="CDK264" s="0"/>
      <c r="CDL264" s="0"/>
      <c r="CDM264" s="0"/>
      <c r="CDN264" s="0"/>
      <c r="CDO264" s="0"/>
      <c r="CDP264" s="0"/>
      <c r="CDQ264" s="0"/>
      <c r="CDR264" s="0"/>
      <c r="CDS264" s="0"/>
      <c r="CDT264" s="0"/>
      <c r="CDU264" s="0"/>
      <c r="CDV264" s="0"/>
      <c r="CDW264" s="0"/>
      <c r="CDX264" s="0"/>
      <c r="CDY264" s="0"/>
      <c r="CDZ264" s="0"/>
      <c r="CEA264" s="0"/>
      <c r="CEB264" s="0"/>
      <c r="CEC264" s="0"/>
      <c r="CED264" s="0"/>
      <c r="CEE264" s="0"/>
      <c r="CEF264" s="0"/>
      <c r="CEG264" s="0"/>
      <c r="CEH264" s="0"/>
      <c r="CEI264" s="0"/>
      <c r="CEJ264" s="0"/>
      <c r="CEK264" s="0"/>
      <c r="CEL264" s="0"/>
      <c r="CEM264" s="0"/>
      <c r="CEN264" s="0"/>
      <c r="CEO264" s="0"/>
      <c r="CEP264" s="0"/>
      <c r="CEQ264" s="0"/>
      <c r="CER264" s="0"/>
      <c r="CES264" s="0"/>
      <c r="CET264" s="0"/>
      <c r="CEU264" s="0"/>
      <c r="CEV264" s="0"/>
      <c r="CEW264" s="0"/>
      <c r="CEX264" s="0"/>
      <c r="CEY264" s="0"/>
      <c r="CEZ264" s="0"/>
      <c r="CFA264" s="0"/>
      <c r="CFB264" s="0"/>
      <c r="CFC264" s="0"/>
      <c r="CFD264" s="0"/>
      <c r="CFE264" s="0"/>
      <c r="CFF264" s="0"/>
      <c r="CFG264" s="0"/>
      <c r="CFH264" s="0"/>
      <c r="CFI264" s="0"/>
      <c r="CFJ264" s="0"/>
      <c r="CFK264" s="0"/>
      <c r="CFL264" s="0"/>
      <c r="CFM264" s="0"/>
      <c r="CFN264" s="0"/>
      <c r="CFO264" s="0"/>
      <c r="CFP264" s="0"/>
      <c r="CFQ264" s="0"/>
      <c r="CFR264" s="0"/>
      <c r="CFS264" s="0"/>
      <c r="CFT264" s="0"/>
      <c r="CFU264" s="0"/>
      <c r="CFV264" s="0"/>
      <c r="CFW264" s="0"/>
      <c r="CFX264" s="0"/>
      <c r="CFY264" s="0"/>
      <c r="CFZ264" s="0"/>
      <c r="CGA264" s="0"/>
      <c r="CGB264" s="0"/>
      <c r="CGC264" s="0"/>
      <c r="CGD264" s="0"/>
      <c r="CGE264" s="0"/>
      <c r="CGF264" s="0"/>
      <c r="CGG264" s="0"/>
      <c r="CGH264" s="0"/>
      <c r="CGI264" s="0"/>
      <c r="CGJ264" s="0"/>
      <c r="CGK264" s="0"/>
      <c r="CGL264" s="0"/>
      <c r="CGM264" s="0"/>
      <c r="CGN264" s="0"/>
      <c r="CGO264" s="0"/>
      <c r="CGP264" s="0"/>
      <c r="CGQ264" s="0"/>
      <c r="CGR264" s="0"/>
      <c r="CGS264" s="0"/>
      <c r="CGT264" s="0"/>
      <c r="CGU264" s="0"/>
      <c r="CGV264" s="0"/>
      <c r="CGW264" s="0"/>
      <c r="CGX264" s="0"/>
      <c r="CGY264" s="0"/>
      <c r="CGZ264" s="0"/>
      <c r="CHA264" s="0"/>
      <c r="CHB264" s="0"/>
      <c r="CHC264" s="0"/>
      <c r="CHD264" s="0"/>
      <c r="CHE264" s="0"/>
      <c r="CHF264" s="0"/>
      <c r="CHG264" s="0"/>
      <c r="CHH264" s="0"/>
      <c r="CHI264" s="0"/>
      <c r="CHJ264" s="0"/>
      <c r="CHK264" s="0"/>
      <c r="CHL264" s="0"/>
      <c r="CHM264" s="0"/>
      <c r="CHN264" s="0"/>
      <c r="CHO264" s="0"/>
      <c r="CHP264" s="0"/>
      <c r="CHQ264" s="0"/>
      <c r="CHR264" s="0"/>
      <c r="CHS264" s="0"/>
      <c r="CHT264" s="0"/>
      <c r="CHU264" s="0"/>
      <c r="CHV264" s="0"/>
      <c r="CHW264" s="0"/>
      <c r="CHX264" s="0"/>
      <c r="CHY264" s="0"/>
      <c r="CHZ264" s="0"/>
      <c r="CIA264" s="0"/>
      <c r="CIB264" s="0"/>
      <c r="CIC264" s="0"/>
      <c r="CID264" s="0"/>
      <c r="CIE264" s="0"/>
      <c r="CIF264" s="0"/>
      <c r="CIG264" s="0"/>
      <c r="CIH264" s="0"/>
      <c r="CII264" s="0"/>
      <c r="CIJ264" s="0"/>
      <c r="CIK264" s="0"/>
      <c r="CIL264" s="0"/>
      <c r="CIM264" s="0"/>
      <c r="CIN264" s="0"/>
      <c r="CIO264" s="0"/>
      <c r="CIP264" s="0"/>
      <c r="CIQ264" s="0"/>
      <c r="CIR264" s="0"/>
      <c r="CIS264" s="0"/>
      <c r="CIT264" s="0"/>
      <c r="CIU264" s="0"/>
      <c r="CIV264" s="0"/>
      <c r="CIW264" s="0"/>
      <c r="CIX264" s="0"/>
      <c r="CIY264" s="0"/>
      <c r="CIZ264" s="0"/>
      <c r="CJA264" s="0"/>
      <c r="CJB264" s="0"/>
      <c r="CJC264" s="0"/>
      <c r="CJD264" s="0"/>
      <c r="CJE264" s="0"/>
      <c r="CJF264" s="0"/>
      <c r="CJG264" s="0"/>
      <c r="CJH264" s="0"/>
      <c r="CJI264" s="0"/>
      <c r="CJJ264" s="0"/>
      <c r="CJK264" s="0"/>
      <c r="CJL264" s="0"/>
      <c r="CJM264" s="0"/>
      <c r="CJN264" s="0"/>
      <c r="CJO264" s="0"/>
      <c r="CJP264" s="0"/>
      <c r="CJQ264" s="0"/>
      <c r="CJR264" s="0"/>
      <c r="CJS264" s="0"/>
      <c r="CJT264" s="0"/>
      <c r="CJU264" s="0"/>
      <c r="CJV264" s="0"/>
      <c r="CJW264" s="0"/>
      <c r="CJX264" s="0"/>
      <c r="CJY264" s="0"/>
      <c r="CJZ264" s="0"/>
      <c r="CKA264" s="0"/>
      <c r="CKB264" s="0"/>
      <c r="CKC264" s="0"/>
      <c r="CKD264" s="0"/>
      <c r="CKE264" s="0"/>
      <c r="CKF264" s="0"/>
      <c r="CKG264" s="0"/>
      <c r="CKH264" s="0"/>
      <c r="CKI264" s="0"/>
      <c r="CKJ264" s="0"/>
      <c r="CKK264" s="0"/>
      <c r="CKL264" s="0"/>
      <c r="CKM264" s="0"/>
      <c r="CKN264" s="0"/>
      <c r="CKO264" s="0"/>
      <c r="CKP264" s="0"/>
      <c r="CKQ264" s="0"/>
      <c r="CKR264" s="0"/>
      <c r="CKS264" s="0"/>
      <c r="CKT264" s="0"/>
      <c r="CKU264" s="0"/>
      <c r="CKV264" s="0"/>
      <c r="CKW264" s="0"/>
      <c r="CKX264" s="0"/>
      <c r="CKY264" s="0"/>
      <c r="CKZ264" s="0"/>
      <c r="CLA264" s="0"/>
      <c r="CLB264" s="0"/>
      <c r="CLC264" s="0"/>
      <c r="CLD264" s="0"/>
      <c r="CLE264" s="0"/>
      <c r="CLF264" s="0"/>
      <c r="CLG264" s="0"/>
      <c r="CLH264" s="0"/>
      <c r="CLI264" s="0"/>
      <c r="CLJ264" s="0"/>
      <c r="CLK264" s="0"/>
      <c r="CLL264" s="0"/>
      <c r="CLM264" s="0"/>
      <c r="CLN264" s="0"/>
      <c r="CLO264" s="0"/>
      <c r="CLP264" s="0"/>
      <c r="CLQ264" s="0"/>
      <c r="CLR264" s="0"/>
      <c r="CLS264" s="0"/>
      <c r="CLT264" s="0"/>
      <c r="CLU264" s="0"/>
      <c r="CLV264" s="0"/>
      <c r="CLW264" s="0"/>
      <c r="CLX264" s="0"/>
      <c r="CLY264" s="0"/>
      <c r="CLZ264" s="0"/>
      <c r="CMA264" s="0"/>
      <c r="CMB264" s="0"/>
      <c r="CMC264" s="0"/>
      <c r="CMD264" s="0"/>
      <c r="CME264" s="0"/>
      <c r="CMF264" s="0"/>
      <c r="CMG264" s="0"/>
      <c r="CMH264" s="0"/>
      <c r="CMI264" s="0"/>
      <c r="CMJ264" s="0"/>
      <c r="CMK264" s="0"/>
      <c r="CML264" s="0"/>
      <c r="CMM264" s="0"/>
      <c r="CMN264" s="0"/>
      <c r="CMO264" s="0"/>
      <c r="CMP264" s="0"/>
      <c r="CMQ264" s="0"/>
      <c r="CMR264" s="0"/>
      <c r="CMS264" s="0"/>
      <c r="CMT264" s="0"/>
      <c r="CMU264" s="0"/>
      <c r="CMV264" s="0"/>
      <c r="CMW264" s="0"/>
      <c r="CMX264" s="0"/>
      <c r="CMY264" s="0"/>
      <c r="CMZ264" s="0"/>
      <c r="CNA264" s="0"/>
      <c r="CNB264" s="0"/>
      <c r="CNC264" s="0"/>
      <c r="CND264" s="0"/>
      <c r="CNE264" s="0"/>
      <c r="CNF264" s="0"/>
      <c r="CNG264" s="0"/>
      <c r="CNH264" s="0"/>
      <c r="CNI264" s="0"/>
      <c r="CNJ264" s="0"/>
      <c r="CNK264" s="0"/>
      <c r="CNL264" s="0"/>
      <c r="CNM264" s="0"/>
      <c r="CNN264" s="0"/>
      <c r="CNO264" s="0"/>
      <c r="CNP264" s="0"/>
      <c r="CNQ264" s="0"/>
      <c r="CNR264" s="0"/>
      <c r="CNS264" s="0"/>
      <c r="CNT264" s="0"/>
      <c r="CNU264" s="0"/>
      <c r="CNV264" s="0"/>
      <c r="CNW264" s="0"/>
      <c r="CNX264" s="0"/>
      <c r="CNY264" s="0"/>
      <c r="CNZ264" s="0"/>
      <c r="COA264" s="0"/>
      <c r="COB264" s="0"/>
      <c r="COC264" s="0"/>
      <c r="COD264" s="0"/>
      <c r="COE264" s="0"/>
      <c r="COF264" s="0"/>
      <c r="COG264" s="0"/>
      <c r="COH264" s="0"/>
      <c r="COI264" s="0"/>
      <c r="COJ264" s="0"/>
      <c r="COK264" s="0"/>
      <c r="COL264" s="0"/>
      <c r="COM264" s="0"/>
      <c r="CON264" s="0"/>
      <c r="COO264" s="0"/>
      <c r="COP264" s="0"/>
      <c r="COQ264" s="0"/>
      <c r="COR264" s="0"/>
      <c r="COS264" s="0"/>
      <c r="COT264" s="0"/>
      <c r="COU264" s="0"/>
      <c r="COV264" s="0"/>
      <c r="COW264" s="0"/>
      <c r="COX264" s="0"/>
      <c r="COY264" s="0"/>
      <c r="COZ264" s="0"/>
      <c r="CPA264" s="0"/>
      <c r="CPB264" s="0"/>
      <c r="CPC264" s="0"/>
      <c r="CPD264" s="0"/>
      <c r="CPE264" s="0"/>
      <c r="CPF264" s="0"/>
      <c r="CPG264" s="0"/>
      <c r="CPH264" s="0"/>
      <c r="CPI264" s="0"/>
      <c r="CPJ264" s="0"/>
      <c r="CPK264" s="0"/>
      <c r="CPL264" s="0"/>
      <c r="CPM264" s="0"/>
      <c r="CPN264" s="0"/>
      <c r="CPO264" s="0"/>
      <c r="CPP264" s="0"/>
      <c r="CPQ264" s="0"/>
      <c r="CPR264" s="0"/>
      <c r="CPS264" s="0"/>
      <c r="CPT264" s="0"/>
      <c r="CPU264" s="0"/>
      <c r="CPV264" s="0"/>
      <c r="CPW264" s="0"/>
      <c r="CPX264" s="0"/>
      <c r="CPY264" s="0"/>
      <c r="CPZ264" s="0"/>
      <c r="CQA264" s="0"/>
      <c r="CQB264" s="0"/>
      <c r="CQC264" s="0"/>
      <c r="CQD264" s="0"/>
      <c r="CQE264" s="0"/>
      <c r="CQF264" s="0"/>
      <c r="CQG264" s="0"/>
      <c r="CQH264" s="0"/>
      <c r="CQI264" s="0"/>
      <c r="CQJ264" s="0"/>
      <c r="CQK264" s="0"/>
      <c r="CQL264" s="0"/>
      <c r="CQM264" s="0"/>
      <c r="CQN264" s="0"/>
      <c r="CQO264" s="0"/>
      <c r="CQP264" s="0"/>
      <c r="CQQ264" s="0"/>
      <c r="CQR264" s="0"/>
      <c r="CQS264" s="0"/>
      <c r="CQT264" s="0"/>
      <c r="CQU264" s="0"/>
      <c r="CQV264" s="0"/>
      <c r="CQW264" s="0"/>
      <c r="CQX264" s="0"/>
      <c r="CQY264" s="0"/>
      <c r="CQZ264" s="0"/>
      <c r="CRA264" s="0"/>
      <c r="CRB264" s="0"/>
      <c r="CRC264" s="0"/>
      <c r="CRD264" s="0"/>
      <c r="CRE264" s="0"/>
      <c r="CRF264" s="0"/>
      <c r="CRG264" s="0"/>
      <c r="CRH264" s="0"/>
      <c r="CRI264" s="0"/>
      <c r="CRJ264" s="0"/>
      <c r="CRK264" s="0"/>
      <c r="CRL264" s="0"/>
      <c r="CRM264" s="0"/>
      <c r="CRN264" s="0"/>
      <c r="CRO264" s="0"/>
      <c r="CRP264" s="0"/>
      <c r="CRQ264" s="0"/>
      <c r="CRR264" s="0"/>
      <c r="CRS264" s="0"/>
      <c r="CRT264" s="0"/>
      <c r="CRU264" s="0"/>
      <c r="CRV264" s="0"/>
      <c r="CRW264" s="0"/>
      <c r="CRX264" s="0"/>
      <c r="CRY264" s="0"/>
      <c r="CRZ264" s="0"/>
      <c r="CSA264" s="0"/>
      <c r="CSB264" s="0"/>
      <c r="CSC264" s="0"/>
      <c r="CSD264" s="0"/>
      <c r="CSE264" s="0"/>
      <c r="CSF264" s="0"/>
      <c r="CSG264" s="0"/>
      <c r="CSH264" s="0"/>
      <c r="CSI264" s="0"/>
      <c r="CSJ264" s="0"/>
      <c r="CSK264" s="0"/>
      <c r="CSL264" s="0"/>
      <c r="CSM264" s="0"/>
      <c r="CSN264" s="0"/>
      <c r="CSO264" s="0"/>
      <c r="CSP264" s="0"/>
      <c r="CSQ264" s="0"/>
      <c r="CSR264" s="0"/>
      <c r="CSS264" s="0"/>
      <c r="CST264" s="0"/>
      <c r="CSU264" s="0"/>
      <c r="CSV264" s="0"/>
      <c r="CSW264" s="0"/>
      <c r="CSX264" s="0"/>
      <c r="CSY264" s="0"/>
      <c r="CSZ264" s="0"/>
      <c r="CTA264" s="0"/>
      <c r="CTB264" s="0"/>
      <c r="CTC264" s="0"/>
      <c r="CTD264" s="0"/>
      <c r="CTE264" s="0"/>
      <c r="CTF264" s="0"/>
      <c r="CTG264" s="0"/>
      <c r="CTH264" s="0"/>
      <c r="CTI264" s="0"/>
      <c r="CTJ264" s="0"/>
      <c r="CTK264" s="0"/>
      <c r="CTL264" s="0"/>
      <c r="CTM264" s="0"/>
      <c r="CTN264" s="0"/>
      <c r="CTO264" s="0"/>
      <c r="CTP264" s="0"/>
      <c r="CTQ264" s="0"/>
      <c r="CTR264" s="0"/>
      <c r="CTS264" s="0"/>
      <c r="CTT264" s="0"/>
      <c r="CTU264" s="0"/>
      <c r="CTV264" s="0"/>
      <c r="CTW264" s="0"/>
      <c r="CTX264" s="0"/>
      <c r="CTY264" s="0"/>
      <c r="CTZ264" s="0"/>
      <c r="CUA264" s="0"/>
      <c r="CUB264" s="0"/>
      <c r="CUC264" s="0"/>
      <c r="CUD264" s="0"/>
      <c r="CUE264" s="0"/>
      <c r="CUF264" s="0"/>
      <c r="CUG264" s="0"/>
      <c r="CUH264" s="0"/>
      <c r="CUI264" s="0"/>
      <c r="CUJ264" s="0"/>
      <c r="CUK264" s="0"/>
      <c r="CUL264" s="0"/>
      <c r="CUM264" s="0"/>
      <c r="CUN264" s="0"/>
      <c r="CUO264" s="0"/>
      <c r="CUP264" s="0"/>
      <c r="CUQ264" s="0"/>
      <c r="CUR264" s="0"/>
      <c r="CUS264" s="0"/>
      <c r="CUT264" s="0"/>
      <c r="CUU264" s="0"/>
      <c r="CUV264" s="0"/>
      <c r="CUW264" s="0"/>
      <c r="CUX264" s="0"/>
      <c r="CUY264" s="0"/>
      <c r="CUZ264" s="0"/>
      <c r="CVA264" s="0"/>
      <c r="CVB264" s="0"/>
      <c r="CVC264" s="0"/>
      <c r="CVD264" s="0"/>
      <c r="CVE264" s="0"/>
      <c r="CVF264" s="0"/>
      <c r="CVG264" s="0"/>
      <c r="CVH264" s="0"/>
      <c r="CVI264" s="0"/>
      <c r="CVJ264" s="0"/>
      <c r="CVK264" s="0"/>
      <c r="CVL264" s="0"/>
      <c r="CVM264" s="0"/>
      <c r="CVN264" s="0"/>
      <c r="CVO264" s="0"/>
      <c r="CVP264" s="0"/>
      <c r="CVQ264" s="0"/>
      <c r="CVR264" s="0"/>
      <c r="CVS264" s="0"/>
      <c r="CVT264" s="0"/>
      <c r="CVU264" s="0"/>
      <c r="CVV264" s="0"/>
      <c r="CVW264" s="0"/>
      <c r="CVX264" s="0"/>
      <c r="CVY264" s="0"/>
      <c r="CVZ264" s="0"/>
      <c r="CWA264" s="0"/>
      <c r="CWB264" s="0"/>
      <c r="CWC264" s="0"/>
      <c r="CWD264" s="0"/>
      <c r="CWE264" s="0"/>
      <c r="CWF264" s="0"/>
      <c r="CWG264" s="0"/>
      <c r="CWH264" s="0"/>
      <c r="CWI264" s="0"/>
      <c r="CWJ264" s="0"/>
      <c r="CWK264" s="0"/>
      <c r="CWL264" s="0"/>
      <c r="CWM264" s="0"/>
      <c r="CWN264" s="0"/>
      <c r="CWO264" s="0"/>
      <c r="CWP264" s="0"/>
      <c r="CWQ264" s="0"/>
      <c r="CWR264" s="0"/>
      <c r="CWS264" s="0"/>
      <c r="CWT264" s="0"/>
      <c r="CWU264" s="0"/>
      <c r="CWV264" s="0"/>
      <c r="CWW264" s="0"/>
      <c r="CWX264" s="0"/>
      <c r="CWY264" s="0"/>
      <c r="CWZ264" s="0"/>
      <c r="CXA264" s="0"/>
      <c r="CXB264" s="0"/>
      <c r="CXC264" s="0"/>
      <c r="CXD264" s="0"/>
      <c r="CXE264" s="0"/>
      <c r="CXF264" s="0"/>
      <c r="CXG264" s="0"/>
      <c r="CXH264" s="0"/>
      <c r="CXI264" s="0"/>
      <c r="CXJ264" s="0"/>
      <c r="CXK264" s="0"/>
      <c r="CXL264" s="0"/>
      <c r="CXM264" s="0"/>
      <c r="CXN264" s="0"/>
      <c r="CXO264" s="0"/>
      <c r="CXP264" s="0"/>
      <c r="CXQ264" s="0"/>
      <c r="CXR264" s="0"/>
      <c r="CXS264" s="0"/>
      <c r="CXT264" s="0"/>
      <c r="CXU264" s="0"/>
      <c r="CXV264" s="0"/>
      <c r="CXW264" s="0"/>
      <c r="CXX264" s="0"/>
      <c r="CXY264" s="0"/>
      <c r="CXZ264" s="0"/>
      <c r="CYA264" s="0"/>
      <c r="CYB264" s="0"/>
      <c r="CYC264" s="0"/>
      <c r="CYD264" s="0"/>
      <c r="CYE264" s="0"/>
      <c r="CYF264" s="0"/>
      <c r="CYG264" s="0"/>
      <c r="CYH264" s="0"/>
      <c r="CYI264" s="0"/>
      <c r="CYJ264" s="0"/>
      <c r="CYK264" s="0"/>
      <c r="CYL264" s="0"/>
      <c r="CYM264" s="0"/>
      <c r="CYN264" s="0"/>
      <c r="CYO264" s="0"/>
      <c r="CYP264" s="0"/>
      <c r="CYQ264" s="0"/>
      <c r="CYR264" s="0"/>
      <c r="CYS264" s="0"/>
      <c r="CYT264" s="0"/>
      <c r="CYU264" s="0"/>
      <c r="CYV264" s="0"/>
      <c r="CYW264" s="0"/>
      <c r="CYX264" s="0"/>
      <c r="CYY264" s="0"/>
      <c r="CYZ264" s="0"/>
      <c r="CZA264" s="0"/>
      <c r="CZB264" s="0"/>
      <c r="CZC264" s="0"/>
      <c r="CZD264" s="0"/>
      <c r="CZE264" s="0"/>
      <c r="CZF264" s="0"/>
      <c r="CZG264" s="0"/>
      <c r="CZH264" s="0"/>
      <c r="CZI264" s="0"/>
      <c r="CZJ264" s="0"/>
      <c r="CZK264" s="0"/>
      <c r="CZL264" s="0"/>
      <c r="CZM264" s="0"/>
      <c r="CZN264" s="0"/>
      <c r="CZO264" s="0"/>
      <c r="CZP264" s="0"/>
      <c r="CZQ264" s="0"/>
      <c r="CZR264" s="0"/>
      <c r="CZS264" s="0"/>
      <c r="CZT264" s="0"/>
      <c r="CZU264" s="0"/>
      <c r="CZV264" s="0"/>
      <c r="CZW264" s="0"/>
      <c r="CZX264" s="0"/>
      <c r="CZY264" s="0"/>
      <c r="CZZ264" s="0"/>
      <c r="DAA264" s="0"/>
      <c r="DAB264" s="0"/>
      <c r="DAC264" s="0"/>
      <c r="DAD264" s="0"/>
      <c r="DAE264" s="0"/>
      <c r="DAF264" s="0"/>
      <c r="DAG264" s="0"/>
      <c r="DAH264" s="0"/>
      <c r="DAI264" s="0"/>
      <c r="DAJ264" s="0"/>
      <c r="DAK264" s="0"/>
      <c r="DAL264" s="0"/>
      <c r="DAM264" s="0"/>
      <c r="DAN264" s="0"/>
      <c r="DAO264" s="0"/>
      <c r="DAP264" s="0"/>
      <c r="DAQ264" s="0"/>
      <c r="DAR264" s="0"/>
      <c r="DAS264" s="0"/>
      <c r="DAT264" s="0"/>
      <c r="DAU264" s="0"/>
      <c r="DAV264" s="0"/>
      <c r="DAW264" s="0"/>
      <c r="DAX264" s="0"/>
      <c r="DAY264" s="0"/>
      <c r="DAZ264" s="0"/>
      <c r="DBA264" s="0"/>
      <c r="DBB264" s="0"/>
      <c r="DBC264" s="0"/>
      <c r="DBD264" s="0"/>
      <c r="DBE264" s="0"/>
      <c r="DBF264" s="0"/>
      <c r="DBG264" s="0"/>
      <c r="DBH264" s="0"/>
      <c r="DBI264" s="0"/>
      <c r="DBJ264" s="0"/>
      <c r="DBK264" s="0"/>
      <c r="DBL264" s="0"/>
      <c r="DBM264" s="0"/>
      <c r="DBN264" s="0"/>
      <c r="DBO264" s="0"/>
      <c r="DBP264" s="0"/>
      <c r="DBQ264" s="0"/>
      <c r="DBR264" s="0"/>
      <c r="DBS264" s="0"/>
      <c r="DBT264" s="0"/>
      <c r="DBU264" s="0"/>
      <c r="DBV264" s="0"/>
      <c r="DBW264" s="0"/>
      <c r="DBX264" s="0"/>
      <c r="DBY264" s="0"/>
      <c r="DBZ264" s="0"/>
      <c r="DCA264" s="0"/>
      <c r="DCB264" s="0"/>
      <c r="DCC264" s="0"/>
      <c r="DCD264" s="0"/>
      <c r="DCE264" s="0"/>
      <c r="DCF264" s="0"/>
      <c r="DCG264" s="0"/>
      <c r="DCH264" s="0"/>
      <c r="DCI264" s="0"/>
      <c r="DCJ264" s="0"/>
      <c r="DCK264" s="0"/>
      <c r="DCL264" s="0"/>
      <c r="DCM264" s="0"/>
      <c r="DCN264" s="0"/>
      <c r="DCO264" s="0"/>
      <c r="DCP264" s="0"/>
      <c r="DCQ264" s="0"/>
      <c r="DCR264" s="0"/>
      <c r="DCS264" s="0"/>
      <c r="DCT264" s="0"/>
      <c r="DCU264" s="0"/>
      <c r="DCV264" s="0"/>
      <c r="DCW264" s="0"/>
      <c r="DCX264" s="0"/>
      <c r="DCY264" s="0"/>
      <c r="DCZ264" s="0"/>
      <c r="DDA264" s="0"/>
      <c r="DDB264" s="0"/>
      <c r="DDC264" s="0"/>
      <c r="DDD264" s="0"/>
      <c r="DDE264" s="0"/>
      <c r="DDF264" s="0"/>
      <c r="DDG264" s="0"/>
      <c r="DDH264" s="0"/>
      <c r="DDI264" s="0"/>
      <c r="DDJ264" s="0"/>
      <c r="DDK264" s="0"/>
      <c r="DDL264" s="0"/>
      <c r="DDM264" s="0"/>
      <c r="DDN264" s="0"/>
      <c r="DDO264" s="0"/>
      <c r="DDP264" s="0"/>
      <c r="DDQ264" s="0"/>
      <c r="DDR264" s="0"/>
      <c r="DDS264" s="0"/>
      <c r="DDT264" s="0"/>
      <c r="DDU264" s="0"/>
      <c r="DDV264" s="0"/>
      <c r="DDW264" s="0"/>
      <c r="DDX264" s="0"/>
      <c r="DDY264" s="0"/>
      <c r="DDZ264" s="0"/>
      <c r="DEA264" s="0"/>
      <c r="DEB264" s="0"/>
      <c r="DEC264" s="0"/>
      <c r="DED264" s="0"/>
      <c r="DEE264" s="0"/>
      <c r="DEF264" s="0"/>
      <c r="DEG264" s="0"/>
      <c r="DEH264" s="0"/>
      <c r="DEI264" s="0"/>
      <c r="DEJ264" s="0"/>
      <c r="DEK264" s="0"/>
      <c r="DEL264" s="0"/>
      <c r="DEM264" s="0"/>
      <c r="DEN264" s="0"/>
      <c r="DEO264" s="0"/>
      <c r="DEP264" s="0"/>
      <c r="DEQ264" s="0"/>
      <c r="DER264" s="0"/>
      <c r="DES264" s="0"/>
      <c r="DET264" s="0"/>
      <c r="DEU264" s="0"/>
      <c r="DEV264" s="0"/>
      <c r="DEW264" s="0"/>
      <c r="DEX264" s="0"/>
      <c r="DEY264" s="0"/>
      <c r="DEZ264" s="0"/>
      <c r="DFA264" s="0"/>
      <c r="DFB264" s="0"/>
      <c r="DFC264" s="0"/>
      <c r="DFD264" s="0"/>
      <c r="DFE264" s="0"/>
      <c r="DFF264" s="0"/>
      <c r="DFG264" s="0"/>
      <c r="DFH264" s="0"/>
      <c r="DFI264" s="0"/>
      <c r="DFJ264" s="0"/>
      <c r="DFK264" s="0"/>
      <c r="DFL264" s="0"/>
      <c r="DFM264" s="0"/>
      <c r="DFN264" s="0"/>
      <c r="DFO264" s="0"/>
      <c r="DFP264" s="0"/>
      <c r="DFQ264" s="0"/>
      <c r="DFR264" s="0"/>
      <c r="DFS264" s="0"/>
      <c r="DFT264" s="0"/>
      <c r="DFU264" s="0"/>
      <c r="DFV264" s="0"/>
      <c r="DFW264" s="0"/>
      <c r="DFX264" s="0"/>
      <c r="DFY264" s="0"/>
      <c r="DFZ264" s="0"/>
      <c r="DGA264" s="0"/>
      <c r="DGB264" s="0"/>
      <c r="DGC264" s="0"/>
      <c r="DGD264" s="0"/>
      <c r="DGE264" s="0"/>
      <c r="DGF264" s="0"/>
      <c r="DGG264" s="0"/>
      <c r="DGH264" s="0"/>
      <c r="DGI264" s="0"/>
      <c r="DGJ264" s="0"/>
      <c r="DGK264" s="0"/>
      <c r="DGL264" s="0"/>
      <c r="DGM264" s="0"/>
      <c r="DGN264" s="0"/>
      <c r="DGO264" s="0"/>
      <c r="DGP264" s="0"/>
      <c r="DGQ264" s="0"/>
      <c r="DGR264" s="0"/>
      <c r="DGS264" s="0"/>
      <c r="DGT264" s="0"/>
      <c r="DGU264" s="0"/>
      <c r="DGV264" s="0"/>
      <c r="DGW264" s="0"/>
      <c r="DGX264" s="0"/>
      <c r="DGY264" s="0"/>
      <c r="DGZ264" s="0"/>
      <c r="DHA264" s="0"/>
      <c r="DHB264" s="0"/>
      <c r="DHC264" s="0"/>
      <c r="DHD264" s="0"/>
      <c r="DHE264" s="0"/>
      <c r="DHF264" s="0"/>
      <c r="DHG264" s="0"/>
      <c r="DHH264" s="0"/>
      <c r="DHI264" s="0"/>
      <c r="DHJ264" s="0"/>
      <c r="DHK264" s="0"/>
      <c r="DHL264" s="0"/>
      <c r="DHM264" s="0"/>
      <c r="DHN264" s="0"/>
      <c r="DHO264" s="0"/>
      <c r="DHP264" s="0"/>
      <c r="DHQ264" s="0"/>
      <c r="DHR264" s="0"/>
      <c r="DHS264" s="0"/>
      <c r="DHT264" s="0"/>
      <c r="DHU264" s="0"/>
      <c r="DHV264" s="0"/>
      <c r="DHW264" s="0"/>
      <c r="DHX264" s="0"/>
      <c r="DHY264" s="0"/>
      <c r="DHZ264" s="0"/>
      <c r="DIA264" s="0"/>
      <c r="DIB264" s="0"/>
      <c r="DIC264" s="0"/>
      <c r="DID264" s="0"/>
      <c r="DIE264" s="0"/>
      <c r="DIF264" s="0"/>
      <c r="DIG264" s="0"/>
      <c r="DIH264" s="0"/>
      <c r="DII264" s="0"/>
      <c r="DIJ264" s="0"/>
      <c r="DIK264" s="0"/>
      <c r="DIL264" s="0"/>
      <c r="DIM264" s="0"/>
      <c r="DIN264" s="0"/>
      <c r="DIO264" s="0"/>
      <c r="DIP264" s="0"/>
      <c r="DIQ264" s="0"/>
      <c r="DIR264" s="0"/>
      <c r="DIS264" s="0"/>
      <c r="DIT264" s="0"/>
      <c r="DIU264" s="0"/>
      <c r="DIV264" s="0"/>
      <c r="DIW264" s="0"/>
      <c r="DIX264" s="0"/>
      <c r="DIY264" s="0"/>
      <c r="DIZ264" s="0"/>
      <c r="DJA264" s="0"/>
      <c r="DJB264" s="0"/>
      <c r="DJC264" s="0"/>
      <c r="DJD264" s="0"/>
      <c r="DJE264" s="0"/>
      <c r="DJF264" s="0"/>
      <c r="DJG264" s="0"/>
      <c r="DJH264" s="0"/>
      <c r="DJI264" s="0"/>
      <c r="DJJ264" s="0"/>
      <c r="DJK264" s="0"/>
      <c r="DJL264" s="0"/>
      <c r="DJM264" s="0"/>
      <c r="DJN264" s="0"/>
      <c r="DJO264" s="0"/>
      <c r="DJP264" s="0"/>
      <c r="DJQ264" s="0"/>
      <c r="DJR264" s="0"/>
      <c r="DJS264" s="0"/>
      <c r="DJT264" s="0"/>
      <c r="DJU264" s="0"/>
      <c r="DJV264" s="0"/>
      <c r="DJW264" s="0"/>
      <c r="DJX264" s="0"/>
      <c r="DJY264" s="0"/>
      <c r="DJZ264" s="0"/>
      <c r="DKA264" s="0"/>
      <c r="DKB264" s="0"/>
      <c r="DKC264" s="0"/>
      <c r="DKD264" s="0"/>
      <c r="DKE264" s="0"/>
      <c r="DKF264" s="0"/>
      <c r="DKG264" s="0"/>
      <c r="DKH264" s="0"/>
      <c r="DKI264" s="0"/>
      <c r="DKJ264" s="0"/>
      <c r="DKK264" s="0"/>
      <c r="DKL264" s="0"/>
      <c r="DKM264" s="0"/>
      <c r="DKN264" s="0"/>
      <c r="DKO264" s="0"/>
      <c r="DKP264" s="0"/>
      <c r="DKQ264" s="0"/>
      <c r="DKR264" s="0"/>
      <c r="DKS264" s="0"/>
      <c r="DKT264" s="0"/>
      <c r="DKU264" s="0"/>
      <c r="DKV264" s="0"/>
      <c r="DKW264" s="0"/>
      <c r="DKX264" s="0"/>
      <c r="DKY264" s="0"/>
      <c r="DKZ264" s="0"/>
      <c r="DLA264" s="0"/>
      <c r="DLB264" s="0"/>
      <c r="DLC264" s="0"/>
      <c r="DLD264" s="0"/>
      <c r="DLE264" s="0"/>
      <c r="DLF264" s="0"/>
      <c r="DLG264" s="0"/>
      <c r="DLH264" s="0"/>
      <c r="DLI264" s="0"/>
      <c r="DLJ264" s="0"/>
      <c r="DLK264" s="0"/>
      <c r="DLL264" s="0"/>
      <c r="DLM264" s="0"/>
      <c r="DLN264" s="0"/>
      <c r="DLO264" s="0"/>
      <c r="DLP264" s="0"/>
      <c r="DLQ264" s="0"/>
      <c r="DLR264" s="0"/>
      <c r="DLS264" s="0"/>
      <c r="DLT264" s="0"/>
      <c r="DLU264" s="0"/>
      <c r="DLV264" s="0"/>
      <c r="DLW264" s="0"/>
      <c r="DLX264" s="0"/>
      <c r="DLY264" s="0"/>
      <c r="DLZ264" s="0"/>
      <c r="DMA264" s="0"/>
      <c r="DMB264" s="0"/>
      <c r="DMC264" s="0"/>
      <c r="DMD264" s="0"/>
      <c r="DME264" s="0"/>
      <c r="DMF264" s="0"/>
      <c r="DMG264" s="0"/>
      <c r="DMH264" s="0"/>
      <c r="DMI264" s="0"/>
      <c r="DMJ264" s="0"/>
      <c r="DMK264" s="0"/>
      <c r="DML264" s="0"/>
      <c r="DMM264" s="0"/>
      <c r="DMN264" s="0"/>
      <c r="DMO264" s="0"/>
      <c r="DMP264" s="0"/>
      <c r="DMQ264" s="0"/>
      <c r="DMR264" s="0"/>
      <c r="DMS264" s="0"/>
      <c r="DMT264" s="0"/>
      <c r="DMU264" s="0"/>
      <c r="DMV264" s="0"/>
      <c r="DMW264" s="0"/>
      <c r="DMX264" s="0"/>
      <c r="DMY264" s="0"/>
      <c r="DMZ264" s="0"/>
      <c r="DNA264" s="0"/>
      <c r="DNB264" s="0"/>
      <c r="DNC264" s="0"/>
      <c r="DND264" s="0"/>
      <c r="DNE264" s="0"/>
      <c r="DNF264" s="0"/>
      <c r="DNG264" s="0"/>
      <c r="DNH264" s="0"/>
      <c r="DNI264" s="0"/>
      <c r="DNJ264" s="0"/>
      <c r="DNK264" s="0"/>
      <c r="DNL264" s="0"/>
      <c r="DNM264" s="0"/>
      <c r="DNN264" s="0"/>
      <c r="DNO264" s="0"/>
      <c r="DNP264" s="0"/>
      <c r="DNQ264" s="0"/>
      <c r="DNR264" s="0"/>
      <c r="DNS264" s="0"/>
      <c r="DNT264" s="0"/>
      <c r="DNU264" s="0"/>
      <c r="DNV264" s="0"/>
      <c r="DNW264" s="0"/>
      <c r="DNX264" s="0"/>
      <c r="DNY264" s="0"/>
      <c r="DNZ264" s="0"/>
      <c r="DOA264" s="0"/>
      <c r="DOB264" s="0"/>
      <c r="DOC264" s="0"/>
      <c r="DOD264" s="0"/>
      <c r="DOE264" s="0"/>
      <c r="DOF264" s="0"/>
      <c r="DOG264" s="0"/>
      <c r="DOH264" s="0"/>
      <c r="DOI264" s="0"/>
      <c r="DOJ264" s="0"/>
      <c r="DOK264" s="0"/>
      <c r="DOL264" s="0"/>
      <c r="DOM264" s="0"/>
      <c r="DON264" s="0"/>
      <c r="DOO264" s="0"/>
      <c r="DOP264" s="0"/>
      <c r="DOQ264" s="0"/>
      <c r="DOR264" s="0"/>
      <c r="DOS264" s="0"/>
      <c r="DOT264" s="0"/>
      <c r="DOU264" s="0"/>
      <c r="DOV264" s="0"/>
      <c r="DOW264" s="0"/>
      <c r="DOX264" s="0"/>
      <c r="DOY264" s="0"/>
      <c r="DOZ264" s="0"/>
      <c r="DPA264" s="0"/>
      <c r="DPB264" s="0"/>
      <c r="DPC264" s="0"/>
      <c r="DPD264" s="0"/>
      <c r="DPE264" s="0"/>
      <c r="DPF264" s="0"/>
      <c r="DPG264" s="0"/>
      <c r="DPH264" s="0"/>
      <c r="DPI264" s="0"/>
      <c r="DPJ264" s="0"/>
      <c r="DPK264" s="0"/>
      <c r="DPL264" s="0"/>
      <c r="DPM264" s="0"/>
      <c r="DPN264" s="0"/>
      <c r="DPO264" s="0"/>
      <c r="DPP264" s="0"/>
      <c r="DPQ264" s="0"/>
      <c r="DPR264" s="0"/>
      <c r="DPS264" s="0"/>
      <c r="DPT264" s="0"/>
      <c r="DPU264" s="0"/>
      <c r="DPV264" s="0"/>
      <c r="DPW264" s="0"/>
      <c r="DPX264" s="0"/>
      <c r="DPY264" s="0"/>
      <c r="DPZ264" s="0"/>
      <c r="DQA264" s="0"/>
      <c r="DQB264" s="0"/>
      <c r="DQC264" s="0"/>
      <c r="DQD264" s="0"/>
      <c r="DQE264" s="0"/>
      <c r="DQF264" s="0"/>
      <c r="DQG264" s="0"/>
      <c r="DQH264" s="0"/>
      <c r="DQI264" s="0"/>
      <c r="DQJ264" s="0"/>
      <c r="DQK264" s="0"/>
      <c r="DQL264" s="0"/>
      <c r="DQM264" s="0"/>
      <c r="DQN264" s="0"/>
      <c r="DQO264" s="0"/>
      <c r="DQP264" s="0"/>
      <c r="DQQ264" s="0"/>
      <c r="DQR264" s="0"/>
      <c r="DQS264" s="0"/>
      <c r="DQT264" s="0"/>
      <c r="DQU264" s="0"/>
      <c r="DQV264" s="0"/>
      <c r="DQW264" s="0"/>
      <c r="DQX264" s="0"/>
      <c r="DQY264" s="0"/>
      <c r="DQZ264" s="0"/>
      <c r="DRA264" s="0"/>
      <c r="DRB264" s="0"/>
      <c r="DRC264" s="0"/>
      <c r="DRD264" s="0"/>
      <c r="DRE264" s="0"/>
      <c r="DRF264" s="0"/>
      <c r="DRG264" s="0"/>
      <c r="DRH264" s="0"/>
      <c r="DRI264" s="0"/>
      <c r="DRJ264" s="0"/>
      <c r="DRK264" s="0"/>
      <c r="DRL264" s="0"/>
      <c r="DRM264" s="0"/>
      <c r="DRN264" s="0"/>
      <c r="DRO264" s="0"/>
      <c r="DRP264" s="0"/>
      <c r="DRQ264" s="0"/>
      <c r="DRR264" s="0"/>
      <c r="DRS264" s="0"/>
      <c r="DRT264" s="0"/>
      <c r="DRU264" s="0"/>
      <c r="DRV264" s="0"/>
      <c r="DRW264" s="0"/>
      <c r="DRX264" s="0"/>
      <c r="DRY264" s="0"/>
      <c r="DRZ264" s="0"/>
      <c r="DSA264" s="0"/>
      <c r="DSB264" s="0"/>
      <c r="DSC264" s="0"/>
      <c r="DSD264" s="0"/>
      <c r="DSE264" s="0"/>
      <c r="DSF264" s="0"/>
      <c r="DSG264" s="0"/>
      <c r="DSH264" s="0"/>
      <c r="DSI264" s="0"/>
      <c r="DSJ264" s="0"/>
      <c r="DSK264" s="0"/>
      <c r="DSL264" s="0"/>
      <c r="DSM264" s="0"/>
      <c r="DSN264" s="0"/>
      <c r="DSO264" s="0"/>
      <c r="DSP264" s="0"/>
      <c r="DSQ264" s="0"/>
      <c r="DSR264" s="0"/>
      <c r="DSS264" s="0"/>
      <c r="DST264" s="0"/>
      <c r="DSU264" s="0"/>
      <c r="DSV264" s="0"/>
      <c r="DSW264" s="0"/>
      <c r="DSX264" s="0"/>
      <c r="DSY264" s="0"/>
      <c r="DSZ264" s="0"/>
      <c r="DTA264" s="0"/>
      <c r="DTB264" s="0"/>
      <c r="DTC264" s="0"/>
      <c r="DTD264" s="0"/>
      <c r="DTE264" s="0"/>
      <c r="DTF264" s="0"/>
      <c r="DTG264" s="0"/>
      <c r="DTH264" s="0"/>
      <c r="DTI264" s="0"/>
      <c r="DTJ264" s="0"/>
      <c r="DTK264" s="0"/>
      <c r="DTL264" s="0"/>
      <c r="DTM264" s="0"/>
      <c r="DTN264" s="0"/>
      <c r="DTO264" s="0"/>
      <c r="DTP264" s="0"/>
      <c r="DTQ264" s="0"/>
      <c r="DTR264" s="0"/>
      <c r="DTS264" s="0"/>
      <c r="DTT264" s="0"/>
      <c r="DTU264" s="0"/>
      <c r="DTV264" s="0"/>
      <c r="DTW264" s="0"/>
      <c r="DTX264" s="0"/>
      <c r="DTY264" s="0"/>
      <c r="DTZ264" s="0"/>
      <c r="DUA264" s="0"/>
      <c r="DUB264" s="0"/>
      <c r="DUC264" s="0"/>
      <c r="DUD264" s="0"/>
      <c r="DUE264" s="0"/>
      <c r="DUF264" s="0"/>
      <c r="DUG264" s="0"/>
      <c r="DUH264" s="0"/>
      <c r="DUI264" s="0"/>
      <c r="DUJ264" s="0"/>
      <c r="DUK264" s="0"/>
      <c r="DUL264" s="0"/>
      <c r="DUM264" s="0"/>
      <c r="DUN264" s="0"/>
      <c r="DUO264" s="0"/>
      <c r="DUP264" s="0"/>
      <c r="DUQ264" s="0"/>
      <c r="DUR264" s="0"/>
      <c r="DUS264" s="0"/>
      <c r="DUT264" s="0"/>
      <c r="DUU264" s="0"/>
      <c r="DUV264" s="0"/>
      <c r="DUW264" s="0"/>
      <c r="DUX264" s="0"/>
      <c r="DUY264" s="0"/>
      <c r="DUZ264" s="0"/>
      <c r="DVA264" s="0"/>
      <c r="DVB264" s="0"/>
      <c r="DVC264" s="0"/>
      <c r="DVD264" s="0"/>
      <c r="DVE264" s="0"/>
      <c r="DVF264" s="0"/>
      <c r="DVG264" s="0"/>
      <c r="DVH264" s="0"/>
      <c r="DVI264" s="0"/>
      <c r="DVJ264" s="0"/>
      <c r="DVK264" s="0"/>
      <c r="DVL264" s="0"/>
      <c r="DVM264" s="0"/>
      <c r="DVN264" s="0"/>
      <c r="DVO264" s="0"/>
      <c r="DVP264" s="0"/>
      <c r="DVQ264" s="0"/>
      <c r="DVR264" s="0"/>
      <c r="DVS264" s="0"/>
      <c r="DVT264" s="0"/>
      <c r="DVU264" s="0"/>
      <c r="DVV264" s="0"/>
      <c r="DVW264" s="0"/>
      <c r="DVX264" s="0"/>
      <c r="DVY264" s="0"/>
      <c r="DVZ264" s="0"/>
      <c r="DWA264" s="0"/>
      <c r="DWB264" s="0"/>
      <c r="DWC264" s="0"/>
      <c r="DWD264" s="0"/>
      <c r="DWE264" s="0"/>
      <c r="DWF264" s="0"/>
      <c r="DWG264" s="0"/>
      <c r="DWH264" s="0"/>
      <c r="DWI264" s="0"/>
      <c r="DWJ264" s="0"/>
      <c r="DWK264" s="0"/>
      <c r="DWL264" s="0"/>
      <c r="DWM264" s="0"/>
      <c r="DWN264" s="0"/>
      <c r="DWO264" s="0"/>
      <c r="DWP264" s="0"/>
      <c r="DWQ264" s="0"/>
      <c r="DWR264" s="0"/>
      <c r="DWS264" s="0"/>
      <c r="DWT264" s="0"/>
      <c r="DWU264" s="0"/>
      <c r="DWV264" s="0"/>
      <c r="DWW264" s="0"/>
      <c r="DWX264" s="0"/>
      <c r="DWY264" s="0"/>
      <c r="DWZ264" s="0"/>
      <c r="DXA264" s="0"/>
      <c r="DXB264" s="0"/>
      <c r="DXC264" s="0"/>
      <c r="DXD264" s="0"/>
      <c r="DXE264" s="0"/>
      <c r="DXF264" s="0"/>
      <c r="DXG264" s="0"/>
      <c r="DXH264" s="0"/>
      <c r="DXI264" s="0"/>
      <c r="DXJ264" s="0"/>
      <c r="DXK264" s="0"/>
      <c r="DXL264" s="0"/>
      <c r="DXM264" s="0"/>
      <c r="DXN264" s="0"/>
      <c r="DXO264" s="0"/>
      <c r="DXP264" s="0"/>
      <c r="DXQ264" s="0"/>
      <c r="DXR264" s="0"/>
      <c r="DXS264" s="0"/>
      <c r="DXT264" s="0"/>
      <c r="DXU264" s="0"/>
      <c r="DXV264" s="0"/>
      <c r="DXW264" s="0"/>
      <c r="DXX264" s="0"/>
      <c r="DXY264" s="0"/>
      <c r="DXZ264" s="0"/>
      <c r="DYA264" s="0"/>
      <c r="DYB264" s="0"/>
      <c r="DYC264" s="0"/>
      <c r="DYD264" s="0"/>
      <c r="DYE264" s="0"/>
      <c r="DYF264" s="0"/>
      <c r="DYG264" s="0"/>
      <c r="DYH264" s="0"/>
      <c r="DYI264" s="0"/>
      <c r="DYJ264" s="0"/>
      <c r="DYK264" s="0"/>
      <c r="DYL264" s="0"/>
      <c r="DYM264" s="0"/>
      <c r="DYN264" s="0"/>
      <c r="DYO264" s="0"/>
      <c r="DYP264" s="0"/>
      <c r="DYQ264" s="0"/>
      <c r="DYR264" s="0"/>
      <c r="DYS264" s="0"/>
      <c r="DYT264" s="0"/>
      <c r="DYU264" s="0"/>
      <c r="DYV264" s="0"/>
      <c r="DYW264" s="0"/>
      <c r="DYX264" s="0"/>
      <c r="DYY264" s="0"/>
      <c r="DYZ264" s="0"/>
      <c r="DZA264" s="0"/>
      <c r="DZB264" s="0"/>
      <c r="DZC264" s="0"/>
      <c r="DZD264" s="0"/>
      <c r="DZE264" s="0"/>
      <c r="DZF264" s="0"/>
      <c r="DZG264" s="0"/>
      <c r="DZH264" s="0"/>
      <c r="DZI264" s="0"/>
      <c r="DZJ264" s="0"/>
      <c r="DZK264" s="0"/>
      <c r="DZL264" s="0"/>
      <c r="DZM264" s="0"/>
      <c r="DZN264" s="0"/>
      <c r="DZO264" s="0"/>
      <c r="DZP264" s="0"/>
      <c r="DZQ264" s="0"/>
      <c r="DZR264" s="0"/>
      <c r="DZS264" s="0"/>
      <c r="DZT264" s="0"/>
      <c r="DZU264" s="0"/>
      <c r="DZV264" s="0"/>
      <c r="DZW264" s="0"/>
      <c r="DZX264" s="0"/>
      <c r="DZY264" s="0"/>
      <c r="DZZ264" s="0"/>
      <c r="EAA264" s="0"/>
      <c r="EAB264" s="0"/>
      <c r="EAC264" s="0"/>
      <c r="EAD264" s="0"/>
      <c r="EAE264" s="0"/>
      <c r="EAF264" s="0"/>
      <c r="EAG264" s="0"/>
      <c r="EAH264" s="0"/>
      <c r="EAI264" s="0"/>
      <c r="EAJ264" s="0"/>
      <c r="EAK264" s="0"/>
      <c r="EAL264" s="0"/>
      <c r="EAM264" s="0"/>
      <c r="EAN264" s="0"/>
      <c r="EAO264" s="0"/>
      <c r="EAP264" s="0"/>
      <c r="EAQ264" s="0"/>
      <c r="EAR264" s="0"/>
      <c r="EAS264" s="0"/>
      <c r="EAT264" s="0"/>
      <c r="EAU264" s="0"/>
      <c r="EAV264" s="0"/>
      <c r="EAW264" s="0"/>
      <c r="EAX264" s="0"/>
      <c r="EAY264" s="0"/>
      <c r="EAZ264" s="0"/>
      <c r="EBA264" s="0"/>
      <c r="EBB264" s="0"/>
      <c r="EBC264" s="0"/>
      <c r="EBD264" s="0"/>
      <c r="EBE264" s="0"/>
      <c r="EBF264" s="0"/>
      <c r="EBG264" s="0"/>
      <c r="EBH264" s="0"/>
      <c r="EBI264" s="0"/>
      <c r="EBJ264" s="0"/>
      <c r="EBK264" s="0"/>
      <c r="EBL264" s="0"/>
      <c r="EBM264" s="0"/>
      <c r="EBN264" s="0"/>
      <c r="EBO264" s="0"/>
      <c r="EBP264" s="0"/>
      <c r="EBQ264" s="0"/>
      <c r="EBR264" s="0"/>
      <c r="EBS264" s="0"/>
      <c r="EBT264" s="0"/>
      <c r="EBU264" s="0"/>
      <c r="EBV264" s="0"/>
      <c r="EBW264" s="0"/>
      <c r="EBX264" s="0"/>
      <c r="EBY264" s="0"/>
      <c r="EBZ264" s="0"/>
      <c r="ECA264" s="0"/>
      <c r="ECB264" s="0"/>
      <c r="ECC264" s="0"/>
      <c r="ECD264" s="0"/>
      <c r="ECE264" s="0"/>
      <c r="ECF264" s="0"/>
      <c r="ECG264" s="0"/>
      <c r="ECH264" s="0"/>
      <c r="ECI264" s="0"/>
      <c r="ECJ264" s="0"/>
      <c r="ECK264" s="0"/>
      <c r="ECL264" s="0"/>
      <c r="ECM264" s="0"/>
      <c r="ECN264" s="0"/>
      <c r="ECO264" s="0"/>
      <c r="ECP264" s="0"/>
      <c r="ECQ264" s="0"/>
      <c r="ECR264" s="0"/>
      <c r="ECS264" s="0"/>
      <c r="ECT264" s="0"/>
      <c r="ECU264" s="0"/>
      <c r="ECV264" s="0"/>
      <c r="ECW264" s="0"/>
      <c r="ECX264" s="0"/>
      <c r="ECY264" s="0"/>
      <c r="ECZ264" s="0"/>
      <c r="EDA264" s="0"/>
      <c r="EDB264" s="0"/>
      <c r="EDC264" s="0"/>
      <c r="EDD264" s="0"/>
      <c r="EDE264" s="0"/>
      <c r="EDF264" s="0"/>
      <c r="EDG264" s="0"/>
      <c r="EDH264" s="0"/>
      <c r="EDI264" s="0"/>
      <c r="EDJ264" s="0"/>
      <c r="EDK264" s="0"/>
      <c r="EDL264" s="0"/>
      <c r="EDM264" s="0"/>
      <c r="EDN264" s="0"/>
      <c r="EDO264" s="0"/>
      <c r="EDP264" s="0"/>
      <c r="EDQ264" s="0"/>
      <c r="EDR264" s="0"/>
      <c r="EDS264" s="0"/>
      <c r="EDT264" s="0"/>
      <c r="EDU264" s="0"/>
      <c r="EDV264" s="0"/>
      <c r="EDW264" s="0"/>
      <c r="EDX264" s="0"/>
      <c r="EDY264" s="0"/>
      <c r="EDZ264" s="0"/>
      <c r="EEA264" s="0"/>
      <c r="EEB264" s="0"/>
      <c r="EEC264" s="0"/>
      <c r="EED264" s="0"/>
      <c r="EEE264" s="0"/>
      <c r="EEF264" s="0"/>
      <c r="EEG264" s="0"/>
      <c r="EEH264" s="0"/>
      <c r="EEI264" s="0"/>
      <c r="EEJ264" s="0"/>
      <c r="EEK264" s="0"/>
      <c r="EEL264" s="0"/>
      <c r="EEM264" s="0"/>
      <c r="EEN264" s="0"/>
      <c r="EEO264" s="0"/>
      <c r="EEP264" s="0"/>
      <c r="EEQ264" s="0"/>
      <c r="EER264" s="0"/>
      <c r="EES264" s="0"/>
      <c r="EET264" s="0"/>
      <c r="EEU264" s="0"/>
      <c r="EEV264" s="0"/>
      <c r="EEW264" s="0"/>
      <c r="EEX264" s="0"/>
      <c r="EEY264" s="0"/>
      <c r="EEZ264" s="0"/>
      <c r="EFA264" s="0"/>
      <c r="EFB264" s="0"/>
      <c r="EFC264" s="0"/>
      <c r="EFD264" s="0"/>
      <c r="EFE264" s="0"/>
      <c r="EFF264" s="0"/>
      <c r="EFG264" s="0"/>
      <c r="EFH264" s="0"/>
      <c r="EFI264" s="0"/>
      <c r="EFJ264" s="0"/>
      <c r="EFK264" s="0"/>
      <c r="EFL264" s="0"/>
      <c r="EFM264" s="0"/>
      <c r="EFN264" s="0"/>
      <c r="EFO264" s="0"/>
      <c r="EFP264" s="0"/>
      <c r="EFQ264" s="0"/>
      <c r="EFR264" s="0"/>
      <c r="EFS264" s="0"/>
      <c r="EFT264" s="0"/>
      <c r="EFU264" s="0"/>
      <c r="EFV264" s="0"/>
      <c r="EFW264" s="0"/>
      <c r="EFX264" s="0"/>
      <c r="EFY264" s="0"/>
      <c r="EFZ264" s="0"/>
      <c r="EGA264" s="0"/>
      <c r="EGB264" s="0"/>
      <c r="EGC264" s="0"/>
      <c r="EGD264" s="0"/>
      <c r="EGE264" s="0"/>
      <c r="EGF264" s="0"/>
      <c r="EGG264" s="0"/>
      <c r="EGH264" s="0"/>
      <c r="EGI264" s="0"/>
      <c r="EGJ264" s="0"/>
      <c r="EGK264" s="0"/>
      <c r="EGL264" s="0"/>
      <c r="EGM264" s="0"/>
      <c r="EGN264" s="0"/>
      <c r="EGO264" s="0"/>
      <c r="EGP264" s="0"/>
      <c r="EGQ264" s="0"/>
      <c r="EGR264" s="0"/>
      <c r="EGS264" s="0"/>
      <c r="EGT264" s="0"/>
      <c r="EGU264" s="0"/>
      <c r="EGV264" s="0"/>
      <c r="EGW264" s="0"/>
      <c r="EGX264" s="0"/>
      <c r="EGY264" s="0"/>
      <c r="EGZ264" s="0"/>
      <c r="EHA264" s="0"/>
      <c r="EHB264" s="0"/>
      <c r="EHC264" s="0"/>
      <c r="EHD264" s="0"/>
      <c r="EHE264" s="0"/>
      <c r="EHF264" s="0"/>
      <c r="EHG264" s="0"/>
      <c r="EHH264" s="0"/>
      <c r="EHI264" s="0"/>
      <c r="EHJ264" s="0"/>
      <c r="EHK264" s="0"/>
      <c r="EHL264" s="0"/>
      <c r="EHM264" s="0"/>
      <c r="EHN264" s="0"/>
      <c r="EHO264" s="0"/>
      <c r="EHP264" s="0"/>
      <c r="EHQ264" s="0"/>
      <c r="EHR264" s="0"/>
      <c r="EHS264" s="0"/>
      <c r="EHT264" s="0"/>
      <c r="EHU264" s="0"/>
      <c r="EHV264" s="0"/>
      <c r="EHW264" s="0"/>
      <c r="EHX264" s="0"/>
      <c r="EHY264" s="0"/>
      <c r="EHZ264" s="0"/>
      <c r="EIA264" s="0"/>
      <c r="EIB264" s="0"/>
      <c r="EIC264" s="0"/>
      <c r="EID264" s="0"/>
      <c r="EIE264" s="0"/>
      <c r="EIF264" s="0"/>
      <c r="EIG264" s="0"/>
      <c r="EIH264" s="0"/>
      <c r="EII264" s="0"/>
      <c r="EIJ264" s="0"/>
      <c r="EIK264" s="0"/>
      <c r="EIL264" s="0"/>
      <c r="EIM264" s="0"/>
      <c r="EIN264" s="0"/>
      <c r="EIO264" s="0"/>
      <c r="EIP264" s="0"/>
      <c r="EIQ264" s="0"/>
      <c r="EIR264" s="0"/>
      <c r="EIS264" s="0"/>
      <c r="EIT264" s="0"/>
      <c r="EIU264" s="0"/>
      <c r="EIV264" s="0"/>
      <c r="EIW264" s="0"/>
      <c r="EIX264" s="0"/>
      <c r="EIY264" s="0"/>
      <c r="EIZ264" s="0"/>
      <c r="EJA264" s="0"/>
      <c r="EJB264" s="0"/>
      <c r="EJC264" s="0"/>
      <c r="EJD264" s="0"/>
      <c r="EJE264" s="0"/>
      <c r="EJF264" s="0"/>
      <c r="EJG264" s="0"/>
      <c r="EJH264" s="0"/>
      <c r="EJI264" s="0"/>
      <c r="EJJ264" s="0"/>
      <c r="EJK264" s="0"/>
      <c r="EJL264" s="0"/>
      <c r="EJM264" s="0"/>
      <c r="EJN264" s="0"/>
      <c r="EJO264" s="0"/>
      <c r="EJP264" s="0"/>
      <c r="EJQ264" s="0"/>
      <c r="EJR264" s="0"/>
      <c r="EJS264" s="0"/>
      <c r="EJT264" s="0"/>
      <c r="EJU264" s="0"/>
      <c r="EJV264" s="0"/>
      <c r="EJW264" s="0"/>
      <c r="EJX264" s="0"/>
      <c r="EJY264" s="0"/>
      <c r="EJZ264" s="0"/>
      <c r="EKA264" s="0"/>
      <c r="EKB264" s="0"/>
      <c r="EKC264" s="0"/>
      <c r="EKD264" s="0"/>
      <c r="EKE264" s="0"/>
      <c r="EKF264" s="0"/>
      <c r="EKG264" s="0"/>
      <c r="EKH264" s="0"/>
      <c r="EKI264" s="0"/>
      <c r="EKJ264" s="0"/>
      <c r="EKK264" s="0"/>
      <c r="EKL264" s="0"/>
      <c r="EKM264" s="0"/>
      <c r="EKN264" s="0"/>
      <c r="EKO264" s="0"/>
      <c r="EKP264" s="0"/>
      <c r="EKQ264" s="0"/>
      <c r="EKR264" s="0"/>
      <c r="EKS264" s="0"/>
      <c r="EKT264" s="0"/>
      <c r="EKU264" s="0"/>
      <c r="EKV264" s="0"/>
      <c r="EKW264" s="0"/>
      <c r="EKX264" s="0"/>
      <c r="EKY264" s="0"/>
      <c r="EKZ264" s="0"/>
      <c r="ELA264" s="0"/>
      <c r="ELB264" s="0"/>
      <c r="ELC264" s="0"/>
      <c r="ELD264" s="0"/>
      <c r="ELE264" s="0"/>
      <c r="ELF264" s="0"/>
      <c r="ELG264" s="0"/>
      <c r="ELH264" s="0"/>
      <c r="ELI264" s="0"/>
      <c r="ELJ264" s="0"/>
      <c r="ELK264" s="0"/>
      <c r="ELL264" s="0"/>
      <c r="ELM264" s="0"/>
      <c r="ELN264" s="0"/>
      <c r="ELO264" s="0"/>
      <c r="ELP264" s="0"/>
      <c r="ELQ264" s="0"/>
      <c r="ELR264" s="0"/>
      <c r="ELS264" s="0"/>
      <c r="ELT264" s="0"/>
      <c r="ELU264" s="0"/>
      <c r="ELV264" s="0"/>
      <c r="ELW264" s="0"/>
      <c r="ELX264" s="0"/>
      <c r="ELY264" s="0"/>
      <c r="ELZ264" s="0"/>
      <c r="EMA264" s="0"/>
      <c r="EMB264" s="0"/>
      <c r="EMC264" s="0"/>
      <c r="EMD264" s="0"/>
      <c r="EME264" s="0"/>
      <c r="EMF264" s="0"/>
      <c r="EMG264" s="0"/>
      <c r="EMH264" s="0"/>
      <c r="EMI264" s="0"/>
      <c r="EMJ264" s="0"/>
      <c r="EMK264" s="0"/>
      <c r="EML264" s="0"/>
      <c r="EMM264" s="0"/>
      <c r="EMN264" s="0"/>
      <c r="EMO264" s="0"/>
      <c r="EMP264" s="0"/>
      <c r="EMQ264" s="0"/>
      <c r="EMR264" s="0"/>
      <c r="EMS264" s="0"/>
      <c r="EMT264" s="0"/>
      <c r="EMU264" s="0"/>
      <c r="EMV264" s="0"/>
      <c r="EMW264" s="0"/>
      <c r="EMX264" s="0"/>
      <c r="EMY264" s="0"/>
      <c r="EMZ264" s="0"/>
      <c r="ENA264" s="0"/>
      <c r="ENB264" s="0"/>
      <c r="ENC264" s="0"/>
      <c r="END264" s="0"/>
      <c r="ENE264" s="0"/>
      <c r="ENF264" s="0"/>
      <c r="ENG264" s="0"/>
      <c r="ENH264" s="0"/>
      <c r="ENI264" s="0"/>
      <c r="ENJ264" s="0"/>
      <c r="ENK264" s="0"/>
      <c r="ENL264" s="0"/>
      <c r="ENM264" s="0"/>
      <c r="ENN264" s="0"/>
      <c r="ENO264" s="0"/>
      <c r="ENP264" s="0"/>
      <c r="ENQ264" s="0"/>
      <c r="ENR264" s="0"/>
      <c r="ENS264" s="0"/>
      <c r="ENT264" s="0"/>
      <c r="ENU264" s="0"/>
      <c r="ENV264" s="0"/>
      <c r="ENW264" s="0"/>
      <c r="ENX264" s="0"/>
      <c r="ENY264" s="0"/>
      <c r="ENZ264" s="0"/>
      <c r="EOA264" s="0"/>
      <c r="EOB264" s="0"/>
      <c r="EOC264" s="0"/>
      <c r="EOD264" s="0"/>
      <c r="EOE264" s="0"/>
      <c r="EOF264" s="0"/>
      <c r="EOG264" s="0"/>
      <c r="EOH264" s="0"/>
      <c r="EOI264" s="0"/>
      <c r="EOJ264" s="0"/>
      <c r="EOK264" s="0"/>
      <c r="EOL264" s="0"/>
      <c r="EOM264" s="0"/>
      <c r="EON264" s="0"/>
      <c r="EOO264" s="0"/>
      <c r="EOP264" s="0"/>
      <c r="EOQ264" s="0"/>
      <c r="EOR264" s="0"/>
      <c r="EOS264" s="0"/>
      <c r="EOT264" s="0"/>
      <c r="EOU264" s="0"/>
      <c r="EOV264" s="0"/>
      <c r="EOW264" s="0"/>
      <c r="EOX264" s="0"/>
      <c r="EOY264" s="0"/>
      <c r="EOZ264" s="0"/>
      <c r="EPA264" s="0"/>
      <c r="EPB264" s="0"/>
      <c r="EPC264" s="0"/>
      <c r="EPD264" s="0"/>
      <c r="EPE264" s="0"/>
      <c r="EPF264" s="0"/>
      <c r="EPG264" s="0"/>
      <c r="EPH264" s="0"/>
      <c r="EPI264" s="0"/>
      <c r="EPJ264" s="0"/>
      <c r="EPK264" s="0"/>
      <c r="EPL264" s="0"/>
      <c r="EPM264" s="0"/>
      <c r="EPN264" s="0"/>
      <c r="EPO264" s="0"/>
      <c r="EPP264" s="0"/>
      <c r="EPQ264" s="0"/>
      <c r="EPR264" s="0"/>
      <c r="EPS264" s="0"/>
      <c r="EPT264" s="0"/>
      <c r="EPU264" s="0"/>
      <c r="EPV264" s="0"/>
      <c r="EPW264" s="0"/>
      <c r="EPX264" s="0"/>
      <c r="EPY264" s="0"/>
      <c r="EPZ264" s="0"/>
      <c r="EQA264" s="0"/>
      <c r="EQB264" s="0"/>
      <c r="EQC264" s="0"/>
      <c r="EQD264" s="0"/>
      <c r="EQE264" s="0"/>
      <c r="EQF264" s="0"/>
      <c r="EQG264" s="0"/>
      <c r="EQH264" s="0"/>
      <c r="EQI264" s="0"/>
      <c r="EQJ264" s="0"/>
      <c r="EQK264" s="0"/>
      <c r="EQL264" s="0"/>
      <c r="EQM264" s="0"/>
      <c r="EQN264" s="0"/>
      <c r="EQO264" s="0"/>
      <c r="EQP264" s="0"/>
      <c r="EQQ264" s="0"/>
      <c r="EQR264" s="0"/>
      <c r="EQS264" s="0"/>
      <c r="EQT264" s="0"/>
      <c r="EQU264" s="0"/>
      <c r="EQV264" s="0"/>
      <c r="EQW264" s="0"/>
      <c r="EQX264" s="0"/>
      <c r="EQY264" s="0"/>
      <c r="EQZ264" s="0"/>
      <c r="ERA264" s="0"/>
      <c r="ERB264" s="0"/>
      <c r="ERC264" s="0"/>
      <c r="ERD264" s="0"/>
      <c r="ERE264" s="0"/>
      <c r="ERF264" s="0"/>
      <c r="ERG264" s="0"/>
      <c r="ERH264" s="0"/>
      <c r="ERI264" s="0"/>
      <c r="ERJ264" s="0"/>
      <c r="ERK264" s="0"/>
      <c r="ERL264" s="0"/>
      <c r="ERM264" s="0"/>
      <c r="ERN264" s="0"/>
      <c r="ERO264" s="0"/>
      <c r="ERP264" s="0"/>
      <c r="ERQ264" s="0"/>
      <c r="ERR264" s="0"/>
      <c r="ERS264" s="0"/>
      <c r="ERT264" s="0"/>
      <c r="ERU264" s="0"/>
      <c r="ERV264" s="0"/>
      <c r="ERW264" s="0"/>
      <c r="ERX264" s="0"/>
      <c r="ERY264" s="0"/>
      <c r="ERZ264" s="0"/>
      <c r="ESA264" s="0"/>
      <c r="ESB264" s="0"/>
      <c r="ESC264" s="0"/>
      <c r="ESD264" s="0"/>
      <c r="ESE264" s="0"/>
      <c r="ESF264" s="0"/>
      <c r="ESG264" s="0"/>
      <c r="ESH264" s="0"/>
      <c r="ESI264" s="0"/>
      <c r="ESJ264" s="0"/>
      <c r="ESK264" s="0"/>
      <c r="ESL264" s="0"/>
      <c r="ESM264" s="0"/>
      <c r="ESN264" s="0"/>
      <c r="ESO264" s="0"/>
      <c r="ESP264" s="0"/>
      <c r="ESQ264" s="0"/>
      <c r="ESR264" s="0"/>
      <c r="ESS264" s="0"/>
      <c r="EST264" s="0"/>
      <c r="ESU264" s="0"/>
      <c r="ESV264" s="0"/>
      <c r="ESW264" s="0"/>
      <c r="ESX264" s="0"/>
      <c r="ESY264" s="0"/>
      <c r="ESZ264" s="0"/>
      <c r="ETA264" s="0"/>
      <c r="ETB264" s="0"/>
      <c r="ETC264" s="0"/>
      <c r="ETD264" s="0"/>
      <c r="ETE264" s="0"/>
      <c r="ETF264" s="0"/>
      <c r="ETG264" s="0"/>
      <c r="ETH264" s="0"/>
      <c r="ETI264" s="0"/>
      <c r="ETJ264" s="0"/>
      <c r="ETK264" s="0"/>
      <c r="ETL264" s="0"/>
      <c r="ETM264" s="0"/>
      <c r="ETN264" s="0"/>
      <c r="ETO264" s="0"/>
      <c r="ETP264" s="0"/>
      <c r="ETQ264" s="0"/>
      <c r="ETR264" s="0"/>
      <c r="ETS264" s="0"/>
      <c r="ETT264" s="0"/>
      <c r="ETU264" s="0"/>
      <c r="ETV264" s="0"/>
      <c r="ETW264" s="0"/>
      <c r="ETX264" s="0"/>
      <c r="ETY264" s="0"/>
      <c r="ETZ264" s="0"/>
      <c r="EUA264" s="0"/>
      <c r="EUB264" s="0"/>
      <c r="EUC264" s="0"/>
      <c r="EUD264" s="0"/>
      <c r="EUE264" s="0"/>
      <c r="EUF264" s="0"/>
      <c r="EUG264" s="0"/>
      <c r="EUH264" s="0"/>
      <c r="EUI264" s="0"/>
      <c r="EUJ264" s="0"/>
      <c r="EUK264" s="0"/>
      <c r="EUL264" s="0"/>
      <c r="EUM264" s="0"/>
      <c r="EUN264" s="0"/>
      <c r="EUO264" s="0"/>
      <c r="EUP264" s="0"/>
      <c r="EUQ264" s="0"/>
      <c r="EUR264" s="0"/>
      <c r="EUS264" s="0"/>
      <c r="EUT264" s="0"/>
      <c r="EUU264" s="0"/>
      <c r="EUV264" s="0"/>
      <c r="EUW264" s="0"/>
      <c r="EUX264" s="0"/>
      <c r="EUY264" s="0"/>
      <c r="EUZ264" s="0"/>
      <c r="EVA264" s="0"/>
      <c r="EVB264" s="0"/>
      <c r="EVC264" s="0"/>
      <c r="EVD264" s="0"/>
      <c r="EVE264" s="0"/>
      <c r="EVF264" s="0"/>
      <c r="EVG264" s="0"/>
      <c r="EVH264" s="0"/>
      <c r="EVI264" s="0"/>
      <c r="EVJ264" s="0"/>
      <c r="EVK264" s="0"/>
      <c r="EVL264" s="0"/>
      <c r="EVM264" s="0"/>
      <c r="EVN264" s="0"/>
      <c r="EVO264" s="0"/>
      <c r="EVP264" s="0"/>
      <c r="EVQ264" s="0"/>
      <c r="EVR264" s="0"/>
      <c r="EVS264" s="0"/>
      <c r="EVT264" s="0"/>
      <c r="EVU264" s="0"/>
      <c r="EVV264" s="0"/>
      <c r="EVW264" s="0"/>
      <c r="EVX264" s="0"/>
      <c r="EVY264" s="0"/>
      <c r="EVZ264" s="0"/>
      <c r="EWA264" s="0"/>
      <c r="EWB264" s="0"/>
      <c r="EWC264" s="0"/>
      <c r="EWD264" s="0"/>
      <c r="EWE264" s="0"/>
      <c r="EWF264" s="0"/>
      <c r="EWG264" s="0"/>
      <c r="EWH264" s="0"/>
      <c r="EWI264" s="0"/>
      <c r="EWJ264" s="0"/>
      <c r="EWK264" s="0"/>
      <c r="EWL264" s="0"/>
      <c r="EWM264" s="0"/>
      <c r="EWN264" s="0"/>
      <c r="EWO264" s="0"/>
      <c r="EWP264" s="0"/>
      <c r="EWQ264" s="0"/>
      <c r="EWR264" s="0"/>
      <c r="EWS264" s="0"/>
      <c r="EWT264" s="0"/>
      <c r="EWU264" s="0"/>
      <c r="EWV264" s="0"/>
      <c r="EWW264" s="0"/>
      <c r="EWX264" s="0"/>
      <c r="EWY264" s="0"/>
      <c r="EWZ264" s="0"/>
      <c r="EXA264" s="0"/>
      <c r="EXB264" s="0"/>
      <c r="EXC264" s="0"/>
      <c r="EXD264" s="0"/>
      <c r="EXE264" s="0"/>
      <c r="EXF264" s="0"/>
      <c r="EXG264" s="0"/>
      <c r="EXH264" s="0"/>
      <c r="EXI264" s="0"/>
      <c r="EXJ264" s="0"/>
      <c r="EXK264" s="0"/>
      <c r="EXL264" s="0"/>
      <c r="EXM264" s="0"/>
      <c r="EXN264" s="0"/>
      <c r="EXO264" s="0"/>
      <c r="EXP264" s="0"/>
      <c r="EXQ264" s="0"/>
      <c r="EXR264" s="0"/>
      <c r="EXS264" s="0"/>
      <c r="EXT264" s="0"/>
      <c r="EXU264" s="0"/>
      <c r="EXV264" s="0"/>
      <c r="EXW264" s="0"/>
      <c r="EXX264" s="0"/>
      <c r="EXY264" s="0"/>
      <c r="EXZ264" s="0"/>
      <c r="EYA264" s="0"/>
      <c r="EYB264" s="0"/>
      <c r="EYC264" s="0"/>
      <c r="EYD264" s="0"/>
      <c r="EYE264" s="0"/>
      <c r="EYF264" s="0"/>
      <c r="EYG264" s="0"/>
      <c r="EYH264" s="0"/>
      <c r="EYI264" s="0"/>
      <c r="EYJ264" s="0"/>
      <c r="EYK264" s="0"/>
      <c r="EYL264" s="0"/>
      <c r="EYM264" s="0"/>
      <c r="EYN264" s="0"/>
      <c r="EYO264" s="0"/>
      <c r="EYP264" s="0"/>
      <c r="EYQ264" s="0"/>
      <c r="EYR264" s="0"/>
      <c r="EYS264" s="0"/>
      <c r="EYT264" s="0"/>
      <c r="EYU264" s="0"/>
      <c r="EYV264" s="0"/>
      <c r="EYW264" s="0"/>
      <c r="EYX264" s="0"/>
      <c r="EYY264" s="0"/>
      <c r="EYZ264" s="0"/>
      <c r="EZA264" s="0"/>
      <c r="EZB264" s="0"/>
      <c r="EZC264" s="0"/>
      <c r="EZD264" s="0"/>
      <c r="EZE264" s="0"/>
      <c r="EZF264" s="0"/>
      <c r="EZG264" s="0"/>
      <c r="EZH264" s="0"/>
      <c r="EZI264" s="0"/>
      <c r="EZJ264" s="0"/>
      <c r="EZK264" s="0"/>
      <c r="EZL264" s="0"/>
      <c r="EZM264" s="0"/>
      <c r="EZN264" s="0"/>
      <c r="EZO264" s="0"/>
      <c r="EZP264" s="0"/>
      <c r="EZQ264" s="0"/>
      <c r="EZR264" s="0"/>
      <c r="EZS264" s="0"/>
      <c r="EZT264" s="0"/>
      <c r="EZU264" s="0"/>
      <c r="EZV264" s="0"/>
      <c r="EZW264" s="0"/>
      <c r="EZX264" s="0"/>
      <c r="EZY264" s="0"/>
      <c r="EZZ264" s="0"/>
      <c r="FAA264" s="0"/>
      <c r="FAB264" s="0"/>
      <c r="FAC264" s="0"/>
      <c r="FAD264" s="0"/>
      <c r="FAE264" s="0"/>
      <c r="FAF264" s="0"/>
      <c r="FAG264" s="0"/>
      <c r="FAH264" s="0"/>
      <c r="FAI264" s="0"/>
      <c r="FAJ264" s="0"/>
      <c r="FAK264" s="0"/>
      <c r="FAL264" s="0"/>
      <c r="FAM264" s="0"/>
      <c r="FAN264" s="0"/>
      <c r="FAO264" s="0"/>
      <c r="FAP264" s="0"/>
      <c r="FAQ264" s="0"/>
      <c r="FAR264" s="0"/>
      <c r="FAS264" s="0"/>
      <c r="FAT264" s="0"/>
      <c r="FAU264" s="0"/>
      <c r="FAV264" s="0"/>
      <c r="FAW264" s="0"/>
      <c r="FAX264" s="0"/>
      <c r="FAY264" s="0"/>
      <c r="FAZ264" s="0"/>
      <c r="FBA264" s="0"/>
      <c r="FBB264" s="0"/>
      <c r="FBC264" s="0"/>
      <c r="FBD264" s="0"/>
      <c r="FBE264" s="0"/>
      <c r="FBF264" s="0"/>
      <c r="FBG264" s="0"/>
      <c r="FBH264" s="0"/>
      <c r="FBI264" s="0"/>
      <c r="FBJ264" s="0"/>
      <c r="FBK264" s="0"/>
      <c r="FBL264" s="0"/>
      <c r="FBM264" s="0"/>
      <c r="FBN264" s="0"/>
      <c r="FBO264" s="0"/>
      <c r="FBP264" s="0"/>
      <c r="FBQ264" s="0"/>
      <c r="FBR264" s="0"/>
      <c r="FBS264" s="0"/>
      <c r="FBT264" s="0"/>
      <c r="FBU264" s="0"/>
      <c r="FBV264" s="0"/>
      <c r="FBW264" s="0"/>
      <c r="FBX264" s="0"/>
      <c r="FBY264" s="0"/>
      <c r="FBZ264" s="0"/>
      <c r="FCA264" s="0"/>
      <c r="FCB264" s="0"/>
      <c r="FCC264" s="0"/>
      <c r="FCD264" s="0"/>
      <c r="FCE264" s="0"/>
      <c r="FCF264" s="0"/>
      <c r="FCG264" s="0"/>
      <c r="FCH264" s="0"/>
      <c r="FCI264" s="0"/>
      <c r="FCJ264" s="0"/>
      <c r="FCK264" s="0"/>
      <c r="FCL264" s="0"/>
      <c r="FCM264" s="0"/>
      <c r="FCN264" s="0"/>
      <c r="FCO264" s="0"/>
      <c r="FCP264" s="0"/>
      <c r="FCQ264" s="0"/>
      <c r="FCR264" s="0"/>
      <c r="FCS264" s="0"/>
      <c r="FCT264" s="0"/>
      <c r="FCU264" s="0"/>
      <c r="FCV264" s="0"/>
      <c r="FCW264" s="0"/>
      <c r="FCX264" s="0"/>
      <c r="FCY264" s="0"/>
      <c r="FCZ264" s="0"/>
      <c r="FDA264" s="0"/>
      <c r="FDB264" s="0"/>
      <c r="FDC264" s="0"/>
      <c r="FDD264" s="0"/>
      <c r="FDE264" s="0"/>
      <c r="FDF264" s="0"/>
      <c r="FDG264" s="0"/>
      <c r="FDH264" s="0"/>
      <c r="FDI264" s="0"/>
      <c r="FDJ264" s="0"/>
      <c r="FDK264" s="0"/>
      <c r="FDL264" s="0"/>
      <c r="FDM264" s="0"/>
      <c r="FDN264" s="0"/>
      <c r="FDO264" s="0"/>
      <c r="FDP264" s="0"/>
      <c r="FDQ264" s="0"/>
      <c r="FDR264" s="0"/>
      <c r="FDS264" s="0"/>
      <c r="FDT264" s="0"/>
      <c r="FDU264" s="0"/>
      <c r="FDV264" s="0"/>
      <c r="FDW264" s="0"/>
      <c r="FDX264" s="0"/>
      <c r="FDY264" s="0"/>
      <c r="FDZ264" s="0"/>
      <c r="FEA264" s="0"/>
      <c r="FEB264" s="0"/>
      <c r="FEC264" s="0"/>
      <c r="FED264" s="0"/>
      <c r="FEE264" s="0"/>
      <c r="FEF264" s="0"/>
      <c r="FEG264" s="0"/>
      <c r="FEH264" s="0"/>
      <c r="FEI264" s="0"/>
      <c r="FEJ264" s="0"/>
      <c r="FEK264" s="0"/>
      <c r="FEL264" s="0"/>
      <c r="FEM264" s="0"/>
      <c r="FEN264" s="0"/>
      <c r="FEO264" s="0"/>
      <c r="FEP264" s="0"/>
      <c r="FEQ264" s="0"/>
      <c r="FER264" s="0"/>
      <c r="FES264" s="0"/>
      <c r="FET264" s="0"/>
      <c r="FEU264" s="0"/>
      <c r="FEV264" s="0"/>
      <c r="FEW264" s="0"/>
      <c r="FEX264" s="0"/>
      <c r="FEY264" s="0"/>
      <c r="FEZ264" s="0"/>
      <c r="FFA264" s="0"/>
      <c r="FFB264" s="0"/>
      <c r="FFC264" s="0"/>
      <c r="FFD264" s="0"/>
      <c r="FFE264" s="0"/>
      <c r="FFF264" s="0"/>
      <c r="FFG264" s="0"/>
      <c r="FFH264" s="0"/>
      <c r="FFI264" s="0"/>
      <c r="FFJ264" s="0"/>
      <c r="FFK264" s="0"/>
      <c r="FFL264" s="0"/>
      <c r="FFM264" s="0"/>
      <c r="FFN264" s="0"/>
      <c r="FFO264" s="0"/>
      <c r="FFP264" s="0"/>
      <c r="FFQ264" s="0"/>
      <c r="FFR264" s="0"/>
      <c r="FFS264" s="0"/>
      <c r="FFT264" s="0"/>
      <c r="FFU264" s="0"/>
      <c r="FFV264" s="0"/>
      <c r="FFW264" s="0"/>
      <c r="FFX264" s="0"/>
      <c r="FFY264" s="0"/>
      <c r="FFZ264" s="0"/>
      <c r="FGA264" s="0"/>
      <c r="FGB264" s="0"/>
      <c r="FGC264" s="0"/>
      <c r="FGD264" s="0"/>
      <c r="FGE264" s="0"/>
      <c r="FGF264" s="0"/>
      <c r="FGG264" s="0"/>
      <c r="FGH264" s="0"/>
      <c r="FGI264" s="0"/>
      <c r="FGJ264" s="0"/>
      <c r="FGK264" s="0"/>
      <c r="FGL264" s="0"/>
      <c r="FGM264" s="0"/>
      <c r="FGN264" s="0"/>
      <c r="FGO264" s="0"/>
      <c r="FGP264" s="0"/>
      <c r="FGQ264" s="0"/>
      <c r="FGR264" s="0"/>
      <c r="FGS264" s="0"/>
      <c r="FGT264" s="0"/>
      <c r="FGU264" s="0"/>
      <c r="FGV264" s="0"/>
      <c r="FGW264" s="0"/>
      <c r="FGX264" s="0"/>
      <c r="FGY264" s="0"/>
      <c r="FGZ264" s="0"/>
      <c r="FHA264" s="0"/>
      <c r="FHB264" s="0"/>
      <c r="FHC264" s="0"/>
      <c r="FHD264" s="0"/>
      <c r="FHE264" s="0"/>
      <c r="FHF264" s="0"/>
      <c r="FHG264" s="0"/>
      <c r="FHH264" s="0"/>
      <c r="FHI264" s="0"/>
      <c r="FHJ264" s="0"/>
      <c r="FHK264" s="0"/>
      <c r="FHL264" s="0"/>
      <c r="FHM264" s="0"/>
      <c r="FHN264" s="0"/>
      <c r="FHO264" s="0"/>
      <c r="FHP264" s="0"/>
      <c r="FHQ264" s="0"/>
      <c r="FHR264" s="0"/>
      <c r="FHS264" s="0"/>
      <c r="FHT264" s="0"/>
      <c r="FHU264" s="0"/>
      <c r="FHV264" s="0"/>
      <c r="FHW264" s="0"/>
      <c r="FHX264" s="0"/>
      <c r="FHY264" s="0"/>
      <c r="FHZ264" s="0"/>
      <c r="FIA264" s="0"/>
      <c r="FIB264" s="0"/>
      <c r="FIC264" s="0"/>
      <c r="FID264" s="0"/>
      <c r="FIE264" s="0"/>
      <c r="FIF264" s="0"/>
      <c r="FIG264" s="0"/>
      <c r="FIH264" s="0"/>
      <c r="FII264" s="0"/>
      <c r="FIJ264" s="0"/>
      <c r="FIK264" s="0"/>
      <c r="FIL264" s="0"/>
      <c r="FIM264" s="0"/>
      <c r="FIN264" s="0"/>
      <c r="FIO264" s="0"/>
      <c r="FIP264" s="0"/>
      <c r="FIQ264" s="0"/>
      <c r="FIR264" s="0"/>
      <c r="FIS264" s="0"/>
      <c r="FIT264" s="0"/>
      <c r="FIU264" s="0"/>
      <c r="FIV264" s="0"/>
      <c r="FIW264" s="0"/>
      <c r="FIX264" s="0"/>
      <c r="FIY264" s="0"/>
      <c r="FIZ264" s="0"/>
      <c r="FJA264" s="0"/>
      <c r="FJB264" s="0"/>
      <c r="FJC264" s="0"/>
      <c r="FJD264" s="0"/>
      <c r="FJE264" s="0"/>
      <c r="FJF264" s="0"/>
      <c r="FJG264" s="0"/>
      <c r="FJH264" s="0"/>
      <c r="FJI264" s="0"/>
      <c r="FJJ264" s="0"/>
      <c r="FJK264" s="0"/>
      <c r="FJL264" s="0"/>
      <c r="FJM264" s="0"/>
      <c r="FJN264" s="0"/>
      <c r="FJO264" s="0"/>
      <c r="FJP264" s="0"/>
      <c r="FJQ264" s="0"/>
      <c r="FJR264" s="0"/>
      <c r="FJS264" s="0"/>
      <c r="FJT264" s="0"/>
      <c r="FJU264" s="0"/>
      <c r="FJV264" s="0"/>
      <c r="FJW264" s="0"/>
      <c r="FJX264" s="0"/>
      <c r="FJY264" s="0"/>
      <c r="FJZ264" s="0"/>
      <c r="FKA264" s="0"/>
      <c r="FKB264" s="0"/>
      <c r="FKC264" s="0"/>
      <c r="FKD264" s="0"/>
      <c r="FKE264" s="0"/>
      <c r="FKF264" s="0"/>
      <c r="FKG264" s="0"/>
      <c r="FKH264" s="0"/>
      <c r="FKI264" s="0"/>
      <c r="FKJ264" s="0"/>
      <c r="FKK264" s="0"/>
      <c r="FKL264" s="0"/>
      <c r="FKM264" s="0"/>
      <c r="FKN264" s="0"/>
      <c r="FKO264" s="0"/>
      <c r="FKP264" s="0"/>
      <c r="FKQ264" s="0"/>
      <c r="FKR264" s="0"/>
      <c r="FKS264" s="0"/>
      <c r="FKT264" s="0"/>
      <c r="FKU264" s="0"/>
      <c r="FKV264" s="0"/>
      <c r="FKW264" s="0"/>
      <c r="FKX264" s="0"/>
      <c r="FKY264" s="0"/>
      <c r="FKZ264" s="0"/>
      <c r="FLA264" s="0"/>
      <c r="FLB264" s="0"/>
      <c r="FLC264" s="0"/>
      <c r="FLD264" s="0"/>
      <c r="FLE264" s="0"/>
      <c r="FLF264" s="0"/>
      <c r="FLG264" s="0"/>
      <c r="FLH264" s="0"/>
      <c r="FLI264" s="0"/>
      <c r="FLJ264" s="0"/>
      <c r="FLK264" s="0"/>
      <c r="FLL264" s="0"/>
      <c r="FLM264" s="0"/>
      <c r="FLN264" s="0"/>
      <c r="FLO264" s="0"/>
      <c r="FLP264" s="0"/>
      <c r="FLQ264" s="0"/>
      <c r="FLR264" s="0"/>
      <c r="FLS264" s="0"/>
      <c r="FLT264" s="0"/>
      <c r="FLU264" s="0"/>
      <c r="FLV264" s="0"/>
      <c r="FLW264" s="0"/>
      <c r="FLX264" s="0"/>
      <c r="FLY264" s="0"/>
      <c r="FLZ264" s="0"/>
      <c r="FMA264" s="0"/>
      <c r="FMB264" s="0"/>
      <c r="FMC264" s="0"/>
      <c r="FMD264" s="0"/>
      <c r="FME264" s="0"/>
      <c r="FMF264" s="0"/>
      <c r="FMG264" s="0"/>
      <c r="FMH264" s="0"/>
      <c r="FMI264" s="0"/>
      <c r="FMJ264" s="0"/>
      <c r="FMK264" s="0"/>
      <c r="FML264" s="0"/>
      <c r="FMM264" s="0"/>
      <c r="FMN264" s="0"/>
      <c r="FMO264" s="0"/>
      <c r="FMP264" s="0"/>
      <c r="FMQ264" s="0"/>
      <c r="FMR264" s="0"/>
      <c r="FMS264" s="0"/>
      <c r="FMT264" s="0"/>
      <c r="FMU264" s="0"/>
      <c r="FMV264" s="0"/>
      <c r="FMW264" s="0"/>
      <c r="FMX264" s="0"/>
      <c r="FMY264" s="0"/>
      <c r="FMZ264" s="0"/>
      <c r="FNA264" s="0"/>
      <c r="FNB264" s="0"/>
      <c r="FNC264" s="0"/>
      <c r="FND264" s="0"/>
      <c r="FNE264" s="0"/>
      <c r="FNF264" s="0"/>
      <c r="FNG264" s="0"/>
      <c r="FNH264" s="0"/>
      <c r="FNI264" s="0"/>
      <c r="FNJ264" s="0"/>
      <c r="FNK264" s="0"/>
      <c r="FNL264" s="0"/>
      <c r="FNM264" s="0"/>
      <c r="FNN264" s="0"/>
      <c r="FNO264" s="0"/>
      <c r="FNP264" s="0"/>
      <c r="FNQ264" s="0"/>
      <c r="FNR264" s="0"/>
      <c r="FNS264" s="0"/>
      <c r="FNT264" s="0"/>
      <c r="FNU264" s="0"/>
      <c r="FNV264" s="0"/>
      <c r="FNW264" s="0"/>
      <c r="FNX264" s="0"/>
      <c r="FNY264" s="0"/>
      <c r="FNZ264" s="0"/>
      <c r="FOA264" s="0"/>
      <c r="FOB264" s="0"/>
      <c r="FOC264" s="0"/>
      <c r="FOD264" s="0"/>
      <c r="FOE264" s="0"/>
      <c r="FOF264" s="0"/>
      <c r="FOG264" s="0"/>
      <c r="FOH264" s="0"/>
      <c r="FOI264" s="0"/>
      <c r="FOJ264" s="0"/>
      <c r="FOK264" s="0"/>
      <c r="FOL264" s="0"/>
      <c r="FOM264" s="0"/>
      <c r="FON264" s="0"/>
      <c r="FOO264" s="0"/>
      <c r="FOP264" s="0"/>
      <c r="FOQ264" s="0"/>
      <c r="FOR264" s="0"/>
      <c r="FOS264" s="0"/>
      <c r="FOT264" s="0"/>
      <c r="FOU264" s="0"/>
      <c r="FOV264" s="0"/>
      <c r="FOW264" s="0"/>
      <c r="FOX264" s="0"/>
      <c r="FOY264" s="0"/>
      <c r="FOZ264" s="0"/>
      <c r="FPA264" s="0"/>
      <c r="FPB264" s="0"/>
      <c r="FPC264" s="0"/>
      <c r="FPD264" s="0"/>
      <c r="FPE264" s="0"/>
      <c r="FPF264" s="0"/>
      <c r="FPG264" s="0"/>
      <c r="FPH264" s="0"/>
      <c r="FPI264" s="0"/>
      <c r="FPJ264" s="0"/>
      <c r="FPK264" s="0"/>
      <c r="FPL264" s="0"/>
      <c r="FPM264" s="0"/>
      <c r="FPN264" s="0"/>
      <c r="FPO264" s="0"/>
      <c r="FPP264" s="0"/>
      <c r="FPQ264" s="0"/>
      <c r="FPR264" s="0"/>
      <c r="FPS264" s="0"/>
      <c r="FPT264" s="0"/>
      <c r="FPU264" s="0"/>
      <c r="FPV264" s="0"/>
      <c r="FPW264" s="0"/>
      <c r="FPX264" s="0"/>
      <c r="FPY264" s="0"/>
      <c r="FPZ264" s="0"/>
      <c r="FQA264" s="0"/>
      <c r="FQB264" s="0"/>
      <c r="FQC264" s="0"/>
      <c r="FQD264" s="0"/>
      <c r="FQE264" s="0"/>
      <c r="FQF264" s="0"/>
      <c r="FQG264" s="0"/>
      <c r="FQH264" s="0"/>
      <c r="FQI264" s="0"/>
      <c r="FQJ264" s="0"/>
      <c r="FQK264" s="0"/>
      <c r="FQL264" s="0"/>
      <c r="FQM264" s="0"/>
      <c r="FQN264" s="0"/>
      <c r="FQO264" s="0"/>
      <c r="FQP264" s="0"/>
      <c r="FQQ264" s="0"/>
      <c r="FQR264" s="0"/>
      <c r="FQS264" s="0"/>
      <c r="FQT264" s="0"/>
      <c r="FQU264" s="0"/>
      <c r="FQV264" s="0"/>
      <c r="FQW264" s="0"/>
      <c r="FQX264" s="0"/>
      <c r="FQY264" s="0"/>
      <c r="FQZ264" s="0"/>
      <c r="FRA264" s="0"/>
      <c r="FRB264" s="0"/>
      <c r="FRC264" s="0"/>
      <c r="FRD264" s="0"/>
      <c r="FRE264" s="0"/>
      <c r="FRF264" s="0"/>
      <c r="FRG264" s="0"/>
      <c r="FRH264" s="0"/>
      <c r="FRI264" s="0"/>
      <c r="FRJ264" s="0"/>
      <c r="FRK264" s="0"/>
      <c r="FRL264" s="0"/>
      <c r="FRM264" s="0"/>
      <c r="FRN264" s="0"/>
      <c r="FRO264" s="0"/>
      <c r="FRP264" s="0"/>
      <c r="FRQ264" s="0"/>
      <c r="FRR264" s="0"/>
      <c r="FRS264" s="0"/>
      <c r="FRT264" s="0"/>
      <c r="FRU264" s="0"/>
      <c r="FRV264" s="0"/>
      <c r="FRW264" s="0"/>
      <c r="FRX264" s="0"/>
      <c r="FRY264" s="0"/>
      <c r="FRZ264" s="0"/>
      <c r="FSA264" s="0"/>
      <c r="FSB264" s="0"/>
      <c r="FSC264" s="0"/>
      <c r="FSD264" s="0"/>
      <c r="FSE264" s="0"/>
      <c r="FSF264" s="0"/>
      <c r="FSG264" s="0"/>
      <c r="FSH264" s="0"/>
      <c r="FSI264" s="0"/>
      <c r="FSJ264" s="0"/>
      <c r="FSK264" s="0"/>
      <c r="FSL264" s="0"/>
      <c r="FSM264" s="0"/>
      <c r="FSN264" s="0"/>
      <c r="FSO264" s="0"/>
      <c r="FSP264" s="0"/>
      <c r="FSQ264" s="0"/>
      <c r="FSR264" s="0"/>
      <c r="FSS264" s="0"/>
      <c r="FST264" s="0"/>
      <c r="FSU264" s="0"/>
      <c r="FSV264" s="0"/>
      <c r="FSW264" s="0"/>
      <c r="FSX264" s="0"/>
      <c r="FSY264" s="0"/>
      <c r="FSZ264" s="0"/>
      <c r="FTA264" s="0"/>
      <c r="FTB264" s="0"/>
      <c r="FTC264" s="0"/>
      <c r="FTD264" s="0"/>
      <c r="FTE264" s="0"/>
      <c r="FTF264" s="0"/>
      <c r="FTG264" s="0"/>
      <c r="FTH264" s="0"/>
      <c r="FTI264" s="0"/>
      <c r="FTJ264" s="0"/>
      <c r="FTK264" s="0"/>
      <c r="FTL264" s="0"/>
      <c r="FTM264" s="0"/>
      <c r="FTN264" s="0"/>
      <c r="FTO264" s="0"/>
      <c r="FTP264" s="0"/>
      <c r="FTQ264" s="0"/>
      <c r="FTR264" s="0"/>
      <c r="FTS264" s="0"/>
      <c r="FTT264" s="0"/>
      <c r="FTU264" s="0"/>
      <c r="FTV264" s="0"/>
      <c r="FTW264" s="0"/>
      <c r="FTX264" s="0"/>
      <c r="FTY264" s="0"/>
      <c r="FTZ264" s="0"/>
      <c r="FUA264" s="0"/>
      <c r="FUB264" s="0"/>
      <c r="FUC264" s="0"/>
      <c r="FUD264" s="0"/>
      <c r="FUE264" s="0"/>
      <c r="FUF264" s="0"/>
      <c r="FUG264" s="0"/>
      <c r="FUH264" s="0"/>
      <c r="FUI264" s="0"/>
      <c r="FUJ264" s="0"/>
      <c r="FUK264" s="0"/>
      <c r="FUL264" s="0"/>
      <c r="FUM264" s="0"/>
      <c r="FUN264" s="0"/>
      <c r="FUO264" s="0"/>
      <c r="FUP264" s="0"/>
      <c r="FUQ264" s="0"/>
      <c r="FUR264" s="0"/>
      <c r="FUS264" s="0"/>
      <c r="FUT264" s="0"/>
      <c r="FUU264" s="0"/>
      <c r="FUV264" s="0"/>
      <c r="FUW264" s="0"/>
      <c r="FUX264" s="0"/>
      <c r="FUY264" s="0"/>
      <c r="FUZ264" s="0"/>
      <c r="FVA264" s="0"/>
      <c r="FVB264" s="0"/>
      <c r="FVC264" s="0"/>
      <c r="FVD264" s="0"/>
      <c r="FVE264" s="0"/>
      <c r="FVF264" s="0"/>
      <c r="FVG264" s="0"/>
      <c r="FVH264" s="0"/>
      <c r="FVI264" s="0"/>
      <c r="FVJ264" s="0"/>
      <c r="FVK264" s="0"/>
      <c r="FVL264" s="0"/>
      <c r="FVM264" s="0"/>
      <c r="FVN264" s="0"/>
      <c r="FVO264" s="0"/>
      <c r="FVP264" s="0"/>
      <c r="FVQ264" s="0"/>
      <c r="FVR264" s="0"/>
      <c r="FVS264" s="0"/>
      <c r="FVT264" s="0"/>
      <c r="FVU264" s="0"/>
      <c r="FVV264" s="0"/>
      <c r="FVW264" s="0"/>
      <c r="FVX264" s="0"/>
      <c r="FVY264" s="0"/>
      <c r="FVZ264" s="0"/>
      <c r="FWA264" s="0"/>
      <c r="FWB264" s="0"/>
      <c r="FWC264" s="0"/>
      <c r="FWD264" s="0"/>
      <c r="FWE264" s="0"/>
      <c r="FWF264" s="0"/>
      <c r="FWG264" s="0"/>
      <c r="FWH264" s="0"/>
      <c r="FWI264" s="0"/>
      <c r="FWJ264" s="0"/>
      <c r="FWK264" s="0"/>
      <c r="FWL264" s="0"/>
      <c r="FWM264" s="0"/>
      <c r="FWN264" s="0"/>
      <c r="FWO264" s="0"/>
      <c r="FWP264" s="0"/>
      <c r="FWQ264" s="0"/>
      <c r="FWR264" s="0"/>
      <c r="FWS264" s="0"/>
      <c r="FWT264" s="0"/>
      <c r="FWU264" s="0"/>
      <c r="FWV264" s="0"/>
      <c r="FWW264" s="0"/>
      <c r="FWX264" s="0"/>
      <c r="FWY264" s="0"/>
      <c r="FWZ264" s="0"/>
      <c r="FXA264" s="0"/>
      <c r="FXB264" s="0"/>
      <c r="FXC264" s="0"/>
      <c r="FXD264" s="0"/>
      <c r="FXE264" s="0"/>
      <c r="FXF264" s="0"/>
      <c r="FXG264" s="0"/>
      <c r="FXH264" s="0"/>
      <c r="FXI264" s="0"/>
      <c r="FXJ264" s="0"/>
      <c r="FXK264" s="0"/>
      <c r="FXL264" s="0"/>
      <c r="FXM264" s="0"/>
      <c r="FXN264" s="0"/>
      <c r="FXO264" s="0"/>
      <c r="FXP264" s="0"/>
      <c r="FXQ264" s="0"/>
      <c r="FXR264" s="0"/>
      <c r="FXS264" s="0"/>
      <c r="FXT264" s="0"/>
      <c r="FXU264" s="0"/>
      <c r="FXV264" s="0"/>
      <c r="FXW264" s="0"/>
      <c r="FXX264" s="0"/>
      <c r="FXY264" s="0"/>
      <c r="FXZ264" s="0"/>
      <c r="FYA264" s="0"/>
      <c r="FYB264" s="0"/>
      <c r="FYC264" s="0"/>
      <c r="FYD264" s="0"/>
      <c r="FYE264" s="0"/>
      <c r="FYF264" s="0"/>
      <c r="FYG264" s="0"/>
      <c r="FYH264" s="0"/>
      <c r="FYI264" s="0"/>
      <c r="FYJ264" s="0"/>
      <c r="FYK264" s="0"/>
      <c r="FYL264" s="0"/>
      <c r="FYM264" s="0"/>
      <c r="FYN264" s="0"/>
      <c r="FYO264" s="0"/>
      <c r="FYP264" s="0"/>
      <c r="FYQ264" s="0"/>
      <c r="FYR264" s="0"/>
      <c r="FYS264" s="0"/>
      <c r="FYT264" s="0"/>
      <c r="FYU264" s="0"/>
      <c r="FYV264" s="0"/>
      <c r="FYW264" s="0"/>
      <c r="FYX264" s="0"/>
      <c r="FYY264" s="0"/>
      <c r="FYZ264" s="0"/>
      <c r="FZA264" s="0"/>
      <c r="FZB264" s="0"/>
      <c r="FZC264" s="0"/>
      <c r="FZD264" s="0"/>
      <c r="FZE264" s="0"/>
      <c r="FZF264" s="0"/>
      <c r="FZG264" s="0"/>
      <c r="FZH264" s="0"/>
      <c r="FZI264" s="0"/>
      <c r="FZJ264" s="0"/>
      <c r="FZK264" s="0"/>
      <c r="FZL264" s="0"/>
      <c r="FZM264" s="0"/>
      <c r="FZN264" s="0"/>
      <c r="FZO264" s="0"/>
      <c r="FZP264" s="0"/>
      <c r="FZQ264" s="0"/>
      <c r="FZR264" s="0"/>
      <c r="FZS264" s="0"/>
      <c r="FZT264" s="0"/>
      <c r="FZU264" s="0"/>
      <c r="FZV264" s="0"/>
      <c r="FZW264" s="0"/>
      <c r="FZX264" s="0"/>
      <c r="FZY264" s="0"/>
      <c r="FZZ264" s="0"/>
      <c r="GAA264" s="0"/>
      <c r="GAB264" s="0"/>
      <c r="GAC264" s="0"/>
      <c r="GAD264" s="0"/>
      <c r="GAE264" s="0"/>
      <c r="GAF264" s="0"/>
      <c r="GAG264" s="0"/>
      <c r="GAH264" s="0"/>
      <c r="GAI264" s="0"/>
      <c r="GAJ264" s="0"/>
      <c r="GAK264" s="0"/>
      <c r="GAL264" s="0"/>
      <c r="GAM264" s="0"/>
      <c r="GAN264" s="0"/>
      <c r="GAO264" s="0"/>
      <c r="GAP264" s="0"/>
      <c r="GAQ264" s="0"/>
      <c r="GAR264" s="0"/>
      <c r="GAS264" s="0"/>
      <c r="GAT264" s="0"/>
      <c r="GAU264" s="0"/>
      <c r="GAV264" s="0"/>
      <c r="GAW264" s="0"/>
      <c r="GAX264" s="0"/>
      <c r="GAY264" s="0"/>
      <c r="GAZ264" s="0"/>
      <c r="GBA264" s="0"/>
      <c r="GBB264" s="0"/>
      <c r="GBC264" s="0"/>
      <c r="GBD264" s="0"/>
      <c r="GBE264" s="0"/>
      <c r="GBF264" s="0"/>
      <c r="GBG264" s="0"/>
      <c r="GBH264" s="0"/>
      <c r="GBI264" s="0"/>
      <c r="GBJ264" s="0"/>
      <c r="GBK264" s="0"/>
      <c r="GBL264" s="0"/>
      <c r="GBM264" s="0"/>
      <c r="GBN264" s="0"/>
      <c r="GBO264" s="0"/>
      <c r="GBP264" s="0"/>
      <c r="GBQ264" s="0"/>
      <c r="GBR264" s="0"/>
      <c r="GBS264" s="0"/>
      <c r="GBT264" s="0"/>
      <c r="GBU264" s="0"/>
      <c r="GBV264" s="0"/>
      <c r="GBW264" s="0"/>
      <c r="GBX264" s="0"/>
      <c r="GBY264" s="0"/>
      <c r="GBZ264" s="0"/>
      <c r="GCA264" s="0"/>
      <c r="GCB264" s="0"/>
      <c r="GCC264" s="0"/>
      <c r="GCD264" s="0"/>
      <c r="GCE264" s="0"/>
      <c r="GCF264" s="0"/>
      <c r="GCG264" s="0"/>
      <c r="GCH264" s="0"/>
      <c r="GCI264" s="0"/>
      <c r="GCJ264" s="0"/>
      <c r="GCK264" s="0"/>
      <c r="GCL264" s="0"/>
      <c r="GCM264" s="0"/>
      <c r="GCN264" s="0"/>
      <c r="GCO264" s="0"/>
      <c r="GCP264" s="0"/>
      <c r="GCQ264" s="0"/>
      <c r="GCR264" s="0"/>
      <c r="GCS264" s="0"/>
      <c r="GCT264" s="0"/>
      <c r="GCU264" s="0"/>
      <c r="GCV264" s="0"/>
      <c r="GCW264" s="0"/>
      <c r="GCX264" s="0"/>
      <c r="GCY264" s="0"/>
      <c r="GCZ264" s="0"/>
      <c r="GDA264" s="0"/>
      <c r="GDB264" s="0"/>
      <c r="GDC264" s="0"/>
      <c r="GDD264" s="0"/>
      <c r="GDE264" s="0"/>
      <c r="GDF264" s="0"/>
      <c r="GDG264" s="0"/>
      <c r="GDH264" s="0"/>
      <c r="GDI264" s="0"/>
      <c r="GDJ264" s="0"/>
      <c r="GDK264" s="0"/>
      <c r="GDL264" s="0"/>
      <c r="GDM264" s="0"/>
      <c r="GDN264" s="0"/>
      <c r="GDO264" s="0"/>
      <c r="GDP264" s="0"/>
      <c r="GDQ264" s="0"/>
      <c r="GDR264" s="0"/>
      <c r="GDS264" s="0"/>
      <c r="GDT264" s="0"/>
      <c r="GDU264" s="0"/>
      <c r="GDV264" s="0"/>
      <c r="GDW264" s="0"/>
      <c r="GDX264" s="0"/>
      <c r="GDY264" s="0"/>
      <c r="GDZ264" s="0"/>
      <c r="GEA264" s="0"/>
      <c r="GEB264" s="0"/>
      <c r="GEC264" s="0"/>
      <c r="GED264" s="0"/>
      <c r="GEE264" s="0"/>
      <c r="GEF264" s="0"/>
      <c r="GEG264" s="0"/>
      <c r="GEH264" s="0"/>
      <c r="GEI264" s="0"/>
      <c r="GEJ264" s="0"/>
      <c r="GEK264" s="0"/>
      <c r="GEL264" s="0"/>
      <c r="GEM264" s="0"/>
      <c r="GEN264" s="0"/>
      <c r="GEO264" s="0"/>
      <c r="GEP264" s="0"/>
      <c r="GEQ264" s="0"/>
      <c r="GER264" s="0"/>
      <c r="GES264" s="0"/>
      <c r="GET264" s="0"/>
      <c r="GEU264" s="0"/>
      <c r="GEV264" s="0"/>
      <c r="GEW264" s="0"/>
      <c r="GEX264" s="0"/>
      <c r="GEY264" s="0"/>
      <c r="GEZ264" s="0"/>
      <c r="GFA264" s="0"/>
      <c r="GFB264" s="0"/>
      <c r="GFC264" s="0"/>
      <c r="GFD264" s="0"/>
      <c r="GFE264" s="0"/>
      <c r="GFF264" s="0"/>
      <c r="GFG264" s="0"/>
      <c r="GFH264" s="0"/>
      <c r="GFI264" s="0"/>
      <c r="GFJ264" s="0"/>
      <c r="GFK264" s="0"/>
      <c r="GFL264" s="0"/>
      <c r="GFM264" s="0"/>
      <c r="GFN264" s="0"/>
      <c r="GFO264" s="0"/>
      <c r="GFP264" s="0"/>
      <c r="GFQ264" s="0"/>
      <c r="GFR264" s="0"/>
      <c r="GFS264" s="0"/>
      <c r="GFT264" s="0"/>
      <c r="GFU264" s="0"/>
      <c r="GFV264" s="0"/>
      <c r="GFW264" s="0"/>
      <c r="GFX264" s="0"/>
      <c r="GFY264" s="0"/>
      <c r="GFZ264" s="0"/>
      <c r="GGA264" s="0"/>
      <c r="GGB264" s="0"/>
      <c r="GGC264" s="0"/>
      <c r="GGD264" s="0"/>
      <c r="GGE264" s="0"/>
      <c r="GGF264" s="0"/>
      <c r="GGG264" s="0"/>
      <c r="GGH264" s="0"/>
      <c r="GGI264" s="0"/>
      <c r="GGJ264" s="0"/>
      <c r="GGK264" s="0"/>
      <c r="GGL264" s="0"/>
      <c r="GGM264" s="0"/>
      <c r="GGN264" s="0"/>
      <c r="GGO264" s="0"/>
      <c r="GGP264" s="0"/>
      <c r="GGQ264" s="0"/>
      <c r="GGR264" s="0"/>
      <c r="GGS264" s="0"/>
      <c r="GGT264" s="0"/>
      <c r="GGU264" s="0"/>
      <c r="GGV264" s="0"/>
      <c r="GGW264" s="0"/>
      <c r="GGX264" s="0"/>
      <c r="GGY264" s="0"/>
      <c r="GGZ264" s="0"/>
      <c r="GHA264" s="0"/>
      <c r="GHB264" s="0"/>
      <c r="GHC264" s="0"/>
      <c r="GHD264" s="0"/>
      <c r="GHE264" s="0"/>
      <c r="GHF264" s="0"/>
      <c r="GHG264" s="0"/>
      <c r="GHH264" s="0"/>
      <c r="GHI264" s="0"/>
      <c r="GHJ264" s="0"/>
      <c r="GHK264" s="0"/>
      <c r="GHL264" s="0"/>
      <c r="GHM264" s="0"/>
      <c r="GHN264" s="0"/>
      <c r="GHO264" s="0"/>
      <c r="GHP264" s="0"/>
      <c r="GHQ264" s="0"/>
      <c r="GHR264" s="0"/>
      <c r="GHS264" s="0"/>
      <c r="GHT264" s="0"/>
      <c r="GHU264" s="0"/>
      <c r="GHV264" s="0"/>
      <c r="GHW264" s="0"/>
      <c r="GHX264" s="0"/>
      <c r="GHY264" s="0"/>
      <c r="GHZ264" s="0"/>
      <c r="GIA264" s="0"/>
      <c r="GIB264" s="0"/>
      <c r="GIC264" s="0"/>
      <c r="GID264" s="0"/>
      <c r="GIE264" s="0"/>
      <c r="GIF264" s="0"/>
      <c r="GIG264" s="0"/>
      <c r="GIH264" s="0"/>
      <c r="GII264" s="0"/>
      <c r="GIJ264" s="0"/>
      <c r="GIK264" s="0"/>
      <c r="GIL264" s="0"/>
      <c r="GIM264" s="0"/>
      <c r="GIN264" s="0"/>
      <c r="GIO264" s="0"/>
      <c r="GIP264" s="0"/>
      <c r="GIQ264" s="0"/>
      <c r="GIR264" s="0"/>
      <c r="GIS264" s="0"/>
      <c r="GIT264" s="0"/>
      <c r="GIU264" s="0"/>
      <c r="GIV264" s="0"/>
      <c r="GIW264" s="0"/>
      <c r="GIX264" s="0"/>
      <c r="GIY264" s="0"/>
      <c r="GIZ264" s="0"/>
      <c r="GJA264" s="0"/>
      <c r="GJB264" s="0"/>
      <c r="GJC264" s="0"/>
      <c r="GJD264" s="0"/>
      <c r="GJE264" s="0"/>
      <c r="GJF264" s="0"/>
      <c r="GJG264" s="0"/>
      <c r="GJH264" s="0"/>
      <c r="GJI264" s="0"/>
      <c r="GJJ264" s="0"/>
      <c r="GJK264" s="0"/>
      <c r="GJL264" s="0"/>
      <c r="GJM264" s="0"/>
      <c r="GJN264" s="0"/>
      <c r="GJO264" s="0"/>
      <c r="GJP264" s="0"/>
      <c r="GJQ264" s="0"/>
      <c r="GJR264" s="0"/>
      <c r="GJS264" s="0"/>
      <c r="GJT264" s="0"/>
      <c r="GJU264" s="0"/>
      <c r="GJV264" s="0"/>
      <c r="GJW264" s="0"/>
      <c r="GJX264" s="0"/>
      <c r="GJY264" s="0"/>
      <c r="GJZ264" s="0"/>
      <c r="GKA264" s="0"/>
      <c r="GKB264" s="0"/>
      <c r="GKC264" s="0"/>
      <c r="GKD264" s="0"/>
      <c r="GKE264" s="0"/>
      <c r="GKF264" s="0"/>
      <c r="GKG264" s="0"/>
      <c r="GKH264" s="0"/>
      <c r="GKI264" s="0"/>
      <c r="GKJ264" s="0"/>
      <c r="GKK264" s="0"/>
      <c r="GKL264" s="0"/>
      <c r="GKM264" s="0"/>
      <c r="GKN264" s="0"/>
      <c r="GKO264" s="0"/>
      <c r="GKP264" s="0"/>
      <c r="GKQ264" s="0"/>
      <c r="GKR264" s="0"/>
      <c r="GKS264" s="0"/>
      <c r="GKT264" s="0"/>
      <c r="GKU264" s="0"/>
      <c r="GKV264" s="0"/>
      <c r="GKW264" s="0"/>
      <c r="GKX264" s="0"/>
      <c r="GKY264" s="0"/>
      <c r="GKZ264" s="0"/>
      <c r="GLA264" s="0"/>
      <c r="GLB264" s="0"/>
      <c r="GLC264" s="0"/>
      <c r="GLD264" s="0"/>
      <c r="GLE264" s="0"/>
      <c r="GLF264" s="0"/>
      <c r="GLG264" s="0"/>
      <c r="GLH264" s="0"/>
      <c r="GLI264" s="0"/>
      <c r="GLJ264" s="0"/>
      <c r="GLK264" s="0"/>
      <c r="GLL264" s="0"/>
      <c r="GLM264" s="0"/>
      <c r="GLN264" s="0"/>
      <c r="GLO264" s="0"/>
      <c r="GLP264" s="0"/>
      <c r="GLQ264" s="0"/>
      <c r="GLR264" s="0"/>
      <c r="GLS264" s="0"/>
      <c r="GLT264" s="0"/>
      <c r="GLU264" s="0"/>
      <c r="GLV264" s="0"/>
      <c r="GLW264" s="0"/>
      <c r="GLX264" s="0"/>
      <c r="GLY264" s="0"/>
      <c r="GLZ264" s="0"/>
      <c r="GMA264" s="0"/>
      <c r="GMB264" s="0"/>
      <c r="GMC264" s="0"/>
      <c r="GMD264" s="0"/>
      <c r="GME264" s="0"/>
      <c r="GMF264" s="0"/>
      <c r="GMG264" s="0"/>
      <c r="GMH264" s="0"/>
      <c r="GMI264" s="0"/>
      <c r="GMJ264" s="0"/>
      <c r="GMK264" s="0"/>
      <c r="GML264" s="0"/>
      <c r="GMM264" s="0"/>
      <c r="GMN264" s="0"/>
      <c r="GMO264" s="0"/>
      <c r="GMP264" s="0"/>
      <c r="GMQ264" s="0"/>
      <c r="GMR264" s="0"/>
      <c r="GMS264" s="0"/>
      <c r="GMT264" s="0"/>
      <c r="GMU264" s="0"/>
      <c r="GMV264" s="0"/>
      <c r="GMW264" s="0"/>
      <c r="GMX264" s="0"/>
      <c r="GMY264" s="0"/>
      <c r="GMZ264" s="0"/>
      <c r="GNA264" s="0"/>
      <c r="GNB264" s="0"/>
      <c r="GNC264" s="0"/>
      <c r="GND264" s="0"/>
      <c r="GNE264" s="0"/>
      <c r="GNF264" s="0"/>
      <c r="GNG264" s="0"/>
      <c r="GNH264" s="0"/>
      <c r="GNI264" s="0"/>
      <c r="GNJ264" s="0"/>
      <c r="GNK264" s="0"/>
      <c r="GNL264" s="0"/>
      <c r="GNM264" s="0"/>
      <c r="GNN264" s="0"/>
      <c r="GNO264" s="0"/>
      <c r="GNP264" s="0"/>
      <c r="GNQ264" s="0"/>
      <c r="GNR264" s="0"/>
      <c r="GNS264" s="0"/>
      <c r="GNT264" s="0"/>
      <c r="GNU264" s="0"/>
      <c r="GNV264" s="0"/>
      <c r="GNW264" s="0"/>
      <c r="GNX264" s="0"/>
      <c r="GNY264" s="0"/>
      <c r="GNZ264" s="0"/>
      <c r="GOA264" s="0"/>
      <c r="GOB264" s="0"/>
      <c r="GOC264" s="0"/>
      <c r="GOD264" s="0"/>
      <c r="GOE264" s="0"/>
      <c r="GOF264" s="0"/>
      <c r="GOG264" s="0"/>
      <c r="GOH264" s="0"/>
      <c r="GOI264" s="0"/>
      <c r="GOJ264" s="0"/>
      <c r="GOK264" s="0"/>
      <c r="GOL264" s="0"/>
      <c r="GOM264" s="0"/>
      <c r="GON264" s="0"/>
      <c r="GOO264" s="0"/>
      <c r="GOP264" s="0"/>
      <c r="GOQ264" s="0"/>
      <c r="GOR264" s="0"/>
      <c r="GOS264" s="0"/>
      <c r="GOT264" s="0"/>
      <c r="GOU264" s="0"/>
      <c r="GOV264" s="0"/>
      <c r="GOW264" s="0"/>
      <c r="GOX264" s="0"/>
      <c r="GOY264" s="0"/>
      <c r="GOZ264" s="0"/>
      <c r="GPA264" s="0"/>
      <c r="GPB264" s="0"/>
      <c r="GPC264" s="0"/>
      <c r="GPD264" s="0"/>
      <c r="GPE264" s="0"/>
      <c r="GPF264" s="0"/>
      <c r="GPG264" s="0"/>
      <c r="GPH264" s="0"/>
      <c r="GPI264" s="0"/>
      <c r="GPJ264" s="0"/>
      <c r="GPK264" s="0"/>
      <c r="GPL264" s="0"/>
      <c r="GPM264" s="0"/>
      <c r="GPN264" s="0"/>
      <c r="GPO264" s="0"/>
      <c r="GPP264" s="0"/>
      <c r="GPQ264" s="0"/>
      <c r="GPR264" s="0"/>
      <c r="GPS264" s="0"/>
      <c r="GPT264" s="0"/>
      <c r="GPU264" s="0"/>
      <c r="GPV264" s="0"/>
      <c r="GPW264" s="0"/>
      <c r="GPX264" s="0"/>
      <c r="GPY264" s="0"/>
      <c r="GPZ264" s="0"/>
      <c r="GQA264" s="0"/>
      <c r="GQB264" s="0"/>
      <c r="GQC264" s="0"/>
      <c r="GQD264" s="0"/>
      <c r="GQE264" s="0"/>
      <c r="GQF264" s="0"/>
      <c r="GQG264" s="0"/>
      <c r="GQH264" s="0"/>
      <c r="GQI264" s="0"/>
      <c r="GQJ264" s="0"/>
      <c r="GQK264" s="0"/>
      <c r="GQL264" s="0"/>
      <c r="GQM264" s="0"/>
      <c r="GQN264" s="0"/>
      <c r="GQO264" s="0"/>
      <c r="GQP264" s="0"/>
      <c r="GQQ264" s="0"/>
      <c r="GQR264" s="0"/>
      <c r="GQS264" s="0"/>
      <c r="GQT264" s="0"/>
      <c r="GQU264" s="0"/>
      <c r="GQV264" s="0"/>
      <c r="GQW264" s="0"/>
      <c r="GQX264" s="0"/>
      <c r="GQY264" s="0"/>
      <c r="GQZ264" s="0"/>
      <c r="GRA264" s="0"/>
      <c r="GRB264" s="0"/>
      <c r="GRC264" s="0"/>
      <c r="GRD264" s="0"/>
      <c r="GRE264" s="0"/>
      <c r="GRF264" s="0"/>
      <c r="GRG264" s="0"/>
      <c r="GRH264" s="0"/>
      <c r="GRI264" s="0"/>
      <c r="GRJ264" s="0"/>
      <c r="GRK264" s="0"/>
      <c r="GRL264" s="0"/>
      <c r="GRM264" s="0"/>
      <c r="GRN264" s="0"/>
      <c r="GRO264" s="0"/>
      <c r="GRP264" s="0"/>
      <c r="GRQ264" s="0"/>
      <c r="GRR264" s="0"/>
      <c r="GRS264" s="0"/>
      <c r="GRT264" s="0"/>
      <c r="GRU264" s="0"/>
      <c r="GRV264" s="0"/>
      <c r="GRW264" s="0"/>
      <c r="GRX264" s="0"/>
      <c r="GRY264" s="0"/>
      <c r="GRZ264" s="0"/>
      <c r="GSA264" s="0"/>
      <c r="GSB264" s="0"/>
      <c r="GSC264" s="0"/>
      <c r="GSD264" s="0"/>
      <c r="GSE264" s="0"/>
      <c r="GSF264" s="0"/>
      <c r="GSG264" s="0"/>
      <c r="GSH264" s="0"/>
      <c r="GSI264" s="0"/>
      <c r="GSJ264" s="0"/>
      <c r="GSK264" s="0"/>
      <c r="GSL264" s="0"/>
      <c r="GSM264" s="0"/>
      <c r="GSN264" s="0"/>
      <c r="GSO264" s="0"/>
      <c r="GSP264" s="0"/>
      <c r="GSQ264" s="0"/>
      <c r="GSR264" s="0"/>
      <c r="GSS264" s="0"/>
      <c r="GST264" s="0"/>
      <c r="GSU264" s="0"/>
      <c r="GSV264" s="0"/>
      <c r="GSW264" s="0"/>
      <c r="GSX264" s="0"/>
      <c r="GSY264" s="0"/>
      <c r="GSZ264" s="0"/>
      <c r="GTA264" s="0"/>
      <c r="GTB264" s="0"/>
      <c r="GTC264" s="0"/>
      <c r="GTD264" s="0"/>
      <c r="GTE264" s="0"/>
      <c r="GTF264" s="0"/>
      <c r="GTG264" s="0"/>
      <c r="GTH264" s="0"/>
      <c r="GTI264" s="0"/>
      <c r="GTJ264" s="0"/>
      <c r="GTK264" s="0"/>
      <c r="GTL264" s="0"/>
      <c r="GTM264" s="0"/>
      <c r="GTN264" s="0"/>
      <c r="GTO264" s="0"/>
      <c r="GTP264" s="0"/>
      <c r="GTQ264" s="0"/>
      <c r="GTR264" s="0"/>
      <c r="GTS264" s="0"/>
      <c r="GTT264" s="0"/>
      <c r="GTU264" s="0"/>
      <c r="GTV264" s="0"/>
      <c r="GTW264" s="0"/>
      <c r="GTX264" s="0"/>
      <c r="GTY264" s="0"/>
      <c r="GTZ264" s="0"/>
      <c r="GUA264" s="0"/>
      <c r="GUB264" s="0"/>
      <c r="GUC264" s="0"/>
      <c r="GUD264" s="0"/>
      <c r="GUE264" s="0"/>
      <c r="GUF264" s="0"/>
      <c r="GUG264" s="0"/>
      <c r="GUH264" s="0"/>
      <c r="GUI264" s="0"/>
      <c r="GUJ264" s="0"/>
      <c r="GUK264" s="0"/>
      <c r="GUL264" s="0"/>
      <c r="GUM264" s="0"/>
      <c r="GUN264" s="0"/>
      <c r="GUO264" s="0"/>
      <c r="GUP264" s="0"/>
      <c r="GUQ264" s="0"/>
      <c r="GUR264" s="0"/>
      <c r="GUS264" s="0"/>
      <c r="GUT264" s="0"/>
      <c r="GUU264" s="0"/>
      <c r="GUV264" s="0"/>
      <c r="GUW264" s="0"/>
      <c r="GUX264" s="0"/>
      <c r="GUY264" s="0"/>
      <c r="GUZ264" s="0"/>
      <c r="GVA264" s="0"/>
      <c r="GVB264" s="0"/>
      <c r="GVC264" s="0"/>
      <c r="GVD264" s="0"/>
      <c r="GVE264" s="0"/>
      <c r="GVF264" s="0"/>
      <c r="GVG264" s="0"/>
      <c r="GVH264" s="0"/>
      <c r="GVI264" s="0"/>
      <c r="GVJ264" s="0"/>
      <c r="GVK264" s="0"/>
      <c r="GVL264" s="0"/>
      <c r="GVM264" s="0"/>
      <c r="GVN264" s="0"/>
      <c r="GVO264" s="0"/>
      <c r="GVP264" s="0"/>
      <c r="GVQ264" s="0"/>
      <c r="GVR264" s="0"/>
      <c r="GVS264" s="0"/>
      <c r="GVT264" s="0"/>
      <c r="GVU264" s="0"/>
      <c r="GVV264" s="0"/>
      <c r="GVW264" s="0"/>
      <c r="GVX264" s="0"/>
      <c r="GVY264" s="0"/>
      <c r="GVZ264" s="0"/>
      <c r="GWA264" s="0"/>
      <c r="GWB264" s="0"/>
      <c r="GWC264" s="0"/>
      <c r="GWD264" s="0"/>
      <c r="GWE264" s="0"/>
      <c r="GWF264" s="0"/>
      <c r="GWG264" s="0"/>
      <c r="GWH264" s="0"/>
      <c r="GWI264" s="0"/>
      <c r="GWJ264" s="0"/>
      <c r="GWK264" s="0"/>
      <c r="GWL264" s="0"/>
      <c r="GWM264" s="0"/>
      <c r="GWN264" s="0"/>
      <c r="GWO264" s="0"/>
      <c r="GWP264" s="0"/>
      <c r="GWQ264" s="0"/>
      <c r="GWR264" s="0"/>
      <c r="GWS264" s="0"/>
      <c r="GWT264" s="0"/>
      <c r="GWU264" s="0"/>
      <c r="GWV264" s="0"/>
      <c r="GWW264" s="0"/>
      <c r="GWX264" s="0"/>
      <c r="GWY264" s="0"/>
      <c r="GWZ264" s="0"/>
      <c r="GXA264" s="0"/>
      <c r="GXB264" s="0"/>
      <c r="GXC264" s="0"/>
      <c r="GXD264" s="0"/>
      <c r="GXE264" s="0"/>
      <c r="GXF264" s="0"/>
      <c r="GXG264" s="0"/>
      <c r="GXH264" s="0"/>
      <c r="GXI264" s="0"/>
      <c r="GXJ264" s="0"/>
      <c r="GXK264" s="0"/>
      <c r="GXL264" s="0"/>
      <c r="GXM264" s="0"/>
      <c r="GXN264" s="0"/>
      <c r="GXO264" s="0"/>
      <c r="GXP264" s="0"/>
      <c r="GXQ264" s="0"/>
      <c r="GXR264" s="0"/>
      <c r="GXS264" s="0"/>
      <c r="GXT264" s="0"/>
      <c r="GXU264" s="0"/>
      <c r="GXV264" s="0"/>
      <c r="GXW264" s="0"/>
      <c r="GXX264" s="0"/>
      <c r="GXY264" s="0"/>
      <c r="GXZ264" s="0"/>
      <c r="GYA264" s="0"/>
      <c r="GYB264" s="0"/>
      <c r="GYC264" s="0"/>
      <c r="GYD264" s="0"/>
      <c r="GYE264" s="0"/>
      <c r="GYF264" s="0"/>
      <c r="GYG264" s="0"/>
      <c r="GYH264" s="0"/>
      <c r="GYI264" s="0"/>
      <c r="GYJ264" s="0"/>
      <c r="GYK264" s="0"/>
      <c r="GYL264" s="0"/>
      <c r="GYM264" s="0"/>
      <c r="GYN264" s="0"/>
      <c r="GYO264" s="0"/>
      <c r="GYP264" s="0"/>
      <c r="GYQ264" s="0"/>
      <c r="GYR264" s="0"/>
      <c r="GYS264" s="0"/>
      <c r="GYT264" s="0"/>
      <c r="GYU264" s="0"/>
      <c r="GYV264" s="0"/>
      <c r="GYW264" s="0"/>
      <c r="GYX264" s="0"/>
      <c r="GYY264" s="0"/>
      <c r="GYZ264" s="0"/>
      <c r="GZA264" s="0"/>
      <c r="GZB264" s="0"/>
      <c r="GZC264" s="0"/>
      <c r="GZD264" s="0"/>
      <c r="GZE264" s="0"/>
      <c r="GZF264" s="0"/>
      <c r="GZG264" s="0"/>
      <c r="GZH264" s="0"/>
      <c r="GZI264" s="0"/>
      <c r="GZJ264" s="0"/>
      <c r="GZK264" s="0"/>
      <c r="GZL264" s="0"/>
      <c r="GZM264" s="0"/>
      <c r="GZN264" s="0"/>
      <c r="GZO264" s="0"/>
      <c r="GZP264" s="0"/>
      <c r="GZQ264" s="0"/>
      <c r="GZR264" s="0"/>
      <c r="GZS264" s="0"/>
      <c r="GZT264" s="0"/>
      <c r="GZU264" s="0"/>
      <c r="GZV264" s="0"/>
      <c r="GZW264" s="0"/>
      <c r="GZX264" s="0"/>
      <c r="GZY264" s="0"/>
      <c r="GZZ264" s="0"/>
      <c r="HAA264" s="0"/>
      <c r="HAB264" s="0"/>
      <c r="HAC264" s="0"/>
      <c r="HAD264" s="0"/>
      <c r="HAE264" s="0"/>
      <c r="HAF264" s="0"/>
      <c r="HAG264" s="0"/>
      <c r="HAH264" s="0"/>
      <c r="HAI264" s="0"/>
      <c r="HAJ264" s="0"/>
      <c r="HAK264" s="0"/>
      <c r="HAL264" s="0"/>
      <c r="HAM264" s="0"/>
      <c r="HAN264" s="0"/>
      <c r="HAO264" s="0"/>
      <c r="HAP264" s="0"/>
      <c r="HAQ264" s="0"/>
      <c r="HAR264" s="0"/>
      <c r="HAS264" s="0"/>
      <c r="HAT264" s="0"/>
      <c r="HAU264" s="0"/>
      <c r="HAV264" s="0"/>
      <c r="HAW264" s="0"/>
      <c r="HAX264" s="0"/>
      <c r="HAY264" s="0"/>
      <c r="HAZ264" s="0"/>
      <c r="HBA264" s="0"/>
      <c r="HBB264" s="0"/>
      <c r="HBC264" s="0"/>
      <c r="HBD264" s="0"/>
      <c r="HBE264" s="0"/>
      <c r="HBF264" s="0"/>
      <c r="HBG264" s="0"/>
      <c r="HBH264" s="0"/>
      <c r="HBI264" s="0"/>
      <c r="HBJ264" s="0"/>
      <c r="HBK264" s="0"/>
      <c r="HBL264" s="0"/>
      <c r="HBM264" s="0"/>
      <c r="HBN264" s="0"/>
      <c r="HBO264" s="0"/>
      <c r="HBP264" s="0"/>
      <c r="HBQ264" s="0"/>
      <c r="HBR264" s="0"/>
      <c r="HBS264" s="0"/>
      <c r="HBT264" s="0"/>
      <c r="HBU264" s="0"/>
      <c r="HBV264" s="0"/>
      <c r="HBW264" s="0"/>
      <c r="HBX264" s="0"/>
      <c r="HBY264" s="0"/>
      <c r="HBZ264" s="0"/>
      <c r="HCA264" s="0"/>
      <c r="HCB264" s="0"/>
      <c r="HCC264" s="0"/>
      <c r="HCD264" s="0"/>
      <c r="HCE264" s="0"/>
      <c r="HCF264" s="0"/>
      <c r="HCG264" s="0"/>
      <c r="HCH264" s="0"/>
      <c r="HCI264" s="0"/>
      <c r="HCJ264" s="0"/>
      <c r="HCK264" s="0"/>
      <c r="HCL264" s="0"/>
      <c r="HCM264" s="0"/>
      <c r="HCN264" s="0"/>
      <c r="HCO264" s="0"/>
      <c r="HCP264" s="0"/>
      <c r="HCQ264" s="0"/>
      <c r="HCR264" s="0"/>
      <c r="HCS264" s="0"/>
      <c r="HCT264" s="0"/>
      <c r="HCU264" s="0"/>
      <c r="HCV264" s="0"/>
      <c r="HCW264" s="0"/>
      <c r="HCX264" s="0"/>
      <c r="HCY264" s="0"/>
      <c r="HCZ264" s="0"/>
      <c r="HDA264" s="0"/>
      <c r="HDB264" s="0"/>
      <c r="HDC264" s="0"/>
      <c r="HDD264" s="0"/>
      <c r="HDE264" s="0"/>
      <c r="HDF264" s="0"/>
      <c r="HDG264" s="0"/>
      <c r="HDH264" s="0"/>
      <c r="HDI264" s="0"/>
      <c r="HDJ264" s="0"/>
      <c r="HDK264" s="0"/>
      <c r="HDL264" s="0"/>
      <c r="HDM264" s="0"/>
      <c r="HDN264" s="0"/>
      <c r="HDO264" s="0"/>
      <c r="HDP264" s="0"/>
      <c r="HDQ264" s="0"/>
      <c r="HDR264" s="0"/>
      <c r="HDS264" s="0"/>
      <c r="HDT264" s="0"/>
      <c r="HDU264" s="0"/>
      <c r="HDV264" s="0"/>
      <c r="HDW264" s="0"/>
      <c r="HDX264" s="0"/>
      <c r="HDY264" s="0"/>
      <c r="HDZ264" s="0"/>
      <c r="HEA264" s="0"/>
      <c r="HEB264" s="0"/>
      <c r="HEC264" s="0"/>
      <c r="HED264" s="0"/>
      <c r="HEE264" s="0"/>
      <c r="HEF264" s="0"/>
      <c r="HEG264" s="0"/>
      <c r="HEH264" s="0"/>
      <c r="HEI264" s="0"/>
      <c r="HEJ264" s="0"/>
      <c r="HEK264" s="0"/>
      <c r="HEL264" s="0"/>
      <c r="HEM264" s="0"/>
      <c r="HEN264" s="0"/>
      <c r="HEO264" s="0"/>
      <c r="HEP264" s="0"/>
      <c r="HEQ264" s="0"/>
      <c r="HER264" s="0"/>
      <c r="HES264" s="0"/>
      <c r="HET264" s="0"/>
      <c r="HEU264" s="0"/>
      <c r="HEV264" s="0"/>
      <c r="HEW264" s="0"/>
      <c r="HEX264" s="0"/>
      <c r="HEY264" s="0"/>
      <c r="HEZ264" s="0"/>
      <c r="HFA264" s="0"/>
      <c r="HFB264" s="0"/>
      <c r="HFC264" s="0"/>
      <c r="HFD264" s="0"/>
      <c r="HFE264" s="0"/>
      <c r="HFF264" s="0"/>
      <c r="HFG264" s="0"/>
      <c r="HFH264" s="0"/>
      <c r="HFI264" s="0"/>
      <c r="HFJ264" s="0"/>
      <c r="HFK264" s="0"/>
      <c r="HFL264" s="0"/>
      <c r="HFM264" s="0"/>
      <c r="HFN264" s="0"/>
      <c r="HFO264" s="0"/>
      <c r="HFP264" s="0"/>
      <c r="HFQ264" s="0"/>
      <c r="HFR264" s="0"/>
      <c r="HFS264" s="0"/>
      <c r="HFT264" s="0"/>
      <c r="HFU264" s="0"/>
      <c r="HFV264" s="0"/>
      <c r="HFW264" s="0"/>
      <c r="HFX264" s="0"/>
      <c r="HFY264" s="0"/>
      <c r="HFZ264" s="0"/>
      <c r="HGA264" s="0"/>
      <c r="HGB264" s="0"/>
      <c r="HGC264" s="0"/>
      <c r="HGD264" s="0"/>
      <c r="HGE264" s="0"/>
      <c r="HGF264" s="0"/>
      <c r="HGG264" s="0"/>
      <c r="HGH264" s="0"/>
      <c r="HGI264" s="0"/>
      <c r="HGJ264" s="0"/>
      <c r="HGK264" s="0"/>
      <c r="HGL264" s="0"/>
      <c r="HGM264" s="0"/>
      <c r="HGN264" s="0"/>
      <c r="HGO264" s="0"/>
      <c r="HGP264" s="0"/>
      <c r="HGQ264" s="0"/>
      <c r="HGR264" s="0"/>
      <c r="HGS264" s="0"/>
      <c r="HGT264" s="0"/>
      <c r="HGU264" s="0"/>
      <c r="HGV264" s="0"/>
      <c r="HGW264" s="0"/>
      <c r="HGX264" s="0"/>
      <c r="HGY264" s="0"/>
      <c r="HGZ264" s="0"/>
      <c r="HHA264" s="0"/>
      <c r="HHB264" s="0"/>
      <c r="HHC264" s="0"/>
      <c r="HHD264" s="0"/>
      <c r="HHE264" s="0"/>
      <c r="HHF264" s="0"/>
      <c r="HHG264" s="0"/>
      <c r="HHH264" s="0"/>
      <c r="HHI264" s="0"/>
      <c r="HHJ264" s="0"/>
      <c r="HHK264" s="0"/>
      <c r="HHL264" s="0"/>
      <c r="HHM264" s="0"/>
      <c r="HHN264" s="0"/>
      <c r="HHO264" s="0"/>
      <c r="HHP264" s="0"/>
      <c r="HHQ264" s="0"/>
      <c r="HHR264" s="0"/>
      <c r="HHS264" s="0"/>
      <c r="HHT264" s="0"/>
      <c r="HHU264" s="0"/>
      <c r="HHV264" s="0"/>
      <c r="HHW264" s="0"/>
      <c r="HHX264" s="0"/>
      <c r="HHY264" s="0"/>
      <c r="HHZ264" s="0"/>
      <c r="HIA264" s="0"/>
      <c r="HIB264" s="0"/>
      <c r="HIC264" s="0"/>
      <c r="HID264" s="0"/>
      <c r="HIE264" s="0"/>
      <c r="HIF264" s="0"/>
      <c r="HIG264" s="0"/>
      <c r="HIH264" s="0"/>
      <c r="HII264" s="0"/>
      <c r="HIJ264" s="0"/>
      <c r="HIK264" s="0"/>
      <c r="HIL264" s="0"/>
      <c r="HIM264" s="0"/>
      <c r="HIN264" s="0"/>
      <c r="HIO264" s="0"/>
      <c r="HIP264" s="0"/>
      <c r="HIQ264" s="0"/>
      <c r="HIR264" s="0"/>
      <c r="HIS264" s="0"/>
      <c r="HIT264" s="0"/>
      <c r="HIU264" s="0"/>
      <c r="HIV264" s="0"/>
      <c r="HIW264" s="0"/>
      <c r="HIX264" s="0"/>
      <c r="HIY264" s="0"/>
      <c r="HIZ264" s="0"/>
      <c r="HJA264" s="0"/>
      <c r="HJB264" s="0"/>
      <c r="HJC264" s="0"/>
      <c r="HJD264" s="0"/>
      <c r="HJE264" s="0"/>
      <c r="HJF264" s="0"/>
      <c r="HJG264" s="0"/>
      <c r="HJH264" s="0"/>
      <c r="HJI264" s="0"/>
      <c r="HJJ264" s="0"/>
      <c r="HJK264" s="0"/>
      <c r="HJL264" s="0"/>
      <c r="HJM264" s="0"/>
      <c r="HJN264" s="0"/>
      <c r="HJO264" s="0"/>
      <c r="HJP264" s="0"/>
      <c r="HJQ264" s="0"/>
      <c r="HJR264" s="0"/>
      <c r="HJS264" s="0"/>
      <c r="HJT264" s="0"/>
      <c r="HJU264" s="0"/>
      <c r="HJV264" s="0"/>
      <c r="HJW264" s="0"/>
      <c r="HJX264" s="0"/>
      <c r="HJY264" s="0"/>
      <c r="HJZ264" s="0"/>
      <c r="HKA264" s="0"/>
      <c r="HKB264" s="0"/>
      <c r="HKC264" s="0"/>
      <c r="HKD264" s="0"/>
      <c r="HKE264" s="0"/>
      <c r="HKF264" s="0"/>
      <c r="HKG264" s="0"/>
      <c r="HKH264" s="0"/>
      <c r="HKI264" s="0"/>
      <c r="HKJ264" s="0"/>
      <c r="HKK264" s="0"/>
      <c r="HKL264" s="0"/>
      <c r="HKM264" s="0"/>
      <c r="HKN264" s="0"/>
      <c r="HKO264" s="0"/>
      <c r="HKP264" s="0"/>
      <c r="HKQ264" s="0"/>
      <c r="HKR264" s="0"/>
      <c r="HKS264" s="0"/>
      <c r="HKT264" s="0"/>
      <c r="HKU264" s="0"/>
      <c r="HKV264" s="0"/>
      <c r="HKW264" s="0"/>
      <c r="HKX264" s="0"/>
      <c r="HKY264" s="0"/>
      <c r="HKZ264" s="0"/>
      <c r="HLA264" s="0"/>
      <c r="HLB264" s="0"/>
      <c r="HLC264" s="0"/>
      <c r="HLD264" s="0"/>
      <c r="HLE264" s="0"/>
      <c r="HLF264" s="0"/>
      <c r="HLG264" s="0"/>
      <c r="HLH264" s="0"/>
      <c r="HLI264" s="0"/>
      <c r="HLJ264" s="0"/>
      <c r="HLK264" s="0"/>
      <c r="HLL264" s="0"/>
      <c r="HLM264" s="0"/>
      <c r="HLN264" s="0"/>
      <c r="HLO264" s="0"/>
      <c r="HLP264" s="0"/>
      <c r="HLQ264" s="0"/>
      <c r="HLR264" s="0"/>
      <c r="HLS264" s="0"/>
      <c r="HLT264" s="0"/>
      <c r="HLU264" s="0"/>
      <c r="HLV264" s="0"/>
      <c r="HLW264" s="0"/>
      <c r="HLX264" s="0"/>
      <c r="HLY264" s="0"/>
      <c r="HLZ264" s="0"/>
      <c r="HMA264" s="0"/>
      <c r="HMB264" s="0"/>
      <c r="HMC264" s="0"/>
      <c r="HMD264" s="0"/>
      <c r="HME264" s="0"/>
      <c r="HMF264" s="0"/>
      <c r="HMG264" s="0"/>
      <c r="HMH264" s="0"/>
      <c r="HMI264" s="0"/>
      <c r="HMJ264" s="0"/>
      <c r="HMK264" s="0"/>
      <c r="HML264" s="0"/>
      <c r="HMM264" s="0"/>
      <c r="HMN264" s="0"/>
      <c r="HMO264" s="0"/>
      <c r="HMP264" s="0"/>
      <c r="HMQ264" s="0"/>
      <c r="HMR264" s="0"/>
      <c r="HMS264" s="0"/>
      <c r="HMT264" s="0"/>
      <c r="HMU264" s="0"/>
      <c r="HMV264" s="0"/>
      <c r="HMW264" s="0"/>
      <c r="HMX264" s="0"/>
      <c r="HMY264" s="0"/>
      <c r="HMZ264" s="0"/>
      <c r="HNA264" s="0"/>
      <c r="HNB264" s="0"/>
      <c r="HNC264" s="0"/>
      <c r="HND264" s="0"/>
      <c r="HNE264" s="0"/>
      <c r="HNF264" s="0"/>
      <c r="HNG264" s="0"/>
      <c r="HNH264" s="0"/>
      <c r="HNI264" s="0"/>
      <c r="HNJ264" s="0"/>
      <c r="HNK264" s="0"/>
      <c r="HNL264" s="0"/>
      <c r="HNM264" s="0"/>
      <c r="HNN264" s="0"/>
      <c r="HNO264" s="0"/>
      <c r="HNP264" s="0"/>
      <c r="HNQ264" s="0"/>
      <c r="HNR264" s="0"/>
      <c r="HNS264" s="0"/>
      <c r="HNT264" s="0"/>
      <c r="HNU264" s="0"/>
      <c r="HNV264" s="0"/>
      <c r="HNW264" s="0"/>
      <c r="HNX264" s="0"/>
      <c r="HNY264" s="0"/>
      <c r="HNZ264" s="0"/>
      <c r="HOA264" s="0"/>
      <c r="HOB264" s="0"/>
      <c r="HOC264" s="0"/>
      <c r="HOD264" s="0"/>
      <c r="HOE264" s="0"/>
      <c r="HOF264" s="0"/>
      <c r="HOG264" s="0"/>
      <c r="HOH264" s="0"/>
      <c r="HOI264" s="0"/>
      <c r="HOJ264" s="0"/>
      <c r="HOK264" s="0"/>
      <c r="HOL264" s="0"/>
      <c r="HOM264" s="0"/>
      <c r="HON264" s="0"/>
      <c r="HOO264" s="0"/>
      <c r="HOP264" s="0"/>
      <c r="HOQ264" s="0"/>
      <c r="HOR264" s="0"/>
      <c r="HOS264" s="0"/>
      <c r="HOT264" s="0"/>
      <c r="HOU264" s="0"/>
      <c r="HOV264" s="0"/>
      <c r="HOW264" s="0"/>
      <c r="HOX264" s="0"/>
      <c r="HOY264" s="0"/>
      <c r="HOZ264" s="0"/>
      <c r="HPA264" s="0"/>
      <c r="HPB264" s="0"/>
      <c r="HPC264" s="0"/>
      <c r="HPD264" s="0"/>
      <c r="HPE264" s="0"/>
      <c r="HPF264" s="0"/>
      <c r="HPG264" s="0"/>
      <c r="HPH264" s="0"/>
      <c r="HPI264" s="0"/>
      <c r="HPJ264" s="0"/>
      <c r="HPK264" s="0"/>
      <c r="HPL264" s="0"/>
      <c r="HPM264" s="0"/>
      <c r="HPN264" s="0"/>
      <c r="HPO264" s="0"/>
      <c r="HPP264" s="0"/>
      <c r="HPQ264" s="0"/>
      <c r="HPR264" s="0"/>
      <c r="HPS264" s="0"/>
      <c r="HPT264" s="0"/>
      <c r="HPU264" s="0"/>
      <c r="HPV264" s="0"/>
      <c r="HPW264" s="0"/>
      <c r="HPX264" s="0"/>
      <c r="HPY264" s="0"/>
      <c r="HPZ264" s="0"/>
      <c r="HQA264" s="0"/>
      <c r="HQB264" s="0"/>
      <c r="HQC264" s="0"/>
      <c r="HQD264" s="0"/>
      <c r="HQE264" s="0"/>
      <c r="HQF264" s="0"/>
      <c r="HQG264" s="0"/>
      <c r="HQH264" s="0"/>
      <c r="HQI264" s="0"/>
      <c r="HQJ264" s="0"/>
      <c r="HQK264" s="0"/>
      <c r="HQL264" s="0"/>
      <c r="HQM264" s="0"/>
      <c r="HQN264" s="0"/>
      <c r="HQO264" s="0"/>
      <c r="HQP264" s="0"/>
      <c r="HQQ264" s="0"/>
      <c r="HQR264" s="0"/>
      <c r="HQS264" s="0"/>
      <c r="HQT264" s="0"/>
      <c r="HQU264" s="0"/>
      <c r="HQV264" s="0"/>
      <c r="HQW264" s="0"/>
      <c r="HQX264" s="0"/>
      <c r="HQY264" s="0"/>
      <c r="HQZ264" s="0"/>
      <c r="HRA264" s="0"/>
      <c r="HRB264" s="0"/>
      <c r="HRC264" s="0"/>
      <c r="HRD264" s="0"/>
      <c r="HRE264" s="0"/>
      <c r="HRF264" s="0"/>
      <c r="HRG264" s="0"/>
      <c r="HRH264" s="0"/>
      <c r="HRI264" s="0"/>
      <c r="HRJ264" s="0"/>
      <c r="HRK264" s="0"/>
      <c r="HRL264" s="0"/>
      <c r="HRM264" s="0"/>
      <c r="HRN264" s="0"/>
      <c r="HRO264" s="0"/>
      <c r="HRP264" s="0"/>
      <c r="HRQ264" s="0"/>
      <c r="HRR264" s="0"/>
      <c r="HRS264" s="0"/>
      <c r="HRT264" s="0"/>
      <c r="HRU264" s="0"/>
      <c r="HRV264" s="0"/>
      <c r="HRW264" s="0"/>
      <c r="HRX264" s="0"/>
      <c r="HRY264" s="0"/>
      <c r="HRZ264" s="0"/>
      <c r="HSA264" s="0"/>
      <c r="HSB264" s="0"/>
      <c r="HSC264" s="0"/>
      <c r="HSD264" s="0"/>
      <c r="HSE264" s="0"/>
      <c r="HSF264" s="0"/>
      <c r="HSG264" s="0"/>
      <c r="HSH264" s="0"/>
      <c r="HSI264" s="0"/>
      <c r="HSJ264" s="0"/>
      <c r="HSK264" s="0"/>
      <c r="HSL264" s="0"/>
      <c r="HSM264" s="0"/>
      <c r="HSN264" s="0"/>
      <c r="HSO264" s="0"/>
      <c r="HSP264" s="0"/>
      <c r="HSQ264" s="0"/>
      <c r="HSR264" s="0"/>
      <c r="HSS264" s="0"/>
      <c r="HST264" s="0"/>
      <c r="HSU264" s="0"/>
      <c r="HSV264" s="0"/>
      <c r="HSW264" s="0"/>
      <c r="HSX264" s="0"/>
      <c r="HSY264" s="0"/>
      <c r="HSZ264" s="0"/>
      <c r="HTA264" s="0"/>
      <c r="HTB264" s="0"/>
      <c r="HTC264" s="0"/>
      <c r="HTD264" s="0"/>
      <c r="HTE264" s="0"/>
      <c r="HTF264" s="0"/>
      <c r="HTG264" s="0"/>
      <c r="HTH264" s="0"/>
      <c r="HTI264" s="0"/>
      <c r="HTJ264" s="0"/>
      <c r="HTK264" s="0"/>
      <c r="HTL264" s="0"/>
      <c r="HTM264" s="0"/>
      <c r="HTN264" s="0"/>
      <c r="HTO264" s="0"/>
      <c r="HTP264" s="0"/>
      <c r="HTQ264" s="0"/>
      <c r="HTR264" s="0"/>
      <c r="HTS264" s="0"/>
      <c r="HTT264" s="0"/>
      <c r="HTU264" s="0"/>
      <c r="HTV264" s="0"/>
      <c r="HTW264" s="0"/>
      <c r="HTX264" s="0"/>
      <c r="HTY264" s="0"/>
      <c r="HTZ264" s="0"/>
      <c r="HUA264" s="0"/>
      <c r="HUB264" s="0"/>
      <c r="HUC264" s="0"/>
      <c r="HUD264" s="0"/>
      <c r="HUE264" s="0"/>
      <c r="HUF264" s="0"/>
      <c r="HUG264" s="0"/>
      <c r="HUH264" s="0"/>
      <c r="HUI264" s="0"/>
      <c r="HUJ264" s="0"/>
      <c r="HUK264" s="0"/>
      <c r="HUL264" s="0"/>
      <c r="HUM264" s="0"/>
      <c r="HUN264" s="0"/>
      <c r="HUO264" s="0"/>
      <c r="HUP264" s="0"/>
      <c r="HUQ264" s="0"/>
      <c r="HUR264" s="0"/>
      <c r="HUS264" s="0"/>
      <c r="HUT264" s="0"/>
      <c r="HUU264" s="0"/>
      <c r="HUV264" s="0"/>
      <c r="HUW264" s="0"/>
      <c r="HUX264" s="0"/>
      <c r="HUY264" s="0"/>
      <c r="HUZ264" s="0"/>
      <c r="HVA264" s="0"/>
      <c r="HVB264" s="0"/>
      <c r="HVC264" s="0"/>
      <c r="HVD264" s="0"/>
      <c r="HVE264" s="0"/>
      <c r="HVF264" s="0"/>
      <c r="HVG264" s="0"/>
      <c r="HVH264" s="0"/>
      <c r="HVI264" s="0"/>
      <c r="HVJ264" s="0"/>
      <c r="HVK264" s="0"/>
      <c r="HVL264" s="0"/>
      <c r="HVM264" s="0"/>
      <c r="HVN264" s="0"/>
      <c r="HVO264" s="0"/>
      <c r="HVP264" s="0"/>
      <c r="HVQ264" s="0"/>
      <c r="HVR264" s="0"/>
      <c r="HVS264" s="0"/>
      <c r="HVT264" s="0"/>
      <c r="HVU264" s="0"/>
      <c r="HVV264" s="0"/>
      <c r="HVW264" s="0"/>
      <c r="HVX264" s="0"/>
      <c r="HVY264" s="0"/>
      <c r="HVZ264" s="0"/>
      <c r="HWA264" s="0"/>
      <c r="HWB264" s="0"/>
      <c r="HWC264" s="0"/>
      <c r="HWD264" s="0"/>
      <c r="HWE264" s="0"/>
      <c r="HWF264" s="0"/>
      <c r="HWG264" s="0"/>
      <c r="HWH264" s="0"/>
      <c r="HWI264" s="0"/>
      <c r="HWJ264" s="0"/>
      <c r="HWK264" s="0"/>
      <c r="HWL264" s="0"/>
      <c r="HWM264" s="0"/>
      <c r="HWN264" s="0"/>
      <c r="HWO264" s="0"/>
      <c r="HWP264" s="0"/>
      <c r="HWQ264" s="0"/>
      <c r="HWR264" s="0"/>
      <c r="HWS264" s="0"/>
      <c r="HWT264" s="0"/>
      <c r="HWU264" s="0"/>
      <c r="HWV264" s="0"/>
      <c r="HWW264" s="0"/>
      <c r="HWX264" s="0"/>
      <c r="HWY264" s="0"/>
      <c r="HWZ264" s="0"/>
      <c r="HXA264" s="0"/>
      <c r="HXB264" s="0"/>
      <c r="HXC264" s="0"/>
      <c r="HXD264" s="0"/>
      <c r="HXE264" s="0"/>
      <c r="HXF264" s="0"/>
      <c r="HXG264" s="0"/>
      <c r="HXH264" s="0"/>
      <c r="HXI264" s="0"/>
      <c r="HXJ264" s="0"/>
      <c r="HXK264" s="0"/>
      <c r="HXL264" s="0"/>
      <c r="HXM264" s="0"/>
      <c r="HXN264" s="0"/>
      <c r="HXO264" s="0"/>
      <c r="HXP264" s="0"/>
      <c r="HXQ264" s="0"/>
      <c r="HXR264" s="0"/>
      <c r="HXS264" s="0"/>
      <c r="HXT264" s="0"/>
      <c r="HXU264" s="0"/>
      <c r="HXV264" s="0"/>
      <c r="HXW264" s="0"/>
      <c r="HXX264" s="0"/>
      <c r="HXY264" s="0"/>
      <c r="HXZ264" s="0"/>
      <c r="HYA264" s="0"/>
      <c r="HYB264" s="0"/>
      <c r="HYC264" s="0"/>
      <c r="HYD264" s="0"/>
      <c r="HYE264" s="0"/>
      <c r="HYF264" s="0"/>
      <c r="HYG264" s="0"/>
      <c r="HYH264" s="0"/>
      <c r="HYI264" s="0"/>
      <c r="HYJ264" s="0"/>
      <c r="HYK264" s="0"/>
      <c r="HYL264" s="0"/>
      <c r="HYM264" s="0"/>
      <c r="HYN264" s="0"/>
      <c r="HYO264" s="0"/>
      <c r="HYP264" s="0"/>
      <c r="HYQ264" s="0"/>
      <c r="HYR264" s="0"/>
      <c r="HYS264" s="0"/>
      <c r="HYT264" s="0"/>
      <c r="HYU264" s="0"/>
      <c r="HYV264" s="0"/>
      <c r="HYW264" s="0"/>
      <c r="HYX264" s="0"/>
      <c r="HYY264" s="0"/>
      <c r="HYZ264" s="0"/>
      <c r="HZA264" s="0"/>
      <c r="HZB264" s="0"/>
      <c r="HZC264" s="0"/>
      <c r="HZD264" s="0"/>
      <c r="HZE264" s="0"/>
      <c r="HZF264" s="0"/>
      <c r="HZG264" s="0"/>
      <c r="HZH264" s="0"/>
      <c r="HZI264" s="0"/>
      <c r="HZJ264" s="0"/>
      <c r="HZK264" s="0"/>
      <c r="HZL264" s="0"/>
      <c r="HZM264" s="0"/>
      <c r="HZN264" s="0"/>
      <c r="HZO264" s="0"/>
      <c r="HZP264" s="0"/>
      <c r="HZQ264" s="0"/>
      <c r="HZR264" s="0"/>
      <c r="HZS264" s="0"/>
      <c r="HZT264" s="0"/>
      <c r="HZU264" s="0"/>
      <c r="HZV264" s="0"/>
      <c r="HZW264" s="0"/>
      <c r="HZX264" s="0"/>
      <c r="HZY264" s="0"/>
      <c r="HZZ264" s="0"/>
      <c r="IAA264" s="0"/>
      <c r="IAB264" s="0"/>
      <c r="IAC264" s="0"/>
      <c r="IAD264" s="0"/>
      <c r="IAE264" s="0"/>
      <c r="IAF264" s="0"/>
      <c r="IAG264" s="0"/>
      <c r="IAH264" s="0"/>
      <c r="IAI264" s="0"/>
      <c r="IAJ264" s="0"/>
      <c r="IAK264" s="0"/>
      <c r="IAL264" s="0"/>
      <c r="IAM264" s="0"/>
      <c r="IAN264" s="0"/>
      <c r="IAO264" s="0"/>
      <c r="IAP264" s="0"/>
      <c r="IAQ264" s="0"/>
      <c r="IAR264" s="0"/>
      <c r="IAS264" s="0"/>
      <c r="IAT264" s="0"/>
      <c r="IAU264" s="0"/>
      <c r="IAV264" s="0"/>
      <c r="IAW264" s="0"/>
      <c r="IAX264" s="0"/>
      <c r="IAY264" s="0"/>
      <c r="IAZ264" s="0"/>
      <c r="IBA264" s="0"/>
      <c r="IBB264" s="0"/>
      <c r="IBC264" s="0"/>
      <c r="IBD264" s="0"/>
      <c r="IBE264" s="0"/>
      <c r="IBF264" s="0"/>
      <c r="IBG264" s="0"/>
      <c r="IBH264" s="0"/>
      <c r="IBI264" s="0"/>
      <c r="IBJ264" s="0"/>
      <c r="IBK264" s="0"/>
      <c r="IBL264" s="0"/>
      <c r="IBM264" s="0"/>
      <c r="IBN264" s="0"/>
      <c r="IBO264" s="0"/>
      <c r="IBP264" s="0"/>
      <c r="IBQ264" s="0"/>
      <c r="IBR264" s="0"/>
      <c r="IBS264" s="0"/>
      <c r="IBT264" s="0"/>
      <c r="IBU264" s="0"/>
      <c r="IBV264" s="0"/>
      <c r="IBW264" s="0"/>
      <c r="IBX264" s="0"/>
      <c r="IBY264" s="0"/>
      <c r="IBZ264" s="0"/>
      <c r="ICA264" s="0"/>
      <c r="ICB264" s="0"/>
      <c r="ICC264" s="0"/>
      <c r="ICD264" s="0"/>
      <c r="ICE264" s="0"/>
      <c r="ICF264" s="0"/>
      <c r="ICG264" s="0"/>
      <c r="ICH264" s="0"/>
      <c r="ICI264" s="0"/>
      <c r="ICJ264" s="0"/>
      <c r="ICK264" s="0"/>
      <c r="ICL264" s="0"/>
      <c r="ICM264" s="0"/>
      <c r="ICN264" s="0"/>
      <c r="ICO264" s="0"/>
      <c r="ICP264" s="0"/>
      <c r="ICQ264" s="0"/>
      <c r="ICR264" s="0"/>
      <c r="ICS264" s="0"/>
      <c r="ICT264" s="0"/>
      <c r="ICU264" s="0"/>
      <c r="ICV264" s="0"/>
      <c r="ICW264" s="0"/>
      <c r="ICX264" s="0"/>
      <c r="ICY264" s="0"/>
      <c r="ICZ264" s="0"/>
      <c r="IDA264" s="0"/>
      <c r="IDB264" s="0"/>
      <c r="IDC264" s="0"/>
      <c r="IDD264" s="0"/>
      <c r="IDE264" s="0"/>
      <c r="IDF264" s="0"/>
      <c r="IDG264" s="0"/>
      <c r="IDH264" s="0"/>
      <c r="IDI264" s="0"/>
      <c r="IDJ264" s="0"/>
      <c r="IDK264" s="0"/>
      <c r="IDL264" s="0"/>
      <c r="IDM264" s="0"/>
      <c r="IDN264" s="0"/>
      <c r="IDO264" s="0"/>
      <c r="IDP264" s="0"/>
      <c r="IDQ264" s="0"/>
      <c r="IDR264" s="0"/>
      <c r="IDS264" s="0"/>
      <c r="IDT264" s="0"/>
      <c r="IDU264" s="0"/>
      <c r="IDV264" s="0"/>
      <c r="IDW264" s="0"/>
      <c r="IDX264" s="0"/>
      <c r="IDY264" s="0"/>
      <c r="IDZ264" s="0"/>
      <c r="IEA264" s="0"/>
      <c r="IEB264" s="0"/>
      <c r="IEC264" s="0"/>
      <c r="IED264" s="0"/>
      <c r="IEE264" s="0"/>
      <c r="IEF264" s="0"/>
      <c r="IEG264" s="0"/>
      <c r="IEH264" s="0"/>
      <c r="IEI264" s="0"/>
      <c r="IEJ264" s="0"/>
      <c r="IEK264" s="0"/>
      <c r="IEL264" s="0"/>
      <c r="IEM264" s="0"/>
      <c r="IEN264" s="0"/>
      <c r="IEO264" s="0"/>
      <c r="IEP264" s="0"/>
      <c r="IEQ264" s="0"/>
      <c r="IER264" s="0"/>
      <c r="IES264" s="0"/>
      <c r="IET264" s="0"/>
      <c r="IEU264" s="0"/>
      <c r="IEV264" s="0"/>
      <c r="IEW264" s="0"/>
      <c r="IEX264" s="0"/>
      <c r="IEY264" s="0"/>
      <c r="IEZ264" s="0"/>
      <c r="IFA264" s="0"/>
      <c r="IFB264" s="0"/>
      <c r="IFC264" s="0"/>
      <c r="IFD264" s="0"/>
      <c r="IFE264" s="0"/>
      <c r="IFF264" s="0"/>
      <c r="IFG264" s="0"/>
      <c r="IFH264" s="0"/>
      <c r="IFI264" s="0"/>
      <c r="IFJ264" s="0"/>
      <c r="IFK264" s="0"/>
      <c r="IFL264" s="0"/>
      <c r="IFM264" s="0"/>
      <c r="IFN264" s="0"/>
      <c r="IFO264" s="0"/>
      <c r="IFP264" s="0"/>
      <c r="IFQ264" s="0"/>
      <c r="IFR264" s="0"/>
      <c r="IFS264" s="0"/>
      <c r="IFT264" s="0"/>
      <c r="IFU264" s="0"/>
      <c r="IFV264" s="0"/>
      <c r="IFW264" s="0"/>
      <c r="IFX264" s="0"/>
      <c r="IFY264" s="0"/>
      <c r="IFZ264" s="0"/>
      <c r="IGA264" s="0"/>
      <c r="IGB264" s="0"/>
      <c r="IGC264" s="0"/>
      <c r="IGD264" s="0"/>
      <c r="IGE264" s="0"/>
      <c r="IGF264" s="0"/>
      <c r="IGG264" s="0"/>
      <c r="IGH264" s="0"/>
      <c r="IGI264" s="0"/>
      <c r="IGJ264" s="0"/>
      <c r="IGK264" s="0"/>
      <c r="IGL264" s="0"/>
      <c r="IGM264" s="0"/>
      <c r="IGN264" s="0"/>
      <c r="IGO264" s="0"/>
      <c r="IGP264" s="0"/>
      <c r="IGQ264" s="0"/>
      <c r="IGR264" s="0"/>
      <c r="IGS264" s="0"/>
      <c r="IGT264" s="0"/>
      <c r="IGU264" s="0"/>
      <c r="IGV264" s="0"/>
      <c r="IGW264" s="0"/>
      <c r="IGX264" s="0"/>
      <c r="IGY264" s="0"/>
      <c r="IGZ264" s="0"/>
      <c r="IHA264" s="0"/>
      <c r="IHB264" s="0"/>
      <c r="IHC264" s="0"/>
      <c r="IHD264" s="0"/>
      <c r="IHE264" s="0"/>
      <c r="IHF264" s="0"/>
      <c r="IHG264" s="0"/>
      <c r="IHH264" s="0"/>
      <c r="IHI264" s="0"/>
      <c r="IHJ264" s="0"/>
      <c r="IHK264" s="0"/>
      <c r="IHL264" s="0"/>
      <c r="IHM264" s="0"/>
      <c r="IHN264" s="0"/>
      <c r="IHO264" s="0"/>
      <c r="IHP264" s="0"/>
      <c r="IHQ264" s="0"/>
      <c r="IHR264" s="0"/>
      <c r="IHS264" s="0"/>
      <c r="IHT264" s="0"/>
      <c r="IHU264" s="0"/>
      <c r="IHV264" s="0"/>
      <c r="IHW264" s="0"/>
      <c r="IHX264" s="0"/>
      <c r="IHY264" s="0"/>
      <c r="IHZ264" s="0"/>
      <c r="IIA264" s="0"/>
      <c r="IIB264" s="0"/>
      <c r="IIC264" s="0"/>
      <c r="IID264" s="0"/>
      <c r="IIE264" s="0"/>
      <c r="IIF264" s="0"/>
      <c r="IIG264" s="0"/>
      <c r="IIH264" s="0"/>
      <c r="III264" s="0"/>
      <c r="IIJ264" s="0"/>
      <c r="IIK264" s="0"/>
      <c r="IIL264" s="0"/>
      <c r="IIM264" s="0"/>
      <c r="IIN264" s="0"/>
      <c r="IIO264" s="0"/>
      <c r="IIP264" s="0"/>
      <c r="IIQ264" s="0"/>
      <c r="IIR264" s="0"/>
      <c r="IIS264" s="0"/>
      <c r="IIT264" s="0"/>
      <c r="IIU264" s="0"/>
      <c r="IIV264" s="0"/>
      <c r="IIW264" s="0"/>
      <c r="IIX264" s="0"/>
      <c r="IIY264" s="0"/>
      <c r="IIZ264" s="0"/>
      <c r="IJA264" s="0"/>
      <c r="IJB264" s="0"/>
      <c r="IJC264" s="0"/>
      <c r="IJD264" s="0"/>
      <c r="IJE264" s="0"/>
      <c r="IJF264" s="0"/>
      <c r="IJG264" s="0"/>
      <c r="IJH264" s="0"/>
      <c r="IJI264" s="0"/>
      <c r="IJJ264" s="0"/>
      <c r="IJK264" s="0"/>
      <c r="IJL264" s="0"/>
      <c r="IJM264" s="0"/>
      <c r="IJN264" s="0"/>
      <c r="IJO264" s="0"/>
      <c r="IJP264" s="0"/>
      <c r="IJQ264" s="0"/>
      <c r="IJR264" s="0"/>
      <c r="IJS264" s="0"/>
      <c r="IJT264" s="0"/>
      <c r="IJU264" s="0"/>
      <c r="IJV264" s="0"/>
      <c r="IJW264" s="0"/>
      <c r="IJX264" s="0"/>
      <c r="IJY264" s="0"/>
      <c r="IJZ264" s="0"/>
      <c r="IKA264" s="0"/>
      <c r="IKB264" s="0"/>
      <c r="IKC264" s="0"/>
      <c r="IKD264" s="0"/>
      <c r="IKE264" s="0"/>
      <c r="IKF264" s="0"/>
      <c r="IKG264" s="0"/>
      <c r="IKH264" s="0"/>
      <c r="IKI264" s="0"/>
      <c r="IKJ264" s="0"/>
      <c r="IKK264" s="0"/>
      <c r="IKL264" s="0"/>
      <c r="IKM264" s="0"/>
      <c r="IKN264" s="0"/>
      <c r="IKO264" s="0"/>
      <c r="IKP264" s="0"/>
      <c r="IKQ264" s="0"/>
      <c r="IKR264" s="0"/>
      <c r="IKS264" s="0"/>
      <c r="IKT264" s="0"/>
      <c r="IKU264" s="0"/>
      <c r="IKV264" s="0"/>
      <c r="IKW264" s="0"/>
      <c r="IKX264" s="0"/>
      <c r="IKY264" s="0"/>
      <c r="IKZ264" s="0"/>
      <c r="ILA264" s="0"/>
      <c r="ILB264" s="0"/>
      <c r="ILC264" s="0"/>
      <c r="ILD264" s="0"/>
      <c r="ILE264" s="0"/>
      <c r="ILF264" s="0"/>
      <c r="ILG264" s="0"/>
      <c r="ILH264" s="0"/>
      <c r="ILI264" s="0"/>
      <c r="ILJ264" s="0"/>
      <c r="ILK264" s="0"/>
      <c r="ILL264" s="0"/>
      <c r="ILM264" s="0"/>
      <c r="ILN264" s="0"/>
      <c r="ILO264" s="0"/>
      <c r="ILP264" s="0"/>
      <c r="ILQ264" s="0"/>
      <c r="ILR264" s="0"/>
      <c r="ILS264" s="0"/>
      <c r="ILT264" s="0"/>
      <c r="ILU264" s="0"/>
      <c r="ILV264" s="0"/>
      <c r="ILW264" s="0"/>
      <c r="ILX264" s="0"/>
      <c r="ILY264" s="0"/>
      <c r="ILZ264" s="0"/>
      <c r="IMA264" s="0"/>
      <c r="IMB264" s="0"/>
      <c r="IMC264" s="0"/>
      <c r="IMD264" s="0"/>
      <c r="IME264" s="0"/>
      <c r="IMF264" s="0"/>
      <c r="IMG264" s="0"/>
      <c r="IMH264" s="0"/>
      <c r="IMI264" s="0"/>
      <c r="IMJ264" s="0"/>
      <c r="IMK264" s="0"/>
      <c r="IML264" s="0"/>
      <c r="IMM264" s="0"/>
      <c r="IMN264" s="0"/>
      <c r="IMO264" s="0"/>
      <c r="IMP264" s="0"/>
      <c r="IMQ264" s="0"/>
      <c r="IMR264" s="0"/>
      <c r="IMS264" s="0"/>
      <c r="IMT264" s="0"/>
      <c r="IMU264" s="0"/>
      <c r="IMV264" s="0"/>
      <c r="IMW264" s="0"/>
      <c r="IMX264" s="0"/>
      <c r="IMY264" s="0"/>
      <c r="IMZ264" s="0"/>
      <c r="INA264" s="0"/>
      <c r="INB264" s="0"/>
      <c r="INC264" s="0"/>
      <c r="IND264" s="0"/>
      <c r="INE264" s="0"/>
      <c r="INF264" s="0"/>
      <c r="ING264" s="0"/>
      <c r="INH264" s="0"/>
      <c r="INI264" s="0"/>
      <c r="INJ264" s="0"/>
      <c r="INK264" s="0"/>
      <c r="INL264" s="0"/>
      <c r="INM264" s="0"/>
      <c r="INN264" s="0"/>
      <c r="INO264" s="0"/>
      <c r="INP264" s="0"/>
      <c r="INQ264" s="0"/>
      <c r="INR264" s="0"/>
      <c r="INS264" s="0"/>
      <c r="INT264" s="0"/>
      <c r="INU264" s="0"/>
      <c r="INV264" s="0"/>
      <c r="INW264" s="0"/>
      <c r="INX264" s="0"/>
      <c r="INY264" s="0"/>
      <c r="INZ264" s="0"/>
      <c r="IOA264" s="0"/>
      <c r="IOB264" s="0"/>
      <c r="IOC264" s="0"/>
      <c r="IOD264" s="0"/>
      <c r="IOE264" s="0"/>
      <c r="IOF264" s="0"/>
      <c r="IOG264" s="0"/>
      <c r="IOH264" s="0"/>
      <c r="IOI264" s="0"/>
      <c r="IOJ264" s="0"/>
      <c r="IOK264" s="0"/>
      <c r="IOL264" s="0"/>
      <c r="IOM264" s="0"/>
      <c r="ION264" s="0"/>
      <c r="IOO264" s="0"/>
      <c r="IOP264" s="0"/>
      <c r="IOQ264" s="0"/>
      <c r="IOR264" s="0"/>
      <c r="IOS264" s="0"/>
      <c r="IOT264" s="0"/>
      <c r="IOU264" s="0"/>
      <c r="IOV264" s="0"/>
      <c r="IOW264" s="0"/>
      <c r="IOX264" s="0"/>
      <c r="IOY264" s="0"/>
      <c r="IOZ264" s="0"/>
      <c r="IPA264" s="0"/>
      <c r="IPB264" s="0"/>
      <c r="IPC264" s="0"/>
      <c r="IPD264" s="0"/>
      <c r="IPE264" s="0"/>
      <c r="IPF264" s="0"/>
      <c r="IPG264" s="0"/>
      <c r="IPH264" s="0"/>
      <c r="IPI264" s="0"/>
      <c r="IPJ264" s="0"/>
      <c r="IPK264" s="0"/>
      <c r="IPL264" s="0"/>
      <c r="IPM264" s="0"/>
      <c r="IPN264" s="0"/>
      <c r="IPO264" s="0"/>
      <c r="IPP264" s="0"/>
      <c r="IPQ264" s="0"/>
      <c r="IPR264" s="0"/>
      <c r="IPS264" s="0"/>
      <c r="IPT264" s="0"/>
      <c r="IPU264" s="0"/>
      <c r="IPV264" s="0"/>
      <c r="IPW264" s="0"/>
      <c r="IPX264" s="0"/>
      <c r="IPY264" s="0"/>
      <c r="IPZ264" s="0"/>
      <c r="IQA264" s="0"/>
      <c r="IQB264" s="0"/>
      <c r="IQC264" s="0"/>
      <c r="IQD264" s="0"/>
      <c r="IQE264" s="0"/>
      <c r="IQF264" s="0"/>
      <c r="IQG264" s="0"/>
      <c r="IQH264" s="0"/>
      <c r="IQI264" s="0"/>
      <c r="IQJ264" s="0"/>
      <c r="IQK264" s="0"/>
      <c r="IQL264" s="0"/>
      <c r="IQM264" s="0"/>
      <c r="IQN264" s="0"/>
      <c r="IQO264" s="0"/>
      <c r="IQP264" s="0"/>
      <c r="IQQ264" s="0"/>
      <c r="IQR264" s="0"/>
      <c r="IQS264" s="0"/>
      <c r="IQT264" s="0"/>
      <c r="IQU264" s="0"/>
      <c r="IQV264" s="0"/>
      <c r="IQW264" s="0"/>
      <c r="IQX264" s="0"/>
      <c r="IQY264" s="0"/>
      <c r="IQZ264" s="0"/>
      <c r="IRA264" s="0"/>
      <c r="IRB264" s="0"/>
      <c r="IRC264" s="0"/>
      <c r="IRD264" s="0"/>
      <c r="IRE264" s="0"/>
      <c r="IRF264" s="0"/>
      <c r="IRG264" s="0"/>
      <c r="IRH264" s="0"/>
      <c r="IRI264" s="0"/>
      <c r="IRJ264" s="0"/>
      <c r="IRK264" s="0"/>
      <c r="IRL264" s="0"/>
      <c r="IRM264" s="0"/>
      <c r="IRN264" s="0"/>
      <c r="IRO264" s="0"/>
      <c r="IRP264" s="0"/>
      <c r="IRQ264" s="0"/>
      <c r="IRR264" s="0"/>
      <c r="IRS264" s="0"/>
      <c r="IRT264" s="0"/>
      <c r="IRU264" s="0"/>
      <c r="IRV264" s="0"/>
      <c r="IRW264" s="0"/>
      <c r="IRX264" s="0"/>
      <c r="IRY264" s="0"/>
      <c r="IRZ264" s="0"/>
      <c r="ISA264" s="0"/>
      <c r="ISB264" s="0"/>
      <c r="ISC264" s="0"/>
      <c r="ISD264" s="0"/>
      <c r="ISE264" s="0"/>
      <c r="ISF264" s="0"/>
      <c r="ISG264" s="0"/>
      <c r="ISH264" s="0"/>
      <c r="ISI264" s="0"/>
      <c r="ISJ264" s="0"/>
      <c r="ISK264" s="0"/>
      <c r="ISL264" s="0"/>
      <c r="ISM264" s="0"/>
      <c r="ISN264" s="0"/>
      <c r="ISO264" s="0"/>
      <c r="ISP264" s="0"/>
      <c r="ISQ264" s="0"/>
      <c r="ISR264" s="0"/>
      <c r="ISS264" s="0"/>
      <c r="IST264" s="0"/>
      <c r="ISU264" s="0"/>
      <c r="ISV264" s="0"/>
      <c r="ISW264" s="0"/>
      <c r="ISX264" s="0"/>
      <c r="ISY264" s="0"/>
      <c r="ISZ264" s="0"/>
      <c r="ITA264" s="0"/>
      <c r="ITB264" s="0"/>
      <c r="ITC264" s="0"/>
      <c r="ITD264" s="0"/>
      <c r="ITE264" s="0"/>
      <c r="ITF264" s="0"/>
      <c r="ITG264" s="0"/>
      <c r="ITH264" s="0"/>
      <c r="ITI264" s="0"/>
      <c r="ITJ264" s="0"/>
      <c r="ITK264" s="0"/>
      <c r="ITL264" s="0"/>
      <c r="ITM264" s="0"/>
      <c r="ITN264" s="0"/>
      <c r="ITO264" s="0"/>
      <c r="ITP264" s="0"/>
      <c r="ITQ264" s="0"/>
      <c r="ITR264" s="0"/>
      <c r="ITS264" s="0"/>
      <c r="ITT264" s="0"/>
      <c r="ITU264" s="0"/>
      <c r="ITV264" s="0"/>
      <c r="ITW264" s="0"/>
      <c r="ITX264" s="0"/>
      <c r="ITY264" s="0"/>
      <c r="ITZ264" s="0"/>
      <c r="IUA264" s="0"/>
      <c r="IUB264" s="0"/>
      <c r="IUC264" s="0"/>
      <c r="IUD264" s="0"/>
      <c r="IUE264" s="0"/>
      <c r="IUF264" s="0"/>
      <c r="IUG264" s="0"/>
      <c r="IUH264" s="0"/>
      <c r="IUI264" s="0"/>
      <c r="IUJ264" s="0"/>
      <c r="IUK264" s="0"/>
      <c r="IUL264" s="0"/>
      <c r="IUM264" s="0"/>
      <c r="IUN264" s="0"/>
      <c r="IUO264" s="0"/>
      <c r="IUP264" s="0"/>
      <c r="IUQ264" s="0"/>
      <c r="IUR264" s="0"/>
      <c r="IUS264" s="0"/>
      <c r="IUT264" s="0"/>
      <c r="IUU264" s="0"/>
      <c r="IUV264" s="0"/>
      <c r="IUW264" s="0"/>
      <c r="IUX264" s="0"/>
      <c r="IUY264" s="0"/>
      <c r="IUZ264" s="0"/>
      <c r="IVA264" s="0"/>
      <c r="IVB264" s="0"/>
      <c r="IVC264" s="0"/>
      <c r="IVD264" s="0"/>
      <c r="IVE264" s="0"/>
      <c r="IVF264" s="0"/>
      <c r="IVG264" s="0"/>
      <c r="IVH264" s="0"/>
      <c r="IVI264" s="0"/>
      <c r="IVJ264" s="0"/>
      <c r="IVK264" s="0"/>
      <c r="IVL264" s="0"/>
      <c r="IVM264" s="0"/>
      <c r="IVN264" s="0"/>
      <c r="IVO264" s="0"/>
      <c r="IVP264" s="0"/>
      <c r="IVQ264" s="0"/>
      <c r="IVR264" s="0"/>
      <c r="IVS264" s="0"/>
      <c r="IVT264" s="0"/>
      <c r="IVU264" s="0"/>
      <c r="IVV264" s="0"/>
      <c r="IVW264" s="0"/>
      <c r="IVX264" s="0"/>
      <c r="IVY264" s="0"/>
      <c r="IVZ264" s="0"/>
      <c r="IWA264" s="0"/>
      <c r="IWB264" s="0"/>
      <c r="IWC264" s="0"/>
      <c r="IWD264" s="0"/>
      <c r="IWE264" s="0"/>
      <c r="IWF264" s="0"/>
      <c r="IWG264" s="0"/>
      <c r="IWH264" s="0"/>
      <c r="IWI264" s="0"/>
      <c r="IWJ264" s="0"/>
      <c r="IWK264" s="0"/>
      <c r="IWL264" s="0"/>
      <c r="IWM264" s="0"/>
      <c r="IWN264" s="0"/>
      <c r="IWO264" s="0"/>
      <c r="IWP264" s="0"/>
      <c r="IWQ264" s="0"/>
      <c r="IWR264" s="0"/>
      <c r="IWS264" s="0"/>
      <c r="IWT264" s="0"/>
      <c r="IWU264" s="0"/>
      <c r="IWV264" s="0"/>
      <c r="IWW264" s="0"/>
      <c r="IWX264" s="0"/>
      <c r="IWY264" s="0"/>
      <c r="IWZ264" s="0"/>
      <c r="IXA264" s="0"/>
      <c r="IXB264" s="0"/>
      <c r="IXC264" s="0"/>
      <c r="IXD264" s="0"/>
      <c r="IXE264" s="0"/>
      <c r="IXF264" s="0"/>
      <c r="IXG264" s="0"/>
      <c r="IXH264" s="0"/>
      <c r="IXI264" s="0"/>
      <c r="IXJ264" s="0"/>
      <c r="IXK264" s="0"/>
      <c r="IXL264" s="0"/>
      <c r="IXM264" s="0"/>
      <c r="IXN264" s="0"/>
      <c r="IXO264" s="0"/>
      <c r="IXP264" s="0"/>
      <c r="IXQ264" s="0"/>
      <c r="IXR264" s="0"/>
      <c r="IXS264" s="0"/>
      <c r="IXT264" s="0"/>
      <c r="IXU264" s="0"/>
      <c r="IXV264" s="0"/>
      <c r="IXW264" s="0"/>
      <c r="IXX264" s="0"/>
      <c r="IXY264" s="0"/>
      <c r="IXZ264" s="0"/>
      <c r="IYA264" s="0"/>
      <c r="IYB264" s="0"/>
      <c r="IYC264" s="0"/>
      <c r="IYD264" s="0"/>
      <c r="IYE264" s="0"/>
      <c r="IYF264" s="0"/>
      <c r="IYG264" s="0"/>
      <c r="IYH264" s="0"/>
      <c r="IYI264" s="0"/>
      <c r="IYJ264" s="0"/>
      <c r="IYK264" s="0"/>
      <c r="IYL264" s="0"/>
      <c r="IYM264" s="0"/>
      <c r="IYN264" s="0"/>
      <c r="IYO264" s="0"/>
      <c r="IYP264" s="0"/>
      <c r="IYQ264" s="0"/>
      <c r="IYR264" s="0"/>
      <c r="IYS264" s="0"/>
      <c r="IYT264" s="0"/>
      <c r="IYU264" s="0"/>
      <c r="IYV264" s="0"/>
      <c r="IYW264" s="0"/>
      <c r="IYX264" s="0"/>
      <c r="IYY264" s="0"/>
      <c r="IYZ264" s="0"/>
      <c r="IZA264" s="0"/>
      <c r="IZB264" s="0"/>
      <c r="IZC264" s="0"/>
      <c r="IZD264" s="0"/>
      <c r="IZE264" s="0"/>
      <c r="IZF264" s="0"/>
      <c r="IZG264" s="0"/>
      <c r="IZH264" s="0"/>
      <c r="IZI264" s="0"/>
      <c r="IZJ264" s="0"/>
      <c r="IZK264" s="0"/>
      <c r="IZL264" s="0"/>
      <c r="IZM264" s="0"/>
      <c r="IZN264" s="0"/>
      <c r="IZO264" s="0"/>
      <c r="IZP264" s="0"/>
      <c r="IZQ264" s="0"/>
      <c r="IZR264" s="0"/>
      <c r="IZS264" s="0"/>
      <c r="IZT264" s="0"/>
      <c r="IZU264" s="0"/>
      <c r="IZV264" s="0"/>
      <c r="IZW264" s="0"/>
      <c r="IZX264" s="0"/>
      <c r="IZY264" s="0"/>
      <c r="IZZ264" s="0"/>
      <c r="JAA264" s="0"/>
      <c r="JAB264" s="0"/>
      <c r="JAC264" s="0"/>
      <c r="JAD264" s="0"/>
      <c r="JAE264" s="0"/>
      <c r="JAF264" s="0"/>
      <c r="JAG264" s="0"/>
      <c r="JAH264" s="0"/>
      <c r="JAI264" s="0"/>
      <c r="JAJ264" s="0"/>
      <c r="JAK264" s="0"/>
      <c r="JAL264" s="0"/>
      <c r="JAM264" s="0"/>
      <c r="JAN264" s="0"/>
      <c r="JAO264" s="0"/>
      <c r="JAP264" s="0"/>
      <c r="JAQ264" s="0"/>
      <c r="JAR264" s="0"/>
      <c r="JAS264" s="0"/>
      <c r="JAT264" s="0"/>
      <c r="JAU264" s="0"/>
      <c r="JAV264" s="0"/>
      <c r="JAW264" s="0"/>
      <c r="JAX264" s="0"/>
      <c r="JAY264" s="0"/>
      <c r="JAZ264" s="0"/>
      <c r="JBA264" s="0"/>
      <c r="JBB264" s="0"/>
      <c r="JBC264" s="0"/>
      <c r="JBD264" s="0"/>
      <c r="JBE264" s="0"/>
      <c r="JBF264" s="0"/>
      <c r="JBG264" s="0"/>
      <c r="JBH264" s="0"/>
      <c r="JBI264" s="0"/>
      <c r="JBJ264" s="0"/>
      <c r="JBK264" s="0"/>
      <c r="JBL264" s="0"/>
      <c r="JBM264" s="0"/>
      <c r="JBN264" s="0"/>
      <c r="JBO264" s="0"/>
      <c r="JBP264" s="0"/>
      <c r="JBQ264" s="0"/>
      <c r="JBR264" s="0"/>
      <c r="JBS264" s="0"/>
      <c r="JBT264" s="0"/>
      <c r="JBU264" s="0"/>
      <c r="JBV264" s="0"/>
      <c r="JBW264" s="0"/>
      <c r="JBX264" s="0"/>
      <c r="JBY264" s="0"/>
      <c r="JBZ264" s="0"/>
      <c r="JCA264" s="0"/>
      <c r="JCB264" s="0"/>
      <c r="JCC264" s="0"/>
      <c r="JCD264" s="0"/>
      <c r="JCE264" s="0"/>
      <c r="JCF264" s="0"/>
      <c r="JCG264" s="0"/>
      <c r="JCH264" s="0"/>
      <c r="JCI264" s="0"/>
      <c r="JCJ264" s="0"/>
      <c r="JCK264" s="0"/>
      <c r="JCL264" s="0"/>
      <c r="JCM264" s="0"/>
      <c r="JCN264" s="0"/>
      <c r="JCO264" s="0"/>
      <c r="JCP264" s="0"/>
      <c r="JCQ264" s="0"/>
      <c r="JCR264" s="0"/>
      <c r="JCS264" s="0"/>
      <c r="JCT264" s="0"/>
      <c r="JCU264" s="0"/>
      <c r="JCV264" s="0"/>
      <c r="JCW264" s="0"/>
      <c r="JCX264" s="0"/>
      <c r="JCY264" s="0"/>
      <c r="JCZ264" s="0"/>
      <c r="JDA264" s="0"/>
      <c r="JDB264" s="0"/>
      <c r="JDC264" s="0"/>
      <c r="JDD264" s="0"/>
      <c r="JDE264" s="0"/>
      <c r="JDF264" s="0"/>
      <c r="JDG264" s="0"/>
      <c r="JDH264" s="0"/>
      <c r="JDI264" s="0"/>
      <c r="JDJ264" s="0"/>
      <c r="JDK264" s="0"/>
      <c r="JDL264" s="0"/>
      <c r="JDM264" s="0"/>
      <c r="JDN264" s="0"/>
      <c r="JDO264" s="0"/>
      <c r="JDP264" s="0"/>
      <c r="JDQ264" s="0"/>
      <c r="JDR264" s="0"/>
      <c r="JDS264" s="0"/>
      <c r="JDT264" s="0"/>
      <c r="JDU264" s="0"/>
      <c r="JDV264" s="0"/>
      <c r="JDW264" s="0"/>
      <c r="JDX264" s="0"/>
      <c r="JDY264" s="0"/>
      <c r="JDZ264" s="0"/>
      <c r="JEA264" s="0"/>
      <c r="JEB264" s="0"/>
      <c r="JEC264" s="0"/>
      <c r="JED264" s="0"/>
      <c r="JEE264" s="0"/>
      <c r="JEF264" s="0"/>
      <c r="JEG264" s="0"/>
      <c r="JEH264" s="0"/>
      <c r="JEI264" s="0"/>
      <c r="JEJ264" s="0"/>
      <c r="JEK264" s="0"/>
      <c r="JEL264" s="0"/>
      <c r="JEM264" s="0"/>
      <c r="JEN264" s="0"/>
      <c r="JEO264" s="0"/>
      <c r="JEP264" s="0"/>
      <c r="JEQ264" s="0"/>
      <c r="JER264" s="0"/>
      <c r="JES264" s="0"/>
      <c r="JET264" s="0"/>
      <c r="JEU264" s="0"/>
      <c r="JEV264" s="0"/>
      <c r="JEW264" s="0"/>
      <c r="JEX264" s="0"/>
      <c r="JEY264" s="0"/>
      <c r="JEZ264" s="0"/>
      <c r="JFA264" s="0"/>
      <c r="JFB264" s="0"/>
      <c r="JFC264" s="0"/>
      <c r="JFD264" s="0"/>
      <c r="JFE264" s="0"/>
      <c r="JFF264" s="0"/>
      <c r="JFG264" s="0"/>
      <c r="JFH264" s="0"/>
      <c r="JFI264" s="0"/>
      <c r="JFJ264" s="0"/>
      <c r="JFK264" s="0"/>
      <c r="JFL264" s="0"/>
      <c r="JFM264" s="0"/>
      <c r="JFN264" s="0"/>
      <c r="JFO264" s="0"/>
      <c r="JFP264" s="0"/>
      <c r="JFQ264" s="0"/>
      <c r="JFR264" s="0"/>
      <c r="JFS264" s="0"/>
      <c r="JFT264" s="0"/>
      <c r="JFU264" s="0"/>
      <c r="JFV264" s="0"/>
      <c r="JFW264" s="0"/>
      <c r="JFX264" s="0"/>
      <c r="JFY264" s="0"/>
      <c r="JFZ264" s="0"/>
      <c r="JGA264" s="0"/>
      <c r="JGB264" s="0"/>
      <c r="JGC264" s="0"/>
      <c r="JGD264" s="0"/>
      <c r="JGE264" s="0"/>
      <c r="JGF264" s="0"/>
      <c r="JGG264" s="0"/>
      <c r="JGH264" s="0"/>
      <c r="JGI264" s="0"/>
      <c r="JGJ264" s="0"/>
      <c r="JGK264" s="0"/>
      <c r="JGL264" s="0"/>
      <c r="JGM264" s="0"/>
      <c r="JGN264" s="0"/>
      <c r="JGO264" s="0"/>
      <c r="JGP264" s="0"/>
      <c r="JGQ264" s="0"/>
      <c r="JGR264" s="0"/>
      <c r="JGS264" s="0"/>
      <c r="JGT264" s="0"/>
      <c r="JGU264" s="0"/>
      <c r="JGV264" s="0"/>
      <c r="JGW264" s="0"/>
      <c r="JGX264" s="0"/>
      <c r="JGY264" s="0"/>
      <c r="JGZ264" s="0"/>
      <c r="JHA264" s="0"/>
      <c r="JHB264" s="0"/>
      <c r="JHC264" s="0"/>
      <c r="JHD264" s="0"/>
      <c r="JHE264" s="0"/>
      <c r="JHF264" s="0"/>
      <c r="JHG264" s="0"/>
      <c r="JHH264" s="0"/>
      <c r="JHI264" s="0"/>
      <c r="JHJ264" s="0"/>
      <c r="JHK264" s="0"/>
      <c r="JHL264" s="0"/>
      <c r="JHM264" s="0"/>
      <c r="JHN264" s="0"/>
      <c r="JHO264" s="0"/>
      <c r="JHP264" s="0"/>
      <c r="JHQ264" s="0"/>
      <c r="JHR264" s="0"/>
      <c r="JHS264" s="0"/>
      <c r="JHT264" s="0"/>
      <c r="JHU264" s="0"/>
      <c r="JHV264" s="0"/>
      <c r="JHW264" s="0"/>
      <c r="JHX264" s="0"/>
      <c r="JHY264" s="0"/>
      <c r="JHZ264" s="0"/>
      <c r="JIA264" s="0"/>
      <c r="JIB264" s="0"/>
      <c r="JIC264" s="0"/>
      <c r="JID264" s="0"/>
      <c r="JIE264" s="0"/>
      <c r="JIF264" s="0"/>
      <c r="JIG264" s="0"/>
      <c r="JIH264" s="0"/>
      <c r="JII264" s="0"/>
      <c r="JIJ264" s="0"/>
      <c r="JIK264" s="0"/>
      <c r="JIL264" s="0"/>
      <c r="JIM264" s="0"/>
      <c r="JIN264" s="0"/>
      <c r="JIO264" s="0"/>
      <c r="JIP264" s="0"/>
      <c r="JIQ264" s="0"/>
      <c r="JIR264" s="0"/>
      <c r="JIS264" s="0"/>
      <c r="JIT264" s="0"/>
      <c r="JIU264" s="0"/>
      <c r="JIV264" s="0"/>
      <c r="JIW264" s="0"/>
      <c r="JIX264" s="0"/>
      <c r="JIY264" s="0"/>
      <c r="JIZ264" s="0"/>
      <c r="JJA264" s="0"/>
      <c r="JJB264" s="0"/>
      <c r="JJC264" s="0"/>
      <c r="JJD264" s="0"/>
      <c r="JJE264" s="0"/>
      <c r="JJF264" s="0"/>
      <c r="JJG264" s="0"/>
      <c r="JJH264" s="0"/>
      <c r="JJI264" s="0"/>
      <c r="JJJ264" s="0"/>
      <c r="JJK264" s="0"/>
      <c r="JJL264" s="0"/>
      <c r="JJM264" s="0"/>
      <c r="JJN264" s="0"/>
      <c r="JJO264" s="0"/>
      <c r="JJP264" s="0"/>
      <c r="JJQ264" s="0"/>
      <c r="JJR264" s="0"/>
      <c r="JJS264" s="0"/>
      <c r="JJT264" s="0"/>
      <c r="JJU264" s="0"/>
      <c r="JJV264" s="0"/>
      <c r="JJW264" s="0"/>
      <c r="JJX264" s="0"/>
      <c r="JJY264" s="0"/>
      <c r="JJZ264" s="0"/>
      <c r="JKA264" s="0"/>
      <c r="JKB264" s="0"/>
      <c r="JKC264" s="0"/>
      <c r="JKD264" s="0"/>
      <c r="JKE264" s="0"/>
      <c r="JKF264" s="0"/>
      <c r="JKG264" s="0"/>
      <c r="JKH264" s="0"/>
      <c r="JKI264" s="0"/>
      <c r="JKJ264" s="0"/>
      <c r="JKK264" s="0"/>
      <c r="JKL264" s="0"/>
      <c r="JKM264" s="0"/>
      <c r="JKN264" s="0"/>
      <c r="JKO264" s="0"/>
      <c r="JKP264" s="0"/>
      <c r="JKQ264" s="0"/>
      <c r="JKR264" s="0"/>
      <c r="JKS264" s="0"/>
      <c r="JKT264" s="0"/>
      <c r="JKU264" s="0"/>
      <c r="JKV264" s="0"/>
      <c r="JKW264" s="0"/>
      <c r="JKX264" s="0"/>
      <c r="JKY264" s="0"/>
      <c r="JKZ264" s="0"/>
      <c r="JLA264" s="0"/>
      <c r="JLB264" s="0"/>
      <c r="JLC264" s="0"/>
      <c r="JLD264" s="0"/>
      <c r="JLE264" s="0"/>
      <c r="JLF264" s="0"/>
      <c r="JLG264" s="0"/>
      <c r="JLH264" s="0"/>
      <c r="JLI264" s="0"/>
      <c r="JLJ264" s="0"/>
      <c r="JLK264" s="0"/>
      <c r="JLL264" s="0"/>
      <c r="JLM264" s="0"/>
      <c r="JLN264" s="0"/>
      <c r="JLO264" s="0"/>
      <c r="JLP264" s="0"/>
      <c r="JLQ264" s="0"/>
      <c r="JLR264" s="0"/>
      <c r="JLS264" s="0"/>
      <c r="JLT264" s="0"/>
      <c r="JLU264" s="0"/>
      <c r="JLV264" s="0"/>
      <c r="JLW264" s="0"/>
      <c r="JLX264" s="0"/>
      <c r="JLY264" s="0"/>
      <c r="JLZ264" s="0"/>
      <c r="JMA264" s="0"/>
      <c r="JMB264" s="0"/>
      <c r="JMC264" s="0"/>
      <c r="JMD264" s="0"/>
      <c r="JME264" s="0"/>
      <c r="JMF264" s="0"/>
      <c r="JMG264" s="0"/>
      <c r="JMH264" s="0"/>
      <c r="JMI264" s="0"/>
      <c r="JMJ264" s="0"/>
      <c r="JMK264" s="0"/>
      <c r="JML264" s="0"/>
      <c r="JMM264" s="0"/>
      <c r="JMN264" s="0"/>
      <c r="JMO264" s="0"/>
      <c r="JMP264" s="0"/>
      <c r="JMQ264" s="0"/>
      <c r="JMR264" s="0"/>
      <c r="JMS264" s="0"/>
      <c r="JMT264" s="0"/>
      <c r="JMU264" s="0"/>
      <c r="JMV264" s="0"/>
      <c r="JMW264" s="0"/>
      <c r="JMX264" s="0"/>
      <c r="JMY264" s="0"/>
      <c r="JMZ264" s="0"/>
      <c r="JNA264" s="0"/>
      <c r="JNB264" s="0"/>
      <c r="JNC264" s="0"/>
      <c r="JND264" s="0"/>
      <c r="JNE264" s="0"/>
      <c r="JNF264" s="0"/>
      <c r="JNG264" s="0"/>
      <c r="JNH264" s="0"/>
      <c r="JNI264" s="0"/>
      <c r="JNJ264" s="0"/>
      <c r="JNK264" s="0"/>
      <c r="JNL264" s="0"/>
      <c r="JNM264" s="0"/>
      <c r="JNN264" s="0"/>
      <c r="JNO264" s="0"/>
      <c r="JNP264" s="0"/>
      <c r="JNQ264" s="0"/>
      <c r="JNR264" s="0"/>
      <c r="JNS264" s="0"/>
      <c r="JNT264" s="0"/>
      <c r="JNU264" s="0"/>
      <c r="JNV264" s="0"/>
      <c r="JNW264" s="0"/>
      <c r="JNX264" s="0"/>
      <c r="JNY264" s="0"/>
      <c r="JNZ264" s="0"/>
      <c r="JOA264" s="0"/>
      <c r="JOB264" s="0"/>
      <c r="JOC264" s="0"/>
      <c r="JOD264" s="0"/>
      <c r="JOE264" s="0"/>
      <c r="JOF264" s="0"/>
      <c r="JOG264" s="0"/>
      <c r="JOH264" s="0"/>
      <c r="JOI264" s="0"/>
      <c r="JOJ264" s="0"/>
      <c r="JOK264" s="0"/>
      <c r="JOL264" s="0"/>
      <c r="JOM264" s="0"/>
      <c r="JON264" s="0"/>
      <c r="JOO264" s="0"/>
      <c r="JOP264" s="0"/>
      <c r="JOQ264" s="0"/>
      <c r="JOR264" s="0"/>
      <c r="JOS264" s="0"/>
      <c r="JOT264" s="0"/>
      <c r="JOU264" s="0"/>
      <c r="JOV264" s="0"/>
      <c r="JOW264" s="0"/>
      <c r="JOX264" s="0"/>
      <c r="JOY264" s="0"/>
      <c r="JOZ264" s="0"/>
      <c r="JPA264" s="0"/>
      <c r="JPB264" s="0"/>
      <c r="JPC264" s="0"/>
      <c r="JPD264" s="0"/>
      <c r="JPE264" s="0"/>
      <c r="JPF264" s="0"/>
      <c r="JPG264" s="0"/>
      <c r="JPH264" s="0"/>
      <c r="JPI264" s="0"/>
      <c r="JPJ264" s="0"/>
      <c r="JPK264" s="0"/>
      <c r="JPL264" s="0"/>
      <c r="JPM264" s="0"/>
      <c r="JPN264" s="0"/>
      <c r="JPO264" s="0"/>
      <c r="JPP264" s="0"/>
      <c r="JPQ264" s="0"/>
      <c r="JPR264" s="0"/>
      <c r="JPS264" s="0"/>
      <c r="JPT264" s="0"/>
      <c r="JPU264" s="0"/>
      <c r="JPV264" s="0"/>
      <c r="JPW264" s="0"/>
      <c r="JPX264" s="0"/>
      <c r="JPY264" s="0"/>
      <c r="JPZ264" s="0"/>
      <c r="JQA264" s="0"/>
      <c r="JQB264" s="0"/>
      <c r="JQC264" s="0"/>
      <c r="JQD264" s="0"/>
      <c r="JQE264" s="0"/>
      <c r="JQF264" s="0"/>
      <c r="JQG264" s="0"/>
      <c r="JQH264" s="0"/>
      <c r="JQI264" s="0"/>
      <c r="JQJ264" s="0"/>
      <c r="JQK264" s="0"/>
      <c r="JQL264" s="0"/>
      <c r="JQM264" s="0"/>
      <c r="JQN264" s="0"/>
      <c r="JQO264" s="0"/>
      <c r="JQP264" s="0"/>
      <c r="JQQ264" s="0"/>
      <c r="JQR264" s="0"/>
      <c r="JQS264" s="0"/>
      <c r="JQT264" s="0"/>
      <c r="JQU264" s="0"/>
      <c r="JQV264" s="0"/>
      <c r="JQW264" s="0"/>
      <c r="JQX264" s="0"/>
      <c r="JQY264" s="0"/>
      <c r="JQZ264" s="0"/>
      <c r="JRA264" s="0"/>
      <c r="JRB264" s="0"/>
      <c r="JRC264" s="0"/>
      <c r="JRD264" s="0"/>
      <c r="JRE264" s="0"/>
      <c r="JRF264" s="0"/>
      <c r="JRG264" s="0"/>
      <c r="JRH264" s="0"/>
      <c r="JRI264" s="0"/>
      <c r="JRJ264" s="0"/>
      <c r="JRK264" s="0"/>
      <c r="JRL264" s="0"/>
      <c r="JRM264" s="0"/>
      <c r="JRN264" s="0"/>
      <c r="JRO264" s="0"/>
      <c r="JRP264" s="0"/>
      <c r="JRQ264" s="0"/>
      <c r="JRR264" s="0"/>
      <c r="JRS264" s="0"/>
      <c r="JRT264" s="0"/>
      <c r="JRU264" s="0"/>
      <c r="JRV264" s="0"/>
      <c r="JRW264" s="0"/>
      <c r="JRX264" s="0"/>
      <c r="JRY264" s="0"/>
      <c r="JRZ264" s="0"/>
      <c r="JSA264" s="0"/>
      <c r="JSB264" s="0"/>
      <c r="JSC264" s="0"/>
      <c r="JSD264" s="0"/>
      <c r="JSE264" s="0"/>
      <c r="JSF264" s="0"/>
      <c r="JSG264" s="0"/>
      <c r="JSH264" s="0"/>
      <c r="JSI264" s="0"/>
      <c r="JSJ264" s="0"/>
      <c r="JSK264" s="0"/>
      <c r="JSL264" s="0"/>
      <c r="JSM264" s="0"/>
      <c r="JSN264" s="0"/>
      <c r="JSO264" s="0"/>
      <c r="JSP264" s="0"/>
      <c r="JSQ264" s="0"/>
      <c r="JSR264" s="0"/>
      <c r="JSS264" s="0"/>
      <c r="JST264" s="0"/>
      <c r="JSU264" s="0"/>
      <c r="JSV264" s="0"/>
      <c r="JSW264" s="0"/>
      <c r="JSX264" s="0"/>
      <c r="JSY264" s="0"/>
      <c r="JSZ264" s="0"/>
      <c r="JTA264" s="0"/>
      <c r="JTB264" s="0"/>
      <c r="JTC264" s="0"/>
      <c r="JTD264" s="0"/>
      <c r="JTE264" s="0"/>
      <c r="JTF264" s="0"/>
      <c r="JTG264" s="0"/>
      <c r="JTH264" s="0"/>
      <c r="JTI264" s="0"/>
      <c r="JTJ264" s="0"/>
      <c r="JTK264" s="0"/>
      <c r="JTL264" s="0"/>
      <c r="JTM264" s="0"/>
      <c r="JTN264" s="0"/>
      <c r="JTO264" s="0"/>
      <c r="JTP264" s="0"/>
      <c r="JTQ264" s="0"/>
      <c r="JTR264" s="0"/>
      <c r="JTS264" s="0"/>
      <c r="JTT264" s="0"/>
      <c r="JTU264" s="0"/>
      <c r="JTV264" s="0"/>
      <c r="JTW264" s="0"/>
      <c r="JTX264" s="0"/>
      <c r="JTY264" s="0"/>
      <c r="JTZ264" s="0"/>
      <c r="JUA264" s="0"/>
      <c r="JUB264" s="0"/>
      <c r="JUC264" s="0"/>
      <c r="JUD264" s="0"/>
      <c r="JUE264" s="0"/>
      <c r="JUF264" s="0"/>
      <c r="JUG264" s="0"/>
      <c r="JUH264" s="0"/>
      <c r="JUI264" s="0"/>
      <c r="JUJ264" s="0"/>
      <c r="JUK264" s="0"/>
      <c r="JUL264" s="0"/>
      <c r="JUM264" s="0"/>
      <c r="JUN264" s="0"/>
      <c r="JUO264" s="0"/>
      <c r="JUP264" s="0"/>
      <c r="JUQ264" s="0"/>
      <c r="JUR264" s="0"/>
      <c r="JUS264" s="0"/>
      <c r="JUT264" s="0"/>
      <c r="JUU264" s="0"/>
      <c r="JUV264" s="0"/>
      <c r="JUW264" s="0"/>
      <c r="JUX264" s="0"/>
      <c r="JUY264" s="0"/>
      <c r="JUZ264" s="0"/>
      <c r="JVA264" s="0"/>
      <c r="JVB264" s="0"/>
      <c r="JVC264" s="0"/>
      <c r="JVD264" s="0"/>
      <c r="JVE264" s="0"/>
      <c r="JVF264" s="0"/>
      <c r="JVG264" s="0"/>
      <c r="JVH264" s="0"/>
      <c r="JVI264" s="0"/>
      <c r="JVJ264" s="0"/>
      <c r="JVK264" s="0"/>
      <c r="JVL264" s="0"/>
      <c r="JVM264" s="0"/>
      <c r="JVN264" s="0"/>
      <c r="JVO264" s="0"/>
      <c r="JVP264" s="0"/>
      <c r="JVQ264" s="0"/>
      <c r="JVR264" s="0"/>
      <c r="JVS264" s="0"/>
      <c r="JVT264" s="0"/>
      <c r="JVU264" s="0"/>
      <c r="JVV264" s="0"/>
      <c r="JVW264" s="0"/>
      <c r="JVX264" s="0"/>
      <c r="JVY264" s="0"/>
      <c r="JVZ264" s="0"/>
      <c r="JWA264" s="0"/>
      <c r="JWB264" s="0"/>
      <c r="JWC264" s="0"/>
      <c r="JWD264" s="0"/>
      <c r="JWE264" s="0"/>
      <c r="JWF264" s="0"/>
      <c r="JWG264" s="0"/>
      <c r="JWH264" s="0"/>
      <c r="JWI264" s="0"/>
      <c r="JWJ264" s="0"/>
      <c r="JWK264" s="0"/>
      <c r="JWL264" s="0"/>
      <c r="JWM264" s="0"/>
      <c r="JWN264" s="0"/>
      <c r="JWO264" s="0"/>
      <c r="JWP264" s="0"/>
      <c r="JWQ264" s="0"/>
      <c r="JWR264" s="0"/>
      <c r="JWS264" s="0"/>
      <c r="JWT264" s="0"/>
      <c r="JWU264" s="0"/>
      <c r="JWV264" s="0"/>
      <c r="JWW264" s="0"/>
      <c r="JWX264" s="0"/>
      <c r="JWY264" s="0"/>
      <c r="JWZ264" s="0"/>
      <c r="JXA264" s="0"/>
      <c r="JXB264" s="0"/>
      <c r="JXC264" s="0"/>
      <c r="JXD264" s="0"/>
      <c r="JXE264" s="0"/>
      <c r="JXF264" s="0"/>
      <c r="JXG264" s="0"/>
      <c r="JXH264" s="0"/>
      <c r="JXI264" s="0"/>
      <c r="JXJ264" s="0"/>
      <c r="JXK264" s="0"/>
      <c r="JXL264" s="0"/>
      <c r="JXM264" s="0"/>
      <c r="JXN264" s="0"/>
      <c r="JXO264" s="0"/>
      <c r="JXP264" s="0"/>
      <c r="JXQ264" s="0"/>
      <c r="JXR264" s="0"/>
      <c r="JXS264" s="0"/>
      <c r="JXT264" s="0"/>
      <c r="JXU264" s="0"/>
      <c r="JXV264" s="0"/>
      <c r="JXW264" s="0"/>
      <c r="JXX264" s="0"/>
      <c r="JXY264" s="0"/>
      <c r="JXZ264" s="0"/>
      <c r="JYA264" s="0"/>
      <c r="JYB264" s="0"/>
      <c r="JYC264" s="0"/>
      <c r="JYD264" s="0"/>
      <c r="JYE264" s="0"/>
      <c r="JYF264" s="0"/>
      <c r="JYG264" s="0"/>
      <c r="JYH264" s="0"/>
      <c r="JYI264" s="0"/>
      <c r="JYJ264" s="0"/>
      <c r="JYK264" s="0"/>
      <c r="JYL264" s="0"/>
      <c r="JYM264" s="0"/>
      <c r="JYN264" s="0"/>
      <c r="JYO264" s="0"/>
      <c r="JYP264" s="0"/>
      <c r="JYQ264" s="0"/>
      <c r="JYR264" s="0"/>
      <c r="JYS264" s="0"/>
      <c r="JYT264" s="0"/>
      <c r="JYU264" s="0"/>
      <c r="JYV264" s="0"/>
      <c r="JYW264" s="0"/>
      <c r="JYX264" s="0"/>
      <c r="JYY264" s="0"/>
      <c r="JYZ264" s="0"/>
      <c r="JZA264" s="0"/>
      <c r="JZB264" s="0"/>
      <c r="JZC264" s="0"/>
      <c r="JZD264" s="0"/>
      <c r="JZE264" s="0"/>
      <c r="JZF264" s="0"/>
      <c r="JZG264" s="0"/>
      <c r="JZH264" s="0"/>
      <c r="JZI264" s="0"/>
      <c r="JZJ264" s="0"/>
      <c r="JZK264" s="0"/>
      <c r="JZL264" s="0"/>
      <c r="JZM264" s="0"/>
      <c r="JZN264" s="0"/>
      <c r="JZO264" s="0"/>
      <c r="JZP264" s="0"/>
      <c r="JZQ264" s="0"/>
      <c r="JZR264" s="0"/>
      <c r="JZS264" s="0"/>
      <c r="JZT264" s="0"/>
      <c r="JZU264" s="0"/>
      <c r="JZV264" s="0"/>
      <c r="JZW264" s="0"/>
      <c r="JZX264" s="0"/>
      <c r="JZY264" s="0"/>
      <c r="JZZ264" s="0"/>
      <c r="KAA264" s="0"/>
      <c r="KAB264" s="0"/>
      <c r="KAC264" s="0"/>
      <c r="KAD264" s="0"/>
      <c r="KAE264" s="0"/>
      <c r="KAF264" s="0"/>
      <c r="KAG264" s="0"/>
      <c r="KAH264" s="0"/>
      <c r="KAI264" s="0"/>
      <c r="KAJ264" s="0"/>
      <c r="KAK264" s="0"/>
      <c r="KAL264" s="0"/>
      <c r="KAM264" s="0"/>
      <c r="KAN264" s="0"/>
      <c r="KAO264" s="0"/>
      <c r="KAP264" s="0"/>
      <c r="KAQ264" s="0"/>
      <c r="KAR264" s="0"/>
      <c r="KAS264" s="0"/>
      <c r="KAT264" s="0"/>
      <c r="KAU264" s="0"/>
      <c r="KAV264" s="0"/>
      <c r="KAW264" s="0"/>
      <c r="KAX264" s="0"/>
      <c r="KAY264" s="0"/>
      <c r="KAZ264" s="0"/>
      <c r="KBA264" s="0"/>
      <c r="KBB264" s="0"/>
      <c r="KBC264" s="0"/>
      <c r="KBD264" s="0"/>
      <c r="KBE264" s="0"/>
      <c r="KBF264" s="0"/>
      <c r="KBG264" s="0"/>
      <c r="KBH264" s="0"/>
      <c r="KBI264" s="0"/>
      <c r="KBJ264" s="0"/>
      <c r="KBK264" s="0"/>
      <c r="KBL264" s="0"/>
      <c r="KBM264" s="0"/>
      <c r="KBN264" s="0"/>
      <c r="KBO264" s="0"/>
      <c r="KBP264" s="0"/>
      <c r="KBQ264" s="0"/>
      <c r="KBR264" s="0"/>
      <c r="KBS264" s="0"/>
      <c r="KBT264" s="0"/>
      <c r="KBU264" s="0"/>
      <c r="KBV264" s="0"/>
      <c r="KBW264" s="0"/>
      <c r="KBX264" s="0"/>
      <c r="KBY264" s="0"/>
      <c r="KBZ264" s="0"/>
      <c r="KCA264" s="0"/>
      <c r="KCB264" s="0"/>
      <c r="KCC264" s="0"/>
      <c r="KCD264" s="0"/>
      <c r="KCE264" s="0"/>
      <c r="KCF264" s="0"/>
      <c r="KCG264" s="0"/>
      <c r="KCH264" s="0"/>
      <c r="KCI264" s="0"/>
      <c r="KCJ264" s="0"/>
      <c r="KCK264" s="0"/>
      <c r="KCL264" s="0"/>
      <c r="KCM264" s="0"/>
      <c r="KCN264" s="0"/>
      <c r="KCO264" s="0"/>
      <c r="KCP264" s="0"/>
      <c r="KCQ264" s="0"/>
      <c r="KCR264" s="0"/>
      <c r="KCS264" s="0"/>
      <c r="KCT264" s="0"/>
      <c r="KCU264" s="0"/>
      <c r="KCV264" s="0"/>
      <c r="KCW264" s="0"/>
      <c r="KCX264" s="0"/>
      <c r="KCY264" s="0"/>
      <c r="KCZ264" s="0"/>
      <c r="KDA264" s="0"/>
      <c r="KDB264" s="0"/>
      <c r="KDC264" s="0"/>
      <c r="KDD264" s="0"/>
      <c r="KDE264" s="0"/>
      <c r="KDF264" s="0"/>
      <c r="KDG264" s="0"/>
      <c r="KDH264" s="0"/>
      <c r="KDI264" s="0"/>
      <c r="KDJ264" s="0"/>
      <c r="KDK264" s="0"/>
      <c r="KDL264" s="0"/>
      <c r="KDM264" s="0"/>
      <c r="KDN264" s="0"/>
      <c r="KDO264" s="0"/>
      <c r="KDP264" s="0"/>
      <c r="KDQ264" s="0"/>
      <c r="KDR264" s="0"/>
      <c r="KDS264" s="0"/>
      <c r="KDT264" s="0"/>
      <c r="KDU264" s="0"/>
      <c r="KDV264" s="0"/>
      <c r="KDW264" s="0"/>
      <c r="KDX264" s="0"/>
      <c r="KDY264" s="0"/>
      <c r="KDZ264" s="0"/>
      <c r="KEA264" s="0"/>
      <c r="KEB264" s="0"/>
      <c r="KEC264" s="0"/>
      <c r="KED264" s="0"/>
      <c r="KEE264" s="0"/>
      <c r="KEF264" s="0"/>
      <c r="KEG264" s="0"/>
      <c r="KEH264" s="0"/>
      <c r="KEI264" s="0"/>
      <c r="KEJ264" s="0"/>
      <c r="KEK264" s="0"/>
      <c r="KEL264" s="0"/>
      <c r="KEM264" s="0"/>
      <c r="KEN264" s="0"/>
      <c r="KEO264" s="0"/>
      <c r="KEP264" s="0"/>
      <c r="KEQ264" s="0"/>
      <c r="KER264" s="0"/>
      <c r="KES264" s="0"/>
      <c r="KET264" s="0"/>
      <c r="KEU264" s="0"/>
      <c r="KEV264" s="0"/>
      <c r="KEW264" s="0"/>
      <c r="KEX264" s="0"/>
      <c r="KEY264" s="0"/>
      <c r="KEZ264" s="0"/>
      <c r="KFA264" s="0"/>
      <c r="KFB264" s="0"/>
      <c r="KFC264" s="0"/>
      <c r="KFD264" s="0"/>
      <c r="KFE264" s="0"/>
      <c r="KFF264" s="0"/>
      <c r="KFG264" s="0"/>
      <c r="KFH264" s="0"/>
      <c r="KFI264" s="0"/>
      <c r="KFJ264" s="0"/>
      <c r="KFK264" s="0"/>
      <c r="KFL264" s="0"/>
      <c r="KFM264" s="0"/>
      <c r="KFN264" s="0"/>
      <c r="KFO264" s="0"/>
      <c r="KFP264" s="0"/>
      <c r="KFQ264" s="0"/>
      <c r="KFR264" s="0"/>
      <c r="KFS264" s="0"/>
      <c r="KFT264" s="0"/>
      <c r="KFU264" s="0"/>
      <c r="KFV264" s="0"/>
      <c r="KFW264" s="0"/>
      <c r="KFX264" s="0"/>
      <c r="KFY264" s="0"/>
      <c r="KFZ264" s="0"/>
      <c r="KGA264" s="0"/>
      <c r="KGB264" s="0"/>
      <c r="KGC264" s="0"/>
      <c r="KGD264" s="0"/>
      <c r="KGE264" s="0"/>
      <c r="KGF264" s="0"/>
      <c r="KGG264" s="0"/>
      <c r="KGH264" s="0"/>
      <c r="KGI264" s="0"/>
      <c r="KGJ264" s="0"/>
      <c r="KGK264" s="0"/>
      <c r="KGL264" s="0"/>
      <c r="KGM264" s="0"/>
      <c r="KGN264" s="0"/>
      <c r="KGO264" s="0"/>
      <c r="KGP264" s="0"/>
      <c r="KGQ264" s="0"/>
      <c r="KGR264" s="0"/>
      <c r="KGS264" s="0"/>
      <c r="KGT264" s="0"/>
      <c r="KGU264" s="0"/>
      <c r="KGV264" s="0"/>
      <c r="KGW264" s="0"/>
      <c r="KGX264" s="0"/>
      <c r="KGY264" s="0"/>
      <c r="KGZ264" s="0"/>
      <c r="KHA264" s="0"/>
      <c r="KHB264" s="0"/>
      <c r="KHC264" s="0"/>
      <c r="KHD264" s="0"/>
      <c r="KHE264" s="0"/>
      <c r="KHF264" s="0"/>
      <c r="KHG264" s="0"/>
      <c r="KHH264" s="0"/>
      <c r="KHI264" s="0"/>
      <c r="KHJ264" s="0"/>
      <c r="KHK264" s="0"/>
      <c r="KHL264" s="0"/>
      <c r="KHM264" s="0"/>
      <c r="KHN264" s="0"/>
      <c r="KHO264" s="0"/>
      <c r="KHP264" s="0"/>
      <c r="KHQ264" s="0"/>
      <c r="KHR264" s="0"/>
      <c r="KHS264" s="0"/>
      <c r="KHT264" s="0"/>
      <c r="KHU264" s="0"/>
      <c r="KHV264" s="0"/>
      <c r="KHW264" s="0"/>
      <c r="KHX264" s="0"/>
      <c r="KHY264" s="0"/>
      <c r="KHZ264" s="0"/>
      <c r="KIA264" s="0"/>
      <c r="KIB264" s="0"/>
      <c r="KIC264" s="0"/>
      <c r="KID264" s="0"/>
      <c r="KIE264" s="0"/>
      <c r="KIF264" s="0"/>
      <c r="KIG264" s="0"/>
      <c r="KIH264" s="0"/>
      <c r="KII264" s="0"/>
      <c r="KIJ264" s="0"/>
      <c r="KIK264" s="0"/>
      <c r="KIL264" s="0"/>
      <c r="KIM264" s="0"/>
      <c r="KIN264" s="0"/>
      <c r="KIO264" s="0"/>
      <c r="KIP264" s="0"/>
      <c r="KIQ264" s="0"/>
      <c r="KIR264" s="0"/>
      <c r="KIS264" s="0"/>
      <c r="KIT264" s="0"/>
      <c r="KIU264" s="0"/>
      <c r="KIV264" s="0"/>
      <c r="KIW264" s="0"/>
      <c r="KIX264" s="0"/>
      <c r="KIY264" s="0"/>
      <c r="KIZ264" s="0"/>
      <c r="KJA264" s="0"/>
      <c r="KJB264" s="0"/>
      <c r="KJC264" s="0"/>
      <c r="KJD264" s="0"/>
      <c r="KJE264" s="0"/>
      <c r="KJF264" s="0"/>
      <c r="KJG264" s="0"/>
      <c r="KJH264" s="0"/>
      <c r="KJI264" s="0"/>
      <c r="KJJ264" s="0"/>
      <c r="KJK264" s="0"/>
      <c r="KJL264" s="0"/>
      <c r="KJM264" s="0"/>
      <c r="KJN264" s="0"/>
      <c r="KJO264" s="0"/>
      <c r="KJP264" s="0"/>
      <c r="KJQ264" s="0"/>
      <c r="KJR264" s="0"/>
      <c r="KJS264" s="0"/>
      <c r="KJT264" s="0"/>
      <c r="KJU264" s="0"/>
      <c r="KJV264" s="0"/>
      <c r="KJW264" s="0"/>
      <c r="KJX264" s="0"/>
      <c r="KJY264" s="0"/>
      <c r="KJZ264" s="0"/>
      <c r="KKA264" s="0"/>
      <c r="KKB264" s="0"/>
      <c r="KKC264" s="0"/>
      <c r="KKD264" s="0"/>
      <c r="KKE264" s="0"/>
      <c r="KKF264" s="0"/>
      <c r="KKG264" s="0"/>
      <c r="KKH264" s="0"/>
      <c r="KKI264" s="0"/>
      <c r="KKJ264" s="0"/>
      <c r="KKK264" s="0"/>
      <c r="KKL264" s="0"/>
      <c r="KKM264" s="0"/>
      <c r="KKN264" s="0"/>
      <c r="KKO264" s="0"/>
      <c r="KKP264" s="0"/>
      <c r="KKQ264" s="0"/>
      <c r="KKR264" s="0"/>
      <c r="KKS264" s="0"/>
      <c r="KKT264" s="0"/>
      <c r="KKU264" s="0"/>
      <c r="KKV264" s="0"/>
      <c r="KKW264" s="0"/>
      <c r="KKX264" s="0"/>
      <c r="KKY264" s="0"/>
      <c r="KKZ264" s="0"/>
      <c r="KLA264" s="0"/>
      <c r="KLB264" s="0"/>
      <c r="KLC264" s="0"/>
      <c r="KLD264" s="0"/>
      <c r="KLE264" s="0"/>
      <c r="KLF264" s="0"/>
      <c r="KLG264" s="0"/>
      <c r="KLH264" s="0"/>
      <c r="KLI264" s="0"/>
      <c r="KLJ264" s="0"/>
      <c r="KLK264" s="0"/>
      <c r="KLL264" s="0"/>
      <c r="KLM264" s="0"/>
      <c r="KLN264" s="0"/>
      <c r="KLO264" s="0"/>
      <c r="KLP264" s="0"/>
      <c r="KLQ264" s="0"/>
      <c r="KLR264" s="0"/>
      <c r="KLS264" s="0"/>
      <c r="KLT264" s="0"/>
      <c r="KLU264" s="0"/>
      <c r="KLV264" s="0"/>
      <c r="KLW264" s="0"/>
      <c r="KLX264" s="0"/>
      <c r="KLY264" s="0"/>
      <c r="KLZ264" s="0"/>
      <c r="KMA264" s="0"/>
      <c r="KMB264" s="0"/>
      <c r="KMC264" s="0"/>
      <c r="KMD264" s="0"/>
      <c r="KME264" s="0"/>
      <c r="KMF264" s="0"/>
      <c r="KMG264" s="0"/>
      <c r="KMH264" s="0"/>
      <c r="KMI264" s="0"/>
      <c r="KMJ264" s="0"/>
      <c r="KMK264" s="0"/>
      <c r="KML264" s="0"/>
      <c r="KMM264" s="0"/>
      <c r="KMN264" s="0"/>
      <c r="KMO264" s="0"/>
      <c r="KMP264" s="0"/>
      <c r="KMQ264" s="0"/>
      <c r="KMR264" s="0"/>
      <c r="KMS264" s="0"/>
      <c r="KMT264" s="0"/>
      <c r="KMU264" s="0"/>
      <c r="KMV264" s="0"/>
      <c r="KMW264" s="0"/>
      <c r="KMX264" s="0"/>
      <c r="KMY264" s="0"/>
      <c r="KMZ264" s="0"/>
      <c r="KNA264" s="0"/>
      <c r="KNB264" s="0"/>
      <c r="KNC264" s="0"/>
      <c r="KND264" s="0"/>
      <c r="KNE264" s="0"/>
      <c r="KNF264" s="0"/>
      <c r="KNG264" s="0"/>
      <c r="KNH264" s="0"/>
      <c r="KNI264" s="0"/>
      <c r="KNJ264" s="0"/>
      <c r="KNK264" s="0"/>
      <c r="KNL264" s="0"/>
      <c r="KNM264" s="0"/>
      <c r="KNN264" s="0"/>
      <c r="KNO264" s="0"/>
      <c r="KNP264" s="0"/>
      <c r="KNQ264" s="0"/>
      <c r="KNR264" s="0"/>
      <c r="KNS264" s="0"/>
      <c r="KNT264" s="0"/>
      <c r="KNU264" s="0"/>
      <c r="KNV264" s="0"/>
      <c r="KNW264" s="0"/>
      <c r="KNX264" s="0"/>
      <c r="KNY264" s="0"/>
      <c r="KNZ264" s="0"/>
      <c r="KOA264" s="0"/>
      <c r="KOB264" s="0"/>
      <c r="KOC264" s="0"/>
      <c r="KOD264" s="0"/>
      <c r="KOE264" s="0"/>
      <c r="KOF264" s="0"/>
      <c r="KOG264" s="0"/>
      <c r="KOH264" s="0"/>
      <c r="KOI264" s="0"/>
      <c r="KOJ264" s="0"/>
      <c r="KOK264" s="0"/>
      <c r="KOL264" s="0"/>
      <c r="KOM264" s="0"/>
      <c r="KON264" s="0"/>
      <c r="KOO264" s="0"/>
      <c r="KOP264" s="0"/>
      <c r="KOQ264" s="0"/>
      <c r="KOR264" s="0"/>
      <c r="KOS264" s="0"/>
      <c r="KOT264" s="0"/>
      <c r="KOU264" s="0"/>
      <c r="KOV264" s="0"/>
      <c r="KOW264" s="0"/>
      <c r="KOX264" s="0"/>
      <c r="KOY264" s="0"/>
      <c r="KOZ264" s="0"/>
      <c r="KPA264" s="0"/>
      <c r="KPB264" s="0"/>
      <c r="KPC264" s="0"/>
      <c r="KPD264" s="0"/>
      <c r="KPE264" s="0"/>
      <c r="KPF264" s="0"/>
      <c r="KPG264" s="0"/>
      <c r="KPH264" s="0"/>
      <c r="KPI264" s="0"/>
      <c r="KPJ264" s="0"/>
      <c r="KPK264" s="0"/>
      <c r="KPL264" s="0"/>
      <c r="KPM264" s="0"/>
      <c r="KPN264" s="0"/>
      <c r="KPO264" s="0"/>
      <c r="KPP264" s="0"/>
      <c r="KPQ264" s="0"/>
      <c r="KPR264" s="0"/>
      <c r="KPS264" s="0"/>
      <c r="KPT264" s="0"/>
      <c r="KPU264" s="0"/>
      <c r="KPV264" s="0"/>
      <c r="KPW264" s="0"/>
      <c r="KPX264" s="0"/>
      <c r="KPY264" s="0"/>
      <c r="KPZ264" s="0"/>
      <c r="KQA264" s="0"/>
      <c r="KQB264" s="0"/>
      <c r="KQC264" s="0"/>
      <c r="KQD264" s="0"/>
      <c r="KQE264" s="0"/>
      <c r="KQF264" s="0"/>
      <c r="KQG264" s="0"/>
      <c r="KQH264" s="0"/>
      <c r="KQI264" s="0"/>
      <c r="KQJ264" s="0"/>
      <c r="KQK264" s="0"/>
      <c r="KQL264" s="0"/>
      <c r="KQM264" s="0"/>
      <c r="KQN264" s="0"/>
      <c r="KQO264" s="0"/>
      <c r="KQP264" s="0"/>
      <c r="KQQ264" s="0"/>
      <c r="KQR264" s="0"/>
      <c r="KQS264" s="0"/>
      <c r="KQT264" s="0"/>
      <c r="KQU264" s="0"/>
      <c r="KQV264" s="0"/>
      <c r="KQW264" s="0"/>
      <c r="KQX264" s="0"/>
      <c r="KQY264" s="0"/>
      <c r="KQZ264" s="0"/>
      <c r="KRA264" s="0"/>
      <c r="KRB264" s="0"/>
      <c r="KRC264" s="0"/>
      <c r="KRD264" s="0"/>
      <c r="KRE264" s="0"/>
      <c r="KRF264" s="0"/>
      <c r="KRG264" s="0"/>
      <c r="KRH264" s="0"/>
      <c r="KRI264" s="0"/>
      <c r="KRJ264" s="0"/>
      <c r="KRK264" s="0"/>
      <c r="KRL264" s="0"/>
      <c r="KRM264" s="0"/>
      <c r="KRN264" s="0"/>
      <c r="KRO264" s="0"/>
      <c r="KRP264" s="0"/>
      <c r="KRQ264" s="0"/>
      <c r="KRR264" s="0"/>
      <c r="KRS264" s="0"/>
      <c r="KRT264" s="0"/>
      <c r="KRU264" s="0"/>
      <c r="KRV264" s="0"/>
      <c r="KRW264" s="0"/>
      <c r="KRX264" s="0"/>
      <c r="KRY264" s="0"/>
      <c r="KRZ264" s="0"/>
      <c r="KSA264" s="0"/>
      <c r="KSB264" s="0"/>
      <c r="KSC264" s="0"/>
      <c r="KSD264" s="0"/>
      <c r="KSE264" s="0"/>
      <c r="KSF264" s="0"/>
      <c r="KSG264" s="0"/>
      <c r="KSH264" s="0"/>
      <c r="KSI264" s="0"/>
      <c r="KSJ264" s="0"/>
      <c r="KSK264" s="0"/>
      <c r="KSL264" s="0"/>
      <c r="KSM264" s="0"/>
      <c r="KSN264" s="0"/>
      <c r="KSO264" s="0"/>
      <c r="KSP264" s="0"/>
      <c r="KSQ264" s="0"/>
      <c r="KSR264" s="0"/>
      <c r="KSS264" s="0"/>
      <c r="KST264" s="0"/>
      <c r="KSU264" s="0"/>
      <c r="KSV264" s="0"/>
      <c r="KSW264" s="0"/>
      <c r="KSX264" s="0"/>
      <c r="KSY264" s="0"/>
      <c r="KSZ264" s="0"/>
      <c r="KTA264" s="0"/>
      <c r="KTB264" s="0"/>
      <c r="KTC264" s="0"/>
      <c r="KTD264" s="0"/>
      <c r="KTE264" s="0"/>
      <c r="KTF264" s="0"/>
      <c r="KTG264" s="0"/>
      <c r="KTH264" s="0"/>
      <c r="KTI264" s="0"/>
      <c r="KTJ264" s="0"/>
      <c r="KTK264" s="0"/>
      <c r="KTL264" s="0"/>
      <c r="KTM264" s="0"/>
      <c r="KTN264" s="0"/>
      <c r="KTO264" s="0"/>
      <c r="KTP264" s="0"/>
      <c r="KTQ264" s="0"/>
      <c r="KTR264" s="0"/>
      <c r="KTS264" s="0"/>
      <c r="KTT264" s="0"/>
      <c r="KTU264" s="0"/>
      <c r="KTV264" s="0"/>
      <c r="KTW264" s="0"/>
      <c r="KTX264" s="0"/>
      <c r="KTY264" s="0"/>
      <c r="KTZ264" s="0"/>
      <c r="KUA264" s="0"/>
      <c r="KUB264" s="0"/>
      <c r="KUC264" s="0"/>
      <c r="KUD264" s="0"/>
      <c r="KUE264" s="0"/>
      <c r="KUF264" s="0"/>
      <c r="KUG264" s="0"/>
      <c r="KUH264" s="0"/>
      <c r="KUI264" s="0"/>
      <c r="KUJ264" s="0"/>
      <c r="KUK264" s="0"/>
      <c r="KUL264" s="0"/>
      <c r="KUM264" s="0"/>
      <c r="KUN264" s="0"/>
      <c r="KUO264" s="0"/>
      <c r="KUP264" s="0"/>
      <c r="KUQ264" s="0"/>
      <c r="KUR264" s="0"/>
      <c r="KUS264" s="0"/>
      <c r="KUT264" s="0"/>
      <c r="KUU264" s="0"/>
      <c r="KUV264" s="0"/>
      <c r="KUW264" s="0"/>
      <c r="KUX264" s="0"/>
      <c r="KUY264" s="0"/>
      <c r="KUZ264" s="0"/>
      <c r="KVA264" s="0"/>
      <c r="KVB264" s="0"/>
      <c r="KVC264" s="0"/>
      <c r="KVD264" s="0"/>
      <c r="KVE264" s="0"/>
      <c r="KVF264" s="0"/>
      <c r="KVG264" s="0"/>
      <c r="KVH264" s="0"/>
      <c r="KVI264" s="0"/>
      <c r="KVJ264" s="0"/>
      <c r="KVK264" s="0"/>
      <c r="KVL264" s="0"/>
      <c r="KVM264" s="0"/>
      <c r="KVN264" s="0"/>
      <c r="KVO264" s="0"/>
      <c r="KVP264" s="0"/>
      <c r="KVQ264" s="0"/>
      <c r="KVR264" s="0"/>
      <c r="KVS264" s="0"/>
      <c r="KVT264" s="0"/>
      <c r="KVU264" s="0"/>
      <c r="KVV264" s="0"/>
      <c r="KVW264" s="0"/>
      <c r="KVX264" s="0"/>
      <c r="KVY264" s="0"/>
      <c r="KVZ264" s="0"/>
      <c r="KWA264" s="0"/>
      <c r="KWB264" s="0"/>
      <c r="KWC264" s="0"/>
      <c r="KWD264" s="0"/>
      <c r="KWE264" s="0"/>
      <c r="KWF264" s="0"/>
      <c r="KWG264" s="0"/>
      <c r="KWH264" s="0"/>
      <c r="KWI264" s="0"/>
      <c r="KWJ264" s="0"/>
      <c r="KWK264" s="0"/>
      <c r="KWL264" s="0"/>
      <c r="KWM264" s="0"/>
      <c r="KWN264" s="0"/>
      <c r="KWO264" s="0"/>
      <c r="KWP264" s="0"/>
      <c r="KWQ264" s="0"/>
      <c r="KWR264" s="0"/>
      <c r="KWS264" s="0"/>
      <c r="KWT264" s="0"/>
      <c r="KWU264" s="0"/>
      <c r="KWV264" s="0"/>
      <c r="KWW264" s="0"/>
      <c r="KWX264" s="0"/>
      <c r="KWY264" s="0"/>
      <c r="KWZ264" s="0"/>
      <c r="KXA264" s="0"/>
      <c r="KXB264" s="0"/>
      <c r="KXC264" s="0"/>
      <c r="KXD264" s="0"/>
      <c r="KXE264" s="0"/>
      <c r="KXF264" s="0"/>
      <c r="KXG264" s="0"/>
      <c r="KXH264" s="0"/>
      <c r="KXI264" s="0"/>
      <c r="KXJ264" s="0"/>
      <c r="KXK264" s="0"/>
      <c r="KXL264" s="0"/>
      <c r="KXM264" s="0"/>
      <c r="KXN264" s="0"/>
      <c r="KXO264" s="0"/>
      <c r="KXP264" s="0"/>
      <c r="KXQ264" s="0"/>
      <c r="KXR264" s="0"/>
      <c r="KXS264" s="0"/>
      <c r="KXT264" s="0"/>
      <c r="KXU264" s="0"/>
      <c r="KXV264" s="0"/>
      <c r="KXW264" s="0"/>
      <c r="KXX264" s="0"/>
      <c r="KXY264" s="0"/>
      <c r="KXZ264" s="0"/>
      <c r="KYA264" s="0"/>
      <c r="KYB264" s="0"/>
      <c r="KYC264" s="0"/>
      <c r="KYD264" s="0"/>
      <c r="KYE264" s="0"/>
      <c r="KYF264" s="0"/>
      <c r="KYG264" s="0"/>
      <c r="KYH264" s="0"/>
      <c r="KYI264" s="0"/>
      <c r="KYJ264" s="0"/>
      <c r="KYK264" s="0"/>
      <c r="KYL264" s="0"/>
      <c r="KYM264" s="0"/>
      <c r="KYN264" s="0"/>
      <c r="KYO264" s="0"/>
      <c r="KYP264" s="0"/>
      <c r="KYQ264" s="0"/>
      <c r="KYR264" s="0"/>
      <c r="KYS264" s="0"/>
      <c r="KYT264" s="0"/>
      <c r="KYU264" s="0"/>
      <c r="KYV264" s="0"/>
      <c r="KYW264" s="0"/>
      <c r="KYX264" s="0"/>
      <c r="KYY264" s="0"/>
      <c r="KYZ264" s="0"/>
      <c r="KZA264" s="0"/>
      <c r="KZB264" s="0"/>
      <c r="KZC264" s="0"/>
      <c r="KZD264" s="0"/>
      <c r="KZE264" s="0"/>
      <c r="KZF264" s="0"/>
      <c r="KZG264" s="0"/>
      <c r="KZH264" s="0"/>
      <c r="KZI264" s="0"/>
      <c r="KZJ264" s="0"/>
      <c r="KZK264" s="0"/>
      <c r="KZL264" s="0"/>
      <c r="KZM264" s="0"/>
      <c r="KZN264" s="0"/>
      <c r="KZO264" s="0"/>
      <c r="KZP264" s="0"/>
      <c r="KZQ264" s="0"/>
      <c r="KZR264" s="0"/>
      <c r="KZS264" s="0"/>
      <c r="KZT264" s="0"/>
      <c r="KZU264" s="0"/>
      <c r="KZV264" s="0"/>
      <c r="KZW264" s="0"/>
      <c r="KZX264" s="0"/>
      <c r="KZY264" s="0"/>
      <c r="KZZ264" s="0"/>
      <c r="LAA264" s="0"/>
      <c r="LAB264" s="0"/>
      <c r="LAC264" s="0"/>
      <c r="LAD264" s="0"/>
      <c r="LAE264" s="0"/>
      <c r="LAF264" s="0"/>
      <c r="LAG264" s="0"/>
      <c r="LAH264" s="0"/>
      <c r="LAI264" s="0"/>
      <c r="LAJ264" s="0"/>
      <c r="LAK264" s="0"/>
      <c r="LAL264" s="0"/>
      <c r="LAM264" s="0"/>
      <c r="LAN264" s="0"/>
      <c r="LAO264" s="0"/>
      <c r="LAP264" s="0"/>
      <c r="LAQ264" s="0"/>
      <c r="LAR264" s="0"/>
      <c r="LAS264" s="0"/>
      <c r="LAT264" s="0"/>
      <c r="LAU264" s="0"/>
      <c r="LAV264" s="0"/>
      <c r="LAW264" s="0"/>
      <c r="LAX264" s="0"/>
      <c r="LAY264" s="0"/>
      <c r="LAZ264" s="0"/>
      <c r="LBA264" s="0"/>
      <c r="LBB264" s="0"/>
      <c r="LBC264" s="0"/>
      <c r="LBD264" s="0"/>
      <c r="LBE264" s="0"/>
      <c r="LBF264" s="0"/>
      <c r="LBG264" s="0"/>
      <c r="LBH264" s="0"/>
      <c r="LBI264" s="0"/>
      <c r="LBJ264" s="0"/>
      <c r="LBK264" s="0"/>
      <c r="LBL264" s="0"/>
      <c r="LBM264" s="0"/>
      <c r="LBN264" s="0"/>
      <c r="LBO264" s="0"/>
      <c r="LBP264" s="0"/>
      <c r="LBQ264" s="0"/>
      <c r="LBR264" s="0"/>
      <c r="LBS264" s="0"/>
      <c r="LBT264" s="0"/>
      <c r="LBU264" s="0"/>
      <c r="LBV264" s="0"/>
      <c r="LBW264" s="0"/>
      <c r="LBX264" s="0"/>
      <c r="LBY264" s="0"/>
      <c r="LBZ264" s="0"/>
      <c r="LCA264" s="0"/>
      <c r="LCB264" s="0"/>
      <c r="LCC264" s="0"/>
      <c r="LCD264" s="0"/>
      <c r="LCE264" s="0"/>
      <c r="LCF264" s="0"/>
      <c r="LCG264" s="0"/>
      <c r="LCH264" s="0"/>
      <c r="LCI264" s="0"/>
      <c r="LCJ264" s="0"/>
      <c r="LCK264" s="0"/>
      <c r="LCL264" s="0"/>
      <c r="LCM264" s="0"/>
      <c r="LCN264" s="0"/>
      <c r="LCO264" s="0"/>
      <c r="LCP264" s="0"/>
      <c r="LCQ264" s="0"/>
      <c r="LCR264" s="0"/>
      <c r="LCS264" s="0"/>
      <c r="LCT264" s="0"/>
      <c r="LCU264" s="0"/>
      <c r="LCV264" s="0"/>
      <c r="LCW264" s="0"/>
      <c r="LCX264" s="0"/>
      <c r="LCY264" s="0"/>
      <c r="LCZ264" s="0"/>
      <c r="LDA264" s="0"/>
      <c r="LDB264" s="0"/>
      <c r="LDC264" s="0"/>
      <c r="LDD264" s="0"/>
      <c r="LDE264" s="0"/>
      <c r="LDF264" s="0"/>
      <c r="LDG264" s="0"/>
      <c r="LDH264" s="0"/>
      <c r="LDI264" s="0"/>
      <c r="LDJ264" s="0"/>
      <c r="LDK264" s="0"/>
      <c r="LDL264" s="0"/>
      <c r="LDM264" s="0"/>
      <c r="LDN264" s="0"/>
      <c r="LDO264" s="0"/>
      <c r="LDP264" s="0"/>
      <c r="LDQ264" s="0"/>
      <c r="LDR264" s="0"/>
      <c r="LDS264" s="0"/>
      <c r="LDT264" s="0"/>
      <c r="LDU264" s="0"/>
      <c r="LDV264" s="0"/>
      <c r="LDW264" s="0"/>
      <c r="LDX264" s="0"/>
      <c r="LDY264" s="0"/>
      <c r="LDZ264" s="0"/>
      <c r="LEA264" s="0"/>
      <c r="LEB264" s="0"/>
      <c r="LEC264" s="0"/>
      <c r="LED264" s="0"/>
      <c r="LEE264" s="0"/>
      <c r="LEF264" s="0"/>
      <c r="LEG264" s="0"/>
      <c r="LEH264" s="0"/>
      <c r="LEI264" s="0"/>
      <c r="LEJ264" s="0"/>
      <c r="LEK264" s="0"/>
      <c r="LEL264" s="0"/>
      <c r="LEM264" s="0"/>
      <c r="LEN264" s="0"/>
      <c r="LEO264" s="0"/>
      <c r="LEP264" s="0"/>
      <c r="LEQ264" s="0"/>
      <c r="LER264" s="0"/>
      <c r="LES264" s="0"/>
      <c r="LET264" s="0"/>
      <c r="LEU264" s="0"/>
      <c r="LEV264" s="0"/>
      <c r="LEW264" s="0"/>
      <c r="LEX264" s="0"/>
      <c r="LEY264" s="0"/>
      <c r="LEZ264" s="0"/>
      <c r="LFA264" s="0"/>
      <c r="LFB264" s="0"/>
      <c r="LFC264" s="0"/>
      <c r="LFD264" s="0"/>
      <c r="LFE264" s="0"/>
      <c r="LFF264" s="0"/>
      <c r="LFG264" s="0"/>
      <c r="LFH264" s="0"/>
      <c r="LFI264" s="0"/>
      <c r="LFJ264" s="0"/>
      <c r="LFK264" s="0"/>
      <c r="LFL264" s="0"/>
      <c r="LFM264" s="0"/>
      <c r="LFN264" s="0"/>
      <c r="LFO264" s="0"/>
      <c r="LFP264" s="0"/>
      <c r="LFQ264" s="0"/>
      <c r="LFR264" s="0"/>
      <c r="LFS264" s="0"/>
      <c r="LFT264" s="0"/>
      <c r="LFU264" s="0"/>
      <c r="LFV264" s="0"/>
      <c r="LFW264" s="0"/>
      <c r="LFX264" s="0"/>
      <c r="LFY264" s="0"/>
      <c r="LFZ264" s="0"/>
      <c r="LGA264" s="0"/>
      <c r="LGB264" s="0"/>
      <c r="LGC264" s="0"/>
      <c r="LGD264" s="0"/>
      <c r="LGE264" s="0"/>
      <c r="LGF264" s="0"/>
      <c r="LGG264" s="0"/>
      <c r="LGH264" s="0"/>
      <c r="LGI264" s="0"/>
      <c r="LGJ264" s="0"/>
      <c r="LGK264" s="0"/>
      <c r="LGL264" s="0"/>
      <c r="LGM264" s="0"/>
      <c r="LGN264" s="0"/>
      <c r="LGO264" s="0"/>
      <c r="LGP264" s="0"/>
      <c r="LGQ264" s="0"/>
      <c r="LGR264" s="0"/>
      <c r="LGS264" s="0"/>
      <c r="LGT264" s="0"/>
      <c r="LGU264" s="0"/>
      <c r="LGV264" s="0"/>
      <c r="LGW264" s="0"/>
      <c r="LGX264" s="0"/>
      <c r="LGY264" s="0"/>
      <c r="LGZ264" s="0"/>
      <c r="LHA264" s="0"/>
      <c r="LHB264" s="0"/>
      <c r="LHC264" s="0"/>
      <c r="LHD264" s="0"/>
      <c r="LHE264" s="0"/>
      <c r="LHF264" s="0"/>
      <c r="LHG264" s="0"/>
      <c r="LHH264" s="0"/>
      <c r="LHI264" s="0"/>
      <c r="LHJ264" s="0"/>
      <c r="LHK264" s="0"/>
      <c r="LHL264" s="0"/>
      <c r="LHM264" s="0"/>
      <c r="LHN264" s="0"/>
      <c r="LHO264" s="0"/>
      <c r="LHP264" s="0"/>
      <c r="LHQ264" s="0"/>
      <c r="LHR264" s="0"/>
      <c r="LHS264" s="0"/>
      <c r="LHT264" s="0"/>
      <c r="LHU264" s="0"/>
      <c r="LHV264" s="0"/>
      <c r="LHW264" s="0"/>
      <c r="LHX264" s="0"/>
      <c r="LHY264" s="0"/>
      <c r="LHZ264" s="0"/>
      <c r="LIA264" s="0"/>
      <c r="LIB264" s="0"/>
      <c r="LIC264" s="0"/>
      <c r="LID264" s="0"/>
      <c r="LIE264" s="0"/>
      <c r="LIF264" s="0"/>
      <c r="LIG264" s="0"/>
      <c r="LIH264" s="0"/>
      <c r="LII264" s="0"/>
      <c r="LIJ264" s="0"/>
      <c r="LIK264" s="0"/>
      <c r="LIL264" s="0"/>
      <c r="LIM264" s="0"/>
      <c r="LIN264" s="0"/>
      <c r="LIO264" s="0"/>
      <c r="LIP264" s="0"/>
      <c r="LIQ264" s="0"/>
      <c r="LIR264" s="0"/>
      <c r="LIS264" s="0"/>
      <c r="LIT264" s="0"/>
      <c r="LIU264" s="0"/>
      <c r="LIV264" s="0"/>
      <c r="LIW264" s="0"/>
      <c r="LIX264" s="0"/>
      <c r="LIY264" s="0"/>
      <c r="LIZ264" s="0"/>
      <c r="LJA264" s="0"/>
      <c r="LJB264" s="0"/>
      <c r="LJC264" s="0"/>
      <c r="LJD264" s="0"/>
      <c r="LJE264" s="0"/>
      <c r="LJF264" s="0"/>
      <c r="LJG264" s="0"/>
      <c r="LJH264" s="0"/>
      <c r="LJI264" s="0"/>
      <c r="LJJ264" s="0"/>
      <c r="LJK264" s="0"/>
      <c r="LJL264" s="0"/>
      <c r="LJM264" s="0"/>
      <c r="LJN264" s="0"/>
      <c r="LJO264" s="0"/>
      <c r="LJP264" s="0"/>
      <c r="LJQ264" s="0"/>
      <c r="LJR264" s="0"/>
      <c r="LJS264" s="0"/>
      <c r="LJT264" s="0"/>
      <c r="LJU264" s="0"/>
      <c r="LJV264" s="0"/>
      <c r="LJW264" s="0"/>
      <c r="LJX264" s="0"/>
      <c r="LJY264" s="0"/>
      <c r="LJZ264" s="0"/>
      <c r="LKA264" s="0"/>
      <c r="LKB264" s="0"/>
      <c r="LKC264" s="0"/>
      <c r="LKD264" s="0"/>
      <c r="LKE264" s="0"/>
      <c r="LKF264" s="0"/>
      <c r="LKG264" s="0"/>
      <c r="LKH264" s="0"/>
      <c r="LKI264" s="0"/>
      <c r="LKJ264" s="0"/>
      <c r="LKK264" s="0"/>
      <c r="LKL264" s="0"/>
      <c r="LKM264" s="0"/>
      <c r="LKN264" s="0"/>
      <c r="LKO264" s="0"/>
      <c r="LKP264" s="0"/>
      <c r="LKQ264" s="0"/>
      <c r="LKR264" s="0"/>
      <c r="LKS264" s="0"/>
      <c r="LKT264" s="0"/>
      <c r="LKU264" s="0"/>
      <c r="LKV264" s="0"/>
      <c r="LKW264" s="0"/>
      <c r="LKX264" s="0"/>
      <c r="LKY264" s="0"/>
      <c r="LKZ264" s="0"/>
      <c r="LLA264" s="0"/>
      <c r="LLB264" s="0"/>
      <c r="LLC264" s="0"/>
      <c r="LLD264" s="0"/>
      <c r="LLE264" s="0"/>
      <c r="LLF264" s="0"/>
      <c r="LLG264" s="0"/>
      <c r="LLH264" s="0"/>
      <c r="LLI264" s="0"/>
      <c r="LLJ264" s="0"/>
      <c r="LLK264" s="0"/>
      <c r="LLL264" s="0"/>
      <c r="LLM264" s="0"/>
      <c r="LLN264" s="0"/>
      <c r="LLO264" s="0"/>
      <c r="LLP264" s="0"/>
      <c r="LLQ264" s="0"/>
      <c r="LLR264" s="0"/>
      <c r="LLS264" s="0"/>
      <c r="LLT264" s="0"/>
      <c r="LLU264" s="0"/>
      <c r="LLV264" s="0"/>
      <c r="LLW264" s="0"/>
      <c r="LLX264" s="0"/>
      <c r="LLY264" s="0"/>
      <c r="LLZ264" s="0"/>
      <c r="LMA264" s="0"/>
      <c r="LMB264" s="0"/>
      <c r="LMC264" s="0"/>
      <c r="LMD264" s="0"/>
      <c r="LME264" s="0"/>
      <c r="LMF264" s="0"/>
      <c r="LMG264" s="0"/>
      <c r="LMH264" s="0"/>
      <c r="LMI264" s="0"/>
      <c r="LMJ264" s="0"/>
      <c r="LMK264" s="0"/>
      <c r="LML264" s="0"/>
      <c r="LMM264" s="0"/>
      <c r="LMN264" s="0"/>
      <c r="LMO264" s="0"/>
      <c r="LMP264" s="0"/>
      <c r="LMQ264" s="0"/>
      <c r="LMR264" s="0"/>
      <c r="LMS264" s="0"/>
      <c r="LMT264" s="0"/>
      <c r="LMU264" s="0"/>
      <c r="LMV264" s="0"/>
      <c r="LMW264" s="0"/>
      <c r="LMX264" s="0"/>
      <c r="LMY264" s="0"/>
      <c r="LMZ264" s="0"/>
      <c r="LNA264" s="0"/>
      <c r="LNB264" s="0"/>
      <c r="LNC264" s="0"/>
      <c r="LND264" s="0"/>
      <c r="LNE264" s="0"/>
      <c r="LNF264" s="0"/>
      <c r="LNG264" s="0"/>
      <c r="LNH264" s="0"/>
      <c r="LNI264" s="0"/>
      <c r="LNJ264" s="0"/>
      <c r="LNK264" s="0"/>
      <c r="LNL264" s="0"/>
      <c r="LNM264" s="0"/>
      <c r="LNN264" s="0"/>
      <c r="LNO264" s="0"/>
      <c r="LNP264" s="0"/>
      <c r="LNQ264" s="0"/>
      <c r="LNR264" s="0"/>
      <c r="LNS264" s="0"/>
      <c r="LNT264" s="0"/>
      <c r="LNU264" s="0"/>
      <c r="LNV264" s="0"/>
      <c r="LNW264" s="0"/>
      <c r="LNX264" s="0"/>
      <c r="LNY264" s="0"/>
      <c r="LNZ264" s="0"/>
      <c r="LOA264" s="0"/>
      <c r="LOB264" s="0"/>
      <c r="LOC264" s="0"/>
      <c r="LOD264" s="0"/>
      <c r="LOE264" s="0"/>
      <c r="LOF264" s="0"/>
      <c r="LOG264" s="0"/>
      <c r="LOH264" s="0"/>
      <c r="LOI264" s="0"/>
      <c r="LOJ264" s="0"/>
      <c r="LOK264" s="0"/>
      <c r="LOL264" s="0"/>
      <c r="LOM264" s="0"/>
      <c r="LON264" s="0"/>
      <c r="LOO264" s="0"/>
      <c r="LOP264" s="0"/>
      <c r="LOQ264" s="0"/>
      <c r="LOR264" s="0"/>
      <c r="LOS264" s="0"/>
      <c r="LOT264" s="0"/>
      <c r="LOU264" s="0"/>
      <c r="LOV264" s="0"/>
      <c r="LOW264" s="0"/>
      <c r="LOX264" s="0"/>
      <c r="LOY264" s="0"/>
      <c r="LOZ264" s="0"/>
      <c r="LPA264" s="0"/>
      <c r="LPB264" s="0"/>
      <c r="LPC264" s="0"/>
      <c r="LPD264" s="0"/>
      <c r="LPE264" s="0"/>
      <c r="LPF264" s="0"/>
      <c r="LPG264" s="0"/>
      <c r="LPH264" s="0"/>
      <c r="LPI264" s="0"/>
      <c r="LPJ264" s="0"/>
      <c r="LPK264" s="0"/>
      <c r="LPL264" s="0"/>
      <c r="LPM264" s="0"/>
      <c r="LPN264" s="0"/>
      <c r="LPO264" s="0"/>
      <c r="LPP264" s="0"/>
      <c r="LPQ264" s="0"/>
      <c r="LPR264" s="0"/>
      <c r="LPS264" s="0"/>
      <c r="LPT264" s="0"/>
      <c r="LPU264" s="0"/>
      <c r="LPV264" s="0"/>
      <c r="LPW264" s="0"/>
      <c r="LPX264" s="0"/>
      <c r="LPY264" s="0"/>
      <c r="LPZ264" s="0"/>
      <c r="LQA264" s="0"/>
      <c r="LQB264" s="0"/>
      <c r="LQC264" s="0"/>
      <c r="LQD264" s="0"/>
      <c r="LQE264" s="0"/>
      <c r="LQF264" s="0"/>
      <c r="LQG264" s="0"/>
      <c r="LQH264" s="0"/>
      <c r="LQI264" s="0"/>
      <c r="LQJ264" s="0"/>
      <c r="LQK264" s="0"/>
      <c r="LQL264" s="0"/>
      <c r="LQM264" s="0"/>
      <c r="LQN264" s="0"/>
      <c r="LQO264" s="0"/>
      <c r="LQP264" s="0"/>
      <c r="LQQ264" s="0"/>
      <c r="LQR264" s="0"/>
      <c r="LQS264" s="0"/>
      <c r="LQT264" s="0"/>
      <c r="LQU264" s="0"/>
      <c r="LQV264" s="0"/>
      <c r="LQW264" s="0"/>
      <c r="LQX264" s="0"/>
      <c r="LQY264" s="0"/>
      <c r="LQZ264" s="0"/>
      <c r="LRA264" s="0"/>
      <c r="LRB264" s="0"/>
      <c r="LRC264" s="0"/>
      <c r="LRD264" s="0"/>
      <c r="LRE264" s="0"/>
      <c r="LRF264" s="0"/>
      <c r="LRG264" s="0"/>
      <c r="LRH264" s="0"/>
      <c r="LRI264" s="0"/>
      <c r="LRJ264" s="0"/>
      <c r="LRK264" s="0"/>
      <c r="LRL264" s="0"/>
      <c r="LRM264" s="0"/>
      <c r="LRN264" s="0"/>
      <c r="LRO264" s="0"/>
      <c r="LRP264" s="0"/>
      <c r="LRQ264" s="0"/>
      <c r="LRR264" s="0"/>
      <c r="LRS264" s="0"/>
      <c r="LRT264" s="0"/>
      <c r="LRU264" s="0"/>
      <c r="LRV264" s="0"/>
      <c r="LRW264" s="0"/>
      <c r="LRX264" s="0"/>
      <c r="LRY264" s="0"/>
      <c r="LRZ264" s="0"/>
      <c r="LSA264" s="0"/>
      <c r="LSB264" s="0"/>
      <c r="LSC264" s="0"/>
      <c r="LSD264" s="0"/>
      <c r="LSE264" s="0"/>
      <c r="LSF264" s="0"/>
      <c r="LSG264" s="0"/>
      <c r="LSH264" s="0"/>
      <c r="LSI264" s="0"/>
      <c r="LSJ264" s="0"/>
      <c r="LSK264" s="0"/>
      <c r="LSL264" s="0"/>
      <c r="LSM264" s="0"/>
      <c r="LSN264" s="0"/>
      <c r="LSO264" s="0"/>
      <c r="LSP264" s="0"/>
      <c r="LSQ264" s="0"/>
      <c r="LSR264" s="0"/>
      <c r="LSS264" s="0"/>
      <c r="LST264" s="0"/>
      <c r="LSU264" s="0"/>
      <c r="LSV264" s="0"/>
      <c r="LSW264" s="0"/>
      <c r="LSX264" s="0"/>
      <c r="LSY264" s="0"/>
      <c r="LSZ264" s="0"/>
      <c r="LTA264" s="0"/>
      <c r="LTB264" s="0"/>
      <c r="LTC264" s="0"/>
      <c r="LTD264" s="0"/>
      <c r="LTE264" s="0"/>
      <c r="LTF264" s="0"/>
      <c r="LTG264" s="0"/>
      <c r="LTH264" s="0"/>
      <c r="LTI264" s="0"/>
      <c r="LTJ264" s="0"/>
      <c r="LTK264" s="0"/>
      <c r="LTL264" s="0"/>
      <c r="LTM264" s="0"/>
      <c r="LTN264" s="0"/>
      <c r="LTO264" s="0"/>
      <c r="LTP264" s="0"/>
      <c r="LTQ264" s="0"/>
      <c r="LTR264" s="0"/>
      <c r="LTS264" s="0"/>
      <c r="LTT264" s="0"/>
      <c r="LTU264" s="0"/>
      <c r="LTV264" s="0"/>
      <c r="LTW264" s="0"/>
      <c r="LTX264" s="0"/>
      <c r="LTY264" s="0"/>
      <c r="LTZ264" s="0"/>
      <c r="LUA264" s="0"/>
      <c r="LUB264" s="0"/>
      <c r="LUC264" s="0"/>
      <c r="LUD264" s="0"/>
      <c r="LUE264" s="0"/>
      <c r="LUF264" s="0"/>
      <c r="LUG264" s="0"/>
      <c r="LUH264" s="0"/>
      <c r="LUI264" s="0"/>
      <c r="LUJ264" s="0"/>
      <c r="LUK264" s="0"/>
      <c r="LUL264" s="0"/>
      <c r="LUM264" s="0"/>
      <c r="LUN264" s="0"/>
      <c r="LUO264" s="0"/>
      <c r="LUP264" s="0"/>
      <c r="LUQ264" s="0"/>
      <c r="LUR264" s="0"/>
      <c r="LUS264" s="0"/>
      <c r="LUT264" s="0"/>
      <c r="LUU264" s="0"/>
      <c r="LUV264" s="0"/>
      <c r="LUW264" s="0"/>
      <c r="LUX264" s="0"/>
      <c r="LUY264" s="0"/>
      <c r="LUZ264" s="0"/>
      <c r="LVA264" s="0"/>
      <c r="LVB264" s="0"/>
      <c r="LVC264" s="0"/>
      <c r="LVD264" s="0"/>
      <c r="LVE264" s="0"/>
      <c r="LVF264" s="0"/>
      <c r="LVG264" s="0"/>
      <c r="LVH264" s="0"/>
      <c r="LVI264" s="0"/>
      <c r="LVJ264" s="0"/>
      <c r="LVK264" s="0"/>
      <c r="LVL264" s="0"/>
      <c r="LVM264" s="0"/>
      <c r="LVN264" s="0"/>
      <c r="LVO264" s="0"/>
      <c r="LVP264" s="0"/>
      <c r="LVQ264" s="0"/>
      <c r="LVR264" s="0"/>
      <c r="LVS264" s="0"/>
      <c r="LVT264" s="0"/>
      <c r="LVU264" s="0"/>
      <c r="LVV264" s="0"/>
      <c r="LVW264" s="0"/>
      <c r="LVX264" s="0"/>
      <c r="LVY264" s="0"/>
      <c r="LVZ264" s="0"/>
      <c r="LWA264" s="0"/>
      <c r="LWB264" s="0"/>
      <c r="LWC264" s="0"/>
      <c r="LWD264" s="0"/>
      <c r="LWE264" s="0"/>
      <c r="LWF264" s="0"/>
      <c r="LWG264" s="0"/>
      <c r="LWH264" s="0"/>
      <c r="LWI264" s="0"/>
      <c r="LWJ264" s="0"/>
      <c r="LWK264" s="0"/>
      <c r="LWL264" s="0"/>
      <c r="LWM264" s="0"/>
      <c r="LWN264" s="0"/>
      <c r="LWO264" s="0"/>
      <c r="LWP264" s="0"/>
      <c r="LWQ264" s="0"/>
      <c r="LWR264" s="0"/>
      <c r="LWS264" s="0"/>
      <c r="LWT264" s="0"/>
      <c r="LWU264" s="0"/>
      <c r="LWV264" s="0"/>
      <c r="LWW264" s="0"/>
      <c r="LWX264" s="0"/>
      <c r="LWY264" s="0"/>
      <c r="LWZ264" s="0"/>
      <c r="LXA264" s="0"/>
      <c r="LXB264" s="0"/>
      <c r="LXC264" s="0"/>
      <c r="LXD264" s="0"/>
      <c r="LXE264" s="0"/>
      <c r="LXF264" s="0"/>
      <c r="LXG264" s="0"/>
      <c r="LXH264" s="0"/>
      <c r="LXI264" s="0"/>
      <c r="LXJ264" s="0"/>
      <c r="LXK264" s="0"/>
      <c r="LXL264" s="0"/>
      <c r="LXM264" s="0"/>
      <c r="LXN264" s="0"/>
      <c r="LXO264" s="0"/>
      <c r="LXP264" s="0"/>
      <c r="LXQ264" s="0"/>
      <c r="LXR264" s="0"/>
      <c r="LXS264" s="0"/>
      <c r="LXT264" s="0"/>
      <c r="LXU264" s="0"/>
      <c r="LXV264" s="0"/>
      <c r="LXW264" s="0"/>
      <c r="LXX264" s="0"/>
      <c r="LXY264" s="0"/>
      <c r="LXZ264" s="0"/>
      <c r="LYA264" s="0"/>
      <c r="LYB264" s="0"/>
      <c r="LYC264" s="0"/>
      <c r="LYD264" s="0"/>
      <c r="LYE264" s="0"/>
      <c r="LYF264" s="0"/>
      <c r="LYG264" s="0"/>
      <c r="LYH264" s="0"/>
      <c r="LYI264" s="0"/>
      <c r="LYJ264" s="0"/>
      <c r="LYK264" s="0"/>
      <c r="LYL264" s="0"/>
      <c r="LYM264" s="0"/>
      <c r="LYN264" s="0"/>
      <c r="LYO264" s="0"/>
      <c r="LYP264" s="0"/>
      <c r="LYQ264" s="0"/>
      <c r="LYR264" s="0"/>
      <c r="LYS264" s="0"/>
      <c r="LYT264" s="0"/>
      <c r="LYU264" s="0"/>
      <c r="LYV264" s="0"/>
      <c r="LYW264" s="0"/>
      <c r="LYX264" s="0"/>
      <c r="LYY264" s="0"/>
      <c r="LYZ264" s="0"/>
      <c r="LZA264" s="0"/>
      <c r="LZB264" s="0"/>
      <c r="LZC264" s="0"/>
      <c r="LZD264" s="0"/>
      <c r="LZE264" s="0"/>
      <c r="LZF264" s="0"/>
      <c r="LZG264" s="0"/>
      <c r="LZH264" s="0"/>
      <c r="LZI264" s="0"/>
      <c r="LZJ264" s="0"/>
      <c r="LZK264" s="0"/>
      <c r="LZL264" s="0"/>
      <c r="LZM264" s="0"/>
      <c r="LZN264" s="0"/>
      <c r="LZO264" s="0"/>
      <c r="LZP264" s="0"/>
      <c r="LZQ264" s="0"/>
      <c r="LZR264" s="0"/>
      <c r="LZS264" s="0"/>
      <c r="LZT264" s="0"/>
      <c r="LZU264" s="0"/>
      <c r="LZV264" s="0"/>
      <c r="LZW264" s="0"/>
      <c r="LZX264" s="0"/>
      <c r="LZY264" s="0"/>
      <c r="LZZ264" s="0"/>
      <c r="MAA264" s="0"/>
      <c r="MAB264" s="0"/>
      <c r="MAC264" s="0"/>
      <c r="MAD264" s="0"/>
      <c r="MAE264" s="0"/>
      <c r="MAF264" s="0"/>
      <c r="MAG264" s="0"/>
      <c r="MAH264" s="0"/>
      <c r="MAI264" s="0"/>
      <c r="MAJ264" s="0"/>
      <c r="MAK264" s="0"/>
      <c r="MAL264" s="0"/>
      <c r="MAM264" s="0"/>
      <c r="MAN264" s="0"/>
      <c r="MAO264" s="0"/>
      <c r="MAP264" s="0"/>
      <c r="MAQ264" s="0"/>
      <c r="MAR264" s="0"/>
      <c r="MAS264" s="0"/>
      <c r="MAT264" s="0"/>
      <c r="MAU264" s="0"/>
      <c r="MAV264" s="0"/>
      <c r="MAW264" s="0"/>
      <c r="MAX264" s="0"/>
      <c r="MAY264" s="0"/>
      <c r="MAZ264" s="0"/>
      <c r="MBA264" s="0"/>
      <c r="MBB264" s="0"/>
      <c r="MBC264" s="0"/>
      <c r="MBD264" s="0"/>
      <c r="MBE264" s="0"/>
      <c r="MBF264" s="0"/>
      <c r="MBG264" s="0"/>
      <c r="MBH264" s="0"/>
      <c r="MBI264" s="0"/>
      <c r="MBJ264" s="0"/>
      <c r="MBK264" s="0"/>
      <c r="MBL264" s="0"/>
      <c r="MBM264" s="0"/>
      <c r="MBN264" s="0"/>
      <c r="MBO264" s="0"/>
      <c r="MBP264" s="0"/>
      <c r="MBQ264" s="0"/>
      <c r="MBR264" s="0"/>
      <c r="MBS264" s="0"/>
      <c r="MBT264" s="0"/>
      <c r="MBU264" s="0"/>
      <c r="MBV264" s="0"/>
      <c r="MBW264" s="0"/>
      <c r="MBX264" s="0"/>
      <c r="MBY264" s="0"/>
      <c r="MBZ264" s="0"/>
      <c r="MCA264" s="0"/>
      <c r="MCB264" s="0"/>
      <c r="MCC264" s="0"/>
      <c r="MCD264" s="0"/>
      <c r="MCE264" s="0"/>
      <c r="MCF264" s="0"/>
      <c r="MCG264" s="0"/>
      <c r="MCH264" s="0"/>
      <c r="MCI264" s="0"/>
      <c r="MCJ264" s="0"/>
      <c r="MCK264" s="0"/>
      <c r="MCL264" s="0"/>
      <c r="MCM264" s="0"/>
      <c r="MCN264" s="0"/>
      <c r="MCO264" s="0"/>
      <c r="MCP264" s="0"/>
      <c r="MCQ264" s="0"/>
      <c r="MCR264" s="0"/>
      <c r="MCS264" s="0"/>
      <c r="MCT264" s="0"/>
      <c r="MCU264" s="0"/>
      <c r="MCV264" s="0"/>
      <c r="MCW264" s="0"/>
      <c r="MCX264" s="0"/>
      <c r="MCY264" s="0"/>
      <c r="MCZ264" s="0"/>
      <c r="MDA264" s="0"/>
      <c r="MDB264" s="0"/>
      <c r="MDC264" s="0"/>
      <c r="MDD264" s="0"/>
      <c r="MDE264" s="0"/>
      <c r="MDF264" s="0"/>
      <c r="MDG264" s="0"/>
      <c r="MDH264" s="0"/>
      <c r="MDI264" s="0"/>
      <c r="MDJ264" s="0"/>
      <c r="MDK264" s="0"/>
      <c r="MDL264" s="0"/>
      <c r="MDM264" s="0"/>
      <c r="MDN264" s="0"/>
      <c r="MDO264" s="0"/>
      <c r="MDP264" s="0"/>
      <c r="MDQ264" s="0"/>
      <c r="MDR264" s="0"/>
      <c r="MDS264" s="0"/>
      <c r="MDT264" s="0"/>
      <c r="MDU264" s="0"/>
      <c r="MDV264" s="0"/>
      <c r="MDW264" s="0"/>
      <c r="MDX264" s="0"/>
      <c r="MDY264" s="0"/>
      <c r="MDZ264" s="0"/>
      <c r="MEA264" s="0"/>
      <c r="MEB264" s="0"/>
      <c r="MEC264" s="0"/>
      <c r="MED264" s="0"/>
      <c r="MEE264" s="0"/>
      <c r="MEF264" s="0"/>
      <c r="MEG264" s="0"/>
      <c r="MEH264" s="0"/>
      <c r="MEI264" s="0"/>
      <c r="MEJ264" s="0"/>
      <c r="MEK264" s="0"/>
      <c r="MEL264" s="0"/>
      <c r="MEM264" s="0"/>
      <c r="MEN264" s="0"/>
      <c r="MEO264" s="0"/>
      <c r="MEP264" s="0"/>
      <c r="MEQ264" s="0"/>
      <c r="MER264" s="0"/>
      <c r="MES264" s="0"/>
      <c r="MET264" s="0"/>
      <c r="MEU264" s="0"/>
      <c r="MEV264" s="0"/>
      <c r="MEW264" s="0"/>
      <c r="MEX264" s="0"/>
      <c r="MEY264" s="0"/>
      <c r="MEZ264" s="0"/>
      <c r="MFA264" s="0"/>
      <c r="MFB264" s="0"/>
      <c r="MFC264" s="0"/>
      <c r="MFD264" s="0"/>
      <c r="MFE264" s="0"/>
      <c r="MFF264" s="0"/>
      <c r="MFG264" s="0"/>
      <c r="MFH264" s="0"/>
      <c r="MFI264" s="0"/>
      <c r="MFJ264" s="0"/>
      <c r="MFK264" s="0"/>
      <c r="MFL264" s="0"/>
      <c r="MFM264" s="0"/>
      <c r="MFN264" s="0"/>
      <c r="MFO264" s="0"/>
      <c r="MFP264" s="0"/>
      <c r="MFQ264" s="0"/>
      <c r="MFR264" s="0"/>
      <c r="MFS264" s="0"/>
      <c r="MFT264" s="0"/>
      <c r="MFU264" s="0"/>
      <c r="MFV264" s="0"/>
      <c r="MFW264" s="0"/>
      <c r="MFX264" s="0"/>
      <c r="MFY264" s="0"/>
      <c r="MFZ264" s="0"/>
      <c r="MGA264" s="0"/>
      <c r="MGB264" s="0"/>
      <c r="MGC264" s="0"/>
      <c r="MGD264" s="0"/>
      <c r="MGE264" s="0"/>
      <c r="MGF264" s="0"/>
      <c r="MGG264" s="0"/>
      <c r="MGH264" s="0"/>
      <c r="MGI264" s="0"/>
      <c r="MGJ264" s="0"/>
      <c r="MGK264" s="0"/>
      <c r="MGL264" s="0"/>
      <c r="MGM264" s="0"/>
      <c r="MGN264" s="0"/>
      <c r="MGO264" s="0"/>
      <c r="MGP264" s="0"/>
      <c r="MGQ264" s="0"/>
      <c r="MGR264" s="0"/>
      <c r="MGS264" s="0"/>
      <c r="MGT264" s="0"/>
      <c r="MGU264" s="0"/>
      <c r="MGV264" s="0"/>
      <c r="MGW264" s="0"/>
      <c r="MGX264" s="0"/>
      <c r="MGY264" s="0"/>
      <c r="MGZ264" s="0"/>
      <c r="MHA264" s="0"/>
      <c r="MHB264" s="0"/>
      <c r="MHC264" s="0"/>
      <c r="MHD264" s="0"/>
      <c r="MHE264" s="0"/>
      <c r="MHF264" s="0"/>
      <c r="MHG264" s="0"/>
      <c r="MHH264" s="0"/>
      <c r="MHI264" s="0"/>
      <c r="MHJ264" s="0"/>
      <c r="MHK264" s="0"/>
      <c r="MHL264" s="0"/>
      <c r="MHM264" s="0"/>
      <c r="MHN264" s="0"/>
      <c r="MHO264" s="0"/>
      <c r="MHP264" s="0"/>
      <c r="MHQ264" s="0"/>
      <c r="MHR264" s="0"/>
      <c r="MHS264" s="0"/>
      <c r="MHT264" s="0"/>
      <c r="MHU264" s="0"/>
      <c r="MHV264" s="0"/>
      <c r="MHW264" s="0"/>
      <c r="MHX264" s="0"/>
      <c r="MHY264" s="0"/>
      <c r="MHZ264" s="0"/>
      <c r="MIA264" s="0"/>
      <c r="MIB264" s="0"/>
      <c r="MIC264" s="0"/>
      <c r="MID264" s="0"/>
      <c r="MIE264" s="0"/>
      <c r="MIF264" s="0"/>
      <c r="MIG264" s="0"/>
      <c r="MIH264" s="0"/>
      <c r="MII264" s="0"/>
      <c r="MIJ264" s="0"/>
      <c r="MIK264" s="0"/>
      <c r="MIL264" s="0"/>
      <c r="MIM264" s="0"/>
      <c r="MIN264" s="0"/>
      <c r="MIO264" s="0"/>
      <c r="MIP264" s="0"/>
      <c r="MIQ264" s="0"/>
      <c r="MIR264" s="0"/>
      <c r="MIS264" s="0"/>
      <c r="MIT264" s="0"/>
      <c r="MIU264" s="0"/>
      <c r="MIV264" s="0"/>
      <c r="MIW264" s="0"/>
      <c r="MIX264" s="0"/>
      <c r="MIY264" s="0"/>
      <c r="MIZ264" s="0"/>
      <c r="MJA264" s="0"/>
      <c r="MJB264" s="0"/>
      <c r="MJC264" s="0"/>
      <c r="MJD264" s="0"/>
      <c r="MJE264" s="0"/>
      <c r="MJF264" s="0"/>
      <c r="MJG264" s="0"/>
      <c r="MJH264" s="0"/>
      <c r="MJI264" s="0"/>
      <c r="MJJ264" s="0"/>
      <c r="MJK264" s="0"/>
      <c r="MJL264" s="0"/>
      <c r="MJM264" s="0"/>
      <c r="MJN264" s="0"/>
      <c r="MJO264" s="0"/>
      <c r="MJP264" s="0"/>
      <c r="MJQ264" s="0"/>
      <c r="MJR264" s="0"/>
      <c r="MJS264" s="0"/>
      <c r="MJT264" s="0"/>
      <c r="MJU264" s="0"/>
      <c r="MJV264" s="0"/>
      <c r="MJW264" s="0"/>
      <c r="MJX264" s="0"/>
      <c r="MJY264" s="0"/>
      <c r="MJZ264" s="0"/>
      <c r="MKA264" s="0"/>
      <c r="MKB264" s="0"/>
      <c r="MKC264" s="0"/>
      <c r="MKD264" s="0"/>
      <c r="MKE264" s="0"/>
      <c r="MKF264" s="0"/>
      <c r="MKG264" s="0"/>
      <c r="MKH264" s="0"/>
      <c r="MKI264" s="0"/>
      <c r="MKJ264" s="0"/>
      <c r="MKK264" s="0"/>
      <c r="MKL264" s="0"/>
      <c r="MKM264" s="0"/>
      <c r="MKN264" s="0"/>
      <c r="MKO264" s="0"/>
      <c r="MKP264" s="0"/>
      <c r="MKQ264" s="0"/>
      <c r="MKR264" s="0"/>
      <c r="MKS264" s="0"/>
      <c r="MKT264" s="0"/>
      <c r="MKU264" s="0"/>
      <c r="MKV264" s="0"/>
      <c r="MKW264" s="0"/>
      <c r="MKX264" s="0"/>
      <c r="MKY264" s="0"/>
      <c r="MKZ264" s="0"/>
      <c r="MLA264" s="0"/>
      <c r="MLB264" s="0"/>
      <c r="MLC264" s="0"/>
      <c r="MLD264" s="0"/>
      <c r="MLE264" s="0"/>
      <c r="MLF264" s="0"/>
      <c r="MLG264" s="0"/>
      <c r="MLH264" s="0"/>
      <c r="MLI264" s="0"/>
      <c r="MLJ264" s="0"/>
      <c r="MLK264" s="0"/>
      <c r="MLL264" s="0"/>
      <c r="MLM264" s="0"/>
      <c r="MLN264" s="0"/>
      <c r="MLO264" s="0"/>
      <c r="MLP264" s="0"/>
      <c r="MLQ264" s="0"/>
      <c r="MLR264" s="0"/>
      <c r="MLS264" s="0"/>
      <c r="MLT264" s="0"/>
      <c r="MLU264" s="0"/>
      <c r="MLV264" s="0"/>
      <c r="MLW264" s="0"/>
      <c r="MLX264" s="0"/>
      <c r="MLY264" s="0"/>
      <c r="MLZ264" s="0"/>
      <c r="MMA264" s="0"/>
      <c r="MMB264" s="0"/>
      <c r="MMC264" s="0"/>
      <c r="MMD264" s="0"/>
      <c r="MME264" s="0"/>
      <c r="MMF264" s="0"/>
      <c r="MMG264" s="0"/>
      <c r="MMH264" s="0"/>
      <c r="MMI264" s="0"/>
      <c r="MMJ264" s="0"/>
      <c r="MMK264" s="0"/>
      <c r="MML264" s="0"/>
      <c r="MMM264" s="0"/>
      <c r="MMN264" s="0"/>
      <c r="MMO264" s="0"/>
      <c r="MMP264" s="0"/>
      <c r="MMQ264" s="0"/>
      <c r="MMR264" s="0"/>
      <c r="MMS264" s="0"/>
      <c r="MMT264" s="0"/>
      <c r="MMU264" s="0"/>
      <c r="MMV264" s="0"/>
      <c r="MMW264" s="0"/>
      <c r="MMX264" s="0"/>
      <c r="MMY264" s="0"/>
      <c r="MMZ264" s="0"/>
      <c r="MNA264" s="0"/>
      <c r="MNB264" s="0"/>
      <c r="MNC264" s="0"/>
      <c r="MND264" s="0"/>
      <c r="MNE264" s="0"/>
      <c r="MNF264" s="0"/>
      <c r="MNG264" s="0"/>
      <c r="MNH264" s="0"/>
      <c r="MNI264" s="0"/>
      <c r="MNJ264" s="0"/>
      <c r="MNK264" s="0"/>
      <c r="MNL264" s="0"/>
      <c r="MNM264" s="0"/>
      <c r="MNN264" s="0"/>
      <c r="MNO264" s="0"/>
      <c r="MNP264" s="0"/>
      <c r="MNQ264" s="0"/>
      <c r="MNR264" s="0"/>
      <c r="MNS264" s="0"/>
      <c r="MNT264" s="0"/>
      <c r="MNU264" s="0"/>
      <c r="MNV264" s="0"/>
      <c r="MNW264" s="0"/>
      <c r="MNX264" s="0"/>
      <c r="MNY264" s="0"/>
      <c r="MNZ264" s="0"/>
      <c r="MOA264" s="0"/>
      <c r="MOB264" s="0"/>
      <c r="MOC264" s="0"/>
      <c r="MOD264" s="0"/>
      <c r="MOE264" s="0"/>
      <c r="MOF264" s="0"/>
      <c r="MOG264" s="0"/>
      <c r="MOH264" s="0"/>
      <c r="MOI264" s="0"/>
      <c r="MOJ264" s="0"/>
      <c r="MOK264" s="0"/>
      <c r="MOL264" s="0"/>
      <c r="MOM264" s="0"/>
      <c r="MON264" s="0"/>
      <c r="MOO264" s="0"/>
      <c r="MOP264" s="0"/>
      <c r="MOQ264" s="0"/>
      <c r="MOR264" s="0"/>
      <c r="MOS264" s="0"/>
      <c r="MOT264" s="0"/>
      <c r="MOU264" s="0"/>
      <c r="MOV264" s="0"/>
      <c r="MOW264" s="0"/>
      <c r="MOX264" s="0"/>
      <c r="MOY264" s="0"/>
      <c r="MOZ264" s="0"/>
      <c r="MPA264" s="0"/>
      <c r="MPB264" s="0"/>
      <c r="MPC264" s="0"/>
      <c r="MPD264" s="0"/>
      <c r="MPE264" s="0"/>
      <c r="MPF264" s="0"/>
      <c r="MPG264" s="0"/>
      <c r="MPH264" s="0"/>
      <c r="MPI264" s="0"/>
      <c r="MPJ264" s="0"/>
      <c r="MPK264" s="0"/>
      <c r="MPL264" s="0"/>
      <c r="MPM264" s="0"/>
      <c r="MPN264" s="0"/>
      <c r="MPO264" s="0"/>
      <c r="MPP264" s="0"/>
      <c r="MPQ264" s="0"/>
      <c r="MPR264" s="0"/>
      <c r="MPS264" s="0"/>
      <c r="MPT264" s="0"/>
      <c r="MPU264" s="0"/>
      <c r="MPV264" s="0"/>
      <c r="MPW264" s="0"/>
      <c r="MPX264" s="0"/>
      <c r="MPY264" s="0"/>
      <c r="MPZ264" s="0"/>
      <c r="MQA264" s="0"/>
      <c r="MQB264" s="0"/>
      <c r="MQC264" s="0"/>
      <c r="MQD264" s="0"/>
      <c r="MQE264" s="0"/>
      <c r="MQF264" s="0"/>
      <c r="MQG264" s="0"/>
      <c r="MQH264" s="0"/>
      <c r="MQI264" s="0"/>
      <c r="MQJ264" s="0"/>
      <c r="MQK264" s="0"/>
      <c r="MQL264" s="0"/>
      <c r="MQM264" s="0"/>
      <c r="MQN264" s="0"/>
      <c r="MQO264" s="0"/>
      <c r="MQP264" s="0"/>
      <c r="MQQ264" s="0"/>
      <c r="MQR264" s="0"/>
      <c r="MQS264" s="0"/>
      <c r="MQT264" s="0"/>
      <c r="MQU264" s="0"/>
      <c r="MQV264" s="0"/>
      <c r="MQW264" s="0"/>
      <c r="MQX264" s="0"/>
      <c r="MQY264" s="0"/>
      <c r="MQZ264" s="0"/>
      <c r="MRA264" s="0"/>
      <c r="MRB264" s="0"/>
      <c r="MRC264" s="0"/>
      <c r="MRD264" s="0"/>
      <c r="MRE264" s="0"/>
      <c r="MRF264" s="0"/>
      <c r="MRG264" s="0"/>
      <c r="MRH264" s="0"/>
      <c r="MRI264" s="0"/>
      <c r="MRJ264" s="0"/>
      <c r="MRK264" s="0"/>
      <c r="MRL264" s="0"/>
      <c r="MRM264" s="0"/>
      <c r="MRN264" s="0"/>
      <c r="MRO264" s="0"/>
      <c r="MRP264" s="0"/>
      <c r="MRQ264" s="0"/>
      <c r="MRR264" s="0"/>
      <c r="MRS264" s="0"/>
      <c r="MRT264" s="0"/>
      <c r="MRU264" s="0"/>
      <c r="MRV264" s="0"/>
      <c r="MRW264" s="0"/>
      <c r="MRX264" s="0"/>
      <c r="MRY264" s="0"/>
      <c r="MRZ264" s="0"/>
      <c r="MSA264" s="0"/>
      <c r="MSB264" s="0"/>
      <c r="MSC264" s="0"/>
      <c r="MSD264" s="0"/>
      <c r="MSE264" s="0"/>
      <c r="MSF264" s="0"/>
      <c r="MSG264" s="0"/>
      <c r="MSH264" s="0"/>
      <c r="MSI264" s="0"/>
      <c r="MSJ264" s="0"/>
      <c r="MSK264" s="0"/>
      <c r="MSL264" s="0"/>
      <c r="MSM264" s="0"/>
      <c r="MSN264" s="0"/>
      <c r="MSO264" s="0"/>
      <c r="MSP264" s="0"/>
      <c r="MSQ264" s="0"/>
      <c r="MSR264" s="0"/>
      <c r="MSS264" s="0"/>
      <c r="MST264" s="0"/>
      <c r="MSU264" s="0"/>
      <c r="MSV264" s="0"/>
      <c r="MSW264" s="0"/>
      <c r="MSX264" s="0"/>
      <c r="MSY264" s="0"/>
      <c r="MSZ264" s="0"/>
      <c r="MTA264" s="0"/>
      <c r="MTB264" s="0"/>
      <c r="MTC264" s="0"/>
      <c r="MTD264" s="0"/>
      <c r="MTE264" s="0"/>
      <c r="MTF264" s="0"/>
      <c r="MTG264" s="0"/>
      <c r="MTH264" s="0"/>
      <c r="MTI264" s="0"/>
      <c r="MTJ264" s="0"/>
      <c r="MTK264" s="0"/>
      <c r="MTL264" s="0"/>
      <c r="MTM264" s="0"/>
      <c r="MTN264" s="0"/>
      <c r="MTO264" s="0"/>
      <c r="MTP264" s="0"/>
      <c r="MTQ264" s="0"/>
      <c r="MTR264" s="0"/>
      <c r="MTS264" s="0"/>
      <c r="MTT264" s="0"/>
      <c r="MTU264" s="0"/>
      <c r="MTV264" s="0"/>
      <c r="MTW264" s="0"/>
      <c r="MTX264" s="0"/>
      <c r="MTY264" s="0"/>
      <c r="MTZ264" s="0"/>
      <c r="MUA264" s="0"/>
      <c r="MUB264" s="0"/>
      <c r="MUC264" s="0"/>
      <c r="MUD264" s="0"/>
      <c r="MUE264" s="0"/>
      <c r="MUF264" s="0"/>
      <c r="MUG264" s="0"/>
      <c r="MUH264" s="0"/>
      <c r="MUI264" s="0"/>
      <c r="MUJ264" s="0"/>
      <c r="MUK264" s="0"/>
      <c r="MUL264" s="0"/>
      <c r="MUM264" s="0"/>
      <c r="MUN264" s="0"/>
      <c r="MUO264" s="0"/>
      <c r="MUP264" s="0"/>
      <c r="MUQ264" s="0"/>
      <c r="MUR264" s="0"/>
      <c r="MUS264" s="0"/>
      <c r="MUT264" s="0"/>
      <c r="MUU264" s="0"/>
      <c r="MUV264" s="0"/>
      <c r="MUW264" s="0"/>
      <c r="MUX264" s="0"/>
      <c r="MUY264" s="0"/>
      <c r="MUZ264" s="0"/>
      <c r="MVA264" s="0"/>
      <c r="MVB264" s="0"/>
      <c r="MVC264" s="0"/>
      <c r="MVD264" s="0"/>
      <c r="MVE264" s="0"/>
      <c r="MVF264" s="0"/>
      <c r="MVG264" s="0"/>
      <c r="MVH264" s="0"/>
      <c r="MVI264" s="0"/>
      <c r="MVJ264" s="0"/>
      <c r="MVK264" s="0"/>
      <c r="MVL264" s="0"/>
      <c r="MVM264" s="0"/>
      <c r="MVN264" s="0"/>
      <c r="MVO264" s="0"/>
      <c r="MVP264" s="0"/>
      <c r="MVQ264" s="0"/>
      <c r="MVR264" s="0"/>
      <c r="MVS264" s="0"/>
      <c r="MVT264" s="0"/>
      <c r="MVU264" s="0"/>
      <c r="MVV264" s="0"/>
      <c r="MVW264" s="0"/>
      <c r="MVX264" s="0"/>
      <c r="MVY264" s="0"/>
      <c r="MVZ264" s="0"/>
      <c r="MWA264" s="0"/>
      <c r="MWB264" s="0"/>
      <c r="MWC264" s="0"/>
      <c r="MWD264" s="0"/>
      <c r="MWE264" s="0"/>
      <c r="MWF264" s="0"/>
      <c r="MWG264" s="0"/>
      <c r="MWH264" s="0"/>
      <c r="MWI264" s="0"/>
      <c r="MWJ264" s="0"/>
      <c r="MWK264" s="0"/>
      <c r="MWL264" s="0"/>
      <c r="MWM264" s="0"/>
      <c r="MWN264" s="0"/>
      <c r="MWO264" s="0"/>
      <c r="MWP264" s="0"/>
      <c r="MWQ264" s="0"/>
      <c r="MWR264" s="0"/>
      <c r="MWS264" s="0"/>
      <c r="MWT264" s="0"/>
      <c r="MWU264" s="0"/>
      <c r="MWV264" s="0"/>
      <c r="MWW264" s="0"/>
      <c r="MWX264" s="0"/>
      <c r="MWY264" s="0"/>
      <c r="MWZ264" s="0"/>
      <c r="MXA264" s="0"/>
      <c r="MXB264" s="0"/>
      <c r="MXC264" s="0"/>
      <c r="MXD264" s="0"/>
      <c r="MXE264" s="0"/>
      <c r="MXF264" s="0"/>
      <c r="MXG264" s="0"/>
      <c r="MXH264" s="0"/>
      <c r="MXI264" s="0"/>
      <c r="MXJ264" s="0"/>
      <c r="MXK264" s="0"/>
      <c r="MXL264" s="0"/>
      <c r="MXM264" s="0"/>
      <c r="MXN264" s="0"/>
      <c r="MXO264" s="0"/>
      <c r="MXP264" s="0"/>
      <c r="MXQ264" s="0"/>
      <c r="MXR264" s="0"/>
      <c r="MXS264" s="0"/>
      <c r="MXT264" s="0"/>
      <c r="MXU264" s="0"/>
      <c r="MXV264" s="0"/>
      <c r="MXW264" s="0"/>
      <c r="MXX264" s="0"/>
      <c r="MXY264" s="0"/>
      <c r="MXZ264" s="0"/>
      <c r="MYA264" s="0"/>
      <c r="MYB264" s="0"/>
      <c r="MYC264" s="0"/>
      <c r="MYD264" s="0"/>
      <c r="MYE264" s="0"/>
      <c r="MYF264" s="0"/>
      <c r="MYG264" s="0"/>
      <c r="MYH264" s="0"/>
      <c r="MYI264" s="0"/>
      <c r="MYJ264" s="0"/>
      <c r="MYK264" s="0"/>
      <c r="MYL264" s="0"/>
      <c r="MYM264" s="0"/>
      <c r="MYN264" s="0"/>
      <c r="MYO264" s="0"/>
      <c r="MYP264" s="0"/>
      <c r="MYQ264" s="0"/>
      <c r="MYR264" s="0"/>
      <c r="MYS264" s="0"/>
      <c r="MYT264" s="0"/>
      <c r="MYU264" s="0"/>
      <c r="MYV264" s="0"/>
      <c r="MYW264" s="0"/>
      <c r="MYX264" s="0"/>
      <c r="MYY264" s="0"/>
      <c r="MYZ264" s="0"/>
      <c r="MZA264" s="0"/>
      <c r="MZB264" s="0"/>
      <c r="MZC264" s="0"/>
      <c r="MZD264" s="0"/>
      <c r="MZE264" s="0"/>
      <c r="MZF264" s="0"/>
      <c r="MZG264" s="0"/>
      <c r="MZH264" s="0"/>
      <c r="MZI264" s="0"/>
      <c r="MZJ264" s="0"/>
      <c r="MZK264" s="0"/>
      <c r="MZL264" s="0"/>
      <c r="MZM264" s="0"/>
      <c r="MZN264" s="0"/>
      <c r="MZO264" s="0"/>
      <c r="MZP264" s="0"/>
      <c r="MZQ264" s="0"/>
      <c r="MZR264" s="0"/>
      <c r="MZS264" s="0"/>
      <c r="MZT264" s="0"/>
      <c r="MZU264" s="0"/>
      <c r="MZV264" s="0"/>
      <c r="MZW264" s="0"/>
      <c r="MZX264" s="0"/>
      <c r="MZY264" s="0"/>
      <c r="MZZ264" s="0"/>
      <c r="NAA264" s="0"/>
      <c r="NAB264" s="0"/>
      <c r="NAC264" s="0"/>
      <c r="NAD264" s="0"/>
      <c r="NAE264" s="0"/>
      <c r="NAF264" s="0"/>
      <c r="NAG264" s="0"/>
      <c r="NAH264" s="0"/>
      <c r="NAI264" s="0"/>
      <c r="NAJ264" s="0"/>
      <c r="NAK264" s="0"/>
      <c r="NAL264" s="0"/>
      <c r="NAM264" s="0"/>
      <c r="NAN264" s="0"/>
      <c r="NAO264" s="0"/>
      <c r="NAP264" s="0"/>
      <c r="NAQ264" s="0"/>
      <c r="NAR264" s="0"/>
      <c r="NAS264" s="0"/>
      <c r="NAT264" s="0"/>
      <c r="NAU264" s="0"/>
      <c r="NAV264" s="0"/>
      <c r="NAW264" s="0"/>
      <c r="NAX264" s="0"/>
      <c r="NAY264" s="0"/>
      <c r="NAZ264" s="0"/>
      <c r="NBA264" s="0"/>
      <c r="NBB264" s="0"/>
      <c r="NBC264" s="0"/>
      <c r="NBD264" s="0"/>
      <c r="NBE264" s="0"/>
      <c r="NBF264" s="0"/>
      <c r="NBG264" s="0"/>
      <c r="NBH264" s="0"/>
      <c r="NBI264" s="0"/>
      <c r="NBJ264" s="0"/>
      <c r="NBK264" s="0"/>
      <c r="NBL264" s="0"/>
      <c r="NBM264" s="0"/>
      <c r="NBN264" s="0"/>
      <c r="NBO264" s="0"/>
      <c r="NBP264" s="0"/>
      <c r="NBQ264" s="0"/>
      <c r="NBR264" s="0"/>
      <c r="NBS264" s="0"/>
      <c r="NBT264" s="0"/>
      <c r="NBU264" s="0"/>
      <c r="NBV264" s="0"/>
      <c r="NBW264" s="0"/>
      <c r="NBX264" s="0"/>
      <c r="NBY264" s="0"/>
      <c r="NBZ264" s="0"/>
      <c r="NCA264" s="0"/>
      <c r="NCB264" s="0"/>
      <c r="NCC264" s="0"/>
      <c r="NCD264" s="0"/>
      <c r="NCE264" s="0"/>
      <c r="NCF264" s="0"/>
      <c r="NCG264" s="0"/>
      <c r="NCH264" s="0"/>
      <c r="NCI264" s="0"/>
      <c r="NCJ264" s="0"/>
      <c r="NCK264" s="0"/>
      <c r="NCL264" s="0"/>
      <c r="NCM264" s="0"/>
      <c r="NCN264" s="0"/>
      <c r="NCO264" s="0"/>
      <c r="NCP264" s="0"/>
      <c r="NCQ264" s="0"/>
      <c r="NCR264" s="0"/>
      <c r="NCS264" s="0"/>
      <c r="NCT264" s="0"/>
      <c r="NCU264" s="0"/>
      <c r="NCV264" s="0"/>
      <c r="NCW264" s="0"/>
      <c r="NCX264" s="0"/>
      <c r="NCY264" s="0"/>
      <c r="NCZ264" s="0"/>
      <c r="NDA264" s="0"/>
      <c r="NDB264" s="0"/>
      <c r="NDC264" s="0"/>
      <c r="NDD264" s="0"/>
      <c r="NDE264" s="0"/>
      <c r="NDF264" s="0"/>
      <c r="NDG264" s="0"/>
      <c r="NDH264" s="0"/>
      <c r="NDI264" s="0"/>
      <c r="NDJ264" s="0"/>
      <c r="NDK264" s="0"/>
      <c r="NDL264" s="0"/>
      <c r="NDM264" s="0"/>
      <c r="NDN264" s="0"/>
      <c r="NDO264" s="0"/>
      <c r="NDP264" s="0"/>
      <c r="NDQ264" s="0"/>
      <c r="NDR264" s="0"/>
      <c r="NDS264" s="0"/>
      <c r="NDT264" s="0"/>
      <c r="NDU264" s="0"/>
      <c r="NDV264" s="0"/>
      <c r="NDW264" s="0"/>
      <c r="NDX264" s="0"/>
      <c r="NDY264" s="0"/>
      <c r="NDZ264" s="0"/>
      <c r="NEA264" s="0"/>
      <c r="NEB264" s="0"/>
      <c r="NEC264" s="0"/>
      <c r="NED264" s="0"/>
      <c r="NEE264" s="0"/>
      <c r="NEF264" s="0"/>
      <c r="NEG264" s="0"/>
      <c r="NEH264" s="0"/>
      <c r="NEI264" s="0"/>
      <c r="NEJ264" s="0"/>
      <c r="NEK264" s="0"/>
      <c r="NEL264" s="0"/>
      <c r="NEM264" s="0"/>
      <c r="NEN264" s="0"/>
      <c r="NEO264" s="0"/>
      <c r="NEP264" s="0"/>
      <c r="NEQ264" s="0"/>
      <c r="NER264" s="0"/>
      <c r="NES264" s="0"/>
      <c r="NET264" s="0"/>
      <c r="NEU264" s="0"/>
      <c r="NEV264" s="0"/>
      <c r="NEW264" s="0"/>
      <c r="NEX264" s="0"/>
      <c r="NEY264" s="0"/>
      <c r="NEZ264" s="0"/>
      <c r="NFA264" s="0"/>
      <c r="NFB264" s="0"/>
      <c r="NFC264" s="0"/>
      <c r="NFD264" s="0"/>
      <c r="NFE264" s="0"/>
      <c r="NFF264" s="0"/>
      <c r="NFG264" s="0"/>
      <c r="NFH264" s="0"/>
      <c r="NFI264" s="0"/>
      <c r="NFJ264" s="0"/>
      <c r="NFK264" s="0"/>
      <c r="NFL264" s="0"/>
      <c r="NFM264" s="0"/>
      <c r="NFN264" s="0"/>
      <c r="NFO264" s="0"/>
      <c r="NFP264" s="0"/>
      <c r="NFQ264" s="0"/>
      <c r="NFR264" s="0"/>
      <c r="NFS264" s="0"/>
      <c r="NFT264" s="0"/>
      <c r="NFU264" s="0"/>
      <c r="NFV264" s="0"/>
      <c r="NFW264" s="0"/>
      <c r="NFX264" s="0"/>
      <c r="NFY264" s="0"/>
      <c r="NFZ264" s="0"/>
      <c r="NGA264" s="0"/>
      <c r="NGB264" s="0"/>
      <c r="NGC264" s="0"/>
      <c r="NGD264" s="0"/>
      <c r="NGE264" s="0"/>
      <c r="NGF264" s="0"/>
      <c r="NGG264" s="0"/>
      <c r="NGH264" s="0"/>
      <c r="NGI264" s="0"/>
      <c r="NGJ264" s="0"/>
      <c r="NGK264" s="0"/>
      <c r="NGL264" s="0"/>
      <c r="NGM264" s="0"/>
      <c r="NGN264" s="0"/>
      <c r="NGO264" s="0"/>
      <c r="NGP264" s="0"/>
      <c r="NGQ264" s="0"/>
      <c r="NGR264" s="0"/>
      <c r="NGS264" s="0"/>
      <c r="NGT264" s="0"/>
      <c r="NGU264" s="0"/>
      <c r="NGV264" s="0"/>
      <c r="NGW264" s="0"/>
      <c r="NGX264" s="0"/>
      <c r="NGY264" s="0"/>
      <c r="NGZ264" s="0"/>
      <c r="NHA264" s="0"/>
      <c r="NHB264" s="0"/>
      <c r="NHC264" s="0"/>
      <c r="NHD264" s="0"/>
      <c r="NHE264" s="0"/>
      <c r="NHF264" s="0"/>
      <c r="NHG264" s="0"/>
      <c r="NHH264" s="0"/>
      <c r="NHI264" s="0"/>
      <c r="NHJ264" s="0"/>
      <c r="NHK264" s="0"/>
      <c r="NHL264" s="0"/>
      <c r="NHM264" s="0"/>
      <c r="NHN264" s="0"/>
      <c r="NHO264" s="0"/>
      <c r="NHP264" s="0"/>
      <c r="NHQ264" s="0"/>
      <c r="NHR264" s="0"/>
      <c r="NHS264" s="0"/>
      <c r="NHT264" s="0"/>
      <c r="NHU264" s="0"/>
      <c r="NHV264" s="0"/>
      <c r="NHW264" s="0"/>
      <c r="NHX264" s="0"/>
      <c r="NHY264" s="0"/>
      <c r="NHZ264" s="0"/>
      <c r="NIA264" s="0"/>
      <c r="NIB264" s="0"/>
      <c r="NIC264" s="0"/>
      <c r="NID264" s="0"/>
      <c r="NIE264" s="0"/>
      <c r="NIF264" s="0"/>
      <c r="NIG264" s="0"/>
      <c r="NIH264" s="0"/>
      <c r="NII264" s="0"/>
      <c r="NIJ264" s="0"/>
      <c r="NIK264" s="0"/>
      <c r="NIL264" s="0"/>
      <c r="NIM264" s="0"/>
      <c r="NIN264" s="0"/>
      <c r="NIO264" s="0"/>
      <c r="NIP264" s="0"/>
      <c r="NIQ264" s="0"/>
      <c r="NIR264" s="0"/>
      <c r="NIS264" s="0"/>
      <c r="NIT264" s="0"/>
      <c r="NIU264" s="0"/>
      <c r="NIV264" s="0"/>
      <c r="NIW264" s="0"/>
      <c r="NIX264" s="0"/>
      <c r="NIY264" s="0"/>
      <c r="NIZ264" s="0"/>
      <c r="NJA264" s="0"/>
      <c r="NJB264" s="0"/>
      <c r="NJC264" s="0"/>
      <c r="NJD264" s="0"/>
      <c r="NJE264" s="0"/>
      <c r="NJF264" s="0"/>
      <c r="NJG264" s="0"/>
      <c r="NJH264" s="0"/>
      <c r="NJI264" s="0"/>
      <c r="NJJ264" s="0"/>
      <c r="NJK264" s="0"/>
      <c r="NJL264" s="0"/>
      <c r="NJM264" s="0"/>
      <c r="NJN264" s="0"/>
      <c r="NJO264" s="0"/>
      <c r="NJP264" s="0"/>
      <c r="NJQ264" s="0"/>
      <c r="NJR264" s="0"/>
      <c r="NJS264" s="0"/>
      <c r="NJT264" s="0"/>
      <c r="NJU264" s="0"/>
      <c r="NJV264" s="0"/>
      <c r="NJW264" s="0"/>
      <c r="NJX264" s="0"/>
      <c r="NJY264" s="0"/>
      <c r="NJZ264" s="0"/>
      <c r="NKA264" s="0"/>
      <c r="NKB264" s="0"/>
      <c r="NKC264" s="0"/>
      <c r="NKD264" s="0"/>
      <c r="NKE264" s="0"/>
      <c r="NKF264" s="0"/>
      <c r="NKG264" s="0"/>
      <c r="NKH264" s="0"/>
      <c r="NKI264" s="0"/>
      <c r="NKJ264" s="0"/>
      <c r="NKK264" s="0"/>
      <c r="NKL264" s="0"/>
      <c r="NKM264" s="0"/>
      <c r="NKN264" s="0"/>
      <c r="NKO264" s="0"/>
      <c r="NKP264" s="0"/>
      <c r="NKQ264" s="0"/>
      <c r="NKR264" s="0"/>
      <c r="NKS264" s="0"/>
      <c r="NKT264" s="0"/>
      <c r="NKU264" s="0"/>
      <c r="NKV264" s="0"/>
      <c r="NKW264" s="0"/>
      <c r="NKX264" s="0"/>
      <c r="NKY264" s="0"/>
      <c r="NKZ264" s="0"/>
      <c r="NLA264" s="0"/>
      <c r="NLB264" s="0"/>
      <c r="NLC264" s="0"/>
      <c r="NLD264" s="0"/>
      <c r="NLE264" s="0"/>
      <c r="NLF264" s="0"/>
      <c r="NLG264" s="0"/>
      <c r="NLH264" s="0"/>
      <c r="NLI264" s="0"/>
      <c r="NLJ264" s="0"/>
      <c r="NLK264" s="0"/>
      <c r="NLL264" s="0"/>
      <c r="NLM264" s="0"/>
      <c r="NLN264" s="0"/>
      <c r="NLO264" s="0"/>
      <c r="NLP264" s="0"/>
      <c r="NLQ264" s="0"/>
      <c r="NLR264" s="0"/>
      <c r="NLS264" s="0"/>
      <c r="NLT264" s="0"/>
      <c r="NLU264" s="0"/>
      <c r="NLV264" s="0"/>
      <c r="NLW264" s="0"/>
      <c r="NLX264" s="0"/>
      <c r="NLY264" s="0"/>
      <c r="NLZ264" s="0"/>
      <c r="NMA264" s="0"/>
      <c r="NMB264" s="0"/>
      <c r="NMC264" s="0"/>
      <c r="NMD264" s="0"/>
      <c r="NME264" s="0"/>
      <c r="NMF264" s="0"/>
      <c r="NMG264" s="0"/>
      <c r="NMH264" s="0"/>
      <c r="NMI264" s="0"/>
      <c r="NMJ264" s="0"/>
      <c r="NMK264" s="0"/>
      <c r="NML264" s="0"/>
      <c r="NMM264" s="0"/>
      <c r="NMN264" s="0"/>
      <c r="NMO264" s="0"/>
      <c r="NMP264" s="0"/>
      <c r="NMQ264" s="0"/>
      <c r="NMR264" s="0"/>
      <c r="NMS264" s="0"/>
      <c r="NMT264" s="0"/>
      <c r="NMU264" s="0"/>
      <c r="NMV264" s="0"/>
      <c r="NMW264" s="0"/>
      <c r="NMX264" s="0"/>
      <c r="NMY264" s="0"/>
      <c r="NMZ264" s="0"/>
      <c r="NNA264" s="0"/>
      <c r="NNB264" s="0"/>
      <c r="NNC264" s="0"/>
      <c r="NND264" s="0"/>
      <c r="NNE264" s="0"/>
      <c r="NNF264" s="0"/>
      <c r="NNG264" s="0"/>
      <c r="NNH264" s="0"/>
      <c r="NNI264" s="0"/>
      <c r="NNJ264" s="0"/>
      <c r="NNK264" s="0"/>
      <c r="NNL264" s="0"/>
      <c r="NNM264" s="0"/>
      <c r="NNN264" s="0"/>
      <c r="NNO264" s="0"/>
      <c r="NNP264" s="0"/>
      <c r="NNQ264" s="0"/>
      <c r="NNR264" s="0"/>
      <c r="NNS264" s="0"/>
      <c r="NNT264" s="0"/>
      <c r="NNU264" s="0"/>
      <c r="NNV264" s="0"/>
      <c r="NNW264" s="0"/>
      <c r="NNX264" s="0"/>
      <c r="NNY264" s="0"/>
      <c r="NNZ264" s="0"/>
      <c r="NOA264" s="0"/>
      <c r="NOB264" s="0"/>
      <c r="NOC264" s="0"/>
      <c r="NOD264" s="0"/>
      <c r="NOE264" s="0"/>
      <c r="NOF264" s="0"/>
      <c r="NOG264" s="0"/>
      <c r="NOH264" s="0"/>
      <c r="NOI264" s="0"/>
      <c r="NOJ264" s="0"/>
      <c r="NOK264" s="0"/>
      <c r="NOL264" s="0"/>
      <c r="NOM264" s="0"/>
      <c r="NON264" s="0"/>
      <c r="NOO264" s="0"/>
      <c r="NOP264" s="0"/>
      <c r="NOQ264" s="0"/>
      <c r="NOR264" s="0"/>
      <c r="NOS264" s="0"/>
      <c r="NOT264" s="0"/>
      <c r="NOU264" s="0"/>
      <c r="NOV264" s="0"/>
      <c r="NOW264" s="0"/>
      <c r="NOX264" s="0"/>
      <c r="NOY264" s="0"/>
      <c r="NOZ264" s="0"/>
      <c r="NPA264" s="0"/>
      <c r="NPB264" s="0"/>
      <c r="NPC264" s="0"/>
      <c r="NPD264" s="0"/>
      <c r="NPE264" s="0"/>
      <c r="NPF264" s="0"/>
      <c r="NPG264" s="0"/>
      <c r="NPH264" s="0"/>
      <c r="NPI264" s="0"/>
      <c r="NPJ264" s="0"/>
      <c r="NPK264" s="0"/>
      <c r="NPL264" s="0"/>
      <c r="NPM264" s="0"/>
      <c r="NPN264" s="0"/>
      <c r="NPO264" s="0"/>
      <c r="NPP264" s="0"/>
      <c r="NPQ264" s="0"/>
      <c r="NPR264" s="0"/>
      <c r="NPS264" s="0"/>
      <c r="NPT264" s="0"/>
      <c r="NPU264" s="0"/>
      <c r="NPV264" s="0"/>
      <c r="NPW264" s="0"/>
      <c r="NPX264" s="0"/>
      <c r="NPY264" s="0"/>
      <c r="NPZ264" s="0"/>
      <c r="NQA264" s="0"/>
      <c r="NQB264" s="0"/>
      <c r="NQC264" s="0"/>
      <c r="NQD264" s="0"/>
      <c r="NQE264" s="0"/>
      <c r="NQF264" s="0"/>
      <c r="NQG264" s="0"/>
      <c r="NQH264" s="0"/>
      <c r="NQI264" s="0"/>
      <c r="NQJ264" s="0"/>
      <c r="NQK264" s="0"/>
      <c r="NQL264" s="0"/>
      <c r="NQM264" s="0"/>
      <c r="NQN264" s="0"/>
      <c r="NQO264" s="0"/>
      <c r="NQP264" s="0"/>
      <c r="NQQ264" s="0"/>
      <c r="NQR264" s="0"/>
      <c r="NQS264" s="0"/>
      <c r="NQT264" s="0"/>
      <c r="NQU264" s="0"/>
      <c r="NQV264" s="0"/>
      <c r="NQW264" s="0"/>
      <c r="NQX264" s="0"/>
      <c r="NQY264" s="0"/>
      <c r="NQZ264" s="0"/>
      <c r="NRA264" s="0"/>
      <c r="NRB264" s="0"/>
      <c r="NRC264" s="0"/>
      <c r="NRD264" s="0"/>
      <c r="NRE264" s="0"/>
      <c r="NRF264" s="0"/>
      <c r="NRG264" s="0"/>
      <c r="NRH264" s="0"/>
      <c r="NRI264" s="0"/>
      <c r="NRJ264" s="0"/>
      <c r="NRK264" s="0"/>
      <c r="NRL264" s="0"/>
      <c r="NRM264" s="0"/>
      <c r="NRN264" s="0"/>
      <c r="NRO264" s="0"/>
      <c r="NRP264" s="0"/>
      <c r="NRQ264" s="0"/>
      <c r="NRR264" s="0"/>
      <c r="NRS264" s="0"/>
      <c r="NRT264" s="0"/>
      <c r="NRU264" s="0"/>
      <c r="NRV264" s="0"/>
      <c r="NRW264" s="0"/>
      <c r="NRX264" s="0"/>
      <c r="NRY264" s="0"/>
      <c r="NRZ264" s="0"/>
      <c r="NSA264" s="0"/>
      <c r="NSB264" s="0"/>
      <c r="NSC264" s="0"/>
      <c r="NSD264" s="0"/>
      <c r="NSE264" s="0"/>
      <c r="NSF264" s="0"/>
      <c r="NSG264" s="0"/>
      <c r="NSH264" s="0"/>
      <c r="NSI264" s="0"/>
      <c r="NSJ264" s="0"/>
      <c r="NSK264" s="0"/>
      <c r="NSL264" s="0"/>
      <c r="NSM264" s="0"/>
      <c r="NSN264" s="0"/>
      <c r="NSO264" s="0"/>
      <c r="NSP264" s="0"/>
      <c r="NSQ264" s="0"/>
      <c r="NSR264" s="0"/>
      <c r="NSS264" s="0"/>
      <c r="NST264" s="0"/>
      <c r="NSU264" s="0"/>
      <c r="NSV264" s="0"/>
      <c r="NSW264" s="0"/>
      <c r="NSX264" s="0"/>
      <c r="NSY264" s="0"/>
      <c r="NSZ264" s="0"/>
      <c r="NTA264" s="0"/>
      <c r="NTB264" s="0"/>
      <c r="NTC264" s="0"/>
      <c r="NTD264" s="0"/>
      <c r="NTE264" s="0"/>
      <c r="NTF264" s="0"/>
      <c r="NTG264" s="0"/>
      <c r="NTH264" s="0"/>
      <c r="NTI264" s="0"/>
      <c r="NTJ264" s="0"/>
      <c r="NTK264" s="0"/>
      <c r="NTL264" s="0"/>
      <c r="NTM264" s="0"/>
      <c r="NTN264" s="0"/>
      <c r="NTO264" s="0"/>
      <c r="NTP264" s="0"/>
      <c r="NTQ264" s="0"/>
      <c r="NTR264" s="0"/>
      <c r="NTS264" s="0"/>
      <c r="NTT264" s="0"/>
      <c r="NTU264" s="0"/>
      <c r="NTV264" s="0"/>
      <c r="NTW264" s="0"/>
      <c r="NTX264" s="0"/>
      <c r="NTY264" s="0"/>
      <c r="NTZ264" s="0"/>
      <c r="NUA264" s="0"/>
      <c r="NUB264" s="0"/>
      <c r="NUC264" s="0"/>
      <c r="NUD264" s="0"/>
      <c r="NUE264" s="0"/>
      <c r="NUF264" s="0"/>
      <c r="NUG264" s="0"/>
      <c r="NUH264" s="0"/>
      <c r="NUI264" s="0"/>
      <c r="NUJ264" s="0"/>
      <c r="NUK264" s="0"/>
      <c r="NUL264" s="0"/>
      <c r="NUM264" s="0"/>
      <c r="NUN264" s="0"/>
      <c r="NUO264" s="0"/>
      <c r="NUP264" s="0"/>
      <c r="NUQ264" s="0"/>
      <c r="NUR264" s="0"/>
      <c r="NUS264" s="0"/>
      <c r="NUT264" s="0"/>
      <c r="NUU264" s="0"/>
      <c r="NUV264" s="0"/>
      <c r="NUW264" s="0"/>
      <c r="NUX264" s="0"/>
      <c r="NUY264" s="0"/>
      <c r="NUZ264" s="0"/>
      <c r="NVA264" s="0"/>
      <c r="NVB264" s="0"/>
      <c r="NVC264" s="0"/>
      <c r="NVD264" s="0"/>
      <c r="NVE264" s="0"/>
      <c r="NVF264" s="0"/>
      <c r="NVG264" s="0"/>
      <c r="NVH264" s="0"/>
      <c r="NVI264" s="0"/>
      <c r="NVJ264" s="0"/>
      <c r="NVK264" s="0"/>
      <c r="NVL264" s="0"/>
      <c r="NVM264" s="0"/>
      <c r="NVN264" s="0"/>
      <c r="NVO264" s="0"/>
      <c r="NVP264" s="0"/>
      <c r="NVQ264" s="0"/>
      <c r="NVR264" s="0"/>
      <c r="NVS264" s="0"/>
      <c r="NVT264" s="0"/>
      <c r="NVU264" s="0"/>
      <c r="NVV264" s="0"/>
      <c r="NVW264" s="0"/>
      <c r="NVX264" s="0"/>
      <c r="NVY264" s="0"/>
      <c r="NVZ264" s="0"/>
      <c r="NWA264" s="0"/>
      <c r="NWB264" s="0"/>
      <c r="NWC264" s="0"/>
      <c r="NWD264" s="0"/>
      <c r="NWE264" s="0"/>
      <c r="NWF264" s="0"/>
      <c r="NWG264" s="0"/>
      <c r="NWH264" s="0"/>
      <c r="NWI264" s="0"/>
      <c r="NWJ264" s="0"/>
      <c r="NWK264" s="0"/>
      <c r="NWL264" s="0"/>
      <c r="NWM264" s="0"/>
      <c r="NWN264" s="0"/>
      <c r="NWO264" s="0"/>
      <c r="NWP264" s="0"/>
      <c r="NWQ264" s="0"/>
      <c r="NWR264" s="0"/>
      <c r="NWS264" s="0"/>
      <c r="NWT264" s="0"/>
      <c r="NWU264" s="0"/>
      <c r="NWV264" s="0"/>
      <c r="NWW264" s="0"/>
      <c r="NWX264" s="0"/>
      <c r="NWY264" s="0"/>
      <c r="NWZ264" s="0"/>
      <c r="NXA264" s="0"/>
      <c r="NXB264" s="0"/>
      <c r="NXC264" s="0"/>
      <c r="NXD264" s="0"/>
      <c r="NXE264" s="0"/>
      <c r="NXF264" s="0"/>
      <c r="NXG264" s="0"/>
      <c r="NXH264" s="0"/>
      <c r="NXI264" s="0"/>
      <c r="NXJ264" s="0"/>
      <c r="NXK264" s="0"/>
      <c r="NXL264" s="0"/>
      <c r="NXM264" s="0"/>
      <c r="NXN264" s="0"/>
      <c r="NXO264" s="0"/>
      <c r="NXP264" s="0"/>
      <c r="NXQ264" s="0"/>
      <c r="NXR264" s="0"/>
      <c r="NXS264" s="0"/>
      <c r="NXT264" s="0"/>
      <c r="NXU264" s="0"/>
      <c r="NXV264" s="0"/>
      <c r="NXW264" s="0"/>
      <c r="NXX264" s="0"/>
      <c r="NXY264" s="0"/>
      <c r="NXZ264" s="0"/>
      <c r="NYA264" s="0"/>
      <c r="NYB264" s="0"/>
      <c r="NYC264" s="0"/>
      <c r="NYD264" s="0"/>
      <c r="NYE264" s="0"/>
      <c r="NYF264" s="0"/>
      <c r="NYG264" s="0"/>
      <c r="NYH264" s="0"/>
      <c r="NYI264" s="0"/>
      <c r="NYJ264" s="0"/>
      <c r="NYK264" s="0"/>
      <c r="NYL264" s="0"/>
      <c r="NYM264" s="0"/>
      <c r="NYN264" s="0"/>
      <c r="NYO264" s="0"/>
      <c r="NYP264" s="0"/>
      <c r="NYQ264" s="0"/>
      <c r="NYR264" s="0"/>
      <c r="NYS264" s="0"/>
      <c r="NYT264" s="0"/>
      <c r="NYU264" s="0"/>
      <c r="NYV264" s="0"/>
      <c r="NYW264" s="0"/>
      <c r="NYX264" s="0"/>
      <c r="NYY264" s="0"/>
      <c r="NYZ264" s="0"/>
      <c r="NZA264" s="0"/>
      <c r="NZB264" s="0"/>
      <c r="NZC264" s="0"/>
      <c r="NZD264" s="0"/>
      <c r="NZE264" s="0"/>
      <c r="NZF264" s="0"/>
      <c r="NZG264" s="0"/>
      <c r="NZH264" s="0"/>
      <c r="NZI264" s="0"/>
      <c r="NZJ264" s="0"/>
      <c r="NZK264" s="0"/>
      <c r="NZL264" s="0"/>
      <c r="NZM264" s="0"/>
      <c r="NZN264" s="0"/>
      <c r="NZO264" s="0"/>
      <c r="NZP264" s="0"/>
      <c r="NZQ264" s="0"/>
      <c r="NZR264" s="0"/>
      <c r="NZS264" s="0"/>
      <c r="NZT264" s="0"/>
      <c r="NZU264" s="0"/>
      <c r="NZV264" s="0"/>
      <c r="NZW264" s="0"/>
      <c r="NZX264" s="0"/>
      <c r="NZY264" s="0"/>
      <c r="NZZ264" s="0"/>
      <c r="OAA264" s="0"/>
      <c r="OAB264" s="0"/>
      <c r="OAC264" s="0"/>
      <c r="OAD264" s="0"/>
      <c r="OAE264" s="0"/>
      <c r="OAF264" s="0"/>
      <c r="OAG264" s="0"/>
      <c r="OAH264" s="0"/>
      <c r="OAI264" s="0"/>
      <c r="OAJ264" s="0"/>
      <c r="OAK264" s="0"/>
      <c r="OAL264" s="0"/>
      <c r="OAM264" s="0"/>
      <c r="OAN264" s="0"/>
      <c r="OAO264" s="0"/>
      <c r="OAP264" s="0"/>
      <c r="OAQ264" s="0"/>
      <c r="OAR264" s="0"/>
      <c r="OAS264" s="0"/>
      <c r="OAT264" s="0"/>
      <c r="OAU264" s="0"/>
      <c r="OAV264" s="0"/>
      <c r="OAW264" s="0"/>
      <c r="OAX264" s="0"/>
      <c r="OAY264" s="0"/>
      <c r="OAZ264" s="0"/>
      <c r="OBA264" s="0"/>
      <c r="OBB264" s="0"/>
      <c r="OBC264" s="0"/>
      <c r="OBD264" s="0"/>
      <c r="OBE264" s="0"/>
      <c r="OBF264" s="0"/>
      <c r="OBG264" s="0"/>
      <c r="OBH264" s="0"/>
      <c r="OBI264" s="0"/>
      <c r="OBJ264" s="0"/>
      <c r="OBK264" s="0"/>
      <c r="OBL264" s="0"/>
      <c r="OBM264" s="0"/>
      <c r="OBN264" s="0"/>
      <c r="OBO264" s="0"/>
      <c r="OBP264" s="0"/>
      <c r="OBQ264" s="0"/>
      <c r="OBR264" s="0"/>
      <c r="OBS264" s="0"/>
      <c r="OBT264" s="0"/>
      <c r="OBU264" s="0"/>
      <c r="OBV264" s="0"/>
      <c r="OBW264" s="0"/>
      <c r="OBX264" s="0"/>
      <c r="OBY264" s="0"/>
      <c r="OBZ264" s="0"/>
      <c r="OCA264" s="0"/>
      <c r="OCB264" s="0"/>
      <c r="OCC264" s="0"/>
      <c r="OCD264" s="0"/>
      <c r="OCE264" s="0"/>
      <c r="OCF264" s="0"/>
      <c r="OCG264" s="0"/>
      <c r="OCH264" s="0"/>
      <c r="OCI264" s="0"/>
      <c r="OCJ264" s="0"/>
      <c r="OCK264" s="0"/>
      <c r="OCL264" s="0"/>
      <c r="OCM264" s="0"/>
      <c r="OCN264" s="0"/>
      <c r="OCO264" s="0"/>
      <c r="OCP264" s="0"/>
      <c r="OCQ264" s="0"/>
      <c r="OCR264" s="0"/>
      <c r="OCS264" s="0"/>
      <c r="OCT264" s="0"/>
      <c r="OCU264" s="0"/>
      <c r="OCV264" s="0"/>
      <c r="OCW264" s="0"/>
      <c r="OCX264" s="0"/>
      <c r="OCY264" s="0"/>
      <c r="OCZ264" s="0"/>
      <c r="ODA264" s="0"/>
      <c r="ODB264" s="0"/>
      <c r="ODC264" s="0"/>
      <c r="ODD264" s="0"/>
      <c r="ODE264" s="0"/>
      <c r="ODF264" s="0"/>
      <c r="ODG264" s="0"/>
      <c r="ODH264" s="0"/>
      <c r="ODI264" s="0"/>
      <c r="ODJ264" s="0"/>
      <c r="ODK264" s="0"/>
      <c r="ODL264" s="0"/>
      <c r="ODM264" s="0"/>
      <c r="ODN264" s="0"/>
      <c r="ODO264" s="0"/>
      <c r="ODP264" s="0"/>
      <c r="ODQ264" s="0"/>
      <c r="ODR264" s="0"/>
      <c r="ODS264" s="0"/>
      <c r="ODT264" s="0"/>
      <c r="ODU264" s="0"/>
      <c r="ODV264" s="0"/>
      <c r="ODW264" s="0"/>
      <c r="ODX264" s="0"/>
      <c r="ODY264" s="0"/>
      <c r="ODZ264" s="0"/>
      <c r="OEA264" s="0"/>
      <c r="OEB264" s="0"/>
      <c r="OEC264" s="0"/>
      <c r="OED264" s="0"/>
      <c r="OEE264" s="0"/>
      <c r="OEF264" s="0"/>
      <c r="OEG264" s="0"/>
      <c r="OEH264" s="0"/>
      <c r="OEI264" s="0"/>
      <c r="OEJ264" s="0"/>
      <c r="OEK264" s="0"/>
      <c r="OEL264" s="0"/>
      <c r="OEM264" s="0"/>
      <c r="OEN264" s="0"/>
      <c r="OEO264" s="0"/>
      <c r="OEP264" s="0"/>
      <c r="OEQ264" s="0"/>
      <c r="OER264" s="0"/>
      <c r="OES264" s="0"/>
      <c r="OET264" s="0"/>
      <c r="OEU264" s="0"/>
      <c r="OEV264" s="0"/>
      <c r="OEW264" s="0"/>
      <c r="OEX264" s="0"/>
      <c r="OEY264" s="0"/>
      <c r="OEZ264" s="0"/>
      <c r="OFA264" s="0"/>
      <c r="OFB264" s="0"/>
      <c r="OFC264" s="0"/>
      <c r="OFD264" s="0"/>
      <c r="OFE264" s="0"/>
      <c r="OFF264" s="0"/>
      <c r="OFG264" s="0"/>
      <c r="OFH264" s="0"/>
      <c r="OFI264" s="0"/>
      <c r="OFJ264" s="0"/>
      <c r="OFK264" s="0"/>
      <c r="OFL264" s="0"/>
      <c r="OFM264" s="0"/>
      <c r="OFN264" s="0"/>
      <c r="OFO264" s="0"/>
      <c r="OFP264" s="0"/>
      <c r="OFQ264" s="0"/>
      <c r="OFR264" s="0"/>
      <c r="OFS264" s="0"/>
      <c r="OFT264" s="0"/>
      <c r="OFU264" s="0"/>
      <c r="OFV264" s="0"/>
      <c r="OFW264" s="0"/>
      <c r="OFX264" s="0"/>
      <c r="OFY264" s="0"/>
      <c r="OFZ264" s="0"/>
      <c r="OGA264" s="0"/>
      <c r="OGB264" s="0"/>
      <c r="OGC264" s="0"/>
      <c r="OGD264" s="0"/>
      <c r="OGE264" s="0"/>
      <c r="OGF264" s="0"/>
      <c r="OGG264" s="0"/>
      <c r="OGH264" s="0"/>
      <c r="OGI264" s="0"/>
      <c r="OGJ264" s="0"/>
      <c r="OGK264" s="0"/>
      <c r="OGL264" s="0"/>
      <c r="OGM264" s="0"/>
      <c r="OGN264" s="0"/>
      <c r="OGO264" s="0"/>
      <c r="OGP264" s="0"/>
      <c r="OGQ264" s="0"/>
      <c r="OGR264" s="0"/>
      <c r="OGS264" s="0"/>
      <c r="OGT264" s="0"/>
      <c r="OGU264" s="0"/>
      <c r="OGV264" s="0"/>
      <c r="OGW264" s="0"/>
      <c r="OGX264" s="0"/>
      <c r="OGY264" s="0"/>
      <c r="OGZ264" s="0"/>
      <c r="OHA264" s="0"/>
      <c r="OHB264" s="0"/>
      <c r="OHC264" s="0"/>
      <c r="OHD264" s="0"/>
      <c r="OHE264" s="0"/>
      <c r="OHF264" s="0"/>
      <c r="OHG264" s="0"/>
      <c r="OHH264" s="0"/>
      <c r="OHI264" s="0"/>
      <c r="OHJ264" s="0"/>
      <c r="OHK264" s="0"/>
      <c r="OHL264" s="0"/>
      <c r="OHM264" s="0"/>
      <c r="OHN264" s="0"/>
      <c r="OHO264" s="0"/>
      <c r="OHP264" s="0"/>
      <c r="OHQ264" s="0"/>
      <c r="OHR264" s="0"/>
      <c r="OHS264" s="0"/>
      <c r="OHT264" s="0"/>
      <c r="OHU264" s="0"/>
      <c r="OHV264" s="0"/>
      <c r="OHW264" s="0"/>
      <c r="OHX264" s="0"/>
      <c r="OHY264" s="0"/>
      <c r="OHZ264" s="0"/>
      <c r="OIA264" s="0"/>
      <c r="OIB264" s="0"/>
      <c r="OIC264" s="0"/>
      <c r="OID264" s="0"/>
      <c r="OIE264" s="0"/>
      <c r="OIF264" s="0"/>
      <c r="OIG264" s="0"/>
      <c r="OIH264" s="0"/>
      <c r="OII264" s="0"/>
      <c r="OIJ264" s="0"/>
      <c r="OIK264" s="0"/>
      <c r="OIL264" s="0"/>
      <c r="OIM264" s="0"/>
      <c r="OIN264" s="0"/>
      <c r="OIO264" s="0"/>
      <c r="OIP264" s="0"/>
      <c r="OIQ264" s="0"/>
      <c r="OIR264" s="0"/>
      <c r="OIS264" s="0"/>
      <c r="OIT264" s="0"/>
      <c r="OIU264" s="0"/>
      <c r="OIV264" s="0"/>
      <c r="OIW264" s="0"/>
      <c r="OIX264" s="0"/>
      <c r="OIY264" s="0"/>
      <c r="OIZ264" s="0"/>
      <c r="OJA264" s="0"/>
      <c r="OJB264" s="0"/>
      <c r="OJC264" s="0"/>
      <c r="OJD264" s="0"/>
      <c r="OJE264" s="0"/>
      <c r="OJF264" s="0"/>
      <c r="OJG264" s="0"/>
      <c r="OJH264" s="0"/>
      <c r="OJI264" s="0"/>
      <c r="OJJ264" s="0"/>
      <c r="OJK264" s="0"/>
      <c r="OJL264" s="0"/>
      <c r="OJM264" s="0"/>
      <c r="OJN264" s="0"/>
      <c r="OJO264" s="0"/>
      <c r="OJP264" s="0"/>
      <c r="OJQ264" s="0"/>
      <c r="OJR264" s="0"/>
      <c r="OJS264" s="0"/>
      <c r="OJT264" s="0"/>
      <c r="OJU264" s="0"/>
      <c r="OJV264" s="0"/>
      <c r="OJW264" s="0"/>
      <c r="OJX264" s="0"/>
      <c r="OJY264" s="0"/>
      <c r="OJZ264" s="0"/>
      <c r="OKA264" s="0"/>
      <c r="OKB264" s="0"/>
      <c r="OKC264" s="0"/>
      <c r="OKD264" s="0"/>
      <c r="OKE264" s="0"/>
      <c r="OKF264" s="0"/>
      <c r="OKG264" s="0"/>
      <c r="OKH264" s="0"/>
      <c r="OKI264" s="0"/>
      <c r="OKJ264" s="0"/>
      <c r="OKK264" s="0"/>
      <c r="OKL264" s="0"/>
      <c r="OKM264" s="0"/>
      <c r="OKN264" s="0"/>
      <c r="OKO264" s="0"/>
      <c r="OKP264" s="0"/>
      <c r="OKQ264" s="0"/>
      <c r="OKR264" s="0"/>
      <c r="OKS264" s="0"/>
      <c r="OKT264" s="0"/>
      <c r="OKU264" s="0"/>
      <c r="OKV264" s="0"/>
      <c r="OKW264" s="0"/>
      <c r="OKX264" s="0"/>
      <c r="OKY264" s="0"/>
      <c r="OKZ264" s="0"/>
      <c r="OLA264" s="0"/>
      <c r="OLB264" s="0"/>
      <c r="OLC264" s="0"/>
      <c r="OLD264" s="0"/>
      <c r="OLE264" s="0"/>
      <c r="OLF264" s="0"/>
      <c r="OLG264" s="0"/>
      <c r="OLH264" s="0"/>
      <c r="OLI264" s="0"/>
      <c r="OLJ264" s="0"/>
      <c r="OLK264" s="0"/>
      <c r="OLL264" s="0"/>
      <c r="OLM264" s="0"/>
      <c r="OLN264" s="0"/>
      <c r="OLO264" s="0"/>
      <c r="OLP264" s="0"/>
      <c r="OLQ264" s="0"/>
      <c r="OLR264" s="0"/>
      <c r="OLS264" s="0"/>
      <c r="OLT264" s="0"/>
      <c r="OLU264" s="0"/>
      <c r="OLV264" s="0"/>
      <c r="OLW264" s="0"/>
      <c r="OLX264" s="0"/>
      <c r="OLY264" s="0"/>
      <c r="OLZ264" s="0"/>
      <c r="OMA264" s="0"/>
      <c r="OMB264" s="0"/>
      <c r="OMC264" s="0"/>
      <c r="OMD264" s="0"/>
      <c r="OME264" s="0"/>
      <c r="OMF264" s="0"/>
      <c r="OMG264" s="0"/>
      <c r="OMH264" s="0"/>
      <c r="OMI264" s="0"/>
      <c r="OMJ264" s="0"/>
      <c r="OMK264" s="0"/>
      <c r="OML264" s="0"/>
      <c r="OMM264" s="0"/>
      <c r="OMN264" s="0"/>
      <c r="OMO264" s="0"/>
      <c r="OMP264" s="0"/>
      <c r="OMQ264" s="0"/>
      <c r="OMR264" s="0"/>
      <c r="OMS264" s="0"/>
      <c r="OMT264" s="0"/>
      <c r="OMU264" s="0"/>
      <c r="OMV264" s="0"/>
      <c r="OMW264" s="0"/>
      <c r="OMX264" s="0"/>
      <c r="OMY264" s="0"/>
      <c r="OMZ264" s="0"/>
      <c r="ONA264" s="0"/>
      <c r="ONB264" s="0"/>
      <c r="ONC264" s="0"/>
      <c r="OND264" s="0"/>
      <c r="ONE264" s="0"/>
      <c r="ONF264" s="0"/>
      <c r="ONG264" s="0"/>
      <c r="ONH264" s="0"/>
      <c r="ONI264" s="0"/>
      <c r="ONJ264" s="0"/>
      <c r="ONK264" s="0"/>
      <c r="ONL264" s="0"/>
      <c r="ONM264" s="0"/>
      <c r="ONN264" s="0"/>
      <c r="ONO264" s="0"/>
      <c r="ONP264" s="0"/>
      <c r="ONQ264" s="0"/>
      <c r="ONR264" s="0"/>
      <c r="ONS264" s="0"/>
      <c r="ONT264" s="0"/>
      <c r="ONU264" s="0"/>
      <c r="ONV264" s="0"/>
      <c r="ONW264" s="0"/>
      <c r="ONX264" s="0"/>
      <c r="ONY264" s="0"/>
      <c r="ONZ264" s="0"/>
      <c r="OOA264" s="0"/>
      <c r="OOB264" s="0"/>
      <c r="OOC264" s="0"/>
      <c r="OOD264" s="0"/>
      <c r="OOE264" s="0"/>
      <c r="OOF264" s="0"/>
      <c r="OOG264" s="0"/>
      <c r="OOH264" s="0"/>
      <c r="OOI264" s="0"/>
      <c r="OOJ264" s="0"/>
      <c r="OOK264" s="0"/>
      <c r="OOL264" s="0"/>
      <c r="OOM264" s="0"/>
      <c r="OON264" s="0"/>
      <c r="OOO264" s="0"/>
      <c r="OOP264" s="0"/>
      <c r="OOQ264" s="0"/>
      <c r="OOR264" s="0"/>
      <c r="OOS264" s="0"/>
      <c r="OOT264" s="0"/>
      <c r="OOU264" s="0"/>
      <c r="OOV264" s="0"/>
      <c r="OOW264" s="0"/>
      <c r="OOX264" s="0"/>
      <c r="OOY264" s="0"/>
      <c r="OOZ264" s="0"/>
      <c r="OPA264" s="0"/>
      <c r="OPB264" s="0"/>
      <c r="OPC264" s="0"/>
      <c r="OPD264" s="0"/>
      <c r="OPE264" s="0"/>
      <c r="OPF264" s="0"/>
      <c r="OPG264" s="0"/>
      <c r="OPH264" s="0"/>
      <c r="OPI264" s="0"/>
      <c r="OPJ264" s="0"/>
      <c r="OPK264" s="0"/>
      <c r="OPL264" s="0"/>
      <c r="OPM264" s="0"/>
      <c r="OPN264" s="0"/>
      <c r="OPO264" s="0"/>
      <c r="OPP264" s="0"/>
      <c r="OPQ264" s="0"/>
      <c r="OPR264" s="0"/>
      <c r="OPS264" s="0"/>
      <c r="OPT264" s="0"/>
      <c r="OPU264" s="0"/>
      <c r="OPV264" s="0"/>
      <c r="OPW264" s="0"/>
      <c r="OPX264" s="0"/>
      <c r="OPY264" s="0"/>
      <c r="OPZ264" s="0"/>
      <c r="OQA264" s="0"/>
      <c r="OQB264" s="0"/>
      <c r="OQC264" s="0"/>
      <c r="OQD264" s="0"/>
      <c r="OQE264" s="0"/>
      <c r="OQF264" s="0"/>
      <c r="OQG264" s="0"/>
      <c r="OQH264" s="0"/>
      <c r="OQI264" s="0"/>
      <c r="OQJ264" s="0"/>
      <c r="OQK264" s="0"/>
      <c r="OQL264" s="0"/>
      <c r="OQM264" s="0"/>
      <c r="OQN264" s="0"/>
      <c r="OQO264" s="0"/>
      <c r="OQP264" s="0"/>
      <c r="OQQ264" s="0"/>
      <c r="OQR264" s="0"/>
      <c r="OQS264" s="0"/>
      <c r="OQT264" s="0"/>
      <c r="OQU264" s="0"/>
      <c r="OQV264" s="0"/>
      <c r="OQW264" s="0"/>
      <c r="OQX264" s="0"/>
      <c r="OQY264" s="0"/>
      <c r="OQZ264" s="0"/>
      <c r="ORA264" s="0"/>
      <c r="ORB264" s="0"/>
      <c r="ORC264" s="0"/>
      <c r="ORD264" s="0"/>
      <c r="ORE264" s="0"/>
      <c r="ORF264" s="0"/>
      <c r="ORG264" s="0"/>
      <c r="ORH264" s="0"/>
      <c r="ORI264" s="0"/>
      <c r="ORJ264" s="0"/>
      <c r="ORK264" s="0"/>
      <c r="ORL264" s="0"/>
      <c r="ORM264" s="0"/>
      <c r="ORN264" s="0"/>
      <c r="ORO264" s="0"/>
      <c r="ORP264" s="0"/>
      <c r="ORQ264" s="0"/>
      <c r="ORR264" s="0"/>
      <c r="ORS264" s="0"/>
      <c r="ORT264" s="0"/>
      <c r="ORU264" s="0"/>
      <c r="ORV264" s="0"/>
      <c r="ORW264" s="0"/>
      <c r="ORX264" s="0"/>
      <c r="ORY264" s="0"/>
      <c r="ORZ264" s="0"/>
      <c r="OSA264" s="0"/>
      <c r="OSB264" s="0"/>
      <c r="OSC264" s="0"/>
      <c r="OSD264" s="0"/>
      <c r="OSE264" s="0"/>
      <c r="OSF264" s="0"/>
      <c r="OSG264" s="0"/>
      <c r="OSH264" s="0"/>
      <c r="OSI264" s="0"/>
      <c r="OSJ264" s="0"/>
      <c r="OSK264" s="0"/>
      <c r="OSL264" s="0"/>
      <c r="OSM264" s="0"/>
      <c r="OSN264" s="0"/>
      <c r="OSO264" s="0"/>
      <c r="OSP264" s="0"/>
      <c r="OSQ264" s="0"/>
      <c r="OSR264" s="0"/>
      <c r="OSS264" s="0"/>
      <c r="OST264" s="0"/>
      <c r="OSU264" s="0"/>
      <c r="OSV264" s="0"/>
      <c r="OSW264" s="0"/>
      <c r="OSX264" s="0"/>
      <c r="OSY264" s="0"/>
      <c r="OSZ264" s="0"/>
      <c r="OTA264" s="0"/>
      <c r="OTB264" s="0"/>
      <c r="OTC264" s="0"/>
      <c r="OTD264" s="0"/>
      <c r="OTE264" s="0"/>
      <c r="OTF264" s="0"/>
      <c r="OTG264" s="0"/>
      <c r="OTH264" s="0"/>
      <c r="OTI264" s="0"/>
      <c r="OTJ264" s="0"/>
      <c r="OTK264" s="0"/>
      <c r="OTL264" s="0"/>
      <c r="OTM264" s="0"/>
      <c r="OTN264" s="0"/>
      <c r="OTO264" s="0"/>
      <c r="OTP264" s="0"/>
      <c r="OTQ264" s="0"/>
      <c r="OTR264" s="0"/>
      <c r="OTS264" s="0"/>
      <c r="OTT264" s="0"/>
      <c r="OTU264" s="0"/>
      <c r="OTV264" s="0"/>
      <c r="OTW264" s="0"/>
      <c r="OTX264" s="0"/>
      <c r="OTY264" s="0"/>
      <c r="OTZ264" s="0"/>
      <c r="OUA264" s="0"/>
      <c r="OUB264" s="0"/>
      <c r="OUC264" s="0"/>
      <c r="OUD264" s="0"/>
      <c r="OUE264" s="0"/>
      <c r="OUF264" s="0"/>
      <c r="OUG264" s="0"/>
      <c r="OUH264" s="0"/>
      <c r="OUI264" s="0"/>
      <c r="OUJ264" s="0"/>
      <c r="OUK264" s="0"/>
      <c r="OUL264" s="0"/>
      <c r="OUM264" s="0"/>
      <c r="OUN264" s="0"/>
      <c r="OUO264" s="0"/>
      <c r="OUP264" s="0"/>
      <c r="OUQ264" s="0"/>
      <c r="OUR264" s="0"/>
      <c r="OUS264" s="0"/>
      <c r="OUT264" s="0"/>
      <c r="OUU264" s="0"/>
      <c r="OUV264" s="0"/>
      <c r="OUW264" s="0"/>
      <c r="OUX264" s="0"/>
      <c r="OUY264" s="0"/>
      <c r="OUZ264" s="0"/>
      <c r="OVA264" s="0"/>
      <c r="OVB264" s="0"/>
      <c r="OVC264" s="0"/>
      <c r="OVD264" s="0"/>
      <c r="OVE264" s="0"/>
      <c r="OVF264" s="0"/>
      <c r="OVG264" s="0"/>
      <c r="OVH264" s="0"/>
      <c r="OVI264" s="0"/>
      <c r="OVJ264" s="0"/>
      <c r="OVK264" s="0"/>
      <c r="OVL264" s="0"/>
      <c r="OVM264" s="0"/>
      <c r="OVN264" s="0"/>
      <c r="OVO264" s="0"/>
      <c r="OVP264" s="0"/>
      <c r="OVQ264" s="0"/>
      <c r="OVR264" s="0"/>
      <c r="OVS264" s="0"/>
      <c r="OVT264" s="0"/>
      <c r="OVU264" s="0"/>
      <c r="OVV264" s="0"/>
      <c r="OVW264" s="0"/>
      <c r="OVX264" s="0"/>
      <c r="OVY264" s="0"/>
      <c r="OVZ264" s="0"/>
      <c r="OWA264" s="0"/>
      <c r="OWB264" s="0"/>
      <c r="OWC264" s="0"/>
      <c r="OWD264" s="0"/>
      <c r="OWE264" s="0"/>
      <c r="OWF264" s="0"/>
      <c r="OWG264" s="0"/>
      <c r="OWH264" s="0"/>
      <c r="OWI264" s="0"/>
      <c r="OWJ264" s="0"/>
      <c r="OWK264" s="0"/>
      <c r="OWL264" s="0"/>
      <c r="OWM264" s="0"/>
      <c r="OWN264" s="0"/>
      <c r="OWO264" s="0"/>
      <c r="OWP264" s="0"/>
      <c r="OWQ264" s="0"/>
      <c r="OWR264" s="0"/>
      <c r="OWS264" s="0"/>
      <c r="OWT264" s="0"/>
      <c r="OWU264" s="0"/>
      <c r="OWV264" s="0"/>
      <c r="OWW264" s="0"/>
      <c r="OWX264" s="0"/>
      <c r="OWY264" s="0"/>
      <c r="OWZ264" s="0"/>
      <c r="OXA264" s="0"/>
      <c r="OXB264" s="0"/>
      <c r="OXC264" s="0"/>
      <c r="OXD264" s="0"/>
      <c r="OXE264" s="0"/>
      <c r="OXF264" s="0"/>
      <c r="OXG264" s="0"/>
      <c r="OXH264" s="0"/>
      <c r="OXI264" s="0"/>
      <c r="OXJ264" s="0"/>
      <c r="OXK264" s="0"/>
      <c r="OXL264" s="0"/>
      <c r="OXM264" s="0"/>
      <c r="OXN264" s="0"/>
      <c r="OXO264" s="0"/>
      <c r="OXP264" s="0"/>
      <c r="OXQ264" s="0"/>
      <c r="OXR264" s="0"/>
      <c r="OXS264" s="0"/>
      <c r="OXT264" s="0"/>
      <c r="OXU264" s="0"/>
      <c r="OXV264" s="0"/>
      <c r="OXW264" s="0"/>
      <c r="OXX264" s="0"/>
      <c r="OXY264" s="0"/>
      <c r="OXZ264" s="0"/>
      <c r="OYA264" s="0"/>
      <c r="OYB264" s="0"/>
      <c r="OYC264" s="0"/>
      <c r="OYD264" s="0"/>
      <c r="OYE264" s="0"/>
      <c r="OYF264" s="0"/>
      <c r="OYG264" s="0"/>
      <c r="OYH264" s="0"/>
      <c r="OYI264" s="0"/>
      <c r="OYJ264" s="0"/>
      <c r="OYK264" s="0"/>
      <c r="OYL264" s="0"/>
      <c r="OYM264" s="0"/>
      <c r="OYN264" s="0"/>
      <c r="OYO264" s="0"/>
      <c r="OYP264" s="0"/>
      <c r="OYQ264" s="0"/>
      <c r="OYR264" s="0"/>
      <c r="OYS264" s="0"/>
      <c r="OYT264" s="0"/>
      <c r="OYU264" s="0"/>
      <c r="OYV264" s="0"/>
      <c r="OYW264" s="0"/>
      <c r="OYX264" s="0"/>
      <c r="OYY264" s="0"/>
      <c r="OYZ264" s="0"/>
      <c r="OZA264" s="0"/>
      <c r="OZB264" s="0"/>
      <c r="OZC264" s="0"/>
      <c r="OZD264" s="0"/>
      <c r="OZE264" s="0"/>
      <c r="OZF264" s="0"/>
      <c r="OZG264" s="0"/>
      <c r="OZH264" s="0"/>
      <c r="OZI264" s="0"/>
      <c r="OZJ264" s="0"/>
      <c r="OZK264" s="0"/>
      <c r="OZL264" s="0"/>
      <c r="OZM264" s="0"/>
      <c r="OZN264" s="0"/>
      <c r="OZO264" s="0"/>
      <c r="OZP264" s="0"/>
      <c r="OZQ264" s="0"/>
      <c r="OZR264" s="0"/>
      <c r="OZS264" s="0"/>
      <c r="OZT264" s="0"/>
      <c r="OZU264" s="0"/>
      <c r="OZV264" s="0"/>
      <c r="OZW264" s="0"/>
      <c r="OZX264" s="0"/>
      <c r="OZY264" s="0"/>
      <c r="OZZ264" s="0"/>
      <c r="PAA264" s="0"/>
      <c r="PAB264" s="0"/>
      <c r="PAC264" s="0"/>
      <c r="PAD264" s="0"/>
      <c r="PAE264" s="0"/>
      <c r="PAF264" s="0"/>
      <c r="PAG264" s="0"/>
      <c r="PAH264" s="0"/>
      <c r="PAI264" s="0"/>
      <c r="PAJ264" s="0"/>
      <c r="PAK264" s="0"/>
      <c r="PAL264" s="0"/>
      <c r="PAM264" s="0"/>
      <c r="PAN264" s="0"/>
      <c r="PAO264" s="0"/>
      <c r="PAP264" s="0"/>
      <c r="PAQ264" s="0"/>
      <c r="PAR264" s="0"/>
      <c r="PAS264" s="0"/>
      <c r="PAT264" s="0"/>
      <c r="PAU264" s="0"/>
      <c r="PAV264" s="0"/>
      <c r="PAW264" s="0"/>
      <c r="PAX264" s="0"/>
      <c r="PAY264" s="0"/>
      <c r="PAZ264" s="0"/>
      <c r="PBA264" s="0"/>
      <c r="PBB264" s="0"/>
      <c r="PBC264" s="0"/>
      <c r="PBD264" s="0"/>
      <c r="PBE264" s="0"/>
      <c r="PBF264" s="0"/>
      <c r="PBG264" s="0"/>
      <c r="PBH264" s="0"/>
      <c r="PBI264" s="0"/>
      <c r="PBJ264" s="0"/>
      <c r="PBK264" s="0"/>
      <c r="PBL264" s="0"/>
      <c r="PBM264" s="0"/>
      <c r="PBN264" s="0"/>
      <c r="PBO264" s="0"/>
      <c r="PBP264" s="0"/>
      <c r="PBQ264" s="0"/>
      <c r="PBR264" s="0"/>
      <c r="PBS264" s="0"/>
      <c r="PBT264" s="0"/>
      <c r="PBU264" s="0"/>
      <c r="PBV264" s="0"/>
      <c r="PBW264" s="0"/>
      <c r="PBX264" s="0"/>
      <c r="PBY264" s="0"/>
      <c r="PBZ264" s="0"/>
      <c r="PCA264" s="0"/>
      <c r="PCB264" s="0"/>
      <c r="PCC264" s="0"/>
      <c r="PCD264" s="0"/>
      <c r="PCE264" s="0"/>
      <c r="PCF264" s="0"/>
      <c r="PCG264" s="0"/>
      <c r="PCH264" s="0"/>
      <c r="PCI264" s="0"/>
      <c r="PCJ264" s="0"/>
      <c r="PCK264" s="0"/>
      <c r="PCL264" s="0"/>
      <c r="PCM264" s="0"/>
      <c r="PCN264" s="0"/>
      <c r="PCO264" s="0"/>
      <c r="PCP264" s="0"/>
      <c r="PCQ264" s="0"/>
      <c r="PCR264" s="0"/>
      <c r="PCS264" s="0"/>
      <c r="PCT264" s="0"/>
      <c r="PCU264" s="0"/>
      <c r="PCV264" s="0"/>
      <c r="PCW264" s="0"/>
      <c r="PCX264" s="0"/>
      <c r="PCY264" s="0"/>
      <c r="PCZ264" s="0"/>
      <c r="PDA264" s="0"/>
      <c r="PDB264" s="0"/>
      <c r="PDC264" s="0"/>
      <c r="PDD264" s="0"/>
      <c r="PDE264" s="0"/>
      <c r="PDF264" s="0"/>
      <c r="PDG264" s="0"/>
      <c r="PDH264" s="0"/>
      <c r="PDI264" s="0"/>
      <c r="PDJ264" s="0"/>
      <c r="PDK264" s="0"/>
      <c r="PDL264" s="0"/>
      <c r="PDM264" s="0"/>
      <c r="PDN264" s="0"/>
      <c r="PDO264" s="0"/>
      <c r="PDP264" s="0"/>
      <c r="PDQ264" s="0"/>
      <c r="PDR264" s="0"/>
      <c r="PDS264" s="0"/>
      <c r="PDT264" s="0"/>
      <c r="PDU264" s="0"/>
      <c r="PDV264" s="0"/>
      <c r="PDW264" s="0"/>
      <c r="PDX264" s="0"/>
      <c r="PDY264" s="0"/>
      <c r="PDZ264" s="0"/>
      <c r="PEA264" s="0"/>
      <c r="PEB264" s="0"/>
      <c r="PEC264" s="0"/>
      <c r="PED264" s="0"/>
      <c r="PEE264" s="0"/>
      <c r="PEF264" s="0"/>
      <c r="PEG264" s="0"/>
      <c r="PEH264" s="0"/>
      <c r="PEI264" s="0"/>
      <c r="PEJ264" s="0"/>
      <c r="PEK264" s="0"/>
      <c r="PEL264" s="0"/>
      <c r="PEM264" s="0"/>
      <c r="PEN264" s="0"/>
      <c r="PEO264" s="0"/>
      <c r="PEP264" s="0"/>
      <c r="PEQ264" s="0"/>
      <c r="PER264" s="0"/>
      <c r="PES264" s="0"/>
      <c r="PET264" s="0"/>
      <c r="PEU264" s="0"/>
      <c r="PEV264" s="0"/>
      <c r="PEW264" s="0"/>
      <c r="PEX264" s="0"/>
      <c r="PEY264" s="0"/>
      <c r="PEZ264" s="0"/>
      <c r="PFA264" s="0"/>
      <c r="PFB264" s="0"/>
      <c r="PFC264" s="0"/>
      <c r="PFD264" s="0"/>
      <c r="PFE264" s="0"/>
      <c r="PFF264" s="0"/>
      <c r="PFG264" s="0"/>
      <c r="PFH264" s="0"/>
      <c r="PFI264" s="0"/>
      <c r="PFJ264" s="0"/>
      <c r="PFK264" s="0"/>
      <c r="PFL264" s="0"/>
      <c r="PFM264" s="0"/>
      <c r="PFN264" s="0"/>
      <c r="PFO264" s="0"/>
      <c r="PFP264" s="0"/>
      <c r="PFQ264" s="0"/>
      <c r="PFR264" s="0"/>
      <c r="PFS264" s="0"/>
      <c r="PFT264" s="0"/>
      <c r="PFU264" s="0"/>
      <c r="PFV264" s="0"/>
      <c r="PFW264" s="0"/>
      <c r="PFX264" s="0"/>
      <c r="PFY264" s="0"/>
      <c r="PFZ264" s="0"/>
      <c r="PGA264" s="0"/>
      <c r="PGB264" s="0"/>
      <c r="PGC264" s="0"/>
      <c r="PGD264" s="0"/>
      <c r="PGE264" s="0"/>
      <c r="PGF264" s="0"/>
      <c r="PGG264" s="0"/>
      <c r="PGH264" s="0"/>
      <c r="PGI264" s="0"/>
      <c r="PGJ264" s="0"/>
      <c r="PGK264" s="0"/>
      <c r="PGL264" s="0"/>
      <c r="PGM264" s="0"/>
      <c r="PGN264" s="0"/>
      <c r="PGO264" s="0"/>
      <c r="PGP264" s="0"/>
      <c r="PGQ264" s="0"/>
      <c r="PGR264" s="0"/>
      <c r="PGS264" s="0"/>
      <c r="PGT264" s="0"/>
      <c r="PGU264" s="0"/>
      <c r="PGV264" s="0"/>
      <c r="PGW264" s="0"/>
      <c r="PGX264" s="0"/>
      <c r="PGY264" s="0"/>
      <c r="PGZ264" s="0"/>
      <c r="PHA264" s="0"/>
      <c r="PHB264" s="0"/>
      <c r="PHC264" s="0"/>
      <c r="PHD264" s="0"/>
      <c r="PHE264" s="0"/>
      <c r="PHF264" s="0"/>
      <c r="PHG264" s="0"/>
      <c r="PHH264" s="0"/>
      <c r="PHI264" s="0"/>
      <c r="PHJ264" s="0"/>
      <c r="PHK264" s="0"/>
      <c r="PHL264" s="0"/>
      <c r="PHM264" s="0"/>
      <c r="PHN264" s="0"/>
      <c r="PHO264" s="0"/>
      <c r="PHP264" s="0"/>
      <c r="PHQ264" s="0"/>
      <c r="PHR264" s="0"/>
      <c r="PHS264" s="0"/>
      <c r="PHT264" s="0"/>
      <c r="PHU264" s="0"/>
      <c r="PHV264" s="0"/>
      <c r="PHW264" s="0"/>
      <c r="PHX264" s="0"/>
      <c r="PHY264" s="0"/>
      <c r="PHZ264" s="0"/>
      <c r="PIA264" s="0"/>
      <c r="PIB264" s="0"/>
      <c r="PIC264" s="0"/>
      <c r="PID264" s="0"/>
      <c r="PIE264" s="0"/>
      <c r="PIF264" s="0"/>
      <c r="PIG264" s="0"/>
      <c r="PIH264" s="0"/>
      <c r="PII264" s="0"/>
      <c r="PIJ264" s="0"/>
      <c r="PIK264" s="0"/>
      <c r="PIL264" s="0"/>
      <c r="PIM264" s="0"/>
      <c r="PIN264" s="0"/>
      <c r="PIO264" s="0"/>
      <c r="PIP264" s="0"/>
      <c r="PIQ264" s="0"/>
      <c r="PIR264" s="0"/>
      <c r="PIS264" s="0"/>
      <c r="PIT264" s="0"/>
      <c r="PIU264" s="0"/>
      <c r="PIV264" s="0"/>
      <c r="PIW264" s="0"/>
      <c r="PIX264" s="0"/>
      <c r="PIY264" s="0"/>
      <c r="PIZ264" s="0"/>
      <c r="PJA264" s="0"/>
      <c r="PJB264" s="0"/>
      <c r="PJC264" s="0"/>
      <c r="PJD264" s="0"/>
      <c r="PJE264" s="0"/>
      <c r="PJF264" s="0"/>
      <c r="PJG264" s="0"/>
      <c r="PJH264" s="0"/>
      <c r="PJI264" s="0"/>
      <c r="PJJ264" s="0"/>
      <c r="PJK264" s="0"/>
      <c r="PJL264" s="0"/>
      <c r="PJM264" s="0"/>
      <c r="PJN264" s="0"/>
      <c r="PJO264" s="0"/>
      <c r="PJP264" s="0"/>
      <c r="PJQ264" s="0"/>
      <c r="PJR264" s="0"/>
      <c r="PJS264" s="0"/>
      <c r="PJT264" s="0"/>
      <c r="PJU264" s="0"/>
      <c r="PJV264" s="0"/>
      <c r="PJW264" s="0"/>
      <c r="PJX264" s="0"/>
      <c r="PJY264" s="0"/>
      <c r="PJZ264" s="0"/>
      <c r="PKA264" s="0"/>
      <c r="PKB264" s="0"/>
      <c r="PKC264" s="0"/>
      <c r="PKD264" s="0"/>
      <c r="PKE264" s="0"/>
      <c r="PKF264" s="0"/>
      <c r="PKG264" s="0"/>
      <c r="PKH264" s="0"/>
      <c r="PKI264" s="0"/>
      <c r="PKJ264" s="0"/>
      <c r="PKK264" s="0"/>
      <c r="PKL264" s="0"/>
      <c r="PKM264" s="0"/>
      <c r="PKN264" s="0"/>
      <c r="PKO264" s="0"/>
      <c r="PKP264" s="0"/>
      <c r="PKQ264" s="0"/>
      <c r="PKR264" s="0"/>
      <c r="PKS264" s="0"/>
      <c r="PKT264" s="0"/>
      <c r="PKU264" s="0"/>
      <c r="PKV264" s="0"/>
      <c r="PKW264" s="0"/>
      <c r="PKX264" s="0"/>
      <c r="PKY264" s="0"/>
      <c r="PKZ264" s="0"/>
      <c r="PLA264" s="0"/>
      <c r="PLB264" s="0"/>
      <c r="PLC264" s="0"/>
      <c r="PLD264" s="0"/>
      <c r="PLE264" s="0"/>
      <c r="PLF264" s="0"/>
      <c r="PLG264" s="0"/>
      <c r="PLH264" s="0"/>
      <c r="PLI264" s="0"/>
      <c r="PLJ264" s="0"/>
      <c r="PLK264" s="0"/>
      <c r="PLL264" s="0"/>
      <c r="PLM264" s="0"/>
      <c r="PLN264" s="0"/>
      <c r="PLO264" s="0"/>
      <c r="PLP264" s="0"/>
      <c r="PLQ264" s="0"/>
      <c r="PLR264" s="0"/>
      <c r="PLS264" s="0"/>
      <c r="PLT264" s="0"/>
      <c r="PLU264" s="0"/>
      <c r="PLV264" s="0"/>
      <c r="PLW264" s="0"/>
      <c r="PLX264" s="0"/>
      <c r="PLY264" s="0"/>
      <c r="PLZ264" s="0"/>
      <c r="PMA264" s="0"/>
      <c r="PMB264" s="0"/>
      <c r="PMC264" s="0"/>
      <c r="PMD264" s="0"/>
      <c r="PME264" s="0"/>
      <c r="PMF264" s="0"/>
      <c r="PMG264" s="0"/>
      <c r="PMH264" s="0"/>
      <c r="PMI264" s="0"/>
      <c r="PMJ264" s="0"/>
      <c r="PMK264" s="0"/>
      <c r="PML264" s="0"/>
      <c r="PMM264" s="0"/>
      <c r="PMN264" s="0"/>
      <c r="PMO264" s="0"/>
      <c r="PMP264" s="0"/>
      <c r="PMQ264" s="0"/>
      <c r="PMR264" s="0"/>
      <c r="PMS264" s="0"/>
      <c r="PMT264" s="0"/>
      <c r="PMU264" s="0"/>
      <c r="PMV264" s="0"/>
      <c r="PMW264" s="0"/>
      <c r="PMX264" s="0"/>
      <c r="PMY264" s="0"/>
      <c r="PMZ264" s="0"/>
      <c r="PNA264" s="0"/>
      <c r="PNB264" s="0"/>
      <c r="PNC264" s="0"/>
      <c r="PND264" s="0"/>
      <c r="PNE264" s="0"/>
      <c r="PNF264" s="0"/>
      <c r="PNG264" s="0"/>
      <c r="PNH264" s="0"/>
      <c r="PNI264" s="0"/>
      <c r="PNJ264" s="0"/>
      <c r="PNK264" s="0"/>
      <c r="PNL264" s="0"/>
      <c r="PNM264" s="0"/>
      <c r="PNN264" s="0"/>
      <c r="PNO264" s="0"/>
      <c r="PNP264" s="0"/>
      <c r="PNQ264" s="0"/>
      <c r="PNR264" s="0"/>
      <c r="PNS264" s="0"/>
      <c r="PNT264" s="0"/>
      <c r="PNU264" s="0"/>
      <c r="PNV264" s="0"/>
      <c r="PNW264" s="0"/>
      <c r="PNX264" s="0"/>
      <c r="PNY264" s="0"/>
      <c r="PNZ264" s="0"/>
      <c r="POA264" s="0"/>
      <c r="POB264" s="0"/>
      <c r="POC264" s="0"/>
      <c r="POD264" s="0"/>
      <c r="POE264" s="0"/>
      <c r="POF264" s="0"/>
      <c r="POG264" s="0"/>
      <c r="POH264" s="0"/>
      <c r="POI264" s="0"/>
      <c r="POJ264" s="0"/>
      <c r="POK264" s="0"/>
      <c r="POL264" s="0"/>
      <c r="POM264" s="0"/>
      <c r="PON264" s="0"/>
      <c r="POO264" s="0"/>
      <c r="POP264" s="0"/>
      <c r="POQ264" s="0"/>
      <c r="POR264" s="0"/>
      <c r="POS264" s="0"/>
      <c r="POT264" s="0"/>
      <c r="POU264" s="0"/>
      <c r="POV264" s="0"/>
      <c r="POW264" s="0"/>
      <c r="POX264" s="0"/>
      <c r="POY264" s="0"/>
      <c r="POZ264" s="0"/>
      <c r="PPA264" s="0"/>
      <c r="PPB264" s="0"/>
      <c r="PPC264" s="0"/>
      <c r="PPD264" s="0"/>
      <c r="PPE264" s="0"/>
      <c r="PPF264" s="0"/>
      <c r="PPG264" s="0"/>
      <c r="PPH264" s="0"/>
      <c r="PPI264" s="0"/>
      <c r="PPJ264" s="0"/>
      <c r="PPK264" s="0"/>
      <c r="PPL264" s="0"/>
      <c r="PPM264" s="0"/>
      <c r="PPN264" s="0"/>
      <c r="PPO264" s="0"/>
      <c r="PPP264" s="0"/>
      <c r="PPQ264" s="0"/>
      <c r="PPR264" s="0"/>
      <c r="PPS264" s="0"/>
      <c r="PPT264" s="0"/>
      <c r="PPU264" s="0"/>
      <c r="PPV264" s="0"/>
      <c r="PPW264" s="0"/>
      <c r="PPX264" s="0"/>
      <c r="PPY264" s="0"/>
      <c r="PPZ264" s="0"/>
      <c r="PQA264" s="0"/>
      <c r="PQB264" s="0"/>
      <c r="PQC264" s="0"/>
      <c r="PQD264" s="0"/>
      <c r="PQE264" s="0"/>
      <c r="PQF264" s="0"/>
      <c r="PQG264" s="0"/>
      <c r="PQH264" s="0"/>
      <c r="PQI264" s="0"/>
      <c r="PQJ264" s="0"/>
      <c r="PQK264" s="0"/>
      <c r="PQL264" s="0"/>
      <c r="PQM264" s="0"/>
      <c r="PQN264" s="0"/>
      <c r="PQO264" s="0"/>
      <c r="PQP264" s="0"/>
      <c r="PQQ264" s="0"/>
      <c r="PQR264" s="0"/>
      <c r="PQS264" s="0"/>
      <c r="PQT264" s="0"/>
      <c r="PQU264" s="0"/>
      <c r="PQV264" s="0"/>
      <c r="PQW264" s="0"/>
      <c r="PQX264" s="0"/>
      <c r="PQY264" s="0"/>
      <c r="PQZ264" s="0"/>
      <c r="PRA264" s="0"/>
      <c r="PRB264" s="0"/>
      <c r="PRC264" s="0"/>
      <c r="PRD264" s="0"/>
      <c r="PRE264" s="0"/>
      <c r="PRF264" s="0"/>
      <c r="PRG264" s="0"/>
      <c r="PRH264" s="0"/>
      <c r="PRI264" s="0"/>
      <c r="PRJ264" s="0"/>
      <c r="PRK264" s="0"/>
      <c r="PRL264" s="0"/>
      <c r="PRM264" s="0"/>
      <c r="PRN264" s="0"/>
      <c r="PRO264" s="0"/>
      <c r="PRP264" s="0"/>
      <c r="PRQ264" s="0"/>
      <c r="PRR264" s="0"/>
      <c r="PRS264" s="0"/>
      <c r="PRT264" s="0"/>
      <c r="PRU264" s="0"/>
      <c r="PRV264" s="0"/>
      <c r="PRW264" s="0"/>
      <c r="PRX264" s="0"/>
      <c r="PRY264" s="0"/>
      <c r="PRZ264" s="0"/>
      <c r="PSA264" s="0"/>
      <c r="PSB264" s="0"/>
      <c r="PSC264" s="0"/>
      <c r="PSD264" s="0"/>
      <c r="PSE264" s="0"/>
      <c r="PSF264" s="0"/>
      <c r="PSG264" s="0"/>
      <c r="PSH264" s="0"/>
      <c r="PSI264" s="0"/>
      <c r="PSJ264" s="0"/>
      <c r="PSK264" s="0"/>
      <c r="PSL264" s="0"/>
      <c r="PSM264" s="0"/>
      <c r="PSN264" s="0"/>
      <c r="PSO264" s="0"/>
      <c r="PSP264" s="0"/>
      <c r="PSQ264" s="0"/>
      <c r="PSR264" s="0"/>
      <c r="PSS264" s="0"/>
      <c r="PST264" s="0"/>
      <c r="PSU264" s="0"/>
      <c r="PSV264" s="0"/>
      <c r="PSW264" s="0"/>
      <c r="PSX264" s="0"/>
      <c r="PSY264" s="0"/>
      <c r="PSZ264" s="0"/>
      <c r="PTA264" s="0"/>
      <c r="PTB264" s="0"/>
      <c r="PTC264" s="0"/>
      <c r="PTD264" s="0"/>
      <c r="PTE264" s="0"/>
      <c r="PTF264" s="0"/>
      <c r="PTG264" s="0"/>
      <c r="PTH264" s="0"/>
      <c r="PTI264" s="0"/>
      <c r="PTJ264" s="0"/>
      <c r="PTK264" s="0"/>
      <c r="PTL264" s="0"/>
      <c r="PTM264" s="0"/>
      <c r="PTN264" s="0"/>
      <c r="PTO264" s="0"/>
      <c r="PTP264" s="0"/>
      <c r="PTQ264" s="0"/>
      <c r="PTR264" s="0"/>
      <c r="PTS264" s="0"/>
      <c r="PTT264" s="0"/>
      <c r="PTU264" s="0"/>
      <c r="PTV264" s="0"/>
      <c r="PTW264" s="0"/>
      <c r="PTX264" s="0"/>
      <c r="PTY264" s="0"/>
      <c r="PTZ264" s="0"/>
      <c r="PUA264" s="0"/>
      <c r="PUB264" s="0"/>
      <c r="PUC264" s="0"/>
      <c r="PUD264" s="0"/>
      <c r="PUE264" s="0"/>
      <c r="PUF264" s="0"/>
      <c r="PUG264" s="0"/>
      <c r="PUH264" s="0"/>
      <c r="PUI264" s="0"/>
      <c r="PUJ264" s="0"/>
      <c r="PUK264" s="0"/>
      <c r="PUL264" s="0"/>
      <c r="PUM264" s="0"/>
      <c r="PUN264" s="0"/>
      <c r="PUO264" s="0"/>
      <c r="PUP264" s="0"/>
      <c r="PUQ264" s="0"/>
      <c r="PUR264" s="0"/>
      <c r="PUS264" s="0"/>
      <c r="PUT264" s="0"/>
      <c r="PUU264" s="0"/>
      <c r="PUV264" s="0"/>
      <c r="PUW264" s="0"/>
      <c r="PUX264" s="0"/>
      <c r="PUY264" s="0"/>
      <c r="PUZ264" s="0"/>
      <c r="PVA264" s="0"/>
      <c r="PVB264" s="0"/>
      <c r="PVC264" s="0"/>
      <c r="PVD264" s="0"/>
      <c r="PVE264" s="0"/>
      <c r="PVF264" s="0"/>
      <c r="PVG264" s="0"/>
      <c r="PVH264" s="0"/>
      <c r="PVI264" s="0"/>
      <c r="PVJ264" s="0"/>
      <c r="PVK264" s="0"/>
      <c r="PVL264" s="0"/>
      <c r="PVM264" s="0"/>
      <c r="PVN264" s="0"/>
      <c r="PVO264" s="0"/>
      <c r="PVP264" s="0"/>
      <c r="PVQ264" s="0"/>
      <c r="PVR264" s="0"/>
      <c r="PVS264" s="0"/>
      <c r="PVT264" s="0"/>
      <c r="PVU264" s="0"/>
      <c r="PVV264" s="0"/>
      <c r="PVW264" s="0"/>
      <c r="PVX264" s="0"/>
      <c r="PVY264" s="0"/>
      <c r="PVZ264" s="0"/>
      <c r="PWA264" s="0"/>
      <c r="PWB264" s="0"/>
      <c r="PWC264" s="0"/>
      <c r="PWD264" s="0"/>
      <c r="PWE264" s="0"/>
      <c r="PWF264" s="0"/>
      <c r="PWG264" s="0"/>
      <c r="PWH264" s="0"/>
      <c r="PWI264" s="0"/>
      <c r="PWJ264" s="0"/>
      <c r="PWK264" s="0"/>
      <c r="PWL264" s="0"/>
      <c r="PWM264" s="0"/>
      <c r="PWN264" s="0"/>
      <c r="PWO264" s="0"/>
      <c r="PWP264" s="0"/>
      <c r="PWQ264" s="0"/>
      <c r="PWR264" s="0"/>
      <c r="PWS264" s="0"/>
      <c r="PWT264" s="0"/>
      <c r="PWU264" s="0"/>
      <c r="PWV264" s="0"/>
      <c r="PWW264" s="0"/>
      <c r="PWX264" s="0"/>
      <c r="PWY264" s="0"/>
      <c r="PWZ264" s="0"/>
      <c r="PXA264" s="0"/>
      <c r="PXB264" s="0"/>
      <c r="PXC264" s="0"/>
      <c r="PXD264" s="0"/>
      <c r="PXE264" s="0"/>
      <c r="PXF264" s="0"/>
      <c r="PXG264" s="0"/>
      <c r="PXH264" s="0"/>
      <c r="PXI264" s="0"/>
      <c r="PXJ264" s="0"/>
      <c r="PXK264" s="0"/>
      <c r="PXL264" s="0"/>
      <c r="PXM264" s="0"/>
      <c r="PXN264" s="0"/>
      <c r="PXO264" s="0"/>
      <c r="PXP264" s="0"/>
      <c r="PXQ264" s="0"/>
      <c r="PXR264" s="0"/>
      <c r="PXS264" s="0"/>
      <c r="PXT264" s="0"/>
      <c r="PXU264" s="0"/>
      <c r="PXV264" s="0"/>
      <c r="PXW264" s="0"/>
      <c r="PXX264" s="0"/>
      <c r="PXY264" s="0"/>
      <c r="PXZ264" s="0"/>
      <c r="PYA264" s="0"/>
      <c r="PYB264" s="0"/>
      <c r="PYC264" s="0"/>
      <c r="PYD264" s="0"/>
      <c r="PYE264" s="0"/>
      <c r="PYF264" s="0"/>
      <c r="PYG264" s="0"/>
      <c r="PYH264" s="0"/>
      <c r="PYI264" s="0"/>
      <c r="PYJ264" s="0"/>
      <c r="PYK264" s="0"/>
      <c r="PYL264" s="0"/>
      <c r="PYM264" s="0"/>
      <c r="PYN264" s="0"/>
      <c r="PYO264" s="0"/>
      <c r="PYP264" s="0"/>
      <c r="PYQ264" s="0"/>
      <c r="PYR264" s="0"/>
      <c r="PYS264" s="0"/>
      <c r="PYT264" s="0"/>
      <c r="PYU264" s="0"/>
      <c r="PYV264" s="0"/>
      <c r="PYW264" s="0"/>
      <c r="PYX264" s="0"/>
      <c r="PYY264" s="0"/>
      <c r="PYZ264" s="0"/>
      <c r="PZA264" s="0"/>
      <c r="PZB264" s="0"/>
      <c r="PZC264" s="0"/>
      <c r="PZD264" s="0"/>
      <c r="PZE264" s="0"/>
      <c r="PZF264" s="0"/>
      <c r="PZG264" s="0"/>
      <c r="PZH264" s="0"/>
      <c r="PZI264" s="0"/>
      <c r="PZJ264" s="0"/>
      <c r="PZK264" s="0"/>
      <c r="PZL264" s="0"/>
      <c r="PZM264" s="0"/>
      <c r="PZN264" s="0"/>
      <c r="PZO264" s="0"/>
      <c r="PZP264" s="0"/>
      <c r="PZQ264" s="0"/>
      <c r="PZR264" s="0"/>
      <c r="PZS264" s="0"/>
      <c r="PZT264" s="0"/>
      <c r="PZU264" s="0"/>
      <c r="PZV264" s="0"/>
      <c r="PZW264" s="0"/>
      <c r="PZX264" s="0"/>
      <c r="PZY264" s="0"/>
      <c r="PZZ264" s="0"/>
      <c r="QAA264" s="0"/>
      <c r="QAB264" s="0"/>
      <c r="QAC264" s="0"/>
      <c r="QAD264" s="0"/>
      <c r="QAE264" s="0"/>
      <c r="QAF264" s="0"/>
      <c r="QAG264" s="0"/>
      <c r="QAH264" s="0"/>
      <c r="QAI264" s="0"/>
      <c r="QAJ264" s="0"/>
      <c r="QAK264" s="0"/>
      <c r="QAL264" s="0"/>
      <c r="QAM264" s="0"/>
      <c r="QAN264" s="0"/>
      <c r="QAO264" s="0"/>
      <c r="QAP264" s="0"/>
      <c r="QAQ264" s="0"/>
      <c r="QAR264" s="0"/>
      <c r="QAS264" s="0"/>
      <c r="QAT264" s="0"/>
      <c r="QAU264" s="0"/>
      <c r="QAV264" s="0"/>
      <c r="QAW264" s="0"/>
      <c r="QAX264" s="0"/>
      <c r="QAY264" s="0"/>
      <c r="QAZ264" s="0"/>
      <c r="QBA264" s="0"/>
      <c r="QBB264" s="0"/>
      <c r="QBC264" s="0"/>
      <c r="QBD264" s="0"/>
      <c r="QBE264" s="0"/>
      <c r="QBF264" s="0"/>
      <c r="QBG264" s="0"/>
      <c r="QBH264" s="0"/>
      <c r="QBI264" s="0"/>
      <c r="QBJ264" s="0"/>
      <c r="QBK264" s="0"/>
      <c r="QBL264" s="0"/>
      <c r="QBM264" s="0"/>
      <c r="QBN264" s="0"/>
      <c r="QBO264" s="0"/>
      <c r="QBP264" s="0"/>
      <c r="QBQ264" s="0"/>
      <c r="QBR264" s="0"/>
      <c r="QBS264" s="0"/>
      <c r="QBT264" s="0"/>
      <c r="QBU264" s="0"/>
      <c r="QBV264" s="0"/>
      <c r="QBW264" s="0"/>
      <c r="QBX264" s="0"/>
      <c r="QBY264" s="0"/>
      <c r="QBZ264" s="0"/>
      <c r="QCA264" s="0"/>
      <c r="QCB264" s="0"/>
      <c r="QCC264" s="0"/>
      <c r="QCD264" s="0"/>
      <c r="QCE264" s="0"/>
      <c r="QCF264" s="0"/>
      <c r="QCG264" s="0"/>
      <c r="QCH264" s="0"/>
      <c r="QCI264" s="0"/>
      <c r="QCJ264" s="0"/>
      <c r="QCK264" s="0"/>
      <c r="QCL264" s="0"/>
      <c r="QCM264" s="0"/>
      <c r="QCN264" s="0"/>
      <c r="QCO264" s="0"/>
      <c r="QCP264" s="0"/>
      <c r="QCQ264" s="0"/>
      <c r="QCR264" s="0"/>
      <c r="QCS264" s="0"/>
      <c r="QCT264" s="0"/>
      <c r="QCU264" s="0"/>
      <c r="QCV264" s="0"/>
      <c r="QCW264" s="0"/>
      <c r="QCX264" s="0"/>
      <c r="QCY264" s="0"/>
      <c r="QCZ264" s="0"/>
      <c r="QDA264" s="0"/>
      <c r="QDB264" s="0"/>
      <c r="QDC264" s="0"/>
      <c r="QDD264" s="0"/>
      <c r="QDE264" s="0"/>
      <c r="QDF264" s="0"/>
      <c r="QDG264" s="0"/>
      <c r="QDH264" s="0"/>
      <c r="QDI264" s="0"/>
      <c r="QDJ264" s="0"/>
      <c r="QDK264" s="0"/>
      <c r="QDL264" s="0"/>
      <c r="QDM264" s="0"/>
      <c r="QDN264" s="0"/>
      <c r="QDO264" s="0"/>
      <c r="QDP264" s="0"/>
      <c r="QDQ264" s="0"/>
      <c r="QDR264" s="0"/>
      <c r="QDS264" s="0"/>
      <c r="QDT264" s="0"/>
      <c r="QDU264" s="0"/>
      <c r="QDV264" s="0"/>
      <c r="QDW264" s="0"/>
      <c r="QDX264" s="0"/>
      <c r="QDY264" s="0"/>
      <c r="QDZ264" s="0"/>
      <c r="QEA264" s="0"/>
      <c r="QEB264" s="0"/>
      <c r="QEC264" s="0"/>
      <c r="QED264" s="0"/>
      <c r="QEE264" s="0"/>
      <c r="QEF264" s="0"/>
      <c r="QEG264" s="0"/>
      <c r="QEH264" s="0"/>
      <c r="QEI264" s="0"/>
      <c r="QEJ264" s="0"/>
      <c r="QEK264" s="0"/>
      <c r="QEL264" s="0"/>
      <c r="QEM264" s="0"/>
      <c r="QEN264" s="0"/>
      <c r="QEO264" s="0"/>
      <c r="QEP264" s="0"/>
      <c r="QEQ264" s="0"/>
      <c r="QER264" s="0"/>
      <c r="QES264" s="0"/>
      <c r="QET264" s="0"/>
      <c r="QEU264" s="0"/>
      <c r="QEV264" s="0"/>
      <c r="QEW264" s="0"/>
      <c r="QEX264" s="0"/>
      <c r="QEY264" s="0"/>
      <c r="QEZ264" s="0"/>
      <c r="QFA264" s="0"/>
      <c r="QFB264" s="0"/>
      <c r="QFC264" s="0"/>
      <c r="QFD264" s="0"/>
      <c r="QFE264" s="0"/>
      <c r="QFF264" s="0"/>
      <c r="QFG264" s="0"/>
      <c r="QFH264" s="0"/>
      <c r="QFI264" s="0"/>
      <c r="QFJ264" s="0"/>
      <c r="QFK264" s="0"/>
      <c r="QFL264" s="0"/>
      <c r="QFM264" s="0"/>
      <c r="QFN264" s="0"/>
      <c r="QFO264" s="0"/>
      <c r="QFP264" s="0"/>
      <c r="QFQ264" s="0"/>
      <c r="QFR264" s="0"/>
      <c r="QFS264" s="0"/>
      <c r="QFT264" s="0"/>
      <c r="QFU264" s="0"/>
      <c r="QFV264" s="0"/>
      <c r="QFW264" s="0"/>
      <c r="QFX264" s="0"/>
      <c r="QFY264" s="0"/>
      <c r="QFZ264" s="0"/>
      <c r="QGA264" s="0"/>
      <c r="QGB264" s="0"/>
      <c r="QGC264" s="0"/>
      <c r="QGD264" s="0"/>
      <c r="QGE264" s="0"/>
      <c r="QGF264" s="0"/>
      <c r="QGG264" s="0"/>
      <c r="QGH264" s="0"/>
      <c r="QGI264" s="0"/>
      <c r="QGJ264" s="0"/>
      <c r="QGK264" s="0"/>
      <c r="QGL264" s="0"/>
      <c r="QGM264" s="0"/>
      <c r="QGN264" s="0"/>
      <c r="QGO264" s="0"/>
      <c r="QGP264" s="0"/>
      <c r="QGQ264" s="0"/>
      <c r="QGR264" s="0"/>
      <c r="QGS264" s="0"/>
      <c r="QGT264" s="0"/>
      <c r="QGU264" s="0"/>
      <c r="QGV264" s="0"/>
      <c r="QGW264" s="0"/>
      <c r="QGX264" s="0"/>
      <c r="QGY264" s="0"/>
      <c r="QGZ264" s="0"/>
      <c r="QHA264" s="0"/>
      <c r="QHB264" s="0"/>
      <c r="QHC264" s="0"/>
      <c r="QHD264" s="0"/>
      <c r="QHE264" s="0"/>
      <c r="QHF264" s="0"/>
      <c r="QHG264" s="0"/>
      <c r="QHH264" s="0"/>
      <c r="QHI264" s="0"/>
      <c r="QHJ264" s="0"/>
      <c r="QHK264" s="0"/>
      <c r="QHL264" s="0"/>
      <c r="QHM264" s="0"/>
      <c r="QHN264" s="0"/>
      <c r="QHO264" s="0"/>
      <c r="QHP264" s="0"/>
      <c r="QHQ264" s="0"/>
      <c r="QHR264" s="0"/>
      <c r="QHS264" s="0"/>
      <c r="QHT264" s="0"/>
      <c r="QHU264" s="0"/>
      <c r="QHV264" s="0"/>
      <c r="QHW264" s="0"/>
      <c r="QHX264" s="0"/>
      <c r="QHY264" s="0"/>
      <c r="QHZ264" s="0"/>
      <c r="QIA264" s="0"/>
      <c r="QIB264" s="0"/>
      <c r="QIC264" s="0"/>
      <c r="QID264" s="0"/>
      <c r="QIE264" s="0"/>
      <c r="QIF264" s="0"/>
      <c r="QIG264" s="0"/>
      <c r="QIH264" s="0"/>
      <c r="QII264" s="0"/>
      <c r="QIJ264" s="0"/>
      <c r="QIK264" s="0"/>
      <c r="QIL264" s="0"/>
      <c r="QIM264" s="0"/>
      <c r="QIN264" s="0"/>
      <c r="QIO264" s="0"/>
      <c r="QIP264" s="0"/>
      <c r="QIQ264" s="0"/>
      <c r="QIR264" s="0"/>
      <c r="QIS264" s="0"/>
      <c r="QIT264" s="0"/>
      <c r="QIU264" s="0"/>
      <c r="QIV264" s="0"/>
      <c r="QIW264" s="0"/>
      <c r="QIX264" s="0"/>
      <c r="QIY264" s="0"/>
      <c r="QIZ264" s="0"/>
      <c r="QJA264" s="0"/>
      <c r="QJB264" s="0"/>
      <c r="QJC264" s="0"/>
      <c r="QJD264" s="0"/>
      <c r="QJE264" s="0"/>
      <c r="QJF264" s="0"/>
      <c r="QJG264" s="0"/>
      <c r="QJH264" s="0"/>
      <c r="QJI264" s="0"/>
      <c r="QJJ264" s="0"/>
      <c r="QJK264" s="0"/>
      <c r="QJL264" s="0"/>
      <c r="QJM264" s="0"/>
      <c r="QJN264" s="0"/>
      <c r="QJO264" s="0"/>
      <c r="QJP264" s="0"/>
      <c r="QJQ264" s="0"/>
      <c r="QJR264" s="0"/>
      <c r="QJS264" s="0"/>
      <c r="QJT264" s="0"/>
      <c r="QJU264" s="0"/>
      <c r="QJV264" s="0"/>
      <c r="QJW264" s="0"/>
      <c r="QJX264" s="0"/>
      <c r="QJY264" s="0"/>
      <c r="QJZ264" s="0"/>
      <c r="QKA264" s="0"/>
      <c r="QKB264" s="0"/>
      <c r="QKC264" s="0"/>
      <c r="QKD264" s="0"/>
      <c r="QKE264" s="0"/>
      <c r="QKF264" s="0"/>
      <c r="QKG264" s="0"/>
      <c r="QKH264" s="0"/>
      <c r="QKI264" s="0"/>
      <c r="QKJ264" s="0"/>
      <c r="QKK264" s="0"/>
      <c r="QKL264" s="0"/>
      <c r="QKM264" s="0"/>
      <c r="QKN264" s="0"/>
      <c r="QKO264" s="0"/>
      <c r="QKP264" s="0"/>
      <c r="QKQ264" s="0"/>
      <c r="QKR264" s="0"/>
      <c r="QKS264" s="0"/>
      <c r="QKT264" s="0"/>
      <c r="QKU264" s="0"/>
      <c r="QKV264" s="0"/>
      <c r="QKW264" s="0"/>
      <c r="QKX264" s="0"/>
      <c r="QKY264" s="0"/>
      <c r="QKZ264" s="0"/>
      <c r="QLA264" s="0"/>
      <c r="QLB264" s="0"/>
      <c r="QLC264" s="0"/>
      <c r="QLD264" s="0"/>
      <c r="QLE264" s="0"/>
      <c r="QLF264" s="0"/>
      <c r="QLG264" s="0"/>
      <c r="QLH264" s="0"/>
      <c r="QLI264" s="0"/>
      <c r="QLJ264" s="0"/>
      <c r="QLK264" s="0"/>
      <c r="QLL264" s="0"/>
      <c r="QLM264" s="0"/>
      <c r="QLN264" s="0"/>
      <c r="QLO264" s="0"/>
      <c r="QLP264" s="0"/>
      <c r="QLQ264" s="0"/>
      <c r="QLR264" s="0"/>
      <c r="QLS264" s="0"/>
      <c r="QLT264" s="0"/>
      <c r="QLU264" s="0"/>
      <c r="QLV264" s="0"/>
      <c r="QLW264" s="0"/>
      <c r="QLX264" s="0"/>
      <c r="QLY264" s="0"/>
      <c r="QLZ264" s="0"/>
      <c r="QMA264" s="0"/>
      <c r="QMB264" s="0"/>
      <c r="QMC264" s="0"/>
      <c r="QMD264" s="0"/>
      <c r="QME264" s="0"/>
      <c r="QMF264" s="0"/>
      <c r="QMG264" s="0"/>
      <c r="QMH264" s="0"/>
      <c r="QMI264" s="0"/>
      <c r="QMJ264" s="0"/>
      <c r="QMK264" s="0"/>
      <c r="QML264" s="0"/>
      <c r="QMM264" s="0"/>
      <c r="QMN264" s="0"/>
      <c r="QMO264" s="0"/>
      <c r="QMP264" s="0"/>
      <c r="QMQ264" s="0"/>
      <c r="QMR264" s="0"/>
      <c r="QMS264" s="0"/>
      <c r="QMT264" s="0"/>
      <c r="QMU264" s="0"/>
      <c r="QMV264" s="0"/>
      <c r="QMW264" s="0"/>
      <c r="QMX264" s="0"/>
      <c r="QMY264" s="0"/>
      <c r="QMZ264" s="0"/>
      <c r="QNA264" s="0"/>
      <c r="QNB264" s="0"/>
      <c r="QNC264" s="0"/>
      <c r="QND264" s="0"/>
      <c r="QNE264" s="0"/>
      <c r="QNF264" s="0"/>
      <c r="QNG264" s="0"/>
      <c r="QNH264" s="0"/>
      <c r="QNI264" s="0"/>
      <c r="QNJ264" s="0"/>
      <c r="QNK264" s="0"/>
      <c r="QNL264" s="0"/>
      <c r="QNM264" s="0"/>
      <c r="QNN264" s="0"/>
      <c r="QNO264" s="0"/>
      <c r="QNP264" s="0"/>
      <c r="QNQ264" s="0"/>
      <c r="QNR264" s="0"/>
      <c r="QNS264" s="0"/>
      <c r="QNT264" s="0"/>
      <c r="QNU264" s="0"/>
      <c r="QNV264" s="0"/>
      <c r="QNW264" s="0"/>
      <c r="QNX264" s="0"/>
      <c r="QNY264" s="0"/>
      <c r="QNZ264" s="0"/>
      <c r="QOA264" s="0"/>
      <c r="QOB264" s="0"/>
      <c r="QOC264" s="0"/>
      <c r="QOD264" s="0"/>
      <c r="QOE264" s="0"/>
      <c r="QOF264" s="0"/>
      <c r="QOG264" s="0"/>
      <c r="QOH264" s="0"/>
      <c r="QOI264" s="0"/>
      <c r="QOJ264" s="0"/>
      <c r="QOK264" s="0"/>
      <c r="QOL264" s="0"/>
      <c r="QOM264" s="0"/>
      <c r="QON264" s="0"/>
      <c r="QOO264" s="0"/>
      <c r="QOP264" s="0"/>
      <c r="QOQ264" s="0"/>
      <c r="QOR264" s="0"/>
      <c r="QOS264" s="0"/>
      <c r="QOT264" s="0"/>
      <c r="QOU264" s="0"/>
      <c r="QOV264" s="0"/>
      <c r="QOW264" s="0"/>
      <c r="QOX264" s="0"/>
      <c r="QOY264" s="0"/>
      <c r="QOZ264" s="0"/>
      <c r="QPA264" s="0"/>
      <c r="QPB264" s="0"/>
      <c r="QPC264" s="0"/>
      <c r="QPD264" s="0"/>
      <c r="QPE264" s="0"/>
      <c r="QPF264" s="0"/>
      <c r="QPG264" s="0"/>
      <c r="QPH264" s="0"/>
      <c r="QPI264" s="0"/>
      <c r="QPJ264" s="0"/>
      <c r="QPK264" s="0"/>
      <c r="QPL264" s="0"/>
      <c r="QPM264" s="0"/>
      <c r="QPN264" s="0"/>
      <c r="QPO264" s="0"/>
      <c r="QPP264" s="0"/>
      <c r="QPQ264" s="0"/>
      <c r="QPR264" s="0"/>
      <c r="QPS264" s="0"/>
      <c r="QPT264" s="0"/>
      <c r="QPU264" s="0"/>
      <c r="QPV264" s="0"/>
      <c r="QPW264" s="0"/>
      <c r="QPX264" s="0"/>
      <c r="QPY264" s="0"/>
      <c r="QPZ264" s="0"/>
      <c r="QQA264" s="0"/>
      <c r="QQB264" s="0"/>
      <c r="QQC264" s="0"/>
      <c r="QQD264" s="0"/>
      <c r="QQE264" s="0"/>
      <c r="QQF264" s="0"/>
      <c r="QQG264" s="0"/>
      <c r="QQH264" s="0"/>
      <c r="QQI264" s="0"/>
      <c r="QQJ264" s="0"/>
      <c r="QQK264" s="0"/>
      <c r="QQL264" s="0"/>
      <c r="QQM264" s="0"/>
      <c r="QQN264" s="0"/>
      <c r="QQO264" s="0"/>
      <c r="QQP264" s="0"/>
      <c r="QQQ264" s="0"/>
      <c r="QQR264" s="0"/>
      <c r="QQS264" s="0"/>
      <c r="QQT264" s="0"/>
      <c r="QQU264" s="0"/>
      <c r="QQV264" s="0"/>
      <c r="QQW264" s="0"/>
      <c r="QQX264" s="0"/>
      <c r="QQY264" s="0"/>
      <c r="QQZ264" s="0"/>
      <c r="QRA264" s="0"/>
      <c r="QRB264" s="0"/>
      <c r="QRC264" s="0"/>
      <c r="QRD264" s="0"/>
      <c r="QRE264" s="0"/>
      <c r="QRF264" s="0"/>
      <c r="QRG264" s="0"/>
      <c r="QRH264" s="0"/>
      <c r="QRI264" s="0"/>
      <c r="QRJ264" s="0"/>
      <c r="QRK264" s="0"/>
      <c r="QRL264" s="0"/>
      <c r="QRM264" s="0"/>
      <c r="QRN264" s="0"/>
      <c r="QRO264" s="0"/>
      <c r="QRP264" s="0"/>
      <c r="QRQ264" s="0"/>
      <c r="QRR264" s="0"/>
      <c r="QRS264" s="0"/>
      <c r="QRT264" s="0"/>
      <c r="QRU264" s="0"/>
      <c r="QRV264" s="0"/>
      <c r="QRW264" s="0"/>
      <c r="QRX264" s="0"/>
      <c r="QRY264" s="0"/>
      <c r="QRZ264" s="0"/>
      <c r="QSA264" s="0"/>
      <c r="QSB264" s="0"/>
      <c r="QSC264" s="0"/>
      <c r="QSD264" s="0"/>
      <c r="QSE264" s="0"/>
      <c r="QSF264" s="0"/>
      <c r="QSG264" s="0"/>
      <c r="QSH264" s="0"/>
      <c r="QSI264" s="0"/>
      <c r="QSJ264" s="0"/>
      <c r="QSK264" s="0"/>
      <c r="QSL264" s="0"/>
      <c r="QSM264" s="0"/>
      <c r="QSN264" s="0"/>
      <c r="QSO264" s="0"/>
      <c r="QSP264" s="0"/>
      <c r="QSQ264" s="0"/>
      <c r="QSR264" s="0"/>
      <c r="QSS264" s="0"/>
      <c r="QST264" s="0"/>
      <c r="QSU264" s="0"/>
      <c r="QSV264" s="0"/>
      <c r="QSW264" s="0"/>
      <c r="QSX264" s="0"/>
      <c r="QSY264" s="0"/>
      <c r="QSZ264" s="0"/>
      <c r="QTA264" s="0"/>
      <c r="QTB264" s="0"/>
      <c r="QTC264" s="0"/>
      <c r="QTD264" s="0"/>
      <c r="QTE264" s="0"/>
      <c r="QTF264" s="0"/>
      <c r="QTG264" s="0"/>
      <c r="QTH264" s="0"/>
      <c r="QTI264" s="0"/>
      <c r="QTJ264" s="0"/>
      <c r="QTK264" s="0"/>
      <c r="QTL264" s="0"/>
      <c r="QTM264" s="0"/>
      <c r="QTN264" s="0"/>
      <c r="QTO264" s="0"/>
      <c r="QTP264" s="0"/>
      <c r="QTQ264" s="0"/>
      <c r="QTR264" s="0"/>
      <c r="QTS264" s="0"/>
      <c r="QTT264" s="0"/>
      <c r="QTU264" s="0"/>
      <c r="QTV264" s="0"/>
      <c r="QTW264" s="0"/>
      <c r="QTX264" s="0"/>
      <c r="QTY264" s="0"/>
      <c r="QTZ264" s="0"/>
      <c r="QUA264" s="0"/>
      <c r="QUB264" s="0"/>
      <c r="QUC264" s="0"/>
      <c r="QUD264" s="0"/>
      <c r="QUE264" s="0"/>
      <c r="QUF264" s="0"/>
      <c r="QUG264" s="0"/>
      <c r="QUH264" s="0"/>
      <c r="QUI264" s="0"/>
      <c r="QUJ264" s="0"/>
      <c r="QUK264" s="0"/>
      <c r="QUL264" s="0"/>
      <c r="QUM264" s="0"/>
      <c r="QUN264" s="0"/>
      <c r="QUO264" s="0"/>
      <c r="QUP264" s="0"/>
      <c r="QUQ264" s="0"/>
      <c r="QUR264" s="0"/>
      <c r="QUS264" s="0"/>
      <c r="QUT264" s="0"/>
      <c r="QUU264" s="0"/>
      <c r="QUV264" s="0"/>
      <c r="QUW264" s="0"/>
      <c r="QUX264" s="0"/>
      <c r="QUY264" s="0"/>
      <c r="QUZ264" s="0"/>
      <c r="QVA264" s="0"/>
      <c r="QVB264" s="0"/>
      <c r="QVC264" s="0"/>
      <c r="QVD264" s="0"/>
      <c r="QVE264" s="0"/>
      <c r="QVF264" s="0"/>
      <c r="QVG264" s="0"/>
      <c r="QVH264" s="0"/>
      <c r="QVI264" s="0"/>
      <c r="QVJ264" s="0"/>
      <c r="QVK264" s="0"/>
      <c r="QVL264" s="0"/>
      <c r="QVM264" s="0"/>
      <c r="QVN264" s="0"/>
      <c r="QVO264" s="0"/>
      <c r="QVP264" s="0"/>
      <c r="QVQ264" s="0"/>
      <c r="QVR264" s="0"/>
      <c r="QVS264" s="0"/>
      <c r="QVT264" s="0"/>
      <c r="QVU264" s="0"/>
      <c r="QVV264" s="0"/>
      <c r="QVW264" s="0"/>
      <c r="QVX264" s="0"/>
      <c r="QVY264" s="0"/>
      <c r="QVZ264" s="0"/>
      <c r="QWA264" s="0"/>
      <c r="QWB264" s="0"/>
      <c r="QWC264" s="0"/>
      <c r="QWD264" s="0"/>
      <c r="QWE264" s="0"/>
      <c r="QWF264" s="0"/>
      <c r="QWG264" s="0"/>
      <c r="QWH264" s="0"/>
      <c r="QWI264" s="0"/>
      <c r="QWJ264" s="0"/>
      <c r="QWK264" s="0"/>
      <c r="QWL264" s="0"/>
      <c r="QWM264" s="0"/>
      <c r="QWN264" s="0"/>
      <c r="QWO264" s="0"/>
      <c r="QWP264" s="0"/>
      <c r="QWQ264" s="0"/>
      <c r="QWR264" s="0"/>
      <c r="QWS264" s="0"/>
      <c r="QWT264" s="0"/>
      <c r="QWU264" s="0"/>
      <c r="QWV264" s="0"/>
      <c r="QWW264" s="0"/>
      <c r="QWX264" s="0"/>
      <c r="QWY264" s="0"/>
      <c r="QWZ264" s="0"/>
      <c r="QXA264" s="0"/>
      <c r="QXB264" s="0"/>
      <c r="QXC264" s="0"/>
      <c r="QXD264" s="0"/>
      <c r="QXE264" s="0"/>
      <c r="QXF264" s="0"/>
      <c r="QXG264" s="0"/>
      <c r="QXH264" s="0"/>
      <c r="QXI264" s="0"/>
      <c r="QXJ264" s="0"/>
      <c r="QXK264" s="0"/>
      <c r="QXL264" s="0"/>
      <c r="QXM264" s="0"/>
      <c r="QXN264" s="0"/>
      <c r="QXO264" s="0"/>
      <c r="QXP264" s="0"/>
      <c r="QXQ264" s="0"/>
      <c r="QXR264" s="0"/>
      <c r="QXS264" s="0"/>
      <c r="QXT264" s="0"/>
      <c r="QXU264" s="0"/>
      <c r="QXV264" s="0"/>
      <c r="QXW264" s="0"/>
      <c r="QXX264" s="0"/>
      <c r="QXY264" s="0"/>
      <c r="QXZ264" s="0"/>
      <c r="QYA264" s="0"/>
      <c r="QYB264" s="0"/>
      <c r="QYC264" s="0"/>
      <c r="QYD264" s="0"/>
      <c r="QYE264" s="0"/>
      <c r="QYF264" s="0"/>
      <c r="QYG264" s="0"/>
      <c r="QYH264" s="0"/>
      <c r="QYI264" s="0"/>
      <c r="QYJ264" s="0"/>
      <c r="QYK264" s="0"/>
      <c r="QYL264" s="0"/>
      <c r="QYM264" s="0"/>
      <c r="QYN264" s="0"/>
      <c r="QYO264" s="0"/>
      <c r="QYP264" s="0"/>
      <c r="QYQ264" s="0"/>
      <c r="QYR264" s="0"/>
      <c r="QYS264" s="0"/>
      <c r="QYT264" s="0"/>
      <c r="QYU264" s="0"/>
      <c r="QYV264" s="0"/>
      <c r="QYW264" s="0"/>
      <c r="QYX264" s="0"/>
      <c r="QYY264" s="0"/>
      <c r="QYZ264" s="0"/>
      <c r="QZA264" s="0"/>
      <c r="QZB264" s="0"/>
      <c r="QZC264" s="0"/>
      <c r="QZD264" s="0"/>
      <c r="QZE264" s="0"/>
      <c r="QZF264" s="0"/>
      <c r="QZG264" s="0"/>
      <c r="QZH264" s="0"/>
      <c r="QZI264" s="0"/>
      <c r="QZJ264" s="0"/>
      <c r="QZK264" s="0"/>
      <c r="QZL264" s="0"/>
      <c r="QZM264" s="0"/>
      <c r="QZN264" s="0"/>
      <c r="QZO264" s="0"/>
      <c r="QZP264" s="0"/>
      <c r="QZQ264" s="0"/>
      <c r="QZR264" s="0"/>
      <c r="QZS264" s="0"/>
      <c r="QZT264" s="0"/>
      <c r="QZU264" s="0"/>
      <c r="QZV264" s="0"/>
      <c r="QZW264" s="0"/>
      <c r="QZX264" s="0"/>
      <c r="QZY264" s="0"/>
      <c r="QZZ264" s="0"/>
      <c r="RAA264" s="0"/>
      <c r="RAB264" s="0"/>
      <c r="RAC264" s="0"/>
      <c r="RAD264" s="0"/>
      <c r="RAE264" s="0"/>
      <c r="RAF264" s="0"/>
      <c r="RAG264" s="0"/>
      <c r="RAH264" s="0"/>
      <c r="RAI264" s="0"/>
      <c r="RAJ264" s="0"/>
      <c r="RAK264" s="0"/>
      <c r="RAL264" s="0"/>
      <c r="RAM264" s="0"/>
      <c r="RAN264" s="0"/>
      <c r="RAO264" s="0"/>
      <c r="RAP264" s="0"/>
      <c r="RAQ264" s="0"/>
      <c r="RAR264" s="0"/>
      <c r="RAS264" s="0"/>
      <c r="RAT264" s="0"/>
      <c r="RAU264" s="0"/>
      <c r="RAV264" s="0"/>
      <c r="RAW264" s="0"/>
      <c r="RAX264" s="0"/>
      <c r="RAY264" s="0"/>
      <c r="RAZ264" s="0"/>
      <c r="RBA264" s="0"/>
      <c r="RBB264" s="0"/>
      <c r="RBC264" s="0"/>
      <c r="RBD264" s="0"/>
      <c r="RBE264" s="0"/>
      <c r="RBF264" s="0"/>
      <c r="RBG264" s="0"/>
      <c r="RBH264" s="0"/>
      <c r="RBI264" s="0"/>
      <c r="RBJ264" s="0"/>
      <c r="RBK264" s="0"/>
      <c r="RBL264" s="0"/>
      <c r="RBM264" s="0"/>
      <c r="RBN264" s="0"/>
      <c r="RBO264" s="0"/>
      <c r="RBP264" s="0"/>
      <c r="RBQ264" s="0"/>
      <c r="RBR264" s="0"/>
      <c r="RBS264" s="0"/>
      <c r="RBT264" s="0"/>
      <c r="RBU264" s="0"/>
      <c r="RBV264" s="0"/>
      <c r="RBW264" s="0"/>
      <c r="RBX264" s="0"/>
      <c r="RBY264" s="0"/>
      <c r="RBZ264" s="0"/>
      <c r="RCA264" s="0"/>
      <c r="RCB264" s="0"/>
      <c r="RCC264" s="0"/>
      <c r="RCD264" s="0"/>
      <c r="RCE264" s="0"/>
      <c r="RCF264" s="0"/>
      <c r="RCG264" s="0"/>
      <c r="RCH264" s="0"/>
      <c r="RCI264" s="0"/>
      <c r="RCJ264" s="0"/>
      <c r="RCK264" s="0"/>
      <c r="RCL264" s="0"/>
      <c r="RCM264" s="0"/>
      <c r="RCN264" s="0"/>
      <c r="RCO264" s="0"/>
      <c r="RCP264" s="0"/>
      <c r="RCQ264" s="0"/>
      <c r="RCR264" s="0"/>
      <c r="RCS264" s="0"/>
      <c r="RCT264" s="0"/>
      <c r="RCU264" s="0"/>
      <c r="RCV264" s="0"/>
      <c r="RCW264" s="0"/>
      <c r="RCX264" s="0"/>
      <c r="RCY264" s="0"/>
      <c r="RCZ264" s="0"/>
      <c r="RDA264" s="0"/>
      <c r="RDB264" s="0"/>
      <c r="RDC264" s="0"/>
      <c r="RDD264" s="0"/>
      <c r="RDE264" s="0"/>
      <c r="RDF264" s="0"/>
      <c r="RDG264" s="0"/>
      <c r="RDH264" s="0"/>
      <c r="RDI264" s="0"/>
      <c r="RDJ264" s="0"/>
      <c r="RDK264" s="0"/>
      <c r="RDL264" s="0"/>
      <c r="RDM264" s="0"/>
      <c r="RDN264" s="0"/>
      <c r="RDO264" s="0"/>
      <c r="RDP264" s="0"/>
      <c r="RDQ264" s="0"/>
      <c r="RDR264" s="0"/>
      <c r="RDS264" s="0"/>
      <c r="RDT264" s="0"/>
      <c r="RDU264" s="0"/>
      <c r="RDV264" s="0"/>
      <c r="RDW264" s="0"/>
      <c r="RDX264" s="0"/>
      <c r="RDY264" s="0"/>
      <c r="RDZ264" s="0"/>
      <c r="REA264" s="0"/>
      <c r="REB264" s="0"/>
      <c r="REC264" s="0"/>
      <c r="RED264" s="0"/>
      <c r="REE264" s="0"/>
      <c r="REF264" s="0"/>
      <c r="REG264" s="0"/>
      <c r="REH264" s="0"/>
      <c r="REI264" s="0"/>
      <c r="REJ264" s="0"/>
      <c r="REK264" s="0"/>
      <c r="REL264" s="0"/>
      <c r="REM264" s="0"/>
      <c r="REN264" s="0"/>
      <c r="REO264" s="0"/>
      <c r="REP264" s="0"/>
      <c r="REQ264" s="0"/>
      <c r="RER264" s="0"/>
      <c r="RES264" s="0"/>
      <c r="RET264" s="0"/>
      <c r="REU264" s="0"/>
      <c r="REV264" s="0"/>
      <c r="REW264" s="0"/>
      <c r="REX264" s="0"/>
      <c r="REY264" s="0"/>
      <c r="REZ264" s="0"/>
      <c r="RFA264" s="0"/>
      <c r="RFB264" s="0"/>
      <c r="RFC264" s="0"/>
      <c r="RFD264" s="0"/>
      <c r="RFE264" s="0"/>
      <c r="RFF264" s="0"/>
      <c r="RFG264" s="0"/>
      <c r="RFH264" s="0"/>
      <c r="RFI264" s="0"/>
      <c r="RFJ264" s="0"/>
      <c r="RFK264" s="0"/>
      <c r="RFL264" s="0"/>
      <c r="RFM264" s="0"/>
      <c r="RFN264" s="0"/>
      <c r="RFO264" s="0"/>
      <c r="RFP264" s="0"/>
      <c r="RFQ264" s="0"/>
      <c r="RFR264" s="0"/>
      <c r="RFS264" s="0"/>
      <c r="RFT264" s="0"/>
      <c r="RFU264" s="0"/>
      <c r="RFV264" s="0"/>
      <c r="RFW264" s="0"/>
      <c r="RFX264" s="0"/>
      <c r="RFY264" s="0"/>
      <c r="RFZ264" s="0"/>
      <c r="RGA264" s="0"/>
      <c r="RGB264" s="0"/>
      <c r="RGC264" s="0"/>
      <c r="RGD264" s="0"/>
      <c r="RGE264" s="0"/>
      <c r="RGF264" s="0"/>
      <c r="RGG264" s="0"/>
      <c r="RGH264" s="0"/>
      <c r="RGI264" s="0"/>
      <c r="RGJ264" s="0"/>
      <c r="RGK264" s="0"/>
      <c r="RGL264" s="0"/>
      <c r="RGM264" s="0"/>
      <c r="RGN264" s="0"/>
      <c r="RGO264" s="0"/>
      <c r="RGP264" s="0"/>
      <c r="RGQ264" s="0"/>
      <c r="RGR264" s="0"/>
      <c r="RGS264" s="0"/>
      <c r="RGT264" s="0"/>
      <c r="RGU264" s="0"/>
      <c r="RGV264" s="0"/>
      <c r="RGW264" s="0"/>
      <c r="RGX264" s="0"/>
      <c r="RGY264" s="0"/>
      <c r="RGZ264" s="0"/>
      <c r="RHA264" s="0"/>
      <c r="RHB264" s="0"/>
      <c r="RHC264" s="0"/>
      <c r="RHD264" s="0"/>
      <c r="RHE264" s="0"/>
      <c r="RHF264" s="0"/>
      <c r="RHG264" s="0"/>
      <c r="RHH264" s="0"/>
      <c r="RHI264" s="0"/>
      <c r="RHJ264" s="0"/>
      <c r="RHK264" s="0"/>
      <c r="RHL264" s="0"/>
      <c r="RHM264" s="0"/>
      <c r="RHN264" s="0"/>
      <c r="RHO264" s="0"/>
      <c r="RHP264" s="0"/>
      <c r="RHQ264" s="0"/>
      <c r="RHR264" s="0"/>
      <c r="RHS264" s="0"/>
      <c r="RHT264" s="0"/>
      <c r="RHU264" s="0"/>
      <c r="RHV264" s="0"/>
      <c r="RHW264" s="0"/>
      <c r="RHX264" s="0"/>
      <c r="RHY264" s="0"/>
      <c r="RHZ264" s="0"/>
      <c r="RIA264" s="0"/>
      <c r="RIB264" s="0"/>
      <c r="RIC264" s="0"/>
      <c r="RID264" s="0"/>
      <c r="RIE264" s="0"/>
      <c r="RIF264" s="0"/>
      <c r="RIG264" s="0"/>
      <c r="RIH264" s="0"/>
      <c r="RII264" s="0"/>
      <c r="RIJ264" s="0"/>
      <c r="RIK264" s="0"/>
      <c r="RIL264" s="0"/>
      <c r="RIM264" s="0"/>
      <c r="RIN264" s="0"/>
      <c r="RIO264" s="0"/>
      <c r="RIP264" s="0"/>
      <c r="RIQ264" s="0"/>
      <c r="RIR264" s="0"/>
      <c r="RIS264" s="0"/>
      <c r="RIT264" s="0"/>
      <c r="RIU264" s="0"/>
      <c r="RIV264" s="0"/>
      <c r="RIW264" s="0"/>
      <c r="RIX264" s="0"/>
      <c r="RIY264" s="0"/>
      <c r="RIZ264" s="0"/>
      <c r="RJA264" s="0"/>
      <c r="RJB264" s="0"/>
      <c r="RJC264" s="0"/>
      <c r="RJD264" s="0"/>
      <c r="RJE264" s="0"/>
      <c r="RJF264" s="0"/>
      <c r="RJG264" s="0"/>
      <c r="RJH264" s="0"/>
      <c r="RJI264" s="0"/>
      <c r="RJJ264" s="0"/>
      <c r="RJK264" s="0"/>
      <c r="RJL264" s="0"/>
      <c r="RJM264" s="0"/>
      <c r="RJN264" s="0"/>
      <c r="RJO264" s="0"/>
      <c r="RJP264" s="0"/>
      <c r="RJQ264" s="0"/>
      <c r="RJR264" s="0"/>
      <c r="RJS264" s="0"/>
      <c r="RJT264" s="0"/>
      <c r="RJU264" s="0"/>
      <c r="RJV264" s="0"/>
      <c r="RJW264" s="0"/>
      <c r="RJX264" s="0"/>
      <c r="RJY264" s="0"/>
      <c r="RJZ264" s="0"/>
      <c r="RKA264" s="0"/>
      <c r="RKB264" s="0"/>
      <c r="RKC264" s="0"/>
      <c r="RKD264" s="0"/>
      <c r="RKE264" s="0"/>
      <c r="RKF264" s="0"/>
      <c r="RKG264" s="0"/>
      <c r="RKH264" s="0"/>
      <c r="RKI264" s="0"/>
      <c r="RKJ264" s="0"/>
      <c r="RKK264" s="0"/>
      <c r="RKL264" s="0"/>
      <c r="RKM264" s="0"/>
      <c r="RKN264" s="0"/>
      <c r="RKO264" s="0"/>
      <c r="RKP264" s="0"/>
      <c r="RKQ264" s="0"/>
      <c r="RKR264" s="0"/>
      <c r="RKS264" s="0"/>
      <c r="RKT264" s="0"/>
      <c r="RKU264" s="0"/>
      <c r="RKV264" s="0"/>
      <c r="RKW264" s="0"/>
      <c r="RKX264" s="0"/>
      <c r="RKY264" s="0"/>
      <c r="RKZ264" s="0"/>
      <c r="RLA264" s="0"/>
      <c r="RLB264" s="0"/>
      <c r="RLC264" s="0"/>
      <c r="RLD264" s="0"/>
      <c r="RLE264" s="0"/>
      <c r="RLF264" s="0"/>
      <c r="RLG264" s="0"/>
      <c r="RLH264" s="0"/>
      <c r="RLI264" s="0"/>
      <c r="RLJ264" s="0"/>
      <c r="RLK264" s="0"/>
      <c r="RLL264" s="0"/>
      <c r="RLM264" s="0"/>
      <c r="RLN264" s="0"/>
      <c r="RLO264" s="0"/>
      <c r="RLP264" s="0"/>
      <c r="RLQ264" s="0"/>
      <c r="RLR264" s="0"/>
      <c r="RLS264" s="0"/>
      <c r="RLT264" s="0"/>
      <c r="RLU264" s="0"/>
      <c r="RLV264" s="0"/>
      <c r="RLW264" s="0"/>
      <c r="RLX264" s="0"/>
      <c r="RLY264" s="0"/>
      <c r="RLZ264" s="0"/>
      <c r="RMA264" s="0"/>
      <c r="RMB264" s="0"/>
      <c r="RMC264" s="0"/>
      <c r="RMD264" s="0"/>
      <c r="RME264" s="0"/>
      <c r="RMF264" s="0"/>
      <c r="RMG264" s="0"/>
      <c r="RMH264" s="0"/>
      <c r="RMI264" s="0"/>
      <c r="RMJ264" s="0"/>
      <c r="RMK264" s="0"/>
      <c r="RML264" s="0"/>
      <c r="RMM264" s="0"/>
      <c r="RMN264" s="0"/>
      <c r="RMO264" s="0"/>
      <c r="RMP264" s="0"/>
      <c r="RMQ264" s="0"/>
      <c r="RMR264" s="0"/>
      <c r="RMS264" s="0"/>
      <c r="RMT264" s="0"/>
      <c r="RMU264" s="0"/>
      <c r="RMV264" s="0"/>
      <c r="RMW264" s="0"/>
      <c r="RMX264" s="0"/>
      <c r="RMY264" s="0"/>
      <c r="RMZ264" s="0"/>
      <c r="RNA264" s="0"/>
      <c r="RNB264" s="0"/>
      <c r="RNC264" s="0"/>
      <c r="RND264" s="0"/>
      <c r="RNE264" s="0"/>
      <c r="RNF264" s="0"/>
      <c r="RNG264" s="0"/>
      <c r="RNH264" s="0"/>
      <c r="RNI264" s="0"/>
      <c r="RNJ264" s="0"/>
      <c r="RNK264" s="0"/>
      <c r="RNL264" s="0"/>
      <c r="RNM264" s="0"/>
      <c r="RNN264" s="0"/>
      <c r="RNO264" s="0"/>
      <c r="RNP264" s="0"/>
      <c r="RNQ264" s="0"/>
      <c r="RNR264" s="0"/>
      <c r="RNS264" s="0"/>
      <c r="RNT264" s="0"/>
      <c r="RNU264" s="0"/>
      <c r="RNV264" s="0"/>
      <c r="RNW264" s="0"/>
      <c r="RNX264" s="0"/>
      <c r="RNY264" s="0"/>
      <c r="RNZ264" s="0"/>
      <c r="ROA264" s="0"/>
      <c r="ROB264" s="0"/>
      <c r="ROC264" s="0"/>
      <c r="ROD264" s="0"/>
      <c r="ROE264" s="0"/>
      <c r="ROF264" s="0"/>
      <c r="ROG264" s="0"/>
      <c r="ROH264" s="0"/>
      <c r="ROI264" s="0"/>
      <c r="ROJ264" s="0"/>
      <c r="ROK264" s="0"/>
      <c r="ROL264" s="0"/>
      <c r="ROM264" s="0"/>
      <c r="RON264" s="0"/>
      <c r="ROO264" s="0"/>
      <c r="ROP264" s="0"/>
      <c r="ROQ264" s="0"/>
      <c r="ROR264" s="0"/>
      <c r="ROS264" s="0"/>
      <c r="ROT264" s="0"/>
      <c r="ROU264" s="0"/>
      <c r="ROV264" s="0"/>
      <c r="ROW264" s="0"/>
      <c r="ROX264" s="0"/>
      <c r="ROY264" s="0"/>
      <c r="ROZ264" s="0"/>
      <c r="RPA264" s="0"/>
      <c r="RPB264" s="0"/>
      <c r="RPC264" s="0"/>
      <c r="RPD264" s="0"/>
      <c r="RPE264" s="0"/>
      <c r="RPF264" s="0"/>
      <c r="RPG264" s="0"/>
      <c r="RPH264" s="0"/>
      <c r="RPI264" s="0"/>
      <c r="RPJ264" s="0"/>
      <c r="RPK264" s="0"/>
      <c r="RPL264" s="0"/>
      <c r="RPM264" s="0"/>
      <c r="RPN264" s="0"/>
      <c r="RPO264" s="0"/>
      <c r="RPP264" s="0"/>
      <c r="RPQ264" s="0"/>
      <c r="RPR264" s="0"/>
      <c r="RPS264" s="0"/>
      <c r="RPT264" s="0"/>
      <c r="RPU264" s="0"/>
      <c r="RPV264" s="0"/>
      <c r="RPW264" s="0"/>
      <c r="RPX264" s="0"/>
      <c r="RPY264" s="0"/>
      <c r="RPZ264" s="0"/>
      <c r="RQA264" s="0"/>
      <c r="RQB264" s="0"/>
      <c r="RQC264" s="0"/>
      <c r="RQD264" s="0"/>
      <c r="RQE264" s="0"/>
      <c r="RQF264" s="0"/>
      <c r="RQG264" s="0"/>
      <c r="RQH264" s="0"/>
      <c r="RQI264" s="0"/>
      <c r="RQJ264" s="0"/>
      <c r="RQK264" s="0"/>
      <c r="RQL264" s="0"/>
      <c r="RQM264" s="0"/>
      <c r="RQN264" s="0"/>
      <c r="RQO264" s="0"/>
      <c r="RQP264" s="0"/>
      <c r="RQQ264" s="0"/>
      <c r="RQR264" s="0"/>
      <c r="RQS264" s="0"/>
      <c r="RQT264" s="0"/>
      <c r="RQU264" s="0"/>
      <c r="RQV264" s="0"/>
      <c r="RQW264" s="0"/>
      <c r="RQX264" s="0"/>
      <c r="RQY264" s="0"/>
      <c r="RQZ264" s="0"/>
      <c r="RRA264" s="0"/>
      <c r="RRB264" s="0"/>
      <c r="RRC264" s="0"/>
      <c r="RRD264" s="0"/>
      <c r="RRE264" s="0"/>
      <c r="RRF264" s="0"/>
      <c r="RRG264" s="0"/>
      <c r="RRH264" s="0"/>
      <c r="RRI264" s="0"/>
      <c r="RRJ264" s="0"/>
      <c r="RRK264" s="0"/>
      <c r="RRL264" s="0"/>
      <c r="RRM264" s="0"/>
      <c r="RRN264" s="0"/>
      <c r="RRO264" s="0"/>
      <c r="RRP264" s="0"/>
      <c r="RRQ264" s="0"/>
      <c r="RRR264" s="0"/>
      <c r="RRS264" s="0"/>
      <c r="RRT264" s="0"/>
      <c r="RRU264" s="0"/>
      <c r="RRV264" s="0"/>
      <c r="RRW264" s="0"/>
      <c r="RRX264" s="0"/>
      <c r="RRY264" s="0"/>
      <c r="RRZ264" s="0"/>
      <c r="RSA264" s="0"/>
      <c r="RSB264" s="0"/>
      <c r="RSC264" s="0"/>
      <c r="RSD264" s="0"/>
      <c r="RSE264" s="0"/>
      <c r="RSF264" s="0"/>
      <c r="RSG264" s="0"/>
      <c r="RSH264" s="0"/>
      <c r="RSI264" s="0"/>
      <c r="RSJ264" s="0"/>
      <c r="RSK264" s="0"/>
      <c r="RSL264" s="0"/>
      <c r="RSM264" s="0"/>
      <c r="RSN264" s="0"/>
      <c r="RSO264" s="0"/>
      <c r="RSP264" s="0"/>
      <c r="RSQ264" s="0"/>
      <c r="RSR264" s="0"/>
      <c r="RSS264" s="0"/>
      <c r="RST264" s="0"/>
      <c r="RSU264" s="0"/>
      <c r="RSV264" s="0"/>
      <c r="RSW264" s="0"/>
      <c r="RSX264" s="0"/>
      <c r="RSY264" s="0"/>
      <c r="RSZ264" s="0"/>
      <c r="RTA264" s="0"/>
      <c r="RTB264" s="0"/>
      <c r="RTC264" s="0"/>
      <c r="RTD264" s="0"/>
      <c r="RTE264" s="0"/>
      <c r="RTF264" s="0"/>
      <c r="RTG264" s="0"/>
      <c r="RTH264" s="0"/>
      <c r="RTI264" s="0"/>
      <c r="RTJ264" s="0"/>
      <c r="RTK264" s="0"/>
      <c r="RTL264" s="0"/>
      <c r="RTM264" s="0"/>
      <c r="RTN264" s="0"/>
      <c r="RTO264" s="0"/>
      <c r="RTP264" s="0"/>
      <c r="RTQ264" s="0"/>
      <c r="RTR264" s="0"/>
      <c r="RTS264" s="0"/>
      <c r="RTT264" s="0"/>
      <c r="RTU264" s="0"/>
      <c r="RTV264" s="0"/>
      <c r="RTW264" s="0"/>
      <c r="RTX264" s="0"/>
      <c r="RTY264" s="0"/>
      <c r="RTZ264" s="0"/>
      <c r="RUA264" s="0"/>
      <c r="RUB264" s="0"/>
      <c r="RUC264" s="0"/>
      <c r="RUD264" s="0"/>
      <c r="RUE264" s="0"/>
      <c r="RUF264" s="0"/>
      <c r="RUG264" s="0"/>
      <c r="RUH264" s="0"/>
      <c r="RUI264" s="0"/>
      <c r="RUJ264" s="0"/>
      <c r="RUK264" s="0"/>
      <c r="RUL264" s="0"/>
      <c r="RUM264" s="0"/>
      <c r="RUN264" s="0"/>
      <c r="RUO264" s="0"/>
      <c r="RUP264" s="0"/>
      <c r="RUQ264" s="0"/>
      <c r="RUR264" s="0"/>
      <c r="RUS264" s="0"/>
      <c r="RUT264" s="0"/>
      <c r="RUU264" s="0"/>
      <c r="RUV264" s="0"/>
      <c r="RUW264" s="0"/>
      <c r="RUX264" s="0"/>
      <c r="RUY264" s="0"/>
      <c r="RUZ264" s="0"/>
      <c r="RVA264" s="0"/>
      <c r="RVB264" s="0"/>
      <c r="RVC264" s="0"/>
      <c r="RVD264" s="0"/>
      <c r="RVE264" s="0"/>
      <c r="RVF264" s="0"/>
      <c r="RVG264" s="0"/>
      <c r="RVH264" s="0"/>
      <c r="RVI264" s="0"/>
      <c r="RVJ264" s="0"/>
      <c r="RVK264" s="0"/>
      <c r="RVL264" s="0"/>
      <c r="RVM264" s="0"/>
      <c r="RVN264" s="0"/>
      <c r="RVO264" s="0"/>
      <c r="RVP264" s="0"/>
      <c r="RVQ264" s="0"/>
      <c r="RVR264" s="0"/>
      <c r="RVS264" s="0"/>
      <c r="RVT264" s="0"/>
      <c r="RVU264" s="0"/>
      <c r="RVV264" s="0"/>
      <c r="RVW264" s="0"/>
      <c r="RVX264" s="0"/>
      <c r="RVY264" s="0"/>
      <c r="RVZ264" s="0"/>
      <c r="RWA264" s="0"/>
      <c r="RWB264" s="0"/>
      <c r="RWC264" s="0"/>
      <c r="RWD264" s="0"/>
      <c r="RWE264" s="0"/>
      <c r="RWF264" s="0"/>
      <c r="RWG264" s="0"/>
      <c r="RWH264" s="0"/>
      <c r="RWI264" s="0"/>
      <c r="RWJ264" s="0"/>
      <c r="RWK264" s="0"/>
      <c r="RWL264" s="0"/>
      <c r="RWM264" s="0"/>
      <c r="RWN264" s="0"/>
      <c r="RWO264" s="0"/>
      <c r="RWP264" s="0"/>
      <c r="RWQ264" s="0"/>
      <c r="RWR264" s="0"/>
      <c r="RWS264" s="0"/>
      <c r="RWT264" s="0"/>
      <c r="RWU264" s="0"/>
      <c r="RWV264" s="0"/>
      <c r="RWW264" s="0"/>
      <c r="RWX264" s="0"/>
      <c r="RWY264" s="0"/>
      <c r="RWZ264" s="0"/>
      <c r="RXA264" s="0"/>
      <c r="RXB264" s="0"/>
      <c r="RXC264" s="0"/>
      <c r="RXD264" s="0"/>
      <c r="RXE264" s="0"/>
      <c r="RXF264" s="0"/>
      <c r="RXG264" s="0"/>
      <c r="RXH264" s="0"/>
      <c r="RXI264" s="0"/>
      <c r="RXJ264" s="0"/>
      <c r="RXK264" s="0"/>
      <c r="RXL264" s="0"/>
      <c r="RXM264" s="0"/>
      <c r="RXN264" s="0"/>
      <c r="RXO264" s="0"/>
      <c r="RXP264" s="0"/>
      <c r="RXQ264" s="0"/>
      <c r="RXR264" s="0"/>
      <c r="RXS264" s="0"/>
      <c r="RXT264" s="0"/>
      <c r="RXU264" s="0"/>
      <c r="RXV264" s="0"/>
      <c r="RXW264" s="0"/>
      <c r="RXX264" s="0"/>
      <c r="RXY264" s="0"/>
      <c r="RXZ264" s="0"/>
      <c r="RYA264" s="0"/>
      <c r="RYB264" s="0"/>
      <c r="RYC264" s="0"/>
      <c r="RYD264" s="0"/>
      <c r="RYE264" s="0"/>
      <c r="RYF264" s="0"/>
      <c r="RYG264" s="0"/>
      <c r="RYH264" s="0"/>
      <c r="RYI264" s="0"/>
      <c r="RYJ264" s="0"/>
      <c r="RYK264" s="0"/>
      <c r="RYL264" s="0"/>
      <c r="RYM264" s="0"/>
      <c r="RYN264" s="0"/>
      <c r="RYO264" s="0"/>
      <c r="RYP264" s="0"/>
      <c r="RYQ264" s="0"/>
      <c r="RYR264" s="0"/>
      <c r="RYS264" s="0"/>
      <c r="RYT264" s="0"/>
      <c r="RYU264" s="0"/>
      <c r="RYV264" s="0"/>
      <c r="RYW264" s="0"/>
      <c r="RYX264" s="0"/>
      <c r="RYY264" s="0"/>
      <c r="RYZ264" s="0"/>
      <c r="RZA264" s="0"/>
      <c r="RZB264" s="0"/>
      <c r="RZC264" s="0"/>
      <c r="RZD264" s="0"/>
      <c r="RZE264" s="0"/>
      <c r="RZF264" s="0"/>
      <c r="RZG264" s="0"/>
      <c r="RZH264" s="0"/>
      <c r="RZI264" s="0"/>
      <c r="RZJ264" s="0"/>
      <c r="RZK264" s="0"/>
      <c r="RZL264" s="0"/>
      <c r="RZM264" s="0"/>
      <c r="RZN264" s="0"/>
      <c r="RZO264" s="0"/>
      <c r="RZP264" s="0"/>
      <c r="RZQ264" s="0"/>
      <c r="RZR264" s="0"/>
      <c r="RZS264" s="0"/>
      <c r="RZT264" s="0"/>
      <c r="RZU264" s="0"/>
      <c r="RZV264" s="0"/>
      <c r="RZW264" s="0"/>
      <c r="RZX264" s="0"/>
      <c r="RZY264" s="0"/>
      <c r="RZZ264" s="0"/>
      <c r="SAA264" s="0"/>
      <c r="SAB264" s="0"/>
      <c r="SAC264" s="0"/>
      <c r="SAD264" s="0"/>
      <c r="SAE264" s="0"/>
      <c r="SAF264" s="0"/>
      <c r="SAG264" s="0"/>
      <c r="SAH264" s="0"/>
      <c r="SAI264" s="0"/>
      <c r="SAJ264" s="0"/>
      <c r="SAK264" s="0"/>
      <c r="SAL264" s="0"/>
      <c r="SAM264" s="0"/>
      <c r="SAN264" s="0"/>
      <c r="SAO264" s="0"/>
      <c r="SAP264" s="0"/>
      <c r="SAQ264" s="0"/>
      <c r="SAR264" s="0"/>
      <c r="SAS264" s="0"/>
      <c r="SAT264" s="0"/>
      <c r="SAU264" s="0"/>
      <c r="SAV264" s="0"/>
      <c r="SAW264" s="0"/>
      <c r="SAX264" s="0"/>
      <c r="SAY264" s="0"/>
      <c r="SAZ264" s="0"/>
      <c r="SBA264" s="0"/>
      <c r="SBB264" s="0"/>
      <c r="SBC264" s="0"/>
      <c r="SBD264" s="0"/>
      <c r="SBE264" s="0"/>
      <c r="SBF264" s="0"/>
      <c r="SBG264" s="0"/>
      <c r="SBH264" s="0"/>
      <c r="SBI264" s="0"/>
      <c r="SBJ264" s="0"/>
      <c r="SBK264" s="0"/>
      <c r="SBL264" s="0"/>
      <c r="SBM264" s="0"/>
      <c r="SBN264" s="0"/>
      <c r="SBO264" s="0"/>
      <c r="SBP264" s="0"/>
      <c r="SBQ264" s="0"/>
      <c r="SBR264" s="0"/>
      <c r="SBS264" s="0"/>
      <c r="SBT264" s="0"/>
      <c r="SBU264" s="0"/>
      <c r="SBV264" s="0"/>
      <c r="SBW264" s="0"/>
      <c r="SBX264" s="0"/>
      <c r="SBY264" s="0"/>
      <c r="SBZ264" s="0"/>
      <c r="SCA264" s="0"/>
      <c r="SCB264" s="0"/>
      <c r="SCC264" s="0"/>
      <c r="SCD264" s="0"/>
      <c r="SCE264" s="0"/>
      <c r="SCF264" s="0"/>
      <c r="SCG264" s="0"/>
      <c r="SCH264" s="0"/>
      <c r="SCI264" s="0"/>
      <c r="SCJ264" s="0"/>
      <c r="SCK264" s="0"/>
      <c r="SCL264" s="0"/>
      <c r="SCM264" s="0"/>
      <c r="SCN264" s="0"/>
      <c r="SCO264" s="0"/>
      <c r="SCP264" s="0"/>
      <c r="SCQ264" s="0"/>
      <c r="SCR264" s="0"/>
      <c r="SCS264" s="0"/>
      <c r="SCT264" s="0"/>
      <c r="SCU264" s="0"/>
      <c r="SCV264" s="0"/>
      <c r="SCW264" s="0"/>
      <c r="SCX264" s="0"/>
      <c r="SCY264" s="0"/>
      <c r="SCZ264" s="0"/>
      <c r="SDA264" s="0"/>
      <c r="SDB264" s="0"/>
      <c r="SDC264" s="0"/>
      <c r="SDD264" s="0"/>
      <c r="SDE264" s="0"/>
      <c r="SDF264" s="0"/>
      <c r="SDG264" s="0"/>
      <c r="SDH264" s="0"/>
      <c r="SDI264" s="0"/>
      <c r="SDJ264" s="0"/>
      <c r="SDK264" s="0"/>
      <c r="SDL264" s="0"/>
      <c r="SDM264" s="0"/>
      <c r="SDN264" s="0"/>
      <c r="SDO264" s="0"/>
      <c r="SDP264" s="0"/>
      <c r="SDQ264" s="0"/>
      <c r="SDR264" s="0"/>
      <c r="SDS264" s="0"/>
      <c r="SDT264" s="0"/>
      <c r="SDU264" s="0"/>
      <c r="SDV264" s="0"/>
      <c r="SDW264" s="0"/>
      <c r="SDX264" s="0"/>
      <c r="SDY264" s="0"/>
      <c r="SDZ264" s="0"/>
      <c r="SEA264" s="0"/>
      <c r="SEB264" s="0"/>
      <c r="SEC264" s="0"/>
      <c r="SED264" s="0"/>
      <c r="SEE264" s="0"/>
      <c r="SEF264" s="0"/>
      <c r="SEG264" s="0"/>
      <c r="SEH264" s="0"/>
      <c r="SEI264" s="0"/>
      <c r="SEJ264" s="0"/>
      <c r="SEK264" s="0"/>
      <c r="SEL264" s="0"/>
      <c r="SEM264" s="0"/>
      <c r="SEN264" s="0"/>
      <c r="SEO264" s="0"/>
      <c r="SEP264" s="0"/>
      <c r="SEQ264" s="0"/>
      <c r="SER264" s="0"/>
      <c r="SES264" s="0"/>
      <c r="SET264" s="0"/>
      <c r="SEU264" s="0"/>
      <c r="SEV264" s="0"/>
      <c r="SEW264" s="0"/>
      <c r="SEX264" s="0"/>
      <c r="SEY264" s="0"/>
      <c r="SEZ264" s="0"/>
      <c r="SFA264" s="0"/>
      <c r="SFB264" s="0"/>
      <c r="SFC264" s="0"/>
      <c r="SFD264" s="0"/>
      <c r="SFE264" s="0"/>
      <c r="SFF264" s="0"/>
      <c r="SFG264" s="0"/>
      <c r="SFH264" s="0"/>
      <c r="SFI264" s="0"/>
      <c r="SFJ264" s="0"/>
      <c r="SFK264" s="0"/>
      <c r="SFL264" s="0"/>
      <c r="SFM264" s="0"/>
      <c r="SFN264" s="0"/>
      <c r="SFO264" s="0"/>
      <c r="SFP264" s="0"/>
      <c r="SFQ264" s="0"/>
      <c r="SFR264" s="0"/>
      <c r="SFS264" s="0"/>
      <c r="SFT264" s="0"/>
      <c r="SFU264" s="0"/>
      <c r="SFV264" s="0"/>
      <c r="SFW264" s="0"/>
      <c r="SFX264" s="0"/>
      <c r="SFY264" s="0"/>
      <c r="SFZ264" s="0"/>
      <c r="SGA264" s="0"/>
      <c r="SGB264" s="0"/>
      <c r="SGC264" s="0"/>
      <c r="SGD264" s="0"/>
      <c r="SGE264" s="0"/>
      <c r="SGF264" s="0"/>
      <c r="SGG264" s="0"/>
      <c r="SGH264" s="0"/>
      <c r="SGI264" s="0"/>
      <c r="SGJ264" s="0"/>
      <c r="SGK264" s="0"/>
      <c r="SGL264" s="0"/>
      <c r="SGM264" s="0"/>
      <c r="SGN264" s="0"/>
      <c r="SGO264" s="0"/>
      <c r="SGP264" s="0"/>
      <c r="SGQ264" s="0"/>
      <c r="SGR264" s="0"/>
      <c r="SGS264" s="0"/>
      <c r="SGT264" s="0"/>
      <c r="SGU264" s="0"/>
      <c r="SGV264" s="0"/>
      <c r="SGW264" s="0"/>
      <c r="SGX264" s="0"/>
      <c r="SGY264" s="0"/>
      <c r="SGZ264" s="0"/>
      <c r="SHA264" s="0"/>
      <c r="SHB264" s="0"/>
      <c r="SHC264" s="0"/>
      <c r="SHD264" s="0"/>
      <c r="SHE264" s="0"/>
      <c r="SHF264" s="0"/>
      <c r="SHG264" s="0"/>
      <c r="SHH264" s="0"/>
      <c r="SHI264" s="0"/>
      <c r="SHJ264" s="0"/>
      <c r="SHK264" s="0"/>
      <c r="SHL264" s="0"/>
      <c r="SHM264" s="0"/>
      <c r="SHN264" s="0"/>
      <c r="SHO264" s="0"/>
      <c r="SHP264" s="0"/>
      <c r="SHQ264" s="0"/>
      <c r="SHR264" s="0"/>
      <c r="SHS264" s="0"/>
      <c r="SHT264" s="0"/>
      <c r="SHU264" s="0"/>
      <c r="SHV264" s="0"/>
      <c r="SHW264" s="0"/>
      <c r="SHX264" s="0"/>
      <c r="SHY264" s="0"/>
      <c r="SHZ264" s="0"/>
      <c r="SIA264" s="0"/>
      <c r="SIB264" s="0"/>
      <c r="SIC264" s="0"/>
      <c r="SID264" s="0"/>
      <c r="SIE264" s="0"/>
      <c r="SIF264" s="0"/>
      <c r="SIG264" s="0"/>
      <c r="SIH264" s="0"/>
      <c r="SII264" s="0"/>
      <c r="SIJ264" s="0"/>
      <c r="SIK264" s="0"/>
      <c r="SIL264" s="0"/>
      <c r="SIM264" s="0"/>
      <c r="SIN264" s="0"/>
      <c r="SIO264" s="0"/>
      <c r="SIP264" s="0"/>
      <c r="SIQ264" s="0"/>
      <c r="SIR264" s="0"/>
      <c r="SIS264" s="0"/>
      <c r="SIT264" s="0"/>
      <c r="SIU264" s="0"/>
      <c r="SIV264" s="0"/>
      <c r="SIW264" s="0"/>
      <c r="SIX264" s="0"/>
      <c r="SIY264" s="0"/>
      <c r="SIZ264" s="0"/>
      <c r="SJA264" s="0"/>
      <c r="SJB264" s="0"/>
      <c r="SJC264" s="0"/>
      <c r="SJD264" s="0"/>
      <c r="SJE264" s="0"/>
      <c r="SJF264" s="0"/>
      <c r="SJG264" s="0"/>
      <c r="SJH264" s="0"/>
      <c r="SJI264" s="0"/>
      <c r="SJJ264" s="0"/>
      <c r="SJK264" s="0"/>
      <c r="SJL264" s="0"/>
      <c r="SJM264" s="0"/>
      <c r="SJN264" s="0"/>
      <c r="SJO264" s="0"/>
      <c r="SJP264" s="0"/>
      <c r="SJQ264" s="0"/>
      <c r="SJR264" s="0"/>
      <c r="SJS264" s="0"/>
      <c r="SJT264" s="0"/>
      <c r="SJU264" s="0"/>
      <c r="SJV264" s="0"/>
      <c r="SJW264" s="0"/>
      <c r="SJX264" s="0"/>
      <c r="SJY264" s="0"/>
      <c r="SJZ264" s="0"/>
      <c r="SKA264" s="0"/>
      <c r="SKB264" s="0"/>
      <c r="SKC264" s="0"/>
      <c r="SKD264" s="0"/>
      <c r="SKE264" s="0"/>
      <c r="SKF264" s="0"/>
      <c r="SKG264" s="0"/>
      <c r="SKH264" s="0"/>
      <c r="SKI264" s="0"/>
      <c r="SKJ264" s="0"/>
      <c r="SKK264" s="0"/>
      <c r="SKL264" s="0"/>
      <c r="SKM264" s="0"/>
      <c r="SKN264" s="0"/>
      <c r="SKO264" s="0"/>
      <c r="SKP264" s="0"/>
      <c r="SKQ264" s="0"/>
      <c r="SKR264" s="0"/>
      <c r="SKS264" s="0"/>
      <c r="SKT264" s="0"/>
      <c r="SKU264" s="0"/>
      <c r="SKV264" s="0"/>
      <c r="SKW264" s="0"/>
      <c r="SKX264" s="0"/>
      <c r="SKY264" s="0"/>
      <c r="SKZ264" s="0"/>
      <c r="SLA264" s="0"/>
      <c r="SLB264" s="0"/>
      <c r="SLC264" s="0"/>
      <c r="SLD264" s="0"/>
      <c r="SLE264" s="0"/>
      <c r="SLF264" s="0"/>
      <c r="SLG264" s="0"/>
      <c r="SLH264" s="0"/>
      <c r="SLI264" s="0"/>
      <c r="SLJ264" s="0"/>
      <c r="SLK264" s="0"/>
      <c r="SLL264" s="0"/>
      <c r="SLM264" s="0"/>
      <c r="SLN264" s="0"/>
      <c r="SLO264" s="0"/>
      <c r="SLP264" s="0"/>
      <c r="SLQ264" s="0"/>
      <c r="SLR264" s="0"/>
      <c r="SLS264" s="0"/>
      <c r="SLT264" s="0"/>
      <c r="SLU264" s="0"/>
      <c r="SLV264" s="0"/>
      <c r="SLW264" s="0"/>
      <c r="SLX264" s="0"/>
      <c r="SLY264" s="0"/>
      <c r="SLZ264" s="0"/>
      <c r="SMA264" s="0"/>
      <c r="SMB264" s="0"/>
      <c r="SMC264" s="0"/>
      <c r="SMD264" s="0"/>
      <c r="SME264" s="0"/>
      <c r="SMF264" s="0"/>
      <c r="SMG264" s="0"/>
      <c r="SMH264" s="0"/>
      <c r="SMI264" s="0"/>
      <c r="SMJ264" s="0"/>
      <c r="SMK264" s="0"/>
      <c r="SML264" s="0"/>
      <c r="SMM264" s="0"/>
      <c r="SMN264" s="0"/>
      <c r="SMO264" s="0"/>
      <c r="SMP264" s="0"/>
      <c r="SMQ264" s="0"/>
      <c r="SMR264" s="0"/>
      <c r="SMS264" s="0"/>
      <c r="SMT264" s="0"/>
      <c r="SMU264" s="0"/>
      <c r="SMV264" s="0"/>
      <c r="SMW264" s="0"/>
      <c r="SMX264" s="0"/>
      <c r="SMY264" s="0"/>
      <c r="SMZ264" s="0"/>
      <c r="SNA264" s="0"/>
      <c r="SNB264" s="0"/>
      <c r="SNC264" s="0"/>
      <c r="SND264" s="0"/>
      <c r="SNE264" s="0"/>
      <c r="SNF264" s="0"/>
      <c r="SNG264" s="0"/>
      <c r="SNH264" s="0"/>
      <c r="SNI264" s="0"/>
      <c r="SNJ264" s="0"/>
      <c r="SNK264" s="0"/>
      <c r="SNL264" s="0"/>
      <c r="SNM264" s="0"/>
      <c r="SNN264" s="0"/>
      <c r="SNO264" s="0"/>
      <c r="SNP264" s="0"/>
      <c r="SNQ264" s="0"/>
      <c r="SNR264" s="0"/>
      <c r="SNS264" s="0"/>
      <c r="SNT264" s="0"/>
      <c r="SNU264" s="0"/>
      <c r="SNV264" s="0"/>
      <c r="SNW264" s="0"/>
      <c r="SNX264" s="0"/>
      <c r="SNY264" s="0"/>
      <c r="SNZ264" s="0"/>
      <c r="SOA264" s="0"/>
      <c r="SOB264" s="0"/>
      <c r="SOC264" s="0"/>
      <c r="SOD264" s="0"/>
      <c r="SOE264" s="0"/>
      <c r="SOF264" s="0"/>
      <c r="SOG264" s="0"/>
      <c r="SOH264" s="0"/>
      <c r="SOI264" s="0"/>
      <c r="SOJ264" s="0"/>
      <c r="SOK264" s="0"/>
      <c r="SOL264" s="0"/>
      <c r="SOM264" s="0"/>
      <c r="SON264" s="0"/>
      <c r="SOO264" s="0"/>
      <c r="SOP264" s="0"/>
      <c r="SOQ264" s="0"/>
      <c r="SOR264" s="0"/>
      <c r="SOS264" s="0"/>
      <c r="SOT264" s="0"/>
      <c r="SOU264" s="0"/>
      <c r="SOV264" s="0"/>
      <c r="SOW264" s="0"/>
      <c r="SOX264" s="0"/>
      <c r="SOY264" s="0"/>
      <c r="SOZ264" s="0"/>
      <c r="SPA264" s="0"/>
      <c r="SPB264" s="0"/>
      <c r="SPC264" s="0"/>
      <c r="SPD264" s="0"/>
      <c r="SPE264" s="0"/>
      <c r="SPF264" s="0"/>
      <c r="SPG264" s="0"/>
      <c r="SPH264" s="0"/>
      <c r="SPI264" s="0"/>
      <c r="SPJ264" s="0"/>
      <c r="SPK264" s="0"/>
      <c r="SPL264" s="0"/>
      <c r="SPM264" s="0"/>
      <c r="SPN264" s="0"/>
      <c r="SPO264" s="0"/>
      <c r="SPP264" s="0"/>
      <c r="SPQ264" s="0"/>
      <c r="SPR264" s="0"/>
      <c r="SPS264" s="0"/>
      <c r="SPT264" s="0"/>
      <c r="SPU264" s="0"/>
      <c r="SPV264" s="0"/>
      <c r="SPW264" s="0"/>
      <c r="SPX264" s="0"/>
      <c r="SPY264" s="0"/>
      <c r="SPZ264" s="0"/>
      <c r="SQA264" s="0"/>
      <c r="SQB264" s="0"/>
      <c r="SQC264" s="0"/>
      <c r="SQD264" s="0"/>
      <c r="SQE264" s="0"/>
      <c r="SQF264" s="0"/>
      <c r="SQG264" s="0"/>
      <c r="SQH264" s="0"/>
      <c r="SQI264" s="0"/>
      <c r="SQJ264" s="0"/>
      <c r="SQK264" s="0"/>
      <c r="SQL264" s="0"/>
      <c r="SQM264" s="0"/>
      <c r="SQN264" s="0"/>
      <c r="SQO264" s="0"/>
      <c r="SQP264" s="0"/>
      <c r="SQQ264" s="0"/>
      <c r="SQR264" s="0"/>
      <c r="SQS264" s="0"/>
      <c r="SQT264" s="0"/>
      <c r="SQU264" s="0"/>
      <c r="SQV264" s="0"/>
      <c r="SQW264" s="0"/>
      <c r="SQX264" s="0"/>
      <c r="SQY264" s="0"/>
      <c r="SQZ264" s="0"/>
      <c r="SRA264" s="0"/>
      <c r="SRB264" s="0"/>
      <c r="SRC264" s="0"/>
      <c r="SRD264" s="0"/>
      <c r="SRE264" s="0"/>
      <c r="SRF264" s="0"/>
      <c r="SRG264" s="0"/>
      <c r="SRH264" s="0"/>
      <c r="SRI264" s="0"/>
      <c r="SRJ264" s="0"/>
      <c r="SRK264" s="0"/>
      <c r="SRL264" s="0"/>
      <c r="SRM264" s="0"/>
      <c r="SRN264" s="0"/>
      <c r="SRO264" s="0"/>
      <c r="SRP264" s="0"/>
      <c r="SRQ264" s="0"/>
      <c r="SRR264" s="0"/>
      <c r="SRS264" s="0"/>
      <c r="SRT264" s="0"/>
      <c r="SRU264" s="0"/>
      <c r="SRV264" s="0"/>
      <c r="SRW264" s="0"/>
      <c r="SRX264" s="0"/>
      <c r="SRY264" s="0"/>
      <c r="SRZ264" s="0"/>
      <c r="SSA264" s="0"/>
      <c r="SSB264" s="0"/>
      <c r="SSC264" s="0"/>
      <c r="SSD264" s="0"/>
      <c r="SSE264" s="0"/>
      <c r="SSF264" s="0"/>
      <c r="SSG264" s="0"/>
      <c r="SSH264" s="0"/>
      <c r="SSI264" s="0"/>
      <c r="SSJ264" s="0"/>
      <c r="SSK264" s="0"/>
      <c r="SSL264" s="0"/>
      <c r="SSM264" s="0"/>
      <c r="SSN264" s="0"/>
      <c r="SSO264" s="0"/>
      <c r="SSP264" s="0"/>
      <c r="SSQ264" s="0"/>
      <c r="SSR264" s="0"/>
      <c r="SSS264" s="0"/>
      <c r="SST264" s="0"/>
      <c r="SSU264" s="0"/>
      <c r="SSV264" s="0"/>
      <c r="SSW264" s="0"/>
      <c r="SSX264" s="0"/>
      <c r="SSY264" s="0"/>
      <c r="SSZ264" s="0"/>
      <c r="STA264" s="0"/>
      <c r="STB264" s="0"/>
      <c r="STC264" s="0"/>
      <c r="STD264" s="0"/>
      <c r="STE264" s="0"/>
      <c r="STF264" s="0"/>
      <c r="STG264" s="0"/>
      <c r="STH264" s="0"/>
      <c r="STI264" s="0"/>
      <c r="STJ264" s="0"/>
      <c r="STK264" s="0"/>
      <c r="STL264" s="0"/>
      <c r="STM264" s="0"/>
      <c r="STN264" s="0"/>
      <c r="STO264" s="0"/>
      <c r="STP264" s="0"/>
      <c r="STQ264" s="0"/>
      <c r="STR264" s="0"/>
      <c r="STS264" s="0"/>
      <c r="STT264" s="0"/>
      <c r="STU264" s="0"/>
      <c r="STV264" s="0"/>
      <c r="STW264" s="0"/>
      <c r="STX264" s="0"/>
      <c r="STY264" s="0"/>
      <c r="STZ264" s="0"/>
      <c r="SUA264" s="0"/>
      <c r="SUB264" s="0"/>
      <c r="SUC264" s="0"/>
      <c r="SUD264" s="0"/>
      <c r="SUE264" s="0"/>
      <c r="SUF264" s="0"/>
      <c r="SUG264" s="0"/>
      <c r="SUH264" s="0"/>
      <c r="SUI264" s="0"/>
      <c r="SUJ264" s="0"/>
      <c r="SUK264" s="0"/>
      <c r="SUL264" s="0"/>
      <c r="SUM264" s="0"/>
      <c r="SUN264" s="0"/>
      <c r="SUO264" s="0"/>
      <c r="SUP264" s="0"/>
      <c r="SUQ264" s="0"/>
      <c r="SUR264" s="0"/>
      <c r="SUS264" s="0"/>
      <c r="SUT264" s="0"/>
      <c r="SUU264" s="0"/>
      <c r="SUV264" s="0"/>
      <c r="SUW264" s="0"/>
      <c r="SUX264" s="0"/>
      <c r="SUY264" s="0"/>
      <c r="SUZ264" s="0"/>
      <c r="SVA264" s="0"/>
      <c r="SVB264" s="0"/>
      <c r="SVC264" s="0"/>
      <c r="SVD264" s="0"/>
      <c r="SVE264" s="0"/>
      <c r="SVF264" s="0"/>
      <c r="SVG264" s="0"/>
      <c r="SVH264" s="0"/>
      <c r="SVI264" s="0"/>
      <c r="SVJ264" s="0"/>
      <c r="SVK264" s="0"/>
      <c r="SVL264" s="0"/>
      <c r="SVM264" s="0"/>
      <c r="SVN264" s="0"/>
      <c r="SVO264" s="0"/>
      <c r="SVP264" s="0"/>
      <c r="SVQ264" s="0"/>
      <c r="SVR264" s="0"/>
      <c r="SVS264" s="0"/>
      <c r="SVT264" s="0"/>
      <c r="SVU264" s="0"/>
      <c r="SVV264" s="0"/>
      <c r="SVW264" s="0"/>
      <c r="SVX264" s="0"/>
      <c r="SVY264" s="0"/>
      <c r="SVZ264" s="0"/>
      <c r="SWA264" s="0"/>
      <c r="SWB264" s="0"/>
      <c r="SWC264" s="0"/>
      <c r="SWD264" s="0"/>
      <c r="SWE264" s="0"/>
      <c r="SWF264" s="0"/>
      <c r="SWG264" s="0"/>
      <c r="SWH264" s="0"/>
      <c r="SWI264" s="0"/>
      <c r="SWJ264" s="0"/>
      <c r="SWK264" s="0"/>
      <c r="SWL264" s="0"/>
      <c r="SWM264" s="0"/>
      <c r="SWN264" s="0"/>
      <c r="SWO264" s="0"/>
      <c r="SWP264" s="0"/>
      <c r="SWQ264" s="0"/>
      <c r="SWR264" s="0"/>
      <c r="SWS264" s="0"/>
      <c r="SWT264" s="0"/>
      <c r="SWU264" s="0"/>
      <c r="SWV264" s="0"/>
      <c r="SWW264" s="0"/>
      <c r="SWX264" s="0"/>
      <c r="SWY264" s="0"/>
      <c r="SWZ264" s="0"/>
      <c r="SXA264" s="0"/>
      <c r="SXB264" s="0"/>
      <c r="SXC264" s="0"/>
      <c r="SXD264" s="0"/>
      <c r="SXE264" s="0"/>
      <c r="SXF264" s="0"/>
      <c r="SXG264" s="0"/>
      <c r="SXH264" s="0"/>
      <c r="SXI264" s="0"/>
      <c r="SXJ264" s="0"/>
      <c r="SXK264" s="0"/>
      <c r="SXL264" s="0"/>
      <c r="SXM264" s="0"/>
      <c r="SXN264" s="0"/>
      <c r="SXO264" s="0"/>
      <c r="SXP264" s="0"/>
      <c r="SXQ264" s="0"/>
      <c r="SXR264" s="0"/>
      <c r="SXS264" s="0"/>
      <c r="SXT264" s="0"/>
      <c r="SXU264" s="0"/>
      <c r="SXV264" s="0"/>
      <c r="SXW264" s="0"/>
      <c r="SXX264" s="0"/>
      <c r="SXY264" s="0"/>
      <c r="SXZ264" s="0"/>
      <c r="SYA264" s="0"/>
      <c r="SYB264" s="0"/>
      <c r="SYC264" s="0"/>
      <c r="SYD264" s="0"/>
      <c r="SYE264" s="0"/>
      <c r="SYF264" s="0"/>
      <c r="SYG264" s="0"/>
      <c r="SYH264" s="0"/>
      <c r="SYI264" s="0"/>
      <c r="SYJ264" s="0"/>
      <c r="SYK264" s="0"/>
      <c r="SYL264" s="0"/>
      <c r="SYM264" s="0"/>
      <c r="SYN264" s="0"/>
      <c r="SYO264" s="0"/>
      <c r="SYP264" s="0"/>
      <c r="SYQ264" s="0"/>
      <c r="SYR264" s="0"/>
      <c r="SYS264" s="0"/>
      <c r="SYT264" s="0"/>
      <c r="SYU264" s="0"/>
      <c r="SYV264" s="0"/>
      <c r="SYW264" s="0"/>
      <c r="SYX264" s="0"/>
      <c r="SYY264" s="0"/>
      <c r="SYZ264" s="0"/>
      <c r="SZA264" s="0"/>
      <c r="SZB264" s="0"/>
      <c r="SZC264" s="0"/>
      <c r="SZD264" s="0"/>
      <c r="SZE264" s="0"/>
      <c r="SZF264" s="0"/>
      <c r="SZG264" s="0"/>
      <c r="SZH264" s="0"/>
      <c r="SZI264" s="0"/>
      <c r="SZJ264" s="0"/>
      <c r="SZK264" s="0"/>
      <c r="SZL264" s="0"/>
      <c r="SZM264" s="0"/>
      <c r="SZN264" s="0"/>
      <c r="SZO264" s="0"/>
      <c r="SZP264" s="0"/>
      <c r="SZQ264" s="0"/>
      <c r="SZR264" s="0"/>
      <c r="SZS264" s="0"/>
      <c r="SZT264" s="0"/>
      <c r="SZU264" s="0"/>
      <c r="SZV264" s="0"/>
      <c r="SZW264" s="0"/>
      <c r="SZX264" s="0"/>
      <c r="SZY264" s="0"/>
      <c r="SZZ264" s="0"/>
      <c r="TAA264" s="0"/>
      <c r="TAB264" s="0"/>
      <c r="TAC264" s="0"/>
      <c r="TAD264" s="0"/>
      <c r="TAE264" s="0"/>
      <c r="TAF264" s="0"/>
      <c r="TAG264" s="0"/>
      <c r="TAH264" s="0"/>
      <c r="TAI264" s="0"/>
      <c r="TAJ264" s="0"/>
      <c r="TAK264" s="0"/>
      <c r="TAL264" s="0"/>
      <c r="TAM264" s="0"/>
      <c r="TAN264" s="0"/>
      <c r="TAO264" s="0"/>
      <c r="TAP264" s="0"/>
      <c r="TAQ264" s="0"/>
      <c r="TAR264" s="0"/>
      <c r="TAS264" s="0"/>
      <c r="TAT264" s="0"/>
      <c r="TAU264" s="0"/>
      <c r="TAV264" s="0"/>
      <c r="TAW264" s="0"/>
      <c r="TAX264" s="0"/>
      <c r="TAY264" s="0"/>
      <c r="TAZ264" s="0"/>
      <c r="TBA264" s="0"/>
      <c r="TBB264" s="0"/>
      <c r="TBC264" s="0"/>
      <c r="TBD264" s="0"/>
      <c r="TBE264" s="0"/>
      <c r="TBF264" s="0"/>
      <c r="TBG264" s="0"/>
      <c r="TBH264" s="0"/>
      <c r="TBI264" s="0"/>
      <c r="TBJ264" s="0"/>
      <c r="TBK264" s="0"/>
      <c r="TBL264" s="0"/>
      <c r="TBM264" s="0"/>
      <c r="TBN264" s="0"/>
      <c r="TBO264" s="0"/>
      <c r="TBP264" s="0"/>
      <c r="TBQ264" s="0"/>
      <c r="TBR264" s="0"/>
      <c r="TBS264" s="0"/>
      <c r="TBT264" s="0"/>
      <c r="TBU264" s="0"/>
      <c r="TBV264" s="0"/>
      <c r="TBW264" s="0"/>
      <c r="TBX264" s="0"/>
      <c r="TBY264" s="0"/>
      <c r="TBZ264" s="0"/>
      <c r="TCA264" s="0"/>
      <c r="TCB264" s="0"/>
      <c r="TCC264" s="0"/>
      <c r="TCD264" s="0"/>
      <c r="TCE264" s="0"/>
      <c r="TCF264" s="0"/>
      <c r="TCG264" s="0"/>
      <c r="TCH264" s="0"/>
      <c r="TCI264" s="0"/>
      <c r="TCJ264" s="0"/>
      <c r="TCK264" s="0"/>
      <c r="TCL264" s="0"/>
      <c r="TCM264" s="0"/>
      <c r="TCN264" s="0"/>
      <c r="TCO264" s="0"/>
      <c r="TCP264" s="0"/>
      <c r="TCQ264" s="0"/>
      <c r="TCR264" s="0"/>
      <c r="TCS264" s="0"/>
      <c r="TCT264" s="0"/>
      <c r="TCU264" s="0"/>
      <c r="TCV264" s="0"/>
      <c r="TCW264" s="0"/>
      <c r="TCX264" s="0"/>
      <c r="TCY264" s="0"/>
      <c r="TCZ264" s="0"/>
      <c r="TDA264" s="0"/>
      <c r="TDB264" s="0"/>
      <c r="TDC264" s="0"/>
      <c r="TDD264" s="0"/>
      <c r="TDE264" s="0"/>
      <c r="TDF264" s="0"/>
      <c r="TDG264" s="0"/>
      <c r="TDH264" s="0"/>
      <c r="TDI264" s="0"/>
      <c r="TDJ264" s="0"/>
      <c r="TDK264" s="0"/>
      <c r="TDL264" s="0"/>
      <c r="TDM264" s="0"/>
      <c r="TDN264" s="0"/>
      <c r="TDO264" s="0"/>
      <c r="TDP264" s="0"/>
      <c r="TDQ264" s="0"/>
      <c r="TDR264" s="0"/>
      <c r="TDS264" s="0"/>
      <c r="TDT264" s="0"/>
      <c r="TDU264" s="0"/>
      <c r="TDV264" s="0"/>
      <c r="TDW264" s="0"/>
      <c r="TDX264" s="0"/>
      <c r="TDY264" s="0"/>
      <c r="TDZ264" s="0"/>
      <c r="TEA264" s="0"/>
      <c r="TEB264" s="0"/>
      <c r="TEC264" s="0"/>
      <c r="TED264" s="0"/>
      <c r="TEE264" s="0"/>
      <c r="TEF264" s="0"/>
      <c r="TEG264" s="0"/>
      <c r="TEH264" s="0"/>
      <c r="TEI264" s="0"/>
      <c r="TEJ264" s="0"/>
      <c r="TEK264" s="0"/>
      <c r="TEL264" s="0"/>
      <c r="TEM264" s="0"/>
      <c r="TEN264" s="0"/>
      <c r="TEO264" s="0"/>
      <c r="TEP264" s="0"/>
      <c r="TEQ264" s="0"/>
      <c r="TER264" s="0"/>
      <c r="TES264" s="0"/>
      <c r="TET264" s="0"/>
      <c r="TEU264" s="0"/>
      <c r="TEV264" s="0"/>
      <c r="TEW264" s="0"/>
      <c r="TEX264" s="0"/>
      <c r="TEY264" s="0"/>
      <c r="TEZ264" s="0"/>
      <c r="TFA264" s="0"/>
      <c r="TFB264" s="0"/>
      <c r="TFC264" s="0"/>
      <c r="TFD264" s="0"/>
      <c r="TFE264" s="0"/>
      <c r="TFF264" s="0"/>
      <c r="TFG264" s="0"/>
      <c r="TFH264" s="0"/>
      <c r="TFI264" s="0"/>
      <c r="TFJ264" s="0"/>
      <c r="TFK264" s="0"/>
      <c r="TFL264" s="0"/>
      <c r="TFM264" s="0"/>
      <c r="TFN264" s="0"/>
      <c r="TFO264" s="0"/>
      <c r="TFP264" s="0"/>
      <c r="TFQ264" s="0"/>
      <c r="TFR264" s="0"/>
      <c r="TFS264" s="0"/>
      <c r="TFT264" s="0"/>
      <c r="TFU264" s="0"/>
      <c r="TFV264" s="0"/>
      <c r="TFW264" s="0"/>
      <c r="TFX264" s="0"/>
      <c r="TFY264" s="0"/>
      <c r="TFZ264" s="0"/>
      <c r="TGA264" s="0"/>
      <c r="TGB264" s="0"/>
      <c r="TGC264" s="0"/>
      <c r="TGD264" s="0"/>
      <c r="TGE264" s="0"/>
      <c r="TGF264" s="0"/>
      <c r="TGG264" s="0"/>
      <c r="TGH264" s="0"/>
      <c r="TGI264" s="0"/>
      <c r="TGJ264" s="0"/>
      <c r="TGK264" s="0"/>
      <c r="TGL264" s="0"/>
      <c r="TGM264" s="0"/>
      <c r="TGN264" s="0"/>
      <c r="TGO264" s="0"/>
      <c r="TGP264" s="0"/>
      <c r="TGQ264" s="0"/>
      <c r="TGR264" s="0"/>
      <c r="TGS264" s="0"/>
      <c r="TGT264" s="0"/>
      <c r="TGU264" s="0"/>
      <c r="TGV264" s="0"/>
      <c r="TGW264" s="0"/>
      <c r="TGX264" s="0"/>
      <c r="TGY264" s="0"/>
      <c r="TGZ264" s="0"/>
      <c r="THA264" s="0"/>
      <c r="THB264" s="0"/>
      <c r="THC264" s="0"/>
      <c r="THD264" s="0"/>
      <c r="THE264" s="0"/>
      <c r="THF264" s="0"/>
      <c r="THG264" s="0"/>
      <c r="THH264" s="0"/>
      <c r="THI264" s="0"/>
      <c r="THJ264" s="0"/>
      <c r="THK264" s="0"/>
      <c r="THL264" s="0"/>
      <c r="THM264" s="0"/>
      <c r="THN264" s="0"/>
      <c r="THO264" s="0"/>
      <c r="THP264" s="0"/>
      <c r="THQ264" s="0"/>
      <c r="THR264" s="0"/>
      <c r="THS264" s="0"/>
      <c r="THT264" s="0"/>
      <c r="THU264" s="0"/>
      <c r="THV264" s="0"/>
      <c r="THW264" s="0"/>
      <c r="THX264" s="0"/>
      <c r="THY264" s="0"/>
      <c r="THZ264" s="0"/>
      <c r="TIA264" s="0"/>
      <c r="TIB264" s="0"/>
      <c r="TIC264" s="0"/>
      <c r="TID264" s="0"/>
      <c r="TIE264" s="0"/>
      <c r="TIF264" s="0"/>
      <c r="TIG264" s="0"/>
      <c r="TIH264" s="0"/>
      <c r="TII264" s="0"/>
      <c r="TIJ264" s="0"/>
      <c r="TIK264" s="0"/>
      <c r="TIL264" s="0"/>
      <c r="TIM264" s="0"/>
      <c r="TIN264" s="0"/>
      <c r="TIO264" s="0"/>
      <c r="TIP264" s="0"/>
      <c r="TIQ264" s="0"/>
      <c r="TIR264" s="0"/>
      <c r="TIS264" s="0"/>
      <c r="TIT264" s="0"/>
      <c r="TIU264" s="0"/>
      <c r="TIV264" s="0"/>
      <c r="TIW264" s="0"/>
      <c r="TIX264" s="0"/>
      <c r="TIY264" s="0"/>
      <c r="TIZ264" s="0"/>
      <c r="TJA264" s="0"/>
      <c r="TJB264" s="0"/>
      <c r="TJC264" s="0"/>
      <c r="TJD264" s="0"/>
      <c r="TJE264" s="0"/>
      <c r="TJF264" s="0"/>
      <c r="TJG264" s="0"/>
      <c r="TJH264" s="0"/>
      <c r="TJI264" s="0"/>
      <c r="TJJ264" s="0"/>
      <c r="TJK264" s="0"/>
      <c r="TJL264" s="0"/>
      <c r="TJM264" s="0"/>
      <c r="TJN264" s="0"/>
      <c r="TJO264" s="0"/>
      <c r="TJP264" s="0"/>
      <c r="TJQ264" s="0"/>
      <c r="TJR264" s="0"/>
      <c r="TJS264" s="0"/>
      <c r="TJT264" s="0"/>
      <c r="TJU264" s="0"/>
      <c r="TJV264" s="0"/>
      <c r="TJW264" s="0"/>
      <c r="TJX264" s="0"/>
      <c r="TJY264" s="0"/>
      <c r="TJZ264" s="0"/>
      <c r="TKA264" s="0"/>
      <c r="TKB264" s="0"/>
      <c r="TKC264" s="0"/>
      <c r="TKD264" s="0"/>
      <c r="TKE264" s="0"/>
      <c r="TKF264" s="0"/>
      <c r="TKG264" s="0"/>
      <c r="TKH264" s="0"/>
      <c r="TKI264" s="0"/>
      <c r="TKJ264" s="0"/>
      <c r="TKK264" s="0"/>
      <c r="TKL264" s="0"/>
      <c r="TKM264" s="0"/>
      <c r="TKN264" s="0"/>
      <c r="TKO264" s="0"/>
      <c r="TKP264" s="0"/>
      <c r="TKQ264" s="0"/>
      <c r="TKR264" s="0"/>
      <c r="TKS264" s="0"/>
      <c r="TKT264" s="0"/>
      <c r="TKU264" s="0"/>
      <c r="TKV264" s="0"/>
      <c r="TKW264" s="0"/>
      <c r="TKX264" s="0"/>
      <c r="TKY264" s="0"/>
      <c r="TKZ264" s="0"/>
      <c r="TLA264" s="0"/>
      <c r="TLB264" s="0"/>
      <c r="TLC264" s="0"/>
      <c r="TLD264" s="0"/>
      <c r="TLE264" s="0"/>
      <c r="TLF264" s="0"/>
      <c r="TLG264" s="0"/>
      <c r="TLH264" s="0"/>
      <c r="TLI264" s="0"/>
      <c r="TLJ264" s="0"/>
      <c r="TLK264" s="0"/>
      <c r="TLL264" s="0"/>
      <c r="TLM264" s="0"/>
      <c r="TLN264" s="0"/>
      <c r="TLO264" s="0"/>
      <c r="TLP264" s="0"/>
      <c r="TLQ264" s="0"/>
      <c r="TLR264" s="0"/>
      <c r="TLS264" s="0"/>
      <c r="TLT264" s="0"/>
      <c r="TLU264" s="0"/>
      <c r="TLV264" s="0"/>
      <c r="TLW264" s="0"/>
      <c r="TLX264" s="0"/>
      <c r="TLY264" s="0"/>
      <c r="TLZ264" s="0"/>
      <c r="TMA264" s="0"/>
      <c r="TMB264" s="0"/>
      <c r="TMC264" s="0"/>
      <c r="TMD264" s="0"/>
      <c r="TME264" s="0"/>
      <c r="TMF264" s="0"/>
      <c r="TMG264" s="0"/>
      <c r="TMH264" s="0"/>
      <c r="TMI264" s="0"/>
      <c r="TMJ264" s="0"/>
      <c r="TMK264" s="0"/>
      <c r="TML264" s="0"/>
      <c r="TMM264" s="0"/>
      <c r="TMN264" s="0"/>
      <c r="TMO264" s="0"/>
      <c r="TMP264" s="0"/>
      <c r="TMQ264" s="0"/>
      <c r="TMR264" s="0"/>
      <c r="TMS264" s="0"/>
      <c r="TMT264" s="0"/>
      <c r="TMU264" s="0"/>
      <c r="TMV264" s="0"/>
      <c r="TMW264" s="0"/>
      <c r="TMX264" s="0"/>
      <c r="TMY264" s="0"/>
      <c r="TMZ264" s="0"/>
      <c r="TNA264" s="0"/>
      <c r="TNB264" s="0"/>
      <c r="TNC264" s="0"/>
      <c r="TND264" s="0"/>
      <c r="TNE264" s="0"/>
      <c r="TNF264" s="0"/>
      <c r="TNG264" s="0"/>
      <c r="TNH264" s="0"/>
      <c r="TNI264" s="0"/>
      <c r="TNJ264" s="0"/>
      <c r="TNK264" s="0"/>
      <c r="TNL264" s="0"/>
      <c r="TNM264" s="0"/>
      <c r="TNN264" s="0"/>
      <c r="TNO264" s="0"/>
      <c r="TNP264" s="0"/>
      <c r="TNQ264" s="0"/>
      <c r="TNR264" s="0"/>
      <c r="TNS264" s="0"/>
      <c r="TNT264" s="0"/>
      <c r="TNU264" s="0"/>
      <c r="TNV264" s="0"/>
      <c r="TNW264" s="0"/>
      <c r="TNX264" s="0"/>
      <c r="TNY264" s="0"/>
      <c r="TNZ264" s="0"/>
      <c r="TOA264" s="0"/>
      <c r="TOB264" s="0"/>
      <c r="TOC264" s="0"/>
      <c r="TOD264" s="0"/>
      <c r="TOE264" s="0"/>
      <c r="TOF264" s="0"/>
      <c r="TOG264" s="0"/>
      <c r="TOH264" s="0"/>
      <c r="TOI264" s="0"/>
      <c r="TOJ264" s="0"/>
      <c r="TOK264" s="0"/>
      <c r="TOL264" s="0"/>
      <c r="TOM264" s="0"/>
      <c r="TON264" s="0"/>
      <c r="TOO264" s="0"/>
      <c r="TOP264" s="0"/>
      <c r="TOQ264" s="0"/>
      <c r="TOR264" s="0"/>
      <c r="TOS264" s="0"/>
      <c r="TOT264" s="0"/>
      <c r="TOU264" s="0"/>
      <c r="TOV264" s="0"/>
      <c r="TOW264" s="0"/>
      <c r="TOX264" s="0"/>
      <c r="TOY264" s="0"/>
      <c r="TOZ264" s="0"/>
      <c r="TPA264" s="0"/>
      <c r="TPB264" s="0"/>
      <c r="TPC264" s="0"/>
      <c r="TPD264" s="0"/>
      <c r="TPE264" s="0"/>
      <c r="TPF264" s="0"/>
      <c r="TPG264" s="0"/>
      <c r="TPH264" s="0"/>
      <c r="TPI264" s="0"/>
      <c r="TPJ264" s="0"/>
      <c r="TPK264" s="0"/>
      <c r="TPL264" s="0"/>
      <c r="TPM264" s="0"/>
      <c r="TPN264" s="0"/>
      <c r="TPO264" s="0"/>
      <c r="TPP264" s="0"/>
      <c r="TPQ264" s="0"/>
      <c r="TPR264" s="0"/>
      <c r="TPS264" s="0"/>
      <c r="TPT264" s="0"/>
      <c r="TPU264" s="0"/>
      <c r="TPV264" s="0"/>
      <c r="TPW264" s="0"/>
      <c r="TPX264" s="0"/>
      <c r="TPY264" s="0"/>
      <c r="TPZ264" s="0"/>
      <c r="TQA264" s="0"/>
      <c r="TQB264" s="0"/>
      <c r="TQC264" s="0"/>
      <c r="TQD264" s="0"/>
      <c r="TQE264" s="0"/>
      <c r="TQF264" s="0"/>
      <c r="TQG264" s="0"/>
      <c r="TQH264" s="0"/>
      <c r="TQI264" s="0"/>
      <c r="TQJ264" s="0"/>
      <c r="TQK264" s="0"/>
      <c r="TQL264" s="0"/>
      <c r="TQM264" s="0"/>
      <c r="TQN264" s="0"/>
      <c r="TQO264" s="0"/>
      <c r="TQP264" s="0"/>
      <c r="TQQ264" s="0"/>
      <c r="TQR264" s="0"/>
      <c r="TQS264" s="0"/>
      <c r="TQT264" s="0"/>
      <c r="TQU264" s="0"/>
      <c r="TQV264" s="0"/>
      <c r="TQW264" s="0"/>
      <c r="TQX264" s="0"/>
      <c r="TQY264" s="0"/>
      <c r="TQZ264" s="0"/>
      <c r="TRA264" s="0"/>
      <c r="TRB264" s="0"/>
      <c r="TRC264" s="0"/>
      <c r="TRD264" s="0"/>
      <c r="TRE264" s="0"/>
      <c r="TRF264" s="0"/>
      <c r="TRG264" s="0"/>
      <c r="TRH264" s="0"/>
      <c r="TRI264" s="0"/>
      <c r="TRJ264" s="0"/>
      <c r="TRK264" s="0"/>
      <c r="TRL264" s="0"/>
      <c r="TRM264" s="0"/>
      <c r="TRN264" s="0"/>
      <c r="TRO264" s="0"/>
      <c r="TRP264" s="0"/>
      <c r="TRQ264" s="0"/>
      <c r="TRR264" s="0"/>
      <c r="TRS264" s="0"/>
      <c r="TRT264" s="0"/>
      <c r="TRU264" s="0"/>
      <c r="TRV264" s="0"/>
      <c r="TRW264" s="0"/>
      <c r="TRX264" s="0"/>
      <c r="TRY264" s="0"/>
      <c r="TRZ264" s="0"/>
      <c r="TSA264" s="0"/>
      <c r="TSB264" s="0"/>
      <c r="TSC264" s="0"/>
      <c r="TSD264" s="0"/>
      <c r="TSE264" s="0"/>
      <c r="TSF264" s="0"/>
      <c r="TSG264" s="0"/>
      <c r="TSH264" s="0"/>
      <c r="TSI264" s="0"/>
      <c r="TSJ264" s="0"/>
      <c r="TSK264" s="0"/>
      <c r="TSL264" s="0"/>
      <c r="TSM264" s="0"/>
      <c r="TSN264" s="0"/>
      <c r="TSO264" s="0"/>
      <c r="TSP264" s="0"/>
      <c r="TSQ264" s="0"/>
      <c r="TSR264" s="0"/>
      <c r="TSS264" s="0"/>
      <c r="TST264" s="0"/>
      <c r="TSU264" s="0"/>
      <c r="TSV264" s="0"/>
      <c r="TSW264" s="0"/>
      <c r="TSX264" s="0"/>
      <c r="TSY264" s="0"/>
      <c r="TSZ264" s="0"/>
      <c r="TTA264" s="0"/>
      <c r="TTB264" s="0"/>
      <c r="TTC264" s="0"/>
      <c r="TTD264" s="0"/>
      <c r="TTE264" s="0"/>
      <c r="TTF264" s="0"/>
      <c r="TTG264" s="0"/>
      <c r="TTH264" s="0"/>
      <c r="TTI264" s="0"/>
      <c r="TTJ264" s="0"/>
      <c r="TTK264" s="0"/>
      <c r="TTL264" s="0"/>
      <c r="TTM264" s="0"/>
      <c r="TTN264" s="0"/>
      <c r="TTO264" s="0"/>
      <c r="TTP264" s="0"/>
      <c r="TTQ264" s="0"/>
      <c r="TTR264" s="0"/>
      <c r="TTS264" s="0"/>
      <c r="TTT264" s="0"/>
      <c r="TTU264" s="0"/>
      <c r="TTV264" s="0"/>
      <c r="TTW264" s="0"/>
      <c r="TTX264" s="0"/>
      <c r="TTY264" s="0"/>
      <c r="TTZ264" s="0"/>
      <c r="TUA264" s="0"/>
      <c r="TUB264" s="0"/>
      <c r="TUC264" s="0"/>
      <c r="TUD264" s="0"/>
      <c r="TUE264" s="0"/>
      <c r="TUF264" s="0"/>
      <c r="TUG264" s="0"/>
      <c r="TUH264" s="0"/>
      <c r="TUI264" s="0"/>
      <c r="TUJ264" s="0"/>
      <c r="TUK264" s="0"/>
      <c r="TUL264" s="0"/>
      <c r="TUM264" s="0"/>
      <c r="TUN264" s="0"/>
      <c r="TUO264" s="0"/>
      <c r="TUP264" s="0"/>
      <c r="TUQ264" s="0"/>
      <c r="TUR264" s="0"/>
      <c r="TUS264" s="0"/>
      <c r="TUT264" s="0"/>
      <c r="TUU264" s="0"/>
      <c r="TUV264" s="0"/>
      <c r="TUW264" s="0"/>
      <c r="TUX264" s="0"/>
      <c r="TUY264" s="0"/>
      <c r="TUZ264" s="0"/>
      <c r="TVA264" s="0"/>
      <c r="TVB264" s="0"/>
      <c r="TVC264" s="0"/>
      <c r="TVD264" s="0"/>
      <c r="TVE264" s="0"/>
      <c r="TVF264" s="0"/>
      <c r="TVG264" s="0"/>
      <c r="TVH264" s="0"/>
      <c r="TVI264" s="0"/>
      <c r="TVJ264" s="0"/>
      <c r="TVK264" s="0"/>
      <c r="TVL264" s="0"/>
      <c r="TVM264" s="0"/>
      <c r="TVN264" s="0"/>
      <c r="TVO264" s="0"/>
      <c r="TVP264" s="0"/>
      <c r="TVQ264" s="0"/>
      <c r="TVR264" s="0"/>
      <c r="TVS264" s="0"/>
      <c r="TVT264" s="0"/>
      <c r="TVU264" s="0"/>
      <c r="TVV264" s="0"/>
      <c r="TVW264" s="0"/>
      <c r="TVX264" s="0"/>
      <c r="TVY264" s="0"/>
      <c r="TVZ264" s="0"/>
      <c r="TWA264" s="0"/>
      <c r="TWB264" s="0"/>
      <c r="TWC264" s="0"/>
      <c r="TWD264" s="0"/>
      <c r="TWE264" s="0"/>
      <c r="TWF264" s="0"/>
      <c r="TWG264" s="0"/>
      <c r="TWH264" s="0"/>
      <c r="TWI264" s="0"/>
      <c r="TWJ264" s="0"/>
      <c r="TWK264" s="0"/>
      <c r="TWL264" s="0"/>
      <c r="TWM264" s="0"/>
      <c r="TWN264" s="0"/>
      <c r="TWO264" s="0"/>
      <c r="TWP264" s="0"/>
      <c r="TWQ264" s="0"/>
      <c r="TWR264" s="0"/>
      <c r="TWS264" s="0"/>
      <c r="TWT264" s="0"/>
      <c r="TWU264" s="0"/>
      <c r="TWV264" s="0"/>
      <c r="TWW264" s="0"/>
      <c r="TWX264" s="0"/>
      <c r="TWY264" s="0"/>
      <c r="TWZ264" s="0"/>
      <c r="TXA264" s="0"/>
      <c r="TXB264" s="0"/>
      <c r="TXC264" s="0"/>
      <c r="TXD264" s="0"/>
      <c r="TXE264" s="0"/>
      <c r="TXF264" s="0"/>
      <c r="TXG264" s="0"/>
      <c r="TXH264" s="0"/>
      <c r="TXI264" s="0"/>
      <c r="TXJ264" s="0"/>
      <c r="TXK264" s="0"/>
      <c r="TXL264" s="0"/>
      <c r="TXM264" s="0"/>
      <c r="TXN264" s="0"/>
      <c r="TXO264" s="0"/>
      <c r="TXP264" s="0"/>
      <c r="TXQ264" s="0"/>
      <c r="TXR264" s="0"/>
      <c r="TXS264" s="0"/>
      <c r="TXT264" s="0"/>
      <c r="TXU264" s="0"/>
      <c r="TXV264" s="0"/>
      <c r="TXW264" s="0"/>
      <c r="TXX264" s="0"/>
      <c r="TXY264" s="0"/>
      <c r="TXZ264" s="0"/>
      <c r="TYA264" s="0"/>
      <c r="TYB264" s="0"/>
      <c r="TYC264" s="0"/>
      <c r="TYD264" s="0"/>
      <c r="TYE264" s="0"/>
      <c r="TYF264" s="0"/>
      <c r="TYG264" s="0"/>
      <c r="TYH264" s="0"/>
      <c r="TYI264" s="0"/>
      <c r="TYJ264" s="0"/>
      <c r="TYK264" s="0"/>
      <c r="TYL264" s="0"/>
      <c r="TYM264" s="0"/>
      <c r="TYN264" s="0"/>
      <c r="TYO264" s="0"/>
      <c r="TYP264" s="0"/>
      <c r="TYQ264" s="0"/>
      <c r="TYR264" s="0"/>
      <c r="TYS264" s="0"/>
      <c r="TYT264" s="0"/>
      <c r="TYU264" s="0"/>
      <c r="TYV264" s="0"/>
      <c r="TYW264" s="0"/>
      <c r="TYX264" s="0"/>
      <c r="TYY264" s="0"/>
      <c r="TYZ264" s="0"/>
      <c r="TZA264" s="0"/>
      <c r="TZB264" s="0"/>
      <c r="TZC264" s="0"/>
      <c r="TZD264" s="0"/>
      <c r="TZE264" s="0"/>
      <c r="TZF264" s="0"/>
      <c r="TZG264" s="0"/>
      <c r="TZH264" s="0"/>
      <c r="TZI264" s="0"/>
      <c r="TZJ264" s="0"/>
      <c r="TZK264" s="0"/>
      <c r="TZL264" s="0"/>
      <c r="TZM264" s="0"/>
      <c r="TZN264" s="0"/>
      <c r="TZO264" s="0"/>
      <c r="TZP264" s="0"/>
      <c r="TZQ264" s="0"/>
      <c r="TZR264" s="0"/>
      <c r="TZS264" s="0"/>
      <c r="TZT264" s="0"/>
      <c r="TZU264" s="0"/>
      <c r="TZV264" s="0"/>
      <c r="TZW264" s="0"/>
      <c r="TZX264" s="0"/>
      <c r="TZY264" s="0"/>
      <c r="TZZ264" s="0"/>
      <c r="UAA264" s="0"/>
      <c r="UAB264" s="0"/>
      <c r="UAC264" s="0"/>
      <c r="UAD264" s="0"/>
      <c r="UAE264" s="0"/>
      <c r="UAF264" s="0"/>
      <c r="UAG264" s="0"/>
      <c r="UAH264" s="0"/>
      <c r="UAI264" s="0"/>
      <c r="UAJ264" s="0"/>
      <c r="UAK264" s="0"/>
      <c r="UAL264" s="0"/>
      <c r="UAM264" s="0"/>
      <c r="UAN264" s="0"/>
      <c r="UAO264" s="0"/>
      <c r="UAP264" s="0"/>
      <c r="UAQ264" s="0"/>
      <c r="UAR264" s="0"/>
      <c r="UAS264" s="0"/>
      <c r="UAT264" s="0"/>
      <c r="UAU264" s="0"/>
      <c r="UAV264" s="0"/>
      <c r="UAW264" s="0"/>
      <c r="UAX264" s="0"/>
      <c r="UAY264" s="0"/>
      <c r="UAZ264" s="0"/>
      <c r="UBA264" s="0"/>
      <c r="UBB264" s="0"/>
      <c r="UBC264" s="0"/>
      <c r="UBD264" s="0"/>
      <c r="UBE264" s="0"/>
      <c r="UBF264" s="0"/>
      <c r="UBG264" s="0"/>
      <c r="UBH264" s="0"/>
      <c r="UBI264" s="0"/>
      <c r="UBJ264" s="0"/>
      <c r="UBK264" s="0"/>
      <c r="UBL264" s="0"/>
      <c r="UBM264" s="0"/>
      <c r="UBN264" s="0"/>
      <c r="UBO264" s="0"/>
      <c r="UBP264" s="0"/>
      <c r="UBQ264" s="0"/>
      <c r="UBR264" s="0"/>
      <c r="UBS264" s="0"/>
      <c r="UBT264" s="0"/>
      <c r="UBU264" s="0"/>
      <c r="UBV264" s="0"/>
      <c r="UBW264" s="0"/>
      <c r="UBX264" s="0"/>
      <c r="UBY264" s="0"/>
      <c r="UBZ264" s="0"/>
      <c r="UCA264" s="0"/>
      <c r="UCB264" s="0"/>
      <c r="UCC264" s="0"/>
      <c r="UCD264" s="0"/>
      <c r="UCE264" s="0"/>
      <c r="UCF264" s="0"/>
      <c r="UCG264" s="0"/>
      <c r="UCH264" s="0"/>
      <c r="UCI264" s="0"/>
      <c r="UCJ264" s="0"/>
      <c r="UCK264" s="0"/>
      <c r="UCL264" s="0"/>
      <c r="UCM264" s="0"/>
      <c r="UCN264" s="0"/>
      <c r="UCO264" s="0"/>
      <c r="UCP264" s="0"/>
      <c r="UCQ264" s="0"/>
      <c r="UCR264" s="0"/>
      <c r="UCS264" s="0"/>
      <c r="UCT264" s="0"/>
      <c r="UCU264" s="0"/>
      <c r="UCV264" s="0"/>
      <c r="UCW264" s="0"/>
      <c r="UCX264" s="0"/>
      <c r="UCY264" s="0"/>
      <c r="UCZ264" s="0"/>
      <c r="UDA264" s="0"/>
      <c r="UDB264" s="0"/>
      <c r="UDC264" s="0"/>
      <c r="UDD264" s="0"/>
      <c r="UDE264" s="0"/>
      <c r="UDF264" s="0"/>
      <c r="UDG264" s="0"/>
      <c r="UDH264" s="0"/>
      <c r="UDI264" s="0"/>
      <c r="UDJ264" s="0"/>
      <c r="UDK264" s="0"/>
      <c r="UDL264" s="0"/>
      <c r="UDM264" s="0"/>
      <c r="UDN264" s="0"/>
      <c r="UDO264" s="0"/>
      <c r="UDP264" s="0"/>
      <c r="UDQ264" s="0"/>
      <c r="UDR264" s="0"/>
      <c r="UDS264" s="0"/>
      <c r="UDT264" s="0"/>
      <c r="UDU264" s="0"/>
      <c r="UDV264" s="0"/>
      <c r="UDW264" s="0"/>
      <c r="UDX264" s="0"/>
      <c r="UDY264" s="0"/>
      <c r="UDZ264" s="0"/>
      <c r="UEA264" s="0"/>
      <c r="UEB264" s="0"/>
      <c r="UEC264" s="0"/>
      <c r="UED264" s="0"/>
      <c r="UEE264" s="0"/>
      <c r="UEF264" s="0"/>
      <c r="UEG264" s="0"/>
      <c r="UEH264" s="0"/>
      <c r="UEI264" s="0"/>
      <c r="UEJ264" s="0"/>
      <c r="UEK264" s="0"/>
      <c r="UEL264" s="0"/>
      <c r="UEM264" s="0"/>
      <c r="UEN264" s="0"/>
      <c r="UEO264" s="0"/>
      <c r="UEP264" s="0"/>
      <c r="UEQ264" s="0"/>
      <c r="UER264" s="0"/>
      <c r="UES264" s="0"/>
      <c r="UET264" s="0"/>
      <c r="UEU264" s="0"/>
      <c r="UEV264" s="0"/>
      <c r="UEW264" s="0"/>
      <c r="UEX264" s="0"/>
      <c r="UEY264" s="0"/>
      <c r="UEZ264" s="0"/>
      <c r="UFA264" s="0"/>
      <c r="UFB264" s="0"/>
      <c r="UFC264" s="0"/>
      <c r="UFD264" s="0"/>
      <c r="UFE264" s="0"/>
      <c r="UFF264" s="0"/>
      <c r="UFG264" s="0"/>
      <c r="UFH264" s="0"/>
      <c r="UFI264" s="0"/>
      <c r="UFJ264" s="0"/>
      <c r="UFK264" s="0"/>
      <c r="UFL264" s="0"/>
      <c r="UFM264" s="0"/>
      <c r="UFN264" s="0"/>
      <c r="UFO264" s="0"/>
      <c r="UFP264" s="0"/>
      <c r="UFQ264" s="0"/>
      <c r="UFR264" s="0"/>
      <c r="UFS264" s="0"/>
      <c r="UFT264" s="0"/>
      <c r="UFU264" s="0"/>
      <c r="UFV264" s="0"/>
      <c r="UFW264" s="0"/>
      <c r="UFX264" s="0"/>
      <c r="UFY264" s="0"/>
      <c r="UFZ264" s="0"/>
      <c r="UGA264" s="0"/>
      <c r="UGB264" s="0"/>
      <c r="UGC264" s="0"/>
      <c r="UGD264" s="0"/>
      <c r="UGE264" s="0"/>
      <c r="UGF264" s="0"/>
      <c r="UGG264" s="0"/>
      <c r="UGH264" s="0"/>
      <c r="UGI264" s="0"/>
      <c r="UGJ264" s="0"/>
      <c r="UGK264" s="0"/>
      <c r="UGL264" s="0"/>
      <c r="UGM264" s="0"/>
      <c r="UGN264" s="0"/>
      <c r="UGO264" s="0"/>
      <c r="UGP264" s="0"/>
      <c r="UGQ264" s="0"/>
      <c r="UGR264" s="0"/>
      <c r="UGS264" s="0"/>
      <c r="UGT264" s="0"/>
      <c r="UGU264" s="0"/>
      <c r="UGV264" s="0"/>
      <c r="UGW264" s="0"/>
      <c r="UGX264" s="0"/>
      <c r="UGY264" s="0"/>
      <c r="UGZ264" s="0"/>
      <c r="UHA264" s="0"/>
      <c r="UHB264" s="0"/>
      <c r="UHC264" s="0"/>
      <c r="UHD264" s="0"/>
      <c r="UHE264" s="0"/>
      <c r="UHF264" s="0"/>
      <c r="UHG264" s="0"/>
      <c r="UHH264" s="0"/>
      <c r="UHI264" s="0"/>
      <c r="UHJ264" s="0"/>
      <c r="UHK264" s="0"/>
      <c r="UHL264" s="0"/>
      <c r="UHM264" s="0"/>
      <c r="UHN264" s="0"/>
      <c r="UHO264" s="0"/>
      <c r="UHP264" s="0"/>
      <c r="UHQ264" s="0"/>
      <c r="UHR264" s="0"/>
      <c r="UHS264" s="0"/>
      <c r="UHT264" s="0"/>
      <c r="UHU264" s="0"/>
      <c r="UHV264" s="0"/>
      <c r="UHW264" s="0"/>
      <c r="UHX264" s="0"/>
      <c r="UHY264" s="0"/>
      <c r="UHZ264" s="0"/>
      <c r="UIA264" s="0"/>
      <c r="UIB264" s="0"/>
      <c r="UIC264" s="0"/>
      <c r="UID264" s="0"/>
      <c r="UIE264" s="0"/>
      <c r="UIF264" s="0"/>
      <c r="UIG264" s="0"/>
      <c r="UIH264" s="0"/>
      <c r="UII264" s="0"/>
      <c r="UIJ264" s="0"/>
      <c r="UIK264" s="0"/>
      <c r="UIL264" s="0"/>
      <c r="UIM264" s="0"/>
      <c r="UIN264" s="0"/>
      <c r="UIO264" s="0"/>
      <c r="UIP264" s="0"/>
      <c r="UIQ264" s="0"/>
      <c r="UIR264" s="0"/>
      <c r="UIS264" s="0"/>
      <c r="UIT264" s="0"/>
      <c r="UIU264" s="0"/>
      <c r="UIV264" s="0"/>
      <c r="UIW264" s="0"/>
      <c r="UIX264" s="0"/>
      <c r="UIY264" s="0"/>
      <c r="UIZ264" s="0"/>
      <c r="UJA264" s="0"/>
      <c r="UJB264" s="0"/>
      <c r="UJC264" s="0"/>
      <c r="UJD264" s="0"/>
      <c r="UJE264" s="0"/>
      <c r="UJF264" s="0"/>
      <c r="UJG264" s="0"/>
      <c r="UJH264" s="0"/>
      <c r="UJI264" s="0"/>
      <c r="UJJ264" s="0"/>
      <c r="UJK264" s="0"/>
      <c r="UJL264" s="0"/>
      <c r="UJM264" s="0"/>
      <c r="UJN264" s="0"/>
      <c r="UJO264" s="0"/>
      <c r="UJP264" s="0"/>
      <c r="UJQ264" s="0"/>
      <c r="UJR264" s="0"/>
      <c r="UJS264" s="0"/>
      <c r="UJT264" s="0"/>
      <c r="UJU264" s="0"/>
      <c r="UJV264" s="0"/>
      <c r="UJW264" s="0"/>
      <c r="UJX264" s="0"/>
      <c r="UJY264" s="0"/>
      <c r="UJZ264" s="0"/>
      <c r="UKA264" s="0"/>
      <c r="UKB264" s="0"/>
      <c r="UKC264" s="0"/>
      <c r="UKD264" s="0"/>
      <c r="UKE264" s="0"/>
      <c r="UKF264" s="0"/>
      <c r="UKG264" s="0"/>
      <c r="UKH264" s="0"/>
      <c r="UKI264" s="0"/>
      <c r="UKJ264" s="0"/>
      <c r="UKK264" s="0"/>
      <c r="UKL264" s="0"/>
      <c r="UKM264" s="0"/>
      <c r="UKN264" s="0"/>
      <c r="UKO264" s="0"/>
      <c r="UKP264" s="0"/>
      <c r="UKQ264" s="0"/>
      <c r="UKR264" s="0"/>
      <c r="UKS264" s="0"/>
      <c r="UKT264" s="0"/>
      <c r="UKU264" s="0"/>
      <c r="UKV264" s="0"/>
      <c r="UKW264" s="0"/>
      <c r="UKX264" s="0"/>
      <c r="UKY264" s="0"/>
      <c r="UKZ264" s="0"/>
      <c r="ULA264" s="0"/>
      <c r="ULB264" s="0"/>
      <c r="ULC264" s="0"/>
      <c r="ULD264" s="0"/>
      <c r="ULE264" s="0"/>
      <c r="ULF264" s="0"/>
      <c r="ULG264" s="0"/>
      <c r="ULH264" s="0"/>
      <c r="ULI264" s="0"/>
      <c r="ULJ264" s="0"/>
      <c r="ULK264" s="0"/>
      <c r="ULL264" s="0"/>
      <c r="ULM264" s="0"/>
      <c r="ULN264" s="0"/>
      <c r="ULO264" s="0"/>
      <c r="ULP264" s="0"/>
      <c r="ULQ264" s="0"/>
      <c r="ULR264" s="0"/>
      <c r="ULS264" s="0"/>
      <c r="ULT264" s="0"/>
      <c r="ULU264" s="0"/>
      <c r="ULV264" s="0"/>
      <c r="ULW264" s="0"/>
      <c r="ULX264" s="0"/>
      <c r="ULY264" s="0"/>
      <c r="ULZ264" s="0"/>
      <c r="UMA264" s="0"/>
      <c r="UMB264" s="0"/>
      <c r="UMC264" s="0"/>
      <c r="UMD264" s="0"/>
      <c r="UME264" s="0"/>
      <c r="UMF264" s="0"/>
      <c r="UMG264" s="0"/>
      <c r="UMH264" s="0"/>
      <c r="UMI264" s="0"/>
      <c r="UMJ264" s="0"/>
      <c r="UMK264" s="0"/>
      <c r="UML264" s="0"/>
      <c r="UMM264" s="0"/>
      <c r="UMN264" s="0"/>
      <c r="UMO264" s="0"/>
      <c r="UMP264" s="0"/>
      <c r="UMQ264" s="0"/>
      <c r="UMR264" s="0"/>
      <c r="UMS264" s="0"/>
      <c r="UMT264" s="0"/>
      <c r="UMU264" s="0"/>
      <c r="UMV264" s="0"/>
      <c r="UMW264" s="0"/>
      <c r="UMX264" s="0"/>
      <c r="UMY264" s="0"/>
      <c r="UMZ264" s="0"/>
      <c r="UNA264" s="0"/>
      <c r="UNB264" s="0"/>
      <c r="UNC264" s="0"/>
      <c r="UND264" s="0"/>
      <c r="UNE264" s="0"/>
      <c r="UNF264" s="0"/>
      <c r="UNG264" s="0"/>
      <c r="UNH264" s="0"/>
      <c r="UNI264" s="0"/>
      <c r="UNJ264" s="0"/>
      <c r="UNK264" s="0"/>
      <c r="UNL264" s="0"/>
      <c r="UNM264" s="0"/>
      <c r="UNN264" s="0"/>
      <c r="UNO264" s="0"/>
      <c r="UNP264" s="0"/>
      <c r="UNQ264" s="0"/>
      <c r="UNR264" s="0"/>
      <c r="UNS264" s="0"/>
      <c r="UNT264" s="0"/>
      <c r="UNU264" s="0"/>
      <c r="UNV264" s="0"/>
      <c r="UNW264" s="0"/>
      <c r="UNX264" s="0"/>
      <c r="UNY264" s="0"/>
      <c r="UNZ264" s="0"/>
      <c r="UOA264" s="0"/>
      <c r="UOB264" s="0"/>
      <c r="UOC264" s="0"/>
      <c r="UOD264" s="0"/>
      <c r="UOE264" s="0"/>
      <c r="UOF264" s="0"/>
      <c r="UOG264" s="0"/>
      <c r="UOH264" s="0"/>
      <c r="UOI264" s="0"/>
      <c r="UOJ264" s="0"/>
      <c r="UOK264" s="0"/>
      <c r="UOL264" s="0"/>
      <c r="UOM264" s="0"/>
      <c r="UON264" s="0"/>
      <c r="UOO264" s="0"/>
      <c r="UOP264" s="0"/>
      <c r="UOQ264" s="0"/>
      <c r="UOR264" s="0"/>
      <c r="UOS264" s="0"/>
      <c r="UOT264" s="0"/>
      <c r="UOU264" s="0"/>
      <c r="UOV264" s="0"/>
      <c r="UOW264" s="0"/>
      <c r="UOX264" s="0"/>
      <c r="UOY264" s="0"/>
      <c r="UOZ264" s="0"/>
      <c r="UPA264" s="0"/>
      <c r="UPB264" s="0"/>
      <c r="UPC264" s="0"/>
      <c r="UPD264" s="0"/>
      <c r="UPE264" s="0"/>
      <c r="UPF264" s="0"/>
      <c r="UPG264" s="0"/>
      <c r="UPH264" s="0"/>
      <c r="UPI264" s="0"/>
      <c r="UPJ264" s="0"/>
      <c r="UPK264" s="0"/>
      <c r="UPL264" s="0"/>
      <c r="UPM264" s="0"/>
      <c r="UPN264" s="0"/>
      <c r="UPO264" s="0"/>
      <c r="UPP264" s="0"/>
      <c r="UPQ264" s="0"/>
      <c r="UPR264" s="0"/>
      <c r="UPS264" s="0"/>
      <c r="UPT264" s="0"/>
      <c r="UPU264" s="0"/>
      <c r="UPV264" s="0"/>
      <c r="UPW264" s="0"/>
      <c r="UPX264" s="0"/>
      <c r="UPY264" s="0"/>
      <c r="UPZ264" s="0"/>
      <c r="UQA264" s="0"/>
      <c r="UQB264" s="0"/>
      <c r="UQC264" s="0"/>
      <c r="UQD264" s="0"/>
      <c r="UQE264" s="0"/>
      <c r="UQF264" s="0"/>
      <c r="UQG264" s="0"/>
      <c r="UQH264" s="0"/>
      <c r="UQI264" s="0"/>
      <c r="UQJ264" s="0"/>
      <c r="UQK264" s="0"/>
      <c r="UQL264" s="0"/>
      <c r="UQM264" s="0"/>
      <c r="UQN264" s="0"/>
      <c r="UQO264" s="0"/>
      <c r="UQP264" s="0"/>
      <c r="UQQ264" s="0"/>
      <c r="UQR264" s="0"/>
      <c r="UQS264" s="0"/>
      <c r="UQT264" s="0"/>
      <c r="UQU264" s="0"/>
      <c r="UQV264" s="0"/>
      <c r="UQW264" s="0"/>
      <c r="UQX264" s="0"/>
      <c r="UQY264" s="0"/>
      <c r="UQZ264" s="0"/>
      <c r="URA264" s="0"/>
      <c r="URB264" s="0"/>
      <c r="URC264" s="0"/>
      <c r="URD264" s="0"/>
      <c r="URE264" s="0"/>
      <c r="URF264" s="0"/>
      <c r="URG264" s="0"/>
      <c r="URH264" s="0"/>
      <c r="URI264" s="0"/>
      <c r="URJ264" s="0"/>
      <c r="URK264" s="0"/>
      <c r="URL264" s="0"/>
      <c r="URM264" s="0"/>
      <c r="URN264" s="0"/>
      <c r="URO264" s="0"/>
      <c r="URP264" s="0"/>
      <c r="URQ264" s="0"/>
      <c r="URR264" s="0"/>
      <c r="URS264" s="0"/>
      <c r="URT264" s="0"/>
      <c r="URU264" s="0"/>
      <c r="URV264" s="0"/>
      <c r="URW264" s="0"/>
      <c r="URX264" s="0"/>
      <c r="URY264" s="0"/>
      <c r="URZ264" s="0"/>
      <c r="USA264" s="0"/>
      <c r="USB264" s="0"/>
      <c r="USC264" s="0"/>
      <c r="USD264" s="0"/>
      <c r="USE264" s="0"/>
      <c r="USF264" s="0"/>
      <c r="USG264" s="0"/>
      <c r="USH264" s="0"/>
      <c r="USI264" s="0"/>
      <c r="USJ264" s="0"/>
      <c r="USK264" s="0"/>
      <c r="USL264" s="0"/>
      <c r="USM264" s="0"/>
      <c r="USN264" s="0"/>
      <c r="USO264" s="0"/>
      <c r="USP264" s="0"/>
      <c r="USQ264" s="0"/>
      <c r="USR264" s="0"/>
      <c r="USS264" s="0"/>
      <c r="UST264" s="0"/>
      <c r="USU264" s="0"/>
      <c r="USV264" s="0"/>
      <c r="USW264" s="0"/>
      <c r="USX264" s="0"/>
      <c r="USY264" s="0"/>
      <c r="USZ264" s="0"/>
      <c r="UTA264" s="0"/>
      <c r="UTB264" s="0"/>
      <c r="UTC264" s="0"/>
      <c r="UTD264" s="0"/>
      <c r="UTE264" s="0"/>
      <c r="UTF264" s="0"/>
      <c r="UTG264" s="0"/>
      <c r="UTH264" s="0"/>
      <c r="UTI264" s="0"/>
      <c r="UTJ264" s="0"/>
      <c r="UTK264" s="0"/>
      <c r="UTL264" s="0"/>
      <c r="UTM264" s="0"/>
      <c r="UTN264" s="0"/>
      <c r="UTO264" s="0"/>
      <c r="UTP264" s="0"/>
      <c r="UTQ264" s="0"/>
      <c r="UTR264" s="0"/>
      <c r="UTS264" s="0"/>
      <c r="UTT264" s="0"/>
      <c r="UTU264" s="0"/>
      <c r="UTV264" s="0"/>
      <c r="UTW264" s="0"/>
      <c r="UTX264" s="0"/>
      <c r="UTY264" s="0"/>
      <c r="UTZ264" s="0"/>
      <c r="UUA264" s="0"/>
      <c r="UUB264" s="0"/>
      <c r="UUC264" s="0"/>
      <c r="UUD264" s="0"/>
      <c r="UUE264" s="0"/>
      <c r="UUF264" s="0"/>
      <c r="UUG264" s="0"/>
      <c r="UUH264" s="0"/>
      <c r="UUI264" s="0"/>
      <c r="UUJ264" s="0"/>
      <c r="UUK264" s="0"/>
      <c r="UUL264" s="0"/>
      <c r="UUM264" s="0"/>
      <c r="UUN264" s="0"/>
      <c r="UUO264" s="0"/>
      <c r="UUP264" s="0"/>
      <c r="UUQ264" s="0"/>
      <c r="UUR264" s="0"/>
      <c r="UUS264" s="0"/>
      <c r="UUT264" s="0"/>
      <c r="UUU264" s="0"/>
      <c r="UUV264" s="0"/>
      <c r="UUW264" s="0"/>
      <c r="UUX264" s="0"/>
      <c r="UUY264" s="0"/>
      <c r="UUZ264" s="0"/>
      <c r="UVA264" s="0"/>
      <c r="UVB264" s="0"/>
      <c r="UVC264" s="0"/>
      <c r="UVD264" s="0"/>
      <c r="UVE264" s="0"/>
      <c r="UVF264" s="0"/>
      <c r="UVG264" s="0"/>
      <c r="UVH264" s="0"/>
      <c r="UVI264" s="0"/>
      <c r="UVJ264" s="0"/>
      <c r="UVK264" s="0"/>
      <c r="UVL264" s="0"/>
      <c r="UVM264" s="0"/>
      <c r="UVN264" s="0"/>
      <c r="UVO264" s="0"/>
      <c r="UVP264" s="0"/>
      <c r="UVQ264" s="0"/>
      <c r="UVR264" s="0"/>
      <c r="UVS264" s="0"/>
      <c r="UVT264" s="0"/>
      <c r="UVU264" s="0"/>
      <c r="UVV264" s="0"/>
      <c r="UVW264" s="0"/>
      <c r="UVX264" s="0"/>
      <c r="UVY264" s="0"/>
      <c r="UVZ264" s="0"/>
      <c r="UWA264" s="0"/>
      <c r="UWB264" s="0"/>
      <c r="UWC264" s="0"/>
      <c r="UWD264" s="0"/>
      <c r="UWE264" s="0"/>
      <c r="UWF264" s="0"/>
      <c r="UWG264" s="0"/>
      <c r="UWH264" s="0"/>
      <c r="UWI264" s="0"/>
      <c r="UWJ264" s="0"/>
      <c r="UWK264" s="0"/>
      <c r="UWL264" s="0"/>
      <c r="UWM264" s="0"/>
      <c r="UWN264" s="0"/>
      <c r="UWO264" s="0"/>
      <c r="UWP264" s="0"/>
      <c r="UWQ264" s="0"/>
      <c r="UWR264" s="0"/>
      <c r="UWS264" s="0"/>
      <c r="UWT264" s="0"/>
      <c r="UWU264" s="0"/>
      <c r="UWV264" s="0"/>
      <c r="UWW264" s="0"/>
      <c r="UWX264" s="0"/>
      <c r="UWY264" s="0"/>
      <c r="UWZ264" s="0"/>
      <c r="UXA264" s="0"/>
      <c r="UXB264" s="0"/>
      <c r="UXC264" s="0"/>
      <c r="UXD264" s="0"/>
      <c r="UXE264" s="0"/>
      <c r="UXF264" s="0"/>
      <c r="UXG264" s="0"/>
      <c r="UXH264" s="0"/>
      <c r="UXI264" s="0"/>
      <c r="UXJ264" s="0"/>
      <c r="UXK264" s="0"/>
      <c r="UXL264" s="0"/>
      <c r="UXM264" s="0"/>
      <c r="UXN264" s="0"/>
      <c r="UXO264" s="0"/>
      <c r="UXP264" s="0"/>
      <c r="UXQ264" s="0"/>
      <c r="UXR264" s="0"/>
      <c r="UXS264" s="0"/>
      <c r="UXT264" s="0"/>
      <c r="UXU264" s="0"/>
      <c r="UXV264" s="0"/>
      <c r="UXW264" s="0"/>
      <c r="UXX264" s="0"/>
      <c r="UXY264" s="0"/>
      <c r="UXZ264" s="0"/>
      <c r="UYA264" s="0"/>
      <c r="UYB264" s="0"/>
      <c r="UYC264" s="0"/>
      <c r="UYD264" s="0"/>
      <c r="UYE264" s="0"/>
      <c r="UYF264" s="0"/>
      <c r="UYG264" s="0"/>
      <c r="UYH264" s="0"/>
      <c r="UYI264" s="0"/>
      <c r="UYJ264" s="0"/>
      <c r="UYK264" s="0"/>
      <c r="UYL264" s="0"/>
      <c r="UYM264" s="0"/>
      <c r="UYN264" s="0"/>
      <c r="UYO264" s="0"/>
      <c r="UYP264" s="0"/>
      <c r="UYQ264" s="0"/>
      <c r="UYR264" s="0"/>
      <c r="UYS264" s="0"/>
      <c r="UYT264" s="0"/>
      <c r="UYU264" s="0"/>
      <c r="UYV264" s="0"/>
      <c r="UYW264" s="0"/>
      <c r="UYX264" s="0"/>
      <c r="UYY264" s="0"/>
      <c r="UYZ264" s="0"/>
      <c r="UZA264" s="0"/>
      <c r="UZB264" s="0"/>
      <c r="UZC264" s="0"/>
      <c r="UZD264" s="0"/>
      <c r="UZE264" s="0"/>
      <c r="UZF264" s="0"/>
      <c r="UZG264" s="0"/>
      <c r="UZH264" s="0"/>
      <c r="UZI264" s="0"/>
      <c r="UZJ264" s="0"/>
      <c r="UZK264" s="0"/>
      <c r="UZL264" s="0"/>
      <c r="UZM264" s="0"/>
      <c r="UZN264" s="0"/>
      <c r="UZO264" s="0"/>
      <c r="UZP264" s="0"/>
      <c r="UZQ264" s="0"/>
      <c r="UZR264" s="0"/>
      <c r="UZS264" s="0"/>
      <c r="UZT264" s="0"/>
      <c r="UZU264" s="0"/>
      <c r="UZV264" s="0"/>
      <c r="UZW264" s="0"/>
      <c r="UZX264" s="0"/>
      <c r="UZY264" s="0"/>
      <c r="UZZ264" s="0"/>
      <c r="VAA264" s="0"/>
      <c r="VAB264" s="0"/>
      <c r="VAC264" s="0"/>
      <c r="VAD264" s="0"/>
      <c r="VAE264" s="0"/>
      <c r="VAF264" s="0"/>
      <c r="VAG264" s="0"/>
      <c r="VAH264" s="0"/>
      <c r="VAI264" s="0"/>
      <c r="VAJ264" s="0"/>
      <c r="VAK264" s="0"/>
      <c r="VAL264" s="0"/>
      <c r="VAM264" s="0"/>
      <c r="VAN264" s="0"/>
      <c r="VAO264" s="0"/>
      <c r="VAP264" s="0"/>
      <c r="VAQ264" s="0"/>
      <c r="VAR264" s="0"/>
      <c r="VAS264" s="0"/>
      <c r="VAT264" s="0"/>
      <c r="VAU264" s="0"/>
      <c r="VAV264" s="0"/>
      <c r="VAW264" s="0"/>
      <c r="VAX264" s="0"/>
      <c r="VAY264" s="0"/>
      <c r="VAZ264" s="0"/>
      <c r="VBA264" s="0"/>
      <c r="VBB264" s="0"/>
      <c r="VBC264" s="0"/>
      <c r="VBD264" s="0"/>
      <c r="VBE264" s="0"/>
      <c r="VBF264" s="0"/>
      <c r="VBG264" s="0"/>
      <c r="VBH264" s="0"/>
      <c r="VBI264" s="0"/>
      <c r="VBJ264" s="0"/>
      <c r="VBK264" s="0"/>
      <c r="VBL264" s="0"/>
      <c r="VBM264" s="0"/>
      <c r="VBN264" s="0"/>
      <c r="VBO264" s="0"/>
      <c r="VBP264" s="0"/>
      <c r="VBQ264" s="0"/>
      <c r="VBR264" s="0"/>
      <c r="VBS264" s="0"/>
      <c r="VBT264" s="0"/>
      <c r="VBU264" s="0"/>
      <c r="VBV264" s="0"/>
      <c r="VBW264" s="0"/>
      <c r="VBX264" s="0"/>
      <c r="VBY264" s="0"/>
      <c r="VBZ264" s="0"/>
      <c r="VCA264" s="0"/>
      <c r="VCB264" s="0"/>
      <c r="VCC264" s="0"/>
      <c r="VCD264" s="0"/>
      <c r="VCE264" s="0"/>
      <c r="VCF264" s="0"/>
      <c r="VCG264" s="0"/>
      <c r="VCH264" s="0"/>
      <c r="VCI264" s="0"/>
      <c r="VCJ264" s="0"/>
      <c r="VCK264" s="0"/>
      <c r="VCL264" s="0"/>
      <c r="VCM264" s="0"/>
      <c r="VCN264" s="0"/>
      <c r="VCO264" s="0"/>
      <c r="VCP264" s="0"/>
      <c r="VCQ264" s="0"/>
      <c r="VCR264" s="0"/>
      <c r="VCS264" s="0"/>
      <c r="VCT264" s="0"/>
      <c r="VCU264" s="0"/>
      <c r="VCV264" s="0"/>
      <c r="VCW264" s="0"/>
      <c r="VCX264" s="0"/>
      <c r="VCY264" s="0"/>
      <c r="VCZ264" s="0"/>
      <c r="VDA264" s="0"/>
      <c r="VDB264" s="0"/>
      <c r="VDC264" s="0"/>
      <c r="VDD264" s="0"/>
      <c r="VDE264" s="0"/>
      <c r="VDF264" s="0"/>
      <c r="VDG264" s="0"/>
      <c r="VDH264" s="0"/>
      <c r="VDI264" s="0"/>
      <c r="VDJ264" s="0"/>
      <c r="VDK264" s="0"/>
      <c r="VDL264" s="0"/>
      <c r="VDM264" s="0"/>
      <c r="VDN264" s="0"/>
      <c r="VDO264" s="0"/>
      <c r="VDP264" s="0"/>
      <c r="VDQ264" s="0"/>
      <c r="VDR264" s="0"/>
      <c r="VDS264" s="0"/>
      <c r="VDT264" s="0"/>
      <c r="VDU264" s="0"/>
      <c r="VDV264" s="0"/>
      <c r="VDW264" s="0"/>
      <c r="VDX264" s="0"/>
      <c r="VDY264" s="0"/>
      <c r="VDZ264" s="0"/>
      <c r="VEA264" s="0"/>
      <c r="VEB264" s="0"/>
      <c r="VEC264" s="0"/>
      <c r="VED264" s="0"/>
      <c r="VEE264" s="0"/>
      <c r="VEF264" s="0"/>
      <c r="VEG264" s="0"/>
      <c r="VEH264" s="0"/>
      <c r="VEI264" s="0"/>
      <c r="VEJ264" s="0"/>
      <c r="VEK264" s="0"/>
      <c r="VEL264" s="0"/>
      <c r="VEM264" s="0"/>
      <c r="VEN264" s="0"/>
      <c r="VEO264" s="0"/>
      <c r="VEP264" s="0"/>
      <c r="VEQ264" s="0"/>
      <c r="VER264" s="0"/>
      <c r="VES264" s="0"/>
      <c r="VET264" s="0"/>
      <c r="VEU264" s="0"/>
      <c r="VEV264" s="0"/>
      <c r="VEW264" s="0"/>
      <c r="VEX264" s="0"/>
      <c r="VEY264" s="0"/>
      <c r="VEZ264" s="0"/>
      <c r="VFA264" s="0"/>
      <c r="VFB264" s="0"/>
      <c r="VFC264" s="0"/>
      <c r="VFD264" s="0"/>
      <c r="VFE264" s="0"/>
      <c r="VFF264" s="0"/>
      <c r="VFG264" s="0"/>
      <c r="VFH264" s="0"/>
      <c r="VFI264" s="0"/>
      <c r="VFJ264" s="0"/>
      <c r="VFK264" s="0"/>
      <c r="VFL264" s="0"/>
      <c r="VFM264" s="0"/>
      <c r="VFN264" s="0"/>
      <c r="VFO264" s="0"/>
      <c r="VFP264" s="0"/>
      <c r="VFQ264" s="0"/>
      <c r="VFR264" s="0"/>
      <c r="VFS264" s="0"/>
      <c r="VFT264" s="0"/>
      <c r="VFU264" s="0"/>
      <c r="VFV264" s="0"/>
      <c r="VFW264" s="0"/>
      <c r="VFX264" s="0"/>
      <c r="VFY264" s="0"/>
      <c r="VFZ264" s="0"/>
      <c r="VGA264" s="0"/>
      <c r="VGB264" s="0"/>
      <c r="VGC264" s="0"/>
      <c r="VGD264" s="0"/>
      <c r="VGE264" s="0"/>
      <c r="VGF264" s="0"/>
      <c r="VGG264" s="0"/>
      <c r="VGH264" s="0"/>
      <c r="VGI264" s="0"/>
      <c r="VGJ264" s="0"/>
      <c r="VGK264" s="0"/>
      <c r="VGL264" s="0"/>
      <c r="VGM264" s="0"/>
      <c r="VGN264" s="0"/>
      <c r="VGO264" s="0"/>
      <c r="VGP264" s="0"/>
      <c r="VGQ264" s="0"/>
      <c r="VGR264" s="0"/>
      <c r="VGS264" s="0"/>
      <c r="VGT264" s="0"/>
      <c r="VGU264" s="0"/>
      <c r="VGV264" s="0"/>
      <c r="VGW264" s="0"/>
      <c r="VGX264" s="0"/>
      <c r="VGY264" s="0"/>
      <c r="VGZ264" s="0"/>
      <c r="VHA264" s="0"/>
      <c r="VHB264" s="0"/>
      <c r="VHC264" s="0"/>
      <c r="VHD264" s="0"/>
      <c r="VHE264" s="0"/>
      <c r="VHF264" s="0"/>
      <c r="VHG264" s="0"/>
      <c r="VHH264" s="0"/>
      <c r="VHI264" s="0"/>
      <c r="VHJ264" s="0"/>
      <c r="VHK264" s="0"/>
      <c r="VHL264" s="0"/>
      <c r="VHM264" s="0"/>
      <c r="VHN264" s="0"/>
      <c r="VHO264" s="0"/>
      <c r="VHP264" s="0"/>
      <c r="VHQ264" s="0"/>
      <c r="VHR264" s="0"/>
      <c r="VHS264" s="0"/>
      <c r="VHT264" s="0"/>
      <c r="VHU264" s="0"/>
      <c r="VHV264" s="0"/>
      <c r="VHW264" s="0"/>
      <c r="VHX264" s="0"/>
      <c r="VHY264" s="0"/>
      <c r="VHZ264" s="0"/>
      <c r="VIA264" s="0"/>
      <c r="VIB264" s="0"/>
      <c r="VIC264" s="0"/>
      <c r="VID264" s="0"/>
      <c r="VIE264" s="0"/>
      <c r="VIF264" s="0"/>
      <c r="VIG264" s="0"/>
      <c r="VIH264" s="0"/>
      <c r="VII264" s="0"/>
      <c r="VIJ264" s="0"/>
      <c r="VIK264" s="0"/>
      <c r="VIL264" s="0"/>
      <c r="VIM264" s="0"/>
      <c r="VIN264" s="0"/>
      <c r="VIO264" s="0"/>
      <c r="VIP264" s="0"/>
      <c r="VIQ264" s="0"/>
      <c r="VIR264" s="0"/>
      <c r="VIS264" s="0"/>
      <c r="VIT264" s="0"/>
      <c r="VIU264" s="0"/>
      <c r="VIV264" s="0"/>
      <c r="VIW264" s="0"/>
      <c r="VIX264" s="0"/>
      <c r="VIY264" s="0"/>
      <c r="VIZ264" s="0"/>
      <c r="VJA264" s="0"/>
      <c r="VJB264" s="0"/>
      <c r="VJC264" s="0"/>
      <c r="VJD264" s="0"/>
      <c r="VJE264" s="0"/>
      <c r="VJF264" s="0"/>
      <c r="VJG264" s="0"/>
      <c r="VJH264" s="0"/>
      <c r="VJI264" s="0"/>
      <c r="VJJ264" s="0"/>
      <c r="VJK264" s="0"/>
      <c r="VJL264" s="0"/>
      <c r="VJM264" s="0"/>
      <c r="VJN264" s="0"/>
      <c r="VJO264" s="0"/>
      <c r="VJP264" s="0"/>
      <c r="VJQ264" s="0"/>
      <c r="VJR264" s="0"/>
      <c r="VJS264" s="0"/>
      <c r="VJT264" s="0"/>
      <c r="VJU264" s="0"/>
      <c r="VJV264" s="0"/>
      <c r="VJW264" s="0"/>
      <c r="VJX264" s="0"/>
      <c r="VJY264" s="0"/>
      <c r="VJZ264" s="0"/>
      <c r="VKA264" s="0"/>
      <c r="VKB264" s="0"/>
      <c r="VKC264" s="0"/>
      <c r="VKD264" s="0"/>
      <c r="VKE264" s="0"/>
      <c r="VKF264" s="0"/>
      <c r="VKG264" s="0"/>
      <c r="VKH264" s="0"/>
      <c r="VKI264" s="0"/>
      <c r="VKJ264" s="0"/>
      <c r="VKK264" s="0"/>
      <c r="VKL264" s="0"/>
      <c r="VKM264" s="0"/>
      <c r="VKN264" s="0"/>
      <c r="VKO264" s="0"/>
      <c r="VKP264" s="0"/>
      <c r="VKQ264" s="0"/>
      <c r="VKR264" s="0"/>
      <c r="VKS264" s="0"/>
      <c r="VKT264" s="0"/>
      <c r="VKU264" s="0"/>
      <c r="VKV264" s="0"/>
      <c r="VKW264" s="0"/>
      <c r="VKX264" s="0"/>
      <c r="VKY264" s="0"/>
      <c r="VKZ264" s="0"/>
      <c r="VLA264" s="0"/>
      <c r="VLB264" s="0"/>
      <c r="VLC264" s="0"/>
      <c r="VLD264" s="0"/>
      <c r="VLE264" s="0"/>
      <c r="VLF264" s="0"/>
      <c r="VLG264" s="0"/>
      <c r="VLH264" s="0"/>
      <c r="VLI264" s="0"/>
      <c r="VLJ264" s="0"/>
      <c r="VLK264" s="0"/>
      <c r="VLL264" s="0"/>
      <c r="VLM264" s="0"/>
      <c r="VLN264" s="0"/>
      <c r="VLO264" s="0"/>
      <c r="VLP264" s="0"/>
      <c r="VLQ264" s="0"/>
      <c r="VLR264" s="0"/>
      <c r="VLS264" s="0"/>
      <c r="VLT264" s="0"/>
      <c r="VLU264" s="0"/>
      <c r="VLV264" s="0"/>
      <c r="VLW264" s="0"/>
      <c r="VLX264" s="0"/>
      <c r="VLY264" s="0"/>
      <c r="VLZ264" s="0"/>
      <c r="VMA264" s="0"/>
      <c r="VMB264" s="0"/>
      <c r="VMC264" s="0"/>
      <c r="VMD264" s="0"/>
      <c r="VME264" s="0"/>
      <c r="VMF264" s="0"/>
      <c r="VMG264" s="0"/>
      <c r="VMH264" s="0"/>
      <c r="VMI264" s="0"/>
      <c r="VMJ264" s="0"/>
      <c r="VMK264" s="0"/>
      <c r="VML264" s="0"/>
      <c r="VMM264" s="0"/>
      <c r="VMN264" s="0"/>
      <c r="VMO264" s="0"/>
      <c r="VMP264" s="0"/>
      <c r="VMQ264" s="0"/>
      <c r="VMR264" s="0"/>
      <c r="VMS264" s="0"/>
      <c r="VMT264" s="0"/>
      <c r="VMU264" s="0"/>
      <c r="VMV264" s="0"/>
      <c r="VMW264" s="0"/>
      <c r="VMX264" s="0"/>
      <c r="VMY264" s="0"/>
      <c r="VMZ264" s="0"/>
      <c r="VNA264" s="0"/>
      <c r="VNB264" s="0"/>
      <c r="VNC264" s="0"/>
      <c r="VND264" s="0"/>
      <c r="VNE264" s="0"/>
      <c r="VNF264" s="0"/>
      <c r="VNG264" s="0"/>
      <c r="VNH264" s="0"/>
      <c r="VNI264" s="0"/>
      <c r="VNJ264" s="0"/>
      <c r="VNK264" s="0"/>
      <c r="VNL264" s="0"/>
      <c r="VNM264" s="0"/>
      <c r="VNN264" s="0"/>
      <c r="VNO264" s="0"/>
      <c r="VNP264" s="0"/>
      <c r="VNQ264" s="0"/>
      <c r="VNR264" s="0"/>
      <c r="VNS264" s="0"/>
      <c r="VNT264" s="0"/>
      <c r="VNU264" s="0"/>
      <c r="VNV264" s="0"/>
      <c r="VNW264" s="0"/>
      <c r="VNX264" s="0"/>
      <c r="VNY264" s="0"/>
      <c r="VNZ264" s="0"/>
      <c r="VOA264" s="0"/>
      <c r="VOB264" s="0"/>
      <c r="VOC264" s="0"/>
      <c r="VOD264" s="0"/>
      <c r="VOE264" s="0"/>
      <c r="VOF264" s="0"/>
      <c r="VOG264" s="0"/>
      <c r="VOH264" s="0"/>
      <c r="VOI264" s="0"/>
      <c r="VOJ264" s="0"/>
      <c r="VOK264" s="0"/>
      <c r="VOL264" s="0"/>
      <c r="VOM264" s="0"/>
      <c r="VON264" s="0"/>
      <c r="VOO264" s="0"/>
      <c r="VOP264" s="0"/>
      <c r="VOQ264" s="0"/>
      <c r="VOR264" s="0"/>
      <c r="VOS264" s="0"/>
      <c r="VOT264" s="0"/>
      <c r="VOU264" s="0"/>
      <c r="VOV264" s="0"/>
      <c r="VOW264" s="0"/>
      <c r="VOX264" s="0"/>
      <c r="VOY264" s="0"/>
      <c r="VOZ264" s="0"/>
      <c r="VPA264" s="0"/>
      <c r="VPB264" s="0"/>
      <c r="VPC264" s="0"/>
      <c r="VPD264" s="0"/>
      <c r="VPE264" s="0"/>
      <c r="VPF264" s="0"/>
      <c r="VPG264" s="0"/>
      <c r="VPH264" s="0"/>
      <c r="VPI264" s="0"/>
      <c r="VPJ264" s="0"/>
      <c r="VPK264" s="0"/>
      <c r="VPL264" s="0"/>
      <c r="VPM264" s="0"/>
      <c r="VPN264" s="0"/>
      <c r="VPO264" s="0"/>
      <c r="VPP264" s="0"/>
      <c r="VPQ264" s="0"/>
      <c r="VPR264" s="0"/>
      <c r="VPS264" s="0"/>
      <c r="VPT264" s="0"/>
      <c r="VPU264" s="0"/>
      <c r="VPV264" s="0"/>
      <c r="VPW264" s="0"/>
      <c r="VPX264" s="0"/>
      <c r="VPY264" s="0"/>
      <c r="VPZ264" s="0"/>
      <c r="VQA264" s="0"/>
      <c r="VQB264" s="0"/>
      <c r="VQC264" s="0"/>
      <c r="VQD264" s="0"/>
      <c r="VQE264" s="0"/>
      <c r="VQF264" s="0"/>
      <c r="VQG264" s="0"/>
      <c r="VQH264" s="0"/>
      <c r="VQI264" s="0"/>
      <c r="VQJ264" s="0"/>
      <c r="VQK264" s="0"/>
      <c r="VQL264" s="0"/>
      <c r="VQM264" s="0"/>
      <c r="VQN264" s="0"/>
      <c r="VQO264" s="0"/>
      <c r="VQP264" s="0"/>
      <c r="VQQ264" s="0"/>
      <c r="VQR264" s="0"/>
      <c r="VQS264" s="0"/>
      <c r="VQT264" s="0"/>
      <c r="VQU264" s="0"/>
      <c r="VQV264" s="0"/>
      <c r="VQW264" s="0"/>
      <c r="VQX264" s="0"/>
      <c r="VQY264" s="0"/>
      <c r="VQZ264" s="0"/>
      <c r="VRA264" s="0"/>
      <c r="VRB264" s="0"/>
      <c r="VRC264" s="0"/>
      <c r="VRD264" s="0"/>
      <c r="VRE264" s="0"/>
      <c r="VRF264" s="0"/>
      <c r="VRG264" s="0"/>
      <c r="VRH264" s="0"/>
      <c r="VRI264" s="0"/>
      <c r="VRJ264" s="0"/>
      <c r="VRK264" s="0"/>
      <c r="VRL264" s="0"/>
      <c r="VRM264" s="0"/>
      <c r="VRN264" s="0"/>
      <c r="VRO264" s="0"/>
      <c r="VRP264" s="0"/>
      <c r="VRQ264" s="0"/>
      <c r="VRR264" s="0"/>
      <c r="VRS264" s="0"/>
      <c r="VRT264" s="0"/>
      <c r="VRU264" s="0"/>
      <c r="VRV264" s="0"/>
      <c r="VRW264" s="0"/>
      <c r="VRX264" s="0"/>
      <c r="VRY264" s="0"/>
      <c r="VRZ264" s="0"/>
      <c r="VSA264" s="0"/>
      <c r="VSB264" s="0"/>
      <c r="VSC264" s="0"/>
      <c r="VSD264" s="0"/>
      <c r="VSE264" s="0"/>
      <c r="VSF264" s="0"/>
      <c r="VSG264" s="0"/>
      <c r="VSH264" s="0"/>
      <c r="VSI264" s="0"/>
      <c r="VSJ264" s="0"/>
      <c r="VSK264" s="0"/>
      <c r="VSL264" s="0"/>
      <c r="VSM264" s="0"/>
      <c r="VSN264" s="0"/>
      <c r="VSO264" s="0"/>
      <c r="VSP264" s="0"/>
      <c r="VSQ264" s="0"/>
      <c r="VSR264" s="0"/>
      <c r="VSS264" s="0"/>
      <c r="VST264" s="0"/>
      <c r="VSU264" s="0"/>
      <c r="VSV264" s="0"/>
      <c r="VSW264" s="0"/>
      <c r="VSX264" s="0"/>
      <c r="VSY264" s="0"/>
      <c r="VSZ264" s="0"/>
      <c r="VTA264" s="0"/>
      <c r="VTB264" s="0"/>
      <c r="VTC264" s="0"/>
      <c r="VTD264" s="0"/>
      <c r="VTE264" s="0"/>
      <c r="VTF264" s="0"/>
      <c r="VTG264" s="0"/>
      <c r="VTH264" s="0"/>
      <c r="VTI264" s="0"/>
      <c r="VTJ264" s="0"/>
      <c r="VTK264" s="0"/>
      <c r="VTL264" s="0"/>
      <c r="VTM264" s="0"/>
      <c r="VTN264" s="0"/>
      <c r="VTO264" s="0"/>
      <c r="VTP264" s="0"/>
      <c r="VTQ264" s="0"/>
      <c r="VTR264" s="0"/>
      <c r="VTS264" s="0"/>
      <c r="VTT264" s="0"/>
      <c r="VTU264" s="0"/>
      <c r="VTV264" s="0"/>
      <c r="VTW264" s="0"/>
      <c r="VTX264" s="0"/>
      <c r="VTY264" s="0"/>
      <c r="VTZ264" s="0"/>
      <c r="VUA264" s="0"/>
      <c r="VUB264" s="0"/>
      <c r="VUC264" s="0"/>
      <c r="VUD264" s="0"/>
      <c r="VUE264" s="0"/>
      <c r="VUF264" s="0"/>
      <c r="VUG264" s="0"/>
      <c r="VUH264" s="0"/>
      <c r="VUI264" s="0"/>
      <c r="VUJ264" s="0"/>
      <c r="VUK264" s="0"/>
      <c r="VUL264" s="0"/>
      <c r="VUM264" s="0"/>
      <c r="VUN264" s="0"/>
      <c r="VUO264" s="0"/>
      <c r="VUP264" s="0"/>
      <c r="VUQ264" s="0"/>
      <c r="VUR264" s="0"/>
      <c r="VUS264" s="0"/>
      <c r="VUT264" s="0"/>
      <c r="VUU264" s="0"/>
      <c r="VUV264" s="0"/>
      <c r="VUW264" s="0"/>
      <c r="VUX264" s="0"/>
      <c r="VUY264" s="0"/>
      <c r="VUZ264" s="0"/>
      <c r="VVA264" s="0"/>
      <c r="VVB264" s="0"/>
      <c r="VVC264" s="0"/>
      <c r="VVD264" s="0"/>
      <c r="VVE264" s="0"/>
      <c r="VVF264" s="0"/>
      <c r="VVG264" s="0"/>
      <c r="VVH264" s="0"/>
      <c r="VVI264" s="0"/>
      <c r="VVJ264" s="0"/>
      <c r="VVK264" s="0"/>
      <c r="VVL264" s="0"/>
      <c r="VVM264" s="0"/>
      <c r="VVN264" s="0"/>
      <c r="VVO264" s="0"/>
      <c r="VVP264" s="0"/>
      <c r="VVQ264" s="0"/>
      <c r="VVR264" s="0"/>
      <c r="VVS264" s="0"/>
      <c r="VVT264" s="0"/>
      <c r="VVU264" s="0"/>
      <c r="VVV264" s="0"/>
      <c r="VVW264" s="0"/>
      <c r="VVX264" s="0"/>
      <c r="VVY264" s="0"/>
      <c r="VVZ264" s="0"/>
      <c r="VWA264" s="0"/>
      <c r="VWB264" s="0"/>
      <c r="VWC264" s="0"/>
      <c r="VWD264" s="0"/>
      <c r="VWE264" s="0"/>
      <c r="VWF264" s="0"/>
      <c r="VWG264" s="0"/>
      <c r="VWH264" s="0"/>
      <c r="VWI264" s="0"/>
      <c r="VWJ264" s="0"/>
      <c r="VWK264" s="0"/>
      <c r="VWL264" s="0"/>
      <c r="VWM264" s="0"/>
      <c r="VWN264" s="0"/>
      <c r="VWO264" s="0"/>
      <c r="VWP264" s="0"/>
      <c r="VWQ264" s="0"/>
      <c r="VWR264" s="0"/>
      <c r="VWS264" s="0"/>
      <c r="VWT264" s="0"/>
      <c r="VWU264" s="0"/>
      <c r="VWV264" s="0"/>
      <c r="VWW264" s="0"/>
      <c r="VWX264" s="0"/>
      <c r="VWY264" s="0"/>
      <c r="VWZ264" s="0"/>
      <c r="VXA264" s="0"/>
      <c r="VXB264" s="0"/>
      <c r="VXC264" s="0"/>
      <c r="VXD264" s="0"/>
      <c r="VXE264" s="0"/>
      <c r="VXF264" s="0"/>
      <c r="VXG264" s="0"/>
      <c r="VXH264" s="0"/>
      <c r="VXI264" s="0"/>
      <c r="VXJ264" s="0"/>
      <c r="VXK264" s="0"/>
      <c r="VXL264" s="0"/>
      <c r="VXM264" s="0"/>
      <c r="VXN264" s="0"/>
      <c r="VXO264" s="0"/>
      <c r="VXP264" s="0"/>
      <c r="VXQ264" s="0"/>
      <c r="VXR264" s="0"/>
      <c r="VXS264" s="0"/>
      <c r="VXT264" s="0"/>
      <c r="VXU264" s="0"/>
      <c r="VXV264" s="0"/>
      <c r="VXW264" s="0"/>
      <c r="VXX264" s="0"/>
      <c r="VXY264" s="0"/>
      <c r="VXZ264" s="0"/>
      <c r="VYA264" s="0"/>
      <c r="VYB264" s="0"/>
      <c r="VYC264" s="0"/>
      <c r="VYD264" s="0"/>
      <c r="VYE264" s="0"/>
      <c r="VYF264" s="0"/>
      <c r="VYG264" s="0"/>
      <c r="VYH264" s="0"/>
      <c r="VYI264" s="0"/>
      <c r="VYJ264" s="0"/>
      <c r="VYK264" s="0"/>
      <c r="VYL264" s="0"/>
      <c r="VYM264" s="0"/>
      <c r="VYN264" s="0"/>
      <c r="VYO264" s="0"/>
      <c r="VYP264" s="0"/>
      <c r="VYQ264" s="0"/>
      <c r="VYR264" s="0"/>
      <c r="VYS264" s="0"/>
      <c r="VYT264" s="0"/>
      <c r="VYU264" s="0"/>
      <c r="VYV264" s="0"/>
      <c r="VYW264" s="0"/>
      <c r="VYX264" s="0"/>
      <c r="VYY264" s="0"/>
      <c r="VYZ264" s="0"/>
      <c r="VZA264" s="0"/>
      <c r="VZB264" s="0"/>
      <c r="VZC264" s="0"/>
      <c r="VZD264" s="0"/>
      <c r="VZE264" s="0"/>
      <c r="VZF264" s="0"/>
      <c r="VZG264" s="0"/>
      <c r="VZH264" s="0"/>
      <c r="VZI264" s="0"/>
      <c r="VZJ264" s="0"/>
      <c r="VZK264" s="0"/>
      <c r="VZL264" s="0"/>
      <c r="VZM264" s="0"/>
      <c r="VZN264" s="0"/>
      <c r="VZO264" s="0"/>
      <c r="VZP264" s="0"/>
      <c r="VZQ264" s="0"/>
      <c r="VZR264" s="0"/>
      <c r="VZS264" s="0"/>
      <c r="VZT264" s="0"/>
      <c r="VZU264" s="0"/>
      <c r="VZV264" s="0"/>
      <c r="VZW264" s="0"/>
      <c r="VZX264" s="0"/>
      <c r="VZY264" s="0"/>
      <c r="VZZ264" s="0"/>
      <c r="WAA264" s="0"/>
      <c r="WAB264" s="0"/>
      <c r="WAC264" s="0"/>
      <c r="WAD264" s="0"/>
      <c r="WAE264" s="0"/>
      <c r="WAF264" s="0"/>
      <c r="WAG264" s="0"/>
      <c r="WAH264" s="0"/>
      <c r="WAI264" s="0"/>
      <c r="WAJ264" s="0"/>
      <c r="WAK264" s="0"/>
      <c r="WAL264" s="0"/>
      <c r="WAM264" s="0"/>
      <c r="WAN264" s="0"/>
      <c r="WAO264" s="0"/>
      <c r="WAP264" s="0"/>
      <c r="WAQ264" s="0"/>
      <c r="WAR264" s="0"/>
      <c r="WAS264" s="0"/>
      <c r="WAT264" s="0"/>
      <c r="WAU264" s="0"/>
      <c r="WAV264" s="0"/>
      <c r="WAW264" s="0"/>
      <c r="WAX264" s="0"/>
      <c r="WAY264" s="0"/>
      <c r="WAZ264" s="0"/>
      <c r="WBA264" s="0"/>
      <c r="WBB264" s="0"/>
      <c r="WBC264" s="0"/>
      <c r="WBD264" s="0"/>
      <c r="WBE264" s="0"/>
      <c r="WBF264" s="0"/>
      <c r="WBG264" s="0"/>
      <c r="WBH264" s="0"/>
      <c r="WBI264" s="0"/>
      <c r="WBJ264" s="0"/>
      <c r="WBK264" s="0"/>
      <c r="WBL264" s="0"/>
      <c r="WBM264" s="0"/>
      <c r="WBN264" s="0"/>
      <c r="WBO264" s="0"/>
      <c r="WBP264" s="0"/>
      <c r="WBQ264" s="0"/>
      <c r="WBR264" s="0"/>
      <c r="WBS264" s="0"/>
      <c r="WBT264" s="0"/>
      <c r="WBU264" s="0"/>
      <c r="WBV264" s="0"/>
      <c r="WBW264" s="0"/>
      <c r="WBX264" s="0"/>
      <c r="WBY264" s="0"/>
      <c r="WBZ264" s="0"/>
      <c r="WCA264" s="0"/>
      <c r="WCB264" s="0"/>
      <c r="WCC264" s="0"/>
      <c r="WCD264" s="0"/>
      <c r="WCE264" s="0"/>
      <c r="WCF264" s="0"/>
      <c r="WCG264" s="0"/>
      <c r="WCH264" s="0"/>
      <c r="WCI264" s="0"/>
      <c r="WCJ264" s="0"/>
      <c r="WCK264" s="0"/>
      <c r="WCL264" s="0"/>
      <c r="WCM264" s="0"/>
      <c r="WCN264" s="0"/>
      <c r="WCO264" s="0"/>
      <c r="WCP264" s="0"/>
      <c r="WCQ264" s="0"/>
      <c r="WCR264" s="0"/>
      <c r="WCS264" s="0"/>
      <c r="WCT264" s="0"/>
      <c r="WCU264" s="0"/>
      <c r="WCV264" s="0"/>
      <c r="WCW264" s="0"/>
      <c r="WCX264" s="0"/>
      <c r="WCY264" s="0"/>
      <c r="WCZ264" s="0"/>
      <c r="WDA264" s="0"/>
      <c r="WDB264" s="0"/>
      <c r="WDC264" s="0"/>
      <c r="WDD264" s="0"/>
      <c r="WDE264" s="0"/>
      <c r="WDF264" s="0"/>
      <c r="WDG264" s="0"/>
      <c r="WDH264" s="0"/>
      <c r="WDI264" s="0"/>
      <c r="WDJ264" s="0"/>
      <c r="WDK264" s="0"/>
      <c r="WDL264" s="0"/>
      <c r="WDM264" s="0"/>
      <c r="WDN264" s="0"/>
      <c r="WDO264" s="0"/>
      <c r="WDP264" s="0"/>
      <c r="WDQ264" s="0"/>
      <c r="WDR264" s="0"/>
      <c r="WDS264" s="0"/>
      <c r="WDT264" s="0"/>
      <c r="WDU264" s="0"/>
      <c r="WDV264" s="0"/>
      <c r="WDW264" s="0"/>
      <c r="WDX264" s="0"/>
      <c r="WDY264" s="0"/>
      <c r="WDZ264" s="0"/>
      <c r="WEA264" s="0"/>
      <c r="WEB264" s="0"/>
      <c r="WEC264" s="0"/>
      <c r="WED264" s="0"/>
      <c r="WEE264" s="0"/>
      <c r="WEF264" s="0"/>
      <c r="WEG264" s="0"/>
      <c r="WEH264" s="0"/>
      <c r="WEI264" s="0"/>
      <c r="WEJ264" s="0"/>
      <c r="WEK264" s="0"/>
      <c r="WEL264" s="0"/>
      <c r="WEM264" s="0"/>
      <c r="WEN264" s="0"/>
      <c r="WEO264" s="0"/>
      <c r="WEP264" s="0"/>
      <c r="WEQ264" s="0"/>
      <c r="WER264" s="0"/>
      <c r="WES264" s="0"/>
      <c r="WET264" s="0"/>
      <c r="WEU264" s="0"/>
      <c r="WEV264" s="0"/>
      <c r="WEW264" s="0"/>
      <c r="WEX264" s="0"/>
      <c r="WEY264" s="0"/>
      <c r="WEZ264" s="0"/>
      <c r="WFA264" s="0"/>
      <c r="WFB264" s="0"/>
      <c r="WFC264" s="0"/>
      <c r="WFD264" s="0"/>
      <c r="WFE264" s="0"/>
      <c r="WFF264" s="0"/>
      <c r="WFG264" s="0"/>
      <c r="WFH264" s="0"/>
      <c r="WFI264" s="0"/>
      <c r="WFJ264" s="0"/>
      <c r="WFK264" s="0"/>
      <c r="WFL264" s="0"/>
      <c r="WFM264" s="0"/>
      <c r="WFN264" s="0"/>
      <c r="WFO264" s="0"/>
      <c r="WFP264" s="0"/>
      <c r="WFQ264" s="0"/>
      <c r="WFR264" s="0"/>
      <c r="WFS264" s="0"/>
      <c r="WFT264" s="0"/>
      <c r="WFU264" s="0"/>
      <c r="WFV264" s="0"/>
      <c r="WFW264" s="0"/>
      <c r="WFX264" s="0"/>
      <c r="WFY264" s="0"/>
      <c r="WFZ264" s="0"/>
      <c r="WGA264" s="0"/>
      <c r="WGB264" s="0"/>
      <c r="WGC264" s="0"/>
      <c r="WGD264" s="0"/>
      <c r="WGE264" s="0"/>
      <c r="WGF264" s="0"/>
      <c r="WGG264" s="0"/>
      <c r="WGH264" s="0"/>
      <c r="WGI264" s="0"/>
      <c r="WGJ264" s="0"/>
      <c r="WGK264" s="0"/>
      <c r="WGL264" s="0"/>
      <c r="WGM264" s="0"/>
      <c r="WGN264" s="0"/>
      <c r="WGO264" s="0"/>
      <c r="WGP264" s="0"/>
      <c r="WGQ264" s="0"/>
      <c r="WGR264" s="0"/>
      <c r="WGS264" s="0"/>
      <c r="WGT264" s="0"/>
      <c r="WGU264" s="0"/>
      <c r="WGV264" s="0"/>
      <c r="WGW264" s="0"/>
      <c r="WGX264" s="0"/>
      <c r="WGY264" s="0"/>
      <c r="WGZ264" s="0"/>
      <c r="WHA264" s="0"/>
      <c r="WHB264" s="0"/>
      <c r="WHC264" s="0"/>
      <c r="WHD264" s="0"/>
      <c r="WHE264" s="0"/>
      <c r="WHF264" s="0"/>
      <c r="WHG264" s="0"/>
      <c r="WHH264" s="0"/>
      <c r="WHI264" s="0"/>
      <c r="WHJ264" s="0"/>
      <c r="WHK264" s="0"/>
      <c r="WHL264" s="0"/>
      <c r="WHM264" s="0"/>
      <c r="WHN264" s="0"/>
      <c r="WHO264" s="0"/>
      <c r="WHP264" s="0"/>
      <c r="WHQ264" s="0"/>
      <c r="WHR264" s="0"/>
      <c r="WHS264" s="0"/>
      <c r="WHT264" s="0"/>
      <c r="WHU264" s="0"/>
      <c r="WHV264" s="0"/>
      <c r="WHW264" s="0"/>
      <c r="WHX264" s="0"/>
      <c r="WHY264" s="0"/>
      <c r="WHZ264" s="0"/>
      <c r="WIA264" s="0"/>
      <c r="WIB264" s="0"/>
      <c r="WIC264" s="0"/>
      <c r="WID264" s="0"/>
      <c r="WIE264" s="0"/>
      <c r="WIF264" s="0"/>
      <c r="WIG264" s="0"/>
      <c r="WIH264" s="0"/>
      <c r="WII264" s="0"/>
      <c r="WIJ264" s="0"/>
      <c r="WIK264" s="0"/>
      <c r="WIL264" s="0"/>
      <c r="WIM264" s="0"/>
      <c r="WIN264" s="0"/>
      <c r="WIO264" s="0"/>
      <c r="WIP264" s="0"/>
      <c r="WIQ264" s="0"/>
      <c r="WIR264" s="0"/>
      <c r="WIS264" s="0"/>
      <c r="WIT264" s="0"/>
      <c r="WIU264" s="0"/>
      <c r="WIV264" s="0"/>
      <c r="WIW264" s="0"/>
      <c r="WIX264" s="0"/>
      <c r="WIY264" s="0"/>
      <c r="WIZ264" s="0"/>
      <c r="WJA264" s="0"/>
      <c r="WJB264" s="0"/>
      <c r="WJC264" s="0"/>
      <c r="WJD264" s="0"/>
      <c r="WJE264" s="0"/>
      <c r="WJF264" s="0"/>
      <c r="WJG264" s="0"/>
      <c r="WJH264" s="0"/>
      <c r="WJI264" s="0"/>
      <c r="WJJ264" s="0"/>
      <c r="WJK264" s="0"/>
      <c r="WJL264" s="0"/>
      <c r="WJM264" s="0"/>
      <c r="WJN264" s="0"/>
      <c r="WJO264" s="0"/>
      <c r="WJP264" s="0"/>
      <c r="WJQ264" s="0"/>
      <c r="WJR264" s="0"/>
      <c r="WJS264" s="0"/>
      <c r="WJT264" s="0"/>
      <c r="WJU264" s="0"/>
      <c r="WJV264" s="0"/>
      <c r="WJW264" s="0"/>
      <c r="WJX264" s="0"/>
      <c r="WJY264" s="0"/>
      <c r="WJZ264" s="0"/>
      <c r="WKA264" s="0"/>
      <c r="WKB264" s="0"/>
      <c r="WKC264" s="0"/>
      <c r="WKD264" s="0"/>
      <c r="WKE264" s="0"/>
      <c r="WKF264" s="0"/>
      <c r="WKG264" s="0"/>
      <c r="WKH264" s="0"/>
      <c r="WKI264" s="0"/>
      <c r="WKJ264" s="0"/>
      <c r="WKK264" s="0"/>
      <c r="WKL264" s="0"/>
      <c r="WKM264" s="0"/>
      <c r="WKN264" s="0"/>
      <c r="WKO264" s="0"/>
      <c r="WKP264" s="0"/>
      <c r="WKQ264" s="0"/>
      <c r="WKR264" s="0"/>
      <c r="WKS264" s="0"/>
      <c r="WKT264" s="0"/>
      <c r="WKU264" s="0"/>
      <c r="WKV264" s="0"/>
      <c r="WKW264" s="0"/>
      <c r="WKX264" s="0"/>
      <c r="WKY264" s="0"/>
      <c r="WKZ264" s="0"/>
      <c r="WLA264" s="0"/>
      <c r="WLB264" s="0"/>
      <c r="WLC264" s="0"/>
      <c r="WLD264" s="0"/>
      <c r="WLE264" s="0"/>
      <c r="WLF264" s="0"/>
      <c r="WLG264" s="0"/>
      <c r="WLH264" s="0"/>
      <c r="WLI264" s="0"/>
      <c r="WLJ264" s="0"/>
      <c r="WLK264" s="0"/>
      <c r="WLL264" s="0"/>
      <c r="WLM264" s="0"/>
      <c r="WLN264" s="0"/>
      <c r="WLO264" s="0"/>
      <c r="WLP264" s="0"/>
      <c r="WLQ264" s="0"/>
      <c r="WLR264" s="0"/>
      <c r="WLS264" s="0"/>
      <c r="WLT264" s="0"/>
      <c r="WLU264" s="0"/>
      <c r="WLV264" s="0"/>
      <c r="WLW264" s="0"/>
      <c r="WLX264" s="0"/>
      <c r="WLY264" s="0"/>
      <c r="WLZ264" s="0"/>
      <c r="WMA264" s="0"/>
      <c r="WMB264" s="0"/>
      <c r="WMC264" s="0"/>
      <c r="WMD264" s="0"/>
      <c r="WME264" s="0"/>
      <c r="WMF264" s="0"/>
      <c r="WMG264" s="0"/>
      <c r="WMH264" s="0"/>
      <c r="WMI264" s="0"/>
      <c r="WMJ264" s="0"/>
      <c r="WMK264" s="0"/>
      <c r="WML264" s="0"/>
      <c r="WMM264" s="0"/>
      <c r="WMN264" s="0"/>
      <c r="WMO264" s="0"/>
      <c r="WMP264" s="0"/>
      <c r="WMQ264" s="0"/>
      <c r="WMR264" s="0"/>
      <c r="WMS264" s="0"/>
      <c r="WMT264" s="0"/>
      <c r="WMU264" s="0"/>
      <c r="WMV264" s="0"/>
      <c r="WMW264" s="0"/>
      <c r="WMX264" s="0"/>
      <c r="WMY264" s="0"/>
      <c r="WMZ264" s="0"/>
      <c r="WNA264" s="0"/>
      <c r="WNB264" s="0"/>
      <c r="WNC264" s="0"/>
      <c r="WND264" s="0"/>
      <c r="WNE264" s="0"/>
      <c r="WNF264" s="0"/>
      <c r="WNG264" s="0"/>
      <c r="WNH264" s="0"/>
      <c r="WNI264" s="0"/>
      <c r="WNJ264" s="0"/>
      <c r="WNK264" s="0"/>
      <c r="WNL264" s="0"/>
      <c r="WNM264" s="0"/>
      <c r="WNN264" s="0"/>
      <c r="WNO264" s="0"/>
      <c r="WNP264" s="0"/>
      <c r="WNQ264" s="0"/>
      <c r="WNR264" s="0"/>
      <c r="WNS264" s="0"/>
      <c r="WNT264" s="0"/>
      <c r="WNU264" s="0"/>
      <c r="WNV264" s="0"/>
      <c r="WNW264" s="0"/>
      <c r="WNX264" s="0"/>
      <c r="WNY264" s="0"/>
      <c r="WNZ264" s="0"/>
      <c r="WOA264" s="0"/>
      <c r="WOB264" s="0"/>
      <c r="WOC264" s="0"/>
      <c r="WOD264" s="0"/>
      <c r="WOE264" s="0"/>
      <c r="WOF264" s="0"/>
      <c r="WOG264" s="0"/>
      <c r="WOH264" s="0"/>
      <c r="WOI264" s="0"/>
      <c r="WOJ264" s="0"/>
      <c r="WOK264" s="0"/>
      <c r="WOL264" s="0"/>
      <c r="WOM264" s="0"/>
      <c r="WON264" s="0"/>
      <c r="WOO264" s="0"/>
      <c r="WOP264" s="0"/>
      <c r="WOQ264" s="0"/>
      <c r="WOR264" s="0"/>
      <c r="WOS264" s="0"/>
      <c r="WOT264" s="0"/>
      <c r="WOU264" s="0"/>
      <c r="WOV264" s="0"/>
      <c r="WOW264" s="0"/>
      <c r="WOX264" s="0"/>
      <c r="WOY264" s="0"/>
      <c r="WOZ264" s="0"/>
      <c r="WPA264" s="0"/>
      <c r="WPB264" s="0"/>
      <c r="WPC264" s="0"/>
      <c r="WPD264" s="0"/>
      <c r="WPE264" s="0"/>
      <c r="WPF264" s="0"/>
      <c r="WPG264" s="0"/>
      <c r="WPH264" s="0"/>
      <c r="WPI264" s="0"/>
      <c r="WPJ264" s="0"/>
      <c r="WPK264" s="0"/>
      <c r="WPL264" s="0"/>
      <c r="WPM264" s="0"/>
      <c r="WPN264" s="0"/>
      <c r="WPO264" s="0"/>
      <c r="WPP264" s="0"/>
      <c r="WPQ264" s="0"/>
      <c r="WPR264" s="0"/>
      <c r="WPS264" s="0"/>
      <c r="WPT264" s="0"/>
      <c r="WPU264" s="0"/>
      <c r="WPV264" s="0"/>
      <c r="WPW264" s="0"/>
      <c r="WPX264" s="0"/>
      <c r="WPY264" s="0"/>
      <c r="WPZ264" s="0"/>
      <c r="WQA264" s="0"/>
      <c r="WQB264" s="0"/>
      <c r="WQC264" s="0"/>
      <c r="WQD264" s="0"/>
      <c r="WQE264" s="0"/>
      <c r="WQF264" s="0"/>
      <c r="WQG264" s="0"/>
      <c r="WQH264" s="0"/>
      <c r="WQI264" s="0"/>
      <c r="WQJ264" s="0"/>
      <c r="WQK264" s="0"/>
      <c r="WQL264" s="0"/>
      <c r="WQM264" s="0"/>
      <c r="WQN264" s="0"/>
      <c r="WQO264" s="0"/>
      <c r="WQP264" s="0"/>
      <c r="WQQ264" s="0"/>
      <c r="WQR264" s="0"/>
      <c r="WQS264" s="0"/>
      <c r="WQT264" s="0"/>
      <c r="WQU264" s="0"/>
      <c r="WQV264" s="0"/>
      <c r="WQW264" s="0"/>
      <c r="WQX264" s="0"/>
      <c r="WQY264" s="0"/>
      <c r="WQZ264" s="0"/>
      <c r="WRA264" s="0"/>
      <c r="WRB264" s="0"/>
      <c r="WRC264" s="0"/>
      <c r="WRD264" s="0"/>
      <c r="WRE264" s="0"/>
      <c r="WRF264" s="0"/>
      <c r="WRG264" s="0"/>
      <c r="WRH264" s="0"/>
      <c r="WRI264" s="0"/>
      <c r="WRJ264" s="0"/>
      <c r="WRK264" s="0"/>
      <c r="WRL264" s="0"/>
      <c r="WRM264" s="0"/>
      <c r="WRN264" s="0"/>
      <c r="WRO264" s="0"/>
      <c r="WRP264" s="0"/>
      <c r="WRQ264" s="0"/>
      <c r="WRR264" s="0"/>
      <c r="WRS264" s="0"/>
      <c r="WRT264" s="0"/>
      <c r="WRU264" s="0"/>
      <c r="WRV264" s="0"/>
      <c r="WRW264" s="0"/>
      <c r="WRX264" s="0"/>
      <c r="WRY264" s="0"/>
      <c r="WRZ264" s="0"/>
      <c r="WSA264" s="0"/>
      <c r="WSB264" s="0"/>
      <c r="WSC264" s="0"/>
      <c r="WSD264" s="0"/>
      <c r="WSE264" s="0"/>
      <c r="WSF264" s="0"/>
      <c r="WSG264" s="0"/>
      <c r="WSH264" s="0"/>
      <c r="WSI264" s="0"/>
      <c r="WSJ264" s="0"/>
      <c r="WSK264" s="0"/>
      <c r="WSL264" s="0"/>
      <c r="WSM264" s="0"/>
      <c r="WSN264" s="0"/>
      <c r="WSO264" s="0"/>
      <c r="WSP264" s="0"/>
      <c r="WSQ264" s="0"/>
      <c r="WSR264" s="0"/>
      <c r="WSS264" s="0"/>
      <c r="WST264" s="0"/>
      <c r="WSU264" s="0"/>
      <c r="WSV264" s="0"/>
      <c r="WSW264" s="0"/>
      <c r="WSX264" s="0"/>
      <c r="WSY264" s="0"/>
      <c r="WSZ264" s="0"/>
      <c r="WTA264" s="0"/>
      <c r="WTB264" s="0"/>
      <c r="WTC264" s="0"/>
      <c r="WTD264" s="0"/>
      <c r="WTE264" s="0"/>
      <c r="WTF264" s="0"/>
      <c r="WTG264" s="0"/>
      <c r="WTH264" s="0"/>
      <c r="WTI264" s="0"/>
      <c r="WTJ264" s="0"/>
      <c r="WTK264" s="0"/>
      <c r="WTL264" s="0"/>
      <c r="WTM264" s="0"/>
      <c r="WTN264" s="0"/>
      <c r="WTO264" s="0"/>
      <c r="WTP264" s="0"/>
      <c r="WTQ264" s="0"/>
      <c r="WTR264" s="0"/>
      <c r="WTS264" s="0"/>
      <c r="WTT264" s="0"/>
      <c r="WTU264" s="0"/>
      <c r="WTV264" s="0"/>
      <c r="WTW264" s="0"/>
      <c r="WTX264" s="0"/>
      <c r="WTY264" s="0"/>
      <c r="WTZ264" s="0"/>
      <c r="WUA264" s="0"/>
      <c r="WUB264" s="0"/>
      <c r="WUC264" s="0"/>
      <c r="WUD264" s="0"/>
      <c r="WUE264" s="0"/>
      <c r="WUF264" s="0"/>
      <c r="WUG264" s="0"/>
      <c r="WUH264" s="0"/>
      <c r="WUI264" s="0"/>
      <c r="WUJ264" s="0"/>
      <c r="WUK264" s="0"/>
      <c r="WUL264" s="0"/>
      <c r="WUM264" s="0"/>
      <c r="WUN264" s="0"/>
      <c r="WUO264" s="0"/>
      <c r="WUP264" s="0"/>
      <c r="WUQ264" s="0"/>
      <c r="WUR264" s="0"/>
      <c r="WUS264" s="0"/>
      <c r="WUT264" s="0"/>
      <c r="WUU264" s="0"/>
      <c r="WUV264" s="0"/>
      <c r="WUW264" s="0"/>
      <c r="WUX264" s="0"/>
      <c r="WUY264" s="0"/>
      <c r="WUZ264" s="0"/>
      <c r="WVA264" s="0"/>
      <c r="WVB264" s="0"/>
      <c r="WVC264" s="0"/>
      <c r="WVD264" s="0"/>
      <c r="WVE264" s="0"/>
      <c r="WVF264" s="0"/>
      <c r="WVG264" s="0"/>
      <c r="WVH264" s="0"/>
      <c r="WVI264" s="0"/>
      <c r="WVJ264" s="0"/>
      <c r="WVK264" s="0"/>
      <c r="WVL264" s="0"/>
      <c r="WVM264" s="0"/>
      <c r="WVN264" s="0"/>
      <c r="WVO264" s="0"/>
      <c r="WVP264" s="0"/>
      <c r="WVQ264" s="0"/>
      <c r="WVR264" s="0"/>
      <c r="WVS264" s="0"/>
      <c r="WVT264" s="0"/>
      <c r="WVU264" s="0"/>
      <c r="WVV264" s="0"/>
      <c r="WVW264" s="0"/>
      <c r="WVX264" s="0"/>
      <c r="WVY264" s="0"/>
      <c r="WVZ264" s="0"/>
      <c r="WWA264" s="0"/>
      <c r="WWB264" s="0"/>
      <c r="WWC264" s="0"/>
      <c r="WWD264" s="0"/>
      <c r="WWE264" s="0"/>
      <c r="WWF264" s="0"/>
      <c r="WWG264" s="0"/>
      <c r="WWH264" s="0"/>
      <c r="WWI264" s="0"/>
      <c r="WWJ264" s="0"/>
      <c r="WWK264" s="0"/>
      <c r="WWL264" s="0"/>
      <c r="WWM264" s="0"/>
      <c r="WWN264" s="0"/>
      <c r="WWO264" s="0"/>
      <c r="WWP264" s="0"/>
      <c r="WWQ264" s="0"/>
      <c r="WWR264" s="0"/>
      <c r="WWS264" s="0"/>
      <c r="WWT264" s="0"/>
      <c r="WWU264" s="0"/>
      <c r="WWV264" s="0"/>
      <c r="WWW264" s="0"/>
      <c r="WWX264" s="0"/>
      <c r="WWY264" s="0"/>
      <c r="WWZ264" s="0"/>
      <c r="WXA264" s="0"/>
      <c r="WXB264" s="0"/>
      <c r="WXC264" s="0"/>
      <c r="WXD264" s="0"/>
      <c r="WXE264" s="0"/>
      <c r="WXF264" s="0"/>
      <c r="WXG264" s="0"/>
      <c r="WXH264" s="0"/>
      <c r="WXI264" s="0"/>
      <c r="WXJ264" s="0"/>
      <c r="WXK264" s="0"/>
      <c r="WXL264" s="0"/>
      <c r="WXM264" s="0"/>
      <c r="WXN264" s="0"/>
      <c r="WXO264" s="0"/>
      <c r="WXP264" s="0"/>
      <c r="WXQ264" s="0"/>
      <c r="WXR264" s="0"/>
      <c r="WXS264" s="0"/>
      <c r="WXT264" s="0"/>
      <c r="WXU264" s="0"/>
      <c r="WXV264" s="0"/>
      <c r="WXW264" s="0"/>
      <c r="WXX264" s="0"/>
      <c r="WXY264" s="0"/>
      <c r="WXZ264" s="0"/>
      <c r="WYA264" s="0"/>
      <c r="WYB264" s="0"/>
      <c r="WYC264" s="0"/>
      <c r="WYD264" s="0"/>
      <c r="WYE264" s="0"/>
      <c r="WYF264" s="0"/>
      <c r="WYG264" s="0"/>
      <c r="WYH264" s="0"/>
      <c r="WYI264" s="0"/>
      <c r="WYJ264" s="0"/>
      <c r="WYK264" s="0"/>
      <c r="WYL264" s="0"/>
      <c r="WYM264" s="0"/>
      <c r="WYN264" s="0"/>
      <c r="WYO264" s="0"/>
      <c r="WYP264" s="0"/>
      <c r="WYQ264" s="0"/>
      <c r="WYR264" s="0"/>
      <c r="WYS264" s="0"/>
      <c r="WYT264" s="0"/>
      <c r="WYU264" s="0"/>
      <c r="WYV264" s="0"/>
      <c r="WYW264" s="0"/>
      <c r="WYX264" s="0"/>
      <c r="WYY264" s="0"/>
      <c r="WYZ264" s="0"/>
      <c r="WZA264" s="0"/>
      <c r="WZB264" s="0"/>
      <c r="WZC264" s="0"/>
      <c r="WZD264" s="0"/>
      <c r="WZE264" s="0"/>
      <c r="WZF264" s="0"/>
      <c r="WZG264" s="0"/>
      <c r="WZH264" s="0"/>
      <c r="WZI264" s="0"/>
      <c r="WZJ264" s="0"/>
      <c r="WZK264" s="0"/>
      <c r="WZL264" s="0"/>
      <c r="WZM264" s="0"/>
      <c r="WZN264" s="0"/>
      <c r="WZO264" s="0"/>
      <c r="WZP264" s="0"/>
      <c r="WZQ264" s="0"/>
      <c r="WZR264" s="0"/>
      <c r="WZS264" s="0"/>
      <c r="WZT264" s="0"/>
      <c r="WZU264" s="0"/>
      <c r="WZV264" s="0"/>
      <c r="WZW264" s="0"/>
      <c r="WZX264" s="0"/>
      <c r="WZY264" s="0"/>
      <c r="WZZ264" s="0"/>
      <c r="XAA264" s="0"/>
      <c r="XAB264" s="0"/>
      <c r="XAC264" s="0"/>
      <c r="XAD264" s="0"/>
      <c r="XAE264" s="0"/>
      <c r="XAF264" s="0"/>
      <c r="XAG264" s="0"/>
      <c r="XAH264" s="0"/>
      <c r="XAI264" s="0"/>
      <c r="XAJ264" s="0"/>
      <c r="XAK264" s="0"/>
      <c r="XAL264" s="0"/>
      <c r="XAM264" s="0"/>
      <c r="XAN264" s="0"/>
      <c r="XAO264" s="0"/>
      <c r="XAP264" s="0"/>
      <c r="XAQ264" s="0"/>
      <c r="XAR264" s="0"/>
      <c r="XAS264" s="0"/>
      <c r="XAT264" s="0"/>
      <c r="XAU264" s="0"/>
      <c r="XAV264" s="0"/>
      <c r="XAW264" s="0"/>
      <c r="XAX264" s="0"/>
      <c r="XAY264" s="0"/>
      <c r="XAZ264" s="0"/>
      <c r="XBA264" s="0"/>
      <c r="XBB264" s="0"/>
      <c r="XBC264" s="0"/>
      <c r="XBD264" s="0"/>
      <c r="XBE264" s="0"/>
      <c r="XBF264" s="0"/>
      <c r="XBG264" s="0"/>
      <c r="XBH264" s="0"/>
      <c r="XBI264" s="0"/>
      <c r="XBJ264" s="0"/>
      <c r="XBK264" s="0"/>
      <c r="XBL264" s="0"/>
      <c r="XBM264" s="0"/>
      <c r="XBN264" s="0"/>
      <c r="XBO264" s="0"/>
      <c r="XBP264" s="0"/>
      <c r="XBQ264" s="0"/>
      <c r="XBR264" s="0"/>
      <c r="XBS264" s="0"/>
      <c r="XBT264" s="0"/>
      <c r="XBU264" s="0"/>
      <c r="XBV264" s="0"/>
      <c r="XBW264" s="0"/>
      <c r="XBX264" s="0"/>
      <c r="XBY264" s="0"/>
      <c r="XBZ264" s="0"/>
      <c r="XCA264" s="0"/>
      <c r="XCB264" s="0"/>
      <c r="XCC264" s="0"/>
      <c r="XCD264" s="0"/>
      <c r="XCE264" s="0"/>
      <c r="XCF264" s="0"/>
      <c r="XCG264" s="0"/>
      <c r="XCH264" s="0"/>
      <c r="XCI264" s="0"/>
      <c r="XCJ264" s="0"/>
      <c r="XCK264" s="0"/>
      <c r="XCL264" s="0"/>
      <c r="XCM264" s="0"/>
      <c r="XCN264" s="0"/>
      <c r="XCO264" s="0"/>
      <c r="XCP264" s="0"/>
      <c r="XCQ264" s="0"/>
      <c r="XCR264" s="0"/>
      <c r="XCS264" s="0"/>
      <c r="XCT264" s="0"/>
      <c r="XCU264" s="0"/>
      <c r="XCV264" s="0"/>
      <c r="XCW264" s="0"/>
      <c r="XCX264" s="0"/>
      <c r="XCY264" s="0"/>
      <c r="XCZ264" s="0"/>
      <c r="XDA264" s="0"/>
      <c r="XDB264" s="0"/>
      <c r="XDC264" s="0"/>
      <c r="XDD264" s="0"/>
      <c r="XDE264" s="0"/>
      <c r="XDF264" s="0"/>
      <c r="XDG264" s="0"/>
      <c r="XDH264" s="0"/>
      <c r="XDI264" s="0"/>
      <c r="XDJ264" s="0"/>
      <c r="XDK264" s="0"/>
      <c r="XDL264" s="0"/>
      <c r="XDM264" s="0"/>
      <c r="XDN264" s="0"/>
      <c r="XDO264" s="0"/>
      <c r="XDP264" s="0"/>
      <c r="XDQ264" s="0"/>
      <c r="XDR264" s="0"/>
      <c r="XDS264" s="0"/>
      <c r="XDT264" s="0"/>
      <c r="XDU264" s="0"/>
      <c r="XDV264" s="0"/>
      <c r="XDW264" s="0"/>
      <c r="XDX264" s="0"/>
      <c r="XDY264" s="0"/>
      <c r="XDZ264" s="0"/>
      <c r="XEA264" s="0"/>
      <c r="XEB264" s="0"/>
      <c r="XEC264" s="0"/>
      <c r="XED264" s="0"/>
      <c r="XEE264" s="0"/>
      <c r="XEF264" s="0"/>
      <c r="XEG264" s="0"/>
      <c r="XEH264" s="0"/>
      <c r="XEI264" s="0"/>
      <c r="XEJ264" s="0"/>
      <c r="XEK264" s="0"/>
      <c r="XEL264" s="0"/>
      <c r="XEM264" s="0"/>
      <c r="XEN264" s="0"/>
      <c r="XEO264" s="0"/>
      <c r="XEP264" s="0"/>
      <c r="XEQ264" s="0"/>
      <c r="XER264" s="0"/>
      <c r="XES264" s="0"/>
      <c r="XET264" s="0"/>
      <c r="XEU264" s="0"/>
      <c r="XEV264" s="0"/>
      <c r="XEW264" s="0"/>
      <c r="XEX264" s="0"/>
      <c r="XEY264" s="0"/>
      <c r="XEZ264" s="0"/>
      <c r="XFA264" s="0"/>
      <c r="XFB264" s="0"/>
      <c r="XFC264" s="0"/>
      <c r="XFD264" s="0"/>
    </row>
    <row r="265" customFormat="false" ht="15" hidden="false" customHeight="false" outlineLevel="0" collapsed="false">
      <c r="A265" s="331"/>
      <c r="B265" s="331"/>
      <c r="C265" s="331"/>
      <c r="D265" s="331"/>
      <c r="E265" s="331"/>
      <c r="F265" s="331"/>
      <c r="G265" s="331"/>
      <c r="H265" s="331"/>
      <c r="I265" s="247"/>
      <c r="J265" s="314"/>
      <c r="K265" s="314"/>
      <c r="L265" s="314"/>
      <c r="M265" s="314" t="s">
        <v>407</v>
      </c>
      <c r="N265" s="331"/>
      <c r="O265" s="331"/>
      <c r="P265" s="331"/>
      <c r="Q265" s="331"/>
      <c r="R265" s="331"/>
      <c r="S265" s="314" t="n">
        <f aca="true">RANK(S266,OFFSET($S$266,0,0,1,$D$5*3),0)</f>
        <v>8</v>
      </c>
      <c r="T265" s="314"/>
      <c r="U265" s="314"/>
      <c r="V265" s="314" t="n">
        <f aca="true">RANK(V266,OFFSET($S$266,0,0,1,$D$5*3),0)</f>
        <v>2</v>
      </c>
      <c r="W265" s="314"/>
      <c r="X265" s="314"/>
      <c r="Y265" s="314" t="n">
        <f aca="true">RANK(Y266,OFFSET($S$266,0,0,1,$D$5*3),0)</f>
        <v>9</v>
      </c>
      <c r="Z265" s="314"/>
      <c r="AA265" s="314"/>
      <c r="AB265" s="314" t="n">
        <f aca="true">RANK(AB266,OFFSET($S$266,0,0,1,$D$5*3),0)</f>
        <v>9</v>
      </c>
      <c r="AC265" s="314"/>
      <c r="AD265" s="314"/>
      <c r="AE265" s="314" t="n">
        <f aca="true">RANK(AE266,OFFSET($S$266,0,0,1,$D$5*3),0)</f>
        <v>9</v>
      </c>
      <c r="AF265" s="314"/>
      <c r="AG265" s="314"/>
      <c r="AH265" s="314" t="n">
        <f aca="true">RANK(AH266,OFFSET($S$266,0,0,1,$D$5*3),0)</f>
        <v>2</v>
      </c>
      <c r="AI265" s="314"/>
      <c r="AJ265" s="314"/>
      <c r="AK265" s="314" t="n">
        <f aca="true">RANK(AK266,OFFSET($S$266,0,0,1,$D$5*3),0)</f>
        <v>18</v>
      </c>
      <c r="AL265" s="314"/>
      <c r="AM265" s="314"/>
      <c r="AN265" s="314" t="n">
        <f aca="true">RANK(AN266,OFFSET($S$266,0,0,1,$D$5*3),0)</f>
        <v>2</v>
      </c>
      <c r="AO265" s="314"/>
      <c r="AP265" s="314"/>
      <c r="AQ265" s="314" t="n">
        <f aca="true">RANK(AQ266,OFFSET($S$266,0,0,1,$D$5*3),0)</f>
        <v>2</v>
      </c>
      <c r="AR265" s="314"/>
      <c r="AS265" s="314"/>
      <c r="AT265" s="314" t="n">
        <f aca="true">RANK(AT266,OFFSET($S$266,0,0,1,$D$5*3),0)</f>
        <v>2</v>
      </c>
      <c r="AU265" s="314"/>
      <c r="AV265" s="314"/>
      <c r="AW265" s="314" t="n">
        <f aca="true">RANK(AW266,OFFSET($S$266,0,0,1,$D$5*3),0)</f>
        <v>9</v>
      </c>
      <c r="AX265" s="314"/>
      <c r="AY265" s="314"/>
      <c r="AZ265" s="314" t="n">
        <f aca="true">RANK(AZ266,OFFSET($S$266,0,0,1,$D$5*3),0)</f>
        <v>9</v>
      </c>
      <c r="BA265" s="314"/>
      <c r="BB265" s="314"/>
      <c r="BC265" s="314" t="n">
        <f aca="true">RANK(BC266,OFFSET($S$266,0,0,1,$D$5*3),0)</f>
        <v>9</v>
      </c>
      <c r="BD265" s="314"/>
      <c r="BE265" s="314"/>
      <c r="BF265" s="314" t="n">
        <f aca="true">RANK(BF266,OFFSET($S$266,0,0,1,$D$5*3),0)</f>
        <v>9</v>
      </c>
      <c r="BG265" s="314"/>
      <c r="BH265" s="314"/>
      <c r="BI265" s="314" t="n">
        <f aca="true">RANK(BI266,OFFSET($S$266,0,0,1,$D$5*3),0)</f>
        <v>9</v>
      </c>
      <c r="BJ265" s="314"/>
      <c r="BK265" s="314"/>
      <c r="BL265" s="314" t="n">
        <f aca="true">RANK(BL266,OFFSET($S$266,0,0,1,$D$5*3),0)</f>
        <v>2</v>
      </c>
      <c r="BM265" s="314"/>
      <c r="BN265" s="314"/>
      <c r="BO265" s="314" t="n">
        <f aca="true">RANK(BO266,OFFSET($S$266,0,0,1,$D$5*3),0)</f>
        <v>1</v>
      </c>
      <c r="BP265" s="314"/>
      <c r="BQ265" s="314"/>
      <c r="BR265" s="314" t="n">
        <f aca="true">RANK(BR266,OFFSET($S$266,0,0,1,$D$5*3),0)</f>
        <v>9</v>
      </c>
      <c r="BS265" s="314"/>
      <c r="BT265" s="314"/>
      <c r="BU265" s="314" t="n">
        <f aca="true">RANK(BU266,OFFSET($S$266,0,0,1,$D$5*3),0)</f>
        <v>18</v>
      </c>
      <c r="BV265" s="314"/>
      <c r="BW265" s="314"/>
      <c r="BX265" s="314" t="n">
        <f aca="true">RANK(BX266,OFFSET($S$266,0,0,1,$D$5*3),0)</f>
        <v>18</v>
      </c>
      <c r="BY265" s="314"/>
      <c r="BZ265" s="314"/>
      <c r="CA265" s="314" t="n">
        <f aca="true">RANK(CA266,OFFSET($S$266,0,0,1,$D$5*3),0)</f>
        <v>18</v>
      </c>
      <c r="CB265" s="314"/>
      <c r="CC265" s="314"/>
      <c r="CD265" s="314" t="n">
        <f aca="true">RANK(CD266,OFFSET($S$266,0,0,1,$D$5*3),0)</f>
        <v>18</v>
      </c>
      <c r="CE265" s="314"/>
      <c r="CF265" s="314"/>
      <c r="CG265" s="314" t="n">
        <f aca="true">RANK(CG266,OFFSET($S$266,0,0,1,$D$5*3),0)</f>
        <v>18</v>
      </c>
      <c r="CH265" s="314"/>
      <c r="CI265" s="314"/>
      <c r="CJ265" s="314" t="n">
        <f aca="true">RANK(CJ266,OFFSET($S$266,0,0,1,$D$5*3),0)</f>
        <v>18</v>
      </c>
      <c r="CK265" s="314"/>
      <c r="CL265" s="314"/>
      <c r="CM265" s="314" t="n">
        <f aca="true">RANK(CM266,OFFSET($S$266,0,0,1,$D$5*3),0)</f>
        <v>18</v>
      </c>
      <c r="CN265" s="314"/>
      <c r="CO265" s="314"/>
      <c r="CP265" s="314" t="n">
        <f aca="true">RANK(CP266,OFFSET($S$266,0,0,1,$D$5*3),0)</f>
        <v>18</v>
      </c>
      <c r="CQ265" s="314"/>
      <c r="CR265" s="314"/>
      <c r="CS265" s="314" t="n">
        <f aca="true">RANK(CS266,OFFSET($S$266,0,0,1,$D$5*3),0)</f>
        <v>18</v>
      </c>
      <c r="CT265" s="314"/>
      <c r="CU265" s="314"/>
      <c r="CV265" s="314" t="n">
        <f aca="true">RANK(CV266,OFFSET($S$266,0,0,1,$D$5*3),0)</f>
        <v>18</v>
      </c>
      <c r="CW265" s="314"/>
      <c r="CX265" s="314"/>
      <c r="CY265" s="314" t="n">
        <f aca="true">RANK(CY266,OFFSET($S$266,0,0,1,$D$5*3),0)</f>
        <v>18</v>
      </c>
      <c r="CZ265" s="314"/>
      <c r="DA265" s="314"/>
      <c r="DB265" s="314" t="n">
        <f aca="true">RANK(DB266,OFFSET($S$266,0,0,1,$D$5*3),0)</f>
        <v>18</v>
      </c>
      <c r="DC265" s="314"/>
      <c r="DD265" s="314"/>
      <c r="DE265" s="314" t="n">
        <f aca="true">RANK(DE266,OFFSET($S$266,0,0,1,$D$5*3),0)</f>
        <v>18</v>
      </c>
      <c r="DF265" s="314"/>
      <c r="DG265" s="314"/>
      <c r="DH265" s="314" t="n">
        <f aca="true">RANK(DH266,OFFSET($S$266,0,0,1,$D$5*3),0)</f>
        <v>18</v>
      </c>
      <c r="DI265" s="314"/>
      <c r="DJ265" s="314"/>
      <c r="DK265" s="314" t="n">
        <f aca="true">RANK(DK266,OFFSET($S$266,0,0,1,$D$5*3),0)</f>
        <v>18</v>
      </c>
      <c r="DL265" s="314"/>
      <c r="DM265" s="314"/>
      <c r="DN265" s="314" t="n">
        <f aca="true">RANK(DN266,OFFSET($S$266,0,0,1,$D$5*3),0)</f>
        <v>18</v>
      </c>
      <c r="DO265" s="314"/>
      <c r="DP265" s="314"/>
      <c r="DQ265" s="314" t="n">
        <f aca="true">RANK(DQ266,OFFSET($S$266,0,0,1,$D$5*3),0)</f>
        <v>18</v>
      </c>
      <c r="DR265" s="314"/>
      <c r="DS265" s="314"/>
      <c r="DT265" s="314" t="n">
        <f aca="true">RANK(DT266,OFFSET($S$266,0,0,1,$D$5*3),0)</f>
        <v>18</v>
      </c>
      <c r="DU265" s="314"/>
      <c r="DV265" s="314"/>
      <c r="DW265" s="314" t="n">
        <f aca="true">RANK(DW266,OFFSET($S$266,0,0,1,$D$5*3),0)</f>
        <v>18</v>
      </c>
      <c r="DX265" s="314"/>
      <c r="DY265" s="314"/>
      <c r="DZ265" s="314" t="n">
        <f aca="true">RANK(DZ266,OFFSET($S$266,0,0,1,$D$5*3),0)</f>
        <v>18</v>
      </c>
      <c r="EA265" s="314"/>
      <c r="EB265" s="314"/>
      <c r="EC265" s="314" t="n">
        <f aca="true">RANK(EC266,OFFSET($S$266,0,0,1,$D$5*3),0)</f>
        <v>18</v>
      </c>
      <c r="ED265" s="314"/>
      <c r="EE265" s="314"/>
      <c r="EF265" s="314" t="n">
        <f aca="true">RANK(EF266,OFFSET($S$266,0,0,1,$D$5*3),0)</f>
        <v>18</v>
      </c>
      <c r="EG265" s="314"/>
      <c r="EH265" s="314"/>
      <c r="EI265" s="247"/>
      <c r="EJ265" s="0"/>
      <c r="EK265" s="0"/>
      <c r="EL265" s="0"/>
      <c r="EM265" s="0"/>
      <c r="EN265" s="0"/>
      <c r="EO265" s="0"/>
      <c r="EP265" s="0"/>
      <c r="EQ265" s="0"/>
      <c r="ER265" s="0"/>
      <c r="ES265" s="0"/>
      <c r="ET265" s="0"/>
      <c r="EU265" s="0"/>
      <c r="EV265" s="0"/>
      <c r="EW265" s="0"/>
      <c r="EX265" s="0"/>
      <c r="EY265" s="0"/>
      <c r="EZ265" s="0"/>
      <c r="FA265" s="0"/>
      <c r="FB265" s="0"/>
      <c r="FC265" s="0"/>
      <c r="FD265" s="0"/>
      <c r="FE265" s="0"/>
      <c r="FF265" s="0"/>
      <c r="FG265" s="0"/>
      <c r="FH265" s="0"/>
      <c r="FI265" s="0"/>
      <c r="FJ265" s="0"/>
      <c r="FK265" s="0"/>
      <c r="FL265" s="0"/>
      <c r="FM265" s="0"/>
      <c r="FN265" s="0"/>
      <c r="FO265" s="0"/>
      <c r="FP265" s="0"/>
      <c r="FQ265" s="0"/>
      <c r="FR265" s="0"/>
      <c r="FS265" s="0"/>
      <c r="FT265" s="0"/>
      <c r="FU265" s="0"/>
      <c r="FV265" s="0"/>
      <c r="FW265" s="0"/>
      <c r="FX265" s="0"/>
      <c r="FY265" s="0"/>
      <c r="FZ265" s="0"/>
      <c r="GA265" s="0"/>
      <c r="GB265" s="0"/>
      <c r="GC265" s="0"/>
      <c r="GD265" s="0"/>
      <c r="GE265" s="0"/>
      <c r="GF265" s="0"/>
      <c r="GG265" s="0"/>
      <c r="GH265" s="0"/>
      <c r="GI265" s="0"/>
      <c r="GJ265" s="0"/>
      <c r="GK265" s="0"/>
      <c r="GL265" s="0"/>
      <c r="GM265" s="0"/>
      <c r="GN265" s="0"/>
      <c r="GO265" s="0"/>
      <c r="GP265" s="0"/>
      <c r="GQ265" s="0"/>
      <c r="GR265" s="0"/>
      <c r="GS265" s="0"/>
      <c r="GT265" s="0"/>
      <c r="GU265" s="0"/>
      <c r="GV265" s="0"/>
      <c r="GW265" s="0"/>
      <c r="GX265" s="0"/>
      <c r="GY265" s="0"/>
      <c r="GZ265" s="0"/>
      <c r="HA265" s="0"/>
      <c r="HB265" s="0"/>
      <c r="HC265" s="0"/>
      <c r="HD265" s="0"/>
      <c r="HE265" s="0"/>
      <c r="HF265" s="0"/>
      <c r="HG265" s="0"/>
      <c r="HH265" s="0"/>
      <c r="HI265" s="0"/>
      <c r="HJ265" s="0"/>
      <c r="HK265" s="0"/>
      <c r="HL265" s="0"/>
      <c r="HM265" s="0"/>
      <c r="HN265" s="0"/>
      <c r="HO265" s="0"/>
      <c r="HP265" s="0"/>
      <c r="HQ265" s="0"/>
      <c r="HR265" s="0"/>
      <c r="HS265" s="0"/>
      <c r="HT265" s="0"/>
      <c r="HU265" s="0"/>
      <c r="HV265" s="0"/>
      <c r="HW265" s="0"/>
      <c r="HX265" s="0"/>
      <c r="HY265" s="0"/>
      <c r="HZ265" s="0"/>
      <c r="IA265" s="0"/>
      <c r="IB265" s="0"/>
      <c r="IC265" s="0"/>
      <c r="ID265" s="0"/>
      <c r="IE265" s="0"/>
      <c r="IF265" s="0"/>
      <c r="IG265" s="0"/>
      <c r="IH265" s="0"/>
      <c r="II265" s="0"/>
      <c r="IJ265" s="0"/>
      <c r="IK265" s="0"/>
      <c r="IL265" s="0"/>
      <c r="IM265" s="0"/>
      <c r="IN265" s="0"/>
      <c r="IO265" s="0"/>
      <c r="IP265" s="0"/>
      <c r="IQ265" s="0"/>
      <c r="IR265" s="0"/>
      <c r="IS265" s="0"/>
      <c r="IT265" s="0"/>
      <c r="IU265" s="0"/>
      <c r="IV265" s="0"/>
      <c r="IW265" s="0"/>
      <c r="IX265" s="0"/>
      <c r="IY265" s="0"/>
      <c r="IZ265" s="0"/>
      <c r="JA265" s="0"/>
      <c r="JB265" s="0"/>
      <c r="JC265" s="0"/>
      <c r="JD265" s="0"/>
      <c r="JE265" s="0"/>
      <c r="JF265" s="0"/>
      <c r="JG265" s="0"/>
      <c r="JH265" s="0"/>
      <c r="JI265" s="0"/>
      <c r="JJ265" s="0"/>
      <c r="JK265" s="0"/>
      <c r="JL265" s="0"/>
      <c r="JM265" s="0"/>
      <c r="JN265" s="0"/>
      <c r="JO265" s="0"/>
      <c r="JP265" s="0"/>
      <c r="JQ265" s="0"/>
      <c r="JR265" s="0"/>
      <c r="JS265" s="0"/>
      <c r="JT265" s="0"/>
      <c r="JU265" s="0"/>
      <c r="JV265" s="0"/>
      <c r="JW265" s="0"/>
      <c r="JX265" s="0"/>
      <c r="JY265" s="0"/>
      <c r="JZ265" s="0"/>
      <c r="KA265" s="0"/>
      <c r="KB265" s="0"/>
      <c r="KC265" s="0"/>
      <c r="KD265" s="0"/>
      <c r="KE265" s="0"/>
      <c r="KF265" s="0"/>
      <c r="KG265" s="0"/>
      <c r="KH265" s="0"/>
      <c r="KI265" s="0"/>
      <c r="KJ265" s="0"/>
      <c r="KK265" s="0"/>
      <c r="KL265" s="0"/>
      <c r="KM265" s="0"/>
      <c r="KN265" s="0"/>
      <c r="KO265" s="0"/>
      <c r="KP265" s="0"/>
      <c r="KQ265" s="0"/>
      <c r="KR265" s="0"/>
      <c r="KS265" s="0"/>
      <c r="KT265" s="0"/>
      <c r="KU265" s="0"/>
      <c r="KV265" s="0"/>
      <c r="KW265" s="0"/>
      <c r="KX265" s="0"/>
      <c r="KY265" s="0"/>
      <c r="KZ265" s="0"/>
      <c r="LA265" s="0"/>
      <c r="LB265" s="0"/>
      <c r="LC265" s="0"/>
      <c r="LD265" s="0"/>
      <c r="LE265" s="0"/>
      <c r="LF265" s="0"/>
      <c r="LG265" s="0"/>
      <c r="LH265" s="0"/>
      <c r="LI265" s="0"/>
      <c r="LJ265" s="0"/>
      <c r="LK265" s="0"/>
      <c r="LL265" s="0"/>
      <c r="LM265" s="0"/>
      <c r="LN265" s="0"/>
      <c r="LO265" s="0"/>
      <c r="LP265" s="0"/>
      <c r="LQ265" s="0"/>
      <c r="LR265" s="0"/>
      <c r="LS265" s="0"/>
      <c r="LT265" s="0"/>
      <c r="LU265" s="0"/>
      <c r="LV265" s="0"/>
      <c r="LW265" s="0"/>
      <c r="LX265" s="0"/>
      <c r="LY265" s="0"/>
      <c r="LZ265" s="0"/>
      <c r="MA265" s="0"/>
      <c r="MB265" s="0"/>
      <c r="MC265" s="0"/>
      <c r="MD265" s="0"/>
      <c r="ME265" s="0"/>
      <c r="MF265" s="0"/>
      <c r="MG265" s="0"/>
      <c r="MH265" s="0"/>
      <c r="MI265" s="0"/>
      <c r="MJ265" s="0"/>
      <c r="MK265" s="0"/>
      <c r="ML265" s="0"/>
      <c r="MM265" s="0"/>
      <c r="MN265" s="0"/>
      <c r="MO265" s="0"/>
      <c r="MP265" s="0"/>
      <c r="MQ265" s="0"/>
      <c r="MR265" s="0"/>
      <c r="MS265" s="0"/>
      <c r="MT265" s="0"/>
      <c r="MU265" s="0"/>
      <c r="MV265" s="0"/>
      <c r="MW265" s="0"/>
      <c r="MX265" s="0"/>
      <c r="MY265" s="0"/>
      <c r="MZ265" s="0"/>
      <c r="NA265" s="0"/>
      <c r="NB265" s="0"/>
      <c r="NC265" s="0"/>
      <c r="ND265" s="0"/>
      <c r="NE265" s="0"/>
      <c r="NF265" s="0"/>
      <c r="NG265" s="0"/>
      <c r="NH265" s="0"/>
      <c r="NI265" s="0"/>
      <c r="NJ265" s="0"/>
      <c r="NK265" s="0"/>
      <c r="NL265" s="0"/>
      <c r="NM265" s="0"/>
      <c r="NN265" s="0"/>
      <c r="NO265" s="0"/>
      <c r="NP265" s="0"/>
      <c r="NQ265" s="0"/>
      <c r="NR265" s="0"/>
      <c r="NS265" s="0"/>
      <c r="NT265" s="0"/>
      <c r="NU265" s="0"/>
      <c r="NV265" s="0"/>
      <c r="NW265" s="0"/>
      <c r="NX265" s="0"/>
      <c r="NY265" s="0"/>
      <c r="NZ265" s="0"/>
      <c r="OA265" s="0"/>
      <c r="OB265" s="0"/>
      <c r="OC265" s="0"/>
      <c r="OD265" s="0"/>
      <c r="OE265" s="0"/>
      <c r="OF265" s="0"/>
      <c r="OG265" s="0"/>
      <c r="OH265" s="0"/>
      <c r="OI265" s="0"/>
      <c r="OJ265" s="0"/>
      <c r="OK265" s="0"/>
      <c r="OL265" s="0"/>
      <c r="OM265" s="0"/>
      <c r="ON265" s="0"/>
      <c r="OO265" s="0"/>
      <c r="OP265" s="0"/>
      <c r="OQ265" s="0"/>
      <c r="OR265" s="0"/>
      <c r="OS265" s="0"/>
      <c r="OT265" s="0"/>
      <c r="OU265" s="0"/>
      <c r="OV265" s="0"/>
      <c r="OW265" s="0"/>
      <c r="OX265" s="0"/>
      <c r="OY265" s="0"/>
      <c r="OZ265" s="0"/>
      <c r="PA265" s="0"/>
      <c r="PB265" s="0"/>
      <c r="PC265" s="0"/>
      <c r="PD265" s="0"/>
      <c r="PE265" s="0"/>
      <c r="PF265" s="0"/>
      <c r="PG265" s="0"/>
      <c r="PH265" s="0"/>
      <c r="PI265" s="0"/>
      <c r="PJ265" s="0"/>
      <c r="PK265" s="0"/>
      <c r="PL265" s="0"/>
      <c r="PM265" s="0"/>
      <c r="PN265" s="0"/>
      <c r="PO265" s="0"/>
      <c r="PP265" s="0"/>
      <c r="PQ265" s="0"/>
      <c r="PR265" s="0"/>
      <c r="PS265" s="0"/>
      <c r="PT265" s="0"/>
      <c r="PU265" s="0"/>
      <c r="PV265" s="0"/>
      <c r="PW265" s="0"/>
      <c r="PX265" s="0"/>
      <c r="PY265" s="0"/>
      <c r="PZ265" s="0"/>
      <c r="QA265" s="0"/>
      <c r="QB265" s="0"/>
      <c r="QC265" s="0"/>
      <c r="QD265" s="0"/>
      <c r="QE265" s="0"/>
      <c r="QF265" s="0"/>
      <c r="QG265" s="0"/>
      <c r="QH265" s="0"/>
      <c r="QI265" s="0"/>
      <c r="QJ265" s="0"/>
      <c r="QK265" s="0"/>
      <c r="QL265" s="0"/>
      <c r="QM265" s="0"/>
      <c r="QN265" s="0"/>
      <c r="QO265" s="0"/>
      <c r="QP265" s="0"/>
      <c r="QQ265" s="0"/>
      <c r="QR265" s="0"/>
      <c r="QS265" s="0"/>
      <c r="QT265" s="0"/>
      <c r="QU265" s="0"/>
      <c r="QV265" s="0"/>
      <c r="QW265" s="0"/>
      <c r="QX265" s="0"/>
      <c r="QY265" s="0"/>
      <c r="QZ265" s="0"/>
      <c r="RA265" s="0"/>
      <c r="RB265" s="0"/>
      <c r="RC265" s="0"/>
      <c r="RD265" s="0"/>
      <c r="RE265" s="0"/>
      <c r="RF265" s="0"/>
      <c r="RG265" s="0"/>
      <c r="RH265" s="0"/>
      <c r="RI265" s="0"/>
      <c r="RJ265" s="0"/>
      <c r="RK265" s="0"/>
      <c r="RL265" s="0"/>
      <c r="RM265" s="0"/>
      <c r="RN265" s="0"/>
      <c r="RO265" s="0"/>
      <c r="RP265" s="0"/>
      <c r="RQ265" s="0"/>
      <c r="RR265" s="0"/>
      <c r="RS265" s="0"/>
      <c r="RT265" s="0"/>
      <c r="RU265" s="0"/>
      <c r="RV265" s="0"/>
      <c r="RW265" s="0"/>
      <c r="RX265" s="0"/>
      <c r="RY265" s="0"/>
      <c r="RZ265" s="0"/>
      <c r="SA265" s="0"/>
      <c r="SB265" s="0"/>
      <c r="SC265" s="0"/>
      <c r="SD265" s="0"/>
      <c r="SE265" s="0"/>
      <c r="SF265" s="0"/>
      <c r="SG265" s="0"/>
      <c r="SH265" s="0"/>
      <c r="SI265" s="0"/>
      <c r="SJ265" s="0"/>
      <c r="SK265" s="0"/>
      <c r="SL265" s="0"/>
      <c r="SM265" s="0"/>
      <c r="SN265" s="0"/>
      <c r="SO265" s="0"/>
      <c r="SP265" s="0"/>
      <c r="SQ265" s="0"/>
      <c r="SR265" s="0"/>
      <c r="SS265" s="0"/>
      <c r="ST265" s="0"/>
      <c r="SU265" s="0"/>
      <c r="SV265" s="0"/>
      <c r="SW265" s="0"/>
      <c r="SX265" s="0"/>
      <c r="SY265" s="0"/>
      <c r="SZ265" s="0"/>
      <c r="TA265" s="0"/>
      <c r="TB265" s="0"/>
      <c r="TC265" s="0"/>
      <c r="TD265" s="0"/>
      <c r="TE265" s="0"/>
      <c r="TF265" s="0"/>
      <c r="TG265" s="0"/>
      <c r="TH265" s="0"/>
      <c r="TI265" s="0"/>
      <c r="TJ265" s="0"/>
      <c r="TK265" s="0"/>
      <c r="TL265" s="0"/>
      <c r="TM265" s="0"/>
      <c r="TN265" s="0"/>
      <c r="TO265" s="0"/>
      <c r="TP265" s="0"/>
      <c r="TQ265" s="0"/>
      <c r="TR265" s="0"/>
      <c r="TS265" s="0"/>
      <c r="TT265" s="0"/>
      <c r="TU265" s="0"/>
      <c r="TV265" s="0"/>
      <c r="TW265" s="0"/>
      <c r="TX265" s="0"/>
      <c r="TY265" s="0"/>
      <c r="TZ265" s="0"/>
      <c r="UA265" s="0"/>
      <c r="UB265" s="0"/>
      <c r="UC265" s="0"/>
      <c r="UD265" s="0"/>
      <c r="UE265" s="0"/>
      <c r="UF265" s="0"/>
      <c r="UG265" s="0"/>
      <c r="UH265" s="0"/>
      <c r="UI265" s="0"/>
      <c r="UJ265" s="0"/>
      <c r="UK265" s="0"/>
      <c r="UL265" s="0"/>
      <c r="UM265" s="0"/>
      <c r="UN265" s="0"/>
      <c r="UO265" s="0"/>
      <c r="UP265" s="0"/>
      <c r="UQ265" s="0"/>
      <c r="UR265" s="0"/>
      <c r="US265" s="0"/>
      <c r="UT265" s="0"/>
      <c r="UU265" s="0"/>
      <c r="UV265" s="0"/>
      <c r="UW265" s="0"/>
      <c r="UX265" s="0"/>
      <c r="UY265" s="0"/>
      <c r="UZ265" s="0"/>
      <c r="VA265" s="0"/>
      <c r="VB265" s="0"/>
      <c r="VC265" s="0"/>
      <c r="VD265" s="0"/>
      <c r="VE265" s="0"/>
      <c r="VF265" s="0"/>
      <c r="VG265" s="0"/>
      <c r="VH265" s="0"/>
      <c r="VI265" s="0"/>
      <c r="VJ265" s="0"/>
      <c r="VK265" s="0"/>
      <c r="VL265" s="0"/>
      <c r="VM265" s="0"/>
      <c r="VN265" s="0"/>
      <c r="VO265" s="0"/>
      <c r="VP265" s="0"/>
      <c r="VQ265" s="0"/>
      <c r="VR265" s="0"/>
      <c r="VS265" s="0"/>
      <c r="VT265" s="0"/>
      <c r="VU265" s="0"/>
      <c r="VV265" s="0"/>
      <c r="VW265" s="0"/>
      <c r="VX265" s="0"/>
      <c r="VY265" s="0"/>
      <c r="VZ265" s="0"/>
      <c r="WA265" s="0"/>
      <c r="WB265" s="0"/>
      <c r="WC265" s="0"/>
      <c r="WD265" s="0"/>
      <c r="WE265" s="0"/>
      <c r="WF265" s="0"/>
      <c r="WG265" s="0"/>
      <c r="WH265" s="0"/>
      <c r="WI265" s="0"/>
      <c r="WJ265" s="0"/>
      <c r="WK265" s="0"/>
      <c r="WL265" s="0"/>
      <c r="WM265" s="0"/>
      <c r="WN265" s="0"/>
      <c r="WO265" s="0"/>
      <c r="WP265" s="0"/>
      <c r="WQ265" s="0"/>
      <c r="WR265" s="0"/>
      <c r="WS265" s="0"/>
      <c r="WT265" s="0"/>
      <c r="WU265" s="0"/>
      <c r="WV265" s="0"/>
      <c r="WW265" s="0"/>
      <c r="WX265" s="0"/>
      <c r="WY265" s="0"/>
      <c r="WZ265" s="0"/>
      <c r="XA265" s="0"/>
      <c r="XB265" s="0"/>
      <c r="XC265" s="0"/>
      <c r="XD265" s="0"/>
      <c r="XE265" s="0"/>
      <c r="XF265" s="0"/>
      <c r="XG265" s="0"/>
      <c r="XH265" s="0"/>
      <c r="XI265" s="0"/>
      <c r="XJ265" s="0"/>
      <c r="XK265" s="0"/>
      <c r="XL265" s="0"/>
      <c r="XM265" s="0"/>
      <c r="XN265" s="0"/>
      <c r="XO265" s="0"/>
      <c r="XP265" s="0"/>
      <c r="XQ265" s="0"/>
      <c r="XR265" s="0"/>
      <c r="XS265" s="0"/>
      <c r="XT265" s="0"/>
      <c r="XU265" s="0"/>
      <c r="XV265" s="0"/>
      <c r="XW265" s="0"/>
      <c r="XX265" s="0"/>
      <c r="XY265" s="0"/>
      <c r="XZ265" s="0"/>
      <c r="YA265" s="0"/>
      <c r="YB265" s="0"/>
      <c r="YC265" s="0"/>
      <c r="YD265" s="0"/>
      <c r="YE265" s="0"/>
      <c r="YF265" s="0"/>
      <c r="YG265" s="0"/>
      <c r="YH265" s="0"/>
      <c r="YI265" s="0"/>
      <c r="YJ265" s="0"/>
      <c r="YK265" s="0"/>
      <c r="YL265" s="0"/>
      <c r="YM265" s="0"/>
      <c r="YN265" s="0"/>
      <c r="YO265" s="0"/>
      <c r="YP265" s="0"/>
      <c r="YQ265" s="0"/>
      <c r="YR265" s="0"/>
      <c r="YS265" s="0"/>
      <c r="YT265" s="0"/>
      <c r="YU265" s="0"/>
      <c r="YV265" s="0"/>
      <c r="YW265" s="0"/>
      <c r="YX265" s="0"/>
      <c r="YY265" s="0"/>
      <c r="YZ265" s="0"/>
      <c r="ZA265" s="0"/>
      <c r="ZB265" s="0"/>
      <c r="ZC265" s="0"/>
      <c r="ZD265" s="0"/>
      <c r="ZE265" s="0"/>
      <c r="ZF265" s="0"/>
      <c r="ZG265" s="0"/>
      <c r="ZH265" s="0"/>
      <c r="ZI265" s="0"/>
      <c r="ZJ265" s="0"/>
      <c r="ZK265" s="0"/>
      <c r="ZL265" s="0"/>
      <c r="ZM265" s="0"/>
      <c r="ZN265" s="0"/>
      <c r="ZO265" s="0"/>
      <c r="ZP265" s="0"/>
      <c r="ZQ265" s="0"/>
      <c r="ZR265" s="0"/>
      <c r="ZS265" s="0"/>
      <c r="ZT265" s="0"/>
      <c r="ZU265" s="0"/>
      <c r="ZV265" s="0"/>
      <c r="ZW265" s="0"/>
      <c r="ZX265" s="0"/>
      <c r="ZY265" s="0"/>
      <c r="ZZ265" s="0"/>
      <c r="AAA265" s="0"/>
      <c r="AAB265" s="0"/>
      <c r="AAC265" s="0"/>
      <c r="AAD265" s="0"/>
      <c r="AAE265" s="0"/>
      <c r="AAF265" s="0"/>
      <c r="AAG265" s="0"/>
      <c r="AAH265" s="0"/>
      <c r="AAI265" s="0"/>
      <c r="AAJ265" s="0"/>
      <c r="AAK265" s="0"/>
      <c r="AAL265" s="0"/>
      <c r="AAM265" s="0"/>
      <c r="AAN265" s="0"/>
      <c r="AAO265" s="0"/>
      <c r="AAP265" s="0"/>
      <c r="AAQ265" s="0"/>
      <c r="AAR265" s="0"/>
      <c r="AAS265" s="0"/>
      <c r="AAT265" s="0"/>
      <c r="AAU265" s="0"/>
      <c r="AAV265" s="0"/>
      <c r="AAW265" s="0"/>
      <c r="AAX265" s="0"/>
      <c r="AAY265" s="0"/>
      <c r="AAZ265" s="0"/>
      <c r="ABA265" s="0"/>
      <c r="ABB265" s="0"/>
      <c r="ABC265" s="0"/>
      <c r="ABD265" s="0"/>
      <c r="ABE265" s="0"/>
      <c r="ABF265" s="0"/>
      <c r="ABG265" s="0"/>
      <c r="ABH265" s="0"/>
      <c r="ABI265" s="0"/>
      <c r="ABJ265" s="0"/>
      <c r="ABK265" s="0"/>
      <c r="ABL265" s="0"/>
      <c r="ABM265" s="0"/>
      <c r="ABN265" s="0"/>
      <c r="ABO265" s="0"/>
      <c r="ABP265" s="0"/>
      <c r="ABQ265" s="0"/>
      <c r="ABR265" s="0"/>
      <c r="ABS265" s="0"/>
      <c r="ABT265" s="0"/>
      <c r="ABU265" s="0"/>
      <c r="ABV265" s="0"/>
      <c r="ABW265" s="0"/>
      <c r="ABX265" s="0"/>
      <c r="ABY265" s="0"/>
      <c r="ABZ265" s="0"/>
      <c r="ACA265" s="0"/>
      <c r="ACB265" s="0"/>
      <c r="ACC265" s="0"/>
      <c r="ACD265" s="0"/>
      <c r="ACE265" s="0"/>
      <c r="ACF265" s="0"/>
      <c r="ACG265" s="0"/>
      <c r="ACH265" s="0"/>
      <c r="ACI265" s="0"/>
      <c r="ACJ265" s="0"/>
      <c r="ACK265" s="0"/>
      <c r="ACL265" s="0"/>
      <c r="ACM265" s="0"/>
      <c r="ACN265" s="0"/>
      <c r="ACO265" s="0"/>
      <c r="ACP265" s="0"/>
      <c r="ACQ265" s="0"/>
      <c r="ACR265" s="0"/>
      <c r="ACS265" s="0"/>
      <c r="ACT265" s="0"/>
      <c r="ACU265" s="0"/>
      <c r="ACV265" s="0"/>
      <c r="ACW265" s="0"/>
      <c r="ACX265" s="0"/>
      <c r="ACY265" s="0"/>
      <c r="ACZ265" s="0"/>
      <c r="ADA265" s="0"/>
      <c r="ADB265" s="0"/>
      <c r="ADC265" s="0"/>
      <c r="ADD265" s="0"/>
      <c r="ADE265" s="0"/>
      <c r="ADF265" s="0"/>
      <c r="ADG265" s="0"/>
      <c r="ADH265" s="0"/>
      <c r="ADI265" s="0"/>
      <c r="ADJ265" s="0"/>
      <c r="ADK265" s="0"/>
      <c r="ADL265" s="0"/>
      <c r="ADM265" s="0"/>
      <c r="ADN265" s="0"/>
      <c r="ADO265" s="0"/>
      <c r="ADP265" s="0"/>
      <c r="ADQ265" s="0"/>
      <c r="ADR265" s="0"/>
      <c r="ADS265" s="0"/>
      <c r="ADT265" s="0"/>
      <c r="ADU265" s="0"/>
      <c r="ADV265" s="0"/>
      <c r="ADW265" s="0"/>
      <c r="ADX265" s="0"/>
      <c r="ADY265" s="0"/>
      <c r="ADZ265" s="0"/>
      <c r="AEA265" s="0"/>
      <c r="AEB265" s="0"/>
      <c r="AEC265" s="0"/>
      <c r="AED265" s="0"/>
      <c r="AEE265" s="0"/>
      <c r="AEF265" s="0"/>
      <c r="AEG265" s="0"/>
      <c r="AEH265" s="0"/>
      <c r="AEI265" s="0"/>
      <c r="AEJ265" s="0"/>
      <c r="AEK265" s="0"/>
      <c r="AEL265" s="0"/>
      <c r="AEM265" s="0"/>
      <c r="AEN265" s="0"/>
      <c r="AEO265" s="0"/>
      <c r="AEP265" s="0"/>
      <c r="AEQ265" s="0"/>
      <c r="AER265" s="0"/>
      <c r="AES265" s="0"/>
      <c r="AET265" s="0"/>
      <c r="AEU265" s="0"/>
      <c r="AEV265" s="0"/>
      <c r="AEW265" s="0"/>
      <c r="AEX265" s="0"/>
      <c r="AEY265" s="0"/>
      <c r="AEZ265" s="0"/>
      <c r="AFA265" s="0"/>
      <c r="AFB265" s="0"/>
      <c r="AFC265" s="0"/>
      <c r="AFD265" s="0"/>
      <c r="AFE265" s="0"/>
      <c r="AFF265" s="0"/>
      <c r="AFG265" s="0"/>
      <c r="AFH265" s="0"/>
      <c r="AFI265" s="0"/>
      <c r="AFJ265" s="0"/>
      <c r="AFK265" s="0"/>
      <c r="AFL265" s="0"/>
      <c r="AFM265" s="0"/>
      <c r="AFN265" s="0"/>
      <c r="AFO265" s="0"/>
      <c r="AFP265" s="0"/>
      <c r="AFQ265" s="0"/>
      <c r="AFR265" s="0"/>
      <c r="AFS265" s="0"/>
      <c r="AFT265" s="0"/>
      <c r="AFU265" s="0"/>
      <c r="AFV265" s="0"/>
      <c r="AFW265" s="0"/>
      <c r="AFX265" s="0"/>
      <c r="AFY265" s="0"/>
      <c r="AFZ265" s="0"/>
      <c r="AGA265" s="0"/>
      <c r="AGB265" s="0"/>
      <c r="AGC265" s="0"/>
      <c r="AGD265" s="0"/>
      <c r="AGE265" s="0"/>
      <c r="AGF265" s="0"/>
      <c r="AGG265" s="0"/>
      <c r="AGH265" s="0"/>
      <c r="AGI265" s="0"/>
      <c r="AGJ265" s="0"/>
      <c r="AGK265" s="0"/>
      <c r="AGL265" s="0"/>
      <c r="AGM265" s="0"/>
      <c r="AGN265" s="0"/>
      <c r="AGO265" s="0"/>
      <c r="AGP265" s="0"/>
      <c r="AGQ265" s="0"/>
      <c r="AGR265" s="0"/>
      <c r="AGS265" s="0"/>
      <c r="AGT265" s="0"/>
      <c r="AGU265" s="0"/>
      <c r="AGV265" s="0"/>
      <c r="AGW265" s="0"/>
      <c r="AGX265" s="0"/>
      <c r="AGY265" s="0"/>
      <c r="AGZ265" s="0"/>
      <c r="AHA265" s="0"/>
      <c r="AHB265" s="0"/>
      <c r="AHC265" s="0"/>
      <c r="AHD265" s="0"/>
      <c r="AHE265" s="0"/>
      <c r="AHF265" s="0"/>
      <c r="AHG265" s="0"/>
      <c r="AHH265" s="0"/>
      <c r="AHI265" s="0"/>
      <c r="AHJ265" s="0"/>
      <c r="AHK265" s="0"/>
      <c r="AHL265" s="0"/>
      <c r="AHM265" s="0"/>
      <c r="AHN265" s="0"/>
      <c r="AHO265" s="0"/>
      <c r="AHP265" s="0"/>
      <c r="AHQ265" s="0"/>
      <c r="AHR265" s="0"/>
      <c r="AHS265" s="0"/>
      <c r="AHT265" s="0"/>
      <c r="AHU265" s="0"/>
      <c r="AHV265" s="0"/>
      <c r="AHW265" s="0"/>
      <c r="AHX265" s="0"/>
      <c r="AHY265" s="0"/>
      <c r="AHZ265" s="0"/>
      <c r="AIA265" s="0"/>
      <c r="AIB265" s="0"/>
      <c r="AIC265" s="0"/>
      <c r="AID265" s="0"/>
      <c r="AIE265" s="0"/>
      <c r="AIF265" s="0"/>
      <c r="AIG265" s="0"/>
      <c r="AIH265" s="0"/>
      <c r="AII265" s="0"/>
      <c r="AIJ265" s="0"/>
      <c r="AIK265" s="0"/>
      <c r="AIL265" s="0"/>
      <c r="AIM265" s="0"/>
      <c r="AIN265" s="0"/>
      <c r="AIO265" s="0"/>
      <c r="AIP265" s="0"/>
      <c r="AIQ265" s="0"/>
      <c r="AIR265" s="0"/>
      <c r="AIS265" s="0"/>
      <c r="AIT265" s="0"/>
      <c r="AIU265" s="0"/>
      <c r="AIV265" s="0"/>
      <c r="AIW265" s="0"/>
      <c r="AIX265" s="0"/>
      <c r="AIY265" s="0"/>
      <c r="AIZ265" s="0"/>
      <c r="AJA265" s="0"/>
      <c r="AJB265" s="0"/>
      <c r="AJC265" s="0"/>
      <c r="AJD265" s="0"/>
      <c r="AJE265" s="0"/>
      <c r="AJF265" s="0"/>
      <c r="AJG265" s="0"/>
      <c r="AJH265" s="0"/>
      <c r="AJI265" s="0"/>
      <c r="AJJ265" s="0"/>
      <c r="AJK265" s="0"/>
      <c r="AJL265" s="0"/>
      <c r="AJM265" s="0"/>
      <c r="AJN265" s="0"/>
      <c r="AJO265" s="0"/>
      <c r="AJP265" s="0"/>
      <c r="AJQ265" s="0"/>
      <c r="AJR265" s="0"/>
      <c r="AJS265" s="0"/>
      <c r="AJT265" s="0"/>
      <c r="AJU265" s="0"/>
      <c r="AJV265" s="0"/>
      <c r="AJW265" s="0"/>
      <c r="AJX265" s="0"/>
      <c r="AJY265" s="0"/>
      <c r="AJZ265" s="0"/>
      <c r="AKA265" s="0"/>
      <c r="AKB265" s="0"/>
      <c r="AKC265" s="0"/>
      <c r="AKD265" s="0"/>
      <c r="AKE265" s="0"/>
      <c r="AKF265" s="0"/>
      <c r="AKG265" s="0"/>
      <c r="AKH265" s="0"/>
      <c r="AKI265" s="0"/>
      <c r="AKJ265" s="0"/>
      <c r="AKK265" s="0"/>
      <c r="AKL265" s="0"/>
      <c r="AKM265" s="0"/>
      <c r="AKN265" s="0"/>
      <c r="AKO265" s="0"/>
      <c r="AKP265" s="0"/>
      <c r="AKQ265" s="0"/>
      <c r="AKR265" s="0"/>
      <c r="AKS265" s="0"/>
      <c r="AKT265" s="0"/>
      <c r="AKU265" s="0"/>
      <c r="AKV265" s="0"/>
      <c r="AKW265" s="0"/>
      <c r="AKX265" s="0"/>
      <c r="AKY265" s="0"/>
      <c r="AKZ265" s="0"/>
      <c r="ALA265" s="0"/>
      <c r="ALB265" s="0"/>
      <c r="ALC265" s="0"/>
      <c r="ALD265" s="0"/>
      <c r="ALE265" s="0"/>
      <c r="ALF265" s="0"/>
      <c r="ALG265" s="0"/>
      <c r="ALH265" s="0"/>
      <c r="ALI265" s="0"/>
      <c r="ALJ265" s="0"/>
      <c r="ALK265" s="0"/>
      <c r="ALL265" s="0"/>
      <c r="ALM265" s="0"/>
      <c r="ALN265" s="0"/>
      <c r="ALO265" s="0"/>
      <c r="ALP265" s="0"/>
      <c r="ALQ265" s="0"/>
      <c r="ALR265" s="0"/>
      <c r="ALS265" s="0"/>
      <c r="ALT265" s="0"/>
      <c r="ALU265" s="0"/>
      <c r="ALV265" s="0"/>
      <c r="ALW265" s="0"/>
      <c r="ALX265" s="0"/>
      <c r="ALY265" s="0"/>
      <c r="ALZ265" s="0"/>
      <c r="AMA265" s="0"/>
      <c r="AMB265" s="0"/>
      <c r="AMC265" s="0"/>
      <c r="AMD265" s="0"/>
      <c r="AME265" s="0"/>
      <c r="AMF265" s="0"/>
      <c r="AMG265" s="0"/>
      <c r="AMH265" s="0"/>
      <c r="AMI265" s="0"/>
      <c r="AMJ265" s="0"/>
      <c r="AMK265" s="0"/>
      <c r="AML265" s="0"/>
      <c r="AMM265" s="0"/>
      <c r="AMN265" s="0"/>
      <c r="AMO265" s="0"/>
      <c r="AMP265" s="0"/>
      <c r="AMQ265" s="0"/>
      <c r="AMR265" s="0"/>
      <c r="AMS265" s="0"/>
      <c r="AMT265" s="0"/>
      <c r="AMU265" s="0"/>
      <c r="AMV265" s="0"/>
      <c r="AMW265" s="0"/>
      <c r="AMX265" s="0"/>
      <c r="AMY265" s="0"/>
      <c r="AMZ265" s="0"/>
      <c r="ANA265" s="0"/>
      <c r="ANB265" s="0"/>
      <c r="ANC265" s="0"/>
      <c r="AND265" s="0"/>
      <c r="ANE265" s="0"/>
      <c r="ANF265" s="0"/>
      <c r="ANG265" s="0"/>
      <c r="ANH265" s="0"/>
      <c r="ANI265" s="0"/>
      <c r="ANJ265" s="0"/>
      <c r="ANK265" s="0"/>
      <c r="ANL265" s="0"/>
      <c r="ANM265" s="0"/>
      <c r="ANN265" s="0"/>
      <c r="ANO265" s="0"/>
      <c r="ANP265" s="0"/>
      <c r="ANQ265" s="0"/>
      <c r="ANR265" s="0"/>
      <c r="ANS265" s="0"/>
      <c r="ANT265" s="0"/>
      <c r="ANU265" s="0"/>
      <c r="ANV265" s="0"/>
      <c r="ANW265" s="0"/>
      <c r="ANX265" s="0"/>
      <c r="ANY265" s="0"/>
      <c r="ANZ265" s="0"/>
      <c r="AOA265" s="0"/>
      <c r="AOB265" s="0"/>
      <c r="AOC265" s="0"/>
      <c r="AOD265" s="0"/>
      <c r="AOE265" s="0"/>
      <c r="AOF265" s="0"/>
      <c r="AOG265" s="0"/>
      <c r="AOH265" s="0"/>
      <c r="AOI265" s="0"/>
      <c r="AOJ265" s="0"/>
      <c r="AOK265" s="0"/>
      <c r="AOL265" s="0"/>
      <c r="AOM265" s="0"/>
      <c r="AON265" s="0"/>
      <c r="AOO265" s="0"/>
      <c r="AOP265" s="0"/>
      <c r="AOQ265" s="0"/>
      <c r="AOR265" s="0"/>
      <c r="AOS265" s="0"/>
      <c r="AOT265" s="0"/>
      <c r="AOU265" s="0"/>
      <c r="AOV265" s="0"/>
      <c r="AOW265" s="0"/>
      <c r="AOX265" s="0"/>
      <c r="AOY265" s="0"/>
      <c r="AOZ265" s="0"/>
      <c r="APA265" s="0"/>
      <c r="APB265" s="0"/>
      <c r="APC265" s="0"/>
      <c r="APD265" s="0"/>
      <c r="APE265" s="0"/>
      <c r="APF265" s="0"/>
      <c r="APG265" s="0"/>
      <c r="APH265" s="0"/>
      <c r="API265" s="0"/>
      <c r="APJ265" s="0"/>
      <c r="APK265" s="0"/>
      <c r="APL265" s="0"/>
      <c r="APM265" s="0"/>
      <c r="APN265" s="0"/>
      <c r="APO265" s="0"/>
      <c r="APP265" s="0"/>
      <c r="APQ265" s="0"/>
      <c r="APR265" s="0"/>
      <c r="APS265" s="0"/>
      <c r="APT265" s="0"/>
      <c r="APU265" s="0"/>
      <c r="APV265" s="0"/>
      <c r="APW265" s="0"/>
      <c r="APX265" s="0"/>
      <c r="APY265" s="0"/>
      <c r="APZ265" s="0"/>
      <c r="AQA265" s="0"/>
      <c r="AQB265" s="0"/>
      <c r="AQC265" s="0"/>
      <c r="AQD265" s="0"/>
      <c r="AQE265" s="0"/>
      <c r="AQF265" s="0"/>
      <c r="AQG265" s="0"/>
      <c r="AQH265" s="0"/>
      <c r="AQI265" s="0"/>
      <c r="AQJ265" s="0"/>
      <c r="AQK265" s="0"/>
      <c r="AQL265" s="0"/>
      <c r="AQM265" s="0"/>
      <c r="AQN265" s="0"/>
      <c r="AQO265" s="0"/>
      <c r="AQP265" s="0"/>
      <c r="AQQ265" s="0"/>
      <c r="AQR265" s="0"/>
      <c r="AQS265" s="0"/>
      <c r="AQT265" s="0"/>
      <c r="AQU265" s="0"/>
      <c r="AQV265" s="0"/>
      <c r="AQW265" s="0"/>
      <c r="AQX265" s="0"/>
      <c r="AQY265" s="0"/>
      <c r="AQZ265" s="0"/>
      <c r="ARA265" s="0"/>
      <c r="ARB265" s="0"/>
      <c r="ARC265" s="0"/>
      <c r="ARD265" s="0"/>
      <c r="ARE265" s="0"/>
      <c r="ARF265" s="0"/>
      <c r="ARG265" s="0"/>
      <c r="ARH265" s="0"/>
      <c r="ARI265" s="0"/>
      <c r="ARJ265" s="0"/>
      <c r="ARK265" s="0"/>
      <c r="ARL265" s="0"/>
      <c r="ARM265" s="0"/>
      <c r="ARN265" s="0"/>
      <c r="ARO265" s="0"/>
      <c r="ARP265" s="0"/>
      <c r="ARQ265" s="0"/>
      <c r="ARR265" s="0"/>
      <c r="ARS265" s="0"/>
      <c r="ART265" s="0"/>
      <c r="ARU265" s="0"/>
      <c r="ARV265" s="0"/>
      <c r="ARW265" s="0"/>
      <c r="ARX265" s="0"/>
      <c r="ARY265" s="0"/>
      <c r="ARZ265" s="0"/>
      <c r="ASA265" s="0"/>
      <c r="ASB265" s="0"/>
      <c r="ASC265" s="0"/>
      <c r="ASD265" s="0"/>
      <c r="ASE265" s="0"/>
      <c r="ASF265" s="0"/>
      <c r="ASG265" s="0"/>
      <c r="ASH265" s="0"/>
      <c r="ASI265" s="0"/>
      <c r="ASJ265" s="0"/>
      <c r="ASK265" s="0"/>
      <c r="ASL265" s="0"/>
      <c r="ASM265" s="0"/>
      <c r="ASN265" s="0"/>
      <c r="ASO265" s="0"/>
      <c r="ASP265" s="0"/>
      <c r="ASQ265" s="0"/>
      <c r="ASR265" s="0"/>
      <c r="ASS265" s="0"/>
      <c r="AST265" s="0"/>
      <c r="ASU265" s="0"/>
      <c r="ASV265" s="0"/>
      <c r="ASW265" s="0"/>
      <c r="ASX265" s="0"/>
      <c r="ASY265" s="0"/>
      <c r="ASZ265" s="0"/>
      <c r="ATA265" s="0"/>
      <c r="ATB265" s="0"/>
      <c r="ATC265" s="0"/>
      <c r="ATD265" s="0"/>
      <c r="ATE265" s="0"/>
      <c r="ATF265" s="0"/>
      <c r="ATG265" s="0"/>
      <c r="ATH265" s="0"/>
      <c r="ATI265" s="0"/>
      <c r="ATJ265" s="0"/>
      <c r="ATK265" s="0"/>
      <c r="ATL265" s="0"/>
      <c r="ATM265" s="0"/>
      <c r="ATN265" s="0"/>
      <c r="ATO265" s="0"/>
      <c r="ATP265" s="0"/>
      <c r="ATQ265" s="0"/>
      <c r="ATR265" s="0"/>
      <c r="ATS265" s="0"/>
      <c r="ATT265" s="0"/>
      <c r="ATU265" s="0"/>
      <c r="ATV265" s="0"/>
      <c r="ATW265" s="0"/>
      <c r="ATX265" s="0"/>
      <c r="ATY265" s="0"/>
      <c r="ATZ265" s="0"/>
      <c r="AUA265" s="0"/>
      <c r="AUB265" s="0"/>
      <c r="AUC265" s="0"/>
      <c r="AUD265" s="0"/>
      <c r="AUE265" s="0"/>
      <c r="AUF265" s="0"/>
      <c r="AUG265" s="0"/>
      <c r="AUH265" s="0"/>
      <c r="AUI265" s="0"/>
      <c r="AUJ265" s="0"/>
      <c r="AUK265" s="0"/>
      <c r="AUL265" s="0"/>
      <c r="AUM265" s="0"/>
      <c r="AUN265" s="0"/>
      <c r="AUO265" s="0"/>
      <c r="AUP265" s="0"/>
      <c r="AUQ265" s="0"/>
      <c r="AUR265" s="0"/>
      <c r="AUS265" s="0"/>
      <c r="AUT265" s="0"/>
      <c r="AUU265" s="0"/>
      <c r="AUV265" s="0"/>
      <c r="AUW265" s="0"/>
      <c r="AUX265" s="0"/>
      <c r="AUY265" s="0"/>
      <c r="AUZ265" s="0"/>
      <c r="AVA265" s="0"/>
      <c r="AVB265" s="0"/>
      <c r="AVC265" s="0"/>
      <c r="AVD265" s="0"/>
      <c r="AVE265" s="0"/>
      <c r="AVF265" s="0"/>
      <c r="AVG265" s="0"/>
      <c r="AVH265" s="0"/>
      <c r="AVI265" s="0"/>
      <c r="AVJ265" s="0"/>
      <c r="AVK265" s="0"/>
      <c r="AVL265" s="0"/>
      <c r="AVM265" s="0"/>
      <c r="AVN265" s="0"/>
      <c r="AVO265" s="0"/>
      <c r="AVP265" s="0"/>
      <c r="AVQ265" s="0"/>
      <c r="AVR265" s="0"/>
      <c r="AVS265" s="0"/>
      <c r="AVT265" s="0"/>
      <c r="AVU265" s="0"/>
      <c r="AVV265" s="0"/>
      <c r="AVW265" s="0"/>
      <c r="AVX265" s="0"/>
      <c r="AVY265" s="0"/>
      <c r="AVZ265" s="0"/>
      <c r="AWA265" s="0"/>
      <c r="AWB265" s="0"/>
      <c r="AWC265" s="0"/>
      <c r="AWD265" s="0"/>
      <c r="AWE265" s="0"/>
      <c r="AWF265" s="0"/>
      <c r="AWG265" s="0"/>
      <c r="AWH265" s="0"/>
      <c r="AWI265" s="0"/>
      <c r="AWJ265" s="0"/>
      <c r="AWK265" s="0"/>
      <c r="AWL265" s="0"/>
      <c r="AWM265" s="0"/>
      <c r="AWN265" s="0"/>
      <c r="AWO265" s="0"/>
      <c r="AWP265" s="0"/>
      <c r="AWQ265" s="0"/>
      <c r="AWR265" s="0"/>
      <c r="AWS265" s="0"/>
      <c r="AWT265" s="0"/>
      <c r="AWU265" s="0"/>
      <c r="AWV265" s="0"/>
      <c r="AWW265" s="0"/>
      <c r="AWX265" s="0"/>
      <c r="AWY265" s="0"/>
      <c r="AWZ265" s="0"/>
      <c r="AXA265" s="0"/>
      <c r="AXB265" s="0"/>
      <c r="AXC265" s="0"/>
      <c r="AXD265" s="0"/>
      <c r="AXE265" s="0"/>
      <c r="AXF265" s="0"/>
      <c r="AXG265" s="0"/>
      <c r="AXH265" s="0"/>
      <c r="AXI265" s="0"/>
      <c r="AXJ265" s="0"/>
      <c r="AXK265" s="0"/>
      <c r="AXL265" s="0"/>
      <c r="AXM265" s="0"/>
      <c r="AXN265" s="0"/>
      <c r="AXO265" s="0"/>
      <c r="AXP265" s="0"/>
      <c r="AXQ265" s="0"/>
      <c r="AXR265" s="0"/>
      <c r="AXS265" s="0"/>
      <c r="AXT265" s="0"/>
      <c r="AXU265" s="0"/>
      <c r="AXV265" s="0"/>
      <c r="AXW265" s="0"/>
      <c r="AXX265" s="0"/>
      <c r="AXY265" s="0"/>
      <c r="AXZ265" s="0"/>
      <c r="AYA265" s="0"/>
      <c r="AYB265" s="0"/>
      <c r="AYC265" s="0"/>
      <c r="AYD265" s="0"/>
      <c r="AYE265" s="0"/>
      <c r="AYF265" s="0"/>
      <c r="AYG265" s="0"/>
      <c r="AYH265" s="0"/>
      <c r="AYI265" s="0"/>
      <c r="AYJ265" s="0"/>
      <c r="AYK265" s="0"/>
      <c r="AYL265" s="0"/>
      <c r="AYM265" s="0"/>
      <c r="AYN265" s="0"/>
      <c r="AYO265" s="0"/>
      <c r="AYP265" s="0"/>
      <c r="AYQ265" s="0"/>
      <c r="AYR265" s="0"/>
      <c r="AYS265" s="0"/>
      <c r="AYT265" s="0"/>
      <c r="AYU265" s="0"/>
      <c r="AYV265" s="0"/>
      <c r="AYW265" s="0"/>
      <c r="AYX265" s="0"/>
      <c r="AYY265" s="0"/>
      <c r="AYZ265" s="0"/>
      <c r="AZA265" s="0"/>
      <c r="AZB265" s="0"/>
      <c r="AZC265" s="0"/>
      <c r="AZD265" s="0"/>
      <c r="AZE265" s="0"/>
      <c r="AZF265" s="0"/>
      <c r="AZG265" s="0"/>
      <c r="AZH265" s="0"/>
      <c r="AZI265" s="0"/>
      <c r="AZJ265" s="0"/>
      <c r="AZK265" s="0"/>
      <c r="AZL265" s="0"/>
      <c r="AZM265" s="0"/>
      <c r="AZN265" s="0"/>
      <c r="AZO265" s="0"/>
      <c r="AZP265" s="0"/>
      <c r="AZQ265" s="0"/>
      <c r="AZR265" s="0"/>
      <c r="AZS265" s="0"/>
      <c r="AZT265" s="0"/>
      <c r="AZU265" s="0"/>
      <c r="AZV265" s="0"/>
      <c r="AZW265" s="0"/>
      <c r="AZX265" s="0"/>
      <c r="AZY265" s="0"/>
      <c r="AZZ265" s="0"/>
      <c r="BAA265" s="0"/>
      <c r="BAB265" s="0"/>
      <c r="BAC265" s="0"/>
      <c r="BAD265" s="0"/>
      <c r="BAE265" s="0"/>
      <c r="BAF265" s="0"/>
      <c r="BAG265" s="0"/>
      <c r="BAH265" s="0"/>
      <c r="BAI265" s="0"/>
      <c r="BAJ265" s="0"/>
      <c r="BAK265" s="0"/>
      <c r="BAL265" s="0"/>
      <c r="BAM265" s="0"/>
      <c r="BAN265" s="0"/>
      <c r="BAO265" s="0"/>
      <c r="BAP265" s="0"/>
      <c r="BAQ265" s="0"/>
      <c r="BAR265" s="0"/>
      <c r="BAS265" s="0"/>
      <c r="BAT265" s="0"/>
      <c r="BAU265" s="0"/>
      <c r="BAV265" s="0"/>
      <c r="BAW265" s="0"/>
      <c r="BAX265" s="0"/>
      <c r="BAY265" s="0"/>
      <c r="BAZ265" s="0"/>
      <c r="BBA265" s="0"/>
      <c r="BBB265" s="0"/>
      <c r="BBC265" s="0"/>
      <c r="BBD265" s="0"/>
      <c r="BBE265" s="0"/>
      <c r="BBF265" s="0"/>
      <c r="BBG265" s="0"/>
      <c r="BBH265" s="0"/>
      <c r="BBI265" s="0"/>
      <c r="BBJ265" s="0"/>
      <c r="BBK265" s="0"/>
      <c r="BBL265" s="0"/>
      <c r="BBM265" s="0"/>
      <c r="BBN265" s="0"/>
      <c r="BBO265" s="0"/>
      <c r="BBP265" s="0"/>
      <c r="BBQ265" s="0"/>
      <c r="BBR265" s="0"/>
      <c r="BBS265" s="0"/>
      <c r="BBT265" s="0"/>
      <c r="BBU265" s="0"/>
      <c r="BBV265" s="0"/>
      <c r="BBW265" s="0"/>
      <c r="BBX265" s="0"/>
      <c r="BBY265" s="0"/>
      <c r="BBZ265" s="0"/>
      <c r="BCA265" s="0"/>
      <c r="BCB265" s="0"/>
      <c r="BCC265" s="0"/>
      <c r="BCD265" s="0"/>
      <c r="BCE265" s="0"/>
      <c r="BCF265" s="0"/>
      <c r="BCG265" s="0"/>
      <c r="BCH265" s="0"/>
      <c r="BCI265" s="0"/>
      <c r="BCJ265" s="0"/>
      <c r="BCK265" s="0"/>
      <c r="BCL265" s="0"/>
      <c r="BCM265" s="0"/>
      <c r="BCN265" s="0"/>
      <c r="BCO265" s="0"/>
      <c r="BCP265" s="0"/>
      <c r="BCQ265" s="0"/>
      <c r="BCR265" s="0"/>
      <c r="BCS265" s="0"/>
      <c r="BCT265" s="0"/>
      <c r="BCU265" s="0"/>
      <c r="BCV265" s="0"/>
      <c r="BCW265" s="0"/>
      <c r="BCX265" s="0"/>
      <c r="BCY265" s="0"/>
      <c r="BCZ265" s="0"/>
      <c r="BDA265" s="0"/>
      <c r="BDB265" s="0"/>
      <c r="BDC265" s="0"/>
      <c r="BDD265" s="0"/>
      <c r="BDE265" s="0"/>
      <c r="BDF265" s="0"/>
      <c r="BDG265" s="0"/>
      <c r="BDH265" s="0"/>
      <c r="BDI265" s="0"/>
      <c r="BDJ265" s="0"/>
      <c r="BDK265" s="0"/>
      <c r="BDL265" s="0"/>
      <c r="BDM265" s="0"/>
      <c r="BDN265" s="0"/>
      <c r="BDO265" s="0"/>
      <c r="BDP265" s="0"/>
      <c r="BDQ265" s="0"/>
      <c r="BDR265" s="0"/>
      <c r="BDS265" s="0"/>
      <c r="BDT265" s="0"/>
      <c r="BDU265" s="0"/>
      <c r="BDV265" s="0"/>
      <c r="BDW265" s="0"/>
      <c r="BDX265" s="0"/>
      <c r="BDY265" s="0"/>
      <c r="BDZ265" s="0"/>
      <c r="BEA265" s="0"/>
      <c r="BEB265" s="0"/>
      <c r="BEC265" s="0"/>
      <c r="BED265" s="0"/>
      <c r="BEE265" s="0"/>
      <c r="BEF265" s="0"/>
      <c r="BEG265" s="0"/>
      <c r="BEH265" s="0"/>
      <c r="BEI265" s="0"/>
      <c r="BEJ265" s="0"/>
      <c r="BEK265" s="0"/>
      <c r="BEL265" s="0"/>
      <c r="BEM265" s="0"/>
      <c r="BEN265" s="0"/>
      <c r="BEO265" s="0"/>
      <c r="BEP265" s="0"/>
      <c r="BEQ265" s="0"/>
      <c r="BER265" s="0"/>
      <c r="BES265" s="0"/>
      <c r="BET265" s="0"/>
      <c r="BEU265" s="0"/>
      <c r="BEV265" s="0"/>
      <c r="BEW265" s="0"/>
      <c r="BEX265" s="0"/>
      <c r="BEY265" s="0"/>
      <c r="BEZ265" s="0"/>
      <c r="BFA265" s="0"/>
      <c r="BFB265" s="0"/>
      <c r="BFC265" s="0"/>
      <c r="BFD265" s="0"/>
      <c r="BFE265" s="0"/>
      <c r="BFF265" s="0"/>
      <c r="BFG265" s="0"/>
      <c r="BFH265" s="0"/>
      <c r="BFI265" s="0"/>
      <c r="BFJ265" s="0"/>
      <c r="BFK265" s="0"/>
      <c r="BFL265" s="0"/>
      <c r="BFM265" s="0"/>
      <c r="BFN265" s="0"/>
      <c r="BFO265" s="0"/>
      <c r="BFP265" s="0"/>
      <c r="BFQ265" s="0"/>
      <c r="BFR265" s="0"/>
      <c r="BFS265" s="0"/>
      <c r="BFT265" s="0"/>
      <c r="BFU265" s="0"/>
      <c r="BFV265" s="0"/>
      <c r="BFW265" s="0"/>
      <c r="BFX265" s="0"/>
      <c r="BFY265" s="0"/>
      <c r="BFZ265" s="0"/>
      <c r="BGA265" s="0"/>
      <c r="BGB265" s="0"/>
      <c r="BGC265" s="0"/>
      <c r="BGD265" s="0"/>
      <c r="BGE265" s="0"/>
      <c r="BGF265" s="0"/>
      <c r="BGG265" s="0"/>
      <c r="BGH265" s="0"/>
      <c r="BGI265" s="0"/>
      <c r="BGJ265" s="0"/>
      <c r="BGK265" s="0"/>
      <c r="BGL265" s="0"/>
      <c r="BGM265" s="0"/>
      <c r="BGN265" s="0"/>
      <c r="BGO265" s="0"/>
      <c r="BGP265" s="0"/>
      <c r="BGQ265" s="0"/>
      <c r="BGR265" s="0"/>
      <c r="BGS265" s="0"/>
      <c r="BGT265" s="0"/>
      <c r="BGU265" s="0"/>
      <c r="BGV265" s="0"/>
      <c r="BGW265" s="0"/>
      <c r="BGX265" s="0"/>
      <c r="BGY265" s="0"/>
      <c r="BGZ265" s="0"/>
      <c r="BHA265" s="0"/>
      <c r="BHB265" s="0"/>
      <c r="BHC265" s="0"/>
      <c r="BHD265" s="0"/>
      <c r="BHE265" s="0"/>
      <c r="BHF265" s="0"/>
      <c r="BHG265" s="0"/>
      <c r="BHH265" s="0"/>
      <c r="BHI265" s="0"/>
      <c r="BHJ265" s="0"/>
      <c r="BHK265" s="0"/>
      <c r="BHL265" s="0"/>
      <c r="BHM265" s="0"/>
      <c r="BHN265" s="0"/>
      <c r="BHO265" s="0"/>
      <c r="BHP265" s="0"/>
      <c r="BHQ265" s="0"/>
      <c r="BHR265" s="0"/>
      <c r="BHS265" s="0"/>
      <c r="BHT265" s="0"/>
      <c r="BHU265" s="0"/>
      <c r="BHV265" s="0"/>
      <c r="BHW265" s="0"/>
      <c r="BHX265" s="0"/>
      <c r="BHY265" s="0"/>
      <c r="BHZ265" s="0"/>
      <c r="BIA265" s="0"/>
      <c r="BIB265" s="0"/>
      <c r="BIC265" s="0"/>
      <c r="BID265" s="0"/>
      <c r="BIE265" s="0"/>
      <c r="BIF265" s="0"/>
      <c r="BIG265" s="0"/>
      <c r="BIH265" s="0"/>
      <c r="BII265" s="0"/>
      <c r="BIJ265" s="0"/>
      <c r="BIK265" s="0"/>
      <c r="BIL265" s="0"/>
      <c r="BIM265" s="0"/>
      <c r="BIN265" s="0"/>
      <c r="BIO265" s="0"/>
      <c r="BIP265" s="0"/>
      <c r="BIQ265" s="0"/>
      <c r="BIR265" s="0"/>
      <c r="BIS265" s="0"/>
      <c r="BIT265" s="0"/>
      <c r="BIU265" s="0"/>
      <c r="BIV265" s="0"/>
      <c r="BIW265" s="0"/>
      <c r="BIX265" s="0"/>
      <c r="BIY265" s="0"/>
      <c r="BIZ265" s="0"/>
      <c r="BJA265" s="0"/>
      <c r="BJB265" s="0"/>
      <c r="BJC265" s="0"/>
      <c r="BJD265" s="0"/>
      <c r="BJE265" s="0"/>
      <c r="BJF265" s="0"/>
      <c r="BJG265" s="0"/>
      <c r="BJH265" s="0"/>
      <c r="BJI265" s="0"/>
      <c r="BJJ265" s="0"/>
      <c r="BJK265" s="0"/>
      <c r="BJL265" s="0"/>
      <c r="BJM265" s="0"/>
      <c r="BJN265" s="0"/>
      <c r="BJO265" s="0"/>
      <c r="BJP265" s="0"/>
      <c r="BJQ265" s="0"/>
      <c r="BJR265" s="0"/>
      <c r="BJS265" s="0"/>
      <c r="BJT265" s="0"/>
      <c r="BJU265" s="0"/>
      <c r="BJV265" s="0"/>
      <c r="BJW265" s="0"/>
      <c r="BJX265" s="0"/>
      <c r="BJY265" s="0"/>
      <c r="BJZ265" s="0"/>
      <c r="BKA265" s="0"/>
      <c r="BKB265" s="0"/>
      <c r="BKC265" s="0"/>
      <c r="BKD265" s="0"/>
      <c r="BKE265" s="0"/>
      <c r="BKF265" s="0"/>
      <c r="BKG265" s="0"/>
      <c r="BKH265" s="0"/>
      <c r="BKI265" s="0"/>
      <c r="BKJ265" s="0"/>
      <c r="BKK265" s="0"/>
      <c r="BKL265" s="0"/>
      <c r="BKM265" s="0"/>
      <c r="BKN265" s="0"/>
      <c r="BKO265" s="0"/>
      <c r="BKP265" s="0"/>
      <c r="BKQ265" s="0"/>
      <c r="BKR265" s="0"/>
      <c r="BKS265" s="0"/>
      <c r="BKT265" s="0"/>
      <c r="BKU265" s="0"/>
      <c r="BKV265" s="0"/>
      <c r="BKW265" s="0"/>
      <c r="BKX265" s="0"/>
      <c r="BKY265" s="0"/>
      <c r="BKZ265" s="0"/>
      <c r="BLA265" s="0"/>
      <c r="BLB265" s="0"/>
      <c r="BLC265" s="0"/>
      <c r="BLD265" s="0"/>
      <c r="BLE265" s="0"/>
      <c r="BLF265" s="0"/>
      <c r="BLG265" s="0"/>
      <c r="BLH265" s="0"/>
      <c r="BLI265" s="0"/>
      <c r="BLJ265" s="0"/>
      <c r="BLK265" s="0"/>
      <c r="BLL265" s="0"/>
      <c r="BLM265" s="0"/>
      <c r="BLN265" s="0"/>
      <c r="BLO265" s="0"/>
      <c r="BLP265" s="0"/>
      <c r="BLQ265" s="0"/>
      <c r="BLR265" s="0"/>
      <c r="BLS265" s="0"/>
      <c r="BLT265" s="0"/>
      <c r="BLU265" s="0"/>
      <c r="BLV265" s="0"/>
      <c r="BLW265" s="0"/>
      <c r="BLX265" s="0"/>
      <c r="BLY265" s="0"/>
      <c r="BLZ265" s="0"/>
      <c r="BMA265" s="0"/>
      <c r="BMB265" s="0"/>
      <c r="BMC265" s="0"/>
      <c r="BMD265" s="0"/>
      <c r="BME265" s="0"/>
      <c r="BMF265" s="0"/>
      <c r="BMG265" s="0"/>
      <c r="BMH265" s="0"/>
      <c r="BMI265" s="0"/>
      <c r="BMJ265" s="0"/>
      <c r="BMK265" s="0"/>
      <c r="BML265" s="0"/>
      <c r="BMM265" s="0"/>
      <c r="BMN265" s="0"/>
      <c r="BMO265" s="0"/>
      <c r="BMP265" s="0"/>
      <c r="BMQ265" s="0"/>
      <c r="BMR265" s="0"/>
      <c r="BMS265" s="0"/>
      <c r="BMT265" s="0"/>
      <c r="BMU265" s="0"/>
      <c r="BMV265" s="0"/>
      <c r="BMW265" s="0"/>
      <c r="BMX265" s="0"/>
      <c r="BMY265" s="0"/>
      <c r="BMZ265" s="0"/>
      <c r="BNA265" s="0"/>
      <c r="BNB265" s="0"/>
      <c r="BNC265" s="0"/>
      <c r="BND265" s="0"/>
      <c r="BNE265" s="0"/>
      <c r="BNF265" s="0"/>
      <c r="BNG265" s="0"/>
      <c r="BNH265" s="0"/>
      <c r="BNI265" s="0"/>
      <c r="BNJ265" s="0"/>
      <c r="BNK265" s="0"/>
      <c r="BNL265" s="0"/>
      <c r="BNM265" s="0"/>
      <c r="BNN265" s="0"/>
      <c r="BNO265" s="0"/>
      <c r="BNP265" s="0"/>
      <c r="BNQ265" s="0"/>
      <c r="BNR265" s="0"/>
      <c r="BNS265" s="0"/>
      <c r="BNT265" s="0"/>
      <c r="BNU265" s="0"/>
      <c r="BNV265" s="0"/>
      <c r="BNW265" s="0"/>
      <c r="BNX265" s="0"/>
      <c r="BNY265" s="0"/>
      <c r="BNZ265" s="0"/>
      <c r="BOA265" s="0"/>
      <c r="BOB265" s="0"/>
      <c r="BOC265" s="0"/>
      <c r="BOD265" s="0"/>
      <c r="BOE265" s="0"/>
      <c r="BOF265" s="0"/>
      <c r="BOG265" s="0"/>
      <c r="BOH265" s="0"/>
      <c r="BOI265" s="0"/>
      <c r="BOJ265" s="0"/>
      <c r="BOK265" s="0"/>
      <c r="BOL265" s="0"/>
      <c r="BOM265" s="0"/>
      <c r="BON265" s="0"/>
      <c r="BOO265" s="0"/>
      <c r="BOP265" s="0"/>
      <c r="BOQ265" s="0"/>
      <c r="BOR265" s="0"/>
      <c r="BOS265" s="0"/>
      <c r="BOT265" s="0"/>
      <c r="BOU265" s="0"/>
      <c r="BOV265" s="0"/>
      <c r="BOW265" s="0"/>
      <c r="BOX265" s="0"/>
      <c r="BOY265" s="0"/>
      <c r="BOZ265" s="0"/>
      <c r="BPA265" s="0"/>
      <c r="BPB265" s="0"/>
      <c r="BPC265" s="0"/>
      <c r="BPD265" s="0"/>
      <c r="BPE265" s="0"/>
      <c r="BPF265" s="0"/>
      <c r="BPG265" s="0"/>
      <c r="BPH265" s="0"/>
      <c r="BPI265" s="0"/>
      <c r="BPJ265" s="0"/>
      <c r="BPK265" s="0"/>
      <c r="BPL265" s="0"/>
      <c r="BPM265" s="0"/>
      <c r="BPN265" s="0"/>
      <c r="BPO265" s="0"/>
      <c r="BPP265" s="0"/>
      <c r="BPQ265" s="0"/>
      <c r="BPR265" s="0"/>
      <c r="BPS265" s="0"/>
      <c r="BPT265" s="0"/>
      <c r="BPU265" s="0"/>
      <c r="BPV265" s="0"/>
      <c r="BPW265" s="0"/>
      <c r="BPX265" s="0"/>
      <c r="BPY265" s="0"/>
      <c r="BPZ265" s="0"/>
      <c r="BQA265" s="0"/>
      <c r="BQB265" s="0"/>
      <c r="BQC265" s="0"/>
      <c r="BQD265" s="0"/>
      <c r="BQE265" s="0"/>
      <c r="BQF265" s="0"/>
      <c r="BQG265" s="0"/>
      <c r="BQH265" s="0"/>
      <c r="BQI265" s="0"/>
      <c r="BQJ265" s="0"/>
      <c r="BQK265" s="0"/>
      <c r="BQL265" s="0"/>
      <c r="BQM265" s="0"/>
      <c r="BQN265" s="0"/>
      <c r="BQO265" s="0"/>
      <c r="BQP265" s="0"/>
      <c r="BQQ265" s="0"/>
      <c r="BQR265" s="0"/>
      <c r="BQS265" s="0"/>
      <c r="BQT265" s="0"/>
      <c r="BQU265" s="0"/>
      <c r="BQV265" s="0"/>
      <c r="BQW265" s="0"/>
      <c r="BQX265" s="0"/>
      <c r="BQY265" s="0"/>
      <c r="BQZ265" s="0"/>
      <c r="BRA265" s="0"/>
      <c r="BRB265" s="0"/>
      <c r="BRC265" s="0"/>
      <c r="BRD265" s="0"/>
      <c r="BRE265" s="0"/>
      <c r="BRF265" s="0"/>
      <c r="BRG265" s="0"/>
      <c r="BRH265" s="0"/>
      <c r="BRI265" s="0"/>
      <c r="BRJ265" s="0"/>
      <c r="BRK265" s="0"/>
      <c r="BRL265" s="0"/>
      <c r="BRM265" s="0"/>
      <c r="BRN265" s="0"/>
      <c r="BRO265" s="0"/>
      <c r="BRP265" s="0"/>
      <c r="BRQ265" s="0"/>
      <c r="BRR265" s="0"/>
      <c r="BRS265" s="0"/>
      <c r="BRT265" s="0"/>
      <c r="BRU265" s="0"/>
      <c r="BRV265" s="0"/>
      <c r="BRW265" s="0"/>
      <c r="BRX265" s="0"/>
      <c r="BRY265" s="0"/>
      <c r="BRZ265" s="0"/>
      <c r="BSA265" s="0"/>
      <c r="BSB265" s="0"/>
      <c r="BSC265" s="0"/>
      <c r="BSD265" s="0"/>
      <c r="BSE265" s="0"/>
      <c r="BSF265" s="0"/>
      <c r="BSG265" s="0"/>
      <c r="BSH265" s="0"/>
      <c r="BSI265" s="0"/>
      <c r="BSJ265" s="0"/>
      <c r="BSK265" s="0"/>
      <c r="BSL265" s="0"/>
      <c r="BSM265" s="0"/>
      <c r="BSN265" s="0"/>
      <c r="BSO265" s="0"/>
      <c r="BSP265" s="0"/>
      <c r="BSQ265" s="0"/>
      <c r="BSR265" s="0"/>
      <c r="BSS265" s="0"/>
      <c r="BST265" s="0"/>
      <c r="BSU265" s="0"/>
      <c r="BSV265" s="0"/>
      <c r="BSW265" s="0"/>
      <c r="BSX265" s="0"/>
      <c r="BSY265" s="0"/>
      <c r="BSZ265" s="0"/>
      <c r="BTA265" s="0"/>
      <c r="BTB265" s="0"/>
      <c r="BTC265" s="0"/>
      <c r="BTD265" s="0"/>
      <c r="BTE265" s="0"/>
      <c r="BTF265" s="0"/>
      <c r="BTG265" s="0"/>
      <c r="BTH265" s="0"/>
      <c r="BTI265" s="0"/>
      <c r="BTJ265" s="0"/>
      <c r="BTK265" s="0"/>
      <c r="BTL265" s="0"/>
      <c r="BTM265" s="0"/>
      <c r="BTN265" s="0"/>
      <c r="BTO265" s="0"/>
      <c r="BTP265" s="0"/>
      <c r="BTQ265" s="0"/>
      <c r="BTR265" s="0"/>
      <c r="BTS265" s="0"/>
      <c r="BTT265" s="0"/>
      <c r="BTU265" s="0"/>
      <c r="BTV265" s="0"/>
      <c r="BTW265" s="0"/>
      <c r="BTX265" s="0"/>
      <c r="BTY265" s="0"/>
      <c r="BTZ265" s="0"/>
      <c r="BUA265" s="0"/>
      <c r="BUB265" s="0"/>
      <c r="BUC265" s="0"/>
      <c r="BUD265" s="0"/>
      <c r="BUE265" s="0"/>
      <c r="BUF265" s="0"/>
      <c r="BUG265" s="0"/>
      <c r="BUH265" s="0"/>
      <c r="BUI265" s="0"/>
      <c r="BUJ265" s="0"/>
      <c r="BUK265" s="0"/>
      <c r="BUL265" s="0"/>
      <c r="BUM265" s="0"/>
      <c r="BUN265" s="0"/>
      <c r="BUO265" s="0"/>
      <c r="BUP265" s="0"/>
      <c r="BUQ265" s="0"/>
      <c r="BUR265" s="0"/>
      <c r="BUS265" s="0"/>
      <c r="BUT265" s="0"/>
      <c r="BUU265" s="0"/>
      <c r="BUV265" s="0"/>
      <c r="BUW265" s="0"/>
      <c r="BUX265" s="0"/>
      <c r="BUY265" s="0"/>
      <c r="BUZ265" s="0"/>
      <c r="BVA265" s="0"/>
      <c r="BVB265" s="0"/>
      <c r="BVC265" s="0"/>
      <c r="BVD265" s="0"/>
      <c r="BVE265" s="0"/>
      <c r="BVF265" s="0"/>
      <c r="BVG265" s="0"/>
      <c r="BVH265" s="0"/>
      <c r="BVI265" s="0"/>
      <c r="BVJ265" s="0"/>
      <c r="BVK265" s="0"/>
      <c r="BVL265" s="0"/>
      <c r="BVM265" s="0"/>
      <c r="BVN265" s="0"/>
      <c r="BVO265" s="0"/>
      <c r="BVP265" s="0"/>
      <c r="BVQ265" s="0"/>
      <c r="BVR265" s="0"/>
      <c r="BVS265" s="0"/>
      <c r="BVT265" s="0"/>
      <c r="BVU265" s="0"/>
      <c r="BVV265" s="0"/>
      <c r="BVW265" s="0"/>
      <c r="BVX265" s="0"/>
      <c r="BVY265" s="0"/>
      <c r="BVZ265" s="0"/>
      <c r="BWA265" s="0"/>
      <c r="BWB265" s="0"/>
      <c r="BWC265" s="0"/>
      <c r="BWD265" s="0"/>
      <c r="BWE265" s="0"/>
      <c r="BWF265" s="0"/>
      <c r="BWG265" s="0"/>
      <c r="BWH265" s="0"/>
      <c r="BWI265" s="0"/>
      <c r="BWJ265" s="0"/>
      <c r="BWK265" s="0"/>
      <c r="BWL265" s="0"/>
      <c r="BWM265" s="0"/>
      <c r="BWN265" s="0"/>
      <c r="BWO265" s="0"/>
      <c r="BWP265" s="0"/>
      <c r="BWQ265" s="0"/>
      <c r="BWR265" s="0"/>
      <c r="BWS265" s="0"/>
      <c r="BWT265" s="0"/>
      <c r="BWU265" s="0"/>
      <c r="BWV265" s="0"/>
      <c r="BWW265" s="0"/>
      <c r="BWX265" s="0"/>
      <c r="BWY265" s="0"/>
      <c r="BWZ265" s="0"/>
      <c r="BXA265" s="0"/>
      <c r="BXB265" s="0"/>
      <c r="BXC265" s="0"/>
      <c r="BXD265" s="0"/>
      <c r="BXE265" s="0"/>
      <c r="BXF265" s="0"/>
      <c r="BXG265" s="0"/>
      <c r="BXH265" s="0"/>
      <c r="BXI265" s="0"/>
      <c r="BXJ265" s="0"/>
      <c r="BXK265" s="0"/>
      <c r="BXL265" s="0"/>
      <c r="BXM265" s="0"/>
      <c r="BXN265" s="0"/>
      <c r="BXO265" s="0"/>
      <c r="BXP265" s="0"/>
      <c r="BXQ265" s="0"/>
      <c r="BXR265" s="0"/>
      <c r="BXS265" s="0"/>
      <c r="BXT265" s="0"/>
      <c r="BXU265" s="0"/>
      <c r="BXV265" s="0"/>
      <c r="BXW265" s="0"/>
      <c r="BXX265" s="0"/>
      <c r="BXY265" s="0"/>
      <c r="BXZ265" s="0"/>
      <c r="BYA265" s="0"/>
      <c r="BYB265" s="0"/>
      <c r="BYC265" s="0"/>
      <c r="BYD265" s="0"/>
      <c r="BYE265" s="0"/>
      <c r="BYF265" s="0"/>
      <c r="BYG265" s="0"/>
      <c r="BYH265" s="0"/>
      <c r="BYI265" s="0"/>
      <c r="BYJ265" s="0"/>
      <c r="BYK265" s="0"/>
      <c r="BYL265" s="0"/>
      <c r="BYM265" s="0"/>
      <c r="BYN265" s="0"/>
      <c r="BYO265" s="0"/>
      <c r="BYP265" s="0"/>
      <c r="BYQ265" s="0"/>
      <c r="BYR265" s="0"/>
      <c r="BYS265" s="0"/>
      <c r="BYT265" s="0"/>
      <c r="BYU265" s="0"/>
      <c r="BYV265" s="0"/>
      <c r="BYW265" s="0"/>
      <c r="BYX265" s="0"/>
      <c r="BYY265" s="0"/>
      <c r="BYZ265" s="0"/>
      <c r="BZA265" s="0"/>
      <c r="BZB265" s="0"/>
      <c r="BZC265" s="0"/>
      <c r="BZD265" s="0"/>
      <c r="BZE265" s="0"/>
      <c r="BZF265" s="0"/>
      <c r="BZG265" s="0"/>
      <c r="BZH265" s="0"/>
      <c r="BZI265" s="0"/>
      <c r="BZJ265" s="0"/>
      <c r="BZK265" s="0"/>
      <c r="BZL265" s="0"/>
      <c r="BZM265" s="0"/>
      <c r="BZN265" s="0"/>
      <c r="BZO265" s="0"/>
      <c r="BZP265" s="0"/>
      <c r="BZQ265" s="0"/>
      <c r="BZR265" s="0"/>
      <c r="BZS265" s="0"/>
      <c r="BZT265" s="0"/>
      <c r="BZU265" s="0"/>
      <c r="BZV265" s="0"/>
      <c r="BZW265" s="0"/>
      <c r="BZX265" s="0"/>
      <c r="BZY265" s="0"/>
      <c r="BZZ265" s="0"/>
      <c r="CAA265" s="0"/>
      <c r="CAB265" s="0"/>
      <c r="CAC265" s="0"/>
      <c r="CAD265" s="0"/>
      <c r="CAE265" s="0"/>
      <c r="CAF265" s="0"/>
      <c r="CAG265" s="0"/>
      <c r="CAH265" s="0"/>
      <c r="CAI265" s="0"/>
      <c r="CAJ265" s="0"/>
      <c r="CAK265" s="0"/>
      <c r="CAL265" s="0"/>
      <c r="CAM265" s="0"/>
      <c r="CAN265" s="0"/>
      <c r="CAO265" s="0"/>
      <c r="CAP265" s="0"/>
      <c r="CAQ265" s="0"/>
      <c r="CAR265" s="0"/>
      <c r="CAS265" s="0"/>
      <c r="CAT265" s="0"/>
      <c r="CAU265" s="0"/>
      <c r="CAV265" s="0"/>
      <c r="CAW265" s="0"/>
      <c r="CAX265" s="0"/>
      <c r="CAY265" s="0"/>
      <c r="CAZ265" s="0"/>
      <c r="CBA265" s="0"/>
      <c r="CBB265" s="0"/>
      <c r="CBC265" s="0"/>
      <c r="CBD265" s="0"/>
      <c r="CBE265" s="0"/>
      <c r="CBF265" s="0"/>
      <c r="CBG265" s="0"/>
      <c r="CBH265" s="0"/>
      <c r="CBI265" s="0"/>
      <c r="CBJ265" s="0"/>
      <c r="CBK265" s="0"/>
      <c r="CBL265" s="0"/>
      <c r="CBM265" s="0"/>
      <c r="CBN265" s="0"/>
      <c r="CBO265" s="0"/>
      <c r="CBP265" s="0"/>
      <c r="CBQ265" s="0"/>
      <c r="CBR265" s="0"/>
      <c r="CBS265" s="0"/>
      <c r="CBT265" s="0"/>
      <c r="CBU265" s="0"/>
      <c r="CBV265" s="0"/>
      <c r="CBW265" s="0"/>
      <c r="CBX265" s="0"/>
      <c r="CBY265" s="0"/>
      <c r="CBZ265" s="0"/>
      <c r="CCA265" s="0"/>
      <c r="CCB265" s="0"/>
      <c r="CCC265" s="0"/>
      <c r="CCD265" s="0"/>
      <c r="CCE265" s="0"/>
      <c r="CCF265" s="0"/>
      <c r="CCG265" s="0"/>
      <c r="CCH265" s="0"/>
      <c r="CCI265" s="0"/>
      <c r="CCJ265" s="0"/>
      <c r="CCK265" s="0"/>
      <c r="CCL265" s="0"/>
      <c r="CCM265" s="0"/>
      <c r="CCN265" s="0"/>
      <c r="CCO265" s="0"/>
      <c r="CCP265" s="0"/>
      <c r="CCQ265" s="0"/>
      <c r="CCR265" s="0"/>
      <c r="CCS265" s="0"/>
      <c r="CCT265" s="0"/>
      <c r="CCU265" s="0"/>
      <c r="CCV265" s="0"/>
      <c r="CCW265" s="0"/>
      <c r="CCX265" s="0"/>
      <c r="CCY265" s="0"/>
      <c r="CCZ265" s="0"/>
      <c r="CDA265" s="0"/>
      <c r="CDB265" s="0"/>
      <c r="CDC265" s="0"/>
      <c r="CDD265" s="0"/>
      <c r="CDE265" s="0"/>
      <c r="CDF265" s="0"/>
      <c r="CDG265" s="0"/>
      <c r="CDH265" s="0"/>
      <c r="CDI265" s="0"/>
      <c r="CDJ265" s="0"/>
      <c r="CDK265" s="0"/>
      <c r="CDL265" s="0"/>
      <c r="CDM265" s="0"/>
      <c r="CDN265" s="0"/>
      <c r="CDO265" s="0"/>
      <c r="CDP265" s="0"/>
      <c r="CDQ265" s="0"/>
      <c r="CDR265" s="0"/>
      <c r="CDS265" s="0"/>
      <c r="CDT265" s="0"/>
      <c r="CDU265" s="0"/>
      <c r="CDV265" s="0"/>
      <c r="CDW265" s="0"/>
      <c r="CDX265" s="0"/>
      <c r="CDY265" s="0"/>
      <c r="CDZ265" s="0"/>
      <c r="CEA265" s="0"/>
      <c r="CEB265" s="0"/>
      <c r="CEC265" s="0"/>
      <c r="CED265" s="0"/>
      <c r="CEE265" s="0"/>
      <c r="CEF265" s="0"/>
      <c r="CEG265" s="0"/>
      <c r="CEH265" s="0"/>
      <c r="CEI265" s="0"/>
      <c r="CEJ265" s="0"/>
      <c r="CEK265" s="0"/>
      <c r="CEL265" s="0"/>
      <c r="CEM265" s="0"/>
      <c r="CEN265" s="0"/>
      <c r="CEO265" s="0"/>
      <c r="CEP265" s="0"/>
      <c r="CEQ265" s="0"/>
      <c r="CER265" s="0"/>
      <c r="CES265" s="0"/>
      <c r="CET265" s="0"/>
      <c r="CEU265" s="0"/>
      <c r="CEV265" s="0"/>
      <c r="CEW265" s="0"/>
      <c r="CEX265" s="0"/>
      <c r="CEY265" s="0"/>
      <c r="CEZ265" s="0"/>
      <c r="CFA265" s="0"/>
      <c r="CFB265" s="0"/>
      <c r="CFC265" s="0"/>
      <c r="CFD265" s="0"/>
      <c r="CFE265" s="0"/>
      <c r="CFF265" s="0"/>
      <c r="CFG265" s="0"/>
      <c r="CFH265" s="0"/>
      <c r="CFI265" s="0"/>
      <c r="CFJ265" s="0"/>
      <c r="CFK265" s="0"/>
      <c r="CFL265" s="0"/>
      <c r="CFM265" s="0"/>
      <c r="CFN265" s="0"/>
      <c r="CFO265" s="0"/>
      <c r="CFP265" s="0"/>
      <c r="CFQ265" s="0"/>
      <c r="CFR265" s="0"/>
      <c r="CFS265" s="0"/>
      <c r="CFT265" s="0"/>
      <c r="CFU265" s="0"/>
      <c r="CFV265" s="0"/>
      <c r="CFW265" s="0"/>
      <c r="CFX265" s="0"/>
      <c r="CFY265" s="0"/>
      <c r="CFZ265" s="0"/>
      <c r="CGA265" s="0"/>
      <c r="CGB265" s="0"/>
      <c r="CGC265" s="0"/>
      <c r="CGD265" s="0"/>
      <c r="CGE265" s="0"/>
      <c r="CGF265" s="0"/>
      <c r="CGG265" s="0"/>
      <c r="CGH265" s="0"/>
      <c r="CGI265" s="0"/>
      <c r="CGJ265" s="0"/>
      <c r="CGK265" s="0"/>
      <c r="CGL265" s="0"/>
      <c r="CGM265" s="0"/>
      <c r="CGN265" s="0"/>
      <c r="CGO265" s="0"/>
      <c r="CGP265" s="0"/>
      <c r="CGQ265" s="0"/>
      <c r="CGR265" s="0"/>
      <c r="CGS265" s="0"/>
      <c r="CGT265" s="0"/>
      <c r="CGU265" s="0"/>
      <c r="CGV265" s="0"/>
      <c r="CGW265" s="0"/>
      <c r="CGX265" s="0"/>
      <c r="CGY265" s="0"/>
      <c r="CGZ265" s="0"/>
      <c r="CHA265" s="0"/>
      <c r="CHB265" s="0"/>
      <c r="CHC265" s="0"/>
      <c r="CHD265" s="0"/>
      <c r="CHE265" s="0"/>
      <c r="CHF265" s="0"/>
      <c r="CHG265" s="0"/>
      <c r="CHH265" s="0"/>
      <c r="CHI265" s="0"/>
      <c r="CHJ265" s="0"/>
      <c r="CHK265" s="0"/>
      <c r="CHL265" s="0"/>
      <c r="CHM265" s="0"/>
      <c r="CHN265" s="0"/>
      <c r="CHO265" s="0"/>
      <c r="CHP265" s="0"/>
      <c r="CHQ265" s="0"/>
      <c r="CHR265" s="0"/>
      <c r="CHS265" s="0"/>
      <c r="CHT265" s="0"/>
      <c r="CHU265" s="0"/>
      <c r="CHV265" s="0"/>
      <c r="CHW265" s="0"/>
      <c r="CHX265" s="0"/>
      <c r="CHY265" s="0"/>
      <c r="CHZ265" s="0"/>
      <c r="CIA265" s="0"/>
      <c r="CIB265" s="0"/>
      <c r="CIC265" s="0"/>
      <c r="CID265" s="0"/>
      <c r="CIE265" s="0"/>
      <c r="CIF265" s="0"/>
      <c r="CIG265" s="0"/>
      <c r="CIH265" s="0"/>
      <c r="CII265" s="0"/>
      <c r="CIJ265" s="0"/>
      <c r="CIK265" s="0"/>
      <c r="CIL265" s="0"/>
      <c r="CIM265" s="0"/>
      <c r="CIN265" s="0"/>
      <c r="CIO265" s="0"/>
      <c r="CIP265" s="0"/>
      <c r="CIQ265" s="0"/>
      <c r="CIR265" s="0"/>
      <c r="CIS265" s="0"/>
      <c r="CIT265" s="0"/>
      <c r="CIU265" s="0"/>
      <c r="CIV265" s="0"/>
      <c r="CIW265" s="0"/>
      <c r="CIX265" s="0"/>
      <c r="CIY265" s="0"/>
      <c r="CIZ265" s="0"/>
      <c r="CJA265" s="0"/>
      <c r="CJB265" s="0"/>
      <c r="CJC265" s="0"/>
      <c r="CJD265" s="0"/>
      <c r="CJE265" s="0"/>
      <c r="CJF265" s="0"/>
      <c r="CJG265" s="0"/>
      <c r="CJH265" s="0"/>
      <c r="CJI265" s="0"/>
      <c r="CJJ265" s="0"/>
      <c r="CJK265" s="0"/>
      <c r="CJL265" s="0"/>
      <c r="CJM265" s="0"/>
      <c r="CJN265" s="0"/>
      <c r="CJO265" s="0"/>
      <c r="CJP265" s="0"/>
      <c r="CJQ265" s="0"/>
      <c r="CJR265" s="0"/>
      <c r="CJS265" s="0"/>
      <c r="CJT265" s="0"/>
      <c r="CJU265" s="0"/>
      <c r="CJV265" s="0"/>
      <c r="CJW265" s="0"/>
      <c r="CJX265" s="0"/>
      <c r="CJY265" s="0"/>
      <c r="CJZ265" s="0"/>
      <c r="CKA265" s="0"/>
      <c r="CKB265" s="0"/>
      <c r="CKC265" s="0"/>
      <c r="CKD265" s="0"/>
      <c r="CKE265" s="0"/>
      <c r="CKF265" s="0"/>
      <c r="CKG265" s="0"/>
      <c r="CKH265" s="0"/>
      <c r="CKI265" s="0"/>
      <c r="CKJ265" s="0"/>
      <c r="CKK265" s="0"/>
      <c r="CKL265" s="0"/>
      <c r="CKM265" s="0"/>
      <c r="CKN265" s="0"/>
      <c r="CKO265" s="0"/>
      <c r="CKP265" s="0"/>
      <c r="CKQ265" s="0"/>
      <c r="CKR265" s="0"/>
      <c r="CKS265" s="0"/>
      <c r="CKT265" s="0"/>
      <c r="CKU265" s="0"/>
      <c r="CKV265" s="0"/>
      <c r="CKW265" s="0"/>
      <c r="CKX265" s="0"/>
      <c r="CKY265" s="0"/>
      <c r="CKZ265" s="0"/>
      <c r="CLA265" s="0"/>
      <c r="CLB265" s="0"/>
      <c r="CLC265" s="0"/>
      <c r="CLD265" s="0"/>
      <c r="CLE265" s="0"/>
      <c r="CLF265" s="0"/>
      <c r="CLG265" s="0"/>
      <c r="CLH265" s="0"/>
      <c r="CLI265" s="0"/>
      <c r="CLJ265" s="0"/>
      <c r="CLK265" s="0"/>
      <c r="CLL265" s="0"/>
      <c r="CLM265" s="0"/>
      <c r="CLN265" s="0"/>
      <c r="CLO265" s="0"/>
      <c r="CLP265" s="0"/>
      <c r="CLQ265" s="0"/>
      <c r="CLR265" s="0"/>
      <c r="CLS265" s="0"/>
      <c r="CLT265" s="0"/>
      <c r="CLU265" s="0"/>
      <c r="CLV265" s="0"/>
      <c r="CLW265" s="0"/>
      <c r="CLX265" s="0"/>
      <c r="CLY265" s="0"/>
      <c r="CLZ265" s="0"/>
      <c r="CMA265" s="0"/>
      <c r="CMB265" s="0"/>
      <c r="CMC265" s="0"/>
      <c r="CMD265" s="0"/>
      <c r="CME265" s="0"/>
      <c r="CMF265" s="0"/>
      <c r="CMG265" s="0"/>
      <c r="CMH265" s="0"/>
      <c r="CMI265" s="0"/>
      <c r="CMJ265" s="0"/>
      <c r="CMK265" s="0"/>
      <c r="CML265" s="0"/>
      <c r="CMM265" s="0"/>
      <c r="CMN265" s="0"/>
      <c r="CMO265" s="0"/>
      <c r="CMP265" s="0"/>
      <c r="CMQ265" s="0"/>
      <c r="CMR265" s="0"/>
      <c r="CMS265" s="0"/>
      <c r="CMT265" s="0"/>
      <c r="CMU265" s="0"/>
      <c r="CMV265" s="0"/>
      <c r="CMW265" s="0"/>
      <c r="CMX265" s="0"/>
      <c r="CMY265" s="0"/>
      <c r="CMZ265" s="0"/>
      <c r="CNA265" s="0"/>
      <c r="CNB265" s="0"/>
      <c r="CNC265" s="0"/>
      <c r="CND265" s="0"/>
      <c r="CNE265" s="0"/>
      <c r="CNF265" s="0"/>
      <c r="CNG265" s="0"/>
      <c r="CNH265" s="0"/>
      <c r="CNI265" s="0"/>
      <c r="CNJ265" s="0"/>
      <c r="CNK265" s="0"/>
      <c r="CNL265" s="0"/>
      <c r="CNM265" s="0"/>
      <c r="CNN265" s="0"/>
      <c r="CNO265" s="0"/>
      <c r="CNP265" s="0"/>
      <c r="CNQ265" s="0"/>
      <c r="CNR265" s="0"/>
      <c r="CNS265" s="0"/>
      <c r="CNT265" s="0"/>
      <c r="CNU265" s="0"/>
      <c r="CNV265" s="0"/>
      <c r="CNW265" s="0"/>
      <c r="CNX265" s="0"/>
      <c r="CNY265" s="0"/>
      <c r="CNZ265" s="0"/>
      <c r="COA265" s="0"/>
      <c r="COB265" s="0"/>
      <c r="COC265" s="0"/>
      <c r="COD265" s="0"/>
      <c r="COE265" s="0"/>
      <c r="COF265" s="0"/>
      <c r="COG265" s="0"/>
      <c r="COH265" s="0"/>
      <c r="COI265" s="0"/>
      <c r="COJ265" s="0"/>
      <c r="COK265" s="0"/>
      <c r="COL265" s="0"/>
      <c r="COM265" s="0"/>
      <c r="CON265" s="0"/>
      <c r="COO265" s="0"/>
      <c r="COP265" s="0"/>
      <c r="COQ265" s="0"/>
      <c r="COR265" s="0"/>
      <c r="COS265" s="0"/>
      <c r="COT265" s="0"/>
      <c r="COU265" s="0"/>
      <c r="COV265" s="0"/>
      <c r="COW265" s="0"/>
      <c r="COX265" s="0"/>
      <c r="COY265" s="0"/>
      <c r="COZ265" s="0"/>
      <c r="CPA265" s="0"/>
      <c r="CPB265" s="0"/>
      <c r="CPC265" s="0"/>
      <c r="CPD265" s="0"/>
      <c r="CPE265" s="0"/>
      <c r="CPF265" s="0"/>
      <c r="CPG265" s="0"/>
      <c r="CPH265" s="0"/>
      <c r="CPI265" s="0"/>
      <c r="CPJ265" s="0"/>
      <c r="CPK265" s="0"/>
      <c r="CPL265" s="0"/>
      <c r="CPM265" s="0"/>
      <c r="CPN265" s="0"/>
      <c r="CPO265" s="0"/>
      <c r="CPP265" s="0"/>
      <c r="CPQ265" s="0"/>
      <c r="CPR265" s="0"/>
      <c r="CPS265" s="0"/>
      <c r="CPT265" s="0"/>
      <c r="CPU265" s="0"/>
      <c r="CPV265" s="0"/>
      <c r="CPW265" s="0"/>
      <c r="CPX265" s="0"/>
      <c r="CPY265" s="0"/>
      <c r="CPZ265" s="0"/>
      <c r="CQA265" s="0"/>
      <c r="CQB265" s="0"/>
      <c r="CQC265" s="0"/>
      <c r="CQD265" s="0"/>
      <c r="CQE265" s="0"/>
      <c r="CQF265" s="0"/>
      <c r="CQG265" s="0"/>
      <c r="CQH265" s="0"/>
      <c r="CQI265" s="0"/>
      <c r="CQJ265" s="0"/>
      <c r="CQK265" s="0"/>
      <c r="CQL265" s="0"/>
      <c r="CQM265" s="0"/>
      <c r="CQN265" s="0"/>
      <c r="CQO265" s="0"/>
      <c r="CQP265" s="0"/>
      <c r="CQQ265" s="0"/>
      <c r="CQR265" s="0"/>
      <c r="CQS265" s="0"/>
      <c r="CQT265" s="0"/>
      <c r="CQU265" s="0"/>
      <c r="CQV265" s="0"/>
      <c r="CQW265" s="0"/>
      <c r="CQX265" s="0"/>
      <c r="CQY265" s="0"/>
      <c r="CQZ265" s="0"/>
      <c r="CRA265" s="0"/>
      <c r="CRB265" s="0"/>
      <c r="CRC265" s="0"/>
      <c r="CRD265" s="0"/>
      <c r="CRE265" s="0"/>
      <c r="CRF265" s="0"/>
      <c r="CRG265" s="0"/>
      <c r="CRH265" s="0"/>
      <c r="CRI265" s="0"/>
      <c r="CRJ265" s="0"/>
      <c r="CRK265" s="0"/>
      <c r="CRL265" s="0"/>
      <c r="CRM265" s="0"/>
      <c r="CRN265" s="0"/>
      <c r="CRO265" s="0"/>
      <c r="CRP265" s="0"/>
      <c r="CRQ265" s="0"/>
      <c r="CRR265" s="0"/>
      <c r="CRS265" s="0"/>
      <c r="CRT265" s="0"/>
      <c r="CRU265" s="0"/>
      <c r="CRV265" s="0"/>
      <c r="CRW265" s="0"/>
      <c r="CRX265" s="0"/>
      <c r="CRY265" s="0"/>
      <c r="CRZ265" s="0"/>
      <c r="CSA265" s="0"/>
      <c r="CSB265" s="0"/>
      <c r="CSC265" s="0"/>
      <c r="CSD265" s="0"/>
      <c r="CSE265" s="0"/>
      <c r="CSF265" s="0"/>
      <c r="CSG265" s="0"/>
      <c r="CSH265" s="0"/>
      <c r="CSI265" s="0"/>
      <c r="CSJ265" s="0"/>
      <c r="CSK265" s="0"/>
      <c r="CSL265" s="0"/>
      <c r="CSM265" s="0"/>
      <c r="CSN265" s="0"/>
      <c r="CSO265" s="0"/>
      <c r="CSP265" s="0"/>
      <c r="CSQ265" s="0"/>
      <c r="CSR265" s="0"/>
      <c r="CSS265" s="0"/>
      <c r="CST265" s="0"/>
      <c r="CSU265" s="0"/>
      <c r="CSV265" s="0"/>
      <c r="CSW265" s="0"/>
      <c r="CSX265" s="0"/>
      <c r="CSY265" s="0"/>
      <c r="CSZ265" s="0"/>
      <c r="CTA265" s="0"/>
      <c r="CTB265" s="0"/>
      <c r="CTC265" s="0"/>
      <c r="CTD265" s="0"/>
      <c r="CTE265" s="0"/>
      <c r="CTF265" s="0"/>
      <c r="CTG265" s="0"/>
      <c r="CTH265" s="0"/>
      <c r="CTI265" s="0"/>
      <c r="CTJ265" s="0"/>
      <c r="CTK265" s="0"/>
      <c r="CTL265" s="0"/>
      <c r="CTM265" s="0"/>
      <c r="CTN265" s="0"/>
      <c r="CTO265" s="0"/>
      <c r="CTP265" s="0"/>
      <c r="CTQ265" s="0"/>
      <c r="CTR265" s="0"/>
      <c r="CTS265" s="0"/>
      <c r="CTT265" s="0"/>
      <c r="CTU265" s="0"/>
      <c r="CTV265" s="0"/>
      <c r="CTW265" s="0"/>
      <c r="CTX265" s="0"/>
      <c r="CTY265" s="0"/>
      <c r="CTZ265" s="0"/>
      <c r="CUA265" s="0"/>
      <c r="CUB265" s="0"/>
      <c r="CUC265" s="0"/>
      <c r="CUD265" s="0"/>
      <c r="CUE265" s="0"/>
      <c r="CUF265" s="0"/>
      <c r="CUG265" s="0"/>
      <c r="CUH265" s="0"/>
      <c r="CUI265" s="0"/>
      <c r="CUJ265" s="0"/>
      <c r="CUK265" s="0"/>
      <c r="CUL265" s="0"/>
      <c r="CUM265" s="0"/>
      <c r="CUN265" s="0"/>
      <c r="CUO265" s="0"/>
      <c r="CUP265" s="0"/>
      <c r="CUQ265" s="0"/>
      <c r="CUR265" s="0"/>
      <c r="CUS265" s="0"/>
      <c r="CUT265" s="0"/>
      <c r="CUU265" s="0"/>
      <c r="CUV265" s="0"/>
      <c r="CUW265" s="0"/>
      <c r="CUX265" s="0"/>
      <c r="CUY265" s="0"/>
      <c r="CUZ265" s="0"/>
      <c r="CVA265" s="0"/>
      <c r="CVB265" s="0"/>
      <c r="CVC265" s="0"/>
      <c r="CVD265" s="0"/>
      <c r="CVE265" s="0"/>
      <c r="CVF265" s="0"/>
      <c r="CVG265" s="0"/>
      <c r="CVH265" s="0"/>
      <c r="CVI265" s="0"/>
      <c r="CVJ265" s="0"/>
      <c r="CVK265" s="0"/>
      <c r="CVL265" s="0"/>
      <c r="CVM265" s="0"/>
      <c r="CVN265" s="0"/>
      <c r="CVO265" s="0"/>
      <c r="CVP265" s="0"/>
      <c r="CVQ265" s="0"/>
      <c r="CVR265" s="0"/>
      <c r="CVS265" s="0"/>
      <c r="CVT265" s="0"/>
      <c r="CVU265" s="0"/>
      <c r="CVV265" s="0"/>
      <c r="CVW265" s="0"/>
      <c r="CVX265" s="0"/>
      <c r="CVY265" s="0"/>
      <c r="CVZ265" s="0"/>
      <c r="CWA265" s="0"/>
      <c r="CWB265" s="0"/>
      <c r="CWC265" s="0"/>
      <c r="CWD265" s="0"/>
      <c r="CWE265" s="0"/>
      <c r="CWF265" s="0"/>
      <c r="CWG265" s="0"/>
      <c r="CWH265" s="0"/>
      <c r="CWI265" s="0"/>
      <c r="CWJ265" s="0"/>
      <c r="CWK265" s="0"/>
      <c r="CWL265" s="0"/>
      <c r="CWM265" s="0"/>
      <c r="CWN265" s="0"/>
      <c r="CWO265" s="0"/>
      <c r="CWP265" s="0"/>
      <c r="CWQ265" s="0"/>
      <c r="CWR265" s="0"/>
      <c r="CWS265" s="0"/>
      <c r="CWT265" s="0"/>
      <c r="CWU265" s="0"/>
      <c r="CWV265" s="0"/>
      <c r="CWW265" s="0"/>
      <c r="CWX265" s="0"/>
      <c r="CWY265" s="0"/>
      <c r="CWZ265" s="0"/>
      <c r="CXA265" s="0"/>
      <c r="CXB265" s="0"/>
      <c r="CXC265" s="0"/>
      <c r="CXD265" s="0"/>
      <c r="CXE265" s="0"/>
      <c r="CXF265" s="0"/>
      <c r="CXG265" s="0"/>
      <c r="CXH265" s="0"/>
      <c r="CXI265" s="0"/>
      <c r="CXJ265" s="0"/>
      <c r="CXK265" s="0"/>
      <c r="CXL265" s="0"/>
      <c r="CXM265" s="0"/>
      <c r="CXN265" s="0"/>
      <c r="CXO265" s="0"/>
      <c r="CXP265" s="0"/>
      <c r="CXQ265" s="0"/>
      <c r="CXR265" s="0"/>
      <c r="CXS265" s="0"/>
      <c r="CXT265" s="0"/>
      <c r="CXU265" s="0"/>
      <c r="CXV265" s="0"/>
      <c r="CXW265" s="0"/>
      <c r="CXX265" s="0"/>
      <c r="CXY265" s="0"/>
      <c r="CXZ265" s="0"/>
      <c r="CYA265" s="0"/>
      <c r="CYB265" s="0"/>
      <c r="CYC265" s="0"/>
      <c r="CYD265" s="0"/>
      <c r="CYE265" s="0"/>
      <c r="CYF265" s="0"/>
      <c r="CYG265" s="0"/>
      <c r="CYH265" s="0"/>
      <c r="CYI265" s="0"/>
      <c r="CYJ265" s="0"/>
      <c r="CYK265" s="0"/>
      <c r="CYL265" s="0"/>
      <c r="CYM265" s="0"/>
      <c r="CYN265" s="0"/>
      <c r="CYO265" s="0"/>
      <c r="CYP265" s="0"/>
      <c r="CYQ265" s="0"/>
      <c r="CYR265" s="0"/>
      <c r="CYS265" s="0"/>
      <c r="CYT265" s="0"/>
      <c r="CYU265" s="0"/>
      <c r="CYV265" s="0"/>
      <c r="CYW265" s="0"/>
      <c r="CYX265" s="0"/>
      <c r="CYY265" s="0"/>
      <c r="CYZ265" s="0"/>
      <c r="CZA265" s="0"/>
      <c r="CZB265" s="0"/>
      <c r="CZC265" s="0"/>
      <c r="CZD265" s="0"/>
      <c r="CZE265" s="0"/>
      <c r="CZF265" s="0"/>
      <c r="CZG265" s="0"/>
      <c r="CZH265" s="0"/>
      <c r="CZI265" s="0"/>
      <c r="CZJ265" s="0"/>
      <c r="CZK265" s="0"/>
      <c r="CZL265" s="0"/>
      <c r="CZM265" s="0"/>
      <c r="CZN265" s="0"/>
      <c r="CZO265" s="0"/>
      <c r="CZP265" s="0"/>
      <c r="CZQ265" s="0"/>
      <c r="CZR265" s="0"/>
      <c r="CZS265" s="0"/>
      <c r="CZT265" s="0"/>
      <c r="CZU265" s="0"/>
      <c r="CZV265" s="0"/>
      <c r="CZW265" s="0"/>
      <c r="CZX265" s="0"/>
      <c r="CZY265" s="0"/>
      <c r="CZZ265" s="0"/>
      <c r="DAA265" s="0"/>
      <c r="DAB265" s="0"/>
      <c r="DAC265" s="0"/>
      <c r="DAD265" s="0"/>
      <c r="DAE265" s="0"/>
      <c r="DAF265" s="0"/>
      <c r="DAG265" s="0"/>
      <c r="DAH265" s="0"/>
      <c r="DAI265" s="0"/>
      <c r="DAJ265" s="0"/>
      <c r="DAK265" s="0"/>
      <c r="DAL265" s="0"/>
      <c r="DAM265" s="0"/>
      <c r="DAN265" s="0"/>
      <c r="DAO265" s="0"/>
      <c r="DAP265" s="0"/>
      <c r="DAQ265" s="0"/>
      <c r="DAR265" s="0"/>
      <c r="DAS265" s="0"/>
      <c r="DAT265" s="0"/>
      <c r="DAU265" s="0"/>
      <c r="DAV265" s="0"/>
      <c r="DAW265" s="0"/>
      <c r="DAX265" s="0"/>
      <c r="DAY265" s="0"/>
      <c r="DAZ265" s="0"/>
      <c r="DBA265" s="0"/>
      <c r="DBB265" s="0"/>
      <c r="DBC265" s="0"/>
      <c r="DBD265" s="0"/>
      <c r="DBE265" s="0"/>
      <c r="DBF265" s="0"/>
      <c r="DBG265" s="0"/>
      <c r="DBH265" s="0"/>
      <c r="DBI265" s="0"/>
      <c r="DBJ265" s="0"/>
      <c r="DBK265" s="0"/>
      <c r="DBL265" s="0"/>
      <c r="DBM265" s="0"/>
      <c r="DBN265" s="0"/>
      <c r="DBO265" s="0"/>
      <c r="DBP265" s="0"/>
      <c r="DBQ265" s="0"/>
      <c r="DBR265" s="0"/>
      <c r="DBS265" s="0"/>
      <c r="DBT265" s="0"/>
      <c r="DBU265" s="0"/>
      <c r="DBV265" s="0"/>
      <c r="DBW265" s="0"/>
      <c r="DBX265" s="0"/>
      <c r="DBY265" s="0"/>
      <c r="DBZ265" s="0"/>
      <c r="DCA265" s="0"/>
      <c r="DCB265" s="0"/>
      <c r="DCC265" s="0"/>
      <c r="DCD265" s="0"/>
      <c r="DCE265" s="0"/>
      <c r="DCF265" s="0"/>
      <c r="DCG265" s="0"/>
      <c r="DCH265" s="0"/>
      <c r="DCI265" s="0"/>
      <c r="DCJ265" s="0"/>
      <c r="DCK265" s="0"/>
      <c r="DCL265" s="0"/>
      <c r="DCM265" s="0"/>
      <c r="DCN265" s="0"/>
      <c r="DCO265" s="0"/>
      <c r="DCP265" s="0"/>
      <c r="DCQ265" s="0"/>
      <c r="DCR265" s="0"/>
      <c r="DCS265" s="0"/>
      <c r="DCT265" s="0"/>
      <c r="DCU265" s="0"/>
      <c r="DCV265" s="0"/>
      <c r="DCW265" s="0"/>
      <c r="DCX265" s="0"/>
      <c r="DCY265" s="0"/>
      <c r="DCZ265" s="0"/>
      <c r="DDA265" s="0"/>
      <c r="DDB265" s="0"/>
      <c r="DDC265" s="0"/>
      <c r="DDD265" s="0"/>
      <c r="DDE265" s="0"/>
      <c r="DDF265" s="0"/>
      <c r="DDG265" s="0"/>
      <c r="DDH265" s="0"/>
      <c r="DDI265" s="0"/>
      <c r="DDJ265" s="0"/>
      <c r="DDK265" s="0"/>
      <c r="DDL265" s="0"/>
      <c r="DDM265" s="0"/>
      <c r="DDN265" s="0"/>
      <c r="DDO265" s="0"/>
      <c r="DDP265" s="0"/>
      <c r="DDQ265" s="0"/>
      <c r="DDR265" s="0"/>
      <c r="DDS265" s="0"/>
      <c r="DDT265" s="0"/>
      <c r="DDU265" s="0"/>
      <c r="DDV265" s="0"/>
      <c r="DDW265" s="0"/>
      <c r="DDX265" s="0"/>
      <c r="DDY265" s="0"/>
      <c r="DDZ265" s="0"/>
      <c r="DEA265" s="0"/>
      <c r="DEB265" s="0"/>
      <c r="DEC265" s="0"/>
      <c r="DED265" s="0"/>
      <c r="DEE265" s="0"/>
      <c r="DEF265" s="0"/>
      <c r="DEG265" s="0"/>
      <c r="DEH265" s="0"/>
      <c r="DEI265" s="0"/>
      <c r="DEJ265" s="0"/>
      <c r="DEK265" s="0"/>
      <c r="DEL265" s="0"/>
      <c r="DEM265" s="0"/>
      <c r="DEN265" s="0"/>
      <c r="DEO265" s="0"/>
      <c r="DEP265" s="0"/>
      <c r="DEQ265" s="0"/>
      <c r="DER265" s="0"/>
      <c r="DES265" s="0"/>
      <c r="DET265" s="0"/>
      <c r="DEU265" s="0"/>
      <c r="DEV265" s="0"/>
      <c r="DEW265" s="0"/>
      <c r="DEX265" s="0"/>
      <c r="DEY265" s="0"/>
      <c r="DEZ265" s="0"/>
      <c r="DFA265" s="0"/>
      <c r="DFB265" s="0"/>
      <c r="DFC265" s="0"/>
      <c r="DFD265" s="0"/>
      <c r="DFE265" s="0"/>
      <c r="DFF265" s="0"/>
      <c r="DFG265" s="0"/>
      <c r="DFH265" s="0"/>
      <c r="DFI265" s="0"/>
      <c r="DFJ265" s="0"/>
      <c r="DFK265" s="0"/>
      <c r="DFL265" s="0"/>
      <c r="DFM265" s="0"/>
      <c r="DFN265" s="0"/>
      <c r="DFO265" s="0"/>
      <c r="DFP265" s="0"/>
      <c r="DFQ265" s="0"/>
      <c r="DFR265" s="0"/>
      <c r="DFS265" s="0"/>
      <c r="DFT265" s="0"/>
      <c r="DFU265" s="0"/>
      <c r="DFV265" s="0"/>
      <c r="DFW265" s="0"/>
      <c r="DFX265" s="0"/>
      <c r="DFY265" s="0"/>
      <c r="DFZ265" s="0"/>
      <c r="DGA265" s="0"/>
      <c r="DGB265" s="0"/>
      <c r="DGC265" s="0"/>
      <c r="DGD265" s="0"/>
      <c r="DGE265" s="0"/>
      <c r="DGF265" s="0"/>
      <c r="DGG265" s="0"/>
      <c r="DGH265" s="0"/>
      <c r="DGI265" s="0"/>
      <c r="DGJ265" s="0"/>
      <c r="DGK265" s="0"/>
      <c r="DGL265" s="0"/>
      <c r="DGM265" s="0"/>
      <c r="DGN265" s="0"/>
      <c r="DGO265" s="0"/>
      <c r="DGP265" s="0"/>
      <c r="DGQ265" s="0"/>
      <c r="DGR265" s="0"/>
      <c r="DGS265" s="0"/>
      <c r="DGT265" s="0"/>
      <c r="DGU265" s="0"/>
      <c r="DGV265" s="0"/>
      <c r="DGW265" s="0"/>
      <c r="DGX265" s="0"/>
      <c r="DGY265" s="0"/>
      <c r="DGZ265" s="0"/>
      <c r="DHA265" s="0"/>
      <c r="DHB265" s="0"/>
      <c r="DHC265" s="0"/>
      <c r="DHD265" s="0"/>
      <c r="DHE265" s="0"/>
      <c r="DHF265" s="0"/>
      <c r="DHG265" s="0"/>
      <c r="DHH265" s="0"/>
      <c r="DHI265" s="0"/>
      <c r="DHJ265" s="0"/>
      <c r="DHK265" s="0"/>
      <c r="DHL265" s="0"/>
      <c r="DHM265" s="0"/>
      <c r="DHN265" s="0"/>
      <c r="DHO265" s="0"/>
      <c r="DHP265" s="0"/>
      <c r="DHQ265" s="0"/>
      <c r="DHR265" s="0"/>
      <c r="DHS265" s="0"/>
      <c r="DHT265" s="0"/>
      <c r="DHU265" s="0"/>
      <c r="DHV265" s="0"/>
      <c r="DHW265" s="0"/>
      <c r="DHX265" s="0"/>
      <c r="DHY265" s="0"/>
      <c r="DHZ265" s="0"/>
      <c r="DIA265" s="0"/>
      <c r="DIB265" s="0"/>
      <c r="DIC265" s="0"/>
      <c r="DID265" s="0"/>
      <c r="DIE265" s="0"/>
      <c r="DIF265" s="0"/>
      <c r="DIG265" s="0"/>
      <c r="DIH265" s="0"/>
      <c r="DII265" s="0"/>
      <c r="DIJ265" s="0"/>
      <c r="DIK265" s="0"/>
      <c r="DIL265" s="0"/>
      <c r="DIM265" s="0"/>
      <c r="DIN265" s="0"/>
      <c r="DIO265" s="0"/>
      <c r="DIP265" s="0"/>
      <c r="DIQ265" s="0"/>
      <c r="DIR265" s="0"/>
      <c r="DIS265" s="0"/>
      <c r="DIT265" s="0"/>
      <c r="DIU265" s="0"/>
      <c r="DIV265" s="0"/>
      <c r="DIW265" s="0"/>
      <c r="DIX265" s="0"/>
      <c r="DIY265" s="0"/>
      <c r="DIZ265" s="0"/>
      <c r="DJA265" s="0"/>
      <c r="DJB265" s="0"/>
      <c r="DJC265" s="0"/>
      <c r="DJD265" s="0"/>
      <c r="DJE265" s="0"/>
      <c r="DJF265" s="0"/>
      <c r="DJG265" s="0"/>
      <c r="DJH265" s="0"/>
      <c r="DJI265" s="0"/>
      <c r="DJJ265" s="0"/>
      <c r="DJK265" s="0"/>
      <c r="DJL265" s="0"/>
      <c r="DJM265" s="0"/>
      <c r="DJN265" s="0"/>
      <c r="DJO265" s="0"/>
      <c r="DJP265" s="0"/>
      <c r="DJQ265" s="0"/>
      <c r="DJR265" s="0"/>
      <c r="DJS265" s="0"/>
      <c r="DJT265" s="0"/>
      <c r="DJU265" s="0"/>
      <c r="DJV265" s="0"/>
      <c r="DJW265" s="0"/>
      <c r="DJX265" s="0"/>
      <c r="DJY265" s="0"/>
      <c r="DJZ265" s="0"/>
      <c r="DKA265" s="0"/>
      <c r="DKB265" s="0"/>
      <c r="DKC265" s="0"/>
      <c r="DKD265" s="0"/>
      <c r="DKE265" s="0"/>
      <c r="DKF265" s="0"/>
      <c r="DKG265" s="0"/>
      <c r="DKH265" s="0"/>
      <c r="DKI265" s="0"/>
      <c r="DKJ265" s="0"/>
      <c r="DKK265" s="0"/>
      <c r="DKL265" s="0"/>
      <c r="DKM265" s="0"/>
      <c r="DKN265" s="0"/>
      <c r="DKO265" s="0"/>
      <c r="DKP265" s="0"/>
      <c r="DKQ265" s="0"/>
      <c r="DKR265" s="0"/>
      <c r="DKS265" s="0"/>
      <c r="DKT265" s="0"/>
      <c r="DKU265" s="0"/>
      <c r="DKV265" s="0"/>
      <c r="DKW265" s="0"/>
      <c r="DKX265" s="0"/>
      <c r="DKY265" s="0"/>
      <c r="DKZ265" s="0"/>
      <c r="DLA265" s="0"/>
      <c r="DLB265" s="0"/>
      <c r="DLC265" s="0"/>
      <c r="DLD265" s="0"/>
      <c r="DLE265" s="0"/>
      <c r="DLF265" s="0"/>
      <c r="DLG265" s="0"/>
      <c r="DLH265" s="0"/>
      <c r="DLI265" s="0"/>
      <c r="DLJ265" s="0"/>
      <c r="DLK265" s="0"/>
      <c r="DLL265" s="0"/>
      <c r="DLM265" s="0"/>
      <c r="DLN265" s="0"/>
      <c r="DLO265" s="0"/>
      <c r="DLP265" s="0"/>
      <c r="DLQ265" s="0"/>
      <c r="DLR265" s="0"/>
      <c r="DLS265" s="0"/>
      <c r="DLT265" s="0"/>
      <c r="DLU265" s="0"/>
      <c r="DLV265" s="0"/>
      <c r="DLW265" s="0"/>
      <c r="DLX265" s="0"/>
      <c r="DLY265" s="0"/>
      <c r="DLZ265" s="0"/>
      <c r="DMA265" s="0"/>
      <c r="DMB265" s="0"/>
      <c r="DMC265" s="0"/>
      <c r="DMD265" s="0"/>
      <c r="DME265" s="0"/>
      <c r="DMF265" s="0"/>
      <c r="DMG265" s="0"/>
      <c r="DMH265" s="0"/>
      <c r="DMI265" s="0"/>
      <c r="DMJ265" s="0"/>
      <c r="DMK265" s="0"/>
      <c r="DML265" s="0"/>
      <c r="DMM265" s="0"/>
      <c r="DMN265" s="0"/>
      <c r="DMO265" s="0"/>
      <c r="DMP265" s="0"/>
      <c r="DMQ265" s="0"/>
      <c r="DMR265" s="0"/>
      <c r="DMS265" s="0"/>
      <c r="DMT265" s="0"/>
      <c r="DMU265" s="0"/>
      <c r="DMV265" s="0"/>
      <c r="DMW265" s="0"/>
      <c r="DMX265" s="0"/>
      <c r="DMY265" s="0"/>
      <c r="DMZ265" s="0"/>
      <c r="DNA265" s="0"/>
      <c r="DNB265" s="0"/>
      <c r="DNC265" s="0"/>
      <c r="DND265" s="0"/>
      <c r="DNE265" s="0"/>
      <c r="DNF265" s="0"/>
      <c r="DNG265" s="0"/>
      <c r="DNH265" s="0"/>
      <c r="DNI265" s="0"/>
      <c r="DNJ265" s="0"/>
      <c r="DNK265" s="0"/>
      <c r="DNL265" s="0"/>
      <c r="DNM265" s="0"/>
      <c r="DNN265" s="0"/>
      <c r="DNO265" s="0"/>
      <c r="DNP265" s="0"/>
      <c r="DNQ265" s="0"/>
      <c r="DNR265" s="0"/>
      <c r="DNS265" s="0"/>
      <c r="DNT265" s="0"/>
      <c r="DNU265" s="0"/>
      <c r="DNV265" s="0"/>
      <c r="DNW265" s="0"/>
      <c r="DNX265" s="0"/>
      <c r="DNY265" s="0"/>
      <c r="DNZ265" s="0"/>
      <c r="DOA265" s="0"/>
      <c r="DOB265" s="0"/>
      <c r="DOC265" s="0"/>
      <c r="DOD265" s="0"/>
      <c r="DOE265" s="0"/>
      <c r="DOF265" s="0"/>
      <c r="DOG265" s="0"/>
      <c r="DOH265" s="0"/>
      <c r="DOI265" s="0"/>
      <c r="DOJ265" s="0"/>
      <c r="DOK265" s="0"/>
      <c r="DOL265" s="0"/>
      <c r="DOM265" s="0"/>
      <c r="DON265" s="0"/>
      <c r="DOO265" s="0"/>
      <c r="DOP265" s="0"/>
      <c r="DOQ265" s="0"/>
      <c r="DOR265" s="0"/>
      <c r="DOS265" s="0"/>
      <c r="DOT265" s="0"/>
      <c r="DOU265" s="0"/>
      <c r="DOV265" s="0"/>
      <c r="DOW265" s="0"/>
      <c r="DOX265" s="0"/>
      <c r="DOY265" s="0"/>
      <c r="DOZ265" s="0"/>
      <c r="DPA265" s="0"/>
      <c r="DPB265" s="0"/>
      <c r="DPC265" s="0"/>
      <c r="DPD265" s="0"/>
      <c r="DPE265" s="0"/>
      <c r="DPF265" s="0"/>
      <c r="DPG265" s="0"/>
      <c r="DPH265" s="0"/>
      <c r="DPI265" s="0"/>
      <c r="DPJ265" s="0"/>
      <c r="DPK265" s="0"/>
      <c r="DPL265" s="0"/>
      <c r="DPM265" s="0"/>
      <c r="DPN265" s="0"/>
      <c r="DPO265" s="0"/>
      <c r="DPP265" s="0"/>
      <c r="DPQ265" s="0"/>
      <c r="DPR265" s="0"/>
      <c r="DPS265" s="0"/>
      <c r="DPT265" s="0"/>
      <c r="DPU265" s="0"/>
      <c r="DPV265" s="0"/>
      <c r="DPW265" s="0"/>
      <c r="DPX265" s="0"/>
      <c r="DPY265" s="0"/>
      <c r="DPZ265" s="0"/>
      <c r="DQA265" s="0"/>
      <c r="DQB265" s="0"/>
      <c r="DQC265" s="0"/>
      <c r="DQD265" s="0"/>
      <c r="DQE265" s="0"/>
      <c r="DQF265" s="0"/>
      <c r="DQG265" s="0"/>
      <c r="DQH265" s="0"/>
      <c r="DQI265" s="0"/>
      <c r="DQJ265" s="0"/>
      <c r="DQK265" s="0"/>
      <c r="DQL265" s="0"/>
      <c r="DQM265" s="0"/>
      <c r="DQN265" s="0"/>
      <c r="DQO265" s="0"/>
      <c r="DQP265" s="0"/>
      <c r="DQQ265" s="0"/>
      <c r="DQR265" s="0"/>
      <c r="DQS265" s="0"/>
      <c r="DQT265" s="0"/>
      <c r="DQU265" s="0"/>
      <c r="DQV265" s="0"/>
      <c r="DQW265" s="0"/>
      <c r="DQX265" s="0"/>
      <c r="DQY265" s="0"/>
      <c r="DQZ265" s="0"/>
      <c r="DRA265" s="0"/>
      <c r="DRB265" s="0"/>
      <c r="DRC265" s="0"/>
      <c r="DRD265" s="0"/>
      <c r="DRE265" s="0"/>
      <c r="DRF265" s="0"/>
      <c r="DRG265" s="0"/>
      <c r="DRH265" s="0"/>
      <c r="DRI265" s="0"/>
      <c r="DRJ265" s="0"/>
      <c r="DRK265" s="0"/>
      <c r="DRL265" s="0"/>
      <c r="DRM265" s="0"/>
      <c r="DRN265" s="0"/>
      <c r="DRO265" s="0"/>
      <c r="DRP265" s="0"/>
      <c r="DRQ265" s="0"/>
      <c r="DRR265" s="0"/>
      <c r="DRS265" s="0"/>
      <c r="DRT265" s="0"/>
      <c r="DRU265" s="0"/>
      <c r="DRV265" s="0"/>
      <c r="DRW265" s="0"/>
      <c r="DRX265" s="0"/>
      <c r="DRY265" s="0"/>
      <c r="DRZ265" s="0"/>
      <c r="DSA265" s="0"/>
      <c r="DSB265" s="0"/>
      <c r="DSC265" s="0"/>
      <c r="DSD265" s="0"/>
      <c r="DSE265" s="0"/>
      <c r="DSF265" s="0"/>
      <c r="DSG265" s="0"/>
      <c r="DSH265" s="0"/>
      <c r="DSI265" s="0"/>
      <c r="DSJ265" s="0"/>
      <c r="DSK265" s="0"/>
      <c r="DSL265" s="0"/>
      <c r="DSM265" s="0"/>
      <c r="DSN265" s="0"/>
      <c r="DSO265" s="0"/>
      <c r="DSP265" s="0"/>
      <c r="DSQ265" s="0"/>
      <c r="DSR265" s="0"/>
      <c r="DSS265" s="0"/>
      <c r="DST265" s="0"/>
      <c r="DSU265" s="0"/>
      <c r="DSV265" s="0"/>
      <c r="DSW265" s="0"/>
      <c r="DSX265" s="0"/>
      <c r="DSY265" s="0"/>
      <c r="DSZ265" s="0"/>
      <c r="DTA265" s="0"/>
      <c r="DTB265" s="0"/>
      <c r="DTC265" s="0"/>
      <c r="DTD265" s="0"/>
      <c r="DTE265" s="0"/>
      <c r="DTF265" s="0"/>
      <c r="DTG265" s="0"/>
      <c r="DTH265" s="0"/>
      <c r="DTI265" s="0"/>
      <c r="DTJ265" s="0"/>
      <c r="DTK265" s="0"/>
      <c r="DTL265" s="0"/>
      <c r="DTM265" s="0"/>
      <c r="DTN265" s="0"/>
      <c r="DTO265" s="0"/>
      <c r="DTP265" s="0"/>
      <c r="DTQ265" s="0"/>
      <c r="DTR265" s="0"/>
      <c r="DTS265" s="0"/>
      <c r="DTT265" s="0"/>
      <c r="DTU265" s="0"/>
      <c r="DTV265" s="0"/>
      <c r="DTW265" s="0"/>
      <c r="DTX265" s="0"/>
      <c r="DTY265" s="0"/>
      <c r="DTZ265" s="0"/>
      <c r="DUA265" s="0"/>
      <c r="DUB265" s="0"/>
      <c r="DUC265" s="0"/>
      <c r="DUD265" s="0"/>
      <c r="DUE265" s="0"/>
      <c r="DUF265" s="0"/>
      <c r="DUG265" s="0"/>
      <c r="DUH265" s="0"/>
      <c r="DUI265" s="0"/>
      <c r="DUJ265" s="0"/>
      <c r="DUK265" s="0"/>
      <c r="DUL265" s="0"/>
      <c r="DUM265" s="0"/>
      <c r="DUN265" s="0"/>
      <c r="DUO265" s="0"/>
      <c r="DUP265" s="0"/>
      <c r="DUQ265" s="0"/>
      <c r="DUR265" s="0"/>
      <c r="DUS265" s="0"/>
      <c r="DUT265" s="0"/>
      <c r="DUU265" s="0"/>
      <c r="DUV265" s="0"/>
      <c r="DUW265" s="0"/>
      <c r="DUX265" s="0"/>
      <c r="DUY265" s="0"/>
      <c r="DUZ265" s="0"/>
      <c r="DVA265" s="0"/>
      <c r="DVB265" s="0"/>
      <c r="DVC265" s="0"/>
      <c r="DVD265" s="0"/>
      <c r="DVE265" s="0"/>
      <c r="DVF265" s="0"/>
      <c r="DVG265" s="0"/>
      <c r="DVH265" s="0"/>
      <c r="DVI265" s="0"/>
      <c r="DVJ265" s="0"/>
      <c r="DVK265" s="0"/>
      <c r="DVL265" s="0"/>
      <c r="DVM265" s="0"/>
      <c r="DVN265" s="0"/>
      <c r="DVO265" s="0"/>
      <c r="DVP265" s="0"/>
      <c r="DVQ265" s="0"/>
      <c r="DVR265" s="0"/>
      <c r="DVS265" s="0"/>
      <c r="DVT265" s="0"/>
      <c r="DVU265" s="0"/>
      <c r="DVV265" s="0"/>
      <c r="DVW265" s="0"/>
      <c r="DVX265" s="0"/>
      <c r="DVY265" s="0"/>
      <c r="DVZ265" s="0"/>
      <c r="DWA265" s="0"/>
      <c r="DWB265" s="0"/>
      <c r="DWC265" s="0"/>
      <c r="DWD265" s="0"/>
      <c r="DWE265" s="0"/>
      <c r="DWF265" s="0"/>
      <c r="DWG265" s="0"/>
      <c r="DWH265" s="0"/>
      <c r="DWI265" s="0"/>
      <c r="DWJ265" s="0"/>
      <c r="DWK265" s="0"/>
      <c r="DWL265" s="0"/>
      <c r="DWM265" s="0"/>
      <c r="DWN265" s="0"/>
      <c r="DWO265" s="0"/>
      <c r="DWP265" s="0"/>
      <c r="DWQ265" s="0"/>
      <c r="DWR265" s="0"/>
      <c r="DWS265" s="0"/>
      <c r="DWT265" s="0"/>
      <c r="DWU265" s="0"/>
      <c r="DWV265" s="0"/>
      <c r="DWW265" s="0"/>
      <c r="DWX265" s="0"/>
      <c r="DWY265" s="0"/>
      <c r="DWZ265" s="0"/>
      <c r="DXA265" s="0"/>
      <c r="DXB265" s="0"/>
      <c r="DXC265" s="0"/>
      <c r="DXD265" s="0"/>
      <c r="DXE265" s="0"/>
      <c r="DXF265" s="0"/>
      <c r="DXG265" s="0"/>
      <c r="DXH265" s="0"/>
      <c r="DXI265" s="0"/>
      <c r="DXJ265" s="0"/>
      <c r="DXK265" s="0"/>
      <c r="DXL265" s="0"/>
      <c r="DXM265" s="0"/>
      <c r="DXN265" s="0"/>
      <c r="DXO265" s="0"/>
      <c r="DXP265" s="0"/>
      <c r="DXQ265" s="0"/>
      <c r="DXR265" s="0"/>
      <c r="DXS265" s="0"/>
      <c r="DXT265" s="0"/>
      <c r="DXU265" s="0"/>
      <c r="DXV265" s="0"/>
      <c r="DXW265" s="0"/>
      <c r="DXX265" s="0"/>
      <c r="DXY265" s="0"/>
      <c r="DXZ265" s="0"/>
      <c r="DYA265" s="0"/>
      <c r="DYB265" s="0"/>
      <c r="DYC265" s="0"/>
      <c r="DYD265" s="0"/>
      <c r="DYE265" s="0"/>
      <c r="DYF265" s="0"/>
      <c r="DYG265" s="0"/>
      <c r="DYH265" s="0"/>
      <c r="DYI265" s="0"/>
      <c r="DYJ265" s="0"/>
      <c r="DYK265" s="0"/>
      <c r="DYL265" s="0"/>
      <c r="DYM265" s="0"/>
      <c r="DYN265" s="0"/>
      <c r="DYO265" s="0"/>
      <c r="DYP265" s="0"/>
      <c r="DYQ265" s="0"/>
      <c r="DYR265" s="0"/>
      <c r="DYS265" s="0"/>
      <c r="DYT265" s="0"/>
      <c r="DYU265" s="0"/>
      <c r="DYV265" s="0"/>
      <c r="DYW265" s="0"/>
      <c r="DYX265" s="0"/>
      <c r="DYY265" s="0"/>
      <c r="DYZ265" s="0"/>
      <c r="DZA265" s="0"/>
      <c r="DZB265" s="0"/>
      <c r="DZC265" s="0"/>
      <c r="DZD265" s="0"/>
      <c r="DZE265" s="0"/>
      <c r="DZF265" s="0"/>
      <c r="DZG265" s="0"/>
      <c r="DZH265" s="0"/>
      <c r="DZI265" s="0"/>
      <c r="DZJ265" s="0"/>
      <c r="DZK265" s="0"/>
      <c r="DZL265" s="0"/>
      <c r="DZM265" s="0"/>
      <c r="DZN265" s="0"/>
      <c r="DZO265" s="0"/>
      <c r="DZP265" s="0"/>
      <c r="DZQ265" s="0"/>
      <c r="DZR265" s="0"/>
      <c r="DZS265" s="0"/>
      <c r="DZT265" s="0"/>
      <c r="DZU265" s="0"/>
      <c r="DZV265" s="0"/>
      <c r="DZW265" s="0"/>
      <c r="DZX265" s="0"/>
      <c r="DZY265" s="0"/>
      <c r="DZZ265" s="0"/>
      <c r="EAA265" s="0"/>
      <c r="EAB265" s="0"/>
      <c r="EAC265" s="0"/>
      <c r="EAD265" s="0"/>
      <c r="EAE265" s="0"/>
      <c r="EAF265" s="0"/>
      <c r="EAG265" s="0"/>
      <c r="EAH265" s="0"/>
      <c r="EAI265" s="0"/>
      <c r="EAJ265" s="0"/>
      <c r="EAK265" s="0"/>
      <c r="EAL265" s="0"/>
      <c r="EAM265" s="0"/>
      <c r="EAN265" s="0"/>
      <c r="EAO265" s="0"/>
      <c r="EAP265" s="0"/>
      <c r="EAQ265" s="0"/>
      <c r="EAR265" s="0"/>
      <c r="EAS265" s="0"/>
      <c r="EAT265" s="0"/>
      <c r="EAU265" s="0"/>
      <c r="EAV265" s="0"/>
      <c r="EAW265" s="0"/>
      <c r="EAX265" s="0"/>
      <c r="EAY265" s="0"/>
      <c r="EAZ265" s="0"/>
      <c r="EBA265" s="0"/>
      <c r="EBB265" s="0"/>
      <c r="EBC265" s="0"/>
      <c r="EBD265" s="0"/>
      <c r="EBE265" s="0"/>
      <c r="EBF265" s="0"/>
      <c r="EBG265" s="0"/>
      <c r="EBH265" s="0"/>
      <c r="EBI265" s="0"/>
      <c r="EBJ265" s="0"/>
      <c r="EBK265" s="0"/>
      <c r="EBL265" s="0"/>
      <c r="EBM265" s="0"/>
      <c r="EBN265" s="0"/>
      <c r="EBO265" s="0"/>
      <c r="EBP265" s="0"/>
      <c r="EBQ265" s="0"/>
      <c r="EBR265" s="0"/>
      <c r="EBS265" s="0"/>
      <c r="EBT265" s="0"/>
      <c r="EBU265" s="0"/>
      <c r="EBV265" s="0"/>
      <c r="EBW265" s="0"/>
      <c r="EBX265" s="0"/>
      <c r="EBY265" s="0"/>
      <c r="EBZ265" s="0"/>
      <c r="ECA265" s="0"/>
      <c r="ECB265" s="0"/>
      <c r="ECC265" s="0"/>
      <c r="ECD265" s="0"/>
      <c r="ECE265" s="0"/>
      <c r="ECF265" s="0"/>
      <c r="ECG265" s="0"/>
      <c r="ECH265" s="0"/>
      <c r="ECI265" s="0"/>
      <c r="ECJ265" s="0"/>
      <c r="ECK265" s="0"/>
      <c r="ECL265" s="0"/>
      <c r="ECM265" s="0"/>
      <c r="ECN265" s="0"/>
      <c r="ECO265" s="0"/>
      <c r="ECP265" s="0"/>
      <c r="ECQ265" s="0"/>
      <c r="ECR265" s="0"/>
      <c r="ECS265" s="0"/>
      <c r="ECT265" s="0"/>
      <c r="ECU265" s="0"/>
      <c r="ECV265" s="0"/>
      <c r="ECW265" s="0"/>
      <c r="ECX265" s="0"/>
      <c r="ECY265" s="0"/>
      <c r="ECZ265" s="0"/>
      <c r="EDA265" s="0"/>
      <c r="EDB265" s="0"/>
      <c r="EDC265" s="0"/>
      <c r="EDD265" s="0"/>
      <c r="EDE265" s="0"/>
      <c r="EDF265" s="0"/>
      <c r="EDG265" s="0"/>
      <c r="EDH265" s="0"/>
      <c r="EDI265" s="0"/>
      <c r="EDJ265" s="0"/>
      <c r="EDK265" s="0"/>
      <c r="EDL265" s="0"/>
      <c r="EDM265" s="0"/>
      <c r="EDN265" s="0"/>
      <c r="EDO265" s="0"/>
      <c r="EDP265" s="0"/>
      <c r="EDQ265" s="0"/>
      <c r="EDR265" s="0"/>
      <c r="EDS265" s="0"/>
      <c r="EDT265" s="0"/>
      <c r="EDU265" s="0"/>
      <c r="EDV265" s="0"/>
      <c r="EDW265" s="0"/>
      <c r="EDX265" s="0"/>
      <c r="EDY265" s="0"/>
      <c r="EDZ265" s="0"/>
      <c r="EEA265" s="0"/>
      <c r="EEB265" s="0"/>
      <c r="EEC265" s="0"/>
      <c r="EED265" s="0"/>
      <c r="EEE265" s="0"/>
      <c r="EEF265" s="0"/>
      <c r="EEG265" s="0"/>
      <c r="EEH265" s="0"/>
      <c r="EEI265" s="0"/>
      <c r="EEJ265" s="0"/>
      <c r="EEK265" s="0"/>
      <c r="EEL265" s="0"/>
      <c r="EEM265" s="0"/>
      <c r="EEN265" s="0"/>
      <c r="EEO265" s="0"/>
      <c r="EEP265" s="0"/>
      <c r="EEQ265" s="0"/>
      <c r="EER265" s="0"/>
      <c r="EES265" s="0"/>
      <c r="EET265" s="0"/>
      <c r="EEU265" s="0"/>
      <c r="EEV265" s="0"/>
      <c r="EEW265" s="0"/>
      <c r="EEX265" s="0"/>
      <c r="EEY265" s="0"/>
      <c r="EEZ265" s="0"/>
      <c r="EFA265" s="0"/>
      <c r="EFB265" s="0"/>
      <c r="EFC265" s="0"/>
      <c r="EFD265" s="0"/>
      <c r="EFE265" s="0"/>
      <c r="EFF265" s="0"/>
      <c r="EFG265" s="0"/>
      <c r="EFH265" s="0"/>
      <c r="EFI265" s="0"/>
      <c r="EFJ265" s="0"/>
      <c r="EFK265" s="0"/>
      <c r="EFL265" s="0"/>
      <c r="EFM265" s="0"/>
      <c r="EFN265" s="0"/>
      <c r="EFO265" s="0"/>
      <c r="EFP265" s="0"/>
      <c r="EFQ265" s="0"/>
      <c r="EFR265" s="0"/>
      <c r="EFS265" s="0"/>
      <c r="EFT265" s="0"/>
      <c r="EFU265" s="0"/>
      <c r="EFV265" s="0"/>
      <c r="EFW265" s="0"/>
      <c r="EFX265" s="0"/>
      <c r="EFY265" s="0"/>
      <c r="EFZ265" s="0"/>
      <c r="EGA265" s="0"/>
      <c r="EGB265" s="0"/>
      <c r="EGC265" s="0"/>
      <c r="EGD265" s="0"/>
      <c r="EGE265" s="0"/>
      <c r="EGF265" s="0"/>
      <c r="EGG265" s="0"/>
      <c r="EGH265" s="0"/>
      <c r="EGI265" s="0"/>
      <c r="EGJ265" s="0"/>
      <c r="EGK265" s="0"/>
      <c r="EGL265" s="0"/>
      <c r="EGM265" s="0"/>
      <c r="EGN265" s="0"/>
      <c r="EGO265" s="0"/>
      <c r="EGP265" s="0"/>
      <c r="EGQ265" s="0"/>
      <c r="EGR265" s="0"/>
      <c r="EGS265" s="0"/>
      <c r="EGT265" s="0"/>
      <c r="EGU265" s="0"/>
      <c r="EGV265" s="0"/>
      <c r="EGW265" s="0"/>
      <c r="EGX265" s="0"/>
      <c r="EGY265" s="0"/>
      <c r="EGZ265" s="0"/>
      <c r="EHA265" s="0"/>
      <c r="EHB265" s="0"/>
      <c r="EHC265" s="0"/>
      <c r="EHD265" s="0"/>
      <c r="EHE265" s="0"/>
      <c r="EHF265" s="0"/>
      <c r="EHG265" s="0"/>
      <c r="EHH265" s="0"/>
      <c r="EHI265" s="0"/>
      <c r="EHJ265" s="0"/>
      <c r="EHK265" s="0"/>
      <c r="EHL265" s="0"/>
      <c r="EHM265" s="0"/>
      <c r="EHN265" s="0"/>
      <c r="EHO265" s="0"/>
      <c r="EHP265" s="0"/>
      <c r="EHQ265" s="0"/>
      <c r="EHR265" s="0"/>
      <c r="EHS265" s="0"/>
      <c r="EHT265" s="0"/>
      <c r="EHU265" s="0"/>
      <c r="EHV265" s="0"/>
      <c r="EHW265" s="0"/>
      <c r="EHX265" s="0"/>
      <c r="EHY265" s="0"/>
      <c r="EHZ265" s="0"/>
      <c r="EIA265" s="0"/>
      <c r="EIB265" s="0"/>
      <c r="EIC265" s="0"/>
      <c r="EID265" s="0"/>
      <c r="EIE265" s="0"/>
      <c r="EIF265" s="0"/>
      <c r="EIG265" s="0"/>
      <c r="EIH265" s="0"/>
      <c r="EII265" s="0"/>
      <c r="EIJ265" s="0"/>
      <c r="EIK265" s="0"/>
      <c r="EIL265" s="0"/>
      <c r="EIM265" s="0"/>
      <c r="EIN265" s="0"/>
      <c r="EIO265" s="0"/>
      <c r="EIP265" s="0"/>
      <c r="EIQ265" s="0"/>
      <c r="EIR265" s="0"/>
      <c r="EIS265" s="0"/>
      <c r="EIT265" s="0"/>
      <c r="EIU265" s="0"/>
      <c r="EIV265" s="0"/>
      <c r="EIW265" s="0"/>
      <c r="EIX265" s="0"/>
      <c r="EIY265" s="0"/>
      <c r="EIZ265" s="0"/>
      <c r="EJA265" s="0"/>
      <c r="EJB265" s="0"/>
      <c r="EJC265" s="0"/>
      <c r="EJD265" s="0"/>
      <c r="EJE265" s="0"/>
      <c r="EJF265" s="0"/>
      <c r="EJG265" s="0"/>
      <c r="EJH265" s="0"/>
      <c r="EJI265" s="0"/>
      <c r="EJJ265" s="0"/>
      <c r="EJK265" s="0"/>
      <c r="EJL265" s="0"/>
      <c r="EJM265" s="0"/>
      <c r="EJN265" s="0"/>
      <c r="EJO265" s="0"/>
      <c r="EJP265" s="0"/>
      <c r="EJQ265" s="0"/>
      <c r="EJR265" s="0"/>
      <c r="EJS265" s="0"/>
      <c r="EJT265" s="0"/>
      <c r="EJU265" s="0"/>
      <c r="EJV265" s="0"/>
      <c r="EJW265" s="0"/>
      <c r="EJX265" s="0"/>
      <c r="EJY265" s="0"/>
      <c r="EJZ265" s="0"/>
      <c r="EKA265" s="0"/>
      <c r="EKB265" s="0"/>
      <c r="EKC265" s="0"/>
      <c r="EKD265" s="0"/>
      <c r="EKE265" s="0"/>
      <c r="EKF265" s="0"/>
      <c r="EKG265" s="0"/>
      <c r="EKH265" s="0"/>
      <c r="EKI265" s="0"/>
      <c r="EKJ265" s="0"/>
      <c r="EKK265" s="0"/>
      <c r="EKL265" s="0"/>
      <c r="EKM265" s="0"/>
      <c r="EKN265" s="0"/>
      <c r="EKO265" s="0"/>
      <c r="EKP265" s="0"/>
      <c r="EKQ265" s="0"/>
      <c r="EKR265" s="0"/>
      <c r="EKS265" s="0"/>
      <c r="EKT265" s="0"/>
      <c r="EKU265" s="0"/>
      <c r="EKV265" s="0"/>
      <c r="EKW265" s="0"/>
      <c r="EKX265" s="0"/>
      <c r="EKY265" s="0"/>
      <c r="EKZ265" s="0"/>
      <c r="ELA265" s="0"/>
      <c r="ELB265" s="0"/>
      <c r="ELC265" s="0"/>
      <c r="ELD265" s="0"/>
      <c r="ELE265" s="0"/>
      <c r="ELF265" s="0"/>
      <c r="ELG265" s="0"/>
      <c r="ELH265" s="0"/>
      <c r="ELI265" s="0"/>
      <c r="ELJ265" s="0"/>
      <c r="ELK265" s="0"/>
      <c r="ELL265" s="0"/>
      <c r="ELM265" s="0"/>
      <c r="ELN265" s="0"/>
      <c r="ELO265" s="0"/>
      <c r="ELP265" s="0"/>
      <c r="ELQ265" s="0"/>
      <c r="ELR265" s="0"/>
      <c r="ELS265" s="0"/>
      <c r="ELT265" s="0"/>
      <c r="ELU265" s="0"/>
      <c r="ELV265" s="0"/>
      <c r="ELW265" s="0"/>
      <c r="ELX265" s="0"/>
      <c r="ELY265" s="0"/>
      <c r="ELZ265" s="0"/>
      <c r="EMA265" s="0"/>
      <c r="EMB265" s="0"/>
      <c r="EMC265" s="0"/>
      <c r="EMD265" s="0"/>
      <c r="EME265" s="0"/>
      <c r="EMF265" s="0"/>
      <c r="EMG265" s="0"/>
      <c r="EMH265" s="0"/>
      <c r="EMI265" s="0"/>
      <c r="EMJ265" s="0"/>
      <c r="EMK265" s="0"/>
      <c r="EML265" s="0"/>
      <c r="EMM265" s="0"/>
      <c r="EMN265" s="0"/>
      <c r="EMO265" s="0"/>
      <c r="EMP265" s="0"/>
      <c r="EMQ265" s="0"/>
      <c r="EMR265" s="0"/>
      <c r="EMS265" s="0"/>
      <c r="EMT265" s="0"/>
      <c r="EMU265" s="0"/>
      <c r="EMV265" s="0"/>
      <c r="EMW265" s="0"/>
      <c r="EMX265" s="0"/>
      <c r="EMY265" s="0"/>
      <c r="EMZ265" s="0"/>
      <c r="ENA265" s="0"/>
      <c r="ENB265" s="0"/>
      <c r="ENC265" s="0"/>
      <c r="END265" s="0"/>
      <c r="ENE265" s="0"/>
      <c r="ENF265" s="0"/>
      <c r="ENG265" s="0"/>
      <c r="ENH265" s="0"/>
      <c r="ENI265" s="0"/>
      <c r="ENJ265" s="0"/>
      <c r="ENK265" s="0"/>
      <c r="ENL265" s="0"/>
      <c r="ENM265" s="0"/>
      <c r="ENN265" s="0"/>
      <c r="ENO265" s="0"/>
      <c r="ENP265" s="0"/>
      <c r="ENQ265" s="0"/>
      <c r="ENR265" s="0"/>
      <c r="ENS265" s="0"/>
      <c r="ENT265" s="0"/>
      <c r="ENU265" s="0"/>
      <c r="ENV265" s="0"/>
      <c r="ENW265" s="0"/>
      <c r="ENX265" s="0"/>
      <c r="ENY265" s="0"/>
      <c r="ENZ265" s="0"/>
      <c r="EOA265" s="0"/>
      <c r="EOB265" s="0"/>
      <c r="EOC265" s="0"/>
      <c r="EOD265" s="0"/>
      <c r="EOE265" s="0"/>
      <c r="EOF265" s="0"/>
      <c r="EOG265" s="0"/>
      <c r="EOH265" s="0"/>
      <c r="EOI265" s="0"/>
      <c r="EOJ265" s="0"/>
      <c r="EOK265" s="0"/>
      <c r="EOL265" s="0"/>
      <c r="EOM265" s="0"/>
      <c r="EON265" s="0"/>
      <c r="EOO265" s="0"/>
      <c r="EOP265" s="0"/>
      <c r="EOQ265" s="0"/>
      <c r="EOR265" s="0"/>
      <c r="EOS265" s="0"/>
      <c r="EOT265" s="0"/>
      <c r="EOU265" s="0"/>
      <c r="EOV265" s="0"/>
      <c r="EOW265" s="0"/>
      <c r="EOX265" s="0"/>
      <c r="EOY265" s="0"/>
      <c r="EOZ265" s="0"/>
      <c r="EPA265" s="0"/>
      <c r="EPB265" s="0"/>
      <c r="EPC265" s="0"/>
      <c r="EPD265" s="0"/>
      <c r="EPE265" s="0"/>
      <c r="EPF265" s="0"/>
      <c r="EPG265" s="0"/>
      <c r="EPH265" s="0"/>
      <c r="EPI265" s="0"/>
      <c r="EPJ265" s="0"/>
      <c r="EPK265" s="0"/>
      <c r="EPL265" s="0"/>
      <c r="EPM265" s="0"/>
      <c r="EPN265" s="0"/>
      <c r="EPO265" s="0"/>
      <c r="EPP265" s="0"/>
      <c r="EPQ265" s="0"/>
      <c r="EPR265" s="0"/>
      <c r="EPS265" s="0"/>
      <c r="EPT265" s="0"/>
      <c r="EPU265" s="0"/>
      <c r="EPV265" s="0"/>
      <c r="EPW265" s="0"/>
      <c r="EPX265" s="0"/>
      <c r="EPY265" s="0"/>
      <c r="EPZ265" s="0"/>
      <c r="EQA265" s="0"/>
      <c r="EQB265" s="0"/>
      <c r="EQC265" s="0"/>
      <c r="EQD265" s="0"/>
      <c r="EQE265" s="0"/>
      <c r="EQF265" s="0"/>
      <c r="EQG265" s="0"/>
      <c r="EQH265" s="0"/>
      <c r="EQI265" s="0"/>
      <c r="EQJ265" s="0"/>
      <c r="EQK265" s="0"/>
      <c r="EQL265" s="0"/>
      <c r="EQM265" s="0"/>
      <c r="EQN265" s="0"/>
      <c r="EQO265" s="0"/>
      <c r="EQP265" s="0"/>
      <c r="EQQ265" s="0"/>
      <c r="EQR265" s="0"/>
      <c r="EQS265" s="0"/>
      <c r="EQT265" s="0"/>
      <c r="EQU265" s="0"/>
      <c r="EQV265" s="0"/>
      <c r="EQW265" s="0"/>
      <c r="EQX265" s="0"/>
      <c r="EQY265" s="0"/>
      <c r="EQZ265" s="0"/>
      <c r="ERA265" s="0"/>
      <c r="ERB265" s="0"/>
      <c r="ERC265" s="0"/>
      <c r="ERD265" s="0"/>
      <c r="ERE265" s="0"/>
      <c r="ERF265" s="0"/>
      <c r="ERG265" s="0"/>
      <c r="ERH265" s="0"/>
      <c r="ERI265" s="0"/>
      <c r="ERJ265" s="0"/>
      <c r="ERK265" s="0"/>
      <c r="ERL265" s="0"/>
      <c r="ERM265" s="0"/>
      <c r="ERN265" s="0"/>
      <c r="ERO265" s="0"/>
      <c r="ERP265" s="0"/>
      <c r="ERQ265" s="0"/>
      <c r="ERR265" s="0"/>
      <c r="ERS265" s="0"/>
      <c r="ERT265" s="0"/>
      <c r="ERU265" s="0"/>
      <c r="ERV265" s="0"/>
      <c r="ERW265" s="0"/>
      <c r="ERX265" s="0"/>
      <c r="ERY265" s="0"/>
      <c r="ERZ265" s="0"/>
      <c r="ESA265" s="0"/>
      <c r="ESB265" s="0"/>
      <c r="ESC265" s="0"/>
      <c r="ESD265" s="0"/>
      <c r="ESE265" s="0"/>
      <c r="ESF265" s="0"/>
      <c r="ESG265" s="0"/>
      <c r="ESH265" s="0"/>
      <c r="ESI265" s="0"/>
      <c r="ESJ265" s="0"/>
      <c r="ESK265" s="0"/>
      <c r="ESL265" s="0"/>
      <c r="ESM265" s="0"/>
      <c r="ESN265" s="0"/>
      <c r="ESO265" s="0"/>
      <c r="ESP265" s="0"/>
      <c r="ESQ265" s="0"/>
      <c r="ESR265" s="0"/>
      <c r="ESS265" s="0"/>
      <c r="EST265" s="0"/>
      <c r="ESU265" s="0"/>
      <c r="ESV265" s="0"/>
      <c r="ESW265" s="0"/>
      <c r="ESX265" s="0"/>
      <c r="ESY265" s="0"/>
      <c r="ESZ265" s="0"/>
      <c r="ETA265" s="0"/>
      <c r="ETB265" s="0"/>
      <c r="ETC265" s="0"/>
      <c r="ETD265" s="0"/>
      <c r="ETE265" s="0"/>
      <c r="ETF265" s="0"/>
      <c r="ETG265" s="0"/>
      <c r="ETH265" s="0"/>
      <c r="ETI265" s="0"/>
      <c r="ETJ265" s="0"/>
      <c r="ETK265" s="0"/>
      <c r="ETL265" s="0"/>
      <c r="ETM265" s="0"/>
      <c r="ETN265" s="0"/>
      <c r="ETO265" s="0"/>
      <c r="ETP265" s="0"/>
      <c r="ETQ265" s="0"/>
      <c r="ETR265" s="0"/>
      <c r="ETS265" s="0"/>
      <c r="ETT265" s="0"/>
      <c r="ETU265" s="0"/>
      <c r="ETV265" s="0"/>
      <c r="ETW265" s="0"/>
      <c r="ETX265" s="0"/>
      <c r="ETY265" s="0"/>
      <c r="ETZ265" s="0"/>
      <c r="EUA265" s="0"/>
      <c r="EUB265" s="0"/>
      <c r="EUC265" s="0"/>
      <c r="EUD265" s="0"/>
      <c r="EUE265" s="0"/>
      <c r="EUF265" s="0"/>
      <c r="EUG265" s="0"/>
      <c r="EUH265" s="0"/>
      <c r="EUI265" s="0"/>
      <c r="EUJ265" s="0"/>
      <c r="EUK265" s="0"/>
      <c r="EUL265" s="0"/>
      <c r="EUM265" s="0"/>
      <c r="EUN265" s="0"/>
      <c r="EUO265" s="0"/>
      <c r="EUP265" s="0"/>
      <c r="EUQ265" s="0"/>
      <c r="EUR265" s="0"/>
      <c r="EUS265" s="0"/>
      <c r="EUT265" s="0"/>
      <c r="EUU265" s="0"/>
      <c r="EUV265" s="0"/>
      <c r="EUW265" s="0"/>
      <c r="EUX265" s="0"/>
      <c r="EUY265" s="0"/>
      <c r="EUZ265" s="0"/>
      <c r="EVA265" s="0"/>
      <c r="EVB265" s="0"/>
      <c r="EVC265" s="0"/>
      <c r="EVD265" s="0"/>
      <c r="EVE265" s="0"/>
      <c r="EVF265" s="0"/>
      <c r="EVG265" s="0"/>
      <c r="EVH265" s="0"/>
      <c r="EVI265" s="0"/>
      <c r="EVJ265" s="0"/>
      <c r="EVK265" s="0"/>
      <c r="EVL265" s="0"/>
      <c r="EVM265" s="0"/>
      <c r="EVN265" s="0"/>
      <c r="EVO265" s="0"/>
      <c r="EVP265" s="0"/>
      <c r="EVQ265" s="0"/>
      <c r="EVR265" s="0"/>
      <c r="EVS265" s="0"/>
      <c r="EVT265" s="0"/>
      <c r="EVU265" s="0"/>
      <c r="EVV265" s="0"/>
      <c r="EVW265" s="0"/>
      <c r="EVX265" s="0"/>
      <c r="EVY265" s="0"/>
      <c r="EVZ265" s="0"/>
      <c r="EWA265" s="0"/>
      <c r="EWB265" s="0"/>
      <c r="EWC265" s="0"/>
      <c r="EWD265" s="0"/>
      <c r="EWE265" s="0"/>
      <c r="EWF265" s="0"/>
      <c r="EWG265" s="0"/>
      <c r="EWH265" s="0"/>
      <c r="EWI265" s="0"/>
      <c r="EWJ265" s="0"/>
      <c r="EWK265" s="0"/>
      <c r="EWL265" s="0"/>
      <c r="EWM265" s="0"/>
      <c r="EWN265" s="0"/>
      <c r="EWO265" s="0"/>
      <c r="EWP265" s="0"/>
      <c r="EWQ265" s="0"/>
      <c r="EWR265" s="0"/>
      <c r="EWS265" s="0"/>
      <c r="EWT265" s="0"/>
      <c r="EWU265" s="0"/>
      <c r="EWV265" s="0"/>
      <c r="EWW265" s="0"/>
      <c r="EWX265" s="0"/>
      <c r="EWY265" s="0"/>
      <c r="EWZ265" s="0"/>
      <c r="EXA265" s="0"/>
      <c r="EXB265" s="0"/>
      <c r="EXC265" s="0"/>
      <c r="EXD265" s="0"/>
      <c r="EXE265" s="0"/>
      <c r="EXF265" s="0"/>
      <c r="EXG265" s="0"/>
      <c r="EXH265" s="0"/>
      <c r="EXI265" s="0"/>
      <c r="EXJ265" s="0"/>
      <c r="EXK265" s="0"/>
      <c r="EXL265" s="0"/>
      <c r="EXM265" s="0"/>
      <c r="EXN265" s="0"/>
      <c r="EXO265" s="0"/>
      <c r="EXP265" s="0"/>
      <c r="EXQ265" s="0"/>
      <c r="EXR265" s="0"/>
      <c r="EXS265" s="0"/>
      <c r="EXT265" s="0"/>
      <c r="EXU265" s="0"/>
      <c r="EXV265" s="0"/>
      <c r="EXW265" s="0"/>
      <c r="EXX265" s="0"/>
      <c r="EXY265" s="0"/>
      <c r="EXZ265" s="0"/>
      <c r="EYA265" s="0"/>
      <c r="EYB265" s="0"/>
      <c r="EYC265" s="0"/>
      <c r="EYD265" s="0"/>
      <c r="EYE265" s="0"/>
      <c r="EYF265" s="0"/>
      <c r="EYG265" s="0"/>
      <c r="EYH265" s="0"/>
      <c r="EYI265" s="0"/>
      <c r="EYJ265" s="0"/>
      <c r="EYK265" s="0"/>
      <c r="EYL265" s="0"/>
      <c r="EYM265" s="0"/>
      <c r="EYN265" s="0"/>
      <c r="EYO265" s="0"/>
      <c r="EYP265" s="0"/>
      <c r="EYQ265" s="0"/>
      <c r="EYR265" s="0"/>
      <c r="EYS265" s="0"/>
      <c r="EYT265" s="0"/>
      <c r="EYU265" s="0"/>
      <c r="EYV265" s="0"/>
      <c r="EYW265" s="0"/>
      <c r="EYX265" s="0"/>
      <c r="EYY265" s="0"/>
      <c r="EYZ265" s="0"/>
      <c r="EZA265" s="0"/>
      <c r="EZB265" s="0"/>
      <c r="EZC265" s="0"/>
      <c r="EZD265" s="0"/>
      <c r="EZE265" s="0"/>
      <c r="EZF265" s="0"/>
      <c r="EZG265" s="0"/>
      <c r="EZH265" s="0"/>
      <c r="EZI265" s="0"/>
      <c r="EZJ265" s="0"/>
      <c r="EZK265" s="0"/>
      <c r="EZL265" s="0"/>
      <c r="EZM265" s="0"/>
      <c r="EZN265" s="0"/>
      <c r="EZO265" s="0"/>
      <c r="EZP265" s="0"/>
      <c r="EZQ265" s="0"/>
      <c r="EZR265" s="0"/>
      <c r="EZS265" s="0"/>
      <c r="EZT265" s="0"/>
      <c r="EZU265" s="0"/>
      <c r="EZV265" s="0"/>
      <c r="EZW265" s="0"/>
      <c r="EZX265" s="0"/>
      <c r="EZY265" s="0"/>
      <c r="EZZ265" s="0"/>
      <c r="FAA265" s="0"/>
      <c r="FAB265" s="0"/>
      <c r="FAC265" s="0"/>
      <c r="FAD265" s="0"/>
      <c r="FAE265" s="0"/>
      <c r="FAF265" s="0"/>
      <c r="FAG265" s="0"/>
      <c r="FAH265" s="0"/>
      <c r="FAI265" s="0"/>
      <c r="FAJ265" s="0"/>
      <c r="FAK265" s="0"/>
      <c r="FAL265" s="0"/>
      <c r="FAM265" s="0"/>
      <c r="FAN265" s="0"/>
      <c r="FAO265" s="0"/>
      <c r="FAP265" s="0"/>
      <c r="FAQ265" s="0"/>
      <c r="FAR265" s="0"/>
      <c r="FAS265" s="0"/>
      <c r="FAT265" s="0"/>
      <c r="FAU265" s="0"/>
      <c r="FAV265" s="0"/>
      <c r="FAW265" s="0"/>
      <c r="FAX265" s="0"/>
      <c r="FAY265" s="0"/>
      <c r="FAZ265" s="0"/>
      <c r="FBA265" s="0"/>
      <c r="FBB265" s="0"/>
      <c r="FBC265" s="0"/>
      <c r="FBD265" s="0"/>
      <c r="FBE265" s="0"/>
      <c r="FBF265" s="0"/>
      <c r="FBG265" s="0"/>
      <c r="FBH265" s="0"/>
      <c r="FBI265" s="0"/>
      <c r="FBJ265" s="0"/>
      <c r="FBK265" s="0"/>
      <c r="FBL265" s="0"/>
      <c r="FBM265" s="0"/>
      <c r="FBN265" s="0"/>
      <c r="FBO265" s="0"/>
      <c r="FBP265" s="0"/>
      <c r="FBQ265" s="0"/>
      <c r="FBR265" s="0"/>
      <c r="FBS265" s="0"/>
      <c r="FBT265" s="0"/>
      <c r="FBU265" s="0"/>
      <c r="FBV265" s="0"/>
      <c r="FBW265" s="0"/>
      <c r="FBX265" s="0"/>
      <c r="FBY265" s="0"/>
      <c r="FBZ265" s="0"/>
      <c r="FCA265" s="0"/>
      <c r="FCB265" s="0"/>
      <c r="FCC265" s="0"/>
      <c r="FCD265" s="0"/>
      <c r="FCE265" s="0"/>
      <c r="FCF265" s="0"/>
      <c r="FCG265" s="0"/>
      <c r="FCH265" s="0"/>
      <c r="FCI265" s="0"/>
      <c r="FCJ265" s="0"/>
      <c r="FCK265" s="0"/>
      <c r="FCL265" s="0"/>
      <c r="FCM265" s="0"/>
      <c r="FCN265" s="0"/>
      <c r="FCO265" s="0"/>
      <c r="FCP265" s="0"/>
      <c r="FCQ265" s="0"/>
      <c r="FCR265" s="0"/>
      <c r="FCS265" s="0"/>
      <c r="FCT265" s="0"/>
      <c r="FCU265" s="0"/>
      <c r="FCV265" s="0"/>
      <c r="FCW265" s="0"/>
      <c r="FCX265" s="0"/>
      <c r="FCY265" s="0"/>
      <c r="FCZ265" s="0"/>
      <c r="FDA265" s="0"/>
      <c r="FDB265" s="0"/>
      <c r="FDC265" s="0"/>
      <c r="FDD265" s="0"/>
      <c r="FDE265" s="0"/>
      <c r="FDF265" s="0"/>
      <c r="FDG265" s="0"/>
      <c r="FDH265" s="0"/>
      <c r="FDI265" s="0"/>
      <c r="FDJ265" s="0"/>
      <c r="FDK265" s="0"/>
      <c r="FDL265" s="0"/>
      <c r="FDM265" s="0"/>
      <c r="FDN265" s="0"/>
      <c r="FDO265" s="0"/>
      <c r="FDP265" s="0"/>
      <c r="FDQ265" s="0"/>
      <c r="FDR265" s="0"/>
      <c r="FDS265" s="0"/>
      <c r="FDT265" s="0"/>
      <c r="FDU265" s="0"/>
      <c r="FDV265" s="0"/>
      <c r="FDW265" s="0"/>
      <c r="FDX265" s="0"/>
      <c r="FDY265" s="0"/>
      <c r="FDZ265" s="0"/>
      <c r="FEA265" s="0"/>
      <c r="FEB265" s="0"/>
      <c r="FEC265" s="0"/>
      <c r="FED265" s="0"/>
      <c r="FEE265" s="0"/>
      <c r="FEF265" s="0"/>
      <c r="FEG265" s="0"/>
      <c r="FEH265" s="0"/>
      <c r="FEI265" s="0"/>
      <c r="FEJ265" s="0"/>
      <c r="FEK265" s="0"/>
      <c r="FEL265" s="0"/>
      <c r="FEM265" s="0"/>
      <c r="FEN265" s="0"/>
      <c r="FEO265" s="0"/>
      <c r="FEP265" s="0"/>
      <c r="FEQ265" s="0"/>
      <c r="FER265" s="0"/>
      <c r="FES265" s="0"/>
      <c r="FET265" s="0"/>
      <c r="FEU265" s="0"/>
      <c r="FEV265" s="0"/>
      <c r="FEW265" s="0"/>
      <c r="FEX265" s="0"/>
      <c r="FEY265" s="0"/>
      <c r="FEZ265" s="0"/>
      <c r="FFA265" s="0"/>
      <c r="FFB265" s="0"/>
      <c r="FFC265" s="0"/>
      <c r="FFD265" s="0"/>
      <c r="FFE265" s="0"/>
      <c r="FFF265" s="0"/>
      <c r="FFG265" s="0"/>
      <c r="FFH265" s="0"/>
      <c r="FFI265" s="0"/>
      <c r="FFJ265" s="0"/>
      <c r="FFK265" s="0"/>
      <c r="FFL265" s="0"/>
      <c r="FFM265" s="0"/>
      <c r="FFN265" s="0"/>
      <c r="FFO265" s="0"/>
      <c r="FFP265" s="0"/>
      <c r="FFQ265" s="0"/>
      <c r="FFR265" s="0"/>
      <c r="FFS265" s="0"/>
      <c r="FFT265" s="0"/>
      <c r="FFU265" s="0"/>
      <c r="FFV265" s="0"/>
      <c r="FFW265" s="0"/>
      <c r="FFX265" s="0"/>
      <c r="FFY265" s="0"/>
      <c r="FFZ265" s="0"/>
      <c r="FGA265" s="0"/>
      <c r="FGB265" s="0"/>
      <c r="FGC265" s="0"/>
      <c r="FGD265" s="0"/>
      <c r="FGE265" s="0"/>
      <c r="FGF265" s="0"/>
      <c r="FGG265" s="0"/>
      <c r="FGH265" s="0"/>
      <c r="FGI265" s="0"/>
      <c r="FGJ265" s="0"/>
      <c r="FGK265" s="0"/>
      <c r="FGL265" s="0"/>
      <c r="FGM265" s="0"/>
      <c r="FGN265" s="0"/>
      <c r="FGO265" s="0"/>
      <c r="FGP265" s="0"/>
      <c r="FGQ265" s="0"/>
      <c r="FGR265" s="0"/>
      <c r="FGS265" s="0"/>
      <c r="FGT265" s="0"/>
      <c r="FGU265" s="0"/>
      <c r="FGV265" s="0"/>
      <c r="FGW265" s="0"/>
      <c r="FGX265" s="0"/>
      <c r="FGY265" s="0"/>
      <c r="FGZ265" s="0"/>
      <c r="FHA265" s="0"/>
      <c r="FHB265" s="0"/>
      <c r="FHC265" s="0"/>
      <c r="FHD265" s="0"/>
      <c r="FHE265" s="0"/>
      <c r="FHF265" s="0"/>
      <c r="FHG265" s="0"/>
      <c r="FHH265" s="0"/>
      <c r="FHI265" s="0"/>
      <c r="FHJ265" s="0"/>
      <c r="FHK265" s="0"/>
      <c r="FHL265" s="0"/>
      <c r="FHM265" s="0"/>
      <c r="FHN265" s="0"/>
      <c r="FHO265" s="0"/>
      <c r="FHP265" s="0"/>
      <c r="FHQ265" s="0"/>
      <c r="FHR265" s="0"/>
      <c r="FHS265" s="0"/>
      <c r="FHT265" s="0"/>
      <c r="FHU265" s="0"/>
      <c r="FHV265" s="0"/>
      <c r="FHW265" s="0"/>
      <c r="FHX265" s="0"/>
      <c r="FHY265" s="0"/>
      <c r="FHZ265" s="0"/>
      <c r="FIA265" s="0"/>
      <c r="FIB265" s="0"/>
      <c r="FIC265" s="0"/>
      <c r="FID265" s="0"/>
      <c r="FIE265" s="0"/>
      <c r="FIF265" s="0"/>
      <c r="FIG265" s="0"/>
      <c r="FIH265" s="0"/>
      <c r="FII265" s="0"/>
      <c r="FIJ265" s="0"/>
      <c r="FIK265" s="0"/>
      <c r="FIL265" s="0"/>
      <c r="FIM265" s="0"/>
      <c r="FIN265" s="0"/>
      <c r="FIO265" s="0"/>
      <c r="FIP265" s="0"/>
      <c r="FIQ265" s="0"/>
      <c r="FIR265" s="0"/>
      <c r="FIS265" s="0"/>
      <c r="FIT265" s="0"/>
      <c r="FIU265" s="0"/>
      <c r="FIV265" s="0"/>
      <c r="FIW265" s="0"/>
      <c r="FIX265" s="0"/>
      <c r="FIY265" s="0"/>
      <c r="FIZ265" s="0"/>
      <c r="FJA265" s="0"/>
      <c r="FJB265" s="0"/>
      <c r="FJC265" s="0"/>
      <c r="FJD265" s="0"/>
      <c r="FJE265" s="0"/>
      <c r="FJF265" s="0"/>
      <c r="FJG265" s="0"/>
      <c r="FJH265" s="0"/>
      <c r="FJI265" s="0"/>
      <c r="FJJ265" s="0"/>
      <c r="FJK265" s="0"/>
      <c r="FJL265" s="0"/>
      <c r="FJM265" s="0"/>
      <c r="FJN265" s="0"/>
      <c r="FJO265" s="0"/>
      <c r="FJP265" s="0"/>
      <c r="FJQ265" s="0"/>
      <c r="FJR265" s="0"/>
      <c r="FJS265" s="0"/>
      <c r="FJT265" s="0"/>
      <c r="FJU265" s="0"/>
      <c r="FJV265" s="0"/>
      <c r="FJW265" s="0"/>
      <c r="FJX265" s="0"/>
      <c r="FJY265" s="0"/>
      <c r="FJZ265" s="0"/>
      <c r="FKA265" s="0"/>
      <c r="FKB265" s="0"/>
      <c r="FKC265" s="0"/>
      <c r="FKD265" s="0"/>
      <c r="FKE265" s="0"/>
      <c r="FKF265" s="0"/>
      <c r="FKG265" s="0"/>
      <c r="FKH265" s="0"/>
      <c r="FKI265" s="0"/>
      <c r="FKJ265" s="0"/>
      <c r="FKK265" s="0"/>
      <c r="FKL265" s="0"/>
      <c r="FKM265" s="0"/>
      <c r="FKN265" s="0"/>
      <c r="FKO265" s="0"/>
      <c r="FKP265" s="0"/>
      <c r="FKQ265" s="0"/>
      <c r="FKR265" s="0"/>
      <c r="FKS265" s="0"/>
      <c r="FKT265" s="0"/>
      <c r="FKU265" s="0"/>
      <c r="FKV265" s="0"/>
      <c r="FKW265" s="0"/>
      <c r="FKX265" s="0"/>
      <c r="FKY265" s="0"/>
      <c r="FKZ265" s="0"/>
      <c r="FLA265" s="0"/>
      <c r="FLB265" s="0"/>
      <c r="FLC265" s="0"/>
      <c r="FLD265" s="0"/>
      <c r="FLE265" s="0"/>
      <c r="FLF265" s="0"/>
      <c r="FLG265" s="0"/>
      <c r="FLH265" s="0"/>
      <c r="FLI265" s="0"/>
      <c r="FLJ265" s="0"/>
      <c r="FLK265" s="0"/>
      <c r="FLL265" s="0"/>
      <c r="FLM265" s="0"/>
      <c r="FLN265" s="0"/>
      <c r="FLO265" s="0"/>
      <c r="FLP265" s="0"/>
      <c r="FLQ265" s="0"/>
      <c r="FLR265" s="0"/>
      <c r="FLS265" s="0"/>
      <c r="FLT265" s="0"/>
      <c r="FLU265" s="0"/>
      <c r="FLV265" s="0"/>
      <c r="FLW265" s="0"/>
      <c r="FLX265" s="0"/>
      <c r="FLY265" s="0"/>
      <c r="FLZ265" s="0"/>
      <c r="FMA265" s="0"/>
      <c r="FMB265" s="0"/>
      <c r="FMC265" s="0"/>
      <c r="FMD265" s="0"/>
      <c r="FME265" s="0"/>
      <c r="FMF265" s="0"/>
      <c r="FMG265" s="0"/>
      <c r="FMH265" s="0"/>
      <c r="FMI265" s="0"/>
      <c r="FMJ265" s="0"/>
      <c r="FMK265" s="0"/>
      <c r="FML265" s="0"/>
      <c r="FMM265" s="0"/>
      <c r="FMN265" s="0"/>
      <c r="FMO265" s="0"/>
      <c r="FMP265" s="0"/>
      <c r="FMQ265" s="0"/>
      <c r="FMR265" s="0"/>
      <c r="FMS265" s="0"/>
      <c r="FMT265" s="0"/>
      <c r="FMU265" s="0"/>
      <c r="FMV265" s="0"/>
      <c r="FMW265" s="0"/>
      <c r="FMX265" s="0"/>
      <c r="FMY265" s="0"/>
      <c r="FMZ265" s="0"/>
      <c r="FNA265" s="0"/>
      <c r="FNB265" s="0"/>
      <c r="FNC265" s="0"/>
      <c r="FND265" s="0"/>
      <c r="FNE265" s="0"/>
      <c r="FNF265" s="0"/>
      <c r="FNG265" s="0"/>
      <c r="FNH265" s="0"/>
      <c r="FNI265" s="0"/>
      <c r="FNJ265" s="0"/>
      <c r="FNK265" s="0"/>
      <c r="FNL265" s="0"/>
      <c r="FNM265" s="0"/>
      <c r="FNN265" s="0"/>
      <c r="FNO265" s="0"/>
      <c r="FNP265" s="0"/>
      <c r="FNQ265" s="0"/>
      <c r="FNR265" s="0"/>
      <c r="FNS265" s="0"/>
      <c r="FNT265" s="0"/>
      <c r="FNU265" s="0"/>
      <c r="FNV265" s="0"/>
      <c r="FNW265" s="0"/>
      <c r="FNX265" s="0"/>
      <c r="FNY265" s="0"/>
      <c r="FNZ265" s="0"/>
      <c r="FOA265" s="0"/>
      <c r="FOB265" s="0"/>
      <c r="FOC265" s="0"/>
      <c r="FOD265" s="0"/>
      <c r="FOE265" s="0"/>
      <c r="FOF265" s="0"/>
      <c r="FOG265" s="0"/>
      <c r="FOH265" s="0"/>
      <c r="FOI265" s="0"/>
      <c r="FOJ265" s="0"/>
      <c r="FOK265" s="0"/>
      <c r="FOL265" s="0"/>
      <c r="FOM265" s="0"/>
      <c r="FON265" s="0"/>
      <c r="FOO265" s="0"/>
      <c r="FOP265" s="0"/>
      <c r="FOQ265" s="0"/>
      <c r="FOR265" s="0"/>
      <c r="FOS265" s="0"/>
      <c r="FOT265" s="0"/>
      <c r="FOU265" s="0"/>
      <c r="FOV265" s="0"/>
      <c r="FOW265" s="0"/>
      <c r="FOX265" s="0"/>
      <c r="FOY265" s="0"/>
      <c r="FOZ265" s="0"/>
      <c r="FPA265" s="0"/>
      <c r="FPB265" s="0"/>
      <c r="FPC265" s="0"/>
      <c r="FPD265" s="0"/>
      <c r="FPE265" s="0"/>
      <c r="FPF265" s="0"/>
      <c r="FPG265" s="0"/>
      <c r="FPH265" s="0"/>
      <c r="FPI265" s="0"/>
      <c r="FPJ265" s="0"/>
      <c r="FPK265" s="0"/>
      <c r="FPL265" s="0"/>
      <c r="FPM265" s="0"/>
      <c r="FPN265" s="0"/>
      <c r="FPO265" s="0"/>
      <c r="FPP265" s="0"/>
      <c r="FPQ265" s="0"/>
      <c r="FPR265" s="0"/>
      <c r="FPS265" s="0"/>
      <c r="FPT265" s="0"/>
      <c r="FPU265" s="0"/>
      <c r="FPV265" s="0"/>
      <c r="FPW265" s="0"/>
      <c r="FPX265" s="0"/>
      <c r="FPY265" s="0"/>
      <c r="FPZ265" s="0"/>
      <c r="FQA265" s="0"/>
      <c r="FQB265" s="0"/>
      <c r="FQC265" s="0"/>
      <c r="FQD265" s="0"/>
      <c r="FQE265" s="0"/>
      <c r="FQF265" s="0"/>
      <c r="FQG265" s="0"/>
      <c r="FQH265" s="0"/>
      <c r="FQI265" s="0"/>
      <c r="FQJ265" s="0"/>
      <c r="FQK265" s="0"/>
      <c r="FQL265" s="0"/>
      <c r="FQM265" s="0"/>
      <c r="FQN265" s="0"/>
      <c r="FQO265" s="0"/>
      <c r="FQP265" s="0"/>
      <c r="FQQ265" s="0"/>
      <c r="FQR265" s="0"/>
      <c r="FQS265" s="0"/>
      <c r="FQT265" s="0"/>
      <c r="FQU265" s="0"/>
      <c r="FQV265" s="0"/>
      <c r="FQW265" s="0"/>
      <c r="FQX265" s="0"/>
      <c r="FQY265" s="0"/>
      <c r="FQZ265" s="0"/>
      <c r="FRA265" s="0"/>
      <c r="FRB265" s="0"/>
      <c r="FRC265" s="0"/>
      <c r="FRD265" s="0"/>
      <c r="FRE265" s="0"/>
      <c r="FRF265" s="0"/>
      <c r="FRG265" s="0"/>
      <c r="FRH265" s="0"/>
      <c r="FRI265" s="0"/>
      <c r="FRJ265" s="0"/>
      <c r="FRK265" s="0"/>
      <c r="FRL265" s="0"/>
      <c r="FRM265" s="0"/>
      <c r="FRN265" s="0"/>
      <c r="FRO265" s="0"/>
      <c r="FRP265" s="0"/>
      <c r="FRQ265" s="0"/>
      <c r="FRR265" s="0"/>
      <c r="FRS265" s="0"/>
      <c r="FRT265" s="0"/>
      <c r="FRU265" s="0"/>
      <c r="FRV265" s="0"/>
      <c r="FRW265" s="0"/>
      <c r="FRX265" s="0"/>
      <c r="FRY265" s="0"/>
      <c r="FRZ265" s="0"/>
      <c r="FSA265" s="0"/>
      <c r="FSB265" s="0"/>
      <c r="FSC265" s="0"/>
      <c r="FSD265" s="0"/>
      <c r="FSE265" s="0"/>
      <c r="FSF265" s="0"/>
      <c r="FSG265" s="0"/>
      <c r="FSH265" s="0"/>
      <c r="FSI265" s="0"/>
      <c r="FSJ265" s="0"/>
      <c r="FSK265" s="0"/>
      <c r="FSL265" s="0"/>
      <c r="FSM265" s="0"/>
      <c r="FSN265" s="0"/>
      <c r="FSO265" s="0"/>
      <c r="FSP265" s="0"/>
      <c r="FSQ265" s="0"/>
      <c r="FSR265" s="0"/>
      <c r="FSS265" s="0"/>
      <c r="FST265" s="0"/>
      <c r="FSU265" s="0"/>
      <c r="FSV265" s="0"/>
      <c r="FSW265" s="0"/>
      <c r="FSX265" s="0"/>
      <c r="FSY265" s="0"/>
      <c r="FSZ265" s="0"/>
      <c r="FTA265" s="0"/>
      <c r="FTB265" s="0"/>
      <c r="FTC265" s="0"/>
      <c r="FTD265" s="0"/>
      <c r="FTE265" s="0"/>
      <c r="FTF265" s="0"/>
      <c r="FTG265" s="0"/>
      <c r="FTH265" s="0"/>
      <c r="FTI265" s="0"/>
      <c r="FTJ265" s="0"/>
      <c r="FTK265" s="0"/>
      <c r="FTL265" s="0"/>
      <c r="FTM265" s="0"/>
      <c r="FTN265" s="0"/>
      <c r="FTO265" s="0"/>
      <c r="FTP265" s="0"/>
      <c r="FTQ265" s="0"/>
      <c r="FTR265" s="0"/>
      <c r="FTS265" s="0"/>
      <c r="FTT265" s="0"/>
      <c r="FTU265" s="0"/>
      <c r="FTV265" s="0"/>
      <c r="FTW265" s="0"/>
      <c r="FTX265" s="0"/>
      <c r="FTY265" s="0"/>
      <c r="FTZ265" s="0"/>
      <c r="FUA265" s="0"/>
      <c r="FUB265" s="0"/>
      <c r="FUC265" s="0"/>
      <c r="FUD265" s="0"/>
      <c r="FUE265" s="0"/>
      <c r="FUF265" s="0"/>
      <c r="FUG265" s="0"/>
      <c r="FUH265" s="0"/>
      <c r="FUI265" s="0"/>
      <c r="FUJ265" s="0"/>
      <c r="FUK265" s="0"/>
      <c r="FUL265" s="0"/>
      <c r="FUM265" s="0"/>
      <c r="FUN265" s="0"/>
      <c r="FUO265" s="0"/>
      <c r="FUP265" s="0"/>
      <c r="FUQ265" s="0"/>
      <c r="FUR265" s="0"/>
      <c r="FUS265" s="0"/>
      <c r="FUT265" s="0"/>
      <c r="FUU265" s="0"/>
      <c r="FUV265" s="0"/>
      <c r="FUW265" s="0"/>
      <c r="FUX265" s="0"/>
      <c r="FUY265" s="0"/>
      <c r="FUZ265" s="0"/>
      <c r="FVA265" s="0"/>
      <c r="FVB265" s="0"/>
      <c r="FVC265" s="0"/>
      <c r="FVD265" s="0"/>
      <c r="FVE265" s="0"/>
      <c r="FVF265" s="0"/>
      <c r="FVG265" s="0"/>
      <c r="FVH265" s="0"/>
      <c r="FVI265" s="0"/>
      <c r="FVJ265" s="0"/>
      <c r="FVK265" s="0"/>
      <c r="FVL265" s="0"/>
      <c r="FVM265" s="0"/>
      <c r="FVN265" s="0"/>
      <c r="FVO265" s="0"/>
      <c r="FVP265" s="0"/>
      <c r="FVQ265" s="0"/>
      <c r="FVR265" s="0"/>
      <c r="FVS265" s="0"/>
      <c r="FVT265" s="0"/>
      <c r="FVU265" s="0"/>
      <c r="FVV265" s="0"/>
      <c r="FVW265" s="0"/>
      <c r="FVX265" s="0"/>
      <c r="FVY265" s="0"/>
      <c r="FVZ265" s="0"/>
      <c r="FWA265" s="0"/>
      <c r="FWB265" s="0"/>
      <c r="FWC265" s="0"/>
      <c r="FWD265" s="0"/>
      <c r="FWE265" s="0"/>
      <c r="FWF265" s="0"/>
      <c r="FWG265" s="0"/>
      <c r="FWH265" s="0"/>
      <c r="FWI265" s="0"/>
      <c r="FWJ265" s="0"/>
      <c r="FWK265" s="0"/>
      <c r="FWL265" s="0"/>
      <c r="FWM265" s="0"/>
      <c r="FWN265" s="0"/>
      <c r="FWO265" s="0"/>
      <c r="FWP265" s="0"/>
      <c r="FWQ265" s="0"/>
      <c r="FWR265" s="0"/>
      <c r="FWS265" s="0"/>
      <c r="FWT265" s="0"/>
      <c r="FWU265" s="0"/>
      <c r="FWV265" s="0"/>
      <c r="FWW265" s="0"/>
      <c r="FWX265" s="0"/>
      <c r="FWY265" s="0"/>
      <c r="FWZ265" s="0"/>
      <c r="FXA265" s="0"/>
      <c r="FXB265" s="0"/>
      <c r="FXC265" s="0"/>
      <c r="FXD265" s="0"/>
      <c r="FXE265" s="0"/>
      <c r="FXF265" s="0"/>
      <c r="FXG265" s="0"/>
      <c r="FXH265" s="0"/>
      <c r="FXI265" s="0"/>
      <c r="FXJ265" s="0"/>
      <c r="FXK265" s="0"/>
      <c r="FXL265" s="0"/>
      <c r="FXM265" s="0"/>
      <c r="FXN265" s="0"/>
      <c r="FXO265" s="0"/>
      <c r="FXP265" s="0"/>
      <c r="FXQ265" s="0"/>
      <c r="FXR265" s="0"/>
      <c r="FXS265" s="0"/>
      <c r="FXT265" s="0"/>
      <c r="FXU265" s="0"/>
      <c r="FXV265" s="0"/>
      <c r="FXW265" s="0"/>
      <c r="FXX265" s="0"/>
      <c r="FXY265" s="0"/>
      <c r="FXZ265" s="0"/>
      <c r="FYA265" s="0"/>
      <c r="FYB265" s="0"/>
      <c r="FYC265" s="0"/>
      <c r="FYD265" s="0"/>
      <c r="FYE265" s="0"/>
      <c r="FYF265" s="0"/>
      <c r="FYG265" s="0"/>
      <c r="FYH265" s="0"/>
      <c r="FYI265" s="0"/>
      <c r="FYJ265" s="0"/>
      <c r="FYK265" s="0"/>
      <c r="FYL265" s="0"/>
      <c r="FYM265" s="0"/>
      <c r="FYN265" s="0"/>
      <c r="FYO265" s="0"/>
      <c r="FYP265" s="0"/>
      <c r="FYQ265" s="0"/>
      <c r="FYR265" s="0"/>
      <c r="FYS265" s="0"/>
      <c r="FYT265" s="0"/>
      <c r="FYU265" s="0"/>
      <c r="FYV265" s="0"/>
      <c r="FYW265" s="0"/>
      <c r="FYX265" s="0"/>
      <c r="FYY265" s="0"/>
      <c r="FYZ265" s="0"/>
      <c r="FZA265" s="0"/>
      <c r="FZB265" s="0"/>
      <c r="FZC265" s="0"/>
      <c r="FZD265" s="0"/>
      <c r="FZE265" s="0"/>
      <c r="FZF265" s="0"/>
      <c r="FZG265" s="0"/>
      <c r="FZH265" s="0"/>
      <c r="FZI265" s="0"/>
      <c r="FZJ265" s="0"/>
      <c r="FZK265" s="0"/>
      <c r="FZL265" s="0"/>
      <c r="FZM265" s="0"/>
      <c r="FZN265" s="0"/>
      <c r="FZO265" s="0"/>
      <c r="FZP265" s="0"/>
      <c r="FZQ265" s="0"/>
      <c r="FZR265" s="0"/>
      <c r="FZS265" s="0"/>
      <c r="FZT265" s="0"/>
      <c r="FZU265" s="0"/>
      <c r="FZV265" s="0"/>
      <c r="FZW265" s="0"/>
      <c r="FZX265" s="0"/>
      <c r="FZY265" s="0"/>
      <c r="FZZ265" s="0"/>
      <c r="GAA265" s="0"/>
      <c r="GAB265" s="0"/>
      <c r="GAC265" s="0"/>
      <c r="GAD265" s="0"/>
      <c r="GAE265" s="0"/>
      <c r="GAF265" s="0"/>
      <c r="GAG265" s="0"/>
      <c r="GAH265" s="0"/>
      <c r="GAI265" s="0"/>
      <c r="GAJ265" s="0"/>
      <c r="GAK265" s="0"/>
      <c r="GAL265" s="0"/>
      <c r="GAM265" s="0"/>
      <c r="GAN265" s="0"/>
      <c r="GAO265" s="0"/>
      <c r="GAP265" s="0"/>
      <c r="GAQ265" s="0"/>
      <c r="GAR265" s="0"/>
      <c r="GAS265" s="0"/>
      <c r="GAT265" s="0"/>
      <c r="GAU265" s="0"/>
      <c r="GAV265" s="0"/>
      <c r="GAW265" s="0"/>
      <c r="GAX265" s="0"/>
      <c r="GAY265" s="0"/>
      <c r="GAZ265" s="0"/>
      <c r="GBA265" s="0"/>
      <c r="GBB265" s="0"/>
      <c r="GBC265" s="0"/>
      <c r="GBD265" s="0"/>
      <c r="GBE265" s="0"/>
      <c r="GBF265" s="0"/>
      <c r="GBG265" s="0"/>
      <c r="GBH265" s="0"/>
      <c r="GBI265" s="0"/>
      <c r="GBJ265" s="0"/>
      <c r="GBK265" s="0"/>
      <c r="GBL265" s="0"/>
      <c r="GBM265" s="0"/>
      <c r="GBN265" s="0"/>
      <c r="GBO265" s="0"/>
      <c r="GBP265" s="0"/>
      <c r="GBQ265" s="0"/>
      <c r="GBR265" s="0"/>
      <c r="GBS265" s="0"/>
      <c r="GBT265" s="0"/>
      <c r="GBU265" s="0"/>
      <c r="GBV265" s="0"/>
      <c r="GBW265" s="0"/>
      <c r="GBX265" s="0"/>
      <c r="GBY265" s="0"/>
      <c r="GBZ265" s="0"/>
      <c r="GCA265" s="0"/>
      <c r="GCB265" s="0"/>
      <c r="GCC265" s="0"/>
      <c r="GCD265" s="0"/>
      <c r="GCE265" s="0"/>
      <c r="GCF265" s="0"/>
      <c r="GCG265" s="0"/>
      <c r="GCH265" s="0"/>
      <c r="GCI265" s="0"/>
      <c r="GCJ265" s="0"/>
      <c r="GCK265" s="0"/>
      <c r="GCL265" s="0"/>
      <c r="GCM265" s="0"/>
      <c r="GCN265" s="0"/>
      <c r="GCO265" s="0"/>
      <c r="GCP265" s="0"/>
      <c r="GCQ265" s="0"/>
      <c r="GCR265" s="0"/>
      <c r="GCS265" s="0"/>
      <c r="GCT265" s="0"/>
      <c r="GCU265" s="0"/>
      <c r="GCV265" s="0"/>
      <c r="GCW265" s="0"/>
      <c r="GCX265" s="0"/>
      <c r="GCY265" s="0"/>
      <c r="GCZ265" s="0"/>
      <c r="GDA265" s="0"/>
      <c r="GDB265" s="0"/>
      <c r="GDC265" s="0"/>
      <c r="GDD265" s="0"/>
      <c r="GDE265" s="0"/>
      <c r="GDF265" s="0"/>
      <c r="GDG265" s="0"/>
      <c r="GDH265" s="0"/>
      <c r="GDI265" s="0"/>
      <c r="GDJ265" s="0"/>
      <c r="GDK265" s="0"/>
      <c r="GDL265" s="0"/>
      <c r="GDM265" s="0"/>
      <c r="GDN265" s="0"/>
      <c r="GDO265" s="0"/>
      <c r="GDP265" s="0"/>
      <c r="GDQ265" s="0"/>
      <c r="GDR265" s="0"/>
      <c r="GDS265" s="0"/>
      <c r="GDT265" s="0"/>
      <c r="GDU265" s="0"/>
      <c r="GDV265" s="0"/>
      <c r="GDW265" s="0"/>
      <c r="GDX265" s="0"/>
      <c r="GDY265" s="0"/>
      <c r="GDZ265" s="0"/>
      <c r="GEA265" s="0"/>
      <c r="GEB265" s="0"/>
      <c r="GEC265" s="0"/>
      <c r="GED265" s="0"/>
      <c r="GEE265" s="0"/>
      <c r="GEF265" s="0"/>
      <c r="GEG265" s="0"/>
      <c r="GEH265" s="0"/>
      <c r="GEI265" s="0"/>
      <c r="GEJ265" s="0"/>
      <c r="GEK265" s="0"/>
      <c r="GEL265" s="0"/>
      <c r="GEM265" s="0"/>
      <c r="GEN265" s="0"/>
      <c r="GEO265" s="0"/>
      <c r="GEP265" s="0"/>
      <c r="GEQ265" s="0"/>
      <c r="GER265" s="0"/>
      <c r="GES265" s="0"/>
      <c r="GET265" s="0"/>
      <c r="GEU265" s="0"/>
      <c r="GEV265" s="0"/>
      <c r="GEW265" s="0"/>
      <c r="GEX265" s="0"/>
      <c r="GEY265" s="0"/>
      <c r="GEZ265" s="0"/>
      <c r="GFA265" s="0"/>
      <c r="GFB265" s="0"/>
      <c r="GFC265" s="0"/>
      <c r="GFD265" s="0"/>
      <c r="GFE265" s="0"/>
      <c r="GFF265" s="0"/>
      <c r="GFG265" s="0"/>
      <c r="GFH265" s="0"/>
      <c r="GFI265" s="0"/>
      <c r="GFJ265" s="0"/>
      <c r="GFK265" s="0"/>
      <c r="GFL265" s="0"/>
      <c r="GFM265" s="0"/>
      <c r="GFN265" s="0"/>
      <c r="GFO265" s="0"/>
      <c r="GFP265" s="0"/>
      <c r="GFQ265" s="0"/>
      <c r="GFR265" s="0"/>
      <c r="GFS265" s="0"/>
      <c r="GFT265" s="0"/>
      <c r="GFU265" s="0"/>
      <c r="GFV265" s="0"/>
      <c r="GFW265" s="0"/>
      <c r="GFX265" s="0"/>
      <c r="GFY265" s="0"/>
      <c r="GFZ265" s="0"/>
      <c r="GGA265" s="0"/>
      <c r="GGB265" s="0"/>
      <c r="GGC265" s="0"/>
      <c r="GGD265" s="0"/>
      <c r="GGE265" s="0"/>
      <c r="GGF265" s="0"/>
      <c r="GGG265" s="0"/>
      <c r="GGH265" s="0"/>
      <c r="GGI265" s="0"/>
      <c r="GGJ265" s="0"/>
      <c r="GGK265" s="0"/>
      <c r="GGL265" s="0"/>
      <c r="GGM265" s="0"/>
      <c r="GGN265" s="0"/>
      <c r="GGO265" s="0"/>
      <c r="GGP265" s="0"/>
      <c r="GGQ265" s="0"/>
      <c r="GGR265" s="0"/>
      <c r="GGS265" s="0"/>
      <c r="GGT265" s="0"/>
      <c r="GGU265" s="0"/>
      <c r="GGV265" s="0"/>
      <c r="GGW265" s="0"/>
      <c r="GGX265" s="0"/>
      <c r="GGY265" s="0"/>
      <c r="GGZ265" s="0"/>
      <c r="GHA265" s="0"/>
      <c r="GHB265" s="0"/>
      <c r="GHC265" s="0"/>
      <c r="GHD265" s="0"/>
      <c r="GHE265" s="0"/>
      <c r="GHF265" s="0"/>
      <c r="GHG265" s="0"/>
      <c r="GHH265" s="0"/>
      <c r="GHI265" s="0"/>
      <c r="GHJ265" s="0"/>
      <c r="GHK265" s="0"/>
      <c r="GHL265" s="0"/>
      <c r="GHM265" s="0"/>
      <c r="GHN265" s="0"/>
      <c r="GHO265" s="0"/>
      <c r="GHP265" s="0"/>
      <c r="GHQ265" s="0"/>
      <c r="GHR265" s="0"/>
      <c r="GHS265" s="0"/>
      <c r="GHT265" s="0"/>
      <c r="GHU265" s="0"/>
      <c r="GHV265" s="0"/>
      <c r="GHW265" s="0"/>
      <c r="GHX265" s="0"/>
      <c r="GHY265" s="0"/>
      <c r="GHZ265" s="0"/>
      <c r="GIA265" s="0"/>
      <c r="GIB265" s="0"/>
      <c r="GIC265" s="0"/>
      <c r="GID265" s="0"/>
      <c r="GIE265" s="0"/>
      <c r="GIF265" s="0"/>
      <c r="GIG265" s="0"/>
      <c r="GIH265" s="0"/>
      <c r="GII265" s="0"/>
      <c r="GIJ265" s="0"/>
      <c r="GIK265" s="0"/>
      <c r="GIL265" s="0"/>
      <c r="GIM265" s="0"/>
      <c r="GIN265" s="0"/>
      <c r="GIO265" s="0"/>
      <c r="GIP265" s="0"/>
      <c r="GIQ265" s="0"/>
      <c r="GIR265" s="0"/>
      <c r="GIS265" s="0"/>
      <c r="GIT265" s="0"/>
      <c r="GIU265" s="0"/>
      <c r="GIV265" s="0"/>
      <c r="GIW265" s="0"/>
      <c r="GIX265" s="0"/>
      <c r="GIY265" s="0"/>
      <c r="GIZ265" s="0"/>
      <c r="GJA265" s="0"/>
      <c r="GJB265" s="0"/>
      <c r="GJC265" s="0"/>
      <c r="GJD265" s="0"/>
      <c r="GJE265" s="0"/>
      <c r="GJF265" s="0"/>
      <c r="GJG265" s="0"/>
      <c r="GJH265" s="0"/>
      <c r="GJI265" s="0"/>
      <c r="GJJ265" s="0"/>
      <c r="GJK265" s="0"/>
      <c r="GJL265" s="0"/>
      <c r="GJM265" s="0"/>
      <c r="GJN265" s="0"/>
      <c r="GJO265" s="0"/>
      <c r="GJP265" s="0"/>
      <c r="GJQ265" s="0"/>
      <c r="GJR265" s="0"/>
      <c r="GJS265" s="0"/>
      <c r="GJT265" s="0"/>
      <c r="GJU265" s="0"/>
      <c r="GJV265" s="0"/>
      <c r="GJW265" s="0"/>
      <c r="GJX265" s="0"/>
      <c r="GJY265" s="0"/>
      <c r="GJZ265" s="0"/>
      <c r="GKA265" s="0"/>
      <c r="GKB265" s="0"/>
      <c r="GKC265" s="0"/>
      <c r="GKD265" s="0"/>
      <c r="GKE265" s="0"/>
      <c r="GKF265" s="0"/>
      <c r="GKG265" s="0"/>
      <c r="GKH265" s="0"/>
      <c r="GKI265" s="0"/>
      <c r="GKJ265" s="0"/>
      <c r="GKK265" s="0"/>
      <c r="GKL265" s="0"/>
      <c r="GKM265" s="0"/>
      <c r="GKN265" s="0"/>
      <c r="GKO265" s="0"/>
      <c r="GKP265" s="0"/>
      <c r="GKQ265" s="0"/>
      <c r="GKR265" s="0"/>
      <c r="GKS265" s="0"/>
      <c r="GKT265" s="0"/>
      <c r="GKU265" s="0"/>
      <c r="GKV265" s="0"/>
      <c r="GKW265" s="0"/>
      <c r="GKX265" s="0"/>
      <c r="GKY265" s="0"/>
      <c r="GKZ265" s="0"/>
      <c r="GLA265" s="0"/>
      <c r="GLB265" s="0"/>
      <c r="GLC265" s="0"/>
      <c r="GLD265" s="0"/>
      <c r="GLE265" s="0"/>
      <c r="GLF265" s="0"/>
      <c r="GLG265" s="0"/>
      <c r="GLH265" s="0"/>
      <c r="GLI265" s="0"/>
      <c r="GLJ265" s="0"/>
      <c r="GLK265" s="0"/>
      <c r="GLL265" s="0"/>
      <c r="GLM265" s="0"/>
      <c r="GLN265" s="0"/>
      <c r="GLO265" s="0"/>
      <c r="GLP265" s="0"/>
      <c r="GLQ265" s="0"/>
      <c r="GLR265" s="0"/>
      <c r="GLS265" s="0"/>
      <c r="GLT265" s="0"/>
      <c r="GLU265" s="0"/>
      <c r="GLV265" s="0"/>
      <c r="GLW265" s="0"/>
      <c r="GLX265" s="0"/>
      <c r="GLY265" s="0"/>
      <c r="GLZ265" s="0"/>
      <c r="GMA265" s="0"/>
      <c r="GMB265" s="0"/>
      <c r="GMC265" s="0"/>
      <c r="GMD265" s="0"/>
      <c r="GME265" s="0"/>
      <c r="GMF265" s="0"/>
      <c r="GMG265" s="0"/>
      <c r="GMH265" s="0"/>
      <c r="GMI265" s="0"/>
      <c r="GMJ265" s="0"/>
      <c r="GMK265" s="0"/>
      <c r="GML265" s="0"/>
      <c r="GMM265" s="0"/>
      <c r="GMN265" s="0"/>
      <c r="GMO265" s="0"/>
      <c r="GMP265" s="0"/>
      <c r="GMQ265" s="0"/>
      <c r="GMR265" s="0"/>
      <c r="GMS265" s="0"/>
      <c r="GMT265" s="0"/>
      <c r="GMU265" s="0"/>
      <c r="GMV265" s="0"/>
      <c r="GMW265" s="0"/>
      <c r="GMX265" s="0"/>
      <c r="GMY265" s="0"/>
      <c r="GMZ265" s="0"/>
      <c r="GNA265" s="0"/>
      <c r="GNB265" s="0"/>
      <c r="GNC265" s="0"/>
      <c r="GND265" s="0"/>
      <c r="GNE265" s="0"/>
      <c r="GNF265" s="0"/>
      <c r="GNG265" s="0"/>
      <c r="GNH265" s="0"/>
      <c r="GNI265" s="0"/>
      <c r="GNJ265" s="0"/>
      <c r="GNK265" s="0"/>
      <c r="GNL265" s="0"/>
      <c r="GNM265" s="0"/>
      <c r="GNN265" s="0"/>
      <c r="GNO265" s="0"/>
      <c r="GNP265" s="0"/>
      <c r="GNQ265" s="0"/>
      <c r="GNR265" s="0"/>
      <c r="GNS265" s="0"/>
      <c r="GNT265" s="0"/>
      <c r="GNU265" s="0"/>
      <c r="GNV265" s="0"/>
      <c r="GNW265" s="0"/>
      <c r="GNX265" s="0"/>
      <c r="GNY265" s="0"/>
      <c r="GNZ265" s="0"/>
      <c r="GOA265" s="0"/>
      <c r="GOB265" s="0"/>
      <c r="GOC265" s="0"/>
      <c r="GOD265" s="0"/>
      <c r="GOE265" s="0"/>
      <c r="GOF265" s="0"/>
      <c r="GOG265" s="0"/>
      <c r="GOH265" s="0"/>
      <c r="GOI265" s="0"/>
      <c r="GOJ265" s="0"/>
      <c r="GOK265" s="0"/>
      <c r="GOL265" s="0"/>
      <c r="GOM265" s="0"/>
      <c r="GON265" s="0"/>
      <c r="GOO265" s="0"/>
      <c r="GOP265" s="0"/>
      <c r="GOQ265" s="0"/>
      <c r="GOR265" s="0"/>
      <c r="GOS265" s="0"/>
      <c r="GOT265" s="0"/>
      <c r="GOU265" s="0"/>
      <c r="GOV265" s="0"/>
      <c r="GOW265" s="0"/>
      <c r="GOX265" s="0"/>
      <c r="GOY265" s="0"/>
      <c r="GOZ265" s="0"/>
      <c r="GPA265" s="0"/>
      <c r="GPB265" s="0"/>
      <c r="GPC265" s="0"/>
      <c r="GPD265" s="0"/>
      <c r="GPE265" s="0"/>
      <c r="GPF265" s="0"/>
      <c r="GPG265" s="0"/>
      <c r="GPH265" s="0"/>
      <c r="GPI265" s="0"/>
      <c r="GPJ265" s="0"/>
      <c r="GPK265" s="0"/>
      <c r="GPL265" s="0"/>
      <c r="GPM265" s="0"/>
      <c r="GPN265" s="0"/>
      <c r="GPO265" s="0"/>
      <c r="GPP265" s="0"/>
      <c r="GPQ265" s="0"/>
      <c r="GPR265" s="0"/>
      <c r="GPS265" s="0"/>
      <c r="GPT265" s="0"/>
      <c r="GPU265" s="0"/>
      <c r="GPV265" s="0"/>
      <c r="GPW265" s="0"/>
      <c r="GPX265" s="0"/>
      <c r="GPY265" s="0"/>
      <c r="GPZ265" s="0"/>
      <c r="GQA265" s="0"/>
      <c r="GQB265" s="0"/>
      <c r="GQC265" s="0"/>
      <c r="GQD265" s="0"/>
      <c r="GQE265" s="0"/>
      <c r="GQF265" s="0"/>
      <c r="GQG265" s="0"/>
      <c r="GQH265" s="0"/>
      <c r="GQI265" s="0"/>
      <c r="GQJ265" s="0"/>
      <c r="GQK265" s="0"/>
      <c r="GQL265" s="0"/>
      <c r="GQM265" s="0"/>
      <c r="GQN265" s="0"/>
      <c r="GQO265" s="0"/>
      <c r="GQP265" s="0"/>
      <c r="GQQ265" s="0"/>
      <c r="GQR265" s="0"/>
      <c r="GQS265" s="0"/>
      <c r="GQT265" s="0"/>
      <c r="GQU265" s="0"/>
      <c r="GQV265" s="0"/>
      <c r="GQW265" s="0"/>
      <c r="GQX265" s="0"/>
      <c r="GQY265" s="0"/>
      <c r="GQZ265" s="0"/>
      <c r="GRA265" s="0"/>
      <c r="GRB265" s="0"/>
      <c r="GRC265" s="0"/>
      <c r="GRD265" s="0"/>
      <c r="GRE265" s="0"/>
      <c r="GRF265" s="0"/>
      <c r="GRG265" s="0"/>
      <c r="GRH265" s="0"/>
      <c r="GRI265" s="0"/>
      <c r="GRJ265" s="0"/>
      <c r="GRK265" s="0"/>
      <c r="GRL265" s="0"/>
      <c r="GRM265" s="0"/>
      <c r="GRN265" s="0"/>
      <c r="GRO265" s="0"/>
      <c r="GRP265" s="0"/>
      <c r="GRQ265" s="0"/>
      <c r="GRR265" s="0"/>
      <c r="GRS265" s="0"/>
      <c r="GRT265" s="0"/>
      <c r="GRU265" s="0"/>
      <c r="GRV265" s="0"/>
      <c r="GRW265" s="0"/>
      <c r="GRX265" s="0"/>
      <c r="GRY265" s="0"/>
      <c r="GRZ265" s="0"/>
      <c r="GSA265" s="0"/>
      <c r="GSB265" s="0"/>
      <c r="GSC265" s="0"/>
      <c r="GSD265" s="0"/>
      <c r="GSE265" s="0"/>
      <c r="GSF265" s="0"/>
      <c r="GSG265" s="0"/>
      <c r="GSH265" s="0"/>
      <c r="GSI265" s="0"/>
      <c r="GSJ265" s="0"/>
      <c r="GSK265" s="0"/>
      <c r="GSL265" s="0"/>
      <c r="GSM265" s="0"/>
      <c r="GSN265" s="0"/>
      <c r="GSO265" s="0"/>
      <c r="GSP265" s="0"/>
      <c r="GSQ265" s="0"/>
      <c r="GSR265" s="0"/>
      <c r="GSS265" s="0"/>
      <c r="GST265" s="0"/>
      <c r="GSU265" s="0"/>
      <c r="GSV265" s="0"/>
      <c r="GSW265" s="0"/>
      <c r="GSX265" s="0"/>
      <c r="GSY265" s="0"/>
      <c r="GSZ265" s="0"/>
      <c r="GTA265" s="0"/>
      <c r="GTB265" s="0"/>
      <c r="GTC265" s="0"/>
      <c r="GTD265" s="0"/>
      <c r="GTE265" s="0"/>
      <c r="GTF265" s="0"/>
      <c r="GTG265" s="0"/>
      <c r="GTH265" s="0"/>
      <c r="GTI265" s="0"/>
      <c r="GTJ265" s="0"/>
      <c r="GTK265" s="0"/>
      <c r="GTL265" s="0"/>
      <c r="GTM265" s="0"/>
      <c r="GTN265" s="0"/>
      <c r="GTO265" s="0"/>
      <c r="GTP265" s="0"/>
      <c r="GTQ265" s="0"/>
      <c r="GTR265" s="0"/>
      <c r="GTS265" s="0"/>
      <c r="GTT265" s="0"/>
      <c r="GTU265" s="0"/>
      <c r="GTV265" s="0"/>
      <c r="GTW265" s="0"/>
      <c r="GTX265" s="0"/>
      <c r="GTY265" s="0"/>
      <c r="GTZ265" s="0"/>
      <c r="GUA265" s="0"/>
      <c r="GUB265" s="0"/>
      <c r="GUC265" s="0"/>
      <c r="GUD265" s="0"/>
      <c r="GUE265" s="0"/>
      <c r="GUF265" s="0"/>
      <c r="GUG265" s="0"/>
      <c r="GUH265" s="0"/>
      <c r="GUI265" s="0"/>
      <c r="GUJ265" s="0"/>
      <c r="GUK265" s="0"/>
      <c r="GUL265" s="0"/>
      <c r="GUM265" s="0"/>
      <c r="GUN265" s="0"/>
      <c r="GUO265" s="0"/>
      <c r="GUP265" s="0"/>
      <c r="GUQ265" s="0"/>
      <c r="GUR265" s="0"/>
      <c r="GUS265" s="0"/>
      <c r="GUT265" s="0"/>
      <c r="GUU265" s="0"/>
      <c r="GUV265" s="0"/>
      <c r="GUW265" s="0"/>
      <c r="GUX265" s="0"/>
      <c r="GUY265" s="0"/>
      <c r="GUZ265" s="0"/>
      <c r="GVA265" s="0"/>
      <c r="GVB265" s="0"/>
      <c r="GVC265" s="0"/>
      <c r="GVD265" s="0"/>
      <c r="GVE265" s="0"/>
      <c r="GVF265" s="0"/>
      <c r="GVG265" s="0"/>
      <c r="GVH265" s="0"/>
      <c r="GVI265" s="0"/>
      <c r="GVJ265" s="0"/>
      <c r="GVK265" s="0"/>
      <c r="GVL265" s="0"/>
      <c r="GVM265" s="0"/>
      <c r="GVN265" s="0"/>
      <c r="GVO265" s="0"/>
      <c r="GVP265" s="0"/>
      <c r="GVQ265" s="0"/>
      <c r="GVR265" s="0"/>
      <c r="GVS265" s="0"/>
      <c r="GVT265" s="0"/>
      <c r="GVU265" s="0"/>
      <c r="GVV265" s="0"/>
      <c r="GVW265" s="0"/>
      <c r="GVX265" s="0"/>
      <c r="GVY265" s="0"/>
      <c r="GVZ265" s="0"/>
      <c r="GWA265" s="0"/>
      <c r="GWB265" s="0"/>
      <c r="GWC265" s="0"/>
      <c r="GWD265" s="0"/>
      <c r="GWE265" s="0"/>
      <c r="GWF265" s="0"/>
      <c r="GWG265" s="0"/>
      <c r="GWH265" s="0"/>
      <c r="GWI265" s="0"/>
      <c r="GWJ265" s="0"/>
      <c r="GWK265" s="0"/>
      <c r="GWL265" s="0"/>
      <c r="GWM265" s="0"/>
      <c r="GWN265" s="0"/>
      <c r="GWO265" s="0"/>
      <c r="GWP265" s="0"/>
      <c r="GWQ265" s="0"/>
      <c r="GWR265" s="0"/>
      <c r="GWS265" s="0"/>
      <c r="GWT265" s="0"/>
      <c r="GWU265" s="0"/>
      <c r="GWV265" s="0"/>
      <c r="GWW265" s="0"/>
      <c r="GWX265" s="0"/>
      <c r="GWY265" s="0"/>
      <c r="GWZ265" s="0"/>
      <c r="GXA265" s="0"/>
      <c r="GXB265" s="0"/>
      <c r="GXC265" s="0"/>
      <c r="GXD265" s="0"/>
      <c r="GXE265" s="0"/>
      <c r="GXF265" s="0"/>
      <c r="GXG265" s="0"/>
      <c r="GXH265" s="0"/>
      <c r="GXI265" s="0"/>
      <c r="GXJ265" s="0"/>
      <c r="GXK265" s="0"/>
      <c r="GXL265" s="0"/>
      <c r="GXM265" s="0"/>
      <c r="GXN265" s="0"/>
      <c r="GXO265" s="0"/>
      <c r="GXP265" s="0"/>
      <c r="GXQ265" s="0"/>
      <c r="GXR265" s="0"/>
      <c r="GXS265" s="0"/>
      <c r="GXT265" s="0"/>
      <c r="GXU265" s="0"/>
      <c r="GXV265" s="0"/>
      <c r="GXW265" s="0"/>
      <c r="GXX265" s="0"/>
      <c r="GXY265" s="0"/>
      <c r="GXZ265" s="0"/>
      <c r="GYA265" s="0"/>
      <c r="GYB265" s="0"/>
      <c r="GYC265" s="0"/>
      <c r="GYD265" s="0"/>
      <c r="GYE265" s="0"/>
      <c r="GYF265" s="0"/>
      <c r="GYG265" s="0"/>
      <c r="GYH265" s="0"/>
      <c r="GYI265" s="0"/>
      <c r="GYJ265" s="0"/>
      <c r="GYK265" s="0"/>
      <c r="GYL265" s="0"/>
      <c r="GYM265" s="0"/>
      <c r="GYN265" s="0"/>
      <c r="GYO265" s="0"/>
      <c r="GYP265" s="0"/>
      <c r="GYQ265" s="0"/>
      <c r="GYR265" s="0"/>
      <c r="GYS265" s="0"/>
      <c r="GYT265" s="0"/>
      <c r="GYU265" s="0"/>
      <c r="GYV265" s="0"/>
      <c r="GYW265" s="0"/>
      <c r="GYX265" s="0"/>
      <c r="GYY265" s="0"/>
      <c r="GYZ265" s="0"/>
      <c r="GZA265" s="0"/>
      <c r="GZB265" s="0"/>
      <c r="GZC265" s="0"/>
      <c r="GZD265" s="0"/>
      <c r="GZE265" s="0"/>
      <c r="GZF265" s="0"/>
      <c r="GZG265" s="0"/>
      <c r="GZH265" s="0"/>
      <c r="GZI265" s="0"/>
      <c r="GZJ265" s="0"/>
      <c r="GZK265" s="0"/>
      <c r="GZL265" s="0"/>
      <c r="GZM265" s="0"/>
      <c r="GZN265" s="0"/>
      <c r="GZO265" s="0"/>
      <c r="GZP265" s="0"/>
      <c r="GZQ265" s="0"/>
      <c r="GZR265" s="0"/>
      <c r="GZS265" s="0"/>
      <c r="GZT265" s="0"/>
      <c r="GZU265" s="0"/>
      <c r="GZV265" s="0"/>
      <c r="GZW265" s="0"/>
      <c r="GZX265" s="0"/>
      <c r="GZY265" s="0"/>
      <c r="GZZ265" s="0"/>
      <c r="HAA265" s="0"/>
      <c r="HAB265" s="0"/>
      <c r="HAC265" s="0"/>
      <c r="HAD265" s="0"/>
      <c r="HAE265" s="0"/>
      <c r="HAF265" s="0"/>
      <c r="HAG265" s="0"/>
      <c r="HAH265" s="0"/>
      <c r="HAI265" s="0"/>
      <c r="HAJ265" s="0"/>
      <c r="HAK265" s="0"/>
      <c r="HAL265" s="0"/>
      <c r="HAM265" s="0"/>
      <c r="HAN265" s="0"/>
      <c r="HAO265" s="0"/>
      <c r="HAP265" s="0"/>
      <c r="HAQ265" s="0"/>
      <c r="HAR265" s="0"/>
      <c r="HAS265" s="0"/>
      <c r="HAT265" s="0"/>
      <c r="HAU265" s="0"/>
      <c r="HAV265" s="0"/>
      <c r="HAW265" s="0"/>
      <c r="HAX265" s="0"/>
      <c r="HAY265" s="0"/>
      <c r="HAZ265" s="0"/>
      <c r="HBA265" s="0"/>
      <c r="HBB265" s="0"/>
      <c r="HBC265" s="0"/>
      <c r="HBD265" s="0"/>
      <c r="HBE265" s="0"/>
      <c r="HBF265" s="0"/>
      <c r="HBG265" s="0"/>
      <c r="HBH265" s="0"/>
      <c r="HBI265" s="0"/>
      <c r="HBJ265" s="0"/>
      <c r="HBK265" s="0"/>
      <c r="HBL265" s="0"/>
      <c r="HBM265" s="0"/>
      <c r="HBN265" s="0"/>
      <c r="HBO265" s="0"/>
      <c r="HBP265" s="0"/>
      <c r="HBQ265" s="0"/>
      <c r="HBR265" s="0"/>
      <c r="HBS265" s="0"/>
      <c r="HBT265" s="0"/>
      <c r="HBU265" s="0"/>
      <c r="HBV265" s="0"/>
      <c r="HBW265" s="0"/>
      <c r="HBX265" s="0"/>
      <c r="HBY265" s="0"/>
      <c r="HBZ265" s="0"/>
      <c r="HCA265" s="0"/>
      <c r="HCB265" s="0"/>
      <c r="HCC265" s="0"/>
      <c r="HCD265" s="0"/>
      <c r="HCE265" s="0"/>
      <c r="HCF265" s="0"/>
      <c r="HCG265" s="0"/>
      <c r="HCH265" s="0"/>
      <c r="HCI265" s="0"/>
      <c r="HCJ265" s="0"/>
      <c r="HCK265" s="0"/>
      <c r="HCL265" s="0"/>
      <c r="HCM265" s="0"/>
      <c r="HCN265" s="0"/>
      <c r="HCO265" s="0"/>
      <c r="HCP265" s="0"/>
      <c r="HCQ265" s="0"/>
      <c r="HCR265" s="0"/>
      <c r="HCS265" s="0"/>
      <c r="HCT265" s="0"/>
      <c r="HCU265" s="0"/>
      <c r="HCV265" s="0"/>
      <c r="HCW265" s="0"/>
      <c r="HCX265" s="0"/>
      <c r="HCY265" s="0"/>
      <c r="HCZ265" s="0"/>
      <c r="HDA265" s="0"/>
      <c r="HDB265" s="0"/>
      <c r="HDC265" s="0"/>
      <c r="HDD265" s="0"/>
      <c r="HDE265" s="0"/>
      <c r="HDF265" s="0"/>
      <c r="HDG265" s="0"/>
      <c r="HDH265" s="0"/>
      <c r="HDI265" s="0"/>
      <c r="HDJ265" s="0"/>
      <c r="HDK265" s="0"/>
      <c r="HDL265" s="0"/>
      <c r="HDM265" s="0"/>
      <c r="HDN265" s="0"/>
      <c r="HDO265" s="0"/>
      <c r="HDP265" s="0"/>
      <c r="HDQ265" s="0"/>
      <c r="HDR265" s="0"/>
      <c r="HDS265" s="0"/>
      <c r="HDT265" s="0"/>
      <c r="HDU265" s="0"/>
      <c r="HDV265" s="0"/>
      <c r="HDW265" s="0"/>
      <c r="HDX265" s="0"/>
      <c r="HDY265" s="0"/>
      <c r="HDZ265" s="0"/>
      <c r="HEA265" s="0"/>
      <c r="HEB265" s="0"/>
      <c r="HEC265" s="0"/>
      <c r="HED265" s="0"/>
      <c r="HEE265" s="0"/>
      <c r="HEF265" s="0"/>
      <c r="HEG265" s="0"/>
      <c r="HEH265" s="0"/>
      <c r="HEI265" s="0"/>
      <c r="HEJ265" s="0"/>
      <c r="HEK265" s="0"/>
      <c r="HEL265" s="0"/>
      <c r="HEM265" s="0"/>
      <c r="HEN265" s="0"/>
      <c r="HEO265" s="0"/>
      <c r="HEP265" s="0"/>
      <c r="HEQ265" s="0"/>
      <c r="HER265" s="0"/>
      <c r="HES265" s="0"/>
      <c r="HET265" s="0"/>
      <c r="HEU265" s="0"/>
      <c r="HEV265" s="0"/>
      <c r="HEW265" s="0"/>
      <c r="HEX265" s="0"/>
      <c r="HEY265" s="0"/>
      <c r="HEZ265" s="0"/>
      <c r="HFA265" s="0"/>
      <c r="HFB265" s="0"/>
      <c r="HFC265" s="0"/>
      <c r="HFD265" s="0"/>
      <c r="HFE265" s="0"/>
      <c r="HFF265" s="0"/>
      <c r="HFG265" s="0"/>
      <c r="HFH265" s="0"/>
      <c r="HFI265" s="0"/>
      <c r="HFJ265" s="0"/>
      <c r="HFK265" s="0"/>
      <c r="HFL265" s="0"/>
      <c r="HFM265" s="0"/>
      <c r="HFN265" s="0"/>
      <c r="HFO265" s="0"/>
      <c r="HFP265" s="0"/>
      <c r="HFQ265" s="0"/>
      <c r="HFR265" s="0"/>
      <c r="HFS265" s="0"/>
      <c r="HFT265" s="0"/>
      <c r="HFU265" s="0"/>
      <c r="HFV265" s="0"/>
      <c r="HFW265" s="0"/>
      <c r="HFX265" s="0"/>
      <c r="HFY265" s="0"/>
      <c r="HFZ265" s="0"/>
      <c r="HGA265" s="0"/>
      <c r="HGB265" s="0"/>
      <c r="HGC265" s="0"/>
      <c r="HGD265" s="0"/>
      <c r="HGE265" s="0"/>
      <c r="HGF265" s="0"/>
      <c r="HGG265" s="0"/>
      <c r="HGH265" s="0"/>
      <c r="HGI265" s="0"/>
      <c r="HGJ265" s="0"/>
      <c r="HGK265" s="0"/>
      <c r="HGL265" s="0"/>
      <c r="HGM265" s="0"/>
      <c r="HGN265" s="0"/>
      <c r="HGO265" s="0"/>
      <c r="HGP265" s="0"/>
      <c r="HGQ265" s="0"/>
      <c r="HGR265" s="0"/>
      <c r="HGS265" s="0"/>
      <c r="HGT265" s="0"/>
      <c r="HGU265" s="0"/>
      <c r="HGV265" s="0"/>
      <c r="HGW265" s="0"/>
      <c r="HGX265" s="0"/>
      <c r="HGY265" s="0"/>
      <c r="HGZ265" s="0"/>
      <c r="HHA265" s="0"/>
      <c r="HHB265" s="0"/>
      <c r="HHC265" s="0"/>
      <c r="HHD265" s="0"/>
      <c r="HHE265" s="0"/>
      <c r="HHF265" s="0"/>
      <c r="HHG265" s="0"/>
      <c r="HHH265" s="0"/>
      <c r="HHI265" s="0"/>
      <c r="HHJ265" s="0"/>
      <c r="HHK265" s="0"/>
      <c r="HHL265" s="0"/>
      <c r="HHM265" s="0"/>
      <c r="HHN265" s="0"/>
      <c r="HHO265" s="0"/>
      <c r="HHP265" s="0"/>
      <c r="HHQ265" s="0"/>
      <c r="HHR265" s="0"/>
      <c r="HHS265" s="0"/>
      <c r="HHT265" s="0"/>
      <c r="HHU265" s="0"/>
      <c r="HHV265" s="0"/>
      <c r="HHW265" s="0"/>
      <c r="HHX265" s="0"/>
      <c r="HHY265" s="0"/>
      <c r="HHZ265" s="0"/>
      <c r="HIA265" s="0"/>
      <c r="HIB265" s="0"/>
      <c r="HIC265" s="0"/>
      <c r="HID265" s="0"/>
      <c r="HIE265" s="0"/>
      <c r="HIF265" s="0"/>
      <c r="HIG265" s="0"/>
      <c r="HIH265" s="0"/>
      <c r="HII265" s="0"/>
      <c r="HIJ265" s="0"/>
      <c r="HIK265" s="0"/>
      <c r="HIL265" s="0"/>
      <c r="HIM265" s="0"/>
      <c r="HIN265" s="0"/>
      <c r="HIO265" s="0"/>
      <c r="HIP265" s="0"/>
      <c r="HIQ265" s="0"/>
      <c r="HIR265" s="0"/>
      <c r="HIS265" s="0"/>
      <c r="HIT265" s="0"/>
      <c r="HIU265" s="0"/>
      <c r="HIV265" s="0"/>
      <c r="HIW265" s="0"/>
      <c r="HIX265" s="0"/>
      <c r="HIY265" s="0"/>
      <c r="HIZ265" s="0"/>
      <c r="HJA265" s="0"/>
      <c r="HJB265" s="0"/>
      <c r="HJC265" s="0"/>
      <c r="HJD265" s="0"/>
      <c r="HJE265" s="0"/>
      <c r="HJF265" s="0"/>
      <c r="HJG265" s="0"/>
      <c r="HJH265" s="0"/>
      <c r="HJI265" s="0"/>
      <c r="HJJ265" s="0"/>
      <c r="HJK265" s="0"/>
      <c r="HJL265" s="0"/>
      <c r="HJM265" s="0"/>
      <c r="HJN265" s="0"/>
      <c r="HJO265" s="0"/>
      <c r="HJP265" s="0"/>
      <c r="HJQ265" s="0"/>
      <c r="HJR265" s="0"/>
      <c r="HJS265" s="0"/>
      <c r="HJT265" s="0"/>
      <c r="HJU265" s="0"/>
      <c r="HJV265" s="0"/>
      <c r="HJW265" s="0"/>
      <c r="HJX265" s="0"/>
      <c r="HJY265" s="0"/>
      <c r="HJZ265" s="0"/>
      <c r="HKA265" s="0"/>
      <c r="HKB265" s="0"/>
      <c r="HKC265" s="0"/>
      <c r="HKD265" s="0"/>
      <c r="HKE265" s="0"/>
      <c r="HKF265" s="0"/>
      <c r="HKG265" s="0"/>
      <c r="HKH265" s="0"/>
      <c r="HKI265" s="0"/>
      <c r="HKJ265" s="0"/>
      <c r="HKK265" s="0"/>
      <c r="HKL265" s="0"/>
      <c r="HKM265" s="0"/>
      <c r="HKN265" s="0"/>
      <c r="HKO265" s="0"/>
      <c r="HKP265" s="0"/>
      <c r="HKQ265" s="0"/>
      <c r="HKR265" s="0"/>
      <c r="HKS265" s="0"/>
      <c r="HKT265" s="0"/>
      <c r="HKU265" s="0"/>
      <c r="HKV265" s="0"/>
      <c r="HKW265" s="0"/>
      <c r="HKX265" s="0"/>
      <c r="HKY265" s="0"/>
      <c r="HKZ265" s="0"/>
      <c r="HLA265" s="0"/>
      <c r="HLB265" s="0"/>
      <c r="HLC265" s="0"/>
      <c r="HLD265" s="0"/>
      <c r="HLE265" s="0"/>
      <c r="HLF265" s="0"/>
      <c r="HLG265" s="0"/>
      <c r="HLH265" s="0"/>
      <c r="HLI265" s="0"/>
      <c r="HLJ265" s="0"/>
      <c r="HLK265" s="0"/>
      <c r="HLL265" s="0"/>
      <c r="HLM265" s="0"/>
      <c r="HLN265" s="0"/>
      <c r="HLO265" s="0"/>
      <c r="HLP265" s="0"/>
      <c r="HLQ265" s="0"/>
      <c r="HLR265" s="0"/>
      <c r="HLS265" s="0"/>
      <c r="HLT265" s="0"/>
      <c r="HLU265" s="0"/>
      <c r="HLV265" s="0"/>
      <c r="HLW265" s="0"/>
      <c r="HLX265" s="0"/>
      <c r="HLY265" s="0"/>
      <c r="HLZ265" s="0"/>
      <c r="HMA265" s="0"/>
      <c r="HMB265" s="0"/>
      <c r="HMC265" s="0"/>
      <c r="HMD265" s="0"/>
      <c r="HME265" s="0"/>
      <c r="HMF265" s="0"/>
      <c r="HMG265" s="0"/>
      <c r="HMH265" s="0"/>
      <c r="HMI265" s="0"/>
      <c r="HMJ265" s="0"/>
      <c r="HMK265" s="0"/>
      <c r="HML265" s="0"/>
      <c r="HMM265" s="0"/>
      <c r="HMN265" s="0"/>
      <c r="HMO265" s="0"/>
      <c r="HMP265" s="0"/>
      <c r="HMQ265" s="0"/>
      <c r="HMR265" s="0"/>
      <c r="HMS265" s="0"/>
      <c r="HMT265" s="0"/>
      <c r="HMU265" s="0"/>
      <c r="HMV265" s="0"/>
      <c r="HMW265" s="0"/>
      <c r="HMX265" s="0"/>
      <c r="HMY265" s="0"/>
      <c r="HMZ265" s="0"/>
      <c r="HNA265" s="0"/>
      <c r="HNB265" s="0"/>
      <c r="HNC265" s="0"/>
      <c r="HND265" s="0"/>
      <c r="HNE265" s="0"/>
      <c r="HNF265" s="0"/>
      <c r="HNG265" s="0"/>
      <c r="HNH265" s="0"/>
      <c r="HNI265" s="0"/>
      <c r="HNJ265" s="0"/>
      <c r="HNK265" s="0"/>
      <c r="HNL265" s="0"/>
      <c r="HNM265" s="0"/>
      <c r="HNN265" s="0"/>
      <c r="HNO265" s="0"/>
      <c r="HNP265" s="0"/>
      <c r="HNQ265" s="0"/>
      <c r="HNR265" s="0"/>
      <c r="HNS265" s="0"/>
      <c r="HNT265" s="0"/>
      <c r="HNU265" s="0"/>
      <c r="HNV265" s="0"/>
      <c r="HNW265" s="0"/>
      <c r="HNX265" s="0"/>
      <c r="HNY265" s="0"/>
      <c r="HNZ265" s="0"/>
      <c r="HOA265" s="0"/>
      <c r="HOB265" s="0"/>
      <c r="HOC265" s="0"/>
      <c r="HOD265" s="0"/>
      <c r="HOE265" s="0"/>
      <c r="HOF265" s="0"/>
      <c r="HOG265" s="0"/>
      <c r="HOH265" s="0"/>
      <c r="HOI265" s="0"/>
      <c r="HOJ265" s="0"/>
      <c r="HOK265" s="0"/>
      <c r="HOL265" s="0"/>
      <c r="HOM265" s="0"/>
      <c r="HON265" s="0"/>
      <c r="HOO265" s="0"/>
      <c r="HOP265" s="0"/>
      <c r="HOQ265" s="0"/>
      <c r="HOR265" s="0"/>
      <c r="HOS265" s="0"/>
      <c r="HOT265" s="0"/>
      <c r="HOU265" s="0"/>
      <c r="HOV265" s="0"/>
      <c r="HOW265" s="0"/>
      <c r="HOX265" s="0"/>
      <c r="HOY265" s="0"/>
      <c r="HOZ265" s="0"/>
      <c r="HPA265" s="0"/>
      <c r="HPB265" s="0"/>
      <c r="HPC265" s="0"/>
      <c r="HPD265" s="0"/>
      <c r="HPE265" s="0"/>
      <c r="HPF265" s="0"/>
      <c r="HPG265" s="0"/>
      <c r="HPH265" s="0"/>
      <c r="HPI265" s="0"/>
      <c r="HPJ265" s="0"/>
      <c r="HPK265" s="0"/>
      <c r="HPL265" s="0"/>
      <c r="HPM265" s="0"/>
      <c r="HPN265" s="0"/>
      <c r="HPO265" s="0"/>
      <c r="HPP265" s="0"/>
      <c r="HPQ265" s="0"/>
      <c r="HPR265" s="0"/>
      <c r="HPS265" s="0"/>
      <c r="HPT265" s="0"/>
      <c r="HPU265" s="0"/>
      <c r="HPV265" s="0"/>
      <c r="HPW265" s="0"/>
      <c r="HPX265" s="0"/>
      <c r="HPY265" s="0"/>
      <c r="HPZ265" s="0"/>
      <c r="HQA265" s="0"/>
      <c r="HQB265" s="0"/>
      <c r="HQC265" s="0"/>
      <c r="HQD265" s="0"/>
      <c r="HQE265" s="0"/>
      <c r="HQF265" s="0"/>
      <c r="HQG265" s="0"/>
      <c r="HQH265" s="0"/>
      <c r="HQI265" s="0"/>
      <c r="HQJ265" s="0"/>
      <c r="HQK265" s="0"/>
      <c r="HQL265" s="0"/>
      <c r="HQM265" s="0"/>
      <c r="HQN265" s="0"/>
      <c r="HQO265" s="0"/>
      <c r="HQP265" s="0"/>
      <c r="HQQ265" s="0"/>
      <c r="HQR265" s="0"/>
      <c r="HQS265" s="0"/>
      <c r="HQT265" s="0"/>
      <c r="HQU265" s="0"/>
      <c r="HQV265" s="0"/>
      <c r="HQW265" s="0"/>
      <c r="HQX265" s="0"/>
      <c r="HQY265" s="0"/>
      <c r="HQZ265" s="0"/>
      <c r="HRA265" s="0"/>
      <c r="HRB265" s="0"/>
      <c r="HRC265" s="0"/>
      <c r="HRD265" s="0"/>
      <c r="HRE265" s="0"/>
      <c r="HRF265" s="0"/>
      <c r="HRG265" s="0"/>
      <c r="HRH265" s="0"/>
      <c r="HRI265" s="0"/>
      <c r="HRJ265" s="0"/>
      <c r="HRK265" s="0"/>
      <c r="HRL265" s="0"/>
      <c r="HRM265" s="0"/>
      <c r="HRN265" s="0"/>
      <c r="HRO265" s="0"/>
      <c r="HRP265" s="0"/>
      <c r="HRQ265" s="0"/>
      <c r="HRR265" s="0"/>
      <c r="HRS265" s="0"/>
      <c r="HRT265" s="0"/>
      <c r="HRU265" s="0"/>
      <c r="HRV265" s="0"/>
      <c r="HRW265" s="0"/>
      <c r="HRX265" s="0"/>
      <c r="HRY265" s="0"/>
      <c r="HRZ265" s="0"/>
      <c r="HSA265" s="0"/>
      <c r="HSB265" s="0"/>
      <c r="HSC265" s="0"/>
      <c r="HSD265" s="0"/>
      <c r="HSE265" s="0"/>
      <c r="HSF265" s="0"/>
      <c r="HSG265" s="0"/>
      <c r="HSH265" s="0"/>
      <c r="HSI265" s="0"/>
      <c r="HSJ265" s="0"/>
      <c r="HSK265" s="0"/>
      <c r="HSL265" s="0"/>
      <c r="HSM265" s="0"/>
      <c r="HSN265" s="0"/>
      <c r="HSO265" s="0"/>
      <c r="HSP265" s="0"/>
      <c r="HSQ265" s="0"/>
      <c r="HSR265" s="0"/>
      <c r="HSS265" s="0"/>
      <c r="HST265" s="0"/>
      <c r="HSU265" s="0"/>
      <c r="HSV265" s="0"/>
      <c r="HSW265" s="0"/>
      <c r="HSX265" s="0"/>
      <c r="HSY265" s="0"/>
      <c r="HSZ265" s="0"/>
      <c r="HTA265" s="0"/>
      <c r="HTB265" s="0"/>
      <c r="HTC265" s="0"/>
      <c r="HTD265" s="0"/>
      <c r="HTE265" s="0"/>
      <c r="HTF265" s="0"/>
      <c r="HTG265" s="0"/>
      <c r="HTH265" s="0"/>
      <c r="HTI265" s="0"/>
      <c r="HTJ265" s="0"/>
      <c r="HTK265" s="0"/>
      <c r="HTL265" s="0"/>
      <c r="HTM265" s="0"/>
      <c r="HTN265" s="0"/>
      <c r="HTO265" s="0"/>
      <c r="HTP265" s="0"/>
      <c r="HTQ265" s="0"/>
      <c r="HTR265" s="0"/>
      <c r="HTS265" s="0"/>
      <c r="HTT265" s="0"/>
      <c r="HTU265" s="0"/>
      <c r="HTV265" s="0"/>
      <c r="HTW265" s="0"/>
      <c r="HTX265" s="0"/>
      <c r="HTY265" s="0"/>
      <c r="HTZ265" s="0"/>
      <c r="HUA265" s="0"/>
      <c r="HUB265" s="0"/>
      <c r="HUC265" s="0"/>
      <c r="HUD265" s="0"/>
      <c r="HUE265" s="0"/>
      <c r="HUF265" s="0"/>
      <c r="HUG265" s="0"/>
      <c r="HUH265" s="0"/>
      <c r="HUI265" s="0"/>
      <c r="HUJ265" s="0"/>
      <c r="HUK265" s="0"/>
      <c r="HUL265" s="0"/>
      <c r="HUM265" s="0"/>
      <c r="HUN265" s="0"/>
      <c r="HUO265" s="0"/>
      <c r="HUP265" s="0"/>
      <c r="HUQ265" s="0"/>
      <c r="HUR265" s="0"/>
      <c r="HUS265" s="0"/>
      <c r="HUT265" s="0"/>
      <c r="HUU265" s="0"/>
      <c r="HUV265" s="0"/>
      <c r="HUW265" s="0"/>
      <c r="HUX265" s="0"/>
      <c r="HUY265" s="0"/>
      <c r="HUZ265" s="0"/>
      <c r="HVA265" s="0"/>
      <c r="HVB265" s="0"/>
      <c r="HVC265" s="0"/>
      <c r="HVD265" s="0"/>
      <c r="HVE265" s="0"/>
      <c r="HVF265" s="0"/>
      <c r="HVG265" s="0"/>
      <c r="HVH265" s="0"/>
      <c r="HVI265" s="0"/>
      <c r="HVJ265" s="0"/>
      <c r="HVK265" s="0"/>
      <c r="HVL265" s="0"/>
      <c r="HVM265" s="0"/>
      <c r="HVN265" s="0"/>
      <c r="HVO265" s="0"/>
      <c r="HVP265" s="0"/>
      <c r="HVQ265" s="0"/>
      <c r="HVR265" s="0"/>
      <c r="HVS265" s="0"/>
      <c r="HVT265" s="0"/>
      <c r="HVU265" s="0"/>
      <c r="HVV265" s="0"/>
      <c r="HVW265" s="0"/>
      <c r="HVX265" s="0"/>
      <c r="HVY265" s="0"/>
      <c r="HVZ265" s="0"/>
      <c r="HWA265" s="0"/>
      <c r="HWB265" s="0"/>
      <c r="HWC265" s="0"/>
      <c r="HWD265" s="0"/>
      <c r="HWE265" s="0"/>
      <c r="HWF265" s="0"/>
      <c r="HWG265" s="0"/>
      <c r="HWH265" s="0"/>
      <c r="HWI265" s="0"/>
      <c r="HWJ265" s="0"/>
      <c r="HWK265" s="0"/>
      <c r="HWL265" s="0"/>
      <c r="HWM265" s="0"/>
      <c r="HWN265" s="0"/>
      <c r="HWO265" s="0"/>
      <c r="HWP265" s="0"/>
      <c r="HWQ265" s="0"/>
      <c r="HWR265" s="0"/>
      <c r="HWS265" s="0"/>
      <c r="HWT265" s="0"/>
      <c r="HWU265" s="0"/>
      <c r="HWV265" s="0"/>
      <c r="HWW265" s="0"/>
      <c r="HWX265" s="0"/>
      <c r="HWY265" s="0"/>
      <c r="HWZ265" s="0"/>
      <c r="HXA265" s="0"/>
      <c r="HXB265" s="0"/>
      <c r="HXC265" s="0"/>
      <c r="HXD265" s="0"/>
      <c r="HXE265" s="0"/>
      <c r="HXF265" s="0"/>
      <c r="HXG265" s="0"/>
      <c r="HXH265" s="0"/>
      <c r="HXI265" s="0"/>
      <c r="HXJ265" s="0"/>
      <c r="HXK265" s="0"/>
      <c r="HXL265" s="0"/>
      <c r="HXM265" s="0"/>
      <c r="HXN265" s="0"/>
      <c r="HXO265" s="0"/>
      <c r="HXP265" s="0"/>
      <c r="HXQ265" s="0"/>
      <c r="HXR265" s="0"/>
      <c r="HXS265" s="0"/>
      <c r="HXT265" s="0"/>
      <c r="HXU265" s="0"/>
      <c r="HXV265" s="0"/>
      <c r="HXW265" s="0"/>
      <c r="HXX265" s="0"/>
      <c r="HXY265" s="0"/>
      <c r="HXZ265" s="0"/>
      <c r="HYA265" s="0"/>
      <c r="HYB265" s="0"/>
      <c r="HYC265" s="0"/>
      <c r="HYD265" s="0"/>
      <c r="HYE265" s="0"/>
      <c r="HYF265" s="0"/>
      <c r="HYG265" s="0"/>
      <c r="HYH265" s="0"/>
      <c r="HYI265" s="0"/>
      <c r="HYJ265" s="0"/>
      <c r="HYK265" s="0"/>
      <c r="HYL265" s="0"/>
      <c r="HYM265" s="0"/>
      <c r="HYN265" s="0"/>
      <c r="HYO265" s="0"/>
      <c r="HYP265" s="0"/>
      <c r="HYQ265" s="0"/>
      <c r="HYR265" s="0"/>
      <c r="HYS265" s="0"/>
      <c r="HYT265" s="0"/>
      <c r="HYU265" s="0"/>
      <c r="HYV265" s="0"/>
      <c r="HYW265" s="0"/>
      <c r="HYX265" s="0"/>
      <c r="HYY265" s="0"/>
      <c r="HYZ265" s="0"/>
      <c r="HZA265" s="0"/>
      <c r="HZB265" s="0"/>
      <c r="HZC265" s="0"/>
      <c r="HZD265" s="0"/>
      <c r="HZE265" s="0"/>
      <c r="HZF265" s="0"/>
      <c r="HZG265" s="0"/>
      <c r="HZH265" s="0"/>
      <c r="HZI265" s="0"/>
      <c r="HZJ265" s="0"/>
      <c r="HZK265" s="0"/>
      <c r="HZL265" s="0"/>
      <c r="HZM265" s="0"/>
      <c r="HZN265" s="0"/>
      <c r="HZO265" s="0"/>
      <c r="HZP265" s="0"/>
      <c r="HZQ265" s="0"/>
      <c r="HZR265" s="0"/>
      <c r="HZS265" s="0"/>
      <c r="HZT265" s="0"/>
      <c r="HZU265" s="0"/>
      <c r="HZV265" s="0"/>
      <c r="HZW265" s="0"/>
      <c r="HZX265" s="0"/>
      <c r="HZY265" s="0"/>
      <c r="HZZ265" s="0"/>
      <c r="IAA265" s="0"/>
      <c r="IAB265" s="0"/>
      <c r="IAC265" s="0"/>
      <c r="IAD265" s="0"/>
      <c r="IAE265" s="0"/>
      <c r="IAF265" s="0"/>
      <c r="IAG265" s="0"/>
      <c r="IAH265" s="0"/>
      <c r="IAI265" s="0"/>
      <c r="IAJ265" s="0"/>
      <c r="IAK265" s="0"/>
      <c r="IAL265" s="0"/>
      <c r="IAM265" s="0"/>
      <c r="IAN265" s="0"/>
      <c r="IAO265" s="0"/>
      <c r="IAP265" s="0"/>
      <c r="IAQ265" s="0"/>
      <c r="IAR265" s="0"/>
      <c r="IAS265" s="0"/>
      <c r="IAT265" s="0"/>
      <c r="IAU265" s="0"/>
      <c r="IAV265" s="0"/>
      <c r="IAW265" s="0"/>
      <c r="IAX265" s="0"/>
      <c r="IAY265" s="0"/>
      <c r="IAZ265" s="0"/>
      <c r="IBA265" s="0"/>
      <c r="IBB265" s="0"/>
      <c r="IBC265" s="0"/>
      <c r="IBD265" s="0"/>
      <c r="IBE265" s="0"/>
      <c r="IBF265" s="0"/>
      <c r="IBG265" s="0"/>
      <c r="IBH265" s="0"/>
      <c r="IBI265" s="0"/>
      <c r="IBJ265" s="0"/>
      <c r="IBK265" s="0"/>
      <c r="IBL265" s="0"/>
      <c r="IBM265" s="0"/>
      <c r="IBN265" s="0"/>
      <c r="IBO265" s="0"/>
      <c r="IBP265" s="0"/>
      <c r="IBQ265" s="0"/>
      <c r="IBR265" s="0"/>
      <c r="IBS265" s="0"/>
      <c r="IBT265" s="0"/>
      <c r="IBU265" s="0"/>
      <c r="IBV265" s="0"/>
      <c r="IBW265" s="0"/>
      <c r="IBX265" s="0"/>
      <c r="IBY265" s="0"/>
      <c r="IBZ265" s="0"/>
      <c r="ICA265" s="0"/>
      <c r="ICB265" s="0"/>
      <c r="ICC265" s="0"/>
      <c r="ICD265" s="0"/>
      <c r="ICE265" s="0"/>
      <c r="ICF265" s="0"/>
      <c r="ICG265" s="0"/>
      <c r="ICH265" s="0"/>
      <c r="ICI265" s="0"/>
      <c r="ICJ265" s="0"/>
      <c r="ICK265" s="0"/>
      <c r="ICL265" s="0"/>
      <c r="ICM265" s="0"/>
      <c r="ICN265" s="0"/>
      <c r="ICO265" s="0"/>
      <c r="ICP265" s="0"/>
      <c r="ICQ265" s="0"/>
      <c r="ICR265" s="0"/>
      <c r="ICS265" s="0"/>
      <c r="ICT265" s="0"/>
      <c r="ICU265" s="0"/>
      <c r="ICV265" s="0"/>
      <c r="ICW265" s="0"/>
      <c r="ICX265" s="0"/>
      <c r="ICY265" s="0"/>
      <c r="ICZ265" s="0"/>
      <c r="IDA265" s="0"/>
      <c r="IDB265" s="0"/>
      <c r="IDC265" s="0"/>
      <c r="IDD265" s="0"/>
      <c r="IDE265" s="0"/>
      <c r="IDF265" s="0"/>
      <c r="IDG265" s="0"/>
      <c r="IDH265" s="0"/>
      <c r="IDI265" s="0"/>
      <c r="IDJ265" s="0"/>
      <c r="IDK265" s="0"/>
      <c r="IDL265" s="0"/>
      <c r="IDM265" s="0"/>
      <c r="IDN265" s="0"/>
      <c r="IDO265" s="0"/>
      <c r="IDP265" s="0"/>
      <c r="IDQ265" s="0"/>
      <c r="IDR265" s="0"/>
      <c r="IDS265" s="0"/>
      <c r="IDT265" s="0"/>
      <c r="IDU265" s="0"/>
      <c r="IDV265" s="0"/>
      <c r="IDW265" s="0"/>
      <c r="IDX265" s="0"/>
      <c r="IDY265" s="0"/>
      <c r="IDZ265" s="0"/>
      <c r="IEA265" s="0"/>
      <c r="IEB265" s="0"/>
      <c r="IEC265" s="0"/>
      <c r="IED265" s="0"/>
      <c r="IEE265" s="0"/>
      <c r="IEF265" s="0"/>
      <c r="IEG265" s="0"/>
      <c r="IEH265" s="0"/>
      <c r="IEI265" s="0"/>
      <c r="IEJ265" s="0"/>
      <c r="IEK265" s="0"/>
      <c r="IEL265" s="0"/>
      <c r="IEM265" s="0"/>
      <c r="IEN265" s="0"/>
      <c r="IEO265" s="0"/>
      <c r="IEP265" s="0"/>
      <c r="IEQ265" s="0"/>
      <c r="IER265" s="0"/>
      <c r="IES265" s="0"/>
      <c r="IET265" s="0"/>
      <c r="IEU265" s="0"/>
      <c r="IEV265" s="0"/>
      <c r="IEW265" s="0"/>
      <c r="IEX265" s="0"/>
      <c r="IEY265" s="0"/>
      <c r="IEZ265" s="0"/>
      <c r="IFA265" s="0"/>
      <c r="IFB265" s="0"/>
      <c r="IFC265" s="0"/>
      <c r="IFD265" s="0"/>
      <c r="IFE265" s="0"/>
      <c r="IFF265" s="0"/>
      <c r="IFG265" s="0"/>
      <c r="IFH265" s="0"/>
      <c r="IFI265" s="0"/>
      <c r="IFJ265" s="0"/>
      <c r="IFK265" s="0"/>
      <c r="IFL265" s="0"/>
      <c r="IFM265" s="0"/>
      <c r="IFN265" s="0"/>
      <c r="IFO265" s="0"/>
      <c r="IFP265" s="0"/>
      <c r="IFQ265" s="0"/>
      <c r="IFR265" s="0"/>
      <c r="IFS265" s="0"/>
      <c r="IFT265" s="0"/>
      <c r="IFU265" s="0"/>
      <c r="IFV265" s="0"/>
      <c r="IFW265" s="0"/>
      <c r="IFX265" s="0"/>
      <c r="IFY265" s="0"/>
      <c r="IFZ265" s="0"/>
      <c r="IGA265" s="0"/>
      <c r="IGB265" s="0"/>
      <c r="IGC265" s="0"/>
      <c r="IGD265" s="0"/>
      <c r="IGE265" s="0"/>
      <c r="IGF265" s="0"/>
      <c r="IGG265" s="0"/>
      <c r="IGH265" s="0"/>
      <c r="IGI265" s="0"/>
      <c r="IGJ265" s="0"/>
      <c r="IGK265" s="0"/>
      <c r="IGL265" s="0"/>
      <c r="IGM265" s="0"/>
      <c r="IGN265" s="0"/>
      <c r="IGO265" s="0"/>
      <c r="IGP265" s="0"/>
      <c r="IGQ265" s="0"/>
      <c r="IGR265" s="0"/>
      <c r="IGS265" s="0"/>
      <c r="IGT265" s="0"/>
      <c r="IGU265" s="0"/>
      <c r="IGV265" s="0"/>
      <c r="IGW265" s="0"/>
      <c r="IGX265" s="0"/>
      <c r="IGY265" s="0"/>
      <c r="IGZ265" s="0"/>
      <c r="IHA265" s="0"/>
      <c r="IHB265" s="0"/>
      <c r="IHC265" s="0"/>
      <c r="IHD265" s="0"/>
      <c r="IHE265" s="0"/>
      <c r="IHF265" s="0"/>
      <c r="IHG265" s="0"/>
      <c r="IHH265" s="0"/>
      <c r="IHI265" s="0"/>
      <c r="IHJ265" s="0"/>
      <c r="IHK265" s="0"/>
      <c r="IHL265" s="0"/>
      <c r="IHM265" s="0"/>
      <c r="IHN265" s="0"/>
      <c r="IHO265" s="0"/>
      <c r="IHP265" s="0"/>
      <c r="IHQ265" s="0"/>
      <c r="IHR265" s="0"/>
      <c r="IHS265" s="0"/>
      <c r="IHT265" s="0"/>
      <c r="IHU265" s="0"/>
      <c r="IHV265" s="0"/>
      <c r="IHW265" s="0"/>
      <c r="IHX265" s="0"/>
      <c r="IHY265" s="0"/>
      <c r="IHZ265" s="0"/>
      <c r="IIA265" s="0"/>
      <c r="IIB265" s="0"/>
      <c r="IIC265" s="0"/>
      <c r="IID265" s="0"/>
      <c r="IIE265" s="0"/>
      <c r="IIF265" s="0"/>
      <c r="IIG265" s="0"/>
      <c r="IIH265" s="0"/>
      <c r="III265" s="0"/>
      <c r="IIJ265" s="0"/>
      <c r="IIK265" s="0"/>
      <c r="IIL265" s="0"/>
      <c r="IIM265" s="0"/>
      <c r="IIN265" s="0"/>
      <c r="IIO265" s="0"/>
      <c r="IIP265" s="0"/>
      <c r="IIQ265" s="0"/>
      <c r="IIR265" s="0"/>
      <c r="IIS265" s="0"/>
      <c r="IIT265" s="0"/>
      <c r="IIU265" s="0"/>
      <c r="IIV265" s="0"/>
      <c r="IIW265" s="0"/>
      <c r="IIX265" s="0"/>
      <c r="IIY265" s="0"/>
      <c r="IIZ265" s="0"/>
      <c r="IJA265" s="0"/>
      <c r="IJB265" s="0"/>
      <c r="IJC265" s="0"/>
      <c r="IJD265" s="0"/>
      <c r="IJE265" s="0"/>
      <c r="IJF265" s="0"/>
      <c r="IJG265" s="0"/>
      <c r="IJH265" s="0"/>
      <c r="IJI265" s="0"/>
      <c r="IJJ265" s="0"/>
      <c r="IJK265" s="0"/>
      <c r="IJL265" s="0"/>
      <c r="IJM265" s="0"/>
      <c r="IJN265" s="0"/>
      <c r="IJO265" s="0"/>
      <c r="IJP265" s="0"/>
      <c r="IJQ265" s="0"/>
      <c r="IJR265" s="0"/>
      <c r="IJS265" s="0"/>
      <c r="IJT265" s="0"/>
      <c r="IJU265" s="0"/>
      <c r="IJV265" s="0"/>
      <c r="IJW265" s="0"/>
      <c r="IJX265" s="0"/>
      <c r="IJY265" s="0"/>
      <c r="IJZ265" s="0"/>
      <c r="IKA265" s="0"/>
      <c r="IKB265" s="0"/>
      <c r="IKC265" s="0"/>
      <c r="IKD265" s="0"/>
      <c r="IKE265" s="0"/>
      <c r="IKF265" s="0"/>
      <c r="IKG265" s="0"/>
      <c r="IKH265" s="0"/>
      <c r="IKI265" s="0"/>
      <c r="IKJ265" s="0"/>
      <c r="IKK265" s="0"/>
      <c r="IKL265" s="0"/>
      <c r="IKM265" s="0"/>
      <c r="IKN265" s="0"/>
      <c r="IKO265" s="0"/>
      <c r="IKP265" s="0"/>
      <c r="IKQ265" s="0"/>
      <c r="IKR265" s="0"/>
      <c r="IKS265" s="0"/>
      <c r="IKT265" s="0"/>
      <c r="IKU265" s="0"/>
      <c r="IKV265" s="0"/>
      <c r="IKW265" s="0"/>
      <c r="IKX265" s="0"/>
      <c r="IKY265" s="0"/>
      <c r="IKZ265" s="0"/>
      <c r="ILA265" s="0"/>
      <c r="ILB265" s="0"/>
      <c r="ILC265" s="0"/>
      <c r="ILD265" s="0"/>
      <c r="ILE265" s="0"/>
      <c r="ILF265" s="0"/>
      <c r="ILG265" s="0"/>
      <c r="ILH265" s="0"/>
      <c r="ILI265" s="0"/>
      <c r="ILJ265" s="0"/>
      <c r="ILK265" s="0"/>
      <c r="ILL265" s="0"/>
      <c r="ILM265" s="0"/>
      <c r="ILN265" s="0"/>
      <c r="ILO265" s="0"/>
      <c r="ILP265" s="0"/>
      <c r="ILQ265" s="0"/>
      <c r="ILR265" s="0"/>
      <c r="ILS265" s="0"/>
      <c r="ILT265" s="0"/>
      <c r="ILU265" s="0"/>
      <c r="ILV265" s="0"/>
      <c r="ILW265" s="0"/>
      <c r="ILX265" s="0"/>
      <c r="ILY265" s="0"/>
      <c r="ILZ265" s="0"/>
      <c r="IMA265" s="0"/>
      <c r="IMB265" s="0"/>
      <c r="IMC265" s="0"/>
      <c r="IMD265" s="0"/>
      <c r="IME265" s="0"/>
      <c r="IMF265" s="0"/>
      <c r="IMG265" s="0"/>
      <c r="IMH265" s="0"/>
      <c r="IMI265" s="0"/>
      <c r="IMJ265" s="0"/>
      <c r="IMK265" s="0"/>
      <c r="IML265" s="0"/>
      <c r="IMM265" s="0"/>
      <c r="IMN265" s="0"/>
      <c r="IMO265" s="0"/>
      <c r="IMP265" s="0"/>
      <c r="IMQ265" s="0"/>
      <c r="IMR265" s="0"/>
      <c r="IMS265" s="0"/>
      <c r="IMT265" s="0"/>
      <c r="IMU265" s="0"/>
      <c r="IMV265" s="0"/>
      <c r="IMW265" s="0"/>
      <c r="IMX265" s="0"/>
      <c r="IMY265" s="0"/>
      <c r="IMZ265" s="0"/>
      <c r="INA265" s="0"/>
      <c r="INB265" s="0"/>
      <c r="INC265" s="0"/>
      <c r="IND265" s="0"/>
      <c r="INE265" s="0"/>
      <c r="INF265" s="0"/>
      <c r="ING265" s="0"/>
      <c r="INH265" s="0"/>
      <c r="INI265" s="0"/>
      <c r="INJ265" s="0"/>
      <c r="INK265" s="0"/>
      <c r="INL265" s="0"/>
      <c r="INM265" s="0"/>
      <c r="INN265" s="0"/>
      <c r="INO265" s="0"/>
      <c r="INP265" s="0"/>
      <c r="INQ265" s="0"/>
      <c r="INR265" s="0"/>
      <c r="INS265" s="0"/>
      <c r="INT265" s="0"/>
      <c r="INU265" s="0"/>
      <c r="INV265" s="0"/>
      <c r="INW265" s="0"/>
      <c r="INX265" s="0"/>
      <c r="INY265" s="0"/>
      <c r="INZ265" s="0"/>
      <c r="IOA265" s="0"/>
      <c r="IOB265" s="0"/>
      <c r="IOC265" s="0"/>
      <c r="IOD265" s="0"/>
      <c r="IOE265" s="0"/>
      <c r="IOF265" s="0"/>
      <c r="IOG265" s="0"/>
      <c r="IOH265" s="0"/>
      <c r="IOI265" s="0"/>
      <c r="IOJ265" s="0"/>
      <c r="IOK265" s="0"/>
      <c r="IOL265" s="0"/>
      <c r="IOM265" s="0"/>
      <c r="ION265" s="0"/>
      <c r="IOO265" s="0"/>
      <c r="IOP265" s="0"/>
      <c r="IOQ265" s="0"/>
      <c r="IOR265" s="0"/>
      <c r="IOS265" s="0"/>
      <c r="IOT265" s="0"/>
      <c r="IOU265" s="0"/>
      <c r="IOV265" s="0"/>
      <c r="IOW265" s="0"/>
      <c r="IOX265" s="0"/>
      <c r="IOY265" s="0"/>
      <c r="IOZ265" s="0"/>
      <c r="IPA265" s="0"/>
      <c r="IPB265" s="0"/>
      <c r="IPC265" s="0"/>
      <c r="IPD265" s="0"/>
      <c r="IPE265" s="0"/>
      <c r="IPF265" s="0"/>
      <c r="IPG265" s="0"/>
      <c r="IPH265" s="0"/>
      <c r="IPI265" s="0"/>
      <c r="IPJ265" s="0"/>
      <c r="IPK265" s="0"/>
      <c r="IPL265" s="0"/>
      <c r="IPM265" s="0"/>
      <c r="IPN265" s="0"/>
      <c r="IPO265" s="0"/>
      <c r="IPP265" s="0"/>
      <c r="IPQ265" s="0"/>
      <c r="IPR265" s="0"/>
      <c r="IPS265" s="0"/>
      <c r="IPT265" s="0"/>
      <c r="IPU265" s="0"/>
      <c r="IPV265" s="0"/>
      <c r="IPW265" s="0"/>
      <c r="IPX265" s="0"/>
      <c r="IPY265" s="0"/>
      <c r="IPZ265" s="0"/>
      <c r="IQA265" s="0"/>
      <c r="IQB265" s="0"/>
      <c r="IQC265" s="0"/>
      <c r="IQD265" s="0"/>
      <c r="IQE265" s="0"/>
      <c r="IQF265" s="0"/>
      <c r="IQG265" s="0"/>
      <c r="IQH265" s="0"/>
      <c r="IQI265" s="0"/>
      <c r="IQJ265" s="0"/>
      <c r="IQK265" s="0"/>
      <c r="IQL265" s="0"/>
      <c r="IQM265" s="0"/>
      <c r="IQN265" s="0"/>
      <c r="IQO265" s="0"/>
      <c r="IQP265" s="0"/>
      <c r="IQQ265" s="0"/>
      <c r="IQR265" s="0"/>
      <c r="IQS265" s="0"/>
      <c r="IQT265" s="0"/>
      <c r="IQU265" s="0"/>
      <c r="IQV265" s="0"/>
      <c r="IQW265" s="0"/>
      <c r="IQX265" s="0"/>
      <c r="IQY265" s="0"/>
      <c r="IQZ265" s="0"/>
      <c r="IRA265" s="0"/>
      <c r="IRB265" s="0"/>
      <c r="IRC265" s="0"/>
      <c r="IRD265" s="0"/>
      <c r="IRE265" s="0"/>
      <c r="IRF265" s="0"/>
      <c r="IRG265" s="0"/>
      <c r="IRH265" s="0"/>
      <c r="IRI265" s="0"/>
      <c r="IRJ265" s="0"/>
      <c r="IRK265" s="0"/>
      <c r="IRL265" s="0"/>
      <c r="IRM265" s="0"/>
      <c r="IRN265" s="0"/>
      <c r="IRO265" s="0"/>
      <c r="IRP265" s="0"/>
      <c r="IRQ265" s="0"/>
      <c r="IRR265" s="0"/>
      <c r="IRS265" s="0"/>
      <c r="IRT265" s="0"/>
      <c r="IRU265" s="0"/>
      <c r="IRV265" s="0"/>
      <c r="IRW265" s="0"/>
      <c r="IRX265" s="0"/>
      <c r="IRY265" s="0"/>
      <c r="IRZ265" s="0"/>
      <c r="ISA265" s="0"/>
      <c r="ISB265" s="0"/>
      <c r="ISC265" s="0"/>
      <c r="ISD265" s="0"/>
      <c r="ISE265" s="0"/>
      <c r="ISF265" s="0"/>
      <c r="ISG265" s="0"/>
      <c r="ISH265" s="0"/>
      <c r="ISI265" s="0"/>
      <c r="ISJ265" s="0"/>
      <c r="ISK265" s="0"/>
      <c r="ISL265" s="0"/>
      <c r="ISM265" s="0"/>
      <c r="ISN265" s="0"/>
      <c r="ISO265" s="0"/>
      <c r="ISP265" s="0"/>
      <c r="ISQ265" s="0"/>
      <c r="ISR265" s="0"/>
      <c r="ISS265" s="0"/>
      <c r="IST265" s="0"/>
      <c r="ISU265" s="0"/>
      <c r="ISV265" s="0"/>
      <c r="ISW265" s="0"/>
      <c r="ISX265" s="0"/>
      <c r="ISY265" s="0"/>
      <c r="ISZ265" s="0"/>
      <c r="ITA265" s="0"/>
      <c r="ITB265" s="0"/>
      <c r="ITC265" s="0"/>
      <c r="ITD265" s="0"/>
      <c r="ITE265" s="0"/>
      <c r="ITF265" s="0"/>
      <c r="ITG265" s="0"/>
      <c r="ITH265" s="0"/>
      <c r="ITI265" s="0"/>
      <c r="ITJ265" s="0"/>
      <c r="ITK265" s="0"/>
      <c r="ITL265" s="0"/>
      <c r="ITM265" s="0"/>
      <c r="ITN265" s="0"/>
      <c r="ITO265" s="0"/>
      <c r="ITP265" s="0"/>
      <c r="ITQ265" s="0"/>
      <c r="ITR265" s="0"/>
      <c r="ITS265" s="0"/>
      <c r="ITT265" s="0"/>
      <c r="ITU265" s="0"/>
      <c r="ITV265" s="0"/>
      <c r="ITW265" s="0"/>
      <c r="ITX265" s="0"/>
      <c r="ITY265" s="0"/>
      <c r="ITZ265" s="0"/>
      <c r="IUA265" s="0"/>
      <c r="IUB265" s="0"/>
      <c r="IUC265" s="0"/>
      <c r="IUD265" s="0"/>
      <c r="IUE265" s="0"/>
      <c r="IUF265" s="0"/>
      <c r="IUG265" s="0"/>
      <c r="IUH265" s="0"/>
      <c r="IUI265" s="0"/>
      <c r="IUJ265" s="0"/>
      <c r="IUK265" s="0"/>
      <c r="IUL265" s="0"/>
      <c r="IUM265" s="0"/>
      <c r="IUN265" s="0"/>
      <c r="IUO265" s="0"/>
      <c r="IUP265" s="0"/>
      <c r="IUQ265" s="0"/>
      <c r="IUR265" s="0"/>
      <c r="IUS265" s="0"/>
      <c r="IUT265" s="0"/>
      <c r="IUU265" s="0"/>
      <c r="IUV265" s="0"/>
      <c r="IUW265" s="0"/>
      <c r="IUX265" s="0"/>
      <c r="IUY265" s="0"/>
      <c r="IUZ265" s="0"/>
      <c r="IVA265" s="0"/>
      <c r="IVB265" s="0"/>
      <c r="IVC265" s="0"/>
      <c r="IVD265" s="0"/>
      <c r="IVE265" s="0"/>
      <c r="IVF265" s="0"/>
      <c r="IVG265" s="0"/>
      <c r="IVH265" s="0"/>
      <c r="IVI265" s="0"/>
      <c r="IVJ265" s="0"/>
      <c r="IVK265" s="0"/>
      <c r="IVL265" s="0"/>
      <c r="IVM265" s="0"/>
      <c r="IVN265" s="0"/>
      <c r="IVO265" s="0"/>
      <c r="IVP265" s="0"/>
      <c r="IVQ265" s="0"/>
      <c r="IVR265" s="0"/>
      <c r="IVS265" s="0"/>
      <c r="IVT265" s="0"/>
      <c r="IVU265" s="0"/>
      <c r="IVV265" s="0"/>
      <c r="IVW265" s="0"/>
      <c r="IVX265" s="0"/>
      <c r="IVY265" s="0"/>
      <c r="IVZ265" s="0"/>
      <c r="IWA265" s="0"/>
      <c r="IWB265" s="0"/>
      <c r="IWC265" s="0"/>
      <c r="IWD265" s="0"/>
      <c r="IWE265" s="0"/>
      <c r="IWF265" s="0"/>
      <c r="IWG265" s="0"/>
      <c r="IWH265" s="0"/>
      <c r="IWI265" s="0"/>
      <c r="IWJ265" s="0"/>
      <c r="IWK265" s="0"/>
      <c r="IWL265" s="0"/>
      <c r="IWM265" s="0"/>
      <c r="IWN265" s="0"/>
      <c r="IWO265" s="0"/>
      <c r="IWP265" s="0"/>
      <c r="IWQ265" s="0"/>
      <c r="IWR265" s="0"/>
      <c r="IWS265" s="0"/>
      <c r="IWT265" s="0"/>
      <c r="IWU265" s="0"/>
      <c r="IWV265" s="0"/>
      <c r="IWW265" s="0"/>
      <c r="IWX265" s="0"/>
      <c r="IWY265" s="0"/>
      <c r="IWZ265" s="0"/>
      <c r="IXA265" s="0"/>
      <c r="IXB265" s="0"/>
      <c r="IXC265" s="0"/>
      <c r="IXD265" s="0"/>
      <c r="IXE265" s="0"/>
      <c r="IXF265" s="0"/>
      <c r="IXG265" s="0"/>
      <c r="IXH265" s="0"/>
      <c r="IXI265" s="0"/>
      <c r="IXJ265" s="0"/>
      <c r="IXK265" s="0"/>
      <c r="IXL265" s="0"/>
      <c r="IXM265" s="0"/>
      <c r="IXN265" s="0"/>
      <c r="IXO265" s="0"/>
      <c r="IXP265" s="0"/>
      <c r="IXQ265" s="0"/>
      <c r="IXR265" s="0"/>
      <c r="IXS265" s="0"/>
      <c r="IXT265" s="0"/>
      <c r="IXU265" s="0"/>
      <c r="IXV265" s="0"/>
      <c r="IXW265" s="0"/>
      <c r="IXX265" s="0"/>
      <c r="IXY265" s="0"/>
      <c r="IXZ265" s="0"/>
      <c r="IYA265" s="0"/>
      <c r="IYB265" s="0"/>
      <c r="IYC265" s="0"/>
      <c r="IYD265" s="0"/>
      <c r="IYE265" s="0"/>
      <c r="IYF265" s="0"/>
      <c r="IYG265" s="0"/>
      <c r="IYH265" s="0"/>
      <c r="IYI265" s="0"/>
      <c r="IYJ265" s="0"/>
      <c r="IYK265" s="0"/>
      <c r="IYL265" s="0"/>
      <c r="IYM265" s="0"/>
      <c r="IYN265" s="0"/>
      <c r="IYO265" s="0"/>
      <c r="IYP265" s="0"/>
      <c r="IYQ265" s="0"/>
      <c r="IYR265" s="0"/>
      <c r="IYS265" s="0"/>
      <c r="IYT265" s="0"/>
      <c r="IYU265" s="0"/>
      <c r="IYV265" s="0"/>
      <c r="IYW265" s="0"/>
      <c r="IYX265" s="0"/>
      <c r="IYY265" s="0"/>
      <c r="IYZ265" s="0"/>
      <c r="IZA265" s="0"/>
      <c r="IZB265" s="0"/>
      <c r="IZC265" s="0"/>
      <c r="IZD265" s="0"/>
      <c r="IZE265" s="0"/>
      <c r="IZF265" s="0"/>
      <c r="IZG265" s="0"/>
      <c r="IZH265" s="0"/>
      <c r="IZI265" s="0"/>
      <c r="IZJ265" s="0"/>
      <c r="IZK265" s="0"/>
      <c r="IZL265" s="0"/>
      <c r="IZM265" s="0"/>
      <c r="IZN265" s="0"/>
      <c r="IZO265" s="0"/>
      <c r="IZP265" s="0"/>
      <c r="IZQ265" s="0"/>
      <c r="IZR265" s="0"/>
      <c r="IZS265" s="0"/>
      <c r="IZT265" s="0"/>
      <c r="IZU265" s="0"/>
      <c r="IZV265" s="0"/>
      <c r="IZW265" s="0"/>
      <c r="IZX265" s="0"/>
      <c r="IZY265" s="0"/>
      <c r="IZZ265" s="0"/>
      <c r="JAA265" s="0"/>
      <c r="JAB265" s="0"/>
      <c r="JAC265" s="0"/>
      <c r="JAD265" s="0"/>
      <c r="JAE265" s="0"/>
      <c r="JAF265" s="0"/>
      <c r="JAG265" s="0"/>
      <c r="JAH265" s="0"/>
      <c r="JAI265" s="0"/>
      <c r="JAJ265" s="0"/>
      <c r="JAK265" s="0"/>
      <c r="JAL265" s="0"/>
      <c r="JAM265" s="0"/>
      <c r="JAN265" s="0"/>
      <c r="JAO265" s="0"/>
      <c r="JAP265" s="0"/>
      <c r="JAQ265" s="0"/>
      <c r="JAR265" s="0"/>
      <c r="JAS265" s="0"/>
      <c r="JAT265" s="0"/>
      <c r="JAU265" s="0"/>
      <c r="JAV265" s="0"/>
      <c r="JAW265" s="0"/>
      <c r="JAX265" s="0"/>
      <c r="JAY265" s="0"/>
      <c r="JAZ265" s="0"/>
      <c r="JBA265" s="0"/>
      <c r="JBB265" s="0"/>
      <c r="JBC265" s="0"/>
      <c r="JBD265" s="0"/>
      <c r="JBE265" s="0"/>
      <c r="JBF265" s="0"/>
      <c r="JBG265" s="0"/>
      <c r="JBH265" s="0"/>
      <c r="JBI265" s="0"/>
      <c r="JBJ265" s="0"/>
      <c r="JBK265" s="0"/>
      <c r="JBL265" s="0"/>
      <c r="JBM265" s="0"/>
      <c r="JBN265" s="0"/>
      <c r="JBO265" s="0"/>
      <c r="JBP265" s="0"/>
      <c r="JBQ265" s="0"/>
      <c r="JBR265" s="0"/>
      <c r="JBS265" s="0"/>
      <c r="JBT265" s="0"/>
      <c r="JBU265" s="0"/>
      <c r="JBV265" s="0"/>
      <c r="JBW265" s="0"/>
      <c r="JBX265" s="0"/>
      <c r="JBY265" s="0"/>
      <c r="JBZ265" s="0"/>
      <c r="JCA265" s="0"/>
      <c r="JCB265" s="0"/>
      <c r="JCC265" s="0"/>
      <c r="JCD265" s="0"/>
      <c r="JCE265" s="0"/>
      <c r="JCF265" s="0"/>
      <c r="JCG265" s="0"/>
      <c r="JCH265" s="0"/>
      <c r="JCI265" s="0"/>
      <c r="JCJ265" s="0"/>
      <c r="JCK265" s="0"/>
      <c r="JCL265" s="0"/>
      <c r="JCM265" s="0"/>
      <c r="JCN265" s="0"/>
      <c r="JCO265" s="0"/>
      <c r="JCP265" s="0"/>
      <c r="JCQ265" s="0"/>
      <c r="JCR265" s="0"/>
      <c r="JCS265" s="0"/>
      <c r="JCT265" s="0"/>
      <c r="JCU265" s="0"/>
      <c r="JCV265" s="0"/>
      <c r="JCW265" s="0"/>
      <c r="JCX265" s="0"/>
      <c r="JCY265" s="0"/>
      <c r="JCZ265" s="0"/>
      <c r="JDA265" s="0"/>
      <c r="JDB265" s="0"/>
      <c r="JDC265" s="0"/>
      <c r="JDD265" s="0"/>
      <c r="JDE265" s="0"/>
      <c r="JDF265" s="0"/>
      <c r="JDG265" s="0"/>
      <c r="JDH265" s="0"/>
      <c r="JDI265" s="0"/>
      <c r="JDJ265" s="0"/>
      <c r="JDK265" s="0"/>
      <c r="JDL265" s="0"/>
      <c r="JDM265" s="0"/>
      <c r="JDN265" s="0"/>
      <c r="JDO265" s="0"/>
      <c r="JDP265" s="0"/>
      <c r="JDQ265" s="0"/>
      <c r="JDR265" s="0"/>
      <c r="JDS265" s="0"/>
      <c r="JDT265" s="0"/>
      <c r="JDU265" s="0"/>
      <c r="JDV265" s="0"/>
      <c r="JDW265" s="0"/>
      <c r="JDX265" s="0"/>
      <c r="JDY265" s="0"/>
      <c r="JDZ265" s="0"/>
      <c r="JEA265" s="0"/>
      <c r="JEB265" s="0"/>
      <c r="JEC265" s="0"/>
      <c r="JED265" s="0"/>
      <c r="JEE265" s="0"/>
      <c r="JEF265" s="0"/>
      <c r="JEG265" s="0"/>
      <c r="JEH265" s="0"/>
      <c r="JEI265" s="0"/>
      <c r="JEJ265" s="0"/>
      <c r="JEK265" s="0"/>
      <c r="JEL265" s="0"/>
      <c r="JEM265" s="0"/>
      <c r="JEN265" s="0"/>
      <c r="JEO265" s="0"/>
      <c r="JEP265" s="0"/>
      <c r="JEQ265" s="0"/>
      <c r="JER265" s="0"/>
      <c r="JES265" s="0"/>
      <c r="JET265" s="0"/>
      <c r="JEU265" s="0"/>
      <c r="JEV265" s="0"/>
      <c r="JEW265" s="0"/>
      <c r="JEX265" s="0"/>
      <c r="JEY265" s="0"/>
      <c r="JEZ265" s="0"/>
      <c r="JFA265" s="0"/>
      <c r="JFB265" s="0"/>
      <c r="JFC265" s="0"/>
      <c r="JFD265" s="0"/>
      <c r="JFE265" s="0"/>
      <c r="JFF265" s="0"/>
      <c r="JFG265" s="0"/>
      <c r="JFH265" s="0"/>
      <c r="JFI265" s="0"/>
      <c r="JFJ265" s="0"/>
      <c r="JFK265" s="0"/>
      <c r="JFL265" s="0"/>
      <c r="JFM265" s="0"/>
      <c r="JFN265" s="0"/>
      <c r="JFO265" s="0"/>
      <c r="JFP265" s="0"/>
      <c r="JFQ265" s="0"/>
      <c r="JFR265" s="0"/>
      <c r="JFS265" s="0"/>
      <c r="JFT265" s="0"/>
      <c r="JFU265" s="0"/>
      <c r="JFV265" s="0"/>
      <c r="JFW265" s="0"/>
      <c r="JFX265" s="0"/>
      <c r="JFY265" s="0"/>
      <c r="JFZ265" s="0"/>
      <c r="JGA265" s="0"/>
      <c r="JGB265" s="0"/>
      <c r="JGC265" s="0"/>
      <c r="JGD265" s="0"/>
      <c r="JGE265" s="0"/>
      <c r="JGF265" s="0"/>
      <c r="JGG265" s="0"/>
      <c r="JGH265" s="0"/>
      <c r="JGI265" s="0"/>
      <c r="JGJ265" s="0"/>
      <c r="JGK265" s="0"/>
      <c r="JGL265" s="0"/>
      <c r="JGM265" s="0"/>
      <c r="JGN265" s="0"/>
      <c r="JGO265" s="0"/>
      <c r="JGP265" s="0"/>
      <c r="JGQ265" s="0"/>
      <c r="JGR265" s="0"/>
      <c r="JGS265" s="0"/>
      <c r="JGT265" s="0"/>
      <c r="JGU265" s="0"/>
      <c r="JGV265" s="0"/>
      <c r="JGW265" s="0"/>
      <c r="JGX265" s="0"/>
      <c r="JGY265" s="0"/>
      <c r="JGZ265" s="0"/>
      <c r="JHA265" s="0"/>
      <c r="JHB265" s="0"/>
      <c r="JHC265" s="0"/>
      <c r="JHD265" s="0"/>
      <c r="JHE265" s="0"/>
      <c r="JHF265" s="0"/>
      <c r="JHG265" s="0"/>
      <c r="JHH265" s="0"/>
      <c r="JHI265" s="0"/>
      <c r="JHJ265" s="0"/>
      <c r="JHK265" s="0"/>
      <c r="JHL265" s="0"/>
      <c r="JHM265" s="0"/>
      <c r="JHN265" s="0"/>
      <c r="JHO265" s="0"/>
      <c r="JHP265" s="0"/>
      <c r="JHQ265" s="0"/>
      <c r="JHR265" s="0"/>
      <c r="JHS265" s="0"/>
      <c r="JHT265" s="0"/>
      <c r="JHU265" s="0"/>
      <c r="JHV265" s="0"/>
      <c r="JHW265" s="0"/>
      <c r="JHX265" s="0"/>
      <c r="JHY265" s="0"/>
      <c r="JHZ265" s="0"/>
      <c r="JIA265" s="0"/>
      <c r="JIB265" s="0"/>
      <c r="JIC265" s="0"/>
      <c r="JID265" s="0"/>
      <c r="JIE265" s="0"/>
      <c r="JIF265" s="0"/>
      <c r="JIG265" s="0"/>
      <c r="JIH265" s="0"/>
      <c r="JII265" s="0"/>
      <c r="JIJ265" s="0"/>
      <c r="JIK265" s="0"/>
      <c r="JIL265" s="0"/>
      <c r="JIM265" s="0"/>
      <c r="JIN265" s="0"/>
      <c r="JIO265" s="0"/>
      <c r="JIP265" s="0"/>
      <c r="JIQ265" s="0"/>
      <c r="JIR265" s="0"/>
      <c r="JIS265" s="0"/>
      <c r="JIT265" s="0"/>
      <c r="JIU265" s="0"/>
      <c r="JIV265" s="0"/>
      <c r="JIW265" s="0"/>
      <c r="JIX265" s="0"/>
      <c r="JIY265" s="0"/>
      <c r="JIZ265" s="0"/>
      <c r="JJA265" s="0"/>
      <c r="JJB265" s="0"/>
      <c r="JJC265" s="0"/>
      <c r="JJD265" s="0"/>
      <c r="JJE265" s="0"/>
      <c r="JJF265" s="0"/>
      <c r="JJG265" s="0"/>
      <c r="JJH265" s="0"/>
      <c r="JJI265" s="0"/>
      <c r="JJJ265" s="0"/>
      <c r="JJK265" s="0"/>
      <c r="JJL265" s="0"/>
      <c r="JJM265" s="0"/>
      <c r="JJN265" s="0"/>
      <c r="JJO265" s="0"/>
      <c r="JJP265" s="0"/>
      <c r="JJQ265" s="0"/>
      <c r="JJR265" s="0"/>
      <c r="JJS265" s="0"/>
      <c r="JJT265" s="0"/>
      <c r="JJU265" s="0"/>
      <c r="JJV265" s="0"/>
      <c r="JJW265" s="0"/>
      <c r="JJX265" s="0"/>
      <c r="JJY265" s="0"/>
      <c r="JJZ265" s="0"/>
      <c r="JKA265" s="0"/>
      <c r="JKB265" s="0"/>
      <c r="JKC265" s="0"/>
      <c r="JKD265" s="0"/>
      <c r="JKE265" s="0"/>
      <c r="JKF265" s="0"/>
      <c r="JKG265" s="0"/>
      <c r="JKH265" s="0"/>
      <c r="JKI265" s="0"/>
      <c r="JKJ265" s="0"/>
      <c r="JKK265" s="0"/>
      <c r="JKL265" s="0"/>
      <c r="JKM265" s="0"/>
      <c r="JKN265" s="0"/>
      <c r="JKO265" s="0"/>
      <c r="JKP265" s="0"/>
      <c r="JKQ265" s="0"/>
      <c r="JKR265" s="0"/>
      <c r="JKS265" s="0"/>
      <c r="JKT265" s="0"/>
      <c r="JKU265" s="0"/>
      <c r="JKV265" s="0"/>
      <c r="JKW265" s="0"/>
      <c r="JKX265" s="0"/>
      <c r="JKY265" s="0"/>
      <c r="JKZ265" s="0"/>
      <c r="JLA265" s="0"/>
      <c r="JLB265" s="0"/>
      <c r="JLC265" s="0"/>
      <c r="JLD265" s="0"/>
      <c r="JLE265" s="0"/>
      <c r="JLF265" s="0"/>
      <c r="JLG265" s="0"/>
      <c r="JLH265" s="0"/>
      <c r="JLI265" s="0"/>
      <c r="JLJ265" s="0"/>
      <c r="JLK265" s="0"/>
      <c r="JLL265" s="0"/>
      <c r="JLM265" s="0"/>
      <c r="JLN265" s="0"/>
      <c r="JLO265" s="0"/>
      <c r="JLP265" s="0"/>
      <c r="JLQ265" s="0"/>
      <c r="JLR265" s="0"/>
      <c r="JLS265" s="0"/>
      <c r="JLT265" s="0"/>
      <c r="JLU265" s="0"/>
      <c r="JLV265" s="0"/>
      <c r="JLW265" s="0"/>
      <c r="JLX265" s="0"/>
      <c r="JLY265" s="0"/>
      <c r="JLZ265" s="0"/>
      <c r="JMA265" s="0"/>
      <c r="JMB265" s="0"/>
      <c r="JMC265" s="0"/>
      <c r="JMD265" s="0"/>
      <c r="JME265" s="0"/>
      <c r="JMF265" s="0"/>
      <c r="JMG265" s="0"/>
      <c r="JMH265" s="0"/>
      <c r="JMI265" s="0"/>
      <c r="JMJ265" s="0"/>
      <c r="JMK265" s="0"/>
      <c r="JML265" s="0"/>
      <c r="JMM265" s="0"/>
      <c r="JMN265" s="0"/>
      <c r="JMO265" s="0"/>
      <c r="JMP265" s="0"/>
      <c r="JMQ265" s="0"/>
      <c r="JMR265" s="0"/>
      <c r="JMS265" s="0"/>
      <c r="JMT265" s="0"/>
      <c r="JMU265" s="0"/>
      <c r="JMV265" s="0"/>
      <c r="JMW265" s="0"/>
      <c r="JMX265" s="0"/>
      <c r="JMY265" s="0"/>
      <c r="JMZ265" s="0"/>
      <c r="JNA265" s="0"/>
      <c r="JNB265" s="0"/>
      <c r="JNC265" s="0"/>
      <c r="JND265" s="0"/>
      <c r="JNE265" s="0"/>
      <c r="JNF265" s="0"/>
      <c r="JNG265" s="0"/>
      <c r="JNH265" s="0"/>
      <c r="JNI265" s="0"/>
      <c r="JNJ265" s="0"/>
      <c r="JNK265" s="0"/>
      <c r="JNL265" s="0"/>
      <c r="JNM265" s="0"/>
      <c r="JNN265" s="0"/>
      <c r="JNO265" s="0"/>
      <c r="JNP265" s="0"/>
      <c r="JNQ265" s="0"/>
      <c r="JNR265" s="0"/>
      <c r="JNS265" s="0"/>
      <c r="JNT265" s="0"/>
      <c r="JNU265" s="0"/>
      <c r="JNV265" s="0"/>
      <c r="JNW265" s="0"/>
      <c r="JNX265" s="0"/>
      <c r="JNY265" s="0"/>
      <c r="JNZ265" s="0"/>
      <c r="JOA265" s="0"/>
      <c r="JOB265" s="0"/>
      <c r="JOC265" s="0"/>
      <c r="JOD265" s="0"/>
      <c r="JOE265" s="0"/>
      <c r="JOF265" s="0"/>
      <c r="JOG265" s="0"/>
      <c r="JOH265" s="0"/>
      <c r="JOI265" s="0"/>
      <c r="JOJ265" s="0"/>
      <c r="JOK265" s="0"/>
      <c r="JOL265" s="0"/>
      <c r="JOM265" s="0"/>
      <c r="JON265" s="0"/>
      <c r="JOO265" s="0"/>
      <c r="JOP265" s="0"/>
      <c r="JOQ265" s="0"/>
      <c r="JOR265" s="0"/>
      <c r="JOS265" s="0"/>
      <c r="JOT265" s="0"/>
      <c r="JOU265" s="0"/>
      <c r="JOV265" s="0"/>
      <c r="JOW265" s="0"/>
      <c r="JOX265" s="0"/>
      <c r="JOY265" s="0"/>
      <c r="JOZ265" s="0"/>
      <c r="JPA265" s="0"/>
      <c r="JPB265" s="0"/>
      <c r="JPC265" s="0"/>
      <c r="JPD265" s="0"/>
      <c r="JPE265" s="0"/>
      <c r="JPF265" s="0"/>
      <c r="JPG265" s="0"/>
      <c r="JPH265" s="0"/>
      <c r="JPI265" s="0"/>
      <c r="JPJ265" s="0"/>
      <c r="JPK265" s="0"/>
      <c r="JPL265" s="0"/>
      <c r="JPM265" s="0"/>
      <c r="JPN265" s="0"/>
      <c r="JPO265" s="0"/>
      <c r="JPP265" s="0"/>
      <c r="JPQ265" s="0"/>
      <c r="JPR265" s="0"/>
      <c r="JPS265" s="0"/>
      <c r="JPT265" s="0"/>
      <c r="JPU265" s="0"/>
      <c r="JPV265" s="0"/>
      <c r="JPW265" s="0"/>
      <c r="JPX265" s="0"/>
      <c r="JPY265" s="0"/>
      <c r="JPZ265" s="0"/>
      <c r="JQA265" s="0"/>
      <c r="JQB265" s="0"/>
      <c r="JQC265" s="0"/>
      <c r="JQD265" s="0"/>
      <c r="JQE265" s="0"/>
      <c r="JQF265" s="0"/>
      <c r="JQG265" s="0"/>
      <c r="JQH265" s="0"/>
      <c r="JQI265" s="0"/>
      <c r="JQJ265" s="0"/>
      <c r="JQK265" s="0"/>
      <c r="JQL265" s="0"/>
      <c r="JQM265" s="0"/>
      <c r="JQN265" s="0"/>
      <c r="JQO265" s="0"/>
      <c r="JQP265" s="0"/>
      <c r="JQQ265" s="0"/>
      <c r="JQR265" s="0"/>
      <c r="JQS265" s="0"/>
      <c r="JQT265" s="0"/>
      <c r="JQU265" s="0"/>
      <c r="JQV265" s="0"/>
      <c r="JQW265" s="0"/>
      <c r="JQX265" s="0"/>
      <c r="JQY265" s="0"/>
      <c r="JQZ265" s="0"/>
      <c r="JRA265" s="0"/>
      <c r="JRB265" s="0"/>
      <c r="JRC265" s="0"/>
      <c r="JRD265" s="0"/>
      <c r="JRE265" s="0"/>
      <c r="JRF265" s="0"/>
      <c r="JRG265" s="0"/>
      <c r="JRH265" s="0"/>
      <c r="JRI265" s="0"/>
      <c r="JRJ265" s="0"/>
      <c r="JRK265" s="0"/>
      <c r="JRL265" s="0"/>
      <c r="JRM265" s="0"/>
      <c r="JRN265" s="0"/>
      <c r="JRO265" s="0"/>
      <c r="JRP265" s="0"/>
      <c r="JRQ265" s="0"/>
      <c r="JRR265" s="0"/>
      <c r="JRS265" s="0"/>
      <c r="JRT265" s="0"/>
      <c r="JRU265" s="0"/>
      <c r="JRV265" s="0"/>
      <c r="JRW265" s="0"/>
      <c r="JRX265" s="0"/>
      <c r="JRY265" s="0"/>
      <c r="JRZ265" s="0"/>
      <c r="JSA265" s="0"/>
      <c r="JSB265" s="0"/>
      <c r="JSC265" s="0"/>
      <c r="JSD265" s="0"/>
      <c r="JSE265" s="0"/>
      <c r="JSF265" s="0"/>
      <c r="JSG265" s="0"/>
      <c r="JSH265" s="0"/>
      <c r="JSI265" s="0"/>
      <c r="JSJ265" s="0"/>
      <c r="JSK265" s="0"/>
      <c r="JSL265" s="0"/>
      <c r="JSM265" s="0"/>
      <c r="JSN265" s="0"/>
      <c r="JSO265" s="0"/>
      <c r="JSP265" s="0"/>
      <c r="JSQ265" s="0"/>
      <c r="JSR265" s="0"/>
      <c r="JSS265" s="0"/>
      <c r="JST265" s="0"/>
      <c r="JSU265" s="0"/>
      <c r="JSV265" s="0"/>
      <c r="JSW265" s="0"/>
      <c r="JSX265" s="0"/>
      <c r="JSY265" s="0"/>
      <c r="JSZ265" s="0"/>
      <c r="JTA265" s="0"/>
      <c r="JTB265" s="0"/>
      <c r="JTC265" s="0"/>
      <c r="JTD265" s="0"/>
      <c r="JTE265" s="0"/>
      <c r="JTF265" s="0"/>
      <c r="JTG265" s="0"/>
      <c r="JTH265" s="0"/>
      <c r="JTI265" s="0"/>
      <c r="JTJ265" s="0"/>
      <c r="JTK265" s="0"/>
      <c r="JTL265" s="0"/>
      <c r="JTM265" s="0"/>
      <c r="JTN265" s="0"/>
      <c r="JTO265" s="0"/>
      <c r="JTP265" s="0"/>
      <c r="JTQ265" s="0"/>
      <c r="JTR265" s="0"/>
      <c r="JTS265" s="0"/>
      <c r="JTT265" s="0"/>
      <c r="JTU265" s="0"/>
      <c r="JTV265" s="0"/>
      <c r="JTW265" s="0"/>
      <c r="JTX265" s="0"/>
      <c r="JTY265" s="0"/>
      <c r="JTZ265" s="0"/>
      <c r="JUA265" s="0"/>
      <c r="JUB265" s="0"/>
      <c r="JUC265" s="0"/>
      <c r="JUD265" s="0"/>
      <c r="JUE265" s="0"/>
      <c r="JUF265" s="0"/>
      <c r="JUG265" s="0"/>
      <c r="JUH265" s="0"/>
      <c r="JUI265" s="0"/>
      <c r="JUJ265" s="0"/>
      <c r="JUK265" s="0"/>
      <c r="JUL265" s="0"/>
      <c r="JUM265" s="0"/>
      <c r="JUN265" s="0"/>
      <c r="JUO265" s="0"/>
      <c r="JUP265" s="0"/>
      <c r="JUQ265" s="0"/>
      <c r="JUR265" s="0"/>
      <c r="JUS265" s="0"/>
      <c r="JUT265" s="0"/>
      <c r="JUU265" s="0"/>
      <c r="JUV265" s="0"/>
      <c r="JUW265" s="0"/>
      <c r="JUX265" s="0"/>
      <c r="JUY265" s="0"/>
      <c r="JUZ265" s="0"/>
      <c r="JVA265" s="0"/>
      <c r="JVB265" s="0"/>
      <c r="JVC265" s="0"/>
      <c r="JVD265" s="0"/>
      <c r="JVE265" s="0"/>
      <c r="JVF265" s="0"/>
      <c r="JVG265" s="0"/>
      <c r="JVH265" s="0"/>
      <c r="JVI265" s="0"/>
      <c r="JVJ265" s="0"/>
      <c r="JVK265" s="0"/>
      <c r="JVL265" s="0"/>
      <c r="JVM265" s="0"/>
      <c r="JVN265" s="0"/>
      <c r="JVO265" s="0"/>
      <c r="JVP265" s="0"/>
      <c r="JVQ265" s="0"/>
      <c r="JVR265" s="0"/>
      <c r="JVS265" s="0"/>
      <c r="JVT265" s="0"/>
      <c r="JVU265" s="0"/>
      <c r="JVV265" s="0"/>
      <c r="JVW265" s="0"/>
      <c r="JVX265" s="0"/>
      <c r="JVY265" s="0"/>
      <c r="JVZ265" s="0"/>
      <c r="JWA265" s="0"/>
      <c r="JWB265" s="0"/>
      <c r="JWC265" s="0"/>
      <c r="JWD265" s="0"/>
      <c r="JWE265" s="0"/>
      <c r="JWF265" s="0"/>
      <c r="JWG265" s="0"/>
      <c r="JWH265" s="0"/>
      <c r="JWI265" s="0"/>
      <c r="JWJ265" s="0"/>
      <c r="JWK265" s="0"/>
      <c r="JWL265" s="0"/>
      <c r="JWM265" s="0"/>
      <c r="JWN265" s="0"/>
      <c r="JWO265" s="0"/>
      <c r="JWP265" s="0"/>
      <c r="JWQ265" s="0"/>
      <c r="JWR265" s="0"/>
      <c r="JWS265" s="0"/>
      <c r="JWT265" s="0"/>
      <c r="JWU265" s="0"/>
      <c r="JWV265" s="0"/>
      <c r="JWW265" s="0"/>
      <c r="JWX265" s="0"/>
      <c r="JWY265" s="0"/>
      <c r="JWZ265" s="0"/>
      <c r="JXA265" s="0"/>
      <c r="JXB265" s="0"/>
      <c r="JXC265" s="0"/>
      <c r="JXD265" s="0"/>
      <c r="JXE265" s="0"/>
      <c r="JXF265" s="0"/>
      <c r="JXG265" s="0"/>
      <c r="JXH265" s="0"/>
      <c r="JXI265" s="0"/>
      <c r="JXJ265" s="0"/>
      <c r="JXK265" s="0"/>
      <c r="JXL265" s="0"/>
      <c r="JXM265" s="0"/>
      <c r="JXN265" s="0"/>
      <c r="JXO265" s="0"/>
      <c r="JXP265" s="0"/>
      <c r="JXQ265" s="0"/>
      <c r="JXR265" s="0"/>
      <c r="JXS265" s="0"/>
      <c r="JXT265" s="0"/>
      <c r="JXU265" s="0"/>
      <c r="JXV265" s="0"/>
      <c r="JXW265" s="0"/>
      <c r="JXX265" s="0"/>
      <c r="JXY265" s="0"/>
      <c r="JXZ265" s="0"/>
      <c r="JYA265" s="0"/>
      <c r="JYB265" s="0"/>
      <c r="JYC265" s="0"/>
      <c r="JYD265" s="0"/>
      <c r="JYE265" s="0"/>
      <c r="JYF265" s="0"/>
      <c r="JYG265" s="0"/>
      <c r="JYH265" s="0"/>
      <c r="JYI265" s="0"/>
      <c r="JYJ265" s="0"/>
      <c r="JYK265" s="0"/>
      <c r="JYL265" s="0"/>
      <c r="JYM265" s="0"/>
      <c r="JYN265" s="0"/>
      <c r="JYO265" s="0"/>
      <c r="JYP265" s="0"/>
      <c r="JYQ265" s="0"/>
      <c r="JYR265" s="0"/>
      <c r="JYS265" s="0"/>
      <c r="JYT265" s="0"/>
      <c r="JYU265" s="0"/>
      <c r="JYV265" s="0"/>
      <c r="JYW265" s="0"/>
      <c r="JYX265" s="0"/>
      <c r="JYY265" s="0"/>
      <c r="JYZ265" s="0"/>
      <c r="JZA265" s="0"/>
      <c r="JZB265" s="0"/>
      <c r="JZC265" s="0"/>
      <c r="JZD265" s="0"/>
      <c r="JZE265" s="0"/>
      <c r="JZF265" s="0"/>
      <c r="JZG265" s="0"/>
      <c r="JZH265" s="0"/>
      <c r="JZI265" s="0"/>
      <c r="JZJ265" s="0"/>
      <c r="JZK265" s="0"/>
      <c r="JZL265" s="0"/>
      <c r="JZM265" s="0"/>
      <c r="JZN265" s="0"/>
      <c r="JZO265" s="0"/>
      <c r="JZP265" s="0"/>
      <c r="JZQ265" s="0"/>
      <c r="JZR265" s="0"/>
      <c r="JZS265" s="0"/>
      <c r="JZT265" s="0"/>
      <c r="JZU265" s="0"/>
      <c r="JZV265" s="0"/>
      <c r="JZW265" s="0"/>
      <c r="JZX265" s="0"/>
      <c r="JZY265" s="0"/>
      <c r="JZZ265" s="0"/>
      <c r="KAA265" s="0"/>
      <c r="KAB265" s="0"/>
      <c r="KAC265" s="0"/>
      <c r="KAD265" s="0"/>
      <c r="KAE265" s="0"/>
      <c r="KAF265" s="0"/>
      <c r="KAG265" s="0"/>
      <c r="KAH265" s="0"/>
      <c r="KAI265" s="0"/>
      <c r="KAJ265" s="0"/>
      <c r="KAK265" s="0"/>
      <c r="KAL265" s="0"/>
      <c r="KAM265" s="0"/>
      <c r="KAN265" s="0"/>
      <c r="KAO265" s="0"/>
      <c r="KAP265" s="0"/>
      <c r="KAQ265" s="0"/>
      <c r="KAR265" s="0"/>
      <c r="KAS265" s="0"/>
      <c r="KAT265" s="0"/>
      <c r="KAU265" s="0"/>
      <c r="KAV265" s="0"/>
      <c r="KAW265" s="0"/>
      <c r="KAX265" s="0"/>
      <c r="KAY265" s="0"/>
      <c r="KAZ265" s="0"/>
      <c r="KBA265" s="0"/>
      <c r="KBB265" s="0"/>
      <c r="KBC265" s="0"/>
      <c r="KBD265" s="0"/>
      <c r="KBE265" s="0"/>
      <c r="KBF265" s="0"/>
      <c r="KBG265" s="0"/>
      <c r="KBH265" s="0"/>
      <c r="KBI265" s="0"/>
      <c r="KBJ265" s="0"/>
      <c r="KBK265" s="0"/>
      <c r="KBL265" s="0"/>
      <c r="KBM265" s="0"/>
      <c r="KBN265" s="0"/>
      <c r="KBO265" s="0"/>
      <c r="KBP265" s="0"/>
      <c r="KBQ265" s="0"/>
      <c r="KBR265" s="0"/>
      <c r="KBS265" s="0"/>
      <c r="KBT265" s="0"/>
      <c r="KBU265" s="0"/>
      <c r="KBV265" s="0"/>
      <c r="KBW265" s="0"/>
      <c r="KBX265" s="0"/>
      <c r="KBY265" s="0"/>
      <c r="KBZ265" s="0"/>
      <c r="KCA265" s="0"/>
      <c r="KCB265" s="0"/>
      <c r="KCC265" s="0"/>
      <c r="KCD265" s="0"/>
      <c r="KCE265" s="0"/>
      <c r="KCF265" s="0"/>
      <c r="KCG265" s="0"/>
      <c r="KCH265" s="0"/>
      <c r="KCI265" s="0"/>
      <c r="KCJ265" s="0"/>
      <c r="KCK265" s="0"/>
      <c r="KCL265" s="0"/>
      <c r="KCM265" s="0"/>
      <c r="KCN265" s="0"/>
      <c r="KCO265" s="0"/>
      <c r="KCP265" s="0"/>
      <c r="KCQ265" s="0"/>
      <c r="KCR265" s="0"/>
      <c r="KCS265" s="0"/>
      <c r="KCT265" s="0"/>
      <c r="KCU265" s="0"/>
      <c r="KCV265" s="0"/>
      <c r="KCW265" s="0"/>
      <c r="KCX265" s="0"/>
      <c r="KCY265" s="0"/>
      <c r="KCZ265" s="0"/>
      <c r="KDA265" s="0"/>
      <c r="KDB265" s="0"/>
      <c r="KDC265" s="0"/>
      <c r="KDD265" s="0"/>
      <c r="KDE265" s="0"/>
      <c r="KDF265" s="0"/>
      <c r="KDG265" s="0"/>
      <c r="KDH265" s="0"/>
      <c r="KDI265" s="0"/>
      <c r="KDJ265" s="0"/>
      <c r="KDK265" s="0"/>
      <c r="KDL265" s="0"/>
      <c r="KDM265" s="0"/>
      <c r="KDN265" s="0"/>
      <c r="KDO265" s="0"/>
      <c r="KDP265" s="0"/>
      <c r="KDQ265" s="0"/>
      <c r="KDR265" s="0"/>
      <c r="KDS265" s="0"/>
      <c r="KDT265" s="0"/>
      <c r="KDU265" s="0"/>
      <c r="KDV265" s="0"/>
      <c r="KDW265" s="0"/>
      <c r="KDX265" s="0"/>
      <c r="KDY265" s="0"/>
      <c r="KDZ265" s="0"/>
      <c r="KEA265" s="0"/>
      <c r="KEB265" s="0"/>
      <c r="KEC265" s="0"/>
      <c r="KED265" s="0"/>
      <c r="KEE265" s="0"/>
      <c r="KEF265" s="0"/>
      <c r="KEG265" s="0"/>
      <c r="KEH265" s="0"/>
      <c r="KEI265" s="0"/>
      <c r="KEJ265" s="0"/>
      <c r="KEK265" s="0"/>
      <c r="KEL265" s="0"/>
      <c r="KEM265" s="0"/>
      <c r="KEN265" s="0"/>
      <c r="KEO265" s="0"/>
      <c r="KEP265" s="0"/>
      <c r="KEQ265" s="0"/>
      <c r="KER265" s="0"/>
      <c r="KES265" s="0"/>
      <c r="KET265" s="0"/>
      <c r="KEU265" s="0"/>
      <c r="KEV265" s="0"/>
      <c r="KEW265" s="0"/>
      <c r="KEX265" s="0"/>
      <c r="KEY265" s="0"/>
      <c r="KEZ265" s="0"/>
      <c r="KFA265" s="0"/>
      <c r="KFB265" s="0"/>
      <c r="KFC265" s="0"/>
      <c r="KFD265" s="0"/>
      <c r="KFE265" s="0"/>
      <c r="KFF265" s="0"/>
      <c r="KFG265" s="0"/>
      <c r="KFH265" s="0"/>
      <c r="KFI265" s="0"/>
      <c r="KFJ265" s="0"/>
      <c r="KFK265" s="0"/>
      <c r="KFL265" s="0"/>
      <c r="KFM265" s="0"/>
      <c r="KFN265" s="0"/>
      <c r="KFO265" s="0"/>
      <c r="KFP265" s="0"/>
      <c r="KFQ265" s="0"/>
      <c r="KFR265" s="0"/>
      <c r="KFS265" s="0"/>
      <c r="KFT265" s="0"/>
      <c r="KFU265" s="0"/>
      <c r="KFV265" s="0"/>
      <c r="KFW265" s="0"/>
      <c r="KFX265" s="0"/>
      <c r="KFY265" s="0"/>
      <c r="KFZ265" s="0"/>
      <c r="KGA265" s="0"/>
      <c r="KGB265" s="0"/>
      <c r="KGC265" s="0"/>
      <c r="KGD265" s="0"/>
      <c r="KGE265" s="0"/>
      <c r="KGF265" s="0"/>
      <c r="KGG265" s="0"/>
      <c r="KGH265" s="0"/>
      <c r="KGI265" s="0"/>
      <c r="KGJ265" s="0"/>
      <c r="KGK265" s="0"/>
      <c r="KGL265" s="0"/>
      <c r="KGM265" s="0"/>
      <c r="KGN265" s="0"/>
      <c r="KGO265" s="0"/>
      <c r="KGP265" s="0"/>
      <c r="KGQ265" s="0"/>
      <c r="KGR265" s="0"/>
      <c r="KGS265" s="0"/>
      <c r="KGT265" s="0"/>
      <c r="KGU265" s="0"/>
      <c r="KGV265" s="0"/>
      <c r="KGW265" s="0"/>
      <c r="KGX265" s="0"/>
      <c r="KGY265" s="0"/>
      <c r="KGZ265" s="0"/>
      <c r="KHA265" s="0"/>
      <c r="KHB265" s="0"/>
      <c r="KHC265" s="0"/>
      <c r="KHD265" s="0"/>
      <c r="KHE265" s="0"/>
      <c r="KHF265" s="0"/>
      <c r="KHG265" s="0"/>
      <c r="KHH265" s="0"/>
      <c r="KHI265" s="0"/>
      <c r="KHJ265" s="0"/>
      <c r="KHK265" s="0"/>
      <c r="KHL265" s="0"/>
      <c r="KHM265" s="0"/>
      <c r="KHN265" s="0"/>
      <c r="KHO265" s="0"/>
      <c r="KHP265" s="0"/>
      <c r="KHQ265" s="0"/>
      <c r="KHR265" s="0"/>
      <c r="KHS265" s="0"/>
      <c r="KHT265" s="0"/>
      <c r="KHU265" s="0"/>
      <c r="KHV265" s="0"/>
      <c r="KHW265" s="0"/>
      <c r="KHX265" s="0"/>
      <c r="KHY265" s="0"/>
      <c r="KHZ265" s="0"/>
      <c r="KIA265" s="0"/>
      <c r="KIB265" s="0"/>
      <c r="KIC265" s="0"/>
      <c r="KID265" s="0"/>
      <c r="KIE265" s="0"/>
      <c r="KIF265" s="0"/>
      <c r="KIG265" s="0"/>
      <c r="KIH265" s="0"/>
      <c r="KII265" s="0"/>
      <c r="KIJ265" s="0"/>
      <c r="KIK265" s="0"/>
      <c r="KIL265" s="0"/>
      <c r="KIM265" s="0"/>
      <c r="KIN265" s="0"/>
      <c r="KIO265" s="0"/>
      <c r="KIP265" s="0"/>
      <c r="KIQ265" s="0"/>
      <c r="KIR265" s="0"/>
      <c r="KIS265" s="0"/>
      <c r="KIT265" s="0"/>
      <c r="KIU265" s="0"/>
      <c r="KIV265" s="0"/>
      <c r="KIW265" s="0"/>
      <c r="KIX265" s="0"/>
      <c r="KIY265" s="0"/>
      <c r="KIZ265" s="0"/>
      <c r="KJA265" s="0"/>
      <c r="KJB265" s="0"/>
      <c r="KJC265" s="0"/>
      <c r="KJD265" s="0"/>
      <c r="KJE265" s="0"/>
      <c r="KJF265" s="0"/>
      <c r="KJG265" s="0"/>
      <c r="KJH265" s="0"/>
      <c r="KJI265" s="0"/>
      <c r="KJJ265" s="0"/>
      <c r="KJK265" s="0"/>
      <c r="KJL265" s="0"/>
      <c r="KJM265" s="0"/>
      <c r="KJN265" s="0"/>
      <c r="KJO265" s="0"/>
      <c r="KJP265" s="0"/>
      <c r="KJQ265" s="0"/>
      <c r="KJR265" s="0"/>
      <c r="KJS265" s="0"/>
      <c r="KJT265" s="0"/>
      <c r="KJU265" s="0"/>
      <c r="KJV265" s="0"/>
      <c r="KJW265" s="0"/>
      <c r="KJX265" s="0"/>
      <c r="KJY265" s="0"/>
      <c r="KJZ265" s="0"/>
      <c r="KKA265" s="0"/>
      <c r="KKB265" s="0"/>
      <c r="KKC265" s="0"/>
      <c r="KKD265" s="0"/>
      <c r="KKE265" s="0"/>
      <c r="KKF265" s="0"/>
      <c r="KKG265" s="0"/>
      <c r="KKH265" s="0"/>
      <c r="KKI265" s="0"/>
      <c r="KKJ265" s="0"/>
      <c r="KKK265" s="0"/>
      <c r="KKL265" s="0"/>
      <c r="KKM265" s="0"/>
      <c r="KKN265" s="0"/>
      <c r="KKO265" s="0"/>
      <c r="KKP265" s="0"/>
      <c r="KKQ265" s="0"/>
      <c r="KKR265" s="0"/>
      <c r="KKS265" s="0"/>
      <c r="KKT265" s="0"/>
      <c r="KKU265" s="0"/>
      <c r="KKV265" s="0"/>
      <c r="KKW265" s="0"/>
      <c r="KKX265" s="0"/>
      <c r="KKY265" s="0"/>
      <c r="KKZ265" s="0"/>
      <c r="KLA265" s="0"/>
      <c r="KLB265" s="0"/>
      <c r="KLC265" s="0"/>
      <c r="KLD265" s="0"/>
      <c r="KLE265" s="0"/>
      <c r="KLF265" s="0"/>
      <c r="KLG265" s="0"/>
      <c r="KLH265" s="0"/>
      <c r="KLI265" s="0"/>
      <c r="KLJ265" s="0"/>
      <c r="KLK265" s="0"/>
      <c r="KLL265" s="0"/>
      <c r="KLM265" s="0"/>
      <c r="KLN265" s="0"/>
      <c r="KLO265" s="0"/>
      <c r="KLP265" s="0"/>
      <c r="KLQ265" s="0"/>
      <c r="KLR265" s="0"/>
      <c r="KLS265" s="0"/>
      <c r="KLT265" s="0"/>
      <c r="KLU265" s="0"/>
      <c r="KLV265" s="0"/>
      <c r="KLW265" s="0"/>
      <c r="KLX265" s="0"/>
      <c r="KLY265" s="0"/>
      <c r="KLZ265" s="0"/>
      <c r="KMA265" s="0"/>
      <c r="KMB265" s="0"/>
      <c r="KMC265" s="0"/>
      <c r="KMD265" s="0"/>
      <c r="KME265" s="0"/>
      <c r="KMF265" s="0"/>
      <c r="KMG265" s="0"/>
      <c r="KMH265" s="0"/>
      <c r="KMI265" s="0"/>
      <c r="KMJ265" s="0"/>
      <c r="KMK265" s="0"/>
      <c r="KML265" s="0"/>
      <c r="KMM265" s="0"/>
      <c r="KMN265" s="0"/>
      <c r="KMO265" s="0"/>
      <c r="KMP265" s="0"/>
      <c r="KMQ265" s="0"/>
      <c r="KMR265" s="0"/>
      <c r="KMS265" s="0"/>
      <c r="KMT265" s="0"/>
      <c r="KMU265" s="0"/>
      <c r="KMV265" s="0"/>
      <c r="KMW265" s="0"/>
      <c r="KMX265" s="0"/>
      <c r="KMY265" s="0"/>
      <c r="KMZ265" s="0"/>
      <c r="KNA265" s="0"/>
      <c r="KNB265" s="0"/>
      <c r="KNC265" s="0"/>
      <c r="KND265" s="0"/>
      <c r="KNE265" s="0"/>
      <c r="KNF265" s="0"/>
      <c r="KNG265" s="0"/>
      <c r="KNH265" s="0"/>
      <c r="KNI265" s="0"/>
      <c r="KNJ265" s="0"/>
      <c r="KNK265" s="0"/>
      <c r="KNL265" s="0"/>
      <c r="KNM265" s="0"/>
      <c r="KNN265" s="0"/>
      <c r="KNO265" s="0"/>
      <c r="KNP265" s="0"/>
      <c r="KNQ265" s="0"/>
      <c r="KNR265" s="0"/>
      <c r="KNS265" s="0"/>
      <c r="KNT265" s="0"/>
      <c r="KNU265" s="0"/>
      <c r="KNV265" s="0"/>
      <c r="KNW265" s="0"/>
      <c r="KNX265" s="0"/>
      <c r="KNY265" s="0"/>
      <c r="KNZ265" s="0"/>
      <c r="KOA265" s="0"/>
      <c r="KOB265" s="0"/>
      <c r="KOC265" s="0"/>
      <c r="KOD265" s="0"/>
      <c r="KOE265" s="0"/>
      <c r="KOF265" s="0"/>
      <c r="KOG265" s="0"/>
      <c r="KOH265" s="0"/>
      <c r="KOI265" s="0"/>
      <c r="KOJ265" s="0"/>
      <c r="KOK265" s="0"/>
      <c r="KOL265" s="0"/>
      <c r="KOM265" s="0"/>
      <c r="KON265" s="0"/>
      <c r="KOO265" s="0"/>
      <c r="KOP265" s="0"/>
      <c r="KOQ265" s="0"/>
      <c r="KOR265" s="0"/>
      <c r="KOS265" s="0"/>
      <c r="KOT265" s="0"/>
      <c r="KOU265" s="0"/>
      <c r="KOV265" s="0"/>
      <c r="KOW265" s="0"/>
      <c r="KOX265" s="0"/>
      <c r="KOY265" s="0"/>
      <c r="KOZ265" s="0"/>
      <c r="KPA265" s="0"/>
      <c r="KPB265" s="0"/>
      <c r="KPC265" s="0"/>
      <c r="KPD265" s="0"/>
      <c r="KPE265" s="0"/>
      <c r="KPF265" s="0"/>
      <c r="KPG265" s="0"/>
      <c r="KPH265" s="0"/>
      <c r="KPI265" s="0"/>
      <c r="KPJ265" s="0"/>
      <c r="KPK265" s="0"/>
      <c r="KPL265" s="0"/>
      <c r="KPM265" s="0"/>
      <c r="KPN265" s="0"/>
      <c r="KPO265" s="0"/>
      <c r="KPP265" s="0"/>
      <c r="KPQ265" s="0"/>
      <c r="KPR265" s="0"/>
      <c r="KPS265" s="0"/>
      <c r="KPT265" s="0"/>
      <c r="KPU265" s="0"/>
      <c r="KPV265" s="0"/>
      <c r="KPW265" s="0"/>
      <c r="KPX265" s="0"/>
      <c r="KPY265" s="0"/>
      <c r="KPZ265" s="0"/>
      <c r="KQA265" s="0"/>
      <c r="KQB265" s="0"/>
      <c r="KQC265" s="0"/>
      <c r="KQD265" s="0"/>
      <c r="KQE265" s="0"/>
      <c r="KQF265" s="0"/>
      <c r="KQG265" s="0"/>
      <c r="KQH265" s="0"/>
      <c r="KQI265" s="0"/>
      <c r="KQJ265" s="0"/>
      <c r="KQK265" s="0"/>
      <c r="KQL265" s="0"/>
      <c r="KQM265" s="0"/>
      <c r="KQN265" s="0"/>
      <c r="KQO265" s="0"/>
      <c r="KQP265" s="0"/>
      <c r="KQQ265" s="0"/>
      <c r="KQR265" s="0"/>
      <c r="KQS265" s="0"/>
      <c r="KQT265" s="0"/>
      <c r="KQU265" s="0"/>
      <c r="KQV265" s="0"/>
      <c r="KQW265" s="0"/>
      <c r="KQX265" s="0"/>
      <c r="KQY265" s="0"/>
      <c r="KQZ265" s="0"/>
      <c r="KRA265" s="0"/>
      <c r="KRB265" s="0"/>
      <c r="KRC265" s="0"/>
      <c r="KRD265" s="0"/>
      <c r="KRE265" s="0"/>
      <c r="KRF265" s="0"/>
      <c r="KRG265" s="0"/>
      <c r="KRH265" s="0"/>
      <c r="KRI265" s="0"/>
      <c r="KRJ265" s="0"/>
      <c r="KRK265" s="0"/>
      <c r="KRL265" s="0"/>
      <c r="KRM265" s="0"/>
      <c r="KRN265" s="0"/>
      <c r="KRO265" s="0"/>
      <c r="KRP265" s="0"/>
      <c r="KRQ265" s="0"/>
      <c r="KRR265" s="0"/>
      <c r="KRS265" s="0"/>
      <c r="KRT265" s="0"/>
      <c r="KRU265" s="0"/>
      <c r="KRV265" s="0"/>
      <c r="KRW265" s="0"/>
      <c r="KRX265" s="0"/>
      <c r="KRY265" s="0"/>
      <c r="KRZ265" s="0"/>
      <c r="KSA265" s="0"/>
      <c r="KSB265" s="0"/>
      <c r="KSC265" s="0"/>
      <c r="KSD265" s="0"/>
      <c r="KSE265" s="0"/>
      <c r="KSF265" s="0"/>
      <c r="KSG265" s="0"/>
      <c r="KSH265" s="0"/>
      <c r="KSI265" s="0"/>
      <c r="KSJ265" s="0"/>
      <c r="KSK265" s="0"/>
      <c r="KSL265" s="0"/>
      <c r="KSM265" s="0"/>
      <c r="KSN265" s="0"/>
      <c r="KSO265" s="0"/>
      <c r="KSP265" s="0"/>
      <c r="KSQ265" s="0"/>
      <c r="KSR265" s="0"/>
      <c r="KSS265" s="0"/>
      <c r="KST265" s="0"/>
      <c r="KSU265" s="0"/>
      <c r="KSV265" s="0"/>
      <c r="KSW265" s="0"/>
      <c r="KSX265" s="0"/>
      <c r="KSY265" s="0"/>
      <c r="KSZ265" s="0"/>
      <c r="KTA265" s="0"/>
      <c r="KTB265" s="0"/>
      <c r="KTC265" s="0"/>
      <c r="KTD265" s="0"/>
      <c r="KTE265" s="0"/>
      <c r="KTF265" s="0"/>
      <c r="KTG265" s="0"/>
      <c r="KTH265" s="0"/>
      <c r="KTI265" s="0"/>
      <c r="KTJ265" s="0"/>
      <c r="KTK265" s="0"/>
      <c r="KTL265" s="0"/>
      <c r="KTM265" s="0"/>
      <c r="KTN265" s="0"/>
      <c r="KTO265" s="0"/>
      <c r="KTP265" s="0"/>
      <c r="KTQ265" s="0"/>
      <c r="KTR265" s="0"/>
      <c r="KTS265" s="0"/>
      <c r="KTT265" s="0"/>
      <c r="KTU265" s="0"/>
      <c r="KTV265" s="0"/>
      <c r="KTW265" s="0"/>
      <c r="KTX265" s="0"/>
      <c r="KTY265" s="0"/>
      <c r="KTZ265" s="0"/>
      <c r="KUA265" s="0"/>
      <c r="KUB265" s="0"/>
      <c r="KUC265" s="0"/>
      <c r="KUD265" s="0"/>
      <c r="KUE265" s="0"/>
      <c r="KUF265" s="0"/>
      <c r="KUG265" s="0"/>
      <c r="KUH265" s="0"/>
      <c r="KUI265" s="0"/>
      <c r="KUJ265" s="0"/>
      <c r="KUK265" s="0"/>
      <c r="KUL265" s="0"/>
      <c r="KUM265" s="0"/>
      <c r="KUN265" s="0"/>
      <c r="KUO265" s="0"/>
      <c r="KUP265" s="0"/>
      <c r="KUQ265" s="0"/>
      <c r="KUR265" s="0"/>
      <c r="KUS265" s="0"/>
      <c r="KUT265" s="0"/>
      <c r="KUU265" s="0"/>
      <c r="KUV265" s="0"/>
      <c r="KUW265" s="0"/>
      <c r="KUX265" s="0"/>
      <c r="KUY265" s="0"/>
      <c r="KUZ265" s="0"/>
      <c r="KVA265" s="0"/>
      <c r="KVB265" s="0"/>
      <c r="KVC265" s="0"/>
      <c r="KVD265" s="0"/>
      <c r="KVE265" s="0"/>
      <c r="KVF265" s="0"/>
      <c r="KVG265" s="0"/>
      <c r="KVH265" s="0"/>
      <c r="KVI265" s="0"/>
      <c r="KVJ265" s="0"/>
      <c r="KVK265" s="0"/>
      <c r="KVL265" s="0"/>
      <c r="KVM265" s="0"/>
      <c r="KVN265" s="0"/>
      <c r="KVO265" s="0"/>
      <c r="KVP265" s="0"/>
      <c r="KVQ265" s="0"/>
      <c r="KVR265" s="0"/>
      <c r="KVS265" s="0"/>
      <c r="KVT265" s="0"/>
      <c r="KVU265" s="0"/>
      <c r="KVV265" s="0"/>
      <c r="KVW265" s="0"/>
      <c r="KVX265" s="0"/>
      <c r="KVY265" s="0"/>
      <c r="KVZ265" s="0"/>
      <c r="KWA265" s="0"/>
      <c r="KWB265" s="0"/>
      <c r="KWC265" s="0"/>
      <c r="KWD265" s="0"/>
      <c r="KWE265" s="0"/>
      <c r="KWF265" s="0"/>
      <c r="KWG265" s="0"/>
      <c r="KWH265" s="0"/>
      <c r="KWI265" s="0"/>
      <c r="KWJ265" s="0"/>
      <c r="KWK265" s="0"/>
      <c r="KWL265" s="0"/>
      <c r="KWM265" s="0"/>
      <c r="KWN265" s="0"/>
      <c r="KWO265" s="0"/>
      <c r="KWP265" s="0"/>
      <c r="KWQ265" s="0"/>
      <c r="KWR265" s="0"/>
      <c r="KWS265" s="0"/>
      <c r="KWT265" s="0"/>
      <c r="KWU265" s="0"/>
      <c r="KWV265" s="0"/>
      <c r="KWW265" s="0"/>
      <c r="KWX265" s="0"/>
      <c r="KWY265" s="0"/>
      <c r="KWZ265" s="0"/>
      <c r="KXA265" s="0"/>
      <c r="KXB265" s="0"/>
      <c r="KXC265" s="0"/>
      <c r="KXD265" s="0"/>
      <c r="KXE265" s="0"/>
      <c r="KXF265" s="0"/>
      <c r="KXG265" s="0"/>
      <c r="KXH265" s="0"/>
      <c r="KXI265" s="0"/>
      <c r="KXJ265" s="0"/>
      <c r="KXK265" s="0"/>
      <c r="KXL265" s="0"/>
      <c r="KXM265" s="0"/>
      <c r="KXN265" s="0"/>
      <c r="KXO265" s="0"/>
      <c r="KXP265" s="0"/>
      <c r="KXQ265" s="0"/>
      <c r="KXR265" s="0"/>
      <c r="KXS265" s="0"/>
      <c r="KXT265" s="0"/>
      <c r="KXU265" s="0"/>
      <c r="KXV265" s="0"/>
      <c r="KXW265" s="0"/>
      <c r="KXX265" s="0"/>
      <c r="KXY265" s="0"/>
      <c r="KXZ265" s="0"/>
      <c r="KYA265" s="0"/>
      <c r="KYB265" s="0"/>
      <c r="KYC265" s="0"/>
      <c r="KYD265" s="0"/>
      <c r="KYE265" s="0"/>
      <c r="KYF265" s="0"/>
      <c r="KYG265" s="0"/>
      <c r="KYH265" s="0"/>
      <c r="KYI265" s="0"/>
      <c r="KYJ265" s="0"/>
      <c r="KYK265" s="0"/>
      <c r="KYL265" s="0"/>
      <c r="KYM265" s="0"/>
      <c r="KYN265" s="0"/>
      <c r="KYO265" s="0"/>
      <c r="KYP265" s="0"/>
      <c r="KYQ265" s="0"/>
      <c r="KYR265" s="0"/>
      <c r="KYS265" s="0"/>
      <c r="KYT265" s="0"/>
      <c r="KYU265" s="0"/>
      <c r="KYV265" s="0"/>
      <c r="KYW265" s="0"/>
      <c r="KYX265" s="0"/>
      <c r="KYY265" s="0"/>
      <c r="KYZ265" s="0"/>
      <c r="KZA265" s="0"/>
      <c r="KZB265" s="0"/>
      <c r="KZC265" s="0"/>
      <c r="KZD265" s="0"/>
      <c r="KZE265" s="0"/>
      <c r="KZF265" s="0"/>
      <c r="KZG265" s="0"/>
      <c r="KZH265" s="0"/>
      <c r="KZI265" s="0"/>
      <c r="KZJ265" s="0"/>
      <c r="KZK265" s="0"/>
      <c r="KZL265" s="0"/>
      <c r="KZM265" s="0"/>
      <c r="KZN265" s="0"/>
      <c r="KZO265" s="0"/>
      <c r="KZP265" s="0"/>
      <c r="KZQ265" s="0"/>
      <c r="KZR265" s="0"/>
      <c r="KZS265" s="0"/>
      <c r="KZT265" s="0"/>
      <c r="KZU265" s="0"/>
      <c r="KZV265" s="0"/>
      <c r="KZW265" s="0"/>
      <c r="KZX265" s="0"/>
      <c r="KZY265" s="0"/>
      <c r="KZZ265" s="0"/>
      <c r="LAA265" s="0"/>
      <c r="LAB265" s="0"/>
      <c r="LAC265" s="0"/>
      <c r="LAD265" s="0"/>
      <c r="LAE265" s="0"/>
      <c r="LAF265" s="0"/>
      <c r="LAG265" s="0"/>
      <c r="LAH265" s="0"/>
      <c r="LAI265" s="0"/>
      <c r="LAJ265" s="0"/>
      <c r="LAK265" s="0"/>
      <c r="LAL265" s="0"/>
      <c r="LAM265" s="0"/>
      <c r="LAN265" s="0"/>
      <c r="LAO265" s="0"/>
      <c r="LAP265" s="0"/>
      <c r="LAQ265" s="0"/>
      <c r="LAR265" s="0"/>
      <c r="LAS265" s="0"/>
      <c r="LAT265" s="0"/>
      <c r="LAU265" s="0"/>
      <c r="LAV265" s="0"/>
      <c r="LAW265" s="0"/>
      <c r="LAX265" s="0"/>
      <c r="LAY265" s="0"/>
      <c r="LAZ265" s="0"/>
      <c r="LBA265" s="0"/>
      <c r="LBB265" s="0"/>
      <c r="LBC265" s="0"/>
      <c r="LBD265" s="0"/>
      <c r="LBE265" s="0"/>
      <c r="LBF265" s="0"/>
      <c r="LBG265" s="0"/>
      <c r="LBH265" s="0"/>
      <c r="LBI265" s="0"/>
      <c r="LBJ265" s="0"/>
      <c r="LBK265" s="0"/>
      <c r="LBL265" s="0"/>
      <c r="LBM265" s="0"/>
      <c r="LBN265" s="0"/>
      <c r="LBO265" s="0"/>
      <c r="LBP265" s="0"/>
      <c r="LBQ265" s="0"/>
      <c r="LBR265" s="0"/>
      <c r="LBS265" s="0"/>
      <c r="LBT265" s="0"/>
      <c r="LBU265" s="0"/>
      <c r="LBV265" s="0"/>
      <c r="LBW265" s="0"/>
      <c r="LBX265" s="0"/>
      <c r="LBY265" s="0"/>
      <c r="LBZ265" s="0"/>
      <c r="LCA265" s="0"/>
      <c r="LCB265" s="0"/>
      <c r="LCC265" s="0"/>
      <c r="LCD265" s="0"/>
      <c r="LCE265" s="0"/>
      <c r="LCF265" s="0"/>
      <c r="LCG265" s="0"/>
      <c r="LCH265" s="0"/>
      <c r="LCI265" s="0"/>
      <c r="LCJ265" s="0"/>
      <c r="LCK265" s="0"/>
      <c r="LCL265" s="0"/>
      <c r="LCM265" s="0"/>
      <c r="LCN265" s="0"/>
      <c r="LCO265" s="0"/>
      <c r="LCP265" s="0"/>
      <c r="LCQ265" s="0"/>
      <c r="LCR265" s="0"/>
      <c r="LCS265" s="0"/>
      <c r="LCT265" s="0"/>
      <c r="LCU265" s="0"/>
      <c r="LCV265" s="0"/>
      <c r="LCW265" s="0"/>
      <c r="LCX265" s="0"/>
      <c r="LCY265" s="0"/>
      <c r="LCZ265" s="0"/>
      <c r="LDA265" s="0"/>
      <c r="LDB265" s="0"/>
      <c r="LDC265" s="0"/>
      <c r="LDD265" s="0"/>
      <c r="LDE265" s="0"/>
      <c r="LDF265" s="0"/>
      <c r="LDG265" s="0"/>
      <c r="LDH265" s="0"/>
      <c r="LDI265" s="0"/>
      <c r="LDJ265" s="0"/>
      <c r="LDK265" s="0"/>
      <c r="LDL265" s="0"/>
      <c r="LDM265" s="0"/>
      <c r="LDN265" s="0"/>
      <c r="LDO265" s="0"/>
      <c r="LDP265" s="0"/>
      <c r="LDQ265" s="0"/>
      <c r="LDR265" s="0"/>
      <c r="LDS265" s="0"/>
      <c r="LDT265" s="0"/>
      <c r="LDU265" s="0"/>
      <c r="LDV265" s="0"/>
      <c r="LDW265" s="0"/>
      <c r="LDX265" s="0"/>
      <c r="LDY265" s="0"/>
      <c r="LDZ265" s="0"/>
      <c r="LEA265" s="0"/>
      <c r="LEB265" s="0"/>
      <c r="LEC265" s="0"/>
      <c r="LED265" s="0"/>
      <c r="LEE265" s="0"/>
      <c r="LEF265" s="0"/>
      <c r="LEG265" s="0"/>
      <c r="LEH265" s="0"/>
      <c r="LEI265" s="0"/>
      <c r="LEJ265" s="0"/>
      <c r="LEK265" s="0"/>
      <c r="LEL265" s="0"/>
      <c r="LEM265" s="0"/>
      <c r="LEN265" s="0"/>
      <c r="LEO265" s="0"/>
      <c r="LEP265" s="0"/>
      <c r="LEQ265" s="0"/>
      <c r="LER265" s="0"/>
      <c r="LES265" s="0"/>
      <c r="LET265" s="0"/>
      <c r="LEU265" s="0"/>
      <c r="LEV265" s="0"/>
      <c r="LEW265" s="0"/>
      <c r="LEX265" s="0"/>
      <c r="LEY265" s="0"/>
      <c r="LEZ265" s="0"/>
      <c r="LFA265" s="0"/>
      <c r="LFB265" s="0"/>
      <c r="LFC265" s="0"/>
      <c r="LFD265" s="0"/>
      <c r="LFE265" s="0"/>
      <c r="LFF265" s="0"/>
      <c r="LFG265" s="0"/>
      <c r="LFH265" s="0"/>
      <c r="LFI265" s="0"/>
      <c r="LFJ265" s="0"/>
      <c r="LFK265" s="0"/>
      <c r="LFL265" s="0"/>
      <c r="LFM265" s="0"/>
      <c r="LFN265" s="0"/>
      <c r="LFO265" s="0"/>
      <c r="LFP265" s="0"/>
      <c r="LFQ265" s="0"/>
      <c r="LFR265" s="0"/>
      <c r="LFS265" s="0"/>
      <c r="LFT265" s="0"/>
      <c r="LFU265" s="0"/>
      <c r="LFV265" s="0"/>
      <c r="LFW265" s="0"/>
      <c r="LFX265" s="0"/>
      <c r="LFY265" s="0"/>
      <c r="LFZ265" s="0"/>
      <c r="LGA265" s="0"/>
      <c r="LGB265" s="0"/>
      <c r="LGC265" s="0"/>
      <c r="LGD265" s="0"/>
      <c r="LGE265" s="0"/>
      <c r="LGF265" s="0"/>
      <c r="LGG265" s="0"/>
      <c r="LGH265" s="0"/>
      <c r="LGI265" s="0"/>
      <c r="LGJ265" s="0"/>
      <c r="LGK265" s="0"/>
      <c r="LGL265" s="0"/>
      <c r="LGM265" s="0"/>
      <c r="LGN265" s="0"/>
      <c r="LGO265" s="0"/>
      <c r="LGP265" s="0"/>
      <c r="LGQ265" s="0"/>
      <c r="LGR265" s="0"/>
      <c r="LGS265" s="0"/>
      <c r="LGT265" s="0"/>
      <c r="LGU265" s="0"/>
      <c r="LGV265" s="0"/>
      <c r="LGW265" s="0"/>
      <c r="LGX265" s="0"/>
      <c r="LGY265" s="0"/>
      <c r="LGZ265" s="0"/>
      <c r="LHA265" s="0"/>
      <c r="LHB265" s="0"/>
      <c r="LHC265" s="0"/>
      <c r="LHD265" s="0"/>
      <c r="LHE265" s="0"/>
      <c r="LHF265" s="0"/>
      <c r="LHG265" s="0"/>
      <c r="LHH265" s="0"/>
      <c r="LHI265" s="0"/>
      <c r="LHJ265" s="0"/>
      <c r="LHK265" s="0"/>
      <c r="LHL265" s="0"/>
      <c r="LHM265" s="0"/>
      <c r="LHN265" s="0"/>
      <c r="LHO265" s="0"/>
      <c r="LHP265" s="0"/>
      <c r="LHQ265" s="0"/>
      <c r="LHR265" s="0"/>
      <c r="LHS265" s="0"/>
      <c r="LHT265" s="0"/>
      <c r="LHU265" s="0"/>
      <c r="LHV265" s="0"/>
      <c r="LHW265" s="0"/>
      <c r="LHX265" s="0"/>
      <c r="LHY265" s="0"/>
      <c r="LHZ265" s="0"/>
      <c r="LIA265" s="0"/>
      <c r="LIB265" s="0"/>
      <c r="LIC265" s="0"/>
      <c r="LID265" s="0"/>
      <c r="LIE265" s="0"/>
      <c r="LIF265" s="0"/>
      <c r="LIG265" s="0"/>
      <c r="LIH265" s="0"/>
      <c r="LII265" s="0"/>
      <c r="LIJ265" s="0"/>
      <c r="LIK265" s="0"/>
      <c r="LIL265" s="0"/>
      <c r="LIM265" s="0"/>
      <c r="LIN265" s="0"/>
      <c r="LIO265" s="0"/>
      <c r="LIP265" s="0"/>
      <c r="LIQ265" s="0"/>
      <c r="LIR265" s="0"/>
      <c r="LIS265" s="0"/>
      <c r="LIT265" s="0"/>
      <c r="LIU265" s="0"/>
      <c r="LIV265" s="0"/>
      <c r="LIW265" s="0"/>
      <c r="LIX265" s="0"/>
      <c r="LIY265" s="0"/>
      <c r="LIZ265" s="0"/>
      <c r="LJA265" s="0"/>
      <c r="LJB265" s="0"/>
      <c r="LJC265" s="0"/>
      <c r="LJD265" s="0"/>
      <c r="LJE265" s="0"/>
      <c r="LJF265" s="0"/>
      <c r="LJG265" s="0"/>
      <c r="LJH265" s="0"/>
      <c r="LJI265" s="0"/>
      <c r="LJJ265" s="0"/>
      <c r="LJK265" s="0"/>
      <c r="LJL265" s="0"/>
      <c r="LJM265" s="0"/>
      <c r="LJN265" s="0"/>
      <c r="LJO265" s="0"/>
      <c r="LJP265" s="0"/>
      <c r="LJQ265" s="0"/>
      <c r="LJR265" s="0"/>
      <c r="LJS265" s="0"/>
      <c r="LJT265" s="0"/>
      <c r="LJU265" s="0"/>
      <c r="LJV265" s="0"/>
      <c r="LJW265" s="0"/>
      <c r="LJX265" s="0"/>
      <c r="LJY265" s="0"/>
      <c r="LJZ265" s="0"/>
      <c r="LKA265" s="0"/>
      <c r="LKB265" s="0"/>
      <c r="LKC265" s="0"/>
      <c r="LKD265" s="0"/>
      <c r="LKE265" s="0"/>
      <c r="LKF265" s="0"/>
      <c r="LKG265" s="0"/>
      <c r="LKH265" s="0"/>
      <c r="LKI265" s="0"/>
      <c r="LKJ265" s="0"/>
      <c r="LKK265" s="0"/>
      <c r="LKL265" s="0"/>
      <c r="LKM265" s="0"/>
      <c r="LKN265" s="0"/>
      <c r="LKO265" s="0"/>
      <c r="LKP265" s="0"/>
      <c r="LKQ265" s="0"/>
      <c r="LKR265" s="0"/>
      <c r="LKS265" s="0"/>
      <c r="LKT265" s="0"/>
      <c r="LKU265" s="0"/>
      <c r="LKV265" s="0"/>
      <c r="LKW265" s="0"/>
      <c r="LKX265" s="0"/>
      <c r="LKY265" s="0"/>
      <c r="LKZ265" s="0"/>
      <c r="LLA265" s="0"/>
      <c r="LLB265" s="0"/>
      <c r="LLC265" s="0"/>
      <c r="LLD265" s="0"/>
      <c r="LLE265" s="0"/>
      <c r="LLF265" s="0"/>
      <c r="LLG265" s="0"/>
      <c r="LLH265" s="0"/>
      <c r="LLI265" s="0"/>
      <c r="LLJ265" s="0"/>
      <c r="LLK265" s="0"/>
      <c r="LLL265" s="0"/>
      <c r="LLM265" s="0"/>
      <c r="LLN265" s="0"/>
      <c r="LLO265" s="0"/>
      <c r="LLP265" s="0"/>
      <c r="LLQ265" s="0"/>
      <c r="LLR265" s="0"/>
      <c r="LLS265" s="0"/>
      <c r="LLT265" s="0"/>
      <c r="LLU265" s="0"/>
      <c r="LLV265" s="0"/>
      <c r="LLW265" s="0"/>
      <c r="LLX265" s="0"/>
      <c r="LLY265" s="0"/>
      <c r="LLZ265" s="0"/>
      <c r="LMA265" s="0"/>
      <c r="LMB265" s="0"/>
      <c r="LMC265" s="0"/>
      <c r="LMD265" s="0"/>
      <c r="LME265" s="0"/>
      <c r="LMF265" s="0"/>
      <c r="LMG265" s="0"/>
      <c r="LMH265" s="0"/>
      <c r="LMI265" s="0"/>
      <c r="LMJ265" s="0"/>
      <c r="LMK265" s="0"/>
      <c r="LML265" s="0"/>
      <c r="LMM265" s="0"/>
      <c r="LMN265" s="0"/>
      <c r="LMO265" s="0"/>
      <c r="LMP265" s="0"/>
      <c r="LMQ265" s="0"/>
      <c r="LMR265" s="0"/>
      <c r="LMS265" s="0"/>
      <c r="LMT265" s="0"/>
      <c r="LMU265" s="0"/>
      <c r="LMV265" s="0"/>
      <c r="LMW265" s="0"/>
      <c r="LMX265" s="0"/>
      <c r="LMY265" s="0"/>
      <c r="LMZ265" s="0"/>
      <c r="LNA265" s="0"/>
      <c r="LNB265" s="0"/>
      <c r="LNC265" s="0"/>
      <c r="LND265" s="0"/>
      <c r="LNE265" s="0"/>
      <c r="LNF265" s="0"/>
      <c r="LNG265" s="0"/>
      <c r="LNH265" s="0"/>
      <c r="LNI265" s="0"/>
      <c r="LNJ265" s="0"/>
      <c r="LNK265" s="0"/>
      <c r="LNL265" s="0"/>
      <c r="LNM265" s="0"/>
      <c r="LNN265" s="0"/>
      <c r="LNO265" s="0"/>
      <c r="LNP265" s="0"/>
      <c r="LNQ265" s="0"/>
      <c r="LNR265" s="0"/>
      <c r="LNS265" s="0"/>
      <c r="LNT265" s="0"/>
      <c r="LNU265" s="0"/>
      <c r="LNV265" s="0"/>
      <c r="LNW265" s="0"/>
      <c r="LNX265" s="0"/>
      <c r="LNY265" s="0"/>
      <c r="LNZ265" s="0"/>
      <c r="LOA265" s="0"/>
      <c r="LOB265" s="0"/>
      <c r="LOC265" s="0"/>
      <c r="LOD265" s="0"/>
      <c r="LOE265" s="0"/>
      <c r="LOF265" s="0"/>
      <c r="LOG265" s="0"/>
      <c r="LOH265" s="0"/>
      <c r="LOI265" s="0"/>
      <c r="LOJ265" s="0"/>
      <c r="LOK265" s="0"/>
      <c r="LOL265" s="0"/>
      <c r="LOM265" s="0"/>
      <c r="LON265" s="0"/>
      <c r="LOO265" s="0"/>
      <c r="LOP265" s="0"/>
      <c r="LOQ265" s="0"/>
      <c r="LOR265" s="0"/>
      <c r="LOS265" s="0"/>
      <c r="LOT265" s="0"/>
      <c r="LOU265" s="0"/>
      <c r="LOV265" s="0"/>
      <c r="LOW265" s="0"/>
      <c r="LOX265" s="0"/>
      <c r="LOY265" s="0"/>
      <c r="LOZ265" s="0"/>
      <c r="LPA265" s="0"/>
      <c r="LPB265" s="0"/>
      <c r="LPC265" s="0"/>
      <c r="LPD265" s="0"/>
      <c r="LPE265" s="0"/>
      <c r="LPF265" s="0"/>
      <c r="LPG265" s="0"/>
      <c r="LPH265" s="0"/>
      <c r="LPI265" s="0"/>
      <c r="LPJ265" s="0"/>
      <c r="LPK265" s="0"/>
      <c r="LPL265" s="0"/>
      <c r="LPM265" s="0"/>
      <c r="LPN265" s="0"/>
      <c r="LPO265" s="0"/>
      <c r="LPP265" s="0"/>
      <c r="LPQ265" s="0"/>
      <c r="LPR265" s="0"/>
      <c r="LPS265" s="0"/>
      <c r="LPT265" s="0"/>
      <c r="LPU265" s="0"/>
      <c r="LPV265" s="0"/>
      <c r="LPW265" s="0"/>
      <c r="LPX265" s="0"/>
      <c r="LPY265" s="0"/>
      <c r="LPZ265" s="0"/>
      <c r="LQA265" s="0"/>
      <c r="LQB265" s="0"/>
      <c r="LQC265" s="0"/>
      <c r="LQD265" s="0"/>
      <c r="LQE265" s="0"/>
      <c r="LQF265" s="0"/>
      <c r="LQG265" s="0"/>
      <c r="LQH265" s="0"/>
      <c r="LQI265" s="0"/>
      <c r="LQJ265" s="0"/>
      <c r="LQK265" s="0"/>
      <c r="LQL265" s="0"/>
      <c r="LQM265" s="0"/>
      <c r="LQN265" s="0"/>
      <c r="LQO265" s="0"/>
      <c r="LQP265" s="0"/>
      <c r="LQQ265" s="0"/>
      <c r="LQR265" s="0"/>
      <c r="LQS265" s="0"/>
      <c r="LQT265" s="0"/>
      <c r="LQU265" s="0"/>
      <c r="LQV265" s="0"/>
      <c r="LQW265" s="0"/>
      <c r="LQX265" s="0"/>
      <c r="LQY265" s="0"/>
      <c r="LQZ265" s="0"/>
      <c r="LRA265" s="0"/>
      <c r="LRB265" s="0"/>
      <c r="LRC265" s="0"/>
      <c r="LRD265" s="0"/>
      <c r="LRE265" s="0"/>
      <c r="LRF265" s="0"/>
      <c r="LRG265" s="0"/>
      <c r="LRH265" s="0"/>
      <c r="LRI265" s="0"/>
      <c r="LRJ265" s="0"/>
      <c r="LRK265" s="0"/>
      <c r="LRL265" s="0"/>
      <c r="LRM265" s="0"/>
      <c r="LRN265" s="0"/>
      <c r="LRO265" s="0"/>
      <c r="LRP265" s="0"/>
      <c r="LRQ265" s="0"/>
      <c r="LRR265" s="0"/>
      <c r="LRS265" s="0"/>
      <c r="LRT265" s="0"/>
      <c r="LRU265" s="0"/>
      <c r="LRV265" s="0"/>
      <c r="LRW265" s="0"/>
      <c r="LRX265" s="0"/>
      <c r="LRY265" s="0"/>
      <c r="LRZ265" s="0"/>
      <c r="LSA265" s="0"/>
      <c r="LSB265" s="0"/>
      <c r="LSC265" s="0"/>
      <c r="LSD265" s="0"/>
      <c r="LSE265" s="0"/>
      <c r="LSF265" s="0"/>
      <c r="LSG265" s="0"/>
      <c r="LSH265" s="0"/>
      <c r="LSI265" s="0"/>
      <c r="LSJ265" s="0"/>
      <c r="LSK265" s="0"/>
      <c r="LSL265" s="0"/>
      <c r="LSM265" s="0"/>
      <c r="LSN265" s="0"/>
      <c r="LSO265" s="0"/>
      <c r="LSP265" s="0"/>
      <c r="LSQ265" s="0"/>
      <c r="LSR265" s="0"/>
      <c r="LSS265" s="0"/>
      <c r="LST265" s="0"/>
      <c r="LSU265" s="0"/>
      <c r="LSV265" s="0"/>
      <c r="LSW265" s="0"/>
      <c r="LSX265" s="0"/>
      <c r="LSY265" s="0"/>
      <c r="LSZ265" s="0"/>
      <c r="LTA265" s="0"/>
      <c r="LTB265" s="0"/>
      <c r="LTC265" s="0"/>
      <c r="LTD265" s="0"/>
      <c r="LTE265" s="0"/>
      <c r="LTF265" s="0"/>
      <c r="LTG265" s="0"/>
      <c r="LTH265" s="0"/>
      <c r="LTI265" s="0"/>
      <c r="LTJ265" s="0"/>
      <c r="LTK265" s="0"/>
      <c r="LTL265" s="0"/>
      <c r="LTM265" s="0"/>
      <c r="LTN265" s="0"/>
      <c r="LTO265" s="0"/>
      <c r="LTP265" s="0"/>
      <c r="LTQ265" s="0"/>
      <c r="LTR265" s="0"/>
      <c r="LTS265" s="0"/>
      <c r="LTT265" s="0"/>
      <c r="LTU265" s="0"/>
      <c r="LTV265" s="0"/>
      <c r="LTW265" s="0"/>
      <c r="LTX265" s="0"/>
      <c r="LTY265" s="0"/>
      <c r="LTZ265" s="0"/>
      <c r="LUA265" s="0"/>
      <c r="LUB265" s="0"/>
      <c r="LUC265" s="0"/>
      <c r="LUD265" s="0"/>
      <c r="LUE265" s="0"/>
      <c r="LUF265" s="0"/>
      <c r="LUG265" s="0"/>
      <c r="LUH265" s="0"/>
      <c r="LUI265" s="0"/>
      <c r="LUJ265" s="0"/>
      <c r="LUK265" s="0"/>
      <c r="LUL265" s="0"/>
      <c r="LUM265" s="0"/>
      <c r="LUN265" s="0"/>
      <c r="LUO265" s="0"/>
      <c r="LUP265" s="0"/>
      <c r="LUQ265" s="0"/>
      <c r="LUR265" s="0"/>
      <c r="LUS265" s="0"/>
      <c r="LUT265" s="0"/>
      <c r="LUU265" s="0"/>
      <c r="LUV265" s="0"/>
      <c r="LUW265" s="0"/>
      <c r="LUX265" s="0"/>
      <c r="LUY265" s="0"/>
      <c r="LUZ265" s="0"/>
      <c r="LVA265" s="0"/>
      <c r="LVB265" s="0"/>
      <c r="LVC265" s="0"/>
      <c r="LVD265" s="0"/>
      <c r="LVE265" s="0"/>
      <c r="LVF265" s="0"/>
      <c r="LVG265" s="0"/>
      <c r="LVH265" s="0"/>
      <c r="LVI265" s="0"/>
      <c r="LVJ265" s="0"/>
      <c r="LVK265" s="0"/>
      <c r="LVL265" s="0"/>
      <c r="LVM265" s="0"/>
      <c r="LVN265" s="0"/>
      <c r="LVO265" s="0"/>
      <c r="LVP265" s="0"/>
      <c r="LVQ265" s="0"/>
      <c r="LVR265" s="0"/>
      <c r="LVS265" s="0"/>
      <c r="LVT265" s="0"/>
      <c r="LVU265" s="0"/>
      <c r="LVV265" s="0"/>
      <c r="LVW265" s="0"/>
      <c r="LVX265" s="0"/>
      <c r="LVY265" s="0"/>
      <c r="LVZ265" s="0"/>
      <c r="LWA265" s="0"/>
      <c r="LWB265" s="0"/>
      <c r="LWC265" s="0"/>
      <c r="LWD265" s="0"/>
      <c r="LWE265" s="0"/>
      <c r="LWF265" s="0"/>
      <c r="LWG265" s="0"/>
      <c r="LWH265" s="0"/>
      <c r="LWI265" s="0"/>
      <c r="LWJ265" s="0"/>
      <c r="LWK265" s="0"/>
      <c r="LWL265" s="0"/>
      <c r="LWM265" s="0"/>
      <c r="LWN265" s="0"/>
      <c r="LWO265" s="0"/>
      <c r="LWP265" s="0"/>
      <c r="LWQ265" s="0"/>
      <c r="LWR265" s="0"/>
      <c r="LWS265" s="0"/>
      <c r="LWT265" s="0"/>
      <c r="LWU265" s="0"/>
      <c r="LWV265" s="0"/>
      <c r="LWW265" s="0"/>
      <c r="LWX265" s="0"/>
      <c r="LWY265" s="0"/>
      <c r="LWZ265" s="0"/>
      <c r="LXA265" s="0"/>
      <c r="LXB265" s="0"/>
      <c r="LXC265" s="0"/>
      <c r="LXD265" s="0"/>
      <c r="LXE265" s="0"/>
      <c r="LXF265" s="0"/>
      <c r="LXG265" s="0"/>
      <c r="LXH265" s="0"/>
      <c r="LXI265" s="0"/>
      <c r="LXJ265" s="0"/>
      <c r="LXK265" s="0"/>
      <c r="LXL265" s="0"/>
      <c r="LXM265" s="0"/>
      <c r="LXN265" s="0"/>
      <c r="LXO265" s="0"/>
      <c r="LXP265" s="0"/>
      <c r="LXQ265" s="0"/>
      <c r="LXR265" s="0"/>
      <c r="LXS265" s="0"/>
      <c r="LXT265" s="0"/>
      <c r="LXU265" s="0"/>
      <c r="LXV265" s="0"/>
      <c r="LXW265" s="0"/>
      <c r="LXX265" s="0"/>
      <c r="LXY265" s="0"/>
      <c r="LXZ265" s="0"/>
      <c r="LYA265" s="0"/>
      <c r="LYB265" s="0"/>
      <c r="LYC265" s="0"/>
      <c r="LYD265" s="0"/>
      <c r="LYE265" s="0"/>
      <c r="LYF265" s="0"/>
      <c r="LYG265" s="0"/>
      <c r="LYH265" s="0"/>
      <c r="LYI265" s="0"/>
      <c r="LYJ265" s="0"/>
      <c r="LYK265" s="0"/>
      <c r="LYL265" s="0"/>
      <c r="LYM265" s="0"/>
      <c r="LYN265" s="0"/>
      <c r="LYO265" s="0"/>
      <c r="LYP265" s="0"/>
      <c r="LYQ265" s="0"/>
      <c r="LYR265" s="0"/>
      <c r="LYS265" s="0"/>
      <c r="LYT265" s="0"/>
      <c r="LYU265" s="0"/>
      <c r="LYV265" s="0"/>
      <c r="LYW265" s="0"/>
      <c r="LYX265" s="0"/>
      <c r="LYY265" s="0"/>
      <c r="LYZ265" s="0"/>
      <c r="LZA265" s="0"/>
      <c r="LZB265" s="0"/>
      <c r="LZC265" s="0"/>
      <c r="LZD265" s="0"/>
      <c r="LZE265" s="0"/>
      <c r="LZF265" s="0"/>
      <c r="LZG265" s="0"/>
      <c r="LZH265" s="0"/>
      <c r="LZI265" s="0"/>
      <c r="LZJ265" s="0"/>
      <c r="LZK265" s="0"/>
      <c r="LZL265" s="0"/>
      <c r="LZM265" s="0"/>
      <c r="LZN265" s="0"/>
      <c r="LZO265" s="0"/>
      <c r="LZP265" s="0"/>
      <c r="LZQ265" s="0"/>
      <c r="LZR265" s="0"/>
      <c r="LZS265" s="0"/>
      <c r="LZT265" s="0"/>
      <c r="LZU265" s="0"/>
      <c r="LZV265" s="0"/>
      <c r="LZW265" s="0"/>
      <c r="LZX265" s="0"/>
      <c r="LZY265" s="0"/>
      <c r="LZZ265" s="0"/>
      <c r="MAA265" s="0"/>
      <c r="MAB265" s="0"/>
      <c r="MAC265" s="0"/>
      <c r="MAD265" s="0"/>
      <c r="MAE265" s="0"/>
      <c r="MAF265" s="0"/>
      <c r="MAG265" s="0"/>
      <c r="MAH265" s="0"/>
      <c r="MAI265" s="0"/>
      <c r="MAJ265" s="0"/>
      <c r="MAK265" s="0"/>
      <c r="MAL265" s="0"/>
      <c r="MAM265" s="0"/>
      <c r="MAN265" s="0"/>
      <c r="MAO265" s="0"/>
      <c r="MAP265" s="0"/>
      <c r="MAQ265" s="0"/>
      <c r="MAR265" s="0"/>
      <c r="MAS265" s="0"/>
      <c r="MAT265" s="0"/>
      <c r="MAU265" s="0"/>
      <c r="MAV265" s="0"/>
      <c r="MAW265" s="0"/>
      <c r="MAX265" s="0"/>
      <c r="MAY265" s="0"/>
      <c r="MAZ265" s="0"/>
      <c r="MBA265" s="0"/>
      <c r="MBB265" s="0"/>
      <c r="MBC265" s="0"/>
      <c r="MBD265" s="0"/>
      <c r="MBE265" s="0"/>
      <c r="MBF265" s="0"/>
      <c r="MBG265" s="0"/>
      <c r="MBH265" s="0"/>
      <c r="MBI265" s="0"/>
      <c r="MBJ265" s="0"/>
      <c r="MBK265" s="0"/>
      <c r="MBL265" s="0"/>
      <c r="MBM265" s="0"/>
      <c r="MBN265" s="0"/>
      <c r="MBO265" s="0"/>
      <c r="MBP265" s="0"/>
      <c r="MBQ265" s="0"/>
      <c r="MBR265" s="0"/>
      <c r="MBS265" s="0"/>
      <c r="MBT265" s="0"/>
      <c r="MBU265" s="0"/>
      <c r="MBV265" s="0"/>
      <c r="MBW265" s="0"/>
      <c r="MBX265" s="0"/>
      <c r="MBY265" s="0"/>
      <c r="MBZ265" s="0"/>
      <c r="MCA265" s="0"/>
      <c r="MCB265" s="0"/>
      <c r="MCC265" s="0"/>
      <c r="MCD265" s="0"/>
      <c r="MCE265" s="0"/>
      <c r="MCF265" s="0"/>
      <c r="MCG265" s="0"/>
      <c r="MCH265" s="0"/>
      <c r="MCI265" s="0"/>
      <c r="MCJ265" s="0"/>
      <c r="MCK265" s="0"/>
      <c r="MCL265" s="0"/>
      <c r="MCM265" s="0"/>
      <c r="MCN265" s="0"/>
      <c r="MCO265" s="0"/>
      <c r="MCP265" s="0"/>
      <c r="MCQ265" s="0"/>
      <c r="MCR265" s="0"/>
      <c r="MCS265" s="0"/>
      <c r="MCT265" s="0"/>
      <c r="MCU265" s="0"/>
      <c r="MCV265" s="0"/>
      <c r="MCW265" s="0"/>
      <c r="MCX265" s="0"/>
      <c r="MCY265" s="0"/>
      <c r="MCZ265" s="0"/>
      <c r="MDA265" s="0"/>
      <c r="MDB265" s="0"/>
      <c r="MDC265" s="0"/>
      <c r="MDD265" s="0"/>
      <c r="MDE265" s="0"/>
      <c r="MDF265" s="0"/>
      <c r="MDG265" s="0"/>
      <c r="MDH265" s="0"/>
      <c r="MDI265" s="0"/>
      <c r="MDJ265" s="0"/>
      <c r="MDK265" s="0"/>
      <c r="MDL265" s="0"/>
      <c r="MDM265" s="0"/>
      <c r="MDN265" s="0"/>
      <c r="MDO265" s="0"/>
      <c r="MDP265" s="0"/>
      <c r="MDQ265" s="0"/>
      <c r="MDR265" s="0"/>
      <c r="MDS265" s="0"/>
      <c r="MDT265" s="0"/>
      <c r="MDU265" s="0"/>
      <c r="MDV265" s="0"/>
      <c r="MDW265" s="0"/>
      <c r="MDX265" s="0"/>
      <c r="MDY265" s="0"/>
      <c r="MDZ265" s="0"/>
      <c r="MEA265" s="0"/>
      <c r="MEB265" s="0"/>
      <c r="MEC265" s="0"/>
      <c r="MED265" s="0"/>
      <c r="MEE265" s="0"/>
      <c r="MEF265" s="0"/>
      <c r="MEG265" s="0"/>
      <c r="MEH265" s="0"/>
      <c r="MEI265" s="0"/>
      <c r="MEJ265" s="0"/>
      <c r="MEK265" s="0"/>
      <c r="MEL265" s="0"/>
      <c r="MEM265" s="0"/>
      <c r="MEN265" s="0"/>
      <c r="MEO265" s="0"/>
      <c r="MEP265" s="0"/>
      <c r="MEQ265" s="0"/>
      <c r="MER265" s="0"/>
      <c r="MES265" s="0"/>
      <c r="MET265" s="0"/>
      <c r="MEU265" s="0"/>
      <c r="MEV265" s="0"/>
      <c r="MEW265" s="0"/>
      <c r="MEX265" s="0"/>
      <c r="MEY265" s="0"/>
      <c r="MEZ265" s="0"/>
      <c r="MFA265" s="0"/>
      <c r="MFB265" s="0"/>
      <c r="MFC265" s="0"/>
      <c r="MFD265" s="0"/>
      <c r="MFE265" s="0"/>
      <c r="MFF265" s="0"/>
      <c r="MFG265" s="0"/>
      <c r="MFH265" s="0"/>
      <c r="MFI265" s="0"/>
      <c r="MFJ265" s="0"/>
      <c r="MFK265" s="0"/>
      <c r="MFL265" s="0"/>
      <c r="MFM265" s="0"/>
      <c r="MFN265" s="0"/>
      <c r="MFO265" s="0"/>
      <c r="MFP265" s="0"/>
      <c r="MFQ265" s="0"/>
      <c r="MFR265" s="0"/>
      <c r="MFS265" s="0"/>
      <c r="MFT265" s="0"/>
      <c r="MFU265" s="0"/>
      <c r="MFV265" s="0"/>
      <c r="MFW265" s="0"/>
      <c r="MFX265" s="0"/>
      <c r="MFY265" s="0"/>
      <c r="MFZ265" s="0"/>
      <c r="MGA265" s="0"/>
      <c r="MGB265" s="0"/>
      <c r="MGC265" s="0"/>
      <c r="MGD265" s="0"/>
      <c r="MGE265" s="0"/>
      <c r="MGF265" s="0"/>
      <c r="MGG265" s="0"/>
      <c r="MGH265" s="0"/>
      <c r="MGI265" s="0"/>
      <c r="MGJ265" s="0"/>
      <c r="MGK265" s="0"/>
      <c r="MGL265" s="0"/>
      <c r="MGM265" s="0"/>
      <c r="MGN265" s="0"/>
      <c r="MGO265" s="0"/>
      <c r="MGP265" s="0"/>
      <c r="MGQ265" s="0"/>
      <c r="MGR265" s="0"/>
      <c r="MGS265" s="0"/>
      <c r="MGT265" s="0"/>
      <c r="MGU265" s="0"/>
      <c r="MGV265" s="0"/>
      <c r="MGW265" s="0"/>
      <c r="MGX265" s="0"/>
      <c r="MGY265" s="0"/>
      <c r="MGZ265" s="0"/>
      <c r="MHA265" s="0"/>
      <c r="MHB265" s="0"/>
      <c r="MHC265" s="0"/>
      <c r="MHD265" s="0"/>
      <c r="MHE265" s="0"/>
      <c r="MHF265" s="0"/>
      <c r="MHG265" s="0"/>
      <c r="MHH265" s="0"/>
      <c r="MHI265" s="0"/>
      <c r="MHJ265" s="0"/>
      <c r="MHK265" s="0"/>
      <c r="MHL265" s="0"/>
      <c r="MHM265" s="0"/>
      <c r="MHN265" s="0"/>
      <c r="MHO265" s="0"/>
      <c r="MHP265" s="0"/>
      <c r="MHQ265" s="0"/>
      <c r="MHR265" s="0"/>
      <c r="MHS265" s="0"/>
      <c r="MHT265" s="0"/>
      <c r="MHU265" s="0"/>
      <c r="MHV265" s="0"/>
      <c r="MHW265" s="0"/>
      <c r="MHX265" s="0"/>
      <c r="MHY265" s="0"/>
      <c r="MHZ265" s="0"/>
      <c r="MIA265" s="0"/>
      <c r="MIB265" s="0"/>
      <c r="MIC265" s="0"/>
      <c r="MID265" s="0"/>
      <c r="MIE265" s="0"/>
      <c r="MIF265" s="0"/>
      <c r="MIG265" s="0"/>
      <c r="MIH265" s="0"/>
      <c r="MII265" s="0"/>
      <c r="MIJ265" s="0"/>
      <c r="MIK265" s="0"/>
      <c r="MIL265" s="0"/>
      <c r="MIM265" s="0"/>
      <c r="MIN265" s="0"/>
      <c r="MIO265" s="0"/>
      <c r="MIP265" s="0"/>
      <c r="MIQ265" s="0"/>
      <c r="MIR265" s="0"/>
      <c r="MIS265" s="0"/>
      <c r="MIT265" s="0"/>
      <c r="MIU265" s="0"/>
      <c r="MIV265" s="0"/>
      <c r="MIW265" s="0"/>
      <c r="MIX265" s="0"/>
      <c r="MIY265" s="0"/>
      <c r="MIZ265" s="0"/>
      <c r="MJA265" s="0"/>
      <c r="MJB265" s="0"/>
      <c r="MJC265" s="0"/>
      <c r="MJD265" s="0"/>
      <c r="MJE265" s="0"/>
      <c r="MJF265" s="0"/>
      <c r="MJG265" s="0"/>
      <c r="MJH265" s="0"/>
      <c r="MJI265" s="0"/>
      <c r="MJJ265" s="0"/>
      <c r="MJK265" s="0"/>
      <c r="MJL265" s="0"/>
      <c r="MJM265" s="0"/>
      <c r="MJN265" s="0"/>
      <c r="MJO265" s="0"/>
      <c r="MJP265" s="0"/>
      <c r="MJQ265" s="0"/>
      <c r="MJR265" s="0"/>
      <c r="MJS265" s="0"/>
      <c r="MJT265" s="0"/>
      <c r="MJU265" s="0"/>
      <c r="MJV265" s="0"/>
      <c r="MJW265" s="0"/>
      <c r="MJX265" s="0"/>
      <c r="MJY265" s="0"/>
      <c r="MJZ265" s="0"/>
      <c r="MKA265" s="0"/>
      <c r="MKB265" s="0"/>
      <c r="MKC265" s="0"/>
      <c r="MKD265" s="0"/>
      <c r="MKE265" s="0"/>
      <c r="MKF265" s="0"/>
      <c r="MKG265" s="0"/>
      <c r="MKH265" s="0"/>
      <c r="MKI265" s="0"/>
      <c r="MKJ265" s="0"/>
      <c r="MKK265" s="0"/>
      <c r="MKL265" s="0"/>
      <c r="MKM265" s="0"/>
      <c r="MKN265" s="0"/>
      <c r="MKO265" s="0"/>
      <c r="MKP265" s="0"/>
      <c r="MKQ265" s="0"/>
      <c r="MKR265" s="0"/>
      <c r="MKS265" s="0"/>
      <c r="MKT265" s="0"/>
      <c r="MKU265" s="0"/>
      <c r="MKV265" s="0"/>
      <c r="MKW265" s="0"/>
      <c r="MKX265" s="0"/>
      <c r="MKY265" s="0"/>
      <c r="MKZ265" s="0"/>
      <c r="MLA265" s="0"/>
      <c r="MLB265" s="0"/>
      <c r="MLC265" s="0"/>
      <c r="MLD265" s="0"/>
      <c r="MLE265" s="0"/>
      <c r="MLF265" s="0"/>
      <c r="MLG265" s="0"/>
      <c r="MLH265" s="0"/>
      <c r="MLI265" s="0"/>
      <c r="MLJ265" s="0"/>
      <c r="MLK265" s="0"/>
      <c r="MLL265" s="0"/>
      <c r="MLM265" s="0"/>
      <c r="MLN265" s="0"/>
      <c r="MLO265" s="0"/>
      <c r="MLP265" s="0"/>
      <c r="MLQ265" s="0"/>
      <c r="MLR265" s="0"/>
      <c r="MLS265" s="0"/>
      <c r="MLT265" s="0"/>
      <c r="MLU265" s="0"/>
      <c r="MLV265" s="0"/>
      <c r="MLW265" s="0"/>
      <c r="MLX265" s="0"/>
      <c r="MLY265" s="0"/>
      <c r="MLZ265" s="0"/>
      <c r="MMA265" s="0"/>
      <c r="MMB265" s="0"/>
      <c r="MMC265" s="0"/>
      <c r="MMD265" s="0"/>
      <c r="MME265" s="0"/>
      <c r="MMF265" s="0"/>
      <c r="MMG265" s="0"/>
      <c r="MMH265" s="0"/>
      <c r="MMI265" s="0"/>
      <c r="MMJ265" s="0"/>
      <c r="MMK265" s="0"/>
      <c r="MML265" s="0"/>
      <c r="MMM265" s="0"/>
      <c r="MMN265" s="0"/>
      <c r="MMO265" s="0"/>
      <c r="MMP265" s="0"/>
      <c r="MMQ265" s="0"/>
      <c r="MMR265" s="0"/>
      <c r="MMS265" s="0"/>
      <c r="MMT265" s="0"/>
      <c r="MMU265" s="0"/>
      <c r="MMV265" s="0"/>
      <c r="MMW265" s="0"/>
      <c r="MMX265" s="0"/>
      <c r="MMY265" s="0"/>
      <c r="MMZ265" s="0"/>
      <c r="MNA265" s="0"/>
      <c r="MNB265" s="0"/>
      <c r="MNC265" s="0"/>
      <c r="MND265" s="0"/>
      <c r="MNE265" s="0"/>
      <c r="MNF265" s="0"/>
      <c r="MNG265" s="0"/>
      <c r="MNH265" s="0"/>
      <c r="MNI265" s="0"/>
      <c r="MNJ265" s="0"/>
      <c r="MNK265" s="0"/>
      <c r="MNL265" s="0"/>
      <c r="MNM265" s="0"/>
      <c r="MNN265" s="0"/>
      <c r="MNO265" s="0"/>
      <c r="MNP265" s="0"/>
      <c r="MNQ265" s="0"/>
      <c r="MNR265" s="0"/>
      <c r="MNS265" s="0"/>
      <c r="MNT265" s="0"/>
      <c r="MNU265" s="0"/>
      <c r="MNV265" s="0"/>
      <c r="MNW265" s="0"/>
      <c r="MNX265" s="0"/>
      <c r="MNY265" s="0"/>
      <c r="MNZ265" s="0"/>
      <c r="MOA265" s="0"/>
      <c r="MOB265" s="0"/>
      <c r="MOC265" s="0"/>
      <c r="MOD265" s="0"/>
      <c r="MOE265" s="0"/>
      <c r="MOF265" s="0"/>
      <c r="MOG265" s="0"/>
      <c r="MOH265" s="0"/>
      <c r="MOI265" s="0"/>
      <c r="MOJ265" s="0"/>
      <c r="MOK265" s="0"/>
      <c r="MOL265" s="0"/>
      <c r="MOM265" s="0"/>
      <c r="MON265" s="0"/>
      <c r="MOO265" s="0"/>
      <c r="MOP265" s="0"/>
      <c r="MOQ265" s="0"/>
      <c r="MOR265" s="0"/>
      <c r="MOS265" s="0"/>
      <c r="MOT265" s="0"/>
      <c r="MOU265" s="0"/>
      <c r="MOV265" s="0"/>
      <c r="MOW265" s="0"/>
      <c r="MOX265" s="0"/>
      <c r="MOY265" s="0"/>
      <c r="MOZ265" s="0"/>
      <c r="MPA265" s="0"/>
      <c r="MPB265" s="0"/>
      <c r="MPC265" s="0"/>
      <c r="MPD265" s="0"/>
      <c r="MPE265" s="0"/>
      <c r="MPF265" s="0"/>
      <c r="MPG265" s="0"/>
      <c r="MPH265" s="0"/>
      <c r="MPI265" s="0"/>
      <c r="MPJ265" s="0"/>
      <c r="MPK265" s="0"/>
      <c r="MPL265" s="0"/>
      <c r="MPM265" s="0"/>
      <c r="MPN265" s="0"/>
      <c r="MPO265" s="0"/>
      <c r="MPP265" s="0"/>
      <c r="MPQ265" s="0"/>
      <c r="MPR265" s="0"/>
      <c r="MPS265" s="0"/>
      <c r="MPT265" s="0"/>
      <c r="MPU265" s="0"/>
      <c r="MPV265" s="0"/>
      <c r="MPW265" s="0"/>
      <c r="MPX265" s="0"/>
      <c r="MPY265" s="0"/>
      <c r="MPZ265" s="0"/>
      <c r="MQA265" s="0"/>
      <c r="MQB265" s="0"/>
      <c r="MQC265" s="0"/>
      <c r="MQD265" s="0"/>
      <c r="MQE265" s="0"/>
      <c r="MQF265" s="0"/>
      <c r="MQG265" s="0"/>
      <c r="MQH265" s="0"/>
      <c r="MQI265" s="0"/>
      <c r="MQJ265" s="0"/>
      <c r="MQK265" s="0"/>
      <c r="MQL265" s="0"/>
      <c r="MQM265" s="0"/>
      <c r="MQN265" s="0"/>
      <c r="MQO265" s="0"/>
      <c r="MQP265" s="0"/>
      <c r="MQQ265" s="0"/>
      <c r="MQR265" s="0"/>
      <c r="MQS265" s="0"/>
      <c r="MQT265" s="0"/>
      <c r="MQU265" s="0"/>
      <c r="MQV265" s="0"/>
      <c r="MQW265" s="0"/>
      <c r="MQX265" s="0"/>
      <c r="MQY265" s="0"/>
      <c r="MQZ265" s="0"/>
      <c r="MRA265" s="0"/>
      <c r="MRB265" s="0"/>
      <c r="MRC265" s="0"/>
      <c r="MRD265" s="0"/>
      <c r="MRE265" s="0"/>
      <c r="MRF265" s="0"/>
      <c r="MRG265" s="0"/>
      <c r="MRH265" s="0"/>
      <c r="MRI265" s="0"/>
      <c r="MRJ265" s="0"/>
      <c r="MRK265" s="0"/>
      <c r="MRL265" s="0"/>
      <c r="MRM265" s="0"/>
      <c r="MRN265" s="0"/>
      <c r="MRO265" s="0"/>
      <c r="MRP265" s="0"/>
      <c r="MRQ265" s="0"/>
      <c r="MRR265" s="0"/>
      <c r="MRS265" s="0"/>
      <c r="MRT265" s="0"/>
      <c r="MRU265" s="0"/>
      <c r="MRV265" s="0"/>
      <c r="MRW265" s="0"/>
      <c r="MRX265" s="0"/>
      <c r="MRY265" s="0"/>
      <c r="MRZ265" s="0"/>
      <c r="MSA265" s="0"/>
      <c r="MSB265" s="0"/>
      <c r="MSC265" s="0"/>
      <c r="MSD265" s="0"/>
      <c r="MSE265" s="0"/>
      <c r="MSF265" s="0"/>
      <c r="MSG265" s="0"/>
      <c r="MSH265" s="0"/>
      <c r="MSI265" s="0"/>
      <c r="MSJ265" s="0"/>
      <c r="MSK265" s="0"/>
      <c r="MSL265" s="0"/>
      <c r="MSM265" s="0"/>
      <c r="MSN265" s="0"/>
      <c r="MSO265" s="0"/>
      <c r="MSP265" s="0"/>
      <c r="MSQ265" s="0"/>
      <c r="MSR265" s="0"/>
      <c r="MSS265" s="0"/>
      <c r="MST265" s="0"/>
      <c r="MSU265" s="0"/>
      <c r="MSV265" s="0"/>
      <c r="MSW265" s="0"/>
      <c r="MSX265" s="0"/>
      <c r="MSY265" s="0"/>
      <c r="MSZ265" s="0"/>
      <c r="MTA265" s="0"/>
      <c r="MTB265" s="0"/>
      <c r="MTC265" s="0"/>
      <c r="MTD265" s="0"/>
      <c r="MTE265" s="0"/>
      <c r="MTF265" s="0"/>
      <c r="MTG265" s="0"/>
      <c r="MTH265" s="0"/>
      <c r="MTI265" s="0"/>
      <c r="MTJ265" s="0"/>
      <c r="MTK265" s="0"/>
      <c r="MTL265" s="0"/>
      <c r="MTM265" s="0"/>
      <c r="MTN265" s="0"/>
      <c r="MTO265" s="0"/>
      <c r="MTP265" s="0"/>
      <c r="MTQ265" s="0"/>
      <c r="MTR265" s="0"/>
      <c r="MTS265" s="0"/>
      <c r="MTT265" s="0"/>
      <c r="MTU265" s="0"/>
      <c r="MTV265" s="0"/>
      <c r="MTW265" s="0"/>
      <c r="MTX265" s="0"/>
      <c r="MTY265" s="0"/>
      <c r="MTZ265" s="0"/>
      <c r="MUA265" s="0"/>
      <c r="MUB265" s="0"/>
      <c r="MUC265" s="0"/>
      <c r="MUD265" s="0"/>
      <c r="MUE265" s="0"/>
      <c r="MUF265" s="0"/>
      <c r="MUG265" s="0"/>
      <c r="MUH265" s="0"/>
      <c r="MUI265" s="0"/>
      <c r="MUJ265" s="0"/>
      <c r="MUK265" s="0"/>
      <c r="MUL265" s="0"/>
      <c r="MUM265" s="0"/>
      <c r="MUN265" s="0"/>
      <c r="MUO265" s="0"/>
      <c r="MUP265" s="0"/>
      <c r="MUQ265" s="0"/>
      <c r="MUR265" s="0"/>
      <c r="MUS265" s="0"/>
      <c r="MUT265" s="0"/>
      <c r="MUU265" s="0"/>
      <c r="MUV265" s="0"/>
      <c r="MUW265" s="0"/>
      <c r="MUX265" s="0"/>
      <c r="MUY265" s="0"/>
      <c r="MUZ265" s="0"/>
      <c r="MVA265" s="0"/>
      <c r="MVB265" s="0"/>
      <c r="MVC265" s="0"/>
      <c r="MVD265" s="0"/>
      <c r="MVE265" s="0"/>
      <c r="MVF265" s="0"/>
      <c r="MVG265" s="0"/>
      <c r="MVH265" s="0"/>
      <c r="MVI265" s="0"/>
      <c r="MVJ265" s="0"/>
      <c r="MVK265" s="0"/>
      <c r="MVL265" s="0"/>
      <c r="MVM265" s="0"/>
      <c r="MVN265" s="0"/>
      <c r="MVO265" s="0"/>
      <c r="MVP265" s="0"/>
      <c r="MVQ265" s="0"/>
      <c r="MVR265" s="0"/>
      <c r="MVS265" s="0"/>
      <c r="MVT265" s="0"/>
      <c r="MVU265" s="0"/>
      <c r="MVV265" s="0"/>
      <c r="MVW265" s="0"/>
      <c r="MVX265" s="0"/>
      <c r="MVY265" s="0"/>
      <c r="MVZ265" s="0"/>
      <c r="MWA265" s="0"/>
      <c r="MWB265" s="0"/>
      <c r="MWC265" s="0"/>
      <c r="MWD265" s="0"/>
      <c r="MWE265" s="0"/>
      <c r="MWF265" s="0"/>
      <c r="MWG265" s="0"/>
      <c r="MWH265" s="0"/>
      <c r="MWI265" s="0"/>
      <c r="MWJ265" s="0"/>
      <c r="MWK265" s="0"/>
      <c r="MWL265" s="0"/>
      <c r="MWM265" s="0"/>
      <c r="MWN265" s="0"/>
      <c r="MWO265" s="0"/>
      <c r="MWP265" s="0"/>
      <c r="MWQ265" s="0"/>
      <c r="MWR265" s="0"/>
      <c r="MWS265" s="0"/>
      <c r="MWT265" s="0"/>
      <c r="MWU265" s="0"/>
      <c r="MWV265" s="0"/>
      <c r="MWW265" s="0"/>
      <c r="MWX265" s="0"/>
      <c r="MWY265" s="0"/>
      <c r="MWZ265" s="0"/>
      <c r="MXA265" s="0"/>
      <c r="MXB265" s="0"/>
      <c r="MXC265" s="0"/>
      <c r="MXD265" s="0"/>
      <c r="MXE265" s="0"/>
      <c r="MXF265" s="0"/>
      <c r="MXG265" s="0"/>
      <c r="MXH265" s="0"/>
      <c r="MXI265" s="0"/>
      <c r="MXJ265" s="0"/>
      <c r="MXK265" s="0"/>
      <c r="MXL265" s="0"/>
      <c r="MXM265" s="0"/>
      <c r="MXN265" s="0"/>
      <c r="MXO265" s="0"/>
      <c r="MXP265" s="0"/>
      <c r="MXQ265" s="0"/>
      <c r="MXR265" s="0"/>
      <c r="MXS265" s="0"/>
      <c r="MXT265" s="0"/>
      <c r="MXU265" s="0"/>
      <c r="MXV265" s="0"/>
      <c r="MXW265" s="0"/>
      <c r="MXX265" s="0"/>
      <c r="MXY265" s="0"/>
      <c r="MXZ265" s="0"/>
      <c r="MYA265" s="0"/>
      <c r="MYB265" s="0"/>
      <c r="MYC265" s="0"/>
      <c r="MYD265" s="0"/>
      <c r="MYE265" s="0"/>
      <c r="MYF265" s="0"/>
      <c r="MYG265" s="0"/>
      <c r="MYH265" s="0"/>
      <c r="MYI265" s="0"/>
      <c r="MYJ265" s="0"/>
      <c r="MYK265" s="0"/>
      <c r="MYL265" s="0"/>
      <c r="MYM265" s="0"/>
      <c r="MYN265" s="0"/>
      <c r="MYO265" s="0"/>
      <c r="MYP265" s="0"/>
      <c r="MYQ265" s="0"/>
      <c r="MYR265" s="0"/>
      <c r="MYS265" s="0"/>
      <c r="MYT265" s="0"/>
      <c r="MYU265" s="0"/>
      <c r="MYV265" s="0"/>
      <c r="MYW265" s="0"/>
      <c r="MYX265" s="0"/>
      <c r="MYY265" s="0"/>
      <c r="MYZ265" s="0"/>
      <c r="MZA265" s="0"/>
      <c r="MZB265" s="0"/>
      <c r="MZC265" s="0"/>
      <c r="MZD265" s="0"/>
      <c r="MZE265" s="0"/>
      <c r="MZF265" s="0"/>
      <c r="MZG265" s="0"/>
      <c r="MZH265" s="0"/>
      <c r="MZI265" s="0"/>
      <c r="MZJ265" s="0"/>
      <c r="MZK265" s="0"/>
      <c r="MZL265" s="0"/>
      <c r="MZM265" s="0"/>
      <c r="MZN265" s="0"/>
      <c r="MZO265" s="0"/>
      <c r="MZP265" s="0"/>
      <c r="MZQ265" s="0"/>
      <c r="MZR265" s="0"/>
      <c r="MZS265" s="0"/>
      <c r="MZT265" s="0"/>
      <c r="MZU265" s="0"/>
      <c r="MZV265" s="0"/>
      <c r="MZW265" s="0"/>
      <c r="MZX265" s="0"/>
      <c r="MZY265" s="0"/>
      <c r="MZZ265" s="0"/>
      <c r="NAA265" s="0"/>
      <c r="NAB265" s="0"/>
      <c r="NAC265" s="0"/>
      <c r="NAD265" s="0"/>
      <c r="NAE265" s="0"/>
      <c r="NAF265" s="0"/>
      <c r="NAG265" s="0"/>
      <c r="NAH265" s="0"/>
      <c r="NAI265" s="0"/>
      <c r="NAJ265" s="0"/>
      <c r="NAK265" s="0"/>
      <c r="NAL265" s="0"/>
      <c r="NAM265" s="0"/>
      <c r="NAN265" s="0"/>
      <c r="NAO265" s="0"/>
      <c r="NAP265" s="0"/>
      <c r="NAQ265" s="0"/>
      <c r="NAR265" s="0"/>
      <c r="NAS265" s="0"/>
      <c r="NAT265" s="0"/>
      <c r="NAU265" s="0"/>
      <c r="NAV265" s="0"/>
      <c r="NAW265" s="0"/>
      <c r="NAX265" s="0"/>
      <c r="NAY265" s="0"/>
      <c r="NAZ265" s="0"/>
      <c r="NBA265" s="0"/>
      <c r="NBB265" s="0"/>
      <c r="NBC265" s="0"/>
      <c r="NBD265" s="0"/>
      <c r="NBE265" s="0"/>
      <c r="NBF265" s="0"/>
      <c r="NBG265" s="0"/>
      <c r="NBH265" s="0"/>
      <c r="NBI265" s="0"/>
      <c r="NBJ265" s="0"/>
      <c r="NBK265" s="0"/>
      <c r="NBL265" s="0"/>
      <c r="NBM265" s="0"/>
      <c r="NBN265" s="0"/>
      <c r="NBO265" s="0"/>
      <c r="NBP265" s="0"/>
      <c r="NBQ265" s="0"/>
      <c r="NBR265" s="0"/>
      <c r="NBS265" s="0"/>
      <c r="NBT265" s="0"/>
      <c r="NBU265" s="0"/>
      <c r="NBV265" s="0"/>
      <c r="NBW265" s="0"/>
      <c r="NBX265" s="0"/>
      <c r="NBY265" s="0"/>
      <c r="NBZ265" s="0"/>
      <c r="NCA265" s="0"/>
      <c r="NCB265" s="0"/>
      <c r="NCC265" s="0"/>
      <c r="NCD265" s="0"/>
      <c r="NCE265" s="0"/>
      <c r="NCF265" s="0"/>
      <c r="NCG265" s="0"/>
      <c r="NCH265" s="0"/>
      <c r="NCI265" s="0"/>
      <c r="NCJ265" s="0"/>
      <c r="NCK265" s="0"/>
      <c r="NCL265" s="0"/>
      <c r="NCM265" s="0"/>
      <c r="NCN265" s="0"/>
      <c r="NCO265" s="0"/>
      <c r="NCP265" s="0"/>
      <c r="NCQ265" s="0"/>
      <c r="NCR265" s="0"/>
      <c r="NCS265" s="0"/>
      <c r="NCT265" s="0"/>
      <c r="NCU265" s="0"/>
      <c r="NCV265" s="0"/>
      <c r="NCW265" s="0"/>
      <c r="NCX265" s="0"/>
      <c r="NCY265" s="0"/>
      <c r="NCZ265" s="0"/>
      <c r="NDA265" s="0"/>
      <c r="NDB265" s="0"/>
      <c r="NDC265" s="0"/>
      <c r="NDD265" s="0"/>
      <c r="NDE265" s="0"/>
      <c r="NDF265" s="0"/>
      <c r="NDG265" s="0"/>
      <c r="NDH265" s="0"/>
      <c r="NDI265" s="0"/>
      <c r="NDJ265" s="0"/>
      <c r="NDK265" s="0"/>
      <c r="NDL265" s="0"/>
      <c r="NDM265" s="0"/>
      <c r="NDN265" s="0"/>
      <c r="NDO265" s="0"/>
      <c r="NDP265" s="0"/>
      <c r="NDQ265" s="0"/>
      <c r="NDR265" s="0"/>
      <c r="NDS265" s="0"/>
      <c r="NDT265" s="0"/>
      <c r="NDU265" s="0"/>
      <c r="NDV265" s="0"/>
      <c r="NDW265" s="0"/>
      <c r="NDX265" s="0"/>
      <c r="NDY265" s="0"/>
      <c r="NDZ265" s="0"/>
      <c r="NEA265" s="0"/>
      <c r="NEB265" s="0"/>
      <c r="NEC265" s="0"/>
      <c r="NED265" s="0"/>
      <c r="NEE265" s="0"/>
      <c r="NEF265" s="0"/>
      <c r="NEG265" s="0"/>
      <c r="NEH265" s="0"/>
      <c r="NEI265" s="0"/>
      <c r="NEJ265" s="0"/>
      <c r="NEK265" s="0"/>
      <c r="NEL265" s="0"/>
      <c r="NEM265" s="0"/>
      <c r="NEN265" s="0"/>
      <c r="NEO265" s="0"/>
      <c r="NEP265" s="0"/>
      <c r="NEQ265" s="0"/>
      <c r="NER265" s="0"/>
      <c r="NES265" s="0"/>
      <c r="NET265" s="0"/>
      <c r="NEU265" s="0"/>
      <c r="NEV265" s="0"/>
      <c r="NEW265" s="0"/>
      <c r="NEX265" s="0"/>
      <c r="NEY265" s="0"/>
      <c r="NEZ265" s="0"/>
      <c r="NFA265" s="0"/>
      <c r="NFB265" s="0"/>
      <c r="NFC265" s="0"/>
      <c r="NFD265" s="0"/>
      <c r="NFE265" s="0"/>
      <c r="NFF265" s="0"/>
      <c r="NFG265" s="0"/>
      <c r="NFH265" s="0"/>
      <c r="NFI265" s="0"/>
      <c r="NFJ265" s="0"/>
      <c r="NFK265" s="0"/>
      <c r="NFL265" s="0"/>
      <c r="NFM265" s="0"/>
      <c r="NFN265" s="0"/>
      <c r="NFO265" s="0"/>
      <c r="NFP265" s="0"/>
      <c r="NFQ265" s="0"/>
      <c r="NFR265" s="0"/>
      <c r="NFS265" s="0"/>
      <c r="NFT265" s="0"/>
      <c r="NFU265" s="0"/>
      <c r="NFV265" s="0"/>
      <c r="NFW265" s="0"/>
      <c r="NFX265" s="0"/>
      <c r="NFY265" s="0"/>
      <c r="NFZ265" s="0"/>
      <c r="NGA265" s="0"/>
      <c r="NGB265" s="0"/>
      <c r="NGC265" s="0"/>
      <c r="NGD265" s="0"/>
      <c r="NGE265" s="0"/>
      <c r="NGF265" s="0"/>
      <c r="NGG265" s="0"/>
      <c r="NGH265" s="0"/>
      <c r="NGI265" s="0"/>
      <c r="NGJ265" s="0"/>
      <c r="NGK265" s="0"/>
      <c r="NGL265" s="0"/>
      <c r="NGM265" s="0"/>
      <c r="NGN265" s="0"/>
      <c r="NGO265" s="0"/>
      <c r="NGP265" s="0"/>
      <c r="NGQ265" s="0"/>
      <c r="NGR265" s="0"/>
      <c r="NGS265" s="0"/>
      <c r="NGT265" s="0"/>
      <c r="NGU265" s="0"/>
      <c r="NGV265" s="0"/>
      <c r="NGW265" s="0"/>
      <c r="NGX265" s="0"/>
      <c r="NGY265" s="0"/>
      <c r="NGZ265" s="0"/>
      <c r="NHA265" s="0"/>
      <c r="NHB265" s="0"/>
      <c r="NHC265" s="0"/>
      <c r="NHD265" s="0"/>
      <c r="NHE265" s="0"/>
      <c r="NHF265" s="0"/>
      <c r="NHG265" s="0"/>
      <c r="NHH265" s="0"/>
      <c r="NHI265" s="0"/>
      <c r="NHJ265" s="0"/>
      <c r="NHK265" s="0"/>
      <c r="NHL265" s="0"/>
      <c r="NHM265" s="0"/>
      <c r="NHN265" s="0"/>
      <c r="NHO265" s="0"/>
      <c r="NHP265" s="0"/>
      <c r="NHQ265" s="0"/>
      <c r="NHR265" s="0"/>
      <c r="NHS265" s="0"/>
      <c r="NHT265" s="0"/>
      <c r="NHU265" s="0"/>
      <c r="NHV265" s="0"/>
      <c r="NHW265" s="0"/>
      <c r="NHX265" s="0"/>
      <c r="NHY265" s="0"/>
      <c r="NHZ265" s="0"/>
      <c r="NIA265" s="0"/>
      <c r="NIB265" s="0"/>
      <c r="NIC265" s="0"/>
      <c r="NID265" s="0"/>
      <c r="NIE265" s="0"/>
      <c r="NIF265" s="0"/>
      <c r="NIG265" s="0"/>
      <c r="NIH265" s="0"/>
      <c r="NII265" s="0"/>
      <c r="NIJ265" s="0"/>
      <c r="NIK265" s="0"/>
      <c r="NIL265" s="0"/>
      <c r="NIM265" s="0"/>
      <c r="NIN265" s="0"/>
      <c r="NIO265" s="0"/>
      <c r="NIP265" s="0"/>
      <c r="NIQ265" s="0"/>
      <c r="NIR265" s="0"/>
      <c r="NIS265" s="0"/>
      <c r="NIT265" s="0"/>
      <c r="NIU265" s="0"/>
      <c r="NIV265" s="0"/>
      <c r="NIW265" s="0"/>
      <c r="NIX265" s="0"/>
      <c r="NIY265" s="0"/>
      <c r="NIZ265" s="0"/>
      <c r="NJA265" s="0"/>
      <c r="NJB265" s="0"/>
      <c r="NJC265" s="0"/>
      <c r="NJD265" s="0"/>
      <c r="NJE265" s="0"/>
      <c r="NJF265" s="0"/>
      <c r="NJG265" s="0"/>
      <c r="NJH265" s="0"/>
      <c r="NJI265" s="0"/>
      <c r="NJJ265" s="0"/>
      <c r="NJK265" s="0"/>
      <c r="NJL265" s="0"/>
      <c r="NJM265" s="0"/>
      <c r="NJN265" s="0"/>
      <c r="NJO265" s="0"/>
      <c r="NJP265" s="0"/>
      <c r="NJQ265" s="0"/>
      <c r="NJR265" s="0"/>
      <c r="NJS265" s="0"/>
      <c r="NJT265" s="0"/>
      <c r="NJU265" s="0"/>
      <c r="NJV265" s="0"/>
      <c r="NJW265" s="0"/>
      <c r="NJX265" s="0"/>
      <c r="NJY265" s="0"/>
      <c r="NJZ265" s="0"/>
      <c r="NKA265" s="0"/>
      <c r="NKB265" s="0"/>
      <c r="NKC265" s="0"/>
      <c r="NKD265" s="0"/>
      <c r="NKE265" s="0"/>
      <c r="NKF265" s="0"/>
      <c r="NKG265" s="0"/>
      <c r="NKH265" s="0"/>
      <c r="NKI265" s="0"/>
      <c r="NKJ265" s="0"/>
      <c r="NKK265" s="0"/>
      <c r="NKL265" s="0"/>
      <c r="NKM265" s="0"/>
      <c r="NKN265" s="0"/>
      <c r="NKO265" s="0"/>
      <c r="NKP265" s="0"/>
      <c r="NKQ265" s="0"/>
      <c r="NKR265" s="0"/>
      <c r="NKS265" s="0"/>
      <c r="NKT265" s="0"/>
      <c r="NKU265" s="0"/>
      <c r="NKV265" s="0"/>
      <c r="NKW265" s="0"/>
      <c r="NKX265" s="0"/>
      <c r="NKY265" s="0"/>
      <c r="NKZ265" s="0"/>
      <c r="NLA265" s="0"/>
      <c r="NLB265" s="0"/>
      <c r="NLC265" s="0"/>
      <c r="NLD265" s="0"/>
      <c r="NLE265" s="0"/>
      <c r="NLF265" s="0"/>
      <c r="NLG265" s="0"/>
      <c r="NLH265" s="0"/>
      <c r="NLI265" s="0"/>
      <c r="NLJ265" s="0"/>
      <c r="NLK265" s="0"/>
      <c r="NLL265" s="0"/>
      <c r="NLM265" s="0"/>
      <c r="NLN265" s="0"/>
      <c r="NLO265" s="0"/>
      <c r="NLP265" s="0"/>
      <c r="NLQ265" s="0"/>
      <c r="NLR265" s="0"/>
      <c r="NLS265" s="0"/>
      <c r="NLT265" s="0"/>
      <c r="NLU265" s="0"/>
      <c r="NLV265" s="0"/>
      <c r="NLW265" s="0"/>
      <c r="NLX265" s="0"/>
      <c r="NLY265" s="0"/>
      <c r="NLZ265" s="0"/>
      <c r="NMA265" s="0"/>
      <c r="NMB265" s="0"/>
      <c r="NMC265" s="0"/>
      <c r="NMD265" s="0"/>
      <c r="NME265" s="0"/>
      <c r="NMF265" s="0"/>
      <c r="NMG265" s="0"/>
      <c r="NMH265" s="0"/>
      <c r="NMI265" s="0"/>
      <c r="NMJ265" s="0"/>
      <c r="NMK265" s="0"/>
      <c r="NML265" s="0"/>
      <c r="NMM265" s="0"/>
      <c r="NMN265" s="0"/>
      <c r="NMO265" s="0"/>
      <c r="NMP265" s="0"/>
      <c r="NMQ265" s="0"/>
      <c r="NMR265" s="0"/>
      <c r="NMS265" s="0"/>
      <c r="NMT265" s="0"/>
      <c r="NMU265" s="0"/>
      <c r="NMV265" s="0"/>
      <c r="NMW265" s="0"/>
      <c r="NMX265" s="0"/>
      <c r="NMY265" s="0"/>
      <c r="NMZ265" s="0"/>
      <c r="NNA265" s="0"/>
      <c r="NNB265" s="0"/>
      <c r="NNC265" s="0"/>
      <c r="NND265" s="0"/>
      <c r="NNE265" s="0"/>
      <c r="NNF265" s="0"/>
      <c r="NNG265" s="0"/>
      <c r="NNH265" s="0"/>
      <c r="NNI265" s="0"/>
      <c r="NNJ265" s="0"/>
      <c r="NNK265" s="0"/>
      <c r="NNL265" s="0"/>
      <c r="NNM265" s="0"/>
      <c r="NNN265" s="0"/>
      <c r="NNO265" s="0"/>
      <c r="NNP265" s="0"/>
      <c r="NNQ265" s="0"/>
      <c r="NNR265" s="0"/>
      <c r="NNS265" s="0"/>
      <c r="NNT265" s="0"/>
      <c r="NNU265" s="0"/>
      <c r="NNV265" s="0"/>
      <c r="NNW265" s="0"/>
      <c r="NNX265" s="0"/>
      <c r="NNY265" s="0"/>
      <c r="NNZ265" s="0"/>
      <c r="NOA265" s="0"/>
      <c r="NOB265" s="0"/>
      <c r="NOC265" s="0"/>
      <c r="NOD265" s="0"/>
      <c r="NOE265" s="0"/>
      <c r="NOF265" s="0"/>
      <c r="NOG265" s="0"/>
      <c r="NOH265" s="0"/>
      <c r="NOI265" s="0"/>
      <c r="NOJ265" s="0"/>
      <c r="NOK265" s="0"/>
      <c r="NOL265" s="0"/>
      <c r="NOM265" s="0"/>
      <c r="NON265" s="0"/>
      <c r="NOO265" s="0"/>
      <c r="NOP265" s="0"/>
      <c r="NOQ265" s="0"/>
      <c r="NOR265" s="0"/>
      <c r="NOS265" s="0"/>
      <c r="NOT265" s="0"/>
      <c r="NOU265" s="0"/>
      <c r="NOV265" s="0"/>
      <c r="NOW265" s="0"/>
      <c r="NOX265" s="0"/>
      <c r="NOY265" s="0"/>
      <c r="NOZ265" s="0"/>
      <c r="NPA265" s="0"/>
      <c r="NPB265" s="0"/>
      <c r="NPC265" s="0"/>
      <c r="NPD265" s="0"/>
      <c r="NPE265" s="0"/>
      <c r="NPF265" s="0"/>
      <c r="NPG265" s="0"/>
      <c r="NPH265" s="0"/>
      <c r="NPI265" s="0"/>
      <c r="NPJ265" s="0"/>
      <c r="NPK265" s="0"/>
      <c r="NPL265" s="0"/>
      <c r="NPM265" s="0"/>
      <c r="NPN265" s="0"/>
      <c r="NPO265" s="0"/>
      <c r="NPP265" s="0"/>
      <c r="NPQ265" s="0"/>
      <c r="NPR265" s="0"/>
      <c r="NPS265" s="0"/>
      <c r="NPT265" s="0"/>
      <c r="NPU265" s="0"/>
      <c r="NPV265" s="0"/>
      <c r="NPW265" s="0"/>
      <c r="NPX265" s="0"/>
      <c r="NPY265" s="0"/>
      <c r="NPZ265" s="0"/>
      <c r="NQA265" s="0"/>
      <c r="NQB265" s="0"/>
      <c r="NQC265" s="0"/>
      <c r="NQD265" s="0"/>
      <c r="NQE265" s="0"/>
      <c r="NQF265" s="0"/>
      <c r="NQG265" s="0"/>
      <c r="NQH265" s="0"/>
      <c r="NQI265" s="0"/>
      <c r="NQJ265" s="0"/>
      <c r="NQK265" s="0"/>
      <c r="NQL265" s="0"/>
      <c r="NQM265" s="0"/>
      <c r="NQN265" s="0"/>
      <c r="NQO265" s="0"/>
      <c r="NQP265" s="0"/>
      <c r="NQQ265" s="0"/>
      <c r="NQR265" s="0"/>
      <c r="NQS265" s="0"/>
      <c r="NQT265" s="0"/>
      <c r="NQU265" s="0"/>
      <c r="NQV265" s="0"/>
      <c r="NQW265" s="0"/>
      <c r="NQX265" s="0"/>
      <c r="NQY265" s="0"/>
      <c r="NQZ265" s="0"/>
      <c r="NRA265" s="0"/>
      <c r="NRB265" s="0"/>
      <c r="NRC265" s="0"/>
      <c r="NRD265" s="0"/>
      <c r="NRE265" s="0"/>
      <c r="NRF265" s="0"/>
      <c r="NRG265" s="0"/>
      <c r="NRH265" s="0"/>
      <c r="NRI265" s="0"/>
      <c r="NRJ265" s="0"/>
      <c r="NRK265" s="0"/>
      <c r="NRL265" s="0"/>
      <c r="NRM265" s="0"/>
      <c r="NRN265" s="0"/>
      <c r="NRO265" s="0"/>
      <c r="NRP265" s="0"/>
      <c r="NRQ265" s="0"/>
      <c r="NRR265" s="0"/>
      <c r="NRS265" s="0"/>
      <c r="NRT265" s="0"/>
      <c r="NRU265" s="0"/>
      <c r="NRV265" s="0"/>
      <c r="NRW265" s="0"/>
      <c r="NRX265" s="0"/>
      <c r="NRY265" s="0"/>
      <c r="NRZ265" s="0"/>
      <c r="NSA265" s="0"/>
      <c r="NSB265" s="0"/>
      <c r="NSC265" s="0"/>
      <c r="NSD265" s="0"/>
      <c r="NSE265" s="0"/>
      <c r="NSF265" s="0"/>
      <c r="NSG265" s="0"/>
      <c r="NSH265" s="0"/>
      <c r="NSI265" s="0"/>
      <c r="NSJ265" s="0"/>
      <c r="NSK265" s="0"/>
      <c r="NSL265" s="0"/>
      <c r="NSM265" s="0"/>
      <c r="NSN265" s="0"/>
      <c r="NSO265" s="0"/>
      <c r="NSP265" s="0"/>
      <c r="NSQ265" s="0"/>
      <c r="NSR265" s="0"/>
      <c r="NSS265" s="0"/>
      <c r="NST265" s="0"/>
      <c r="NSU265" s="0"/>
      <c r="NSV265" s="0"/>
      <c r="NSW265" s="0"/>
      <c r="NSX265" s="0"/>
      <c r="NSY265" s="0"/>
      <c r="NSZ265" s="0"/>
      <c r="NTA265" s="0"/>
      <c r="NTB265" s="0"/>
      <c r="NTC265" s="0"/>
      <c r="NTD265" s="0"/>
      <c r="NTE265" s="0"/>
      <c r="NTF265" s="0"/>
      <c r="NTG265" s="0"/>
      <c r="NTH265" s="0"/>
      <c r="NTI265" s="0"/>
      <c r="NTJ265" s="0"/>
      <c r="NTK265" s="0"/>
      <c r="NTL265" s="0"/>
      <c r="NTM265" s="0"/>
      <c r="NTN265" s="0"/>
      <c r="NTO265" s="0"/>
      <c r="NTP265" s="0"/>
      <c r="NTQ265" s="0"/>
      <c r="NTR265" s="0"/>
      <c r="NTS265" s="0"/>
      <c r="NTT265" s="0"/>
      <c r="NTU265" s="0"/>
      <c r="NTV265" s="0"/>
      <c r="NTW265" s="0"/>
      <c r="NTX265" s="0"/>
      <c r="NTY265" s="0"/>
      <c r="NTZ265" s="0"/>
      <c r="NUA265" s="0"/>
      <c r="NUB265" s="0"/>
      <c r="NUC265" s="0"/>
      <c r="NUD265" s="0"/>
      <c r="NUE265" s="0"/>
      <c r="NUF265" s="0"/>
      <c r="NUG265" s="0"/>
      <c r="NUH265" s="0"/>
      <c r="NUI265" s="0"/>
      <c r="NUJ265" s="0"/>
      <c r="NUK265" s="0"/>
      <c r="NUL265" s="0"/>
      <c r="NUM265" s="0"/>
      <c r="NUN265" s="0"/>
      <c r="NUO265" s="0"/>
      <c r="NUP265" s="0"/>
      <c r="NUQ265" s="0"/>
      <c r="NUR265" s="0"/>
      <c r="NUS265" s="0"/>
      <c r="NUT265" s="0"/>
      <c r="NUU265" s="0"/>
      <c r="NUV265" s="0"/>
      <c r="NUW265" s="0"/>
      <c r="NUX265" s="0"/>
      <c r="NUY265" s="0"/>
      <c r="NUZ265" s="0"/>
      <c r="NVA265" s="0"/>
      <c r="NVB265" s="0"/>
      <c r="NVC265" s="0"/>
      <c r="NVD265" s="0"/>
      <c r="NVE265" s="0"/>
      <c r="NVF265" s="0"/>
      <c r="NVG265" s="0"/>
      <c r="NVH265" s="0"/>
      <c r="NVI265" s="0"/>
      <c r="NVJ265" s="0"/>
      <c r="NVK265" s="0"/>
      <c r="NVL265" s="0"/>
      <c r="NVM265" s="0"/>
      <c r="NVN265" s="0"/>
      <c r="NVO265" s="0"/>
      <c r="NVP265" s="0"/>
      <c r="NVQ265" s="0"/>
      <c r="NVR265" s="0"/>
      <c r="NVS265" s="0"/>
      <c r="NVT265" s="0"/>
      <c r="NVU265" s="0"/>
      <c r="NVV265" s="0"/>
      <c r="NVW265" s="0"/>
      <c r="NVX265" s="0"/>
      <c r="NVY265" s="0"/>
      <c r="NVZ265" s="0"/>
      <c r="NWA265" s="0"/>
      <c r="NWB265" s="0"/>
      <c r="NWC265" s="0"/>
      <c r="NWD265" s="0"/>
      <c r="NWE265" s="0"/>
      <c r="NWF265" s="0"/>
      <c r="NWG265" s="0"/>
      <c r="NWH265" s="0"/>
      <c r="NWI265" s="0"/>
      <c r="NWJ265" s="0"/>
      <c r="NWK265" s="0"/>
      <c r="NWL265" s="0"/>
      <c r="NWM265" s="0"/>
      <c r="NWN265" s="0"/>
      <c r="NWO265" s="0"/>
      <c r="NWP265" s="0"/>
      <c r="NWQ265" s="0"/>
      <c r="NWR265" s="0"/>
      <c r="NWS265" s="0"/>
      <c r="NWT265" s="0"/>
      <c r="NWU265" s="0"/>
      <c r="NWV265" s="0"/>
      <c r="NWW265" s="0"/>
      <c r="NWX265" s="0"/>
      <c r="NWY265" s="0"/>
      <c r="NWZ265" s="0"/>
      <c r="NXA265" s="0"/>
      <c r="NXB265" s="0"/>
      <c r="NXC265" s="0"/>
      <c r="NXD265" s="0"/>
      <c r="NXE265" s="0"/>
      <c r="NXF265" s="0"/>
      <c r="NXG265" s="0"/>
      <c r="NXH265" s="0"/>
      <c r="NXI265" s="0"/>
      <c r="NXJ265" s="0"/>
      <c r="NXK265" s="0"/>
      <c r="NXL265" s="0"/>
      <c r="NXM265" s="0"/>
      <c r="NXN265" s="0"/>
      <c r="NXO265" s="0"/>
      <c r="NXP265" s="0"/>
      <c r="NXQ265" s="0"/>
      <c r="NXR265" s="0"/>
      <c r="NXS265" s="0"/>
      <c r="NXT265" s="0"/>
      <c r="NXU265" s="0"/>
      <c r="NXV265" s="0"/>
      <c r="NXW265" s="0"/>
      <c r="NXX265" s="0"/>
      <c r="NXY265" s="0"/>
      <c r="NXZ265" s="0"/>
      <c r="NYA265" s="0"/>
      <c r="NYB265" s="0"/>
      <c r="NYC265" s="0"/>
      <c r="NYD265" s="0"/>
      <c r="NYE265" s="0"/>
      <c r="NYF265" s="0"/>
      <c r="NYG265" s="0"/>
      <c r="NYH265" s="0"/>
      <c r="NYI265" s="0"/>
      <c r="NYJ265" s="0"/>
      <c r="NYK265" s="0"/>
      <c r="NYL265" s="0"/>
      <c r="NYM265" s="0"/>
      <c r="NYN265" s="0"/>
      <c r="NYO265" s="0"/>
      <c r="NYP265" s="0"/>
      <c r="NYQ265" s="0"/>
      <c r="NYR265" s="0"/>
      <c r="NYS265" s="0"/>
      <c r="NYT265" s="0"/>
      <c r="NYU265" s="0"/>
      <c r="NYV265" s="0"/>
      <c r="NYW265" s="0"/>
      <c r="NYX265" s="0"/>
      <c r="NYY265" s="0"/>
      <c r="NYZ265" s="0"/>
      <c r="NZA265" s="0"/>
      <c r="NZB265" s="0"/>
      <c r="NZC265" s="0"/>
      <c r="NZD265" s="0"/>
      <c r="NZE265" s="0"/>
      <c r="NZF265" s="0"/>
      <c r="NZG265" s="0"/>
      <c r="NZH265" s="0"/>
      <c r="NZI265" s="0"/>
      <c r="NZJ265" s="0"/>
      <c r="NZK265" s="0"/>
      <c r="NZL265" s="0"/>
      <c r="NZM265" s="0"/>
      <c r="NZN265" s="0"/>
      <c r="NZO265" s="0"/>
      <c r="NZP265" s="0"/>
      <c r="NZQ265" s="0"/>
      <c r="NZR265" s="0"/>
      <c r="NZS265" s="0"/>
      <c r="NZT265" s="0"/>
      <c r="NZU265" s="0"/>
      <c r="NZV265" s="0"/>
      <c r="NZW265" s="0"/>
      <c r="NZX265" s="0"/>
      <c r="NZY265" s="0"/>
      <c r="NZZ265" s="0"/>
      <c r="OAA265" s="0"/>
      <c r="OAB265" s="0"/>
      <c r="OAC265" s="0"/>
      <c r="OAD265" s="0"/>
      <c r="OAE265" s="0"/>
      <c r="OAF265" s="0"/>
      <c r="OAG265" s="0"/>
      <c r="OAH265" s="0"/>
      <c r="OAI265" s="0"/>
      <c r="OAJ265" s="0"/>
      <c r="OAK265" s="0"/>
      <c r="OAL265" s="0"/>
      <c r="OAM265" s="0"/>
      <c r="OAN265" s="0"/>
      <c r="OAO265" s="0"/>
      <c r="OAP265" s="0"/>
      <c r="OAQ265" s="0"/>
      <c r="OAR265" s="0"/>
      <c r="OAS265" s="0"/>
      <c r="OAT265" s="0"/>
      <c r="OAU265" s="0"/>
      <c r="OAV265" s="0"/>
      <c r="OAW265" s="0"/>
      <c r="OAX265" s="0"/>
      <c r="OAY265" s="0"/>
      <c r="OAZ265" s="0"/>
      <c r="OBA265" s="0"/>
      <c r="OBB265" s="0"/>
      <c r="OBC265" s="0"/>
      <c r="OBD265" s="0"/>
      <c r="OBE265" s="0"/>
      <c r="OBF265" s="0"/>
      <c r="OBG265" s="0"/>
      <c r="OBH265" s="0"/>
      <c r="OBI265" s="0"/>
      <c r="OBJ265" s="0"/>
      <c r="OBK265" s="0"/>
      <c r="OBL265" s="0"/>
      <c r="OBM265" s="0"/>
      <c r="OBN265" s="0"/>
      <c r="OBO265" s="0"/>
      <c r="OBP265" s="0"/>
      <c r="OBQ265" s="0"/>
      <c r="OBR265" s="0"/>
      <c r="OBS265" s="0"/>
      <c r="OBT265" s="0"/>
      <c r="OBU265" s="0"/>
      <c r="OBV265" s="0"/>
      <c r="OBW265" s="0"/>
      <c r="OBX265" s="0"/>
      <c r="OBY265" s="0"/>
      <c r="OBZ265" s="0"/>
      <c r="OCA265" s="0"/>
      <c r="OCB265" s="0"/>
      <c r="OCC265" s="0"/>
      <c r="OCD265" s="0"/>
      <c r="OCE265" s="0"/>
      <c r="OCF265" s="0"/>
      <c r="OCG265" s="0"/>
      <c r="OCH265" s="0"/>
      <c r="OCI265" s="0"/>
      <c r="OCJ265" s="0"/>
      <c r="OCK265" s="0"/>
      <c r="OCL265" s="0"/>
      <c r="OCM265" s="0"/>
      <c r="OCN265" s="0"/>
      <c r="OCO265" s="0"/>
      <c r="OCP265" s="0"/>
      <c r="OCQ265" s="0"/>
      <c r="OCR265" s="0"/>
      <c r="OCS265" s="0"/>
      <c r="OCT265" s="0"/>
      <c r="OCU265" s="0"/>
      <c r="OCV265" s="0"/>
      <c r="OCW265" s="0"/>
      <c r="OCX265" s="0"/>
      <c r="OCY265" s="0"/>
      <c r="OCZ265" s="0"/>
      <c r="ODA265" s="0"/>
      <c r="ODB265" s="0"/>
      <c r="ODC265" s="0"/>
      <c r="ODD265" s="0"/>
      <c r="ODE265" s="0"/>
      <c r="ODF265" s="0"/>
      <c r="ODG265" s="0"/>
      <c r="ODH265" s="0"/>
      <c r="ODI265" s="0"/>
      <c r="ODJ265" s="0"/>
      <c r="ODK265" s="0"/>
      <c r="ODL265" s="0"/>
      <c r="ODM265" s="0"/>
      <c r="ODN265" s="0"/>
      <c r="ODO265" s="0"/>
      <c r="ODP265" s="0"/>
      <c r="ODQ265" s="0"/>
      <c r="ODR265" s="0"/>
      <c r="ODS265" s="0"/>
      <c r="ODT265" s="0"/>
      <c r="ODU265" s="0"/>
      <c r="ODV265" s="0"/>
      <c r="ODW265" s="0"/>
      <c r="ODX265" s="0"/>
      <c r="ODY265" s="0"/>
      <c r="ODZ265" s="0"/>
      <c r="OEA265" s="0"/>
      <c r="OEB265" s="0"/>
      <c r="OEC265" s="0"/>
      <c r="OED265" s="0"/>
      <c r="OEE265" s="0"/>
      <c r="OEF265" s="0"/>
      <c r="OEG265" s="0"/>
      <c r="OEH265" s="0"/>
      <c r="OEI265" s="0"/>
      <c r="OEJ265" s="0"/>
      <c r="OEK265" s="0"/>
      <c r="OEL265" s="0"/>
      <c r="OEM265" s="0"/>
      <c r="OEN265" s="0"/>
      <c r="OEO265" s="0"/>
      <c r="OEP265" s="0"/>
      <c r="OEQ265" s="0"/>
      <c r="OER265" s="0"/>
      <c r="OES265" s="0"/>
      <c r="OET265" s="0"/>
      <c r="OEU265" s="0"/>
      <c r="OEV265" s="0"/>
      <c r="OEW265" s="0"/>
      <c r="OEX265" s="0"/>
      <c r="OEY265" s="0"/>
      <c r="OEZ265" s="0"/>
      <c r="OFA265" s="0"/>
      <c r="OFB265" s="0"/>
      <c r="OFC265" s="0"/>
      <c r="OFD265" s="0"/>
      <c r="OFE265" s="0"/>
      <c r="OFF265" s="0"/>
      <c r="OFG265" s="0"/>
      <c r="OFH265" s="0"/>
      <c r="OFI265" s="0"/>
      <c r="OFJ265" s="0"/>
      <c r="OFK265" s="0"/>
      <c r="OFL265" s="0"/>
      <c r="OFM265" s="0"/>
      <c r="OFN265" s="0"/>
      <c r="OFO265" s="0"/>
      <c r="OFP265" s="0"/>
      <c r="OFQ265" s="0"/>
      <c r="OFR265" s="0"/>
      <c r="OFS265" s="0"/>
      <c r="OFT265" s="0"/>
      <c r="OFU265" s="0"/>
      <c r="OFV265" s="0"/>
      <c r="OFW265" s="0"/>
      <c r="OFX265" s="0"/>
      <c r="OFY265" s="0"/>
      <c r="OFZ265" s="0"/>
      <c r="OGA265" s="0"/>
      <c r="OGB265" s="0"/>
      <c r="OGC265" s="0"/>
      <c r="OGD265" s="0"/>
      <c r="OGE265" s="0"/>
      <c r="OGF265" s="0"/>
      <c r="OGG265" s="0"/>
      <c r="OGH265" s="0"/>
      <c r="OGI265" s="0"/>
      <c r="OGJ265" s="0"/>
      <c r="OGK265" s="0"/>
      <c r="OGL265" s="0"/>
      <c r="OGM265" s="0"/>
      <c r="OGN265" s="0"/>
      <c r="OGO265" s="0"/>
      <c r="OGP265" s="0"/>
      <c r="OGQ265" s="0"/>
      <c r="OGR265" s="0"/>
      <c r="OGS265" s="0"/>
      <c r="OGT265" s="0"/>
      <c r="OGU265" s="0"/>
      <c r="OGV265" s="0"/>
      <c r="OGW265" s="0"/>
      <c r="OGX265" s="0"/>
      <c r="OGY265" s="0"/>
      <c r="OGZ265" s="0"/>
      <c r="OHA265" s="0"/>
      <c r="OHB265" s="0"/>
      <c r="OHC265" s="0"/>
      <c r="OHD265" s="0"/>
      <c r="OHE265" s="0"/>
      <c r="OHF265" s="0"/>
      <c r="OHG265" s="0"/>
      <c r="OHH265" s="0"/>
      <c r="OHI265" s="0"/>
      <c r="OHJ265" s="0"/>
      <c r="OHK265" s="0"/>
      <c r="OHL265" s="0"/>
      <c r="OHM265" s="0"/>
      <c r="OHN265" s="0"/>
      <c r="OHO265" s="0"/>
      <c r="OHP265" s="0"/>
      <c r="OHQ265" s="0"/>
      <c r="OHR265" s="0"/>
      <c r="OHS265" s="0"/>
      <c r="OHT265" s="0"/>
      <c r="OHU265" s="0"/>
      <c r="OHV265" s="0"/>
      <c r="OHW265" s="0"/>
      <c r="OHX265" s="0"/>
      <c r="OHY265" s="0"/>
      <c r="OHZ265" s="0"/>
      <c r="OIA265" s="0"/>
      <c r="OIB265" s="0"/>
      <c r="OIC265" s="0"/>
      <c r="OID265" s="0"/>
      <c r="OIE265" s="0"/>
      <c r="OIF265" s="0"/>
      <c r="OIG265" s="0"/>
      <c r="OIH265" s="0"/>
      <c r="OII265" s="0"/>
      <c r="OIJ265" s="0"/>
      <c r="OIK265" s="0"/>
      <c r="OIL265" s="0"/>
      <c r="OIM265" s="0"/>
      <c r="OIN265" s="0"/>
      <c r="OIO265" s="0"/>
      <c r="OIP265" s="0"/>
      <c r="OIQ265" s="0"/>
      <c r="OIR265" s="0"/>
      <c r="OIS265" s="0"/>
      <c r="OIT265" s="0"/>
      <c r="OIU265" s="0"/>
      <c r="OIV265" s="0"/>
      <c r="OIW265" s="0"/>
      <c r="OIX265" s="0"/>
      <c r="OIY265" s="0"/>
      <c r="OIZ265" s="0"/>
      <c r="OJA265" s="0"/>
      <c r="OJB265" s="0"/>
      <c r="OJC265" s="0"/>
      <c r="OJD265" s="0"/>
      <c r="OJE265" s="0"/>
      <c r="OJF265" s="0"/>
      <c r="OJG265" s="0"/>
      <c r="OJH265" s="0"/>
      <c r="OJI265" s="0"/>
      <c r="OJJ265" s="0"/>
      <c r="OJK265" s="0"/>
      <c r="OJL265" s="0"/>
      <c r="OJM265" s="0"/>
      <c r="OJN265" s="0"/>
      <c r="OJO265" s="0"/>
      <c r="OJP265" s="0"/>
      <c r="OJQ265" s="0"/>
      <c r="OJR265" s="0"/>
      <c r="OJS265" s="0"/>
      <c r="OJT265" s="0"/>
      <c r="OJU265" s="0"/>
      <c r="OJV265" s="0"/>
      <c r="OJW265" s="0"/>
      <c r="OJX265" s="0"/>
      <c r="OJY265" s="0"/>
      <c r="OJZ265" s="0"/>
      <c r="OKA265" s="0"/>
      <c r="OKB265" s="0"/>
      <c r="OKC265" s="0"/>
      <c r="OKD265" s="0"/>
      <c r="OKE265" s="0"/>
      <c r="OKF265" s="0"/>
      <c r="OKG265" s="0"/>
      <c r="OKH265" s="0"/>
      <c r="OKI265" s="0"/>
      <c r="OKJ265" s="0"/>
      <c r="OKK265" s="0"/>
      <c r="OKL265" s="0"/>
      <c r="OKM265" s="0"/>
      <c r="OKN265" s="0"/>
      <c r="OKO265" s="0"/>
      <c r="OKP265" s="0"/>
      <c r="OKQ265" s="0"/>
      <c r="OKR265" s="0"/>
      <c r="OKS265" s="0"/>
      <c r="OKT265" s="0"/>
      <c r="OKU265" s="0"/>
      <c r="OKV265" s="0"/>
      <c r="OKW265" s="0"/>
      <c r="OKX265" s="0"/>
      <c r="OKY265" s="0"/>
      <c r="OKZ265" s="0"/>
      <c r="OLA265" s="0"/>
      <c r="OLB265" s="0"/>
      <c r="OLC265" s="0"/>
      <c r="OLD265" s="0"/>
      <c r="OLE265" s="0"/>
      <c r="OLF265" s="0"/>
      <c r="OLG265" s="0"/>
      <c r="OLH265" s="0"/>
      <c r="OLI265" s="0"/>
      <c r="OLJ265" s="0"/>
      <c r="OLK265" s="0"/>
      <c r="OLL265" s="0"/>
      <c r="OLM265" s="0"/>
      <c r="OLN265" s="0"/>
      <c r="OLO265" s="0"/>
      <c r="OLP265" s="0"/>
      <c r="OLQ265" s="0"/>
      <c r="OLR265" s="0"/>
      <c r="OLS265" s="0"/>
      <c r="OLT265" s="0"/>
      <c r="OLU265" s="0"/>
      <c r="OLV265" s="0"/>
      <c r="OLW265" s="0"/>
      <c r="OLX265" s="0"/>
      <c r="OLY265" s="0"/>
      <c r="OLZ265" s="0"/>
      <c r="OMA265" s="0"/>
      <c r="OMB265" s="0"/>
      <c r="OMC265" s="0"/>
      <c r="OMD265" s="0"/>
      <c r="OME265" s="0"/>
      <c r="OMF265" s="0"/>
      <c r="OMG265" s="0"/>
      <c r="OMH265" s="0"/>
      <c r="OMI265" s="0"/>
      <c r="OMJ265" s="0"/>
      <c r="OMK265" s="0"/>
      <c r="OML265" s="0"/>
      <c r="OMM265" s="0"/>
      <c r="OMN265" s="0"/>
      <c r="OMO265" s="0"/>
      <c r="OMP265" s="0"/>
      <c r="OMQ265" s="0"/>
      <c r="OMR265" s="0"/>
      <c r="OMS265" s="0"/>
      <c r="OMT265" s="0"/>
      <c r="OMU265" s="0"/>
      <c r="OMV265" s="0"/>
      <c r="OMW265" s="0"/>
      <c r="OMX265" s="0"/>
      <c r="OMY265" s="0"/>
      <c r="OMZ265" s="0"/>
      <c r="ONA265" s="0"/>
      <c r="ONB265" s="0"/>
      <c r="ONC265" s="0"/>
      <c r="OND265" s="0"/>
      <c r="ONE265" s="0"/>
      <c r="ONF265" s="0"/>
      <c r="ONG265" s="0"/>
      <c r="ONH265" s="0"/>
      <c r="ONI265" s="0"/>
      <c r="ONJ265" s="0"/>
      <c r="ONK265" s="0"/>
      <c r="ONL265" s="0"/>
      <c r="ONM265" s="0"/>
      <c r="ONN265" s="0"/>
      <c r="ONO265" s="0"/>
      <c r="ONP265" s="0"/>
      <c r="ONQ265" s="0"/>
      <c r="ONR265" s="0"/>
      <c r="ONS265" s="0"/>
      <c r="ONT265" s="0"/>
      <c r="ONU265" s="0"/>
      <c r="ONV265" s="0"/>
      <c r="ONW265" s="0"/>
      <c r="ONX265" s="0"/>
      <c r="ONY265" s="0"/>
      <c r="ONZ265" s="0"/>
      <c r="OOA265" s="0"/>
      <c r="OOB265" s="0"/>
      <c r="OOC265" s="0"/>
      <c r="OOD265" s="0"/>
      <c r="OOE265" s="0"/>
      <c r="OOF265" s="0"/>
      <c r="OOG265" s="0"/>
      <c r="OOH265" s="0"/>
      <c r="OOI265" s="0"/>
      <c r="OOJ265" s="0"/>
      <c r="OOK265" s="0"/>
      <c r="OOL265" s="0"/>
      <c r="OOM265" s="0"/>
      <c r="OON265" s="0"/>
      <c r="OOO265" s="0"/>
      <c r="OOP265" s="0"/>
      <c r="OOQ265" s="0"/>
      <c r="OOR265" s="0"/>
      <c r="OOS265" s="0"/>
      <c r="OOT265" s="0"/>
      <c r="OOU265" s="0"/>
      <c r="OOV265" s="0"/>
      <c r="OOW265" s="0"/>
      <c r="OOX265" s="0"/>
      <c r="OOY265" s="0"/>
      <c r="OOZ265" s="0"/>
      <c r="OPA265" s="0"/>
      <c r="OPB265" s="0"/>
      <c r="OPC265" s="0"/>
      <c r="OPD265" s="0"/>
      <c r="OPE265" s="0"/>
      <c r="OPF265" s="0"/>
      <c r="OPG265" s="0"/>
      <c r="OPH265" s="0"/>
      <c r="OPI265" s="0"/>
      <c r="OPJ265" s="0"/>
      <c r="OPK265" s="0"/>
      <c r="OPL265" s="0"/>
      <c r="OPM265" s="0"/>
      <c r="OPN265" s="0"/>
      <c r="OPO265" s="0"/>
      <c r="OPP265" s="0"/>
      <c r="OPQ265" s="0"/>
      <c r="OPR265" s="0"/>
      <c r="OPS265" s="0"/>
      <c r="OPT265" s="0"/>
      <c r="OPU265" s="0"/>
      <c r="OPV265" s="0"/>
      <c r="OPW265" s="0"/>
      <c r="OPX265" s="0"/>
      <c r="OPY265" s="0"/>
      <c r="OPZ265" s="0"/>
      <c r="OQA265" s="0"/>
      <c r="OQB265" s="0"/>
      <c r="OQC265" s="0"/>
      <c r="OQD265" s="0"/>
      <c r="OQE265" s="0"/>
      <c r="OQF265" s="0"/>
      <c r="OQG265" s="0"/>
      <c r="OQH265" s="0"/>
      <c r="OQI265" s="0"/>
      <c r="OQJ265" s="0"/>
      <c r="OQK265" s="0"/>
      <c r="OQL265" s="0"/>
      <c r="OQM265" s="0"/>
      <c r="OQN265" s="0"/>
      <c r="OQO265" s="0"/>
      <c r="OQP265" s="0"/>
      <c r="OQQ265" s="0"/>
      <c r="OQR265" s="0"/>
      <c r="OQS265" s="0"/>
      <c r="OQT265" s="0"/>
      <c r="OQU265" s="0"/>
      <c r="OQV265" s="0"/>
      <c r="OQW265" s="0"/>
      <c r="OQX265" s="0"/>
      <c r="OQY265" s="0"/>
      <c r="OQZ265" s="0"/>
      <c r="ORA265" s="0"/>
      <c r="ORB265" s="0"/>
      <c r="ORC265" s="0"/>
      <c r="ORD265" s="0"/>
      <c r="ORE265" s="0"/>
      <c r="ORF265" s="0"/>
      <c r="ORG265" s="0"/>
      <c r="ORH265" s="0"/>
      <c r="ORI265" s="0"/>
      <c r="ORJ265" s="0"/>
      <c r="ORK265" s="0"/>
      <c r="ORL265" s="0"/>
      <c r="ORM265" s="0"/>
      <c r="ORN265" s="0"/>
      <c r="ORO265" s="0"/>
      <c r="ORP265" s="0"/>
      <c r="ORQ265" s="0"/>
      <c r="ORR265" s="0"/>
      <c r="ORS265" s="0"/>
      <c r="ORT265" s="0"/>
      <c r="ORU265" s="0"/>
      <c r="ORV265" s="0"/>
      <c r="ORW265" s="0"/>
      <c r="ORX265" s="0"/>
      <c r="ORY265" s="0"/>
      <c r="ORZ265" s="0"/>
      <c r="OSA265" s="0"/>
      <c r="OSB265" s="0"/>
      <c r="OSC265" s="0"/>
      <c r="OSD265" s="0"/>
      <c r="OSE265" s="0"/>
      <c r="OSF265" s="0"/>
      <c r="OSG265" s="0"/>
      <c r="OSH265" s="0"/>
      <c r="OSI265" s="0"/>
      <c r="OSJ265" s="0"/>
      <c r="OSK265" s="0"/>
      <c r="OSL265" s="0"/>
      <c r="OSM265" s="0"/>
      <c r="OSN265" s="0"/>
      <c r="OSO265" s="0"/>
      <c r="OSP265" s="0"/>
      <c r="OSQ265" s="0"/>
      <c r="OSR265" s="0"/>
      <c r="OSS265" s="0"/>
      <c r="OST265" s="0"/>
      <c r="OSU265" s="0"/>
      <c r="OSV265" s="0"/>
      <c r="OSW265" s="0"/>
      <c r="OSX265" s="0"/>
      <c r="OSY265" s="0"/>
      <c r="OSZ265" s="0"/>
      <c r="OTA265" s="0"/>
      <c r="OTB265" s="0"/>
      <c r="OTC265" s="0"/>
      <c r="OTD265" s="0"/>
      <c r="OTE265" s="0"/>
      <c r="OTF265" s="0"/>
      <c r="OTG265" s="0"/>
      <c r="OTH265" s="0"/>
      <c r="OTI265" s="0"/>
      <c r="OTJ265" s="0"/>
      <c r="OTK265" s="0"/>
      <c r="OTL265" s="0"/>
      <c r="OTM265" s="0"/>
      <c r="OTN265" s="0"/>
      <c r="OTO265" s="0"/>
      <c r="OTP265" s="0"/>
      <c r="OTQ265" s="0"/>
      <c r="OTR265" s="0"/>
      <c r="OTS265" s="0"/>
      <c r="OTT265" s="0"/>
      <c r="OTU265" s="0"/>
      <c r="OTV265" s="0"/>
      <c r="OTW265" s="0"/>
      <c r="OTX265" s="0"/>
      <c r="OTY265" s="0"/>
      <c r="OTZ265" s="0"/>
      <c r="OUA265" s="0"/>
      <c r="OUB265" s="0"/>
      <c r="OUC265" s="0"/>
      <c r="OUD265" s="0"/>
      <c r="OUE265" s="0"/>
      <c r="OUF265" s="0"/>
      <c r="OUG265" s="0"/>
      <c r="OUH265" s="0"/>
      <c r="OUI265" s="0"/>
      <c r="OUJ265" s="0"/>
      <c r="OUK265" s="0"/>
      <c r="OUL265" s="0"/>
      <c r="OUM265" s="0"/>
      <c r="OUN265" s="0"/>
      <c r="OUO265" s="0"/>
      <c r="OUP265" s="0"/>
      <c r="OUQ265" s="0"/>
      <c r="OUR265" s="0"/>
      <c r="OUS265" s="0"/>
      <c r="OUT265" s="0"/>
      <c r="OUU265" s="0"/>
      <c r="OUV265" s="0"/>
      <c r="OUW265" s="0"/>
      <c r="OUX265" s="0"/>
      <c r="OUY265" s="0"/>
      <c r="OUZ265" s="0"/>
      <c r="OVA265" s="0"/>
      <c r="OVB265" s="0"/>
      <c r="OVC265" s="0"/>
      <c r="OVD265" s="0"/>
      <c r="OVE265" s="0"/>
      <c r="OVF265" s="0"/>
      <c r="OVG265" s="0"/>
      <c r="OVH265" s="0"/>
      <c r="OVI265" s="0"/>
      <c r="OVJ265" s="0"/>
      <c r="OVK265" s="0"/>
      <c r="OVL265" s="0"/>
      <c r="OVM265" s="0"/>
      <c r="OVN265" s="0"/>
      <c r="OVO265" s="0"/>
      <c r="OVP265" s="0"/>
      <c r="OVQ265" s="0"/>
      <c r="OVR265" s="0"/>
      <c r="OVS265" s="0"/>
      <c r="OVT265" s="0"/>
      <c r="OVU265" s="0"/>
      <c r="OVV265" s="0"/>
      <c r="OVW265" s="0"/>
      <c r="OVX265" s="0"/>
      <c r="OVY265" s="0"/>
      <c r="OVZ265" s="0"/>
      <c r="OWA265" s="0"/>
      <c r="OWB265" s="0"/>
      <c r="OWC265" s="0"/>
      <c r="OWD265" s="0"/>
      <c r="OWE265" s="0"/>
      <c r="OWF265" s="0"/>
      <c r="OWG265" s="0"/>
      <c r="OWH265" s="0"/>
      <c r="OWI265" s="0"/>
      <c r="OWJ265" s="0"/>
      <c r="OWK265" s="0"/>
      <c r="OWL265" s="0"/>
      <c r="OWM265" s="0"/>
      <c r="OWN265" s="0"/>
      <c r="OWO265" s="0"/>
      <c r="OWP265" s="0"/>
      <c r="OWQ265" s="0"/>
      <c r="OWR265" s="0"/>
      <c r="OWS265" s="0"/>
      <c r="OWT265" s="0"/>
      <c r="OWU265" s="0"/>
      <c r="OWV265" s="0"/>
      <c r="OWW265" s="0"/>
      <c r="OWX265" s="0"/>
      <c r="OWY265" s="0"/>
      <c r="OWZ265" s="0"/>
      <c r="OXA265" s="0"/>
      <c r="OXB265" s="0"/>
      <c r="OXC265" s="0"/>
      <c r="OXD265" s="0"/>
      <c r="OXE265" s="0"/>
      <c r="OXF265" s="0"/>
      <c r="OXG265" s="0"/>
      <c r="OXH265" s="0"/>
      <c r="OXI265" s="0"/>
      <c r="OXJ265" s="0"/>
      <c r="OXK265" s="0"/>
      <c r="OXL265" s="0"/>
      <c r="OXM265" s="0"/>
      <c r="OXN265" s="0"/>
      <c r="OXO265" s="0"/>
      <c r="OXP265" s="0"/>
      <c r="OXQ265" s="0"/>
      <c r="OXR265" s="0"/>
      <c r="OXS265" s="0"/>
      <c r="OXT265" s="0"/>
      <c r="OXU265" s="0"/>
      <c r="OXV265" s="0"/>
      <c r="OXW265" s="0"/>
      <c r="OXX265" s="0"/>
      <c r="OXY265" s="0"/>
      <c r="OXZ265" s="0"/>
      <c r="OYA265" s="0"/>
      <c r="OYB265" s="0"/>
      <c r="OYC265" s="0"/>
      <c r="OYD265" s="0"/>
      <c r="OYE265" s="0"/>
      <c r="OYF265" s="0"/>
      <c r="OYG265" s="0"/>
      <c r="OYH265" s="0"/>
      <c r="OYI265" s="0"/>
      <c r="OYJ265" s="0"/>
      <c r="OYK265" s="0"/>
      <c r="OYL265" s="0"/>
      <c r="OYM265" s="0"/>
      <c r="OYN265" s="0"/>
      <c r="OYO265" s="0"/>
      <c r="OYP265" s="0"/>
      <c r="OYQ265" s="0"/>
      <c r="OYR265" s="0"/>
      <c r="OYS265" s="0"/>
      <c r="OYT265" s="0"/>
      <c r="OYU265" s="0"/>
      <c r="OYV265" s="0"/>
      <c r="OYW265" s="0"/>
      <c r="OYX265" s="0"/>
      <c r="OYY265" s="0"/>
      <c r="OYZ265" s="0"/>
      <c r="OZA265" s="0"/>
      <c r="OZB265" s="0"/>
      <c r="OZC265" s="0"/>
      <c r="OZD265" s="0"/>
      <c r="OZE265" s="0"/>
      <c r="OZF265" s="0"/>
      <c r="OZG265" s="0"/>
      <c r="OZH265" s="0"/>
      <c r="OZI265" s="0"/>
      <c r="OZJ265" s="0"/>
      <c r="OZK265" s="0"/>
      <c r="OZL265" s="0"/>
      <c r="OZM265" s="0"/>
      <c r="OZN265" s="0"/>
      <c r="OZO265" s="0"/>
      <c r="OZP265" s="0"/>
      <c r="OZQ265" s="0"/>
      <c r="OZR265" s="0"/>
      <c r="OZS265" s="0"/>
      <c r="OZT265" s="0"/>
      <c r="OZU265" s="0"/>
      <c r="OZV265" s="0"/>
      <c r="OZW265" s="0"/>
      <c r="OZX265" s="0"/>
      <c r="OZY265" s="0"/>
      <c r="OZZ265" s="0"/>
      <c r="PAA265" s="0"/>
      <c r="PAB265" s="0"/>
      <c r="PAC265" s="0"/>
      <c r="PAD265" s="0"/>
      <c r="PAE265" s="0"/>
      <c r="PAF265" s="0"/>
      <c r="PAG265" s="0"/>
      <c r="PAH265" s="0"/>
      <c r="PAI265" s="0"/>
      <c r="PAJ265" s="0"/>
      <c r="PAK265" s="0"/>
      <c r="PAL265" s="0"/>
      <c r="PAM265" s="0"/>
      <c r="PAN265" s="0"/>
      <c r="PAO265" s="0"/>
      <c r="PAP265" s="0"/>
      <c r="PAQ265" s="0"/>
      <c r="PAR265" s="0"/>
      <c r="PAS265" s="0"/>
      <c r="PAT265" s="0"/>
      <c r="PAU265" s="0"/>
      <c r="PAV265" s="0"/>
      <c r="PAW265" s="0"/>
      <c r="PAX265" s="0"/>
      <c r="PAY265" s="0"/>
      <c r="PAZ265" s="0"/>
      <c r="PBA265" s="0"/>
      <c r="PBB265" s="0"/>
      <c r="PBC265" s="0"/>
      <c r="PBD265" s="0"/>
      <c r="PBE265" s="0"/>
      <c r="PBF265" s="0"/>
      <c r="PBG265" s="0"/>
      <c r="PBH265" s="0"/>
      <c r="PBI265" s="0"/>
      <c r="PBJ265" s="0"/>
      <c r="PBK265" s="0"/>
      <c r="PBL265" s="0"/>
      <c r="PBM265" s="0"/>
      <c r="PBN265" s="0"/>
      <c r="PBO265" s="0"/>
      <c r="PBP265" s="0"/>
      <c r="PBQ265" s="0"/>
      <c r="PBR265" s="0"/>
      <c r="PBS265" s="0"/>
      <c r="PBT265" s="0"/>
      <c r="PBU265" s="0"/>
      <c r="PBV265" s="0"/>
      <c r="PBW265" s="0"/>
      <c r="PBX265" s="0"/>
      <c r="PBY265" s="0"/>
      <c r="PBZ265" s="0"/>
      <c r="PCA265" s="0"/>
      <c r="PCB265" s="0"/>
      <c r="PCC265" s="0"/>
      <c r="PCD265" s="0"/>
      <c r="PCE265" s="0"/>
      <c r="PCF265" s="0"/>
      <c r="PCG265" s="0"/>
      <c r="PCH265" s="0"/>
      <c r="PCI265" s="0"/>
      <c r="PCJ265" s="0"/>
      <c r="PCK265" s="0"/>
      <c r="PCL265" s="0"/>
      <c r="PCM265" s="0"/>
      <c r="PCN265" s="0"/>
      <c r="PCO265" s="0"/>
      <c r="PCP265" s="0"/>
      <c r="PCQ265" s="0"/>
      <c r="PCR265" s="0"/>
      <c r="PCS265" s="0"/>
      <c r="PCT265" s="0"/>
      <c r="PCU265" s="0"/>
      <c r="PCV265" s="0"/>
      <c r="PCW265" s="0"/>
      <c r="PCX265" s="0"/>
      <c r="PCY265" s="0"/>
      <c r="PCZ265" s="0"/>
      <c r="PDA265" s="0"/>
      <c r="PDB265" s="0"/>
      <c r="PDC265" s="0"/>
      <c r="PDD265" s="0"/>
      <c r="PDE265" s="0"/>
      <c r="PDF265" s="0"/>
      <c r="PDG265" s="0"/>
      <c r="PDH265" s="0"/>
      <c r="PDI265" s="0"/>
      <c r="PDJ265" s="0"/>
      <c r="PDK265" s="0"/>
      <c r="PDL265" s="0"/>
      <c r="PDM265" s="0"/>
      <c r="PDN265" s="0"/>
      <c r="PDO265" s="0"/>
      <c r="PDP265" s="0"/>
      <c r="PDQ265" s="0"/>
      <c r="PDR265" s="0"/>
      <c r="PDS265" s="0"/>
      <c r="PDT265" s="0"/>
      <c r="PDU265" s="0"/>
      <c r="PDV265" s="0"/>
      <c r="PDW265" s="0"/>
      <c r="PDX265" s="0"/>
      <c r="PDY265" s="0"/>
      <c r="PDZ265" s="0"/>
      <c r="PEA265" s="0"/>
      <c r="PEB265" s="0"/>
      <c r="PEC265" s="0"/>
      <c r="PED265" s="0"/>
      <c r="PEE265" s="0"/>
      <c r="PEF265" s="0"/>
      <c r="PEG265" s="0"/>
      <c r="PEH265" s="0"/>
      <c r="PEI265" s="0"/>
      <c r="PEJ265" s="0"/>
      <c r="PEK265" s="0"/>
      <c r="PEL265" s="0"/>
      <c r="PEM265" s="0"/>
      <c r="PEN265" s="0"/>
      <c r="PEO265" s="0"/>
      <c r="PEP265" s="0"/>
      <c r="PEQ265" s="0"/>
      <c r="PER265" s="0"/>
      <c r="PES265" s="0"/>
      <c r="PET265" s="0"/>
      <c r="PEU265" s="0"/>
      <c r="PEV265" s="0"/>
      <c r="PEW265" s="0"/>
      <c r="PEX265" s="0"/>
      <c r="PEY265" s="0"/>
      <c r="PEZ265" s="0"/>
      <c r="PFA265" s="0"/>
      <c r="PFB265" s="0"/>
      <c r="PFC265" s="0"/>
      <c r="PFD265" s="0"/>
      <c r="PFE265" s="0"/>
      <c r="PFF265" s="0"/>
      <c r="PFG265" s="0"/>
      <c r="PFH265" s="0"/>
      <c r="PFI265" s="0"/>
      <c r="PFJ265" s="0"/>
      <c r="PFK265" s="0"/>
      <c r="PFL265" s="0"/>
      <c r="PFM265" s="0"/>
      <c r="PFN265" s="0"/>
      <c r="PFO265" s="0"/>
      <c r="PFP265" s="0"/>
      <c r="PFQ265" s="0"/>
      <c r="PFR265" s="0"/>
      <c r="PFS265" s="0"/>
      <c r="PFT265" s="0"/>
      <c r="PFU265" s="0"/>
      <c r="PFV265" s="0"/>
      <c r="PFW265" s="0"/>
      <c r="PFX265" s="0"/>
      <c r="PFY265" s="0"/>
      <c r="PFZ265" s="0"/>
      <c r="PGA265" s="0"/>
      <c r="PGB265" s="0"/>
      <c r="PGC265" s="0"/>
      <c r="PGD265" s="0"/>
      <c r="PGE265" s="0"/>
      <c r="PGF265" s="0"/>
      <c r="PGG265" s="0"/>
      <c r="PGH265" s="0"/>
      <c r="PGI265" s="0"/>
      <c r="PGJ265" s="0"/>
      <c r="PGK265" s="0"/>
      <c r="PGL265" s="0"/>
      <c r="PGM265" s="0"/>
      <c r="PGN265" s="0"/>
      <c r="PGO265" s="0"/>
      <c r="PGP265" s="0"/>
      <c r="PGQ265" s="0"/>
      <c r="PGR265" s="0"/>
      <c r="PGS265" s="0"/>
      <c r="PGT265" s="0"/>
      <c r="PGU265" s="0"/>
      <c r="PGV265" s="0"/>
      <c r="PGW265" s="0"/>
      <c r="PGX265" s="0"/>
      <c r="PGY265" s="0"/>
      <c r="PGZ265" s="0"/>
      <c r="PHA265" s="0"/>
      <c r="PHB265" s="0"/>
      <c r="PHC265" s="0"/>
      <c r="PHD265" s="0"/>
      <c r="PHE265" s="0"/>
      <c r="PHF265" s="0"/>
      <c r="PHG265" s="0"/>
      <c r="PHH265" s="0"/>
      <c r="PHI265" s="0"/>
      <c r="PHJ265" s="0"/>
      <c r="PHK265" s="0"/>
      <c r="PHL265" s="0"/>
      <c r="PHM265" s="0"/>
      <c r="PHN265" s="0"/>
      <c r="PHO265" s="0"/>
      <c r="PHP265" s="0"/>
      <c r="PHQ265" s="0"/>
      <c r="PHR265" s="0"/>
      <c r="PHS265" s="0"/>
      <c r="PHT265" s="0"/>
      <c r="PHU265" s="0"/>
      <c r="PHV265" s="0"/>
      <c r="PHW265" s="0"/>
      <c r="PHX265" s="0"/>
      <c r="PHY265" s="0"/>
      <c r="PHZ265" s="0"/>
      <c r="PIA265" s="0"/>
      <c r="PIB265" s="0"/>
      <c r="PIC265" s="0"/>
      <c r="PID265" s="0"/>
      <c r="PIE265" s="0"/>
      <c r="PIF265" s="0"/>
      <c r="PIG265" s="0"/>
      <c r="PIH265" s="0"/>
      <c r="PII265" s="0"/>
      <c r="PIJ265" s="0"/>
      <c r="PIK265" s="0"/>
      <c r="PIL265" s="0"/>
      <c r="PIM265" s="0"/>
      <c r="PIN265" s="0"/>
      <c r="PIO265" s="0"/>
      <c r="PIP265" s="0"/>
      <c r="PIQ265" s="0"/>
      <c r="PIR265" s="0"/>
      <c r="PIS265" s="0"/>
      <c r="PIT265" s="0"/>
      <c r="PIU265" s="0"/>
      <c r="PIV265" s="0"/>
      <c r="PIW265" s="0"/>
      <c r="PIX265" s="0"/>
      <c r="PIY265" s="0"/>
      <c r="PIZ265" s="0"/>
      <c r="PJA265" s="0"/>
      <c r="PJB265" s="0"/>
      <c r="PJC265" s="0"/>
      <c r="PJD265" s="0"/>
      <c r="PJE265" s="0"/>
      <c r="PJF265" s="0"/>
      <c r="PJG265" s="0"/>
      <c r="PJH265" s="0"/>
      <c r="PJI265" s="0"/>
      <c r="PJJ265" s="0"/>
      <c r="PJK265" s="0"/>
      <c r="PJL265" s="0"/>
      <c r="PJM265" s="0"/>
      <c r="PJN265" s="0"/>
      <c r="PJO265" s="0"/>
      <c r="PJP265" s="0"/>
      <c r="PJQ265" s="0"/>
      <c r="PJR265" s="0"/>
      <c r="PJS265" s="0"/>
      <c r="PJT265" s="0"/>
      <c r="PJU265" s="0"/>
      <c r="PJV265" s="0"/>
      <c r="PJW265" s="0"/>
      <c r="PJX265" s="0"/>
      <c r="PJY265" s="0"/>
      <c r="PJZ265" s="0"/>
      <c r="PKA265" s="0"/>
      <c r="PKB265" s="0"/>
      <c r="PKC265" s="0"/>
      <c r="PKD265" s="0"/>
      <c r="PKE265" s="0"/>
      <c r="PKF265" s="0"/>
      <c r="PKG265" s="0"/>
      <c r="PKH265" s="0"/>
      <c r="PKI265" s="0"/>
      <c r="PKJ265" s="0"/>
      <c r="PKK265" s="0"/>
      <c r="PKL265" s="0"/>
      <c r="PKM265" s="0"/>
      <c r="PKN265" s="0"/>
      <c r="PKO265" s="0"/>
      <c r="PKP265" s="0"/>
      <c r="PKQ265" s="0"/>
      <c r="PKR265" s="0"/>
      <c r="PKS265" s="0"/>
      <c r="PKT265" s="0"/>
      <c r="PKU265" s="0"/>
      <c r="PKV265" s="0"/>
      <c r="PKW265" s="0"/>
      <c r="PKX265" s="0"/>
      <c r="PKY265" s="0"/>
      <c r="PKZ265" s="0"/>
      <c r="PLA265" s="0"/>
      <c r="PLB265" s="0"/>
      <c r="PLC265" s="0"/>
      <c r="PLD265" s="0"/>
      <c r="PLE265" s="0"/>
      <c r="PLF265" s="0"/>
      <c r="PLG265" s="0"/>
      <c r="PLH265" s="0"/>
      <c r="PLI265" s="0"/>
      <c r="PLJ265" s="0"/>
      <c r="PLK265" s="0"/>
      <c r="PLL265" s="0"/>
      <c r="PLM265" s="0"/>
      <c r="PLN265" s="0"/>
      <c r="PLO265" s="0"/>
      <c r="PLP265" s="0"/>
      <c r="PLQ265" s="0"/>
      <c r="PLR265" s="0"/>
      <c r="PLS265" s="0"/>
      <c r="PLT265" s="0"/>
      <c r="PLU265" s="0"/>
      <c r="PLV265" s="0"/>
      <c r="PLW265" s="0"/>
      <c r="PLX265" s="0"/>
      <c r="PLY265" s="0"/>
      <c r="PLZ265" s="0"/>
      <c r="PMA265" s="0"/>
      <c r="PMB265" s="0"/>
      <c r="PMC265" s="0"/>
      <c r="PMD265" s="0"/>
      <c r="PME265" s="0"/>
      <c r="PMF265" s="0"/>
      <c r="PMG265" s="0"/>
      <c r="PMH265" s="0"/>
      <c r="PMI265" s="0"/>
      <c r="PMJ265" s="0"/>
      <c r="PMK265" s="0"/>
      <c r="PML265" s="0"/>
      <c r="PMM265" s="0"/>
      <c r="PMN265" s="0"/>
      <c r="PMO265" s="0"/>
      <c r="PMP265" s="0"/>
      <c r="PMQ265" s="0"/>
      <c r="PMR265" s="0"/>
      <c r="PMS265" s="0"/>
      <c r="PMT265" s="0"/>
      <c r="PMU265" s="0"/>
      <c r="PMV265" s="0"/>
      <c r="PMW265" s="0"/>
      <c r="PMX265" s="0"/>
      <c r="PMY265" s="0"/>
      <c r="PMZ265" s="0"/>
      <c r="PNA265" s="0"/>
      <c r="PNB265" s="0"/>
      <c r="PNC265" s="0"/>
      <c r="PND265" s="0"/>
      <c r="PNE265" s="0"/>
      <c r="PNF265" s="0"/>
      <c r="PNG265" s="0"/>
      <c r="PNH265" s="0"/>
      <c r="PNI265" s="0"/>
      <c r="PNJ265" s="0"/>
      <c r="PNK265" s="0"/>
      <c r="PNL265" s="0"/>
      <c r="PNM265" s="0"/>
      <c r="PNN265" s="0"/>
      <c r="PNO265" s="0"/>
      <c r="PNP265" s="0"/>
      <c r="PNQ265" s="0"/>
      <c r="PNR265" s="0"/>
      <c r="PNS265" s="0"/>
      <c r="PNT265" s="0"/>
      <c r="PNU265" s="0"/>
      <c r="PNV265" s="0"/>
      <c r="PNW265" s="0"/>
      <c r="PNX265" s="0"/>
      <c r="PNY265" s="0"/>
      <c r="PNZ265" s="0"/>
      <c r="POA265" s="0"/>
      <c r="POB265" s="0"/>
      <c r="POC265" s="0"/>
      <c r="POD265" s="0"/>
      <c r="POE265" s="0"/>
      <c r="POF265" s="0"/>
      <c r="POG265" s="0"/>
      <c r="POH265" s="0"/>
      <c r="POI265" s="0"/>
      <c r="POJ265" s="0"/>
      <c r="POK265" s="0"/>
      <c r="POL265" s="0"/>
      <c r="POM265" s="0"/>
      <c r="PON265" s="0"/>
      <c r="POO265" s="0"/>
      <c r="POP265" s="0"/>
      <c r="POQ265" s="0"/>
      <c r="POR265" s="0"/>
      <c r="POS265" s="0"/>
      <c r="POT265" s="0"/>
      <c r="POU265" s="0"/>
      <c r="POV265" s="0"/>
      <c r="POW265" s="0"/>
      <c r="POX265" s="0"/>
      <c r="POY265" s="0"/>
      <c r="POZ265" s="0"/>
      <c r="PPA265" s="0"/>
      <c r="PPB265" s="0"/>
      <c r="PPC265" s="0"/>
      <c r="PPD265" s="0"/>
      <c r="PPE265" s="0"/>
      <c r="PPF265" s="0"/>
      <c r="PPG265" s="0"/>
      <c r="PPH265" s="0"/>
      <c r="PPI265" s="0"/>
      <c r="PPJ265" s="0"/>
      <c r="PPK265" s="0"/>
      <c r="PPL265" s="0"/>
      <c r="PPM265" s="0"/>
      <c r="PPN265" s="0"/>
      <c r="PPO265" s="0"/>
      <c r="PPP265" s="0"/>
      <c r="PPQ265" s="0"/>
      <c r="PPR265" s="0"/>
      <c r="PPS265" s="0"/>
      <c r="PPT265" s="0"/>
      <c r="PPU265" s="0"/>
      <c r="PPV265" s="0"/>
      <c r="PPW265" s="0"/>
      <c r="PPX265" s="0"/>
      <c r="PPY265" s="0"/>
      <c r="PPZ265" s="0"/>
      <c r="PQA265" s="0"/>
      <c r="PQB265" s="0"/>
      <c r="PQC265" s="0"/>
      <c r="PQD265" s="0"/>
      <c r="PQE265" s="0"/>
      <c r="PQF265" s="0"/>
      <c r="PQG265" s="0"/>
      <c r="PQH265" s="0"/>
      <c r="PQI265" s="0"/>
      <c r="PQJ265" s="0"/>
      <c r="PQK265" s="0"/>
      <c r="PQL265" s="0"/>
      <c r="PQM265" s="0"/>
      <c r="PQN265" s="0"/>
      <c r="PQO265" s="0"/>
      <c r="PQP265" s="0"/>
      <c r="PQQ265" s="0"/>
      <c r="PQR265" s="0"/>
      <c r="PQS265" s="0"/>
      <c r="PQT265" s="0"/>
      <c r="PQU265" s="0"/>
      <c r="PQV265" s="0"/>
      <c r="PQW265" s="0"/>
      <c r="PQX265" s="0"/>
      <c r="PQY265" s="0"/>
      <c r="PQZ265" s="0"/>
      <c r="PRA265" s="0"/>
      <c r="PRB265" s="0"/>
      <c r="PRC265" s="0"/>
      <c r="PRD265" s="0"/>
      <c r="PRE265" s="0"/>
      <c r="PRF265" s="0"/>
      <c r="PRG265" s="0"/>
      <c r="PRH265" s="0"/>
      <c r="PRI265" s="0"/>
      <c r="PRJ265" s="0"/>
      <c r="PRK265" s="0"/>
      <c r="PRL265" s="0"/>
      <c r="PRM265" s="0"/>
      <c r="PRN265" s="0"/>
      <c r="PRO265" s="0"/>
      <c r="PRP265" s="0"/>
      <c r="PRQ265" s="0"/>
      <c r="PRR265" s="0"/>
      <c r="PRS265" s="0"/>
      <c r="PRT265" s="0"/>
      <c r="PRU265" s="0"/>
      <c r="PRV265" s="0"/>
      <c r="PRW265" s="0"/>
      <c r="PRX265" s="0"/>
      <c r="PRY265" s="0"/>
      <c r="PRZ265" s="0"/>
      <c r="PSA265" s="0"/>
      <c r="PSB265" s="0"/>
      <c r="PSC265" s="0"/>
      <c r="PSD265" s="0"/>
      <c r="PSE265" s="0"/>
      <c r="PSF265" s="0"/>
      <c r="PSG265" s="0"/>
      <c r="PSH265" s="0"/>
      <c r="PSI265" s="0"/>
      <c r="PSJ265" s="0"/>
      <c r="PSK265" s="0"/>
      <c r="PSL265" s="0"/>
      <c r="PSM265" s="0"/>
      <c r="PSN265" s="0"/>
      <c r="PSO265" s="0"/>
      <c r="PSP265" s="0"/>
      <c r="PSQ265" s="0"/>
      <c r="PSR265" s="0"/>
      <c r="PSS265" s="0"/>
      <c r="PST265" s="0"/>
      <c r="PSU265" s="0"/>
      <c r="PSV265" s="0"/>
      <c r="PSW265" s="0"/>
      <c r="PSX265" s="0"/>
      <c r="PSY265" s="0"/>
      <c r="PSZ265" s="0"/>
      <c r="PTA265" s="0"/>
      <c r="PTB265" s="0"/>
      <c r="PTC265" s="0"/>
      <c r="PTD265" s="0"/>
      <c r="PTE265" s="0"/>
      <c r="PTF265" s="0"/>
      <c r="PTG265" s="0"/>
      <c r="PTH265" s="0"/>
      <c r="PTI265" s="0"/>
      <c r="PTJ265" s="0"/>
      <c r="PTK265" s="0"/>
      <c r="PTL265" s="0"/>
      <c r="PTM265" s="0"/>
      <c r="PTN265" s="0"/>
      <c r="PTO265" s="0"/>
      <c r="PTP265" s="0"/>
      <c r="PTQ265" s="0"/>
      <c r="PTR265" s="0"/>
      <c r="PTS265" s="0"/>
      <c r="PTT265" s="0"/>
      <c r="PTU265" s="0"/>
      <c r="PTV265" s="0"/>
      <c r="PTW265" s="0"/>
      <c r="PTX265" s="0"/>
      <c r="PTY265" s="0"/>
      <c r="PTZ265" s="0"/>
      <c r="PUA265" s="0"/>
      <c r="PUB265" s="0"/>
      <c r="PUC265" s="0"/>
      <c r="PUD265" s="0"/>
      <c r="PUE265" s="0"/>
      <c r="PUF265" s="0"/>
      <c r="PUG265" s="0"/>
      <c r="PUH265" s="0"/>
      <c r="PUI265" s="0"/>
      <c r="PUJ265" s="0"/>
      <c r="PUK265" s="0"/>
      <c r="PUL265" s="0"/>
      <c r="PUM265" s="0"/>
      <c r="PUN265" s="0"/>
      <c r="PUO265" s="0"/>
      <c r="PUP265" s="0"/>
      <c r="PUQ265" s="0"/>
      <c r="PUR265" s="0"/>
      <c r="PUS265" s="0"/>
      <c r="PUT265" s="0"/>
      <c r="PUU265" s="0"/>
      <c r="PUV265" s="0"/>
      <c r="PUW265" s="0"/>
      <c r="PUX265" s="0"/>
      <c r="PUY265" s="0"/>
      <c r="PUZ265" s="0"/>
      <c r="PVA265" s="0"/>
      <c r="PVB265" s="0"/>
      <c r="PVC265" s="0"/>
      <c r="PVD265" s="0"/>
      <c r="PVE265" s="0"/>
      <c r="PVF265" s="0"/>
      <c r="PVG265" s="0"/>
      <c r="PVH265" s="0"/>
      <c r="PVI265" s="0"/>
      <c r="PVJ265" s="0"/>
      <c r="PVK265" s="0"/>
      <c r="PVL265" s="0"/>
      <c r="PVM265" s="0"/>
      <c r="PVN265" s="0"/>
      <c r="PVO265" s="0"/>
      <c r="PVP265" s="0"/>
      <c r="PVQ265" s="0"/>
      <c r="PVR265" s="0"/>
      <c r="PVS265" s="0"/>
      <c r="PVT265" s="0"/>
      <c r="PVU265" s="0"/>
      <c r="PVV265" s="0"/>
      <c r="PVW265" s="0"/>
      <c r="PVX265" s="0"/>
      <c r="PVY265" s="0"/>
      <c r="PVZ265" s="0"/>
      <c r="PWA265" s="0"/>
      <c r="PWB265" s="0"/>
      <c r="PWC265" s="0"/>
      <c r="PWD265" s="0"/>
      <c r="PWE265" s="0"/>
      <c r="PWF265" s="0"/>
      <c r="PWG265" s="0"/>
      <c r="PWH265" s="0"/>
      <c r="PWI265" s="0"/>
      <c r="PWJ265" s="0"/>
      <c r="PWK265" s="0"/>
      <c r="PWL265" s="0"/>
      <c r="PWM265" s="0"/>
      <c r="PWN265" s="0"/>
      <c r="PWO265" s="0"/>
      <c r="PWP265" s="0"/>
      <c r="PWQ265" s="0"/>
      <c r="PWR265" s="0"/>
      <c r="PWS265" s="0"/>
      <c r="PWT265" s="0"/>
      <c r="PWU265" s="0"/>
      <c r="PWV265" s="0"/>
      <c r="PWW265" s="0"/>
      <c r="PWX265" s="0"/>
      <c r="PWY265" s="0"/>
      <c r="PWZ265" s="0"/>
      <c r="PXA265" s="0"/>
      <c r="PXB265" s="0"/>
      <c r="PXC265" s="0"/>
      <c r="PXD265" s="0"/>
      <c r="PXE265" s="0"/>
      <c r="PXF265" s="0"/>
      <c r="PXG265" s="0"/>
      <c r="PXH265" s="0"/>
      <c r="PXI265" s="0"/>
      <c r="PXJ265" s="0"/>
      <c r="PXK265" s="0"/>
      <c r="PXL265" s="0"/>
      <c r="PXM265" s="0"/>
      <c r="PXN265" s="0"/>
      <c r="PXO265" s="0"/>
      <c r="PXP265" s="0"/>
      <c r="PXQ265" s="0"/>
      <c r="PXR265" s="0"/>
      <c r="PXS265" s="0"/>
      <c r="PXT265" s="0"/>
      <c r="PXU265" s="0"/>
      <c r="PXV265" s="0"/>
      <c r="PXW265" s="0"/>
      <c r="PXX265" s="0"/>
      <c r="PXY265" s="0"/>
      <c r="PXZ265" s="0"/>
      <c r="PYA265" s="0"/>
      <c r="PYB265" s="0"/>
      <c r="PYC265" s="0"/>
      <c r="PYD265" s="0"/>
      <c r="PYE265" s="0"/>
      <c r="PYF265" s="0"/>
      <c r="PYG265" s="0"/>
      <c r="PYH265" s="0"/>
      <c r="PYI265" s="0"/>
      <c r="PYJ265" s="0"/>
      <c r="PYK265" s="0"/>
      <c r="PYL265" s="0"/>
      <c r="PYM265" s="0"/>
      <c r="PYN265" s="0"/>
      <c r="PYO265" s="0"/>
      <c r="PYP265" s="0"/>
      <c r="PYQ265" s="0"/>
      <c r="PYR265" s="0"/>
      <c r="PYS265" s="0"/>
      <c r="PYT265" s="0"/>
      <c r="PYU265" s="0"/>
      <c r="PYV265" s="0"/>
      <c r="PYW265" s="0"/>
      <c r="PYX265" s="0"/>
      <c r="PYY265" s="0"/>
      <c r="PYZ265" s="0"/>
      <c r="PZA265" s="0"/>
      <c r="PZB265" s="0"/>
      <c r="PZC265" s="0"/>
      <c r="PZD265" s="0"/>
      <c r="PZE265" s="0"/>
      <c r="PZF265" s="0"/>
      <c r="PZG265" s="0"/>
      <c r="PZH265" s="0"/>
      <c r="PZI265" s="0"/>
      <c r="PZJ265" s="0"/>
      <c r="PZK265" s="0"/>
      <c r="PZL265" s="0"/>
      <c r="PZM265" s="0"/>
      <c r="PZN265" s="0"/>
      <c r="PZO265" s="0"/>
      <c r="PZP265" s="0"/>
      <c r="PZQ265" s="0"/>
      <c r="PZR265" s="0"/>
      <c r="PZS265" s="0"/>
      <c r="PZT265" s="0"/>
      <c r="PZU265" s="0"/>
      <c r="PZV265" s="0"/>
      <c r="PZW265" s="0"/>
      <c r="PZX265" s="0"/>
      <c r="PZY265" s="0"/>
      <c r="PZZ265" s="0"/>
      <c r="QAA265" s="0"/>
      <c r="QAB265" s="0"/>
      <c r="QAC265" s="0"/>
      <c r="QAD265" s="0"/>
      <c r="QAE265" s="0"/>
      <c r="QAF265" s="0"/>
      <c r="QAG265" s="0"/>
      <c r="QAH265" s="0"/>
      <c r="QAI265" s="0"/>
      <c r="QAJ265" s="0"/>
      <c r="QAK265" s="0"/>
      <c r="QAL265" s="0"/>
      <c r="QAM265" s="0"/>
      <c r="QAN265" s="0"/>
      <c r="QAO265" s="0"/>
      <c r="QAP265" s="0"/>
      <c r="QAQ265" s="0"/>
      <c r="QAR265" s="0"/>
      <c r="QAS265" s="0"/>
      <c r="QAT265" s="0"/>
      <c r="QAU265" s="0"/>
      <c r="QAV265" s="0"/>
      <c r="QAW265" s="0"/>
      <c r="QAX265" s="0"/>
      <c r="QAY265" s="0"/>
      <c r="QAZ265" s="0"/>
      <c r="QBA265" s="0"/>
      <c r="QBB265" s="0"/>
      <c r="QBC265" s="0"/>
      <c r="QBD265" s="0"/>
      <c r="QBE265" s="0"/>
      <c r="QBF265" s="0"/>
      <c r="QBG265" s="0"/>
      <c r="QBH265" s="0"/>
      <c r="QBI265" s="0"/>
      <c r="QBJ265" s="0"/>
      <c r="QBK265" s="0"/>
      <c r="QBL265" s="0"/>
      <c r="QBM265" s="0"/>
      <c r="QBN265" s="0"/>
      <c r="QBO265" s="0"/>
      <c r="QBP265" s="0"/>
      <c r="QBQ265" s="0"/>
      <c r="QBR265" s="0"/>
      <c r="QBS265" s="0"/>
      <c r="QBT265" s="0"/>
      <c r="QBU265" s="0"/>
      <c r="QBV265" s="0"/>
      <c r="QBW265" s="0"/>
      <c r="QBX265" s="0"/>
      <c r="QBY265" s="0"/>
      <c r="QBZ265" s="0"/>
      <c r="QCA265" s="0"/>
      <c r="QCB265" s="0"/>
      <c r="QCC265" s="0"/>
      <c r="QCD265" s="0"/>
      <c r="QCE265" s="0"/>
      <c r="QCF265" s="0"/>
      <c r="QCG265" s="0"/>
      <c r="QCH265" s="0"/>
      <c r="QCI265" s="0"/>
      <c r="QCJ265" s="0"/>
      <c r="QCK265" s="0"/>
      <c r="QCL265" s="0"/>
      <c r="QCM265" s="0"/>
      <c r="QCN265" s="0"/>
      <c r="QCO265" s="0"/>
      <c r="QCP265" s="0"/>
      <c r="QCQ265" s="0"/>
      <c r="QCR265" s="0"/>
      <c r="QCS265" s="0"/>
      <c r="QCT265" s="0"/>
      <c r="QCU265" s="0"/>
      <c r="QCV265" s="0"/>
      <c r="QCW265" s="0"/>
      <c r="QCX265" s="0"/>
      <c r="QCY265" s="0"/>
      <c r="QCZ265" s="0"/>
      <c r="QDA265" s="0"/>
      <c r="QDB265" s="0"/>
      <c r="QDC265" s="0"/>
      <c r="QDD265" s="0"/>
      <c r="QDE265" s="0"/>
      <c r="QDF265" s="0"/>
      <c r="QDG265" s="0"/>
      <c r="QDH265" s="0"/>
      <c r="QDI265" s="0"/>
      <c r="QDJ265" s="0"/>
      <c r="QDK265" s="0"/>
      <c r="QDL265" s="0"/>
      <c r="QDM265" s="0"/>
      <c r="QDN265" s="0"/>
      <c r="QDO265" s="0"/>
      <c r="QDP265" s="0"/>
      <c r="QDQ265" s="0"/>
      <c r="QDR265" s="0"/>
      <c r="QDS265" s="0"/>
      <c r="QDT265" s="0"/>
      <c r="QDU265" s="0"/>
      <c r="QDV265" s="0"/>
      <c r="QDW265" s="0"/>
      <c r="QDX265" s="0"/>
      <c r="QDY265" s="0"/>
      <c r="QDZ265" s="0"/>
      <c r="QEA265" s="0"/>
      <c r="QEB265" s="0"/>
      <c r="QEC265" s="0"/>
      <c r="QED265" s="0"/>
      <c r="QEE265" s="0"/>
      <c r="QEF265" s="0"/>
      <c r="QEG265" s="0"/>
      <c r="QEH265" s="0"/>
      <c r="QEI265" s="0"/>
      <c r="QEJ265" s="0"/>
      <c r="QEK265" s="0"/>
      <c r="QEL265" s="0"/>
      <c r="QEM265" s="0"/>
      <c r="QEN265" s="0"/>
      <c r="QEO265" s="0"/>
      <c r="QEP265" s="0"/>
      <c r="QEQ265" s="0"/>
      <c r="QER265" s="0"/>
      <c r="QES265" s="0"/>
      <c r="QET265" s="0"/>
      <c r="QEU265" s="0"/>
      <c r="QEV265" s="0"/>
      <c r="QEW265" s="0"/>
      <c r="QEX265" s="0"/>
      <c r="QEY265" s="0"/>
      <c r="QEZ265" s="0"/>
      <c r="QFA265" s="0"/>
      <c r="QFB265" s="0"/>
      <c r="QFC265" s="0"/>
      <c r="QFD265" s="0"/>
      <c r="QFE265" s="0"/>
      <c r="QFF265" s="0"/>
      <c r="QFG265" s="0"/>
      <c r="QFH265" s="0"/>
      <c r="QFI265" s="0"/>
      <c r="QFJ265" s="0"/>
      <c r="QFK265" s="0"/>
      <c r="QFL265" s="0"/>
      <c r="QFM265" s="0"/>
      <c r="QFN265" s="0"/>
      <c r="QFO265" s="0"/>
      <c r="QFP265" s="0"/>
      <c r="QFQ265" s="0"/>
      <c r="QFR265" s="0"/>
      <c r="QFS265" s="0"/>
      <c r="QFT265" s="0"/>
      <c r="QFU265" s="0"/>
      <c r="QFV265" s="0"/>
      <c r="QFW265" s="0"/>
      <c r="QFX265" s="0"/>
      <c r="QFY265" s="0"/>
      <c r="QFZ265" s="0"/>
      <c r="QGA265" s="0"/>
      <c r="QGB265" s="0"/>
      <c r="QGC265" s="0"/>
      <c r="QGD265" s="0"/>
      <c r="QGE265" s="0"/>
      <c r="QGF265" s="0"/>
      <c r="QGG265" s="0"/>
      <c r="QGH265" s="0"/>
      <c r="QGI265" s="0"/>
      <c r="QGJ265" s="0"/>
      <c r="QGK265" s="0"/>
      <c r="QGL265" s="0"/>
      <c r="QGM265" s="0"/>
      <c r="QGN265" s="0"/>
      <c r="QGO265" s="0"/>
      <c r="QGP265" s="0"/>
      <c r="QGQ265" s="0"/>
      <c r="QGR265" s="0"/>
      <c r="QGS265" s="0"/>
      <c r="QGT265" s="0"/>
      <c r="QGU265" s="0"/>
      <c r="QGV265" s="0"/>
      <c r="QGW265" s="0"/>
      <c r="QGX265" s="0"/>
      <c r="QGY265" s="0"/>
      <c r="QGZ265" s="0"/>
      <c r="QHA265" s="0"/>
      <c r="QHB265" s="0"/>
      <c r="QHC265" s="0"/>
      <c r="QHD265" s="0"/>
      <c r="QHE265" s="0"/>
      <c r="QHF265" s="0"/>
      <c r="QHG265" s="0"/>
      <c r="QHH265" s="0"/>
      <c r="QHI265" s="0"/>
      <c r="QHJ265" s="0"/>
      <c r="QHK265" s="0"/>
      <c r="QHL265" s="0"/>
      <c r="QHM265" s="0"/>
      <c r="QHN265" s="0"/>
      <c r="QHO265" s="0"/>
      <c r="QHP265" s="0"/>
      <c r="QHQ265" s="0"/>
      <c r="QHR265" s="0"/>
      <c r="QHS265" s="0"/>
      <c r="QHT265" s="0"/>
      <c r="QHU265" s="0"/>
      <c r="QHV265" s="0"/>
      <c r="QHW265" s="0"/>
      <c r="QHX265" s="0"/>
      <c r="QHY265" s="0"/>
      <c r="QHZ265" s="0"/>
      <c r="QIA265" s="0"/>
      <c r="QIB265" s="0"/>
      <c r="QIC265" s="0"/>
      <c r="QID265" s="0"/>
      <c r="QIE265" s="0"/>
      <c r="QIF265" s="0"/>
      <c r="QIG265" s="0"/>
      <c r="QIH265" s="0"/>
      <c r="QII265" s="0"/>
      <c r="QIJ265" s="0"/>
      <c r="QIK265" s="0"/>
      <c r="QIL265" s="0"/>
      <c r="QIM265" s="0"/>
      <c r="QIN265" s="0"/>
      <c r="QIO265" s="0"/>
      <c r="QIP265" s="0"/>
      <c r="QIQ265" s="0"/>
      <c r="QIR265" s="0"/>
      <c r="QIS265" s="0"/>
      <c r="QIT265" s="0"/>
      <c r="QIU265" s="0"/>
      <c r="QIV265" s="0"/>
      <c r="QIW265" s="0"/>
      <c r="QIX265" s="0"/>
      <c r="QIY265" s="0"/>
      <c r="QIZ265" s="0"/>
      <c r="QJA265" s="0"/>
      <c r="QJB265" s="0"/>
      <c r="QJC265" s="0"/>
      <c r="QJD265" s="0"/>
      <c r="QJE265" s="0"/>
      <c r="QJF265" s="0"/>
      <c r="QJG265" s="0"/>
      <c r="QJH265" s="0"/>
      <c r="QJI265" s="0"/>
      <c r="QJJ265" s="0"/>
      <c r="QJK265" s="0"/>
      <c r="QJL265" s="0"/>
      <c r="QJM265" s="0"/>
      <c r="QJN265" s="0"/>
      <c r="QJO265" s="0"/>
      <c r="QJP265" s="0"/>
      <c r="QJQ265" s="0"/>
      <c r="QJR265" s="0"/>
      <c r="QJS265" s="0"/>
      <c r="QJT265" s="0"/>
      <c r="QJU265" s="0"/>
      <c r="QJV265" s="0"/>
      <c r="QJW265" s="0"/>
      <c r="QJX265" s="0"/>
      <c r="QJY265" s="0"/>
      <c r="QJZ265" s="0"/>
      <c r="QKA265" s="0"/>
      <c r="QKB265" s="0"/>
      <c r="QKC265" s="0"/>
      <c r="QKD265" s="0"/>
      <c r="QKE265" s="0"/>
      <c r="QKF265" s="0"/>
      <c r="QKG265" s="0"/>
      <c r="QKH265" s="0"/>
      <c r="QKI265" s="0"/>
      <c r="QKJ265" s="0"/>
      <c r="QKK265" s="0"/>
      <c r="QKL265" s="0"/>
      <c r="QKM265" s="0"/>
      <c r="QKN265" s="0"/>
      <c r="QKO265" s="0"/>
      <c r="QKP265" s="0"/>
      <c r="QKQ265" s="0"/>
      <c r="QKR265" s="0"/>
      <c r="QKS265" s="0"/>
      <c r="QKT265" s="0"/>
      <c r="QKU265" s="0"/>
      <c r="QKV265" s="0"/>
      <c r="QKW265" s="0"/>
      <c r="QKX265" s="0"/>
      <c r="QKY265" s="0"/>
      <c r="QKZ265" s="0"/>
      <c r="QLA265" s="0"/>
      <c r="QLB265" s="0"/>
      <c r="QLC265" s="0"/>
      <c r="QLD265" s="0"/>
      <c r="QLE265" s="0"/>
      <c r="QLF265" s="0"/>
      <c r="QLG265" s="0"/>
      <c r="QLH265" s="0"/>
      <c r="QLI265" s="0"/>
      <c r="QLJ265" s="0"/>
      <c r="QLK265" s="0"/>
      <c r="QLL265" s="0"/>
      <c r="QLM265" s="0"/>
      <c r="QLN265" s="0"/>
      <c r="QLO265" s="0"/>
      <c r="QLP265" s="0"/>
      <c r="QLQ265" s="0"/>
      <c r="QLR265" s="0"/>
      <c r="QLS265" s="0"/>
      <c r="QLT265" s="0"/>
      <c r="QLU265" s="0"/>
      <c r="QLV265" s="0"/>
      <c r="QLW265" s="0"/>
      <c r="QLX265" s="0"/>
      <c r="QLY265" s="0"/>
      <c r="QLZ265" s="0"/>
      <c r="QMA265" s="0"/>
      <c r="QMB265" s="0"/>
      <c r="QMC265" s="0"/>
      <c r="QMD265" s="0"/>
      <c r="QME265" s="0"/>
      <c r="QMF265" s="0"/>
      <c r="QMG265" s="0"/>
      <c r="QMH265" s="0"/>
      <c r="QMI265" s="0"/>
      <c r="QMJ265" s="0"/>
      <c r="QMK265" s="0"/>
      <c r="QML265" s="0"/>
      <c r="QMM265" s="0"/>
      <c r="QMN265" s="0"/>
      <c r="QMO265" s="0"/>
      <c r="QMP265" s="0"/>
      <c r="QMQ265" s="0"/>
      <c r="QMR265" s="0"/>
      <c r="QMS265" s="0"/>
      <c r="QMT265" s="0"/>
      <c r="QMU265" s="0"/>
      <c r="QMV265" s="0"/>
      <c r="QMW265" s="0"/>
      <c r="QMX265" s="0"/>
      <c r="QMY265" s="0"/>
      <c r="QMZ265" s="0"/>
      <c r="QNA265" s="0"/>
      <c r="QNB265" s="0"/>
      <c r="QNC265" s="0"/>
      <c r="QND265" s="0"/>
      <c r="QNE265" s="0"/>
      <c r="QNF265" s="0"/>
      <c r="QNG265" s="0"/>
      <c r="QNH265" s="0"/>
      <c r="QNI265" s="0"/>
      <c r="QNJ265" s="0"/>
      <c r="QNK265" s="0"/>
      <c r="QNL265" s="0"/>
      <c r="QNM265" s="0"/>
      <c r="QNN265" s="0"/>
      <c r="QNO265" s="0"/>
      <c r="QNP265" s="0"/>
      <c r="QNQ265" s="0"/>
      <c r="QNR265" s="0"/>
      <c r="QNS265" s="0"/>
      <c r="QNT265" s="0"/>
      <c r="QNU265" s="0"/>
      <c r="QNV265" s="0"/>
      <c r="QNW265" s="0"/>
      <c r="QNX265" s="0"/>
      <c r="QNY265" s="0"/>
      <c r="QNZ265" s="0"/>
      <c r="QOA265" s="0"/>
      <c r="QOB265" s="0"/>
      <c r="QOC265" s="0"/>
      <c r="QOD265" s="0"/>
      <c r="QOE265" s="0"/>
      <c r="QOF265" s="0"/>
      <c r="QOG265" s="0"/>
      <c r="QOH265" s="0"/>
      <c r="QOI265" s="0"/>
      <c r="QOJ265" s="0"/>
      <c r="QOK265" s="0"/>
      <c r="QOL265" s="0"/>
      <c r="QOM265" s="0"/>
      <c r="QON265" s="0"/>
      <c r="QOO265" s="0"/>
      <c r="QOP265" s="0"/>
      <c r="QOQ265" s="0"/>
      <c r="QOR265" s="0"/>
      <c r="QOS265" s="0"/>
      <c r="QOT265" s="0"/>
      <c r="QOU265" s="0"/>
      <c r="QOV265" s="0"/>
      <c r="QOW265" s="0"/>
      <c r="QOX265" s="0"/>
      <c r="QOY265" s="0"/>
      <c r="QOZ265" s="0"/>
      <c r="QPA265" s="0"/>
      <c r="QPB265" s="0"/>
      <c r="QPC265" s="0"/>
      <c r="QPD265" s="0"/>
      <c r="QPE265" s="0"/>
      <c r="QPF265" s="0"/>
      <c r="QPG265" s="0"/>
      <c r="QPH265" s="0"/>
      <c r="QPI265" s="0"/>
      <c r="QPJ265" s="0"/>
      <c r="QPK265" s="0"/>
      <c r="QPL265" s="0"/>
      <c r="QPM265" s="0"/>
      <c r="QPN265" s="0"/>
      <c r="QPO265" s="0"/>
      <c r="QPP265" s="0"/>
      <c r="QPQ265" s="0"/>
      <c r="QPR265" s="0"/>
      <c r="QPS265" s="0"/>
      <c r="QPT265" s="0"/>
      <c r="QPU265" s="0"/>
      <c r="QPV265" s="0"/>
      <c r="QPW265" s="0"/>
      <c r="QPX265" s="0"/>
      <c r="QPY265" s="0"/>
      <c r="QPZ265" s="0"/>
      <c r="QQA265" s="0"/>
      <c r="QQB265" s="0"/>
      <c r="QQC265" s="0"/>
      <c r="QQD265" s="0"/>
      <c r="QQE265" s="0"/>
      <c r="QQF265" s="0"/>
      <c r="QQG265" s="0"/>
      <c r="QQH265" s="0"/>
      <c r="QQI265" s="0"/>
      <c r="QQJ265" s="0"/>
      <c r="QQK265" s="0"/>
      <c r="QQL265" s="0"/>
      <c r="QQM265" s="0"/>
      <c r="QQN265" s="0"/>
      <c r="QQO265" s="0"/>
      <c r="QQP265" s="0"/>
      <c r="QQQ265" s="0"/>
      <c r="QQR265" s="0"/>
      <c r="QQS265" s="0"/>
      <c r="QQT265" s="0"/>
      <c r="QQU265" s="0"/>
      <c r="QQV265" s="0"/>
      <c r="QQW265" s="0"/>
      <c r="QQX265" s="0"/>
      <c r="QQY265" s="0"/>
      <c r="QQZ265" s="0"/>
      <c r="QRA265" s="0"/>
      <c r="QRB265" s="0"/>
      <c r="QRC265" s="0"/>
      <c r="QRD265" s="0"/>
      <c r="QRE265" s="0"/>
      <c r="QRF265" s="0"/>
      <c r="QRG265" s="0"/>
      <c r="QRH265" s="0"/>
      <c r="QRI265" s="0"/>
      <c r="QRJ265" s="0"/>
      <c r="QRK265" s="0"/>
      <c r="QRL265" s="0"/>
      <c r="QRM265" s="0"/>
      <c r="QRN265" s="0"/>
      <c r="QRO265" s="0"/>
      <c r="QRP265" s="0"/>
      <c r="QRQ265" s="0"/>
      <c r="QRR265" s="0"/>
      <c r="QRS265" s="0"/>
      <c r="QRT265" s="0"/>
      <c r="QRU265" s="0"/>
      <c r="QRV265" s="0"/>
      <c r="QRW265" s="0"/>
      <c r="QRX265" s="0"/>
      <c r="QRY265" s="0"/>
      <c r="QRZ265" s="0"/>
      <c r="QSA265" s="0"/>
      <c r="QSB265" s="0"/>
      <c r="QSC265" s="0"/>
      <c r="QSD265" s="0"/>
      <c r="QSE265" s="0"/>
      <c r="QSF265" s="0"/>
      <c r="QSG265" s="0"/>
      <c r="QSH265" s="0"/>
      <c r="QSI265" s="0"/>
      <c r="QSJ265" s="0"/>
      <c r="QSK265" s="0"/>
      <c r="QSL265" s="0"/>
      <c r="QSM265" s="0"/>
      <c r="QSN265" s="0"/>
      <c r="QSO265" s="0"/>
      <c r="QSP265" s="0"/>
      <c r="QSQ265" s="0"/>
      <c r="QSR265" s="0"/>
      <c r="QSS265" s="0"/>
      <c r="QST265" s="0"/>
      <c r="QSU265" s="0"/>
      <c r="QSV265" s="0"/>
      <c r="QSW265" s="0"/>
      <c r="QSX265" s="0"/>
      <c r="QSY265" s="0"/>
      <c r="QSZ265" s="0"/>
      <c r="QTA265" s="0"/>
      <c r="QTB265" s="0"/>
      <c r="QTC265" s="0"/>
      <c r="QTD265" s="0"/>
      <c r="QTE265" s="0"/>
      <c r="QTF265" s="0"/>
      <c r="QTG265" s="0"/>
      <c r="QTH265" s="0"/>
      <c r="QTI265" s="0"/>
      <c r="QTJ265" s="0"/>
      <c r="QTK265" s="0"/>
      <c r="QTL265" s="0"/>
      <c r="QTM265" s="0"/>
      <c r="QTN265" s="0"/>
      <c r="QTO265" s="0"/>
      <c r="QTP265" s="0"/>
      <c r="QTQ265" s="0"/>
      <c r="QTR265" s="0"/>
      <c r="QTS265" s="0"/>
      <c r="QTT265" s="0"/>
      <c r="QTU265" s="0"/>
      <c r="QTV265" s="0"/>
      <c r="QTW265" s="0"/>
      <c r="QTX265" s="0"/>
      <c r="QTY265" s="0"/>
      <c r="QTZ265" s="0"/>
      <c r="QUA265" s="0"/>
      <c r="QUB265" s="0"/>
      <c r="QUC265" s="0"/>
      <c r="QUD265" s="0"/>
      <c r="QUE265" s="0"/>
      <c r="QUF265" s="0"/>
      <c r="QUG265" s="0"/>
      <c r="QUH265" s="0"/>
      <c r="QUI265" s="0"/>
      <c r="QUJ265" s="0"/>
      <c r="QUK265" s="0"/>
      <c r="QUL265" s="0"/>
      <c r="QUM265" s="0"/>
      <c r="QUN265" s="0"/>
      <c r="QUO265" s="0"/>
      <c r="QUP265" s="0"/>
      <c r="QUQ265" s="0"/>
      <c r="QUR265" s="0"/>
      <c r="QUS265" s="0"/>
      <c r="QUT265" s="0"/>
      <c r="QUU265" s="0"/>
      <c r="QUV265" s="0"/>
      <c r="QUW265" s="0"/>
      <c r="QUX265" s="0"/>
      <c r="QUY265" s="0"/>
      <c r="QUZ265" s="0"/>
      <c r="QVA265" s="0"/>
      <c r="QVB265" s="0"/>
      <c r="QVC265" s="0"/>
      <c r="QVD265" s="0"/>
      <c r="QVE265" s="0"/>
      <c r="QVF265" s="0"/>
      <c r="QVG265" s="0"/>
      <c r="QVH265" s="0"/>
      <c r="QVI265" s="0"/>
      <c r="QVJ265" s="0"/>
      <c r="QVK265" s="0"/>
      <c r="QVL265" s="0"/>
      <c r="QVM265" s="0"/>
      <c r="QVN265" s="0"/>
      <c r="QVO265" s="0"/>
      <c r="QVP265" s="0"/>
      <c r="QVQ265" s="0"/>
      <c r="QVR265" s="0"/>
      <c r="QVS265" s="0"/>
      <c r="QVT265" s="0"/>
      <c r="QVU265" s="0"/>
      <c r="QVV265" s="0"/>
      <c r="QVW265" s="0"/>
      <c r="QVX265" s="0"/>
      <c r="QVY265" s="0"/>
      <c r="QVZ265" s="0"/>
      <c r="QWA265" s="0"/>
      <c r="QWB265" s="0"/>
      <c r="QWC265" s="0"/>
      <c r="QWD265" s="0"/>
      <c r="QWE265" s="0"/>
      <c r="QWF265" s="0"/>
      <c r="QWG265" s="0"/>
      <c r="QWH265" s="0"/>
      <c r="QWI265" s="0"/>
      <c r="QWJ265" s="0"/>
      <c r="QWK265" s="0"/>
      <c r="QWL265" s="0"/>
      <c r="QWM265" s="0"/>
      <c r="QWN265" s="0"/>
      <c r="QWO265" s="0"/>
      <c r="QWP265" s="0"/>
      <c r="QWQ265" s="0"/>
      <c r="QWR265" s="0"/>
      <c r="QWS265" s="0"/>
      <c r="QWT265" s="0"/>
      <c r="QWU265" s="0"/>
      <c r="QWV265" s="0"/>
      <c r="QWW265" s="0"/>
      <c r="QWX265" s="0"/>
      <c r="QWY265" s="0"/>
      <c r="QWZ265" s="0"/>
      <c r="QXA265" s="0"/>
      <c r="QXB265" s="0"/>
      <c r="QXC265" s="0"/>
      <c r="QXD265" s="0"/>
      <c r="QXE265" s="0"/>
      <c r="QXF265" s="0"/>
      <c r="QXG265" s="0"/>
      <c r="QXH265" s="0"/>
      <c r="QXI265" s="0"/>
      <c r="QXJ265" s="0"/>
      <c r="QXK265" s="0"/>
      <c r="QXL265" s="0"/>
      <c r="QXM265" s="0"/>
      <c r="QXN265" s="0"/>
      <c r="QXO265" s="0"/>
      <c r="QXP265" s="0"/>
      <c r="QXQ265" s="0"/>
      <c r="QXR265" s="0"/>
      <c r="QXS265" s="0"/>
      <c r="QXT265" s="0"/>
      <c r="QXU265" s="0"/>
      <c r="QXV265" s="0"/>
      <c r="QXW265" s="0"/>
      <c r="QXX265" s="0"/>
      <c r="QXY265" s="0"/>
      <c r="QXZ265" s="0"/>
      <c r="QYA265" s="0"/>
      <c r="QYB265" s="0"/>
      <c r="QYC265" s="0"/>
      <c r="QYD265" s="0"/>
      <c r="QYE265" s="0"/>
      <c r="QYF265" s="0"/>
      <c r="QYG265" s="0"/>
      <c r="QYH265" s="0"/>
      <c r="QYI265" s="0"/>
      <c r="QYJ265" s="0"/>
      <c r="QYK265" s="0"/>
      <c r="QYL265" s="0"/>
      <c r="QYM265" s="0"/>
      <c r="QYN265" s="0"/>
      <c r="QYO265" s="0"/>
      <c r="QYP265" s="0"/>
      <c r="QYQ265" s="0"/>
      <c r="QYR265" s="0"/>
      <c r="QYS265" s="0"/>
      <c r="QYT265" s="0"/>
      <c r="QYU265" s="0"/>
      <c r="QYV265" s="0"/>
      <c r="QYW265" s="0"/>
      <c r="QYX265" s="0"/>
      <c r="QYY265" s="0"/>
      <c r="QYZ265" s="0"/>
      <c r="QZA265" s="0"/>
      <c r="QZB265" s="0"/>
      <c r="QZC265" s="0"/>
      <c r="QZD265" s="0"/>
      <c r="QZE265" s="0"/>
      <c r="QZF265" s="0"/>
      <c r="QZG265" s="0"/>
      <c r="QZH265" s="0"/>
      <c r="QZI265" s="0"/>
      <c r="QZJ265" s="0"/>
      <c r="QZK265" s="0"/>
      <c r="QZL265" s="0"/>
      <c r="QZM265" s="0"/>
      <c r="QZN265" s="0"/>
      <c r="QZO265" s="0"/>
      <c r="QZP265" s="0"/>
      <c r="QZQ265" s="0"/>
      <c r="QZR265" s="0"/>
      <c r="QZS265" s="0"/>
      <c r="QZT265" s="0"/>
      <c r="QZU265" s="0"/>
      <c r="QZV265" s="0"/>
      <c r="QZW265" s="0"/>
      <c r="QZX265" s="0"/>
      <c r="QZY265" s="0"/>
      <c r="QZZ265" s="0"/>
      <c r="RAA265" s="0"/>
      <c r="RAB265" s="0"/>
      <c r="RAC265" s="0"/>
      <c r="RAD265" s="0"/>
      <c r="RAE265" s="0"/>
      <c r="RAF265" s="0"/>
      <c r="RAG265" s="0"/>
      <c r="RAH265" s="0"/>
      <c r="RAI265" s="0"/>
      <c r="RAJ265" s="0"/>
      <c r="RAK265" s="0"/>
      <c r="RAL265" s="0"/>
      <c r="RAM265" s="0"/>
      <c r="RAN265" s="0"/>
      <c r="RAO265" s="0"/>
      <c r="RAP265" s="0"/>
      <c r="RAQ265" s="0"/>
      <c r="RAR265" s="0"/>
      <c r="RAS265" s="0"/>
      <c r="RAT265" s="0"/>
      <c r="RAU265" s="0"/>
      <c r="RAV265" s="0"/>
      <c r="RAW265" s="0"/>
      <c r="RAX265" s="0"/>
      <c r="RAY265" s="0"/>
      <c r="RAZ265" s="0"/>
      <c r="RBA265" s="0"/>
      <c r="RBB265" s="0"/>
      <c r="RBC265" s="0"/>
      <c r="RBD265" s="0"/>
      <c r="RBE265" s="0"/>
      <c r="RBF265" s="0"/>
      <c r="RBG265" s="0"/>
      <c r="RBH265" s="0"/>
      <c r="RBI265" s="0"/>
      <c r="RBJ265" s="0"/>
      <c r="RBK265" s="0"/>
      <c r="RBL265" s="0"/>
      <c r="RBM265" s="0"/>
      <c r="RBN265" s="0"/>
      <c r="RBO265" s="0"/>
      <c r="RBP265" s="0"/>
      <c r="RBQ265" s="0"/>
      <c r="RBR265" s="0"/>
      <c r="RBS265" s="0"/>
      <c r="RBT265" s="0"/>
      <c r="RBU265" s="0"/>
      <c r="RBV265" s="0"/>
      <c r="RBW265" s="0"/>
      <c r="RBX265" s="0"/>
      <c r="RBY265" s="0"/>
      <c r="RBZ265" s="0"/>
      <c r="RCA265" s="0"/>
      <c r="RCB265" s="0"/>
      <c r="RCC265" s="0"/>
      <c r="RCD265" s="0"/>
      <c r="RCE265" s="0"/>
      <c r="RCF265" s="0"/>
      <c r="RCG265" s="0"/>
      <c r="RCH265" s="0"/>
      <c r="RCI265" s="0"/>
      <c r="RCJ265" s="0"/>
      <c r="RCK265" s="0"/>
      <c r="RCL265" s="0"/>
      <c r="RCM265" s="0"/>
      <c r="RCN265" s="0"/>
      <c r="RCO265" s="0"/>
      <c r="RCP265" s="0"/>
      <c r="RCQ265" s="0"/>
      <c r="RCR265" s="0"/>
      <c r="RCS265" s="0"/>
      <c r="RCT265" s="0"/>
      <c r="RCU265" s="0"/>
      <c r="RCV265" s="0"/>
      <c r="RCW265" s="0"/>
      <c r="RCX265" s="0"/>
      <c r="RCY265" s="0"/>
      <c r="RCZ265" s="0"/>
      <c r="RDA265" s="0"/>
      <c r="RDB265" s="0"/>
      <c r="RDC265" s="0"/>
      <c r="RDD265" s="0"/>
      <c r="RDE265" s="0"/>
      <c r="RDF265" s="0"/>
      <c r="RDG265" s="0"/>
      <c r="RDH265" s="0"/>
      <c r="RDI265" s="0"/>
      <c r="RDJ265" s="0"/>
      <c r="RDK265" s="0"/>
      <c r="RDL265" s="0"/>
      <c r="RDM265" s="0"/>
      <c r="RDN265" s="0"/>
      <c r="RDO265" s="0"/>
      <c r="RDP265" s="0"/>
      <c r="RDQ265" s="0"/>
      <c r="RDR265" s="0"/>
      <c r="RDS265" s="0"/>
      <c r="RDT265" s="0"/>
      <c r="RDU265" s="0"/>
      <c r="RDV265" s="0"/>
      <c r="RDW265" s="0"/>
      <c r="RDX265" s="0"/>
      <c r="RDY265" s="0"/>
      <c r="RDZ265" s="0"/>
      <c r="REA265" s="0"/>
      <c r="REB265" s="0"/>
      <c r="REC265" s="0"/>
      <c r="RED265" s="0"/>
      <c r="REE265" s="0"/>
      <c r="REF265" s="0"/>
      <c r="REG265" s="0"/>
      <c r="REH265" s="0"/>
      <c r="REI265" s="0"/>
      <c r="REJ265" s="0"/>
      <c r="REK265" s="0"/>
      <c r="REL265" s="0"/>
      <c r="REM265" s="0"/>
      <c r="REN265" s="0"/>
      <c r="REO265" s="0"/>
      <c r="REP265" s="0"/>
      <c r="REQ265" s="0"/>
      <c r="RER265" s="0"/>
      <c r="RES265" s="0"/>
      <c r="RET265" s="0"/>
      <c r="REU265" s="0"/>
      <c r="REV265" s="0"/>
      <c r="REW265" s="0"/>
      <c r="REX265" s="0"/>
      <c r="REY265" s="0"/>
      <c r="REZ265" s="0"/>
      <c r="RFA265" s="0"/>
      <c r="RFB265" s="0"/>
      <c r="RFC265" s="0"/>
      <c r="RFD265" s="0"/>
      <c r="RFE265" s="0"/>
      <c r="RFF265" s="0"/>
      <c r="RFG265" s="0"/>
      <c r="RFH265" s="0"/>
      <c r="RFI265" s="0"/>
      <c r="RFJ265" s="0"/>
      <c r="RFK265" s="0"/>
      <c r="RFL265" s="0"/>
      <c r="RFM265" s="0"/>
      <c r="RFN265" s="0"/>
      <c r="RFO265" s="0"/>
      <c r="RFP265" s="0"/>
      <c r="RFQ265" s="0"/>
      <c r="RFR265" s="0"/>
      <c r="RFS265" s="0"/>
      <c r="RFT265" s="0"/>
      <c r="RFU265" s="0"/>
      <c r="RFV265" s="0"/>
      <c r="RFW265" s="0"/>
      <c r="RFX265" s="0"/>
      <c r="RFY265" s="0"/>
      <c r="RFZ265" s="0"/>
      <c r="RGA265" s="0"/>
      <c r="RGB265" s="0"/>
      <c r="RGC265" s="0"/>
      <c r="RGD265" s="0"/>
      <c r="RGE265" s="0"/>
      <c r="RGF265" s="0"/>
      <c r="RGG265" s="0"/>
      <c r="RGH265" s="0"/>
      <c r="RGI265" s="0"/>
      <c r="RGJ265" s="0"/>
      <c r="RGK265" s="0"/>
      <c r="RGL265" s="0"/>
      <c r="RGM265" s="0"/>
      <c r="RGN265" s="0"/>
      <c r="RGO265" s="0"/>
      <c r="RGP265" s="0"/>
      <c r="RGQ265" s="0"/>
      <c r="RGR265" s="0"/>
      <c r="RGS265" s="0"/>
      <c r="RGT265" s="0"/>
      <c r="RGU265" s="0"/>
      <c r="RGV265" s="0"/>
      <c r="RGW265" s="0"/>
      <c r="RGX265" s="0"/>
      <c r="RGY265" s="0"/>
      <c r="RGZ265" s="0"/>
      <c r="RHA265" s="0"/>
      <c r="RHB265" s="0"/>
      <c r="RHC265" s="0"/>
      <c r="RHD265" s="0"/>
      <c r="RHE265" s="0"/>
      <c r="RHF265" s="0"/>
      <c r="RHG265" s="0"/>
      <c r="RHH265" s="0"/>
      <c r="RHI265" s="0"/>
      <c r="RHJ265" s="0"/>
      <c r="RHK265" s="0"/>
      <c r="RHL265" s="0"/>
      <c r="RHM265" s="0"/>
      <c r="RHN265" s="0"/>
      <c r="RHO265" s="0"/>
      <c r="RHP265" s="0"/>
      <c r="RHQ265" s="0"/>
      <c r="RHR265" s="0"/>
      <c r="RHS265" s="0"/>
      <c r="RHT265" s="0"/>
      <c r="RHU265" s="0"/>
      <c r="RHV265" s="0"/>
      <c r="RHW265" s="0"/>
      <c r="RHX265" s="0"/>
      <c r="RHY265" s="0"/>
      <c r="RHZ265" s="0"/>
      <c r="RIA265" s="0"/>
      <c r="RIB265" s="0"/>
      <c r="RIC265" s="0"/>
      <c r="RID265" s="0"/>
      <c r="RIE265" s="0"/>
      <c r="RIF265" s="0"/>
      <c r="RIG265" s="0"/>
      <c r="RIH265" s="0"/>
      <c r="RII265" s="0"/>
      <c r="RIJ265" s="0"/>
      <c r="RIK265" s="0"/>
      <c r="RIL265" s="0"/>
      <c r="RIM265" s="0"/>
      <c r="RIN265" s="0"/>
      <c r="RIO265" s="0"/>
      <c r="RIP265" s="0"/>
      <c r="RIQ265" s="0"/>
      <c r="RIR265" s="0"/>
      <c r="RIS265" s="0"/>
      <c r="RIT265" s="0"/>
      <c r="RIU265" s="0"/>
      <c r="RIV265" s="0"/>
      <c r="RIW265" s="0"/>
      <c r="RIX265" s="0"/>
      <c r="RIY265" s="0"/>
      <c r="RIZ265" s="0"/>
      <c r="RJA265" s="0"/>
      <c r="RJB265" s="0"/>
      <c r="RJC265" s="0"/>
      <c r="RJD265" s="0"/>
      <c r="RJE265" s="0"/>
      <c r="RJF265" s="0"/>
      <c r="RJG265" s="0"/>
      <c r="RJH265" s="0"/>
      <c r="RJI265" s="0"/>
      <c r="RJJ265" s="0"/>
      <c r="RJK265" s="0"/>
      <c r="RJL265" s="0"/>
      <c r="RJM265" s="0"/>
      <c r="RJN265" s="0"/>
      <c r="RJO265" s="0"/>
      <c r="RJP265" s="0"/>
      <c r="RJQ265" s="0"/>
      <c r="RJR265" s="0"/>
      <c r="RJS265" s="0"/>
      <c r="RJT265" s="0"/>
      <c r="RJU265" s="0"/>
      <c r="RJV265" s="0"/>
      <c r="RJW265" s="0"/>
      <c r="RJX265" s="0"/>
      <c r="RJY265" s="0"/>
      <c r="RJZ265" s="0"/>
      <c r="RKA265" s="0"/>
      <c r="RKB265" s="0"/>
      <c r="RKC265" s="0"/>
      <c r="RKD265" s="0"/>
      <c r="RKE265" s="0"/>
      <c r="RKF265" s="0"/>
      <c r="RKG265" s="0"/>
      <c r="RKH265" s="0"/>
      <c r="RKI265" s="0"/>
      <c r="RKJ265" s="0"/>
      <c r="RKK265" s="0"/>
      <c r="RKL265" s="0"/>
      <c r="RKM265" s="0"/>
      <c r="RKN265" s="0"/>
      <c r="RKO265" s="0"/>
      <c r="RKP265" s="0"/>
      <c r="RKQ265" s="0"/>
      <c r="RKR265" s="0"/>
      <c r="RKS265" s="0"/>
      <c r="RKT265" s="0"/>
      <c r="RKU265" s="0"/>
      <c r="RKV265" s="0"/>
      <c r="RKW265" s="0"/>
      <c r="RKX265" s="0"/>
      <c r="RKY265" s="0"/>
      <c r="RKZ265" s="0"/>
      <c r="RLA265" s="0"/>
      <c r="RLB265" s="0"/>
      <c r="RLC265" s="0"/>
      <c r="RLD265" s="0"/>
      <c r="RLE265" s="0"/>
      <c r="RLF265" s="0"/>
      <c r="RLG265" s="0"/>
      <c r="RLH265" s="0"/>
      <c r="RLI265" s="0"/>
      <c r="RLJ265" s="0"/>
      <c r="RLK265" s="0"/>
      <c r="RLL265" s="0"/>
      <c r="RLM265" s="0"/>
      <c r="RLN265" s="0"/>
      <c r="RLO265" s="0"/>
      <c r="RLP265" s="0"/>
      <c r="RLQ265" s="0"/>
      <c r="RLR265" s="0"/>
      <c r="RLS265" s="0"/>
      <c r="RLT265" s="0"/>
      <c r="RLU265" s="0"/>
      <c r="RLV265" s="0"/>
      <c r="RLW265" s="0"/>
      <c r="RLX265" s="0"/>
      <c r="RLY265" s="0"/>
      <c r="RLZ265" s="0"/>
      <c r="RMA265" s="0"/>
      <c r="RMB265" s="0"/>
      <c r="RMC265" s="0"/>
      <c r="RMD265" s="0"/>
      <c r="RME265" s="0"/>
      <c r="RMF265" s="0"/>
      <c r="RMG265" s="0"/>
      <c r="RMH265" s="0"/>
      <c r="RMI265" s="0"/>
      <c r="RMJ265" s="0"/>
      <c r="RMK265" s="0"/>
      <c r="RML265" s="0"/>
      <c r="RMM265" s="0"/>
      <c r="RMN265" s="0"/>
      <c r="RMO265" s="0"/>
      <c r="RMP265" s="0"/>
      <c r="RMQ265" s="0"/>
      <c r="RMR265" s="0"/>
      <c r="RMS265" s="0"/>
      <c r="RMT265" s="0"/>
      <c r="RMU265" s="0"/>
      <c r="RMV265" s="0"/>
      <c r="RMW265" s="0"/>
      <c r="RMX265" s="0"/>
      <c r="RMY265" s="0"/>
      <c r="RMZ265" s="0"/>
      <c r="RNA265" s="0"/>
      <c r="RNB265" s="0"/>
      <c r="RNC265" s="0"/>
      <c r="RND265" s="0"/>
      <c r="RNE265" s="0"/>
      <c r="RNF265" s="0"/>
      <c r="RNG265" s="0"/>
      <c r="RNH265" s="0"/>
      <c r="RNI265" s="0"/>
      <c r="RNJ265" s="0"/>
      <c r="RNK265" s="0"/>
      <c r="RNL265" s="0"/>
      <c r="RNM265" s="0"/>
      <c r="RNN265" s="0"/>
      <c r="RNO265" s="0"/>
      <c r="RNP265" s="0"/>
      <c r="RNQ265" s="0"/>
      <c r="RNR265" s="0"/>
      <c r="RNS265" s="0"/>
      <c r="RNT265" s="0"/>
      <c r="RNU265" s="0"/>
      <c r="RNV265" s="0"/>
      <c r="RNW265" s="0"/>
      <c r="RNX265" s="0"/>
      <c r="RNY265" s="0"/>
      <c r="RNZ265" s="0"/>
      <c r="ROA265" s="0"/>
      <c r="ROB265" s="0"/>
      <c r="ROC265" s="0"/>
      <c r="ROD265" s="0"/>
      <c r="ROE265" s="0"/>
      <c r="ROF265" s="0"/>
      <c r="ROG265" s="0"/>
      <c r="ROH265" s="0"/>
      <c r="ROI265" s="0"/>
      <c r="ROJ265" s="0"/>
      <c r="ROK265" s="0"/>
      <c r="ROL265" s="0"/>
      <c r="ROM265" s="0"/>
      <c r="RON265" s="0"/>
      <c r="ROO265" s="0"/>
      <c r="ROP265" s="0"/>
      <c r="ROQ265" s="0"/>
      <c r="ROR265" s="0"/>
      <c r="ROS265" s="0"/>
      <c r="ROT265" s="0"/>
      <c r="ROU265" s="0"/>
      <c r="ROV265" s="0"/>
      <c r="ROW265" s="0"/>
      <c r="ROX265" s="0"/>
      <c r="ROY265" s="0"/>
      <c r="ROZ265" s="0"/>
      <c r="RPA265" s="0"/>
      <c r="RPB265" s="0"/>
      <c r="RPC265" s="0"/>
      <c r="RPD265" s="0"/>
      <c r="RPE265" s="0"/>
      <c r="RPF265" s="0"/>
      <c r="RPG265" s="0"/>
      <c r="RPH265" s="0"/>
      <c r="RPI265" s="0"/>
      <c r="RPJ265" s="0"/>
      <c r="RPK265" s="0"/>
      <c r="RPL265" s="0"/>
      <c r="RPM265" s="0"/>
      <c r="RPN265" s="0"/>
      <c r="RPO265" s="0"/>
      <c r="RPP265" s="0"/>
      <c r="RPQ265" s="0"/>
      <c r="RPR265" s="0"/>
      <c r="RPS265" s="0"/>
      <c r="RPT265" s="0"/>
      <c r="RPU265" s="0"/>
      <c r="RPV265" s="0"/>
      <c r="RPW265" s="0"/>
      <c r="RPX265" s="0"/>
      <c r="RPY265" s="0"/>
      <c r="RPZ265" s="0"/>
      <c r="RQA265" s="0"/>
      <c r="RQB265" s="0"/>
      <c r="RQC265" s="0"/>
      <c r="RQD265" s="0"/>
      <c r="RQE265" s="0"/>
      <c r="RQF265" s="0"/>
      <c r="RQG265" s="0"/>
      <c r="RQH265" s="0"/>
      <c r="RQI265" s="0"/>
      <c r="RQJ265" s="0"/>
      <c r="RQK265" s="0"/>
      <c r="RQL265" s="0"/>
      <c r="RQM265" s="0"/>
      <c r="RQN265" s="0"/>
      <c r="RQO265" s="0"/>
      <c r="RQP265" s="0"/>
      <c r="RQQ265" s="0"/>
      <c r="RQR265" s="0"/>
      <c r="RQS265" s="0"/>
      <c r="RQT265" s="0"/>
      <c r="RQU265" s="0"/>
      <c r="RQV265" s="0"/>
      <c r="RQW265" s="0"/>
      <c r="RQX265" s="0"/>
      <c r="RQY265" s="0"/>
      <c r="RQZ265" s="0"/>
      <c r="RRA265" s="0"/>
      <c r="RRB265" s="0"/>
      <c r="RRC265" s="0"/>
      <c r="RRD265" s="0"/>
      <c r="RRE265" s="0"/>
      <c r="RRF265" s="0"/>
      <c r="RRG265" s="0"/>
      <c r="RRH265" s="0"/>
      <c r="RRI265" s="0"/>
      <c r="RRJ265" s="0"/>
      <c r="RRK265" s="0"/>
      <c r="RRL265" s="0"/>
      <c r="RRM265" s="0"/>
      <c r="RRN265" s="0"/>
      <c r="RRO265" s="0"/>
      <c r="RRP265" s="0"/>
      <c r="RRQ265" s="0"/>
      <c r="RRR265" s="0"/>
      <c r="RRS265" s="0"/>
      <c r="RRT265" s="0"/>
      <c r="RRU265" s="0"/>
      <c r="RRV265" s="0"/>
      <c r="RRW265" s="0"/>
      <c r="RRX265" s="0"/>
      <c r="RRY265" s="0"/>
      <c r="RRZ265" s="0"/>
      <c r="RSA265" s="0"/>
      <c r="RSB265" s="0"/>
      <c r="RSC265" s="0"/>
      <c r="RSD265" s="0"/>
      <c r="RSE265" s="0"/>
      <c r="RSF265" s="0"/>
      <c r="RSG265" s="0"/>
      <c r="RSH265" s="0"/>
      <c r="RSI265" s="0"/>
      <c r="RSJ265" s="0"/>
      <c r="RSK265" s="0"/>
      <c r="RSL265" s="0"/>
      <c r="RSM265" s="0"/>
      <c r="RSN265" s="0"/>
      <c r="RSO265" s="0"/>
      <c r="RSP265" s="0"/>
      <c r="RSQ265" s="0"/>
      <c r="RSR265" s="0"/>
      <c r="RSS265" s="0"/>
      <c r="RST265" s="0"/>
      <c r="RSU265" s="0"/>
      <c r="RSV265" s="0"/>
      <c r="RSW265" s="0"/>
      <c r="RSX265" s="0"/>
      <c r="RSY265" s="0"/>
      <c r="RSZ265" s="0"/>
      <c r="RTA265" s="0"/>
      <c r="RTB265" s="0"/>
      <c r="RTC265" s="0"/>
      <c r="RTD265" s="0"/>
      <c r="RTE265" s="0"/>
      <c r="RTF265" s="0"/>
      <c r="RTG265" s="0"/>
      <c r="RTH265" s="0"/>
      <c r="RTI265" s="0"/>
      <c r="RTJ265" s="0"/>
      <c r="RTK265" s="0"/>
      <c r="RTL265" s="0"/>
      <c r="RTM265" s="0"/>
      <c r="RTN265" s="0"/>
      <c r="RTO265" s="0"/>
      <c r="RTP265" s="0"/>
      <c r="RTQ265" s="0"/>
      <c r="RTR265" s="0"/>
      <c r="RTS265" s="0"/>
      <c r="RTT265" s="0"/>
      <c r="RTU265" s="0"/>
      <c r="RTV265" s="0"/>
      <c r="RTW265" s="0"/>
      <c r="RTX265" s="0"/>
      <c r="RTY265" s="0"/>
      <c r="RTZ265" s="0"/>
      <c r="RUA265" s="0"/>
      <c r="RUB265" s="0"/>
      <c r="RUC265" s="0"/>
      <c r="RUD265" s="0"/>
      <c r="RUE265" s="0"/>
      <c r="RUF265" s="0"/>
      <c r="RUG265" s="0"/>
      <c r="RUH265" s="0"/>
      <c r="RUI265" s="0"/>
      <c r="RUJ265" s="0"/>
      <c r="RUK265" s="0"/>
      <c r="RUL265" s="0"/>
      <c r="RUM265" s="0"/>
      <c r="RUN265" s="0"/>
      <c r="RUO265" s="0"/>
      <c r="RUP265" s="0"/>
      <c r="RUQ265" s="0"/>
      <c r="RUR265" s="0"/>
      <c r="RUS265" s="0"/>
      <c r="RUT265" s="0"/>
      <c r="RUU265" s="0"/>
      <c r="RUV265" s="0"/>
      <c r="RUW265" s="0"/>
      <c r="RUX265" s="0"/>
      <c r="RUY265" s="0"/>
      <c r="RUZ265" s="0"/>
      <c r="RVA265" s="0"/>
      <c r="RVB265" s="0"/>
      <c r="RVC265" s="0"/>
      <c r="RVD265" s="0"/>
      <c r="RVE265" s="0"/>
      <c r="RVF265" s="0"/>
      <c r="RVG265" s="0"/>
      <c r="RVH265" s="0"/>
      <c r="RVI265" s="0"/>
      <c r="RVJ265" s="0"/>
      <c r="RVK265" s="0"/>
      <c r="RVL265" s="0"/>
      <c r="RVM265" s="0"/>
      <c r="RVN265" s="0"/>
      <c r="RVO265" s="0"/>
      <c r="RVP265" s="0"/>
      <c r="RVQ265" s="0"/>
      <c r="RVR265" s="0"/>
      <c r="RVS265" s="0"/>
      <c r="RVT265" s="0"/>
      <c r="RVU265" s="0"/>
      <c r="RVV265" s="0"/>
      <c r="RVW265" s="0"/>
      <c r="RVX265" s="0"/>
      <c r="RVY265" s="0"/>
      <c r="RVZ265" s="0"/>
      <c r="RWA265" s="0"/>
      <c r="RWB265" s="0"/>
      <c r="RWC265" s="0"/>
      <c r="RWD265" s="0"/>
      <c r="RWE265" s="0"/>
      <c r="RWF265" s="0"/>
      <c r="RWG265" s="0"/>
      <c r="RWH265" s="0"/>
      <c r="RWI265" s="0"/>
      <c r="RWJ265" s="0"/>
      <c r="RWK265" s="0"/>
      <c r="RWL265" s="0"/>
      <c r="RWM265" s="0"/>
      <c r="RWN265" s="0"/>
      <c r="RWO265" s="0"/>
      <c r="RWP265" s="0"/>
      <c r="RWQ265" s="0"/>
      <c r="RWR265" s="0"/>
      <c r="RWS265" s="0"/>
      <c r="RWT265" s="0"/>
      <c r="RWU265" s="0"/>
      <c r="RWV265" s="0"/>
      <c r="RWW265" s="0"/>
      <c r="RWX265" s="0"/>
      <c r="RWY265" s="0"/>
      <c r="RWZ265" s="0"/>
      <c r="RXA265" s="0"/>
      <c r="RXB265" s="0"/>
      <c r="RXC265" s="0"/>
      <c r="RXD265" s="0"/>
      <c r="RXE265" s="0"/>
      <c r="RXF265" s="0"/>
      <c r="RXG265" s="0"/>
      <c r="RXH265" s="0"/>
      <c r="RXI265" s="0"/>
      <c r="RXJ265" s="0"/>
      <c r="RXK265" s="0"/>
      <c r="RXL265" s="0"/>
      <c r="RXM265" s="0"/>
      <c r="RXN265" s="0"/>
      <c r="RXO265" s="0"/>
      <c r="RXP265" s="0"/>
      <c r="RXQ265" s="0"/>
      <c r="RXR265" s="0"/>
      <c r="RXS265" s="0"/>
      <c r="RXT265" s="0"/>
      <c r="RXU265" s="0"/>
      <c r="RXV265" s="0"/>
      <c r="RXW265" s="0"/>
      <c r="RXX265" s="0"/>
      <c r="RXY265" s="0"/>
      <c r="RXZ265" s="0"/>
      <c r="RYA265" s="0"/>
      <c r="RYB265" s="0"/>
      <c r="RYC265" s="0"/>
      <c r="RYD265" s="0"/>
      <c r="RYE265" s="0"/>
      <c r="RYF265" s="0"/>
      <c r="RYG265" s="0"/>
      <c r="RYH265" s="0"/>
      <c r="RYI265" s="0"/>
      <c r="RYJ265" s="0"/>
      <c r="RYK265" s="0"/>
      <c r="RYL265" s="0"/>
      <c r="RYM265" s="0"/>
      <c r="RYN265" s="0"/>
      <c r="RYO265" s="0"/>
      <c r="RYP265" s="0"/>
      <c r="RYQ265" s="0"/>
      <c r="RYR265" s="0"/>
      <c r="RYS265" s="0"/>
      <c r="RYT265" s="0"/>
      <c r="RYU265" s="0"/>
      <c r="RYV265" s="0"/>
      <c r="RYW265" s="0"/>
      <c r="RYX265" s="0"/>
      <c r="RYY265" s="0"/>
      <c r="RYZ265" s="0"/>
      <c r="RZA265" s="0"/>
      <c r="RZB265" s="0"/>
      <c r="RZC265" s="0"/>
      <c r="RZD265" s="0"/>
      <c r="RZE265" s="0"/>
      <c r="RZF265" s="0"/>
      <c r="RZG265" s="0"/>
      <c r="RZH265" s="0"/>
      <c r="RZI265" s="0"/>
      <c r="RZJ265" s="0"/>
      <c r="RZK265" s="0"/>
      <c r="RZL265" s="0"/>
      <c r="RZM265" s="0"/>
      <c r="RZN265" s="0"/>
      <c r="RZO265" s="0"/>
      <c r="RZP265" s="0"/>
      <c r="RZQ265" s="0"/>
      <c r="RZR265" s="0"/>
      <c r="RZS265" s="0"/>
      <c r="RZT265" s="0"/>
      <c r="RZU265" s="0"/>
      <c r="RZV265" s="0"/>
      <c r="RZW265" s="0"/>
      <c r="RZX265" s="0"/>
      <c r="RZY265" s="0"/>
      <c r="RZZ265" s="0"/>
      <c r="SAA265" s="0"/>
      <c r="SAB265" s="0"/>
      <c r="SAC265" s="0"/>
      <c r="SAD265" s="0"/>
      <c r="SAE265" s="0"/>
      <c r="SAF265" s="0"/>
      <c r="SAG265" s="0"/>
      <c r="SAH265" s="0"/>
      <c r="SAI265" s="0"/>
      <c r="SAJ265" s="0"/>
      <c r="SAK265" s="0"/>
      <c r="SAL265" s="0"/>
      <c r="SAM265" s="0"/>
      <c r="SAN265" s="0"/>
      <c r="SAO265" s="0"/>
      <c r="SAP265" s="0"/>
      <c r="SAQ265" s="0"/>
      <c r="SAR265" s="0"/>
      <c r="SAS265" s="0"/>
      <c r="SAT265" s="0"/>
      <c r="SAU265" s="0"/>
      <c r="SAV265" s="0"/>
      <c r="SAW265" s="0"/>
      <c r="SAX265" s="0"/>
      <c r="SAY265" s="0"/>
      <c r="SAZ265" s="0"/>
      <c r="SBA265" s="0"/>
      <c r="SBB265" s="0"/>
      <c r="SBC265" s="0"/>
      <c r="SBD265" s="0"/>
      <c r="SBE265" s="0"/>
      <c r="SBF265" s="0"/>
      <c r="SBG265" s="0"/>
      <c r="SBH265" s="0"/>
      <c r="SBI265" s="0"/>
      <c r="SBJ265" s="0"/>
      <c r="SBK265" s="0"/>
      <c r="SBL265" s="0"/>
      <c r="SBM265" s="0"/>
      <c r="SBN265" s="0"/>
      <c r="SBO265" s="0"/>
      <c r="SBP265" s="0"/>
      <c r="SBQ265" s="0"/>
      <c r="SBR265" s="0"/>
      <c r="SBS265" s="0"/>
      <c r="SBT265" s="0"/>
      <c r="SBU265" s="0"/>
      <c r="SBV265" s="0"/>
      <c r="SBW265" s="0"/>
      <c r="SBX265" s="0"/>
      <c r="SBY265" s="0"/>
      <c r="SBZ265" s="0"/>
      <c r="SCA265" s="0"/>
      <c r="SCB265" s="0"/>
      <c r="SCC265" s="0"/>
      <c r="SCD265" s="0"/>
      <c r="SCE265" s="0"/>
      <c r="SCF265" s="0"/>
      <c r="SCG265" s="0"/>
      <c r="SCH265" s="0"/>
      <c r="SCI265" s="0"/>
      <c r="SCJ265" s="0"/>
      <c r="SCK265" s="0"/>
      <c r="SCL265" s="0"/>
      <c r="SCM265" s="0"/>
      <c r="SCN265" s="0"/>
      <c r="SCO265" s="0"/>
      <c r="SCP265" s="0"/>
      <c r="SCQ265" s="0"/>
      <c r="SCR265" s="0"/>
      <c r="SCS265" s="0"/>
      <c r="SCT265" s="0"/>
      <c r="SCU265" s="0"/>
      <c r="SCV265" s="0"/>
      <c r="SCW265" s="0"/>
      <c r="SCX265" s="0"/>
      <c r="SCY265" s="0"/>
      <c r="SCZ265" s="0"/>
      <c r="SDA265" s="0"/>
      <c r="SDB265" s="0"/>
      <c r="SDC265" s="0"/>
      <c r="SDD265" s="0"/>
      <c r="SDE265" s="0"/>
      <c r="SDF265" s="0"/>
      <c r="SDG265" s="0"/>
      <c r="SDH265" s="0"/>
      <c r="SDI265" s="0"/>
      <c r="SDJ265" s="0"/>
      <c r="SDK265" s="0"/>
      <c r="SDL265" s="0"/>
      <c r="SDM265" s="0"/>
      <c r="SDN265" s="0"/>
      <c r="SDO265" s="0"/>
      <c r="SDP265" s="0"/>
      <c r="SDQ265" s="0"/>
      <c r="SDR265" s="0"/>
      <c r="SDS265" s="0"/>
      <c r="SDT265" s="0"/>
      <c r="SDU265" s="0"/>
      <c r="SDV265" s="0"/>
      <c r="SDW265" s="0"/>
      <c r="SDX265" s="0"/>
      <c r="SDY265" s="0"/>
      <c r="SDZ265" s="0"/>
      <c r="SEA265" s="0"/>
      <c r="SEB265" s="0"/>
      <c r="SEC265" s="0"/>
      <c r="SED265" s="0"/>
      <c r="SEE265" s="0"/>
      <c r="SEF265" s="0"/>
      <c r="SEG265" s="0"/>
      <c r="SEH265" s="0"/>
      <c r="SEI265" s="0"/>
      <c r="SEJ265" s="0"/>
      <c r="SEK265" s="0"/>
      <c r="SEL265" s="0"/>
      <c r="SEM265" s="0"/>
      <c r="SEN265" s="0"/>
      <c r="SEO265" s="0"/>
      <c r="SEP265" s="0"/>
      <c r="SEQ265" s="0"/>
      <c r="SER265" s="0"/>
      <c r="SES265" s="0"/>
      <c r="SET265" s="0"/>
      <c r="SEU265" s="0"/>
      <c r="SEV265" s="0"/>
      <c r="SEW265" s="0"/>
      <c r="SEX265" s="0"/>
      <c r="SEY265" s="0"/>
      <c r="SEZ265" s="0"/>
      <c r="SFA265" s="0"/>
      <c r="SFB265" s="0"/>
      <c r="SFC265" s="0"/>
      <c r="SFD265" s="0"/>
      <c r="SFE265" s="0"/>
      <c r="SFF265" s="0"/>
      <c r="SFG265" s="0"/>
      <c r="SFH265" s="0"/>
      <c r="SFI265" s="0"/>
      <c r="SFJ265" s="0"/>
      <c r="SFK265" s="0"/>
      <c r="SFL265" s="0"/>
      <c r="SFM265" s="0"/>
      <c r="SFN265" s="0"/>
      <c r="SFO265" s="0"/>
      <c r="SFP265" s="0"/>
      <c r="SFQ265" s="0"/>
      <c r="SFR265" s="0"/>
      <c r="SFS265" s="0"/>
      <c r="SFT265" s="0"/>
      <c r="SFU265" s="0"/>
      <c r="SFV265" s="0"/>
      <c r="SFW265" s="0"/>
      <c r="SFX265" s="0"/>
      <c r="SFY265" s="0"/>
      <c r="SFZ265" s="0"/>
      <c r="SGA265" s="0"/>
      <c r="SGB265" s="0"/>
      <c r="SGC265" s="0"/>
      <c r="SGD265" s="0"/>
      <c r="SGE265" s="0"/>
      <c r="SGF265" s="0"/>
      <c r="SGG265" s="0"/>
      <c r="SGH265" s="0"/>
      <c r="SGI265" s="0"/>
      <c r="SGJ265" s="0"/>
      <c r="SGK265" s="0"/>
      <c r="SGL265" s="0"/>
      <c r="SGM265" s="0"/>
      <c r="SGN265" s="0"/>
      <c r="SGO265" s="0"/>
      <c r="SGP265" s="0"/>
      <c r="SGQ265" s="0"/>
      <c r="SGR265" s="0"/>
      <c r="SGS265" s="0"/>
      <c r="SGT265" s="0"/>
      <c r="SGU265" s="0"/>
      <c r="SGV265" s="0"/>
      <c r="SGW265" s="0"/>
      <c r="SGX265" s="0"/>
      <c r="SGY265" s="0"/>
      <c r="SGZ265" s="0"/>
      <c r="SHA265" s="0"/>
      <c r="SHB265" s="0"/>
      <c r="SHC265" s="0"/>
      <c r="SHD265" s="0"/>
      <c r="SHE265" s="0"/>
      <c r="SHF265" s="0"/>
      <c r="SHG265" s="0"/>
      <c r="SHH265" s="0"/>
      <c r="SHI265" s="0"/>
      <c r="SHJ265" s="0"/>
      <c r="SHK265" s="0"/>
      <c r="SHL265" s="0"/>
      <c r="SHM265" s="0"/>
      <c r="SHN265" s="0"/>
      <c r="SHO265" s="0"/>
      <c r="SHP265" s="0"/>
      <c r="SHQ265" s="0"/>
      <c r="SHR265" s="0"/>
      <c r="SHS265" s="0"/>
      <c r="SHT265" s="0"/>
      <c r="SHU265" s="0"/>
      <c r="SHV265" s="0"/>
      <c r="SHW265" s="0"/>
      <c r="SHX265" s="0"/>
      <c r="SHY265" s="0"/>
      <c r="SHZ265" s="0"/>
      <c r="SIA265" s="0"/>
      <c r="SIB265" s="0"/>
      <c r="SIC265" s="0"/>
      <c r="SID265" s="0"/>
      <c r="SIE265" s="0"/>
      <c r="SIF265" s="0"/>
      <c r="SIG265" s="0"/>
      <c r="SIH265" s="0"/>
      <c r="SII265" s="0"/>
      <c r="SIJ265" s="0"/>
      <c r="SIK265" s="0"/>
      <c r="SIL265" s="0"/>
      <c r="SIM265" s="0"/>
      <c r="SIN265" s="0"/>
      <c r="SIO265" s="0"/>
      <c r="SIP265" s="0"/>
      <c r="SIQ265" s="0"/>
      <c r="SIR265" s="0"/>
      <c r="SIS265" s="0"/>
      <c r="SIT265" s="0"/>
      <c r="SIU265" s="0"/>
      <c r="SIV265" s="0"/>
      <c r="SIW265" s="0"/>
      <c r="SIX265" s="0"/>
      <c r="SIY265" s="0"/>
      <c r="SIZ265" s="0"/>
      <c r="SJA265" s="0"/>
      <c r="SJB265" s="0"/>
      <c r="SJC265" s="0"/>
      <c r="SJD265" s="0"/>
      <c r="SJE265" s="0"/>
      <c r="SJF265" s="0"/>
      <c r="SJG265" s="0"/>
      <c r="SJH265" s="0"/>
      <c r="SJI265" s="0"/>
      <c r="SJJ265" s="0"/>
      <c r="SJK265" s="0"/>
      <c r="SJL265" s="0"/>
      <c r="SJM265" s="0"/>
      <c r="SJN265" s="0"/>
      <c r="SJO265" s="0"/>
      <c r="SJP265" s="0"/>
      <c r="SJQ265" s="0"/>
      <c r="SJR265" s="0"/>
      <c r="SJS265" s="0"/>
      <c r="SJT265" s="0"/>
      <c r="SJU265" s="0"/>
      <c r="SJV265" s="0"/>
      <c r="SJW265" s="0"/>
      <c r="SJX265" s="0"/>
      <c r="SJY265" s="0"/>
      <c r="SJZ265" s="0"/>
      <c r="SKA265" s="0"/>
      <c r="SKB265" s="0"/>
      <c r="SKC265" s="0"/>
      <c r="SKD265" s="0"/>
      <c r="SKE265" s="0"/>
      <c r="SKF265" s="0"/>
      <c r="SKG265" s="0"/>
      <c r="SKH265" s="0"/>
      <c r="SKI265" s="0"/>
      <c r="SKJ265" s="0"/>
      <c r="SKK265" s="0"/>
      <c r="SKL265" s="0"/>
      <c r="SKM265" s="0"/>
      <c r="SKN265" s="0"/>
      <c r="SKO265" s="0"/>
      <c r="SKP265" s="0"/>
      <c r="SKQ265" s="0"/>
      <c r="SKR265" s="0"/>
      <c r="SKS265" s="0"/>
      <c r="SKT265" s="0"/>
      <c r="SKU265" s="0"/>
      <c r="SKV265" s="0"/>
      <c r="SKW265" s="0"/>
      <c r="SKX265" s="0"/>
      <c r="SKY265" s="0"/>
      <c r="SKZ265" s="0"/>
      <c r="SLA265" s="0"/>
      <c r="SLB265" s="0"/>
      <c r="SLC265" s="0"/>
      <c r="SLD265" s="0"/>
      <c r="SLE265" s="0"/>
      <c r="SLF265" s="0"/>
      <c r="SLG265" s="0"/>
      <c r="SLH265" s="0"/>
      <c r="SLI265" s="0"/>
      <c r="SLJ265" s="0"/>
      <c r="SLK265" s="0"/>
      <c r="SLL265" s="0"/>
      <c r="SLM265" s="0"/>
      <c r="SLN265" s="0"/>
      <c r="SLO265" s="0"/>
      <c r="SLP265" s="0"/>
      <c r="SLQ265" s="0"/>
      <c r="SLR265" s="0"/>
      <c r="SLS265" s="0"/>
      <c r="SLT265" s="0"/>
      <c r="SLU265" s="0"/>
      <c r="SLV265" s="0"/>
      <c r="SLW265" s="0"/>
      <c r="SLX265" s="0"/>
      <c r="SLY265" s="0"/>
      <c r="SLZ265" s="0"/>
      <c r="SMA265" s="0"/>
      <c r="SMB265" s="0"/>
      <c r="SMC265" s="0"/>
      <c r="SMD265" s="0"/>
      <c r="SME265" s="0"/>
      <c r="SMF265" s="0"/>
      <c r="SMG265" s="0"/>
      <c r="SMH265" s="0"/>
      <c r="SMI265" s="0"/>
      <c r="SMJ265" s="0"/>
      <c r="SMK265" s="0"/>
      <c r="SML265" s="0"/>
      <c r="SMM265" s="0"/>
      <c r="SMN265" s="0"/>
      <c r="SMO265" s="0"/>
      <c r="SMP265" s="0"/>
      <c r="SMQ265" s="0"/>
      <c r="SMR265" s="0"/>
      <c r="SMS265" s="0"/>
      <c r="SMT265" s="0"/>
      <c r="SMU265" s="0"/>
      <c r="SMV265" s="0"/>
      <c r="SMW265" s="0"/>
      <c r="SMX265" s="0"/>
      <c r="SMY265" s="0"/>
      <c r="SMZ265" s="0"/>
      <c r="SNA265" s="0"/>
      <c r="SNB265" s="0"/>
      <c r="SNC265" s="0"/>
      <c r="SND265" s="0"/>
      <c r="SNE265" s="0"/>
      <c r="SNF265" s="0"/>
      <c r="SNG265" s="0"/>
      <c r="SNH265" s="0"/>
      <c r="SNI265" s="0"/>
      <c r="SNJ265" s="0"/>
      <c r="SNK265" s="0"/>
      <c r="SNL265" s="0"/>
      <c r="SNM265" s="0"/>
      <c r="SNN265" s="0"/>
      <c r="SNO265" s="0"/>
      <c r="SNP265" s="0"/>
      <c r="SNQ265" s="0"/>
      <c r="SNR265" s="0"/>
      <c r="SNS265" s="0"/>
      <c r="SNT265" s="0"/>
      <c r="SNU265" s="0"/>
      <c r="SNV265" s="0"/>
      <c r="SNW265" s="0"/>
      <c r="SNX265" s="0"/>
      <c r="SNY265" s="0"/>
      <c r="SNZ265" s="0"/>
      <c r="SOA265" s="0"/>
      <c r="SOB265" s="0"/>
      <c r="SOC265" s="0"/>
      <c r="SOD265" s="0"/>
      <c r="SOE265" s="0"/>
      <c r="SOF265" s="0"/>
      <c r="SOG265" s="0"/>
      <c r="SOH265" s="0"/>
      <c r="SOI265" s="0"/>
      <c r="SOJ265" s="0"/>
      <c r="SOK265" s="0"/>
      <c r="SOL265" s="0"/>
      <c r="SOM265" s="0"/>
      <c r="SON265" s="0"/>
      <c r="SOO265" s="0"/>
      <c r="SOP265" s="0"/>
      <c r="SOQ265" s="0"/>
      <c r="SOR265" s="0"/>
      <c r="SOS265" s="0"/>
      <c r="SOT265" s="0"/>
      <c r="SOU265" s="0"/>
      <c r="SOV265" s="0"/>
      <c r="SOW265" s="0"/>
      <c r="SOX265" s="0"/>
      <c r="SOY265" s="0"/>
      <c r="SOZ265" s="0"/>
      <c r="SPA265" s="0"/>
      <c r="SPB265" s="0"/>
      <c r="SPC265" s="0"/>
      <c r="SPD265" s="0"/>
      <c r="SPE265" s="0"/>
      <c r="SPF265" s="0"/>
      <c r="SPG265" s="0"/>
      <c r="SPH265" s="0"/>
      <c r="SPI265" s="0"/>
      <c r="SPJ265" s="0"/>
      <c r="SPK265" s="0"/>
      <c r="SPL265" s="0"/>
      <c r="SPM265" s="0"/>
      <c r="SPN265" s="0"/>
      <c r="SPO265" s="0"/>
      <c r="SPP265" s="0"/>
      <c r="SPQ265" s="0"/>
      <c r="SPR265" s="0"/>
      <c r="SPS265" s="0"/>
      <c r="SPT265" s="0"/>
      <c r="SPU265" s="0"/>
      <c r="SPV265" s="0"/>
      <c r="SPW265" s="0"/>
      <c r="SPX265" s="0"/>
      <c r="SPY265" s="0"/>
      <c r="SPZ265" s="0"/>
      <c r="SQA265" s="0"/>
      <c r="SQB265" s="0"/>
      <c r="SQC265" s="0"/>
      <c r="SQD265" s="0"/>
      <c r="SQE265" s="0"/>
      <c r="SQF265" s="0"/>
      <c r="SQG265" s="0"/>
      <c r="SQH265" s="0"/>
      <c r="SQI265" s="0"/>
      <c r="SQJ265" s="0"/>
      <c r="SQK265" s="0"/>
      <c r="SQL265" s="0"/>
      <c r="SQM265" s="0"/>
      <c r="SQN265" s="0"/>
      <c r="SQO265" s="0"/>
      <c r="SQP265" s="0"/>
      <c r="SQQ265" s="0"/>
      <c r="SQR265" s="0"/>
      <c r="SQS265" s="0"/>
      <c r="SQT265" s="0"/>
      <c r="SQU265" s="0"/>
      <c r="SQV265" s="0"/>
      <c r="SQW265" s="0"/>
      <c r="SQX265" s="0"/>
      <c r="SQY265" s="0"/>
      <c r="SQZ265" s="0"/>
      <c r="SRA265" s="0"/>
      <c r="SRB265" s="0"/>
      <c r="SRC265" s="0"/>
      <c r="SRD265" s="0"/>
      <c r="SRE265" s="0"/>
      <c r="SRF265" s="0"/>
      <c r="SRG265" s="0"/>
      <c r="SRH265" s="0"/>
      <c r="SRI265" s="0"/>
      <c r="SRJ265" s="0"/>
      <c r="SRK265" s="0"/>
      <c r="SRL265" s="0"/>
      <c r="SRM265" s="0"/>
      <c r="SRN265" s="0"/>
      <c r="SRO265" s="0"/>
      <c r="SRP265" s="0"/>
      <c r="SRQ265" s="0"/>
      <c r="SRR265" s="0"/>
      <c r="SRS265" s="0"/>
      <c r="SRT265" s="0"/>
      <c r="SRU265" s="0"/>
      <c r="SRV265" s="0"/>
      <c r="SRW265" s="0"/>
      <c r="SRX265" s="0"/>
      <c r="SRY265" s="0"/>
      <c r="SRZ265" s="0"/>
      <c r="SSA265" s="0"/>
      <c r="SSB265" s="0"/>
      <c r="SSC265" s="0"/>
      <c r="SSD265" s="0"/>
      <c r="SSE265" s="0"/>
      <c r="SSF265" s="0"/>
      <c r="SSG265" s="0"/>
      <c r="SSH265" s="0"/>
      <c r="SSI265" s="0"/>
      <c r="SSJ265" s="0"/>
      <c r="SSK265" s="0"/>
      <c r="SSL265" s="0"/>
      <c r="SSM265" s="0"/>
      <c r="SSN265" s="0"/>
      <c r="SSO265" s="0"/>
      <c r="SSP265" s="0"/>
      <c r="SSQ265" s="0"/>
      <c r="SSR265" s="0"/>
      <c r="SSS265" s="0"/>
      <c r="SST265" s="0"/>
      <c r="SSU265" s="0"/>
      <c r="SSV265" s="0"/>
      <c r="SSW265" s="0"/>
      <c r="SSX265" s="0"/>
      <c r="SSY265" s="0"/>
      <c r="SSZ265" s="0"/>
      <c r="STA265" s="0"/>
      <c r="STB265" s="0"/>
      <c r="STC265" s="0"/>
      <c r="STD265" s="0"/>
      <c r="STE265" s="0"/>
      <c r="STF265" s="0"/>
      <c r="STG265" s="0"/>
      <c r="STH265" s="0"/>
      <c r="STI265" s="0"/>
      <c r="STJ265" s="0"/>
      <c r="STK265" s="0"/>
      <c r="STL265" s="0"/>
      <c r="STM265" s="0"/>
      <c r="STN265" s="0"/>
      <c r="STO265" s="0"/>
      <c r="STP265" s="0"/>
      <c r="STQ265" s="0"/>
      <c r="STR265" s="0"/>
      <c r="STS265" s="0"/>
      <c r="STT265" s="0"/>
      <c r="STU265" s="0"/>
      <c r="STV265" s="0"/>
      <c r="STW265" s="0"/>
      <c r="STX265" s="0"/>
      <c r="STY265" s="0"/>
      <c r="STZ265" s="0"/>
      <c r="SUA265" s="0"/>
      <c r="SUB265" s="0"/>
      <c r="SUC265" s="0"/>
      <c r="SUD265" s="0"/>
      <c r="SUE265" s="0"/>
      <c r="SUF265" s="0"/>
      <c r="SUG265" s="0"/>
      <c r="SUH265" s="0"/>
      <c r="SUI265" s="0"/>
      <c r="SUJ265" s="0"/>
      <c r="SUK265" s="0"/>
      <c r="SUL265" s="0"/>
      <c r="SUM265" s="0"/>
      <c r="SUN265" s="0"/>
      <c r="SUO265" s="0"/>
      <c r="SUP265" s="0"/>
      <c r="SUQ265" s="0"/>
      <c r="SUR265" s="0"/>
      <c r="SUS265" s="0"/>
      <c r="SUT265" s="0"/>
      <c r="SUU265" s="0"/>
      <c r="SUV265" s="0"/>
      <c r="SUW265" s="0"/>
      <c r="SUX265" s="0"/>
      <c r="SUY265" s="0"/>
      <c r="SUZ265" s="0"/>
      <c r="SVA265" s="0"/>
      <c r="SVB265" s="0"/>
      <c r="SVC265" s="0"/>
      <c r="SVD265" s="0"/>
      <c r="SVE265" s="0"/>
      <c r="SVF265" s="0"/>
      <c r="SVG265" s="0"/>
      <c r="SVH265" s="0"/>
      <c r="SVI265" s="0"/>
      <c r="SVJ265" s="0"/>
      <c r="SVK265" s="0"/>
      <c r="SVL265" s="0"/>
      <c r="SVM265" s="0"/>
      <c r="SVN265" s="0"/>
      <c r="SVO265" s="0"/>
      <c r="SVP265" s="0"/>
      <c r="SVQ265" s="0"/>
      <c r="SVR265" s="0"/>
      <c r="SVS265" s="0"/>
      <c r="SVT265" s="0"/>
      <c r="SVU265" s="0"/>
      <c r="SVV265" s="0"/>
      <c r="SVW265" s="0"/>
      <c r="SVX265" s="0"/>
      <c r="SVY265" s="0"/>
      <c r="SVZ265" s="0"/>
      <c r="SWA265" s="0"/>
      <c r="SWB265" s="0"/>
      <c r="SWC265" s="0"/>
      <c r="SWD265" s="0"/>
      <c r="SWE265" s="0"/>
      <c r="SWF265" s="0"/>
      <c r="SWG265" s="0"/>
      <c r="SWH265" s="0"/>
      <c r="SWI265" s="0"/>
      <c r="SWJ265" s="0"/>
      <c r="SWK265" s="0"/>
      <c r="SWL265" s="0"/>
      <c r="SWM265" s="0"/>
      <c r="SWN265" s="0"/>
      <c r="SWO265" s="0"/>
      <c r="SWP265" s="0"/>
      <c r="SWQ265" s="0"/>
      <c r="SWR265" s="0"/>
      <c r="SWS265" s="0"/>
      <c r="SWT265" s="0"/>
      <c r="SWU265" s="0"/>
      <c r="SWV265" s="0"/>
      <c r="SWW265" s="0"/>
      <c r="SWX265" s="0"/>
      <c r="SWY265" s="0"/>
      <c r="SWZ265" s="0"/>
      <c r="SXA265" s="0"/>
      <c r="SXB265" s="0"/>
      <c r="SXC265" s="0"/>
      <c r="SXD265" s="0"/>
      <c r="SXE265" s="0"/>
      <c r="SXF265" s="0"/>
      <c r="SXG265" s="0"/>
      <c r="SXH265" s="0"/>
      <c r="SXI265" s="0"/>
      <c r="SXJ265" s="0"/>
      <c r="SXK265" s="0"/>
      <c r="SXL265" s="0"/>
      <c r="SXM265" s="0"/>
      <c r="SXN265" s="0"/>
      <c r="SXO265" s="0"/>
      <c r="SXP265" s="0"/>
      <c r="SXQ265" s="0"/>
      <c r="SXR265" s="0"/>
      <c r="SXS265" s="0"/>
      <c r="SXT265" s="0"/>
      <c r="SXU265" s="0"/>
      <c r="SXV265" s="0"/>
      <c r="SXW265" s="0"/>
      <c r="SXX265" s="0"/>
      <c r="SXY265" s="0"/>
      <c r="SXZ265" s="0"/>
      <c r="SYA265" s="0"/>
      <c r="SYB265" s="0"/>
      <c r="SYC265" s="0"/>
      <c r="SYD265" s="0"/>
      <c r="SYE265" s="0"/>
      <c r="SYF265" s="0"/>
      <c r="SYG265" s="0"/>
      <c r="SYH265" s="0"/>
      <c r="SYI265" s="0"/>
      <c r="SYJ265" s="0"/>
      <c r="SYK265" s="0"/>
      <c r="SYL265" s="0"/>
      <c r="SYM265" s="0"/>
      <c r="SYN265" s="0"/>
      <c r="SYO265" s="0"/>
      <c r="SYP265" s="0"/>
      <c r="SYQ265" s="0"/>
      <c r="SYR265" s="0"/>
      <c r="SYS265" s="0"/>
      <c r="SYT265" s="0"/>
      <c r="SYU265" s="0"/>
      <c r="SYV265" s="0"/>
      <c r="SYW265" s="0"/>
      <c r="SYX265" s="0"/>
      <c r="SYY265" s="0"/>
      <c r="SYZ265" s="0"/>
      <c r="SZA265" s="0"/>
      <c r="SZB265" s="0"/>
      <c r="SZC265" s="0"/>
      <c r="SZD265" s="0"/>
      <c r="SZE265" s="0"/>
      <c r="SZF265" s="0"/>
      <c r="SZG265" s="0"/>
      <c r="SZH265" s="0"/>
      <c r="SZI265" s="0"/>
      <c r="SZJ265" s="0"/>
      <c r="SZK265" s="0"/>
      <c r="SZL265" s="0"/>
      <c r="SZM265" s="0"/>
      <c r="SZN265" s="0"/>
      <c r="SZO265" s="0"/>
      <c r="SZP265" s="0"/>
      <c r="SZQ265" s="0"/>
      <c r="SZR265" s="0"/>
      <c r="SZS265" s="0"/>
      <c r="SZT265" s="0"/>
      <c r="SZU265" s="0"/>
      <c r="SZV265" s="0"/>
      <c r="SZW265" s="0"/>
      <c r="SZX265" s="0"/>
      <c r="SZY265" s="0"/>
      <c r="SZZ265" s="0"/>
      <c r="TAA265" s="0"/>
      <c r="TAB265" s="0"/>
      <c r="TAC265" s="0"/>
      <c r="TAD265" s="0"/>
      <c r="TAE265" s="0"/>
      <c r="TAF265" s="0"/>
      <c r="TAG265" s="0"/>
      <c r="TAH265" s="0"/>
      <c r="TAI265" s="0"/>
      <c r="TAJ265" s="0"/>
      <c r="TAK265" s="0"/>
      <c r="TAL265" s="0"/>
      <c r="TAM265" s="0"/>
      <c r="TAN265" s="0"/>
      <c r="TAO265" s="0"/>
      <c r="TAP265" s="0"/>
      <c r="TAQ265" s="0"/>
      <c r="TAR265" s="0"/>
      <c r="TAS265" s="0"/>
      <c r="TAT265" s="0"/>
      <c r="TAU265" s="0"/>
      <c r="TAV265" s="0"/>
      <c r="TAW265" s="0"/>
      <c r="TAX265" s="0"/>
      <c r="TAY265" s="0"/>
      <c r="TAZ265" s="0"/>
      <c r="TBA265" s="0"/>
      <c r="TBB265" s="0"/>
      <c r="TBC265" s="0"/>
      <c r="TBD265" s="0"/>
      <c r="TBE265" s="0"/>
      <c r="TBF265" s="0"/>
      <c r="TBG265" s="0"/>
      <c r="TBH265" s="0"/>
      <c r="TBI265" s="0"/>
      <c r="TBJ265" s="0"/>
      <c r="TBK265" s="0"/>
      <c r="TBL265" s="0"/>
      <c r="TBM265" s="0"/>
      <c r="TBN265" s="0"/>
      <c r="TBO265" s="0"/>
      <c r="TBP265" s="0"/>
      <c r="TBQ265" s="0"/>
      <c r="TBR265" s="0"/>
      <c r="TBS265" s="0"/>
      <c r="TBT265" s="0"/>
      <c r="TBU265" s="0"/>
      <c r="TBV265" s="0"/>
      <c r="TBW265" s="0"/>
      <c r="TBX265" s="0"/>
      <c r="TBY265" s="0"/>
      <c r="TBZ265" s="0"/>
      <c r="TCA265" s="0"/>
      <c r="TCB265" s="0"/>
      <c r="TCC265" s="0"/>
      <c r="TCD265" s="0"/>
      <c r="TCE265" s="0"/>
      <c r="TCF265" s="0"/>
      <c r="TCG265" s="0"/>
      <c r="TCH265" s="0"/>
      <c r="TCI265" s="0"/>
      <c r="TCJ265" s="0"/>
      <c r="TCK265" s="0"/>
      <c r="TCL265" s="0"/>
      <c r="TCM265" s="0"/>
      <c r="TCN265" s="0"/>
      <c r="TCO265" s="0"/>
      <c r="TCP265" s="0"/>
      <c r="TCQ265" s="0"/>
      <c r="TCR265" s="0"/>
      <c r="TCS265" s="0"/>
      <c r="TCT265" s="0"/>
      <c r="TCU265" s="0"/>
      <c r="TCV265" s="0"/>
      <c r="TCW265" s="0"/>
      <c r="TCX265" s="0"/>
      <c r="TCY265" s="0"/>
      <c r="TCZ265" s="0"/>
      <c r="TDA265" s="0"/>
      <c r="TDB265" s="0"/>
      <c r="TDC265" s="0"/>
      <c r="TDD265" s="0"/>
      <c r="TDE265" s="0"/>
      <c r="TDF265" s="0"/>
      <c r="TDG265" s="0"/>
      <c r="TDH265" s="0"/>
      <c r="TDI265" s="0"/>
      <c r="TDJ265" s="0"/>
      <c r="TDK265" s="0"/>
      <c r="TDL265" s="0"/>
      <c r="TDM265" s="0"/>
      <c r="TDN265" s="0"/>
      <c r="TDO265" s="0"/>
      <c r="TDP265" s="0"/>
      <c r="TDQ265" s="0"/>
      <c r="TDR265" s="0"/>
      <c r="TDS265" s="0"/>
      <c r="TDT265" s="0"/>
      <c r="TDU265" s="0"/>
      <c r="TDV265" s="0"/>
      <c r="TDW265" s="0"/>
      <c r="TDX265" s="0"/>
      <c r="TDY265" s="0"/>
      <c r="TDZ265" s="0"/>
      <c r="TEA265" s="0"/>
      <c r="TEB265" s="0"/>
      <c r="TEC265" s="0"/>
      <c r="TED265" s="0"/>
      <c r="TEE265" s="0"/>
      <c r="TEF265" s="0"/>
      <c r="TEG265" s="0"/>
      <c r="TEH265" s="0"/>
      <c r="TEI265" s="0"/>
      <c r="TEJ265" s="0"/>
      <c r="TEK265" s="0"/>
      <c r="TEL265" s="0"/>
      <c r="TEM265" s="0"/>
      <c r="TEN265" s="0"/>
      <c r="TEO265" s="0"/>
      <c r="TEP265" s="0"/>
      <c r="TEQ265" s="0"/>
      <c r="TER265" s="0"/>
      <c r="TES265" s="0"/>
      <c r="TET265" s="0"/>
      <c r="TEU265" s="0"/>
      <c r="TEV265" s="0"/>
      <c r="TEW265" s="0"/>
      <c r="TEX265" s="0"/>
      <c r="TEY265" s="0"/>
      <c r="TEZ265" s="0"/>
      <c r="TFA265" s="0"/>
      <c r="TFB265" s="0"/>
      <c r="TFC265" s="0"/>
      <c r="TFD265" s="0"/>
      <c r="TFE265" s="0"/>
      <c r="TFF265" s="0"/>
      <c r="TFG265" s="0"/>
      <c r="TFH265" s="0"/>
      <c r="TFI265" s="0"/>
      <c r="TFJ265" s="0"/>
      <c r="TFK265" s="0"/>
      <c r="TFL265" s="0"/>
      <c r="TFM265" s="0"/>
      <c r="TFN265" s="0"/>
      <c r="TFO265" s="0"/>
      <c r="TFP265" s="0"/>
      <c r="TFQ265" s="0"/>
      <c r="TFR265" s="0"/>
      <c r="TFS265" s="0"/>
      <c r="TFT265" s="0"/>
      <c r="TFU265" s="0"/>
      <c r="TFV265" s="0"/>
      <c r="TFW265" s="0"/>
      <c r="TFX265" s="0"/>
      <c r="TFY265" s="0"/>
      <c r="TFZ265" s="0"/>
      <c r="TGA265" s="0"/>
      <c r="TGB265" s="0"/>
      <c r="TGC265" s="0"/>
      <c r="TGD265" s="0"/>
      <c r="TGE265" s="0"/>
      <c r="TGF265" s="0"/>
      <c r="TGG265" s="0"/>
      <c r="TGH265" s="0"/>
      <c r="TGI265" s="0"/>
      <c r="TGJ265" s="0"/>
      <c r="TGK265" s="0"/>
      <c r="TGL265" s="0"/>
      <c r="TGM265" s="0"/>
      <c r="TGN265" s="0"/>
      <c r="TGO265" s="0"/>
      <c r="TGP265" s="0"/>
      <c r="TGQ265" s="0"/>
      <c r="TGR265" s="0"/>
      <c r="TGS265" s="0"/>
      <c r="TGT265" s="0"/>
      <c r="TGU265" s="0"/>
      <c r="TGV265" s="0"/>
      <c r="TGW265" s="0"/>
      <c r="TGX265" s="0"/>
      <c r="TGY265" s="0"/>
      <c r="TGZ265" s="0"/>
      <c r="THA265" s="0"/>
      <c r="THB265" s="0"/>
      <c r="THC265" s="0"/>
      <c r="THD265" s="0"/>
      <c r="THE265" s="0"/>
      <c r="THF265" s="0"/>
      <c r="THG265" s="0"/>
      <c r="THH265" s="0"/>
      <c r="THI265" s="0"/>
      <c r="THJ265" s="0"/>
      <c r="THK265" s="0"/>
      <c r="THL265" s="0"/>
      <c r="THM265" s="0"/>
      <c r="THN265" s="0"/>
      <c r="THO265" s="0"/>
      <c r="THP265" s="0"/>
      <c r="THQ265" s="0"/>
      <c r="THR265" s="0"/>
      <c r="THS265" s="0"/>
      <c r="THT265" s="0"/>
      <c r="THU265" s="0"/>
      <c r="THV265" s="0"/>
      <c r="THW265" s="0"/>
      <c r="THX265" s="0"/>
      <c r="THY265" s="0"/>
      <c r="THZ265" s="0"/>
      <c r="TIA265" s="0"/>
      <c r="TIB265" s="0"/>
      <c r="TIC265" s="0"/>
      <c r="TID265" s="0"/>
      <c r="TIE265" s="0"/>
      <c r="TIF265" s="0"/>
      <c r="TIG265" s="0"/>
      <c r="TIH265" s="0"/>
      <c r="TII265" s="0"/>
      <c r="TIJ265" s="0"/>
      <c r="TIK265" s="0"/>
      <c r="TIL265" s="0"/>
      <c r="TIM265" s="0"/>
      <c r="TIN265" s="0"/>
      <c r="TIO265" s="0"/>
      <c r="TIP265" s="0"/>
      <c r="TIQ265" s="0"/>
      <c r="TIR265" s="0"/>
      <c r="TIS265" s="0"/>
      <c r="TIT265" s="0"/>
      <c r="TIU265" s="0"/>
      <c r="TIV265" s="0"/>
      <c r="TIW265" s="0"/>
      <c r="TIX265" s="0"/>
      <c r="TIY265" s="0"/>
      <c r="TIZ265" s="0"/>
      <c r="TJA265" s="0"/>
      <c r="TJB265" s="0"/>
      <c r="TJC265" s="0"/>
      <c r="TJD265" s="0"/>
      <c r="TJE265" s="0"/>
      <c r="TJF265" s="0"/>
      <c r="TJG265" s="0"/>
      <c r="TJH265" s="0"/>
      <c r="TJI265" s="0"/>
      <c r="TJJ265" s="0"/>
      <c r="TJK265" s="0"/>
      <c r="TJL265" s="0"/>
      <c r="TJM265" s="0"/>
      <c r="TJN265" s="0"/>
      <c r="TJO265" s="0"/>
      <c r="TJP265" s="0"/>
      <c r="TJQ265" s="0"/>
      <c r="TJR265" s="0"/>
      <c r="TJS265" s="0"/>
      <c r="TJT265" s="0"/>
      <c r="TJU265" s="0"/>
      <c r="TJV265" s="0"/>
      <c r="TJW265" s="0"/>
      <c r="TJX265" s="0"/>
      <c r="TJY265" s="0"/>
      <c r="TJZ265" s="0"/>
      <c r="TKA265" s="0"/>
      <c r="TKB265" s="0"/>
      <c r="TKC265" s="0"/>
      <c r="TKD265" s="0"/>
      <c r="TKE265" s="0"/>
      <c r="TKF265" s="0"/>
      <c r="TKG265" s="0"/>
      <c r="TKH265" s="0"/>
      <c r="TKI265" s="0"/>
      <c r="TKJ265" s="0"/>
      <c r="TKK265" s="0"/>
      <c r="TKL265" s="0"/>
      <c r="TKM265" s="0"/>
      <c r="TKN265" s="0"/>
      <c r="TKO265" s="0"/>
      <c r="TKP265" s="0"/>
      <c r="TKQ265" s="0"/>
      <c r="TKR265" s="0"/>
      <c r="TKS265" s="0"/>
      <c r="TKT265" s="0"/>
      <c r="TKU265" s="0"/>
      <c r="TKV265" s="0"/>
      <c r="TKW265" s="0"/>
      <c r="TKX265" s="0"/>
      <c r="TKY265" s="0"/>
      <c r="TKZ265" s="0"/>
      <c r="TLA265" s="0"/>
      <c r="TLB265" s="0"/>
      <c r="TLC265" s="0"/>
      <c r="TLD265" s="0"/>
      <c r="TLE265" s="0"/>
      <c r="TLF265" s="0"/>
      <c r="TLG265" s="0"/>
      <c r="TLH265" s="0"/>
      <c r="TLI265" s="0"/>
      <c r="TLJ265" s="0"/>
      <c r="TLK265" s="0"/>
      <c r="TLL265" s="0"/>
      <c r="TLM265" s="0"/>
      <c r="TLN265" s="0"/>
      <c r="TLO265" s="0"/>
      <c r="TLP265" s="0"/>
      <c r="TLQ265" s="0"/>
      <c r="TLR265" s="0"/>
      <c r="TLS265" s="0"/>
      <c r="TLT265" s="0"/>
      <c r="TLU265" s="0"/>
      <c r="TLV265" s="0"/>
      <c r="TLW265" s="0"/>
      <c r="TLX265" s="0"/>
      <c r="TLY265" s="0"/>
      <c r="TLZ265" s="0"/>
      <c r="TMA265" s="0"/>
      <c r="TMB265" s="0"/>
      <c r="TMC265" s="0"/>
      <c r="TMD265" s="0"/>
      <c r="TME265" s="0"/>
      <c r="TMF265" s="0"/>
      <c r="TMG265" s="0"/>
      <c r="TMH265" s="0"/>
      <c r="TMI265" s="0"/>
      <c r="TMJ265" s="0"/>
      <c r="TMK265" s="0"/>
      <c r="TML265" s="0"/>
      <c r="TMM265" s="0"/>
      <c r="TMN265" s="0"/>
      <c r="TMO265" s="0"/>
      <c r="TMP265" s="0"/>
      <c r="TMQ265" s="0"/>
      <c r="TMR265" s="0"/>
      <c r="TMS265" s="0"/>
      <c r="TMT265" s="0"/>
      <c r="TMU265" s="0"/>
      <c r="TMV265" s="0"/>
      <c r="TMW265" s="0"/>
      <c r="TMX265" s="0"/>
      <c r="TMY265" s="0"/>
      <c r="TMZ265" s="0"/>
      <c r="TNA265" s="0"/>
      <c r="TNB265" s="0"/>
      <c r="TNC265" s="0"/>
      <c r="TND265" s="0"/>
      <c r="TNE265" s="0"/>
      <c r="TNF265" s="0"/>
      <c r="TNG265" s="0"/>
      <c r="TNH265" s="0"/>
      <c r="TNI265" s="0"/>
      <c r="TNJ265" s="0"/>
      <c r="TNK265" s="0"/>
      <c r="TNL265" s="0"/>
      <c r="TNM265" s="0"/>
      <c r="TNN265" s="0"/>
      <c r="TNO265" s="0"/>
      <c r="TNP265" s="0"/>
      <c r="TNQ265" s="0"/>
      <c r="TNR265" s="0"/>
      <c r="TNS265" s="0"/>
      <c r="TNT265" s="0"/>
      <c r="TNU265" s="0"/>
      <c r="TNV265" s="0"/>
      <c r="TNW265" s="0"/>
      <c r="TNX265" s="0"/>
      <c r="TNY265" s="0"/>
      <c r="TNZ265" s="0"/>
      <c r="TOA265" s="0"/>
      <c r="TOB265" s="0"/>
      <c r="TOC265" s="0"/>
      <c r="TOD265" s="0"/>
      <c r="TOE265" s="0"/>
      <c r="TOF265" s="0"/>
      <c r="TOG265" s="0"/>
      <c r="TOH265" s="0"/>
      <c r="TOI265" s="0"/>
      <c r="TOJ265" s="0"/>
      <c r="TOK265" s="0"/>
      <c r="TOL265" s="0"/>
      <c r="TOM265" s="0"/>
      <c r="TON265" s="0"/>
      <c r="TOO265" s="0"/>
      <c r="TOP265" s="0"/>
      <c r="TOQ265" s="0"/>
      <c r="TOR265" s="0"/>
      <c r="TOS265" s="0"/>
      <c r="TOT265" s="0"/>
      <c r="TOU265" s="0"/>
      <c r="TOV265" s="0"/>
      <c r="TOW265" s="0"/>
      <c r="TOX265" s="0"/>
      <c r="TOY265" s="0"/>
      <c r="TOZ265" s="0"/>
      <c r="TPA265" s="0"/>
      <c r="TPB265" s="0"/>
      <c r="TPC265" s="0"/>
      <c r="TPD265" s="0"/>
      <c r="TPE265" s="0"/>
      <c r="TPF265" s="0"/>
      <c r="TPG265" s="0"/>
      <c r="TPH265" s="0"/>
      <c r="TPI265" s="0"/>
      <c r="TPJ265" s="0"/>
      <c r="TPK265" s="0"/>
      <c r="TPL265" s="0"/>
      <c r="TPM265" s="0"/>
      <c r="TPN265" s="0"/>
      <c r="TPO265" s="0"/>
      <c r="TPP265" s="0"/>
      <c r="TPQ265" s="0"/>
      <c r="TPR265" s="0"/>
      <c r="TPS265" s="0"/>
      <c r="TPT265" s="0"/>
      <c r="TPU265" s="0"/>
      <c r="TPV265" s="0"/>
      <c r="TPW265" s="0"/>
      <c r="TPX265" s="0"/>
      <c r="TPY265" s="0"/>
      <c r="TPZ265" s="0"/>
      <c r="TQA265" s="0"/>
      <c r="TQB265" s="0"/>
      <c r="TQC265" s="0"/>
      <c r="TQD265" s="0"/>
      <c r="TQE265" s="0"/>
      <c r="TQF265" s="0"/>
      <c r="TQG265" s="0"/>
      <c r="TQH265" s="0"/>
      <c r="TQI265" s="0"/>
      <c r="TQJ265" s="0"/>
      <c r="TQK265" s="0"/>
      <c r="TQL265" s="0"/>
      <c r="TQM265" s="0"/>
      <c r="TQN265" s="0"/>
      <c r="TQO265" s="0"/>
      <c r="TQP265" s="0"/>
      <c r="TQQ265" s="0"/>
      <c r="TQR265" s="0"/>
      <c r="TQS265" s="0"/>
      <c r="TQT265" s="0"/>
      <c r="TQU265" s="0"/>
      <c r="TQV265" s="0"/>
      <c r="TQW265" s="0"/>
      <c r="TQX265" s="0"/>
      <c r="TQY265" s="0"/>
      <c r="TQZ265" s="0"/>
      <c r="TRA265" s="0"/>
      <c r="TRB265" s="0"/>
      <c r="TRC265" s="0"/>
      <c r="TRD265" s="0"/>
      <c r="TRE265" s="0"/>
      <c r="TRF265" s="0"/>
      <c r="TRG265" s="0"/>
      <c r="TRH265" s="0"/>
      <c r="TRI265" s="0"/>
      <c r="TRJ265" s="0"/>
      <c r="TRK265" s="0"/>
      <c r="TRL265" s="0"/>
      <c r="TRM265" s="0"/>
      <c r="TRN265" s="0"/>
      <c r="TRO265" s="0"/>
      <c r="TRP265" s="0"/>
      <c r="TRQ265" s="0"/>
      <c r="TRR265" s="0"/>
      <c r="TRS265" s="0"/>
      <c r="TRT265" s="0"/>
      <c r="TRU265" s="0"/>
      <c r="TRV265" s="0"/>
      <c r="TRW265" s="0"/>
      <c r="TRX265" s="0"/>
      <c r="TRY265" s="0"/>
      <c r="TRZ265" s="0"/>
      <c r="TSA265" s="0"/>
      <c r="TSB265" s="0"/>
      <c r="TSC265" s="0"/>
      <c r="TSD265" s="0"/>
      <c r="TSE265" s="0"/>
      <c r="TSF265" s="0"/>
      <c r="TSG265" s="0"/>
      <c r="TSH265" s="0"/>
      <c r="TSI265" s="0"/>
      <c r="TSJ265" s="0"/>
      <c r="TSK265" s="0"/>
      <c r="TSL265" s="0"/>
      <c r="TSM265" s="0"/>
      <c r="TSN265" s="0"/>
      <c r="TSO265" s="0"/>
      <c r="TSP265" s="0"/>
      <c r="TSQ265" s="0"/>
      <c r="TSR265" s="0"/>
      <c r="TSS265" s="0"/>
      <c r="TST265" s="0"/>
      <c r="TSU265" s="0"/>
      <c r="TSV265" s="0"/>
      <c r="TSW265" s="0"/>
      <c r="TSX265" s="0"/>
      <c r="TSY265" s="0"/>
      <c r="TSZ265" s="0"/>
      <c r="TTA265" s="0"/>
      <c r="TTB265" s="0"/>
      <c r="TTC265" s="0"/>
      <c r="TTD265" s="0"/>
      <c r="TTE265" s="0"/>
      <c r="TTF265" s="0"/>
      <c r="TTG265" s="0"/>
      <c r="TTH265" s="0"/>
      <c r="TTI265" s="0"/>
      <c r="TTJ265" s="0"/>
      <c r="TTK265" s="0"/>
      <c r="TTL265" s="0"/>
      <c r="TTM265" s="0"/>
      <c r="TTN265" s="0"/>
      <c r="TTO265" s="0"/>
      <c r="TTP265" s="0"/>
      <c r="TTQ265" s="0"/>
      <c r="TTR265" s="0"/>
      <c r="TTS265" s="0"/>
      <c r="TTT265" s="0"/>
      <c r="TTU265" s="0"/>
      <c r="TTV265" s="0"/>
      <c r="TTW265" s="0"/>
      <c r="TTX265" s="0"/>
      <c r="TTY265" s="0"/>
      <c r="TTZ265" s="0"/>
      <c r="TUA265" s="0"/>
      <c r="TUB265" s="0"/>
      <c r="TUC265" s="0"/>
      <c r="TUD265" s="0"/>
      <c r="TUE265" s="0"/>
      <c r="TUF265" s="0"/>
      <c r="TUG265" s="0"/>
      <c r="TUH265" s="0"/>
      <c r="TUI265" s="0"/>
      <c r="TUJ265" s="0"/>
      <c r="TUK265" s="0"/>
      <c r="TUL265" s="0"/>
      <c r="TUM265" s="0"/>
      <c r="TUN265" s="0"/>
      <c r="TUO265" s="0"/>
      <c r="TUP265" s="0"/>
      <c r="TUQ265" s="0"/>
      <c r="TUR265" s="0"/>
      <c r="TUS265" s="0"/>
      <c r="TUT265" s="0"/>
      <c r="TUU265" s="0"/>
      <c r="TUV265" s="0"/>
      <c r="TUW265" s="0"/>
      <c r="TUX265" s="0"/>
      <c r="TUY265" s="0"/>
      <c r="TUZ265" s="0"/>
      <c r="TVA265" s="0"/>
      <c r="TVB265" s="0"/>
      <c r="TVC265" s="0"/>
      <c r="TVD265" s="0"/>
      <c r="TVE265" s="0"/>
      <c r="TVF265" s="0"/>
      <c r="TVG265" s="0"/>
      <c r="TVH265" s="0"/>
      <c r="TVI265" s="0"/>
      <c r="TVJ265" s="0"/>
      <c r="TVK265" s="0"/>
      <c r="TVL265" s="0"/>
      <c r="TVM265" s="0"/>
      <c r="TVN265" s="0"/>
      <c r="TVO265" s="0"/>
      <c r="TVP265" s="0"/>
      <c r="TVQ265" s="0"/>
      <c r="TVR265" s="0"/>
      <c r="TVS265" s="0"/>
      <c r="TVT265" s="0"/>
      <c r="TVU265" s="0"/>
      <c r="TVV265" s="0"/>
      <c r="TVW265" s="0"/>
      <c r="TVX265" s="0"/>
      <c r="TVY265" s="0"/>
      <c r="TVZ265" s="0"/>
      <c r="TWA265" s="0"/>
      <c r="TWB265" s="0"/>
      <c r="TWC265" s="0"/>
      <c r="TWD265" s="0"/>
      <c r="TWE265" s="0"/>
      <c r="TWF265" s="0"/>
      <c r="TWG265" s="0"/>
      <c r="TWH265" s="0"/>
      <c r="TWI265" s="0"/>
      <c r="TWJ265" s="0"/>
      <c r="TWK265" s="0"/>
      <c r="TWL265" s="0"/>
      <c r="TWM265" s="0"/>
      <c r="TWN265" s="0"/>
      <c r="TWO265" s="0"/>
      <c r="TWP265" s="0"/>
      <c r="TWQ265" s="0"/>
      <c r="TWR265" s="0"/>
      <c r="TWS265" s="0"/>
      <c r="TWT265" s="0"/>
      <c r="TWU265" s="0"/>
      <c r="TWV265" s="0"/>
      <c r="TWW265" s="0"/>
      <c r="TWX265" s="0"/>
      <c r="TWY265" s="0"/>
      <c r="TWZ265" s="0"/>
      <c r="TXA265" s="0"/>
      <c r="TXB265" s="0"/>
      <c r="TXC265" s="0"/>
      <c r="TXD265" s="0"/>
      <c r="TXE265" s="0"/>
      <c r="TXF265" s="0"/>
      <c r="TXG265" s="0"/>
      <c r="TXH265" s="0"/>
      <c r="TXI265" s="0"/>
      <c r="TXJ265" s="0"/>
      <c r="TXK265" s="0"/>
      <c r="TXL265" s="0"/>
      <c r="TXM265" s="0"/>
      <c r="TXN265" s="0"/>
      <c r="TXO265" s="0"/>
      <c r="TXP265" s="0"/>
      <c r="TXQ265" s="0"/>
      <c r="TXR265" s="0"/>
      <c r="TXS265" s="0"/>
      <c r="TXT265" s="0"/>
      <c r="TXU265" s="0"/>
      <c r="TXV265" s="0"/>
      <c r="TXW265" s="0"/>
      <c r="TXX265" s="0"/>
      <c r="TXY265" s="0"/>
      <c r="TXZ265" s="0"/>
      <c r="TYA265" s="0"/>
      <c r="TYB265" s="0"/>
      <c r="TYC265" s="0"/>
      <c r="TYD265" s="0"/>
      <c r="TYE265" s="0"/>
      <c r="TYF265" s="0"/>
      <c r="TYG265" s="0"/>
      <c r="TYH265" s="0"/>
      <c r="TYI265" s="0"/>
      <c r="TYJ265" s="0"/>
      <c r="TYK265" s="0"/>
      <c r="TYL265" s="0"/>
      <c r="TYM265" s="0"/>
      <c r="TYN265" s="0"/>
      <c r="TYO265" s="0"/>
      <c r="TYP265" s="0"/>
      <c r="TYQ265" s="0"/>
      <c r="TYR265" s="0"/>
      <c r="TYS265" s="0"/>
      <c r="TYT265" s="0"/>
      <c r="TYU265" s="0"/>
      <c r="TYV265" s="0"/>
      <c r="TYW265" s="0"/>
      <c r="TYX265" s="0"/>
      <c r="TYY265" s="0"/>
      <c r="TYZ265" s="0"/>
      <c r="TZA265" s="0"/>
      <c r="TZB265" s="0"/>
      <c r="TZC265" s="0"/>
      <c r="TZD265" s="0"/>
      <c r="TZE265" s="0"/>
      <c r="TZF265" s="0"/>
      <c r="TZG265" s="0"/>
      <c r="TZH265" s="0"/>
      <c r="TZI265" s="0"/>
      <c r="TZJ265" s="0"/>
      <c r="TZK265" s="0"/>
      <c r="TZL265" s="0"/>
      <c r="TZM265" s="0"/>
      <c r="TZN265" s="0"/>
      <c r="TZO265" s="0"/>
      <c r="TZP265" s="0"/>
      <c r="TZQ265" s="0"/>
      <c r="TZR265" s="0"/>
      <c r="TZS265" s="0"/>
      <c r="TZT265" s="0"/>
      <c r="TZU265" s="0"/>
      <c r="TZV265" s="0"/>
      <c r="TZW265" s="0"/>
      <c r="TZX265" s="0"/>
      <c r="TZY265" s="0"/>
      <c r="TZZ265" s="0"/>
      <c r="UAA265" s="0"/>
      <c r="UAB265" s="0"/>
      <c r="UAC265" s="0"/>
      <c r="UAD265" s="0"/>
      <c r="UAE265" s="0"/>
      <c r="UAF265" s="0"/>
      <c r="UAG265" s="0"/>
      <c r="UAH265" s="0"/>
      <c r="UAI265" s="0"/>
      <c r="UAJ265" s="0"/>
      <c r="UAK265" s="0"/>
      <c r="UAL265" s="0"/>
      <c r="UAM265" s="0"/>
      <c r="UAN265" s="0"/>
      <c r="UAO265" s="0"/>
      <c r="UAP265" s="0"/>
      <c r="UAQ265" s="0"/>
      <c r="UAR265" s="0"/>
      <c r="UAS265" s="0"/>
      <c r="UAT265" s="0"/>
      <c r="UAU265" s="0"/>
      <c r="UAV265" s="0"/>
      <c r="UAW265" s="0"/>
      <c r="UAX265" s="0"/>
      <c r="UAY265" s="0"/>
      <c r="UAZ265" s="0"/>
      <c r="UBA265" s="0"/>
      <c r="UBB265" s="0"/>
      <c r="UBC265" s="0"/>
      <c r="UBD265" s="0"/>
      <c r="UBE265" s="0"/>
      <c r="UBF265" s="0"/>
      <c r="UBG265" s="0"/>
      <c r="UBH265" s="0"/>
      <c r="UBI265" s="0"/>
      <c r="UBJ265" s="0"/>
      <c r="UBK265" s="0"/>
      <c r="UBL265" s="0"/>
      <c r="UBM265" s="0"/>
      <c r="UBN265" s="0"/>
      <c r="UBO265" s="0"/>
      <c r="UBP265" s="0"/>
      <c r="UBQ265" s="0"/>
      <c r="UBR265" s="0"/>
      <c r="UBS265" s="0"/>
      <c r="UBT265" s="0"/>
      <c r="UBU265" s="0"/>
      <c r="UBV265" s="0"/>
      <c r="UBW265" s="0"/>
      <c r="UBX265" s="0"/>
      <c r="UBY265" s="0"/>
      <c r="UBZ265" s="0"/>
      <c r="UCA265" s="0"/>
      <c r="UCB265" s="0"/>
      <c r="UCC265" s="0"/>
      <c r="UCD265" s="0"/>
      <c r="UCE265" s="0"/>
      <c r="UCF265" s="0"/>
      <c r="UCG265" s="0"/>
      <c r="UCH265" s="0"/>
      <c r="UCI265" s="0"/>
      <c r="UCJ265" s="0"/>
      <c r="UCK265" s="0"/>
      <c r="UCL265" s="0"/>
      <c r="UCM265" s="0"/>
      <c r="UCN265" s="0"/>
      <c r="UCO265" s="0"/>
      <c r="UCP265" s="0"/>
      <c r="UCQ265" s="0"/>
      <c r="UCR265" s="0"/>
      <c r="UCS265" s="0"/>
      <c r="UCT265" s="0"/>
      <c r="UCU265" s="0"/>
      <c r="UCV265" s="0"/>
      <c r="UCW265" s="0"/>
      <c r="UCX265" s="0"/>
      <c r="UCY265" s="0"/>
      <c r="UCZ265" s="0"/>
      <c r="UDA265" s="0"/>
      <c r="UDB265" s="0"/>
      <c r="UDC265" s="0"/>
      <c r="UDD265" s="0"/>
      <c r="UDE265" s="0"/>
      <c r="UDF265" s="0"/>
      <c r="UDG265" s="0"/>
      <c r="UDH265" s="0"/>
      <c r="UDI265" s="0"/>
      <c r="UDJ265" s="0"/>
      <c r="UDK265" s="0"/>
      <c r="UDL265" s="0"/>
      <c r="UDM265" s="0"/>
      <c r="UDN265" s="0"/>
      <c r="UDO265" s="0"/>
      <c r="UDP265" s="0"/>
      <c r="UDQ265" s="0"/>
      <c r="UDR265" s="0"/>
      <c r="UDS265" s="0"/>
      <c r="UDT265" s="0"/>
      <c r="UDU265" s="0"/>
      <c r="UDV265" s="0"/>
      <c r="UDW265" s="0"/>
      <c r="UDX265" s="0"/>
      <c r="UDY265" s="0"/>
      <c r="UDZ265" s="0"/>
      <c r="UEA265" s="0"/>
      <c r="UEB265" s="0"/>
      <c r="UEC265" s="0"/>
      <c r="UED265" s="0"/>
      <c r="UEE265" s="0"/>
      <c r="UEF265" s="0"/>
      <c r="UEG265" s="0"/>
      <c r="UEH265" s="0"/>
      <c r="UEI265" s="0"/>
      <c r="UEJ265" s="0"/>
      <c r="UEK265" s="0"/>
      <c r="UEL265" s="0"/>
      <c r="UEM265" s="0"/>
      <c r="UEN265" s="0"/>
      <c r="UEO265" s="0"/>
      <c r="UEP265" s="0"/>
      <c r="UEQ265" s="0"/>
      <c r="UER265" s="0"/>
      <c r="UES265" s="0"/>
      <c r="UET265" s="0"/>
      <c r="UEU265" s="0"/>
      <c r="UEV265" s="0"/>
      <c r="UEW265" s="0"/>
      <c r="UEX265" s="0"/>
      <c r="UEY265" s="0"/>
      <c r="UEZ265" s="0"/>
      <c r="UFA265" s="0"/>
      <c r="UFB265" s="0"/>
      <c r="UFC265" s="0"/>
      <c r="UFD265" s="0"/>
      <c r="UFE265" s="0"/>
      <c r="UFF265" s="0"/>
      <c r="UFG265" s="0"/>
      <c r="UFH265" s="0"/>
      <c r="UFI265" s="0"/>
      <c r="UFJ265" s="0"/>
      <c r="UFK265" s="0"/>
      <c r="UFL265" s="0"/>
      <c r="UFM265" s="0"/>
      <c r="UFN265" s="0"/>
      <c r="UFO265" s="0"/>
      <c r="UFP265" s="0"/>
      <c r="UFQ265" s="0"/>
      <c r="UFR265" s="0"/>
      <c r="UFS265" s="0"/>
      <c r="UFT265" s="0"/>
      <c r="UFU265" s="0"/>
      <c r="UFV265" s="0"/>
      <c r="UFW265" s="0"/>
      <c r="UFX265" s="0"/>
      <c r="UFY265" s="0"/>
      <c r="UFZ265" s="0"/>
      <c r="UGA265" s="0"/>
      <c r="UGB265" s="0"/>
      <c r="UGC265" s="0"/>
      <c r="UGD265" s="0"/>
      <c r="UGE265" s="0"/>
      <c r="UGF265" s="0"/>
      <c r="UGG265" s="0"/>
      <c r="UGH265" s="0"/>
      <c r="UGI265" s="0"/>
      <c r="UGJ265" s="0"/>
      <c r="UGK265" s="0"/>
      <c r="UGL265" s="0"/>
      <c r="UGM265" s="0"/>
      <c r="UGN265" s="0"/>
      <c r="UGO265" s="0"/>
      <c r="UGP265" s="0"/>
      <c r="UGQ265" s="0"/>
      <c r="UGR265" s="0"/>
      <c r="UGS265" s="0"/>
      <c r="UGT265" s="0"/>
      <c r="UGU265" s="0"/>
      <c r="UGV265" s="0"/>
      <c r="UGW265" s="0"/>
      <c r="UGX265" s="0"/>
      <c r="UGY265" s="0"/>
      <c r="UGZ265" s="0"/>
      <c r="UHA265" s="0"/>
      <c r="UHB265" s="0"/>
      <c r="UHC265" s="0"/>
      <c r="UHD265" s="0"/>
      <c r="UHE265" s="0"/>
      <c r="UHF265" s="0"/>
      <c r="UHG265" s="0"/>
      <c r="UHH265" s="0"/>
      <c r="UHI265" s="0"/>
      <c r="UHJ265" s="0"/>
      <c r="UHK265" s="0"/>
      <c r="UHL265" s="0"/>
      <c r="UHM265" s="0"/>
      <c r="UHN265" s="0"/>
      <c r="UHO265" s="0"/>
      <c r="UHP265" s="0"/>
      <c r="UHQ265" s="0"/>
      <c r="UHR265" s="0"/>
      <c r="UHS265" s="0"/>
      <c r="UHT265" s="0"/>
      <c r="UHU265" s="0"/>
      <c r="UHV265" s="0"/>
      <c r="UHW265" s="0"/>
      <c r="UHX265" s="0"/>
      <c r="UHY265" s="0"/>
      <c r="UHZ265" s="0"/>
      <c r="UIA265" s="0"/>
      <c r="UIB265" s="0"/>
      <c r="UIC265" s="0"/>
      <c r="UID265" s="0"/>
      <c r="UIE265" s="0"/>
      <c r="UIF265" s="0"/>
      <c r="UIG265" s="0"/>
      <c r="UIH265" s="0"/>
      <c r="UII265" s="0"/>
      <c r="UIJ265" s="0"/>
      <c r="UIK265" s="0"/>
      <c r="UIL265" s="0"/>
      <c r="UIM265" s="0"/>
      <c r="UIN265" s="0"/>
      <c r="UIO265" s="0"/>
      <c r="UIP265" s="0"/>
      <c r="UIQ265" s="0"/>
      <c r="UIR265" s="0"/>
      <c r="UIS265" s="0"/>
      <c r="UIT265" s="0"/>
      <c r="UIU265" s="0"/>
      <c r="UIV265" s="0"/>
      <c r="UIW265" s="0"/>
      <c r="UIX265" s="0"/>
      <c r="UIY265" s="0"/>
      <c r="UIZ265" s="0"/>
      <c r="UJA265" s="0"/>
      <c r="UJB265" s="0"/>
      <c r="UJC265" s="0"/>
      <c r="UJD265" s="0"/>
      <c r="UJE265" s="0"/>
      <c r="UJF265" s="0"/>
      <c r="UJG265" s="0"/>
      <c r="UJH265" s="0"/>
      <c r="UJI265" s="0"/>
      <c r="UJJ265" s="0"/>
      <c r="UJK265" s="0"/>
      <c r="UJL265" s="0"/>
      <c r="UJM265" s="0"/>
      <c r="UJN265" s="0"/>
      <c r="UJO265" s="0"/>
      <c r="UJP265" s="0"/>
      <c r="UJQ265" s="0"/>
      <c r="UJR265" s="0"/>
      <c r="UJS265" s="0"/>
      <c r="UJT265" s="0"/>
      <c r="UJU265" s="0"/>
      <c r="UJV265" s="0"/>
      <c r="UJW265" s="0"/>
      <c r="UJX265" s="0"/>
      <c r="UJY265" s="0"/>
      <c r="UJZ265" s="0"/>
      <c r="UKA265" s="0"/>
      <c r="UKB265" s="0"/>
      <c r="UKC265" s="0"/>
      <c r="UKD265" s="0"/>
      <c r="UKE265" s="0"/>
      <c r="UKF265" s="0"/>
      <c r="UKG265" s="0"/>
      <c r="UKH265" s="0"/>
      <c r="UKI265" s="0"/>
      <c r="UKJ265" s="0"/>
      <c r="UKK265" s="0"/>
      <c r="UKL265" s="0"/>
      <c r="UKM265" s="0"/>
      <c r="UKN265" s="0"/>
      <c r="UKO265" s="0"/>
      <c r="UKP265" s="0"/>
      <c r="UKQ265" s="0"/>
      <c r="UKR265" s="0"/>
      <c r="UKS265" s="0"/>
      <c r="UKT265" s="0"/>
      <c r="UKU265" s="0"/>
      <c r="UKV265" s="0"/>
      <c r="UKW265" s="0"/>
      <c r="UKX265" s="0"/>
      <c r="UKY265" s="0"/>
      <c r="UKZ265" s="0"/>
      <c r="ULA265" s="0"/>
      <c r="ULB265" s="0"/>
      <c r="ULC265" s="0"/>
      <c r="ULD265" s="0"/>
      <c r="ULE265" s="0"/>
      <c r="ULF265" s="0"/>
      <c r="ULG265" s="0"/>
      <c r="ULH265" s="0"/>
      <c r="ULI265" s="0"/>
      <c r="ULJ265" s="0"/>
      <c r="ULK265" s="0"/>
      <c r="ULL265" s="0"/>
      <c r="ULM265" s="0"/>
      <c r="ULN265" s="0"/>
      <c r="ULO265" s="0"/>
      <c r="ULP265" s="0"/>
      <c r="ULQ265" s="0"/>
      <c r="ULR265" s="0"/>
      <c r="ULS265" s="0"/>
      <c r="ULT265" s="0"/>
      <c r="ULU265" s="0"/>
      <c r="ULV265" s="0"/>
      <c r="ULW265" s="0"/>
      <c r="ULX265" s="0"/>
      <c r="ULY265" s="0"/>
      <c r="ULZ265" s="0"/>
      <c r="UMA265" s="0"/>
      <c r="UMB265" s="0"/>
      <c r="UMC265" s="0"/>
      <c r="UMD265" s="0"/>
      <c r="UME265" s="0"/>
      <c r="UMF265" s="0"/>
      <c r="UMG265" s="0"/>
      <c r="UMH265" s="0"/>
      <c r="UMI265" s="0"/>
      <c r="UMJ265" s="0"/>
      <c r="UMK265" s="0"/>
      <c r="UML265" s="0"/>
      <c r="UMM265" s="0"/>
      <c r="UMN265" s="0"/>
      <c r="UMO265" s="0"/>
      <c r="UMP265" s="0"/>
      <c r="UMQ265" s="0"/>
      <c r="UMR265" s="0"/>
      <c r="UMS265" s="0"/>
      <c r="UMT265" s="0"/>
      <c r="UMU265" s="0"/>
      <c r="UMV265" s="0"/>
      <c r="UMW265" s="0"/>
      <c r="UMX265" s="0"/>
      <c r="UMY265" s="0"/>
      <c r="UMZ265" s="0"/>
      <c r="UNA265" s="0"/>
      <c r="UNB265" s="0"/>
      <c r="UNC265" s="0"/>
      <c r="UND265" s="0"/>
      <c r="UNE265" s="0"/>
      <c r="UNF265" s="0"/>
      <c r="UNG265" s="0"/>
      <c r="UNH265" s="0"/>
      <c r="UNI265" s="0"/>
      <c r="UNJ265" s="0"/>
      <c r="UNK265" s="0"/>
      <c r="UNL265" s="0"/>
      <c r="UNM265" s="0"/>
      <c r="UNN265" s="0"/>
      <c r="UNO265" s="0"/>
      <c r="UNP265" s="0"/>
      <c r="UNQ265" s="0"/>
      <c r="UNR265" s="0"/>
      <c r="UNS265" s="0"/>
      <c r="UNT265" s="0"/>
      <c r="UNU265" s="0"/>
      <c r="UNV265" s="0"/>
      <c r="UNW265" s="0"/>
      <c r="UNX265" s="0"/>
      <c r="UNY265" s="0"/>
      <c r="UNZ265" s="0"/>
      <c r="UOA265" s="0"/>
      <c r="UOB265" s="0"/>
      <c r="UOC265" s="0"/>
      <c r="UOD265" s="0"/>
      <c r="UOE265" s="0"/>
      <c r="UOF265" s="0"/>
      <c r="UOG265" s="0"/>
      <c r="UOH265" s="0"/>
      <c r="UOI265" s="0"/>
      <c r="UOJ265" s="0"/>
      <c r="UOK265" s="0"/>
      <c r="UOL265" s="0"/>
      <c r="UOM265" s="0"/>
      <c r="UON265" s="0"/>
      <c r="UOO265" s="0"/>
      <c r="UOP265" s="0"/>
      <c r="UOQ265" s="0"/>
      <c r="UOR265" s="0"/>
      <c r="UOS265" s="0"/>
      <c r="UOT265" s="0"/>
      <c r="UOU265" s="0"/>
      <c r="UOV265" s="0"/>
      <c r="UOW265" s="0"/>
      <c r="UOX265" s="0"/>
      <c r="UOY265" s="0"/>
      <c r="UOZ265" s="0"/>
      <c r="UPA265" s="0"/>
      <c r="UPB265" s="0"/>
      <c r="UPC265" s="0"/>
      <c r="UPD265" s="0"/>
      <c r="UPE265" s="0"/>
      <c r="UPF265" s="0"/>
      <c r="UPG265" s="0"/>
      <c r="UPH265" s="0"/>
      <c r="UPI265" s="0"/>
      <c r="UPJ265" s="0"/>
      <c r="UPK265" s="0"/>
      <c r="UPL265" s="0"/>
      <c r="UPM265" s="0"/>
      <c r="UPN265" s="0"/>
      <c r="UPO265" s="0"/>
      <c r="UPP265" s="0"/>
      <c r="UPQ265" s="0"/>
      <c r="UPR265" s="0"/>
      <c r="UPS265" s="0"/>
      <c r="UPT265" s="0"/>
      <c r="UPU265" s="0"/>
      <c r="UPV265" s="0"/>
      <c r="UPW265" s="0"/>
      <c r="UPX265" s="0"/>
      <c r="UPY265" s="0"/>
      <c r="UPZ265" s="0"/>
      <c r="UQA265" s="0"/>
      <c r="UQB265" s="0"/>
      <c r="UQC265" s="0"/>
      <c r="UQD265" s="0"/>
      <c r="UQE265" s="0"/>
      <c r="UQF265" s="0"/>
      <c r="UQG265" s="0"/>
      <c r="UQH265" s="0"/>
      <c r="UQI265" s="0"/>
      <c r="UQJ265" s="0"/>
      <c r="UQK265" s="0"/>
      <c r="UQL265" s="0"/>
      <c r="UQM265" s="0"/>
      <c r="UQN265" s="0"/>
      <c r="UQO265" s="0"/>
      <c r="UQP265" s="0"/>
      <c r="UQQ265" s="0"/>
      <c r="UQR265" s="0"/>
      <c r="UQS265" s="0"/>
      <c r="UQT265" s="0"/>
      <c r="UQU265" s="0"/>
      <c r="UQV265" s="0"/>
      <c r="UQW265" s="0"/>
      <c r="UQX265" s="0"/>
      <c r="UQY265" s="0"/>
      <c r="UQZ265" s="0"/>
      <c r="URA265" s="0"/>
      <c r="URB265" s="0"/>
      <c r="URC265" s="0"/>
      <c r="URD265" s="0"/>
      <c r="URE265" s="0"/>
      <c r="URF265" s="0"/>
      <c r="URG265" s="0"/>
      <c r="URH265" s="0"/>
      <c r="URI265" s="0"/>
      <c r="URJ265" s="0"/>
      <c r="URK265" s="0"/>
      <c r="URL265" s="0"/>
      <c r="URM265" s="0"/>
      <c r="URN265" s="0"/>
      <c r="URO265" s="0"/>
      <c r="URP265" s="0"/>
      <c r="URQ265" s="0"/>
      <c r="URR265" s="0"/>
      <c r="URS265" s="0"/>
      <c r="URT265" s="0"/>
      <c r="URU265" s="0"/>
      <c r="URV265" s="0"/>
      <c r="URW265" s="0"/>
      <c r="URX265" s="0"/>
      <c r="URY265" s="0"/>
      <c r="URZ265" s="0"/>
      <c r="USA265" s="0"/>
      <c r="USB265" s="0"/>
      <c r="USC265" s="0"/>
      <c r="USD265" s="0"/>
      <c r="USE265" s="0"/>
      <c r="USF265" s="0"/>
      <c r="USG265" s="0"/>
      <c r="USH265" s="0"/>
      <c r="USI265" s="0"/>
      <c r="USJ265" s="0"/>
      <c r="USK265" s="0"/>
      <c r="USL265" s="0"/>
      <c r="USM265" s="0"/>
      <c r="USN265" s="0"/>
      <c r="USO265" s="0"/>
      <c r="USP265" s="0"/>
      <c r="USQ265" s="0"/>
      <c r="USR265" s="0"/>
      <c r="USS265" s="0"/>
      <c r="UST265" s="0"/>
      <c r="USU265" s="0"/>
      <c r="USV265" s="0"/>
      <c r="USW265" s="0"/>
      <c r="USX265" s="0"/>
      <c r="USY265" s="0"/>
      <c r="USZ265" s="0"/>
      <c r="UTA265" s="0"/>
      <c r="UTB265" s="0"/>
      <c r="UTC265" s="0"/>
      <c r="UTD265" s="0"/>
      <c r="UTE265" s="0"/>
      <c r="UTF265" s="0"/>
      <c r="UTG265" s="0"/>
      <c r="UTH265" s="0"/>
      <c r="UTI265" s="0"/>
      <c r="UTJ265" s="0"/>
      <c r="UTK265" s="0"/>
      <c r="UTL265" s="0"/>
      <c r="UTM265" s="0"/>
      <c r="UTN265" s="0"/>
      <c r="UTO265" s="0"/>
      <c r="UTP265" s="0"/>
      <c r="UTQ265" s="0"/>
      <c r="UTR265" s="0"/>
      <c r="UTS265" s="0"/>
      <c r="UTT265" s="0"/>
      <c r="UTU265" s="0"/>
      <c r="UTV265" s="0"/>
      <c r="UTW265" s="0"/>
      <c r="UTX265" s="0"/>
      <c r="UTY265" s="0"/>
      <c r="UTZ265" s="0"/>
      <c r="UUA265" s="0"/>
      <c r="UUB265" s="0"/>
      <c r="UUC265" s="0"/>
      <c r="UUD265" s="0"/>
      <c r="UUE265" s="0"/>
      <c r="UUF265" s="0"/>
      <c r="UUG265" s="0"/>
      <c r="UUH265" s="0"/>
      <c r="UUI265" s="0"/>
      <c r="UUJ265" s="0"/>
      <c r="UUK265" s="0"/>
      <c r="UUL265" s="0"/>
      <c r="UUM265" s="0"/>
      <c r="UUN265" s="0"/>
      <c r="UUO265" s="0"/>
      <c r="UUP265" s="0"/>
      <c r="UUQ265" s="0"/>
      <c r="UUR265" s="0"/>
      <c r="UUS265" s="0"/>
      <c r="UUT265" s="0"/>
      <c r="UUU265" s="0"/>
      <c r="UUV265" s="0"/>
      <c r="UUW265" s="0"/>
      <c r="UUX265" s="0"/>
      <c r="UUY265" s="0"/>
      <c r="UUZ265" s="0"/>
      <c r="UVA265" s="0"/>
      <c r="UVB265" s="0"/>
      <c r="UVC265" s="0"/>
      <c r="UVD265" s="0"/>
      <c r="UVE265" s="0"/>
      <c r="UVF265" s="0"/>
      <c r="UVG265" s="0"/>
      <c r="UVH265" s="0"/>
      <c r="UVI265" s="0"/>
      <c r="UVJ265" s="0"/>
      <c r="UVK265" s="0"/>
      <c r="UVL265" s="0"/>
      <c r="UVM265" s="0"/>
      <c r="UVN265" s="0"/>
      <c r="UVO265" s="0"/>
      <c r="UVP265" s="0"/>
      <c r="UVQ265" s="0"/>
      <c r="UVR265" s="0"/>
      <c r="UVS265" s="0"/>
      <c r="UVT265" s="0"/>
      <c r="UVU265" s="0"/>
      <c r="UVV265" s="0"/>
      <c r="UVW265" s="0"/>
      <c r="UVX265" s="0"/>
      <c r="UVY265" s="0"/>
      <c r="UVZ265" s="0"/>
      <c r="UWA265" s="0"/>
      <c r="UWB265" s="0"/>
      <c r="UWC265" s="0"/>
      <c r="UWD265" s="0"/>
      <c r="UWE265" s="0"/>
      <c r="UWF265" s="0"/>
      <c r="UWG265" s="0"/>
      <c r="UWH265" s="0"/>
      <c r="UWI265" s="0"/>
      <c r="UWJ265" s="0"/>
      <c r="UWK265" s="0"/>
      <c r="UWL265" s="0"/>
      <c r="UWM265" s="0"/>
      <c r="UWN265" s="0"/>
      <c r="UWO265" s="0"/>
      <c r="UWP265" s="0"/>
      <c r="UWQ265" s="0"/>
      <c r="UWR265" s="0"/>
      <c r="UWS265" s="0"/>
      <c r="UWT265" s="0"/>
      <c r="UWU265" s="0"/>
      <c r="UWV265" s="0"/>
      <c r="UWW265" s="0"/>
      <c r="UWX265" s="0"/>
      <c r="UWY265" s="0"/>
      <c r="UWZ265" s="0"/>
      <c r="UXA265" s="0"/>
      <c r="UXB265" s="0"/>
      <c r="UXC265" s="0"/>
      <c r="UXD265" s="0"/>
      <c r="UXE265" s="0"/>
      <c r="UXF265" s="0"/>
      <c r="UXG265" s="0"/>
      <c r="UXH265" s="0"/>
      <c r="UXI265" s="0"/>
      <c r="UXJ265" s="0"/>
      <c r="UXK265" s="0"/>
      <c r="UXL265" s="0"/>
      <c r="UXM265" s="0"/>
      <c r="UXN265" s="0"/>
      <c r="UXO265" s="0"/>
      <c r="UXP265" s="0"/>
      <c r="UXQ265" s="0"/>
      <c r="UXR265" s="0"/>
      <c r="UXS265" s="0"/>
      <c r="UXT265" s="0"/>
      <c r="UXU265" s="0"/>
      <c r="UXV265" s="0"/>
      <c r="UXW265" s="0"/>
      <c r="UXX265" s="0"/>
      <c r="UXY265" s="0"/>
      <c r="UXZ265" s="0"/>
      <c r="UYA265" s="0"/>
      <c r="UYB265" s="0"/>
      <c r="UYC265" s="0"/>
      <c r="UYD265" s="0"/>
      <c r="UYE265" s="0"/>
      <c r="UYF265" s="0"/>
      <c r="UYG265" s="0"/>
      <c r="UYH265" s="0"/>
      <c r="UYI265" s="0"/>
      <c r="UYJ265" s="0"/>
      <c r="UYK265" s="0"/>
      <c r="UYL265" s="0"/>
      <c r="UYM265" s="0"/>
      <c r="UYN265" s="0"/>
      <c r="UYO265" s="0"/>
      <c r="UYP265" s="0"/>
      <c r="UYQ265" s="0"/>
      <c r="UYR265" s="0"/>
      <c r="UYS265" s="0"/>
      <c r="UYT265" s="0"/>
      <c r="UYU265" s="0"/>
      <c r="UYV265" s="0"/>
      <c r="UYW265" s="0"/>
      <c r="UYX265" s="0"/>
      <c r="UYY265" s="0"/>
      <c r="UYZ265" s="0"/>
      <c r="UZA265" s="0"/>
      <c r="UZB265" s="0"/>
      <c r="UZC265" s="0"/>
      <c r="UZD265" s="0"/>
      <c r="UZE265" s="0"/>
      <c r="UZF265" s="0"/>
      <c r="UZG265" s="0"/>
      <c r="UZH265" s="0"/>
      <c r="UZI265" s="0"/>
      <c r="UZJ265" s="0"/>
      <c r="UZK265" s="0"/>
      <c r="UZL265" s="0"/>
      <c r="UZM265" s="0"/>
      <c r="UZN265" s="0"/>
      <c r="UZO265" s="0"/>
      <c r="UZP265" s="0"/>
      <c r="UZQ265" s="0"/>
      <c r="UZR265" s="0"/>
      <c r="UZS265" s="0"/>
      <c r="UZT265" s="0"/>
      <c r="UZU265" s="0"/>
      <c r="UZV265" s="0"/>
      <c r="UZW265" s="0"/>
      <c r="UZX265" s="0"/>
      <c r="UZY265" s="0"/>
      <c r="UZZ265" s="0"/>
      <c r="VAA265" s="0"/>
      <c r="VAB265" s="0"/>
      <c r="VAC265" s="0"/>
      <c r="VAD265" s="0"/>
      <c r="VAE265" s="0"/>
      <c r="VAF265" s="0"/>
      <c r="VAG265" s="0"/>
      <c r="VAH265" s="0"/>
      <c r="VAI265" s="0"/>
      <c r="VAJ265" s="0"/>
      <c r="VAK265" s="0"/>
      <c r="VAL265" s="0"/>
      <c r="VAM265" s="0"/>
      <c r="VAN265" s="0"/>
      <c r="VAO265" s="0"/>
      <c r="VAP265" s="0"/>
      <c r="VAQ265" s="0"/>
      <c r="VAR265" s="0"/>
      <c r="VAS265" s="0"/>
      <c r="VAT265" s="0"/>
      <c r="VAU265" s="0"/>
      <c r="VAV265" s="0"/>
      <c r="VAW265" s="0"/>
      <c r="VAX265" s="0"/>
      <c r="VAY265" s="0"/>
      <c r="VAZ265" s="0"/>
      <c r="VBA265" s="0"/>
      <c r="VBB265" s="0"/>
      <c r="VBC265" s="0"/>
      <c r="VBD265" s="0"/>
      <c r="VBE265" s="0"/>
      <c r="VBF265" s="0"/>
      <c r="VBG265" s="0"/>
      <c r="VBH265" s="0"/>
      <c r="VBI265" s="0"/>
      <c r="VBJ265" s="0"/>
      <c r="VBK265" s="0"/>
      <c r="VBL265" s="0"/>
      <c r="VBM265" s="0"/>
      <c r="VBN265" s="0"/>
      <c r="VBO265" s="0"/>
      <c r="VBP265" s="0"/>
      <c r="VBQ265" s="0"/>
      <c r="VBR265" s="0"/>
      <c r="VBS265" s="0"/>
      <c r="VBT265" s="0"/>
      <c r="VBU265" s="0"/>
      <c r="VBV265" s="0"/>
      <c r="VBW265" s="0"/>
      <c r="VBX265" s="0"/>
      <c r="VBY265" s="0"/>
      <c r="VBZ265" s="0"/>
      <c r="VCA265" s="0"/>
      <c r="VCB265" s="0"/>
      <c r="VCC265" s="0"/>
      <c r="VCD265" s="0"/>
      <c r="VCE265" s="0"/>
      <c r="VCF265" s="0"/>
      <c r="VCG265" s="0"/>
      <c r="VCH265" s="0"/>
      <c r="VCI265" s="0"/>
      <c r="VCJ265" s="0"/>
      <c r="VCK265" s="0"/>
      <c r="VCL265" s="0"/>
      <c r="VCM265" s="0"/>
      <c r="VCN265" s="0"/>
      <c r="VCO265" s="0"/>
      <c r="VCP265" s="0"/>
      <c r="VCQ265" s="0"/>
      <c r="VCR265" s="0"/>
      <c r="VCS265" s="0"/>
      <c r="VCT265" s="0"/>
      <c r="VCU265" s="0"/>
      <c r="VCV265" s="0"/>
      <c r="VCW265" s="0"/>
      <c r="VCX265" s="0"/>
      <c r="VCY265" s="0"/>
      <c r="VCZ265" s="0"/>
      <c r="VDA265" s="0"/>
      <c r="VDB265" s="0"/>
      <c r="VDC265" s="0"/>
      <c r="VDD265" s="0"/>
      <c r="VDE265" s="0"/>
      <c r="VDF265" s="0"/>
      <c r="VDG265" s="0"/>
      <c r="VDH265" s="0"/>
      <c r="VDI265" s="0"/>
      <c r="VDJ265" s="0"/>
      <c r="VDK265" s="0"/>
      <c r="VDL265" s="0"/>
      <c r="VDM265" s="0"/>
      <c r="VDN265" s="0"/>
      <c r="VDO265" s="0"/>
      <c r="VDP265" s="0"/>
      <c r="VDQ265" s="0"/>
      <c r="VDR265" s="0"/>
      <c r="VDS265" s="0"/>
      <c r="VDT265" s="0"/>
      <c r="VDU265" s="0"/>
      <c r="VDV265" s="0"/>
      <c r="VDW265" s="0"/>
      <c r="VDX265" s="0"/>
      <c r="VDY265" s="0"/>
      <c r="VDZ265" s="0"/>
      <c r="VEA265" s="0"/>
      <c r="VEB265" s="0"/>
      <c r="VEC265" s="0"/>
      <c r="VED265" s="0"/>
      <c r="VEE265" s="0"/>
      <c r="VEF265" s="0"/>
      <c r="VEG265" s="0"/>
      <c r="VEH265" s="0"/>
      <c r="VEI265" s="0"/>
      <c r="VEJ265" s="0"/>
      <c r="VEK265" s="0"/>
      <c r="VEL265" s="0"/>
      <c r="VEM265" s="0"/>
      <c r="VEN265" s="0"/>
      <c r="VEO265" s="0"/>
      <c r="VEP265" s="0"/>
      <c r="VEQ265" s="0"/>
      <c r="VER265" s="0"/>
      <c r="VES265" s="0"/>
      <c r="VET265" s="0"/>
      <c r="VEU265" s="0"/>
      <c r="VEV265" s="0"/>
      <c r="VEW265" s="0"/>
      <c r="VEX265" s="0"/>
      <c r="VEY265" s="0"/>
      <c r="VEZ265" s="0"/>
      <c r="VFA265" s="0"/>
      <c r="VFB265" s="0"/>
      <c r="VFC265" s="0"/>
      <c r="VFD265" s="0"/>
      <c r="VFE265" s="0"/>
      <c r="VFF265" s="0"/>
      <c r="VFG265" s="0"/>
      <c r="VFH265" s="0"/>
      <c r="VFI265" s="0"/>
      <c r="VFJ265" s="0"/>
      <c r="VFK265" s="0"/>
      <c r="VFL265" s="0"/>
      <c r="VFM265" s="0"/>
      <c r="VFN265" s="0"/>
      <c r="VFO265" s="0"/>
      <c r="VFP265" s="0"/>
      <c r="VFQ265" s="0"/>
      <c r="VFR265" s="0"/>
      <c r="VFS265" s="0"/>
      <c r="VFT265" s="0"/>
      <c r="VFU265" s="0"/>
      <c r="VFV265" s="0"/>
      <c r="VFW265" s="0"/>
      <c r="VFX265" s="0"/>
      <c r="VFY265" s="0"/>
      <c r="VFZ265" s="0"/>
      <c r="VGA265" s="0"/>
      <c r="VGB265" s="0"/>
      <c r="VGC265" s="0"/>
      <c r="VGD265" s="0"/>
      <c r="VGE265" s="0"/>
      <c r="VGF265" s="0"/>
      <c r="VGG265" s="0"/>
      <c r="VGH265" s="0"/>
      <c r="VGI265" s="0"/>
      <c r="VGJ265" s="0"/>
      <c r="VGK265" s="0"/>
      <c r="VGL265" s="0"/>
      <c r="VGM265" s="0"/>
      <c r="VGN265" s="0"/>
      <c r="VGO265" s="0"/>
      <c r="VGP265" s="0"/>
      <c r="VGQ265" s="0"/>
      <c r="VGR265" s="0"/>
      <c r="VGS265" s="0"/>
      <c r="VGT265" s="0"/>
      <c r="VGU265" s="0"/>
      <c r="VGV265" s="0"/>
      <c r="VGW265" s="0"/>
      <c r="VGX265" s="0"/>
      <c r="VGY265" s="0"/>
      <c r="VGZ265" s="0"/>
      <c r="VHA265" s="0"/>
      <c r="VHB265" s="0"/>
      <c r="VHC265" s="0"/>
      <c r="VHD265" s="0"/>
      <c r="VHE265" s="0"/>
      <c r="VHF265" s="0"/>
      <c r="VHG265" s="0"/>
      <c r="VHH265" s="0"/>
      <c r="VHI265" s="0"/>
      <c r="VHJ265" s="0"/>
      <c r="VHK265" s="0"/>
      <c r="VHL265" s="0"/>
      <c r="VHM265" s="0"/>
      <c r="VHN265" s="0"/>
      <c r="VHO265" s="0"/>
      <c r="VHP265" s="0"/>
      <c r="VHQ265" s="0"/>
      <c r="VHR265" s="0"/>
      <c r="VHS265" s="0"/>
      <c r="VHT265" s="0"/>
      <c r="VHU265" s="0"/>
      <c r="VHV265" s="0"/>
      <c r="VHW265" s="0"/>
      <c r="VHX265" s="0"/>
      <c r="VHY265" s="0"/>
      <c r="VHZ265" s="0"/>
      <c r="VIA265" s="0"/>
      <c r="VIB265" s="0"/>
      <c r="VIC265" s="0"/>
      <c r="VID265" s="0"/>
      <c r="VIE265" s="0"/>
      <c r="VIF265" s="0"/>
      <c r="VIG265" s="0"/>
      <c r="VIH265" s="0"/>
      <c r="VII265" s="0"/>
      <c r="VIJ265" s="0"/>
      <c r="VIK265" s="0"/>
      <c r="VIL265" s="0"/>
      <c r="VIM265" s="0"/>
      <c r="VIN265" s="0"/>
      <c r="VIO265" s="0"/>
      <c r="VIP265" s="0"/>
      <c r="VIQ265" s="0"/>
      <c r="VIR265" s="0"/>
      <c r="VIS265" s="0"/>
      <c r="VIT265" s="0"/>
      <c r="VIU265" s="0"/>
      <c r="VIV265" s="0"/>
      <c r="VIW265" s="0"/>
      <c r="VIX265" s="0"/>
      <c r="VIY265" s="0"/>
      <c r="VIZ265" s="0"/>
      <c r="VJA265" s="0"/>
      <c r="VJB265" s="0"/>
      <c r="VJC265" s="0"/>
      <c r="VJD265" s="0"/>
      <c r="VJE265" s="0"/>
      <c r="VJF265" s="0"/>
      <c r="VJG265" s="0"/>
      <c r="VJH265" s="0"/>
      <c r="VJI265" s="0"/>
      <c r="VJJ265" s="0"/>
      <c r="VJK265" s="0"/>
      <c r="VJL265" s="0"/>
      <c r="VJM265" s="0"/>
      <c r="VJN265" s="0"/>
      <c r="VJO265" s="0"/>
      <c r="VJP265" s="0"/>
      <c r="VJQ265" s="0"/>
      <c r="VJR265" s="0"/>
      <c r="VJS265" s="0"/>
      <c r="VJT265" s="0"/>
      <c r="VJU265" s="0"/>
      <c r="VJV265" s="0"/>
      <c r="VJW265" s="0"/>
      <c r="VJX265" s="0"/>
      <c r="VJY265" s="0"/>
      <c r="VJZ265" s="0"/>
      <c r="VKA265" s="0"/>
      <c r="VKB265" s="0"/>
      <c r="VKC265" s="0"/>
      <c r="VKD265" s="0"/>
      <c r="VKE265" s="0"/>
      <c r="VKF265" s="0"/>
      <c r="VKG265" s="0"/>
      <c r="VKH265" s="0"/>
      <c r="VKI265" s="0"/>
      <c r="VKJ265" s="0"/>
      <c r="VKK265" s="0"/>
      <c r="VKL265" s="0"/>
      <c r="VKM265" s="0"/>
      <c r="VKN265" s="0"/>
      <c r="VKO265" s="0"/>
      <c r="VKP265" s="0"/>
      <c r="VKQ265" s="0"/>
      <c r="VKR265" s="0"/>
      <c r="VKS265" s="0"/>
      <c r="VKT265" s="0"/>
      <c r="VKU265" s="0"/>
      <c r="VKV265" s="0"/>
      <c r="VKW265" s="0"/>
      <c r="VKX265" s="0"/>
      <c r="VKY265" s="0"/>
      <c r="VKZ265" s="0"/>
      <c r="VLA265" s="0"/>
      <c r="VLB265" s="0"/>
      <c r="VLC265" s="0"/>
      <c r="VLD265" s="0"/>
      <c r="VLE265" s="0"/>
      <c r="VLF265" s="0"/>
      <c r="VLG265" s="0"/>
      <c r="VLH265" s="0"/>
      <c r="VLI265" s="0"/>
      <c r="VLJ265" s="0"/>
      <c r="VLK265" s="0"/>
      <c r="VLL265" s="0"/>
      <c r="VLM265" s="0"/>
      <c r="VLN265" s="0"/>
      <c r="VLO265" s="0"/>
      <c r="VLP265" s="0"/>
      <c r="VLQ265" s="0"/>
      <c r="VLR265" s="0"/>
      <c r="VLS265" s="0"/>
      <c r="VLT265" s="0"/>
      <c r="VLU265" s="0"/>
      <c r="VLV265" s="0"/>
      <c r="VLW265" s="0"/>
      <c r="VLX265" s="0"/>
      <c r="VLY265" s="0"/>
      <c r="VLZ265" s="0"/>
      <c r="VMA265" s="0"/>
      <c r="VMB265" s="0"/>
      <c r="VMC265" s="0"/>
      <c r="VMD265" s="0"/>
      <c r="VME265" s="0"/>
      <c r="VMF265" s="0"/>
      <c r="VMG265" s="0"/>
      <c r="VMH265" s="0"/>
      <c r="VMI265" s="0"/>
      <c r="VMJ265" s="0"/>
      <c r="VMK265" s="0"/>
      <c r="VML265" s="0"/>
      <c r="VMM265" s="0"/>
      <c r="VMN265" s="0"/>
      <c r="VMO265" s="0"/>
      <c r="VMP265" s="0"/>
      <c r="VMQ265" s="0"/>
      <c r="VMR265" s="0"/>
      <c r="VMS265" s="0"/>
      <c r="VMT265" s="0"/>
      <c r="VMU265" s="0"/>
      <c r="VMV265" s="0"/>
      <c r="VMW265" s="0"/>
      <c r="VMX265" s="0"/>
      <c r="VMY265" s="0"/>
      <c r="VMZ265" s="0"/>
      <c r="VNA265" s="0"/>
      <c r="VNB265" s="0"/>
      <c r="VNC265" s="0"/>
      <c r="VND265" s="0"/>
      <c r="VNE265" s="0"/>
      <c r="VNF265" s="0"/>
      <c r="VNG265" s="0"/>
      <c r="VNH265" s="0"/>
      <c r="VNI265" s="0"/>
      <c r="VNJ265" s="0"/>
      <c r="VNK265" s="0"/>
      <c r="VNL265" s="0"/>
      <c r="VNM265" s="0"/>
      <c r="VNN265" s="0"/>
      <c r="VNO265" s="0"/>
      <c r="VNP265" s="0"/>
      <c r="VNQ265" s="0"/>
      <c r="VNR265" s="0"/>
      <c r="VNS265" s="0"/>
      <c r="VNT265" s="0"/>
      <c r="VNU265" s="0"/>
      <c r="VNV265" s="0"/>
      <c r="VNW265" s="0"/>
      <c r="VNX265" s="0"/>
      <c r="VNY265" s="0"/>
      <c r="VNZ265" s="0"/>
      <c r="VOA265" s="0"/>
      <c r="VOB265" s="0"/>
      <c r="VOC265" s="0"/>
      <c r="VOD265" s="0"/>
      <c r="VOE265" s="0"/>
      <c r="VOF265" s="0"/>
      <c r="VOG265" s="0"/>
      <c r="VOH265" s="0"/>
      <c r="VOI265" s="0"/>
      <c r="VOJ265" s="0"/>
      <c r="VOK265" s="0"/>
      <c r="VOL265" s="0"/>
      <c r="VOM265" s="0"/>
      <c r="VON265" s="0"/>
      <c r="VOO265" s="0"/>
      <c r="VOP265" s="0"/>
      <c r="VOQ265" s="0"/>
      <c r="VOR265" s="0"/>
      <c r="VOS265" s="0"/>
      <c r="VOT265" s="0"/>
      <c r="VOU265" s="0"/>
      <c r="VOV265" s="0"/>
      <c r="VOW265" s="0"/>
      <c r="VOX265" s="0"/>
      <c r="VOY265" s="0"/>
      <c r="VOZ265" s="0"/>
      <c r="VPA265" s="0"/>
      <c r="VPB265" s="0"/>
      <c r="VPC265" s="0"/>
      <c r="VPD265" s="0"/>
      <c r="VPE265" s="0"/>
      <c r="VPF265" s="0"/>
      <c r="VPG265" s="0"/>
      <c r="VPH265" s="0"/>
      <c r="VPI265" s="0"/>
      <c r="VPJ265" s="0"/>
      <c r="VPK265" s="0"/>
      <c r="VPL265" s="0"/>
      <c r="VPM265" s="0"/>
      <c r="VPN265" s="0"/>
      <c r="VPO265" s="0"/>
      <c r="VPP265" s="0"/>
      <c r="VPQ265" s="0"/>
      <c r="VPR265" s="0"/>
      <c r="VPS265" s="0"/>
      <c r="VPT265" s="0"/>
      <c r="VPU265" s="0"/>
      <c r="VPV265" s="0"/>
      <c r="VPW265" s="0"/>
      <c r="VPX265" s="0"/>
      <c r="VPY265" s="0"/>
      <c r="VPZ265" s="0"/>
      <c r="VQA265" s="0"/>
      <c r="VQB265" s="0"/>
      <c r="VQC265" s="0"/>
      <c r="VQD265" s="0"/>
      <c r="VQE265" s="0"/>
      <c r="VQF265" s="0"/>
      <c r="VQG265" s="0"/>
      <c r="VQH265" s="0"/>
      <c r="VQI265" s="0"/>
      <c r="VQJ265" s="0"/>
      <c r="VQK265" s="0"/>
      <c r="VQL265" s="0"/>
      <c r="VQM265" s="0"/>
      <c r="VQN265" s="0"/>
      <c r="VQO265" s="0"/>
      <c r="VQP265" s="0"/>
      <c r="VQQ265" s="0"/>
      <c r="VQR265" s="0"/>
      <c r="VQS265" s="0"/>
      <c r="VQT265" s="0"/>
      <c r="VQU265" s="0"/>
      <c r="VQV265" s="0"/>
      <c r="VQW265" s="0"/>
      <c r="VQX265" s="0"/>
      <c r="VQY265" s="0"/>
      <c r="VQZ265" s="0"/>
      <c r="VRA265" s="0"/>
      <c r="VRB265" s="0"/>
      <c r="VRC265" s="0"/>
      <c r="VRD265" s="0"/>
      <c r="VRE265" s="0"/>
      <c r="VRF265" s="0"/>
      <c r="VRG265" s="0"/>
      <c r="VRH265" s="0"/>
      <c r="VRI265" s="0"/>
      <c r="VRJ265" s="0"/>
      <c r="VRK265" s="0"/>
      <c r="VRL265" s="0"/>
      <c r="VRM265" s="0"/>
      <c r="VRN265" s="0"/>
      <c r="VRO265" s="0"/>
      <c r="VRP265" s="0"/>
      <c r="VRQ265" s="0"/>
      <c r="VRR265" s="0"/>
      <c r="VRS265" s="0"/>
      <c r="VRT265" s="0"/>
      <c r="VRU265" s="0"/>
      <c r="VRV265" s="0"/>
      <c r="VRW265" s="0"/>
      <c r="VRX265" s="0"/>
      <c r="VRY265" s="0"/>
      <c r="VRZ265" s="0"/>
      <c r="VSA265" s="0"/>
      <c r="VSB265" s="0"/>
      <c r="VSC265" s="0"/>
      <c r="VSD265" s="0"/>
      <c r="VSE265" s="0"/>
      <c r="VSF265" s="0"/>
      <c r="VSG265" s="0"/>
      <c r="VSH265" s="0"/>
      <c r="VSI265" s="0"/>
      <c r="VSJ265" s="0"/>
      <c r="VSK265" s="0"/>
      <c r="VSL265" s="0"/>
      <c r="VSM265" s="0"/>
      <c r="VSN265" s="0"/>
      <c r="VSO265" s="0"/>
      <c r="VSP265" s="0"/>
      <c r="VSQ265" s="0"/>
      <c r="VSR265" s="0"/>
      <c r="VSS265" s="0"/>
      <c r="VST265" s="0"/>
      <c r="VSU265" s="0"/>
      <c r="VSV265" s="0"/>
      <c r="VSW265" s="0"/>
      <c r="VSX265" s="0"/>
      <c r="VSY265" s="0"/>
      <c r="VSZ265" s="0"/>
      <c r="VTA265" s="0"/>
      <c r="VTB265" s="0"/>
      <c r="VTC265" s="0"/>
      <c r="VTD265" s="0"/>
      <c r="VTE265" s="0"/>
      <c r="VTF265" s="0"/>
      <c r="VTG265" s="0"/>
      <c r="VTH265" s="0"/>
      <c r="VTI265" s="0"/>
      <c r="VTJ265" s="0"/>
      <c r="VTK265" s="0"/>
      <c r="VTL265" s="0"/>
      <c r="VTM265" s="0"/>
      <c r="VTN265" s="0"/>
      <c r="VTO265" s="0"/>
      <c r="VTP265" s="0"/>
      <c r="VTQ265" s="0"/>
      <c r="VTR265" s="0"/>
      <c r="VTS265" s="0"/>
      <c r="VTT265" s="0"/>
      <c r="VTU265" s="0"/>
      <c r="VTV265" s="0"/>
      <c r="VTW265" s="0"/>
      <c r="VTX265" s="0"/>
      <c r="VTY265" s="0"/>
      <c r="VTZ265" s="0"/>
      <c r="VUA265" s="0"/>
      <c r="VUB265" s="0"/>
      <c r="VUC265" s="0"/>
      <c r="VUD265" s="0"/>
      <c r="VUE265" s="0"/>
      <c r="VUF265" s="0"/>
      <c r="VUG265" s="0"/>
      <c r="VUH265" s="0"/>
      <c r="VUI265" s="0"/>
      <c r="VUJ265" s="0"/>
      <c r="VUK265" s="0"/>
      <c r="VUL265" s="0"/>
      <c r="VUM265" s="0"/>
      <c r="VUN265" s="0"/>
      <c r="VUO265" s="0"/>
      <c r="VUP265" s="0"/>
      <c r="VUQ265" s="0"/>
      <c r="VUR265" s="0"/>
      <c r="VUS265" s="0"/>
      <c r="VUT265" s="0"/>
      <c r="VUU265" s="0"/>
      <c r="VUV265" s="0"/>
      <c r="VUW265" s="0"/>
      <c r="VUX265" s="0"/>
      <c r="VUY265" s="0"/>
      <c r="VUZ265" s="0"/>
      <c r="VVA265" s="0"/>
      <c r="VVB265" s="0"/>
      <c r="VVC265" s="0"/>
      <c r="VVD265" s="0"/>
      <c r="VVE265" s="0"/>
      <c r="VVF265" s="0"/>
      <c r="VVG265" s="0"/>
      <c r="VVH265" s="0"/>
      <c r="VVI265" s="0"/>
      <c r="VVJ265" s="0"/>
      <c r="VVK265" s="0"/>
      <c r="VVL265" s="0"/>
      <c r="VVM265" s="0"/>
      <c r="VVN265" s="0"/>
      <c r="VVO265" s="0"/>
      <c r="VVP265" s="0"/>
      <c r="VVQ265" s="0"/>
      <c r="VVR265" s="0"/>
      <c r="VVS265" s="0"/>
      <c r="VVT265" s="0"/>
      <c r="VVU265" s="0"/>
      <c r="VVV265" s="0"/>
      <c r="VVW265" s="0"/>
      <c r="VVX265" s="0"/>
      <c r="VVY265" s="0"/>
      <c r="VVZ265" s="0"/>
      <c r="VWA265" s="0"/>
      <c r="VWB265" s="0"/>
      <c r="VWC265" s="0"/>
      <c r="VWD265" s="0"/>
      <c r="VWE265" s="0"/>
      <c r="VWF265" s="0"/>
      <c r="VWG265" s="0"/>
      <c r="VWH265" s="0"/>
      <c r="VWI265" s="0"/>
      <c r="VWJ265" s="0"/>
      <c r="VWK265" s="0"/>
      <c r="VWL265" s="0"/>
      <c r="VWM265" s="0"/>
      <c r="VWN265" s="0"/>
      <c r="VWO265" s="0"/>
      <c r="VWP265" s="0"/>
      <c r="VWQ265" s="0"/>
      <c r="VWR265" s="0"/>
      <c r="VWS265" s="0"/>
      <c r="VWT265" s="0"/>
      <c r="VWU265" s="0"/>
      <c r="VWV265" s="0"/>
      <c r="VWW265" s="0"/>
      <c r="VWX265" s="0"/>
      <c r="VWY265" s="0"/>
      <c r="VWZ265" s="0"/>
      <c r="VXA265" s="0"/>
      <c r="VXB265" s="0"/>
      <c r="VXC265" s="0"/>
      <c r="VXD265" s="0"/>
      <c r="VXE265" s="0"/>
      <c r="VXF265" s="0"/>
      <c r="VXG265" s="0"/>
      <c r="VXH265" s="0"/>
      <c r="VXI265" s="0"/>
      <c r="VXJ265" s="0"/>
      <c r="VXK265" s="0"/>
      <c r="VXL265" s="0"/>
      <c r="VXM265" s="0"/>
      <c r="VXN265" s="0"/>
      <c r="VXO265" s="0"/>
      <c r="VXP265" s="0"/>
      <c r="VXQ265" s="0"/>
      <c r="VXR265" s="0"/>
      <c r="VXS265" s="0"/>
      <c r="VXT265" s="0"/>
      <c r="VXU265" s="0"/>
      <c r="VXV265" s="0"/>
      <c r="VXW265" s="0"/>
      <c r="VXX265" s="0"/>
      <c r="VXY265" s="0"/>
      <c r="VXZ265" s="0"/>
      <c r="VYA265" s="0"/>
      <c r="VYB265" s="0"/>
      <c r="VYC265" s="0"/>
      <c r="VYD265" s="0"/>
      <c r="VYE265" s="0"/>
      <c r="VYF265" s="0"/>
      <c r="VYG265" s="0"/>
      <c r="VYH265" s="0"/>
      <c r="VYI265" s="0"/>
      <c r="VYJ265" s="0"/>
      <c r="VYK265" s="0"/>
      <c r="VYL265" s="0"/>
      <c r="VYM265" s="0"/>
      <c r="VYN265" s="0"/>
      <c r="VYO265" s="0"/>
      <c r="VYP265" s="0"/>
      <c r="VYQ265" s="0"/>
      <c r="VYR265" s="0"/>
      <c r="VYS265" s="0"/>
      <c r="VYT265" s="0"/>
      <c r="VYU265" s="0"/>
      <c r="VYV265" s="0"/>
      <c r="VYW265" s="0"/>
      <c r="VYX265" s="0"/>
      <c r="VYY265" s="0"/>
      <c r="VYZ265" s="0"/>
      <c r="VZA265" s="0"/>
      <c r="VZB265" s="0"/>
      <c r="VZC265" s="0"/>
      <c r="VZD265" s="0"/>
      <c r="VZE265" s="0"/>
      <c r="VZF265" s="0"/>
      <c r="VZG265" s="0"/>
      <c r="VZH265" s="0"/>
      <c r="VZI265" s="0"/>
      <c r="VZJ265" s="0"/>
      <c r="VZK265" s="0"/>
      <c r="VZL265" s="0"/>
      <c r="VZM265" s="0"/>
      <c r="VZN265" s="0"/>
      <c r="VZO265" s="0"/>
      <c r="VZP265" s="0"/>
      <c r="VZQ265" s="0"/>
      <c r="VZR265" s="0"/>
      <c r="VZS265" s="0"/>
      <c r="VZT265" s="0"/>
      <c r="VZU265" s="0"/>
      <c r="VZV265" s="0"/>
      <c r="VZW265" s="0"/>
      <c r="VZX265" s="0"/>
      <c r="VZY265" s="0"/>
      <c r="VZZ265" s="0"/>
      <c r="WAA265" s="0"/>
      <c r="WAB265" s="0"/>
      <c r="WAC265" s="0"/>
      <c r="WAD265" s="0"/>
      <c r="WAE265" s="0"/>
      <c r="WAF265" s="0"/>
      <c r="WAG265" s="0"/>
      <c r="WAH265" s="0"/>
      <c r="WAI265" s="0"/>
      <c r="WAJ265" s="0"/>
      <c r="WAK265" s="0"/>
      <c r="WAL265" s="0"/>
      <c r="WAM265" s="0"/>
      <c r="WAN265" s="0"/>
      <c r="WAO265" s="0"/>
      <c r="WAP265" s="0"/>
      <c r="WAQ265" s="0"/>
      <c r="WAR265" s="0"/>
      <c r="WAS265" s="0"/>
      <c r="WAT265" s="0"/>
      <c r="WAU265" s="0"/>
      <c r="WAV265" s="0"/>
      <c r="WAW265" s="0"/>
      <c r="WAX265" s="0"/>
      <c r="WAY265" s="0"/>
      <c r="WAZ265" s="0"/>
      <c r="WBA265" s="0"/>
      <c r="WBB265" s="0"/>
      <c r="WBC265" s="0"/>
      <c r="WBD265" s="0"/>
      <c r="WBE265" s="0"/>
      <c r="WBF265" s="0"/>
      <c r="WBG265" s="0"/>
      <c r="WBH265" s="0"/>
      <c r="WBI265" s="0"/>
      <c r="WBJ265" s="0"/>
      <c r="WBK265" s="0"/>
      <c r="WBL265" s="0"/>
      <c r="WBM265" s="0"/>
      <c r="WBN265" s="0"/>
      <c r="WBO265" s="0"/>
      <c r="WBP265" s="0"/>
      <c r="WBQ265" s="0"/>
      <c r="WBR265" s="0"/>
      <c r="WBS265" s="0"/>
      <c r="WBT265" s="0"/>
      <c r="WBU265" s="0"/>
      <c r="WBV265" s="0"/>
      <c r="WBW265" s="0"/>
      <c r="WBX265" s="0"/>
      <c r="WBY265" s="0"/>
      <c r="WBZ265" s="0"/>
      <c r="WCA265" s="0"/>
      <c r="WCB265" s="0"/>
      <c r="WCC265" s="0"/>
      <c r="WCD265" s="0"/>
      <c r="WCE265" s="0"/>
      <c r="WCF265" s="0"/>
      <c r="WCG265" s="0"/>
      <c r="WCH265" s="0"/>
      <c r="WCI265" s="0"/>
      <c r="WCJ265" s="0"/>
      <c r="WCK265" s="0"/>
      <c r="WCL265" s="0"/>
      <c r="WCM265" s="0"/>
      <c r="WCN265" s="0"/>
      <c r="WCO265" s="0"/>
      <c r="WCP265" s="0"/>
      <c r="WCQ265" s="0"/>
      <c r="WCR265" s="0"/>
      <c r="WCS265" s="0"/>
      <c r="WCT265" s="0"/>
      <c r="WCU265" s="0"/>
      <c r="WCV265" s="0"/>
      <c r="WCW265" s="0"/>
      <c r="WCX265" s="0"/>
      <c r="WCY265" s="0"/>
      <c r="WCZ265" s="0"/>
      <c r="WDA265" s="0"/>
      <c r="WDB265" s="0"/>
      <c r="WDC265" s="0"/>
      <c r="WDD265" s="0"/>
      <c r="WDE265" s="0"/>
      <c r="WDF265" s="0"/>
      <c r="WDG265" s="0"/>
      <c r="WDH265" s="0"/>
      <c r="WDI265" s="0"/>
      <c r="WDJ265" s="0"/>
      <c r="WDK265" s="0"/>
      <c r="WDL265" s="0"/>
      <c r="WDM265" s="0"/>
      <c r="WDN265" s="0"/>
      <c r="WDO265" s="0"/>
      <c r="WDP265" s="0"/>
      <c r="WDQ265" s="0"/>
      <c r="WDR265" s="0"/>
      <c r="WDS265" s="0"/>
      <c r="WDT265" s="0"/>
      <c r="WDU265" s="0"/>
      <c r="WDV265" s="0"/>
      <c r="WDW265" s="0"/>
      <c r="WDX265" s="0"/>
      <c r="WDY265" s="0"/>
      <c r="WDZ265" s="0"/>
      <c r="WEA265" s="0"/>
      <c r="WEB265" s="0"/>
      <c r="WEC265" s="0"/>
      <c r="WED265" s="0"/>
      <c r="WEE265" s="0"/>
      <c r="WEF265" s="0"/>
      <c r="WEG265" s="0"/>
      <c r="WEH265" s="0"/>
      <c r="WEI265" s="0"/>
      <c r="WEJ265" s="0"/>
      <c r="WEK265" s="0"/>
      <c r="WEL265" s="0"/>
      <c r="WEM265" s="0"/>
      <c r="WEN265" s="0"/>
      <c r="WEO265" s="0"/>
      <c r="WEP265" s="0"/>
      <c r="WEQ265" s="0"/>
      <c r="WER265" s="0"/>
      <c r="WES265" s="0"/>
      <c r="WET265" s="0"/>
      <c r="WEU265" s="0"/>
      <c r="WEV265" s="0"/>
      <c r="WEW265" s="0"/>
      <c r="WEX265" s="0"/>
      <c r="WEY265" s="0"/>
      <c r="WEZ265" s="0"/>
      <c r="WFA265" s="0"/>
      <c r="WFB265" s="0"/>
      <c r="WFC265" s="0"/>
      <c r="WFD265" s="0"/>
      <c r="WFE265" s="0"/>
      <c r="WFF265" s="0"/>
      <c r="WFG265" s="0"/>
      <c r="WFH265" s="0"/>
      <c r="WFI265" s="0"/>
      <c r="WFJ265" s="0"/>
      <c r="WFK265" s="0"/>
      <c r="WFL265" s="0"/>
      <c r="WFM265" s="0"/>
      <c r="WFN265" s="0"/>
      <c r="WFO265" s="0"/>
      <c r="WFP265" s="0"/>
      <c r="WFQ265" s="0"/>
      <c r="WFR265" s="0"/>
      <c r="WFS265" s="0"/>
      <c r="WFT265" s="0"/>
      <c r="WFU265" s="0"/>
      <c r="WFV265" s="0"/>
      <c r="WFW265" s="0"/>
      <c r="WFX265" s="0"/>
      <c r="WFY265" s="0"/>
      <c r="WFZ265" s="0"/>
      <c r="WGA265" s="0"/>
      <c r="WGB265" s="0"/>
      <c r="WGC265" s="0"/>
      <c r="WGD265" s="0"/>
      <c r="WGE265" s="0"/>
      <c r="WGF265" s="0"/>
      <c r="WGG265" s="0"/>
      <c r="WGH265" s="0"/>
      <c r="WGI265" s="0"/>
      <c r="WGJ265" s="0"/>
      <c r="WGK265" s="0"/>
      <c r="WGL265" s="0"/>
      <c r="WGM265" s="0"/>
      <c r="WGN265" s="0"/>
      <c r="WGO265" s="0"/>
      <c r="WGP265" s="0"/>
      <c r="WGQ265" s="0"/>
      <c r="WGR265" s="0"/>
      <c r="WGS265" s="0"/>
      <c r="WGT265" s="0"/>
      <c r="WGU265" s="0"/>
      <c r="WGV265" s="0"/>
      <c r="WGW265" s="0"/>
      <c r="WGX265" s="0"/>
      <c r="WGY265" s="0"/>
      <c r="WGZ265" s="0"/>
      <c r="WHA265" s="0"/>
      <c r="WHB265" s="0"/>
      <c r="WHC265" s="0"/>
      <c r="WHD265" s="0"/>
      <c r="WHE265" s="0"/>
      <c r="WHF265" s="0"/>
      <c r="WHG265" s="0"/>
      <c r="WHH265" s="0"/>
      <c r="WHI265" s="0"/>
      <c r="WHJ265" s="0"/>
      <c r="WHK265" s="0"/>
      <c r="WHL265" s="0"/>
      <c r="WHM265" s="0"/>
      <c r="WHN265" s="0"/>
      <c r="WHO265" s="0"/>
      <c r="WHP265" s="0"/>
      <c r="WHQ265" s="0"/>
      <c r="WHR265" s="0"/>
      <c r="WHS265" s="0"/>
      <c r="WHT265" s="0"/>
      <c r="WHU265" s="0"/>
      <c r="WHV265" s="0"/>
      <c r="WHW265" s="0"/>
      <c r="WHX265" s="0"/>
      <c r="WHY265" s="0"/>
      <c r="WHZ265" s="0"/>
      <c r="WIA265" s="0"/>
      <c r="WIB265" s="0"/>
      <c r="WIC265" s="0"/>
      <c r="WID265" s="0"/>
      <c r="WIE265" s="0"/>
      <c r="WIF265" s="0"/>
      <c r="WIG265" s="0"/>
      <c r="WIH265" s="0"/>
      <c r="WII265" s="0"/>
      <c r="WIJ265" s="0"/>
      <c r="WIK265" s="0"/>
      <c r="WIL265" s="0"/>
      <c r="WIM265" s="0"/>
      <c r="WIN265" s="0"/>
      <c r="WIO265" s="0"/>
      <c r="WIP265" s="0"/>
      <c r="WIQ265" s="0"/>
      <c r="WIR265" s="0"/>
      <c r="WIS265" s="0"/>
      <c r="WIT265" s="0"/>
      <c r="WIU265" s="0"/>
      <c r="WIV265" s="0"/>
      <c r="WIW265" s="0"/>
      <c r="WIX265" s="0"/>
      <c r="WIY265" s="0"/>
      <c r="WIZ265" s="0"/>
      <c r="WJA265" s="0"/>
      <c r="WJB265" s="0"/>
      <c r="WJC265" s="0"/>
      <c r="WJD265" s="0"/>
      <c r="WJE265" s="0"/>
      <c r="WJF265" s="0"/>
      <c r="WJG265" s="0"/>
      <c r="WJH265" s="0"/>
      <c r="WJI265" s="0"/>
      <c r="WJJ265" s="0"/>
      <c r="WJK265" s="0"/>
      <c r="WJL265" s="0"/>
      <c r="WJM265" s="0"/>
      <c r="WJN265" s="0"/>
      <c r="WJO265" s="0"/>
      <c r="WJP265" s="0"/>
      <c r="WJQ265" s="0"/>
      <c r="WJR265" s="0"/>
      <c r="WJS265" s="0"/>
      <c r="WJT265" s="0"/>
      <c r="WJU265" s="0"/>
      <c r="WJV265" s="0"/>
      <c r="WJW265" s="0"/>
      <c r="WJX265" s="0"/>
      <c r="WJY265" s="0"/>
      <c r="WJZ265" s="0"/>
      <c r="WKA265" s="0"/>
      <c r="WKB265" s="0"/>
      <c r="WKC265" s="0"/>
      <c r="WKD265" s="0"/>
      <c r="WKE265" s="0"/>
      <c r="WKF265" s="0"/>
      <c r="WKG265" s="0"/>
      <c r="WKH265" s="0"/>
      <c r="WKI265" s="0"/>
      <c r="WKJ265" s="0"/>
      <c r="WKK265" s="0"/>
      <c r="WKL265" s="0"/>
      <c r="WKM265" s="0"/>
      <c r="WKN265" s="0"/>
      <c r="WKO265" s="0"/>
      <c r="WKP265" s="0"/>
      <c r="WKQ265" s="0"/>
      <c r="WKR265" s="0"/>
      <c r="WKS265" s="0"/>
      <c r="WKT265" s="0"/>
      <c r="WKU265" s="0"/>
      <c r="WKV265" s="0"/>
      <c r="WKW265" s="0"/>
      <c r="WKX265" s="0"/>
      <c r="WKY265" s="0"/>
      <c r="WKZ265" s="0"/>
      <c r="WLA265" s="0"/>
      <c r="WLB265" s="0"/>
      <c r="WLC265" s="0"/>
      <c r="WLD265" s="0"/>
      <c r="WLE265" s="0"/>
      <c r="WLF265" s="0"/>
      <c r="WLG265" s="0"/>
      <c r="WLH265" s="0"/>
      <c r="WLI265" s="0"/>
      <c r="WLJ265" s="0"/>
      <c r="WLK265" s="0"/>
      <c r="WLL265" s="0"/>
      <c r="WLM265" s="0"/>
      <c r="WLN265" s="0"/>
      <c r="WLO265" s="0"/>
      <c r="WLP265" s="0"/>
      <c r="WLQ265" s="0"/>
      <c r="WLR265" s="0"/>
      <c r="WLS265" s="0"/>
      <c r="WLT265" s="0"/>
      <c r="WLU265" s="0"/>
      <c r="WLV265" s="0"/>
      <c r="WLW265" s="0"/>
      <c r="WLX265" s="0"/>
      <c r="WLY265" s="0"/>
      <c r="WLZ265" s="0"/>
      <c r="WMA265" s="0"/>
      <c r="WMB265" s="0"/>
      <c r="WMC265" s="0"/>
      <c r="WMD265" s="0"/>
      <c r="WME265" s="0"/>
      <c r="WMF265" s="0"/>
      <c r="WMG265" s="0"/>
      <c r="WMH265" s="0"/>
      <c r="WMI265" s="0"/>
      <c r="WMJ265" s="0"/>
      <c r="WMK265" s="0"/>
      <c r="WML265" s="0"/>
      <c r="WMM265" s="0"/>
      <c r="WMN265" s="0"/>
      <c r="WMO265" s="0"/>
      <c r="WMP265" s="0"/>
      <c r="WMQ265" s="0"/>
      <c r="WMR265" s="0"/>
      <c r="WMS265" s="0"/>
      <c r="WMT265" s="0"/>
      <c r="WMU265" s="0"/>
      <c r="WMV265" s="0"/>
      <c r="WMW265" s="0"/>
      <c r="WMX265" s="0"/>
      <c r="WMY265" s="0"/>
      <c r="WMZ265" s="0"/>
      <c r="WNA265" s="0"/>
      <c r="WNB265" s="0"/>
      <c r="WNC265" s="0"/>
      <c r="WND265" s="0"/>
      <c r="WNE265" s="0"/>
      <c r="WNF265" s="0"/>
      <c r="WNG265" s="0"/>
      <c r="WNH265" s="0"/>
      <c r="WNI265" s="0"/>
      <c r="WNJ265" s="0"/>
      <c r="WNK265" s="0"/>
      <c r="WNL265" s="0"/>
      <c r="WNM265" s="0"/>
      <c r="WNN265" s="0"/>
      <c r="WNO265" s="0"/>
      <c r="WNP265" s="0"/>
      <c r="WNQ265" s="0"/>
      <c r="WNR265" s="0"/>
      <c r="WNS265" s="0"/>
      <c r="WNT265" s="0"/>
      <c r="WNU265" s="0"/>
      <c r="WNV265" s="0"/>
      <c r="WNW265" s="0"/>
      <c r="WNX265" s="0"/>
      <c r="WNY265" s="0"/>
      <c r="WNZ265" s="0"/>
      <c r="WOA265" s="0"/>
      <c r="WOB265" s="0"/>
      <c r="WOC265" s="0"/>
      <c r="WOD265" s="0"/>
      <c r="WOE265" s="0"/>
      <c r="WOF265" s="0"/>
      <c r="WOG265" s="0"/>
      <c r="WOH265" s="0"/>
      <c r="WOI265" s="0"/>
      <c r="WOJ265" s="0"/>
      <c r="WOK265" s="0"/>
      <c r="WOL265" s="0"/>
      <c r="WOM265" s="0"/>
      <c r="WON265" s="0"/>
      <c r="WOO265" s="0"/>
      <c r="WOP265" s="0"/>
      <c r="WOQ265" s="0"/>
      <c r="WOR265" s="0"/>
      <c r="WOS265" s="0"/>
      <c r="WOT265" s="0"/>
      <c r="WOU265" s="0"/>
      <c r="WOV265" s="0"/>
      <c r="WOW265" s="0"/>
      <c r="WOX265" s="0"/>
      <c r="WOY265" s="0"/>
      <c r="WOZ265" s="0"/>
      <c r="WPA265" s="0"/>
      <c r="WPB265" s="0"/>
      <c r="WPC265" s="0"/>
      <c r="WPD265" s="0"/>
      <c r="WPE265" s="0"/>
      <c r="WPF265" s="0"/>
      <c r="WPG265" s="0"/>
      <c r="WPH265" s="0"/>
      <c r="WPI265" s="0"/>
      <c r="WPJ265" s="0"/>
      <c r="WPK265" s="0"/>
      <c r="WPL265" s="0"/>
      <c r="WPM265" s="0"/>
      <c r="WPN265" s="0"/>
      <c r="WPO265" s="0"/>
      <c r="WPP265" s="0"/>
      <c r="WPQ265" s="0"/>
      <c r="WPR265" s="0"/>
      <c r="WPS265" s="0"/>
      <c r="WPT265" s="0"/>
      <c r="WPU265" s="0"/>
      <c r="WPV265" s="0"/>
      <c r="WPW265" s="0"/>
      <c r="WPX265" s="0"/>
      <c r="WPY265" s="0"/>
      <c r="WPZ265" s="0"/>
      <c r="WQA265" s="0"/>
      <c r="WQB265" s="0"/>
      <c r="WQC265" s="0"/>
      <c r="WQD265" s="0"/>
      <c r="WQE265" s="0"/>
      <c r="WQF265" s="0"/>
      <c r="WQG265" s="0"/>
      <c r="WQH265" s="0"/>
      <c r="WQI265" s="0"/>
      <c r="WQJ265" s="0"/>
      <c r="WQK265" s="0"/>
      <c r="WQL265" s="0"/>
      <c r="WQM265" s="0"/>
      <c r="WQN265" s="0"/>
      <c r="WQO265" s="0"/>
      <c r="WQP265" s="0"/>
      <c r="WQQ265" s="0"/>
      <c r="WQR265" s="0"/>
      <c r="WQS265" s="0"/>
      <c r="WQT265" s="0"/>
      <c r="WQU265" s="0"/>
      <c r="WQV265" s="0"/>
      <c r="WQW265" s="0"/>
      <c r="WQX265" s="0"/>
      <c r="WQY265" s="0"/>
      <c r="WQZ265" s="0"/>
      <c r="WRA265" s="0"/>
      <c r="WRB265" s="0"/>
      <c r="WRC265" s="0"/>
      <c r="WRD265" s="0"/>
      <c r="WRE265" s="0"/>
      <c r="WRF265" s="0"/>
      <c r="WRG265" s="0"/>
      <c r="WRH265" s="0"/>
      <c r="WRI265" s="0"/>
      <c r="WRJ265" s="0"/>
      <c r="WRK265" s="0"/>
      <c r="WRL265" s="0"/>
      <c r="WRM265" s="0"/>
      <c r="WRN265" s="0"/>
      <c r="WRO265" s="0"/>
      <c r="WRP265" s="0"/>
      <c r="WRQ265" s="0"/>
      <c r="WRR265" s="0"/>
      <c r="WRS265" s="0"/>
      <c r="WRT265" s="0"/>
      <c r="WRU265" s="0"/>
      <c r="WRV265" s="0"/>
      <c r="WRW265" s="0"/>
      <c r="WRX265" s="0"/>
      <c r="WRY265" s="0"/>
      <c r="WRZ265" s="0"/>
      <c r="WSA265" s="0"/>
      <c r="WSB265" s="0"/>
      <c r="WSC265" s="0"/>
      <c r="WSD265" s="0"/>
      <c r="WSE265" s="0"/>
      <c r="WSF265" s="0"/>
      <c r="WSG265" s="0"/>
      <c r="WSH265" s="0"/>
      <c r="WSI265" s="0"/>
      <c r="WSJ265" s="0"/>
      <c r="WSK265" s="0"/>
      <c r="WSL265" s="0"/>
      <c r="WSM265" s="0"/>
      <c r="WSN265" s="0"/>
      <c r="WSO265" s="0"/>
      <c r="WSP265" s="0"/>
      <c r="WSQ265" s="0"/>
      <c r="WSR265" s="0"/>
      <c r="WSS265" s="0"/>
      <c r="WST265" s="0"/>
      <c r="WSU265" s="0"/>
      <c r="WSV265" s="0"/>
      <c r="WSW265" s="0"/>
      <c r="WSX265" s="0"/>
      <c r="WSY265" s="0"/>
      <c r="WSZ265" s="0"/>
      <c r="WTA265" s="0"/>
      <c r="WTB265" s="0"/>
      <c r="WTC265" s="0"/>
      <c r="WTD265" s="0"/>
      <c r="WTE265" s="0"/>
      <c r="WTF265" s="0"/>
      <c r="WTG265" s="0"/>
      <c r="WTH265" s="0"/>
      <c r="WTI265" s="0"/>
      <c r="WTJ265" s="0"/>
      <c r="WTK265" s="0"/>
      <c r="WTL265" s="0"/>
      <c r="WTM265" s="0"/>
      <c r="WTN265" s="0"/>
      <c r="WTO265" s="0"/>
      <c r="WTP265" s="0"/>
      <c r="WTQ265" s="0"/>
      <c r="WTR265" s="0"/>
      <c r="WTS265" s="0"/>
      <c r="WTT265" s="0"/>
      <c r="WTU265" s="0"/>
      <c r="WTV265" s="0"/>
      <c r="WTW265" s="0"/>
      <c r="WTX265" s="0"/>
      <c r="WTY265" s="0"/>
      <c r="WTZ265" s="0"/>
      <c r="WUA265" s="0"/>
      <c r="WUB265" s="0"/>
      <c r="WUC265" s="0"/>
      <c r="WUD265" s="0"/>
      <c r="WUE265" s="0"/>
      <c r="WUF265" s="0"/>
      <c r="WUG265" s="0"/>
      <c r="WUH265" s="0"/>
      <c r="WUI265" s="0"/>
      <c r="WUJ265" s="0"/>
      <c r="WUK265" s="0"/>
      <c r="WUL265" s="0"/>
      <c r="WUM265" s="0"/>
      <c r="WUN265" s="0"/>
      <c r="WUO265" s="0"/>
      <c r="WUP265" s="0"/>
      <c r="WUQ265" s="0"/>
      <c r="WUR265" s="0"/>
      <c r="WUS265" s="0"/>
      <c r="WUT265" s="0"/>
      <c r="WUU265" s="0"/>
      <c r="WUV265" s="0"/>
      <c r="WUW265" s="0"/>
      <c r="WUX265" s="0"/>
      <c r="WUY265" s="0"/>
      <c r="WUZ265" s="0"/>
      <c r="WVA265" s="0"/>
      <c r="WVB265" s="0"/>
      <c r="WVC265" s="0"/>
      <c r="WVD265" s="0"/>
      <c r="WVE265" s="0"/>
      <c r="WVF265" s="0"/>
      <c r="WVG265" s="0"/>
      <c r="WVH265" s="0"/>
      <c r="WVI265" s="0"/>
      <c r="WVJ265" s="0"/>
      <c r="WVK265" s="0"/>
      <c r="WVL265" s="0"/>
      <c r="WVM265" s="0"/>
      <c r="WVN265" s="0"/>
      <c r="WVO265" s="0"/>
      <c r="WVP265" s="0"/>
      <c r="WVQ265" s="0"/>
      <c r="WVR265" s="0"/>
      <c r="WVS265" s="0"/>
      <c r="WVT265" s="0"/>
      <c r="WVU265" s="0"/>
      <c r="WVV265" s="0"/>
      <c r="WVW265" s="0"/>
      <c r="WVX265" s="0"/>
      <c r="WVY265" s="0"/>
      <c r="WVZ265" s="0"/>
      <c r="WWA265" s="0"/>
      <c r="WWB265" s="0"/>
      <c r="WWC265" s="0"/>
      <c r="WWD265" s="0"/>
      <c r="WWE265" s="0"/>
      <c r="WWF265" s="0"/>
      <c r="WWG265" s="0"/>
      <c r="WWH265" s="0"/>
      <c r="WWI265" s="0"/>
      <c r="WWJ265" s="0"/>
      <c r="WWK265" s="0"/>
      <c r="WWL265" s="0"/>
      <c r="WWM265" s="0"/>
      <c r="WWN265" s="0"/>
      <c r="WWO265" s="0"/>
      <c r="WWP265" s="0"/>
      <c r="WWQ265" s="0"/>
      <c r="WWR265" s="0"/>
      <c r="WWS265" s="0"/>
      <c r="WWT265" s="0"/>
      <c r="WWU265" s="0"/>
      <c r="WWV265" s="0"/>
      <c r="WWW265" s="0"/>
      <c r="WWX265" s="0"/>
      <c r="WWY265" s="0"/>
      <c r="WWZ265" s="0"/>
      <c r="WXA265" s="0"/>
      <c r="WXB265" s="0"/>
      <c r="WXC265" s="0"/>
      <c r="WXD265" s="0"/>
      <c r="WXE265" s="0"/>
      <c r="WXF265" s="0"/>
      <c r="WXG265" s="0"/>
      <c r="WXH265" s="0"/>
      <c r="WXI265" s="0"/>
      <c r="WXJ265" s="0"/>
      <c r="WXK265" s="0"/>
      <c r="WXL265" s="0"/>
      <c r="WXM265" s="0"/>
      <c r="WXN265" s="0"/>
      <c r="WXO265" s="0"/>
      <c r="WXP265" s="0"/>
      <c r="WXQ265" s="0"/>
      <c r="WXR265" s="0"/>
      <c r="WXS265" s="0"/>
      <c r="WXT265" s="0"/>
      <c r="WXU265" s="0"/>
      <c r="WXV265" s="0"/>
      <c r="WXW265" s="0"/>
      <c r="WXX265" s="0"/>
      <c r="WXY265" s="0"/>
      <c r="WXZ265" s="0"/>
      <c r="WYA265" s="0"/>
      <c r="WYB265" s="0"/>
      <c r="WYC265" s="0"/>
      <c r="WYD265" s="0"/>
      <c r="WYE265" s="0"/>
      <c r="WYF265" s="0"/>
      <c r="WYG265" s="0"/>
      <c r="WYH265" s="0"/>
      <c r="WYI265" s="0"/>
      <c r="WYJ265" s="0"/>
      <c r="WYK265" s="0"/>
      <c r="WYL265" s="0"/>
      <c r="WYM265" s="0"/>
      <c r="WYN265" s="0"/>
      <c r="WYO265" s="0"/>
      <c r="WYP265" s="0"/>
      <c r="WYQ265" s="0"/>
      <c r="WYR265" s="0"/>
      <c r="WYS265" s="0"/>
      <c r="WYT265" s="0"/>
      <c r="WYU265" s="0"/>
      <c r="WYV265" s="0"/>
      <c r="WYW265" s="0"/>
      <c r="WYX265" s="0"/>
      <c r="WYY265" s="0"/>
      <c r="WYZ265" s="0"/>
      <c r="WZA265" s="0"/>
      <c r="WZB265" s="0"/>
      <c r="WZC265" s="0"/>
      <c r="WZD265" s="0"/>
      <c r="WZE265" s="0"/>
      <c r="WZF265" s="0"/>
      <c r="WZG265" s="0"/>
      <c r="WZH265" s="0"/>
      <c r="WZI265" s="0"/>
      <c r="WZJ265" s="0"/>
      <c r="WZK265" s="0"/>
      <c r="WZL265" s="0"/>
      <c r="WZM265" s="0"/>
      <c r="WZN265" s="0"/>
      <c r="WZO265" s="0"/>
      <c r="WZP265" s="0"/>
      <c r="WZQ265" s="0"/>
      <c r="WZR265" s="0"/>
      <c r="WZS265" s="0"/>
      <c r="WZT265" s="0"/>
      <c r="WZU265" s="0"/>
      <c r="WZV265" s="0"/>
      <c r="WZW265" s="0"/>
      <c r="WZX265" s="0"/>
      <c r="WZY265" s="0"/>
      <c r="WZZ265" s="0"/>
      <c r="XAA265" s="0"/>
      <c r="XAB265" s="0"/>
      <c r="XAC265" s="0"/>
      <c r="XAD265" s="0"/>
      <c r="XAE265" s="0"/>
      <c r="XAF265" s="0"/>
      <c r="XAG265" s="0"/>
      <c r="XAH265" s="0"/>
      <c r="XAI265" s="0"/>
      <c r="XAJ265" s="0"/>
      <c r="XAK265" s="0"/>
      <c r="XAL265" s="0"/>
      <c r="XAM265" s="0"/>
      <c r="XAN265" s="0"/>
      <c r="XAO265" s="0"/>
      <c r="XAP265" s="0"/>
      <c r="XAQ265" s="0"/>
      <c r="XAR265" s="0"/>
      <c r="XAS265" s="0"/>
      <c r="XAT265" s="0"/>
      <c r="XAU265" s="0"/>
      <c r="XAV265" s="0"/>
      <c r="XAW265" s="0"/>
      <c r="XAX265" s="0"/>
      <c r="XAY265" s="0"/>
      <c r="XAZ265" s="0"/>
      <c r="XBA265" s="0"/>
      <c r="XBB265" s="0"/>
      <c r="XBC265" s="0"/>
      <c r="XBD265" s="0"/>
      <c r="XBE265" s="0"/>
      <c r="XBF265" s="0"/>
      <c r="XBG265" s="0"/>
      <c r="XBH265" s="0"/>
      <c r="XBI265" s="0"/>
      <c r="XBJ265" s="0"/>
      <c r="XBK265" s="0"/>
      <c r="XBL265" s="0"/>
      <c r="XBM265" s="0"/>
      <c r="XBN265" s="0"/>
      <c r="XBO265" s="0"/>
      <c r="XBP265" s="0"/>
      <c r="XBQ265" s="0"/>
      <c r="XBR265" s="0"/>
      <c r="XBS265" s="0"/>
      <c r="XBT265" s="0"/>
      <c r="XBU265" s="0"/>
      <c r="XBV265" s="0"/>
      <c r="XBW265" s="0"/>
      <c r="XBX265" s="0"/>
      <c r="XBY265" s="0"/>
      <c r="XBZ265" s="0"/>
      <c r="XCA265" s="0"/>
      <c r="XCB265" s="0"/>
      <c r="XCC265" s="0"/>
      <c r="XCD265" s="0"/>
      <c r="XCE265" s="0"/>
      <c r="XCF265" s="0"/>
      <c r="XCG265" s="0"/>
      <c r="XCH265" s="0"/>
      <c r="XCI265" s="0"/>
      <c r="XCJ265" s="0"/>
      <c r="XCK265" s="0"/>
      <c r="XCL265" s="0"/>
      <c r="XCM265" s="0"/>
      <c r="XCN265" s="0"/>
      <c r="XCO265" s="0"/>
      <c r="XCP265" s="0"/>
      <c r="XCQ265" s="0"/>
      <c r="XCR265" s="0"/>
      <c r="XCS265" s="0"/>
      <c r="XCT265" s="0"/>
      <c r="XCU265" s="0"/>
      <c r="XCV265" s="0"/>
      <c r="XCW265" s="0"/>
      <c r="XCX265" s="0"/>
      <c r="XCY265" s="0"/>
      <c r="XCZ265" s="0"/>
      <c r="XDA265" s="0"/>
      <c r="XDB265" s="0"/>
      <c r="XDC265" s="0"/>
      <c r="XDD265" s="0"/>
      <c r="XDE265" s="0"/>
      <c r="XDF265" s="0"/>
      <c r="XDG265" s="0"/>
      <c r="XDH265" s="0"/>
      <c r="XDI265" s="0"/>
      <c r="XDJ265" s="0"/>
      <c r="XDK265" s="0"/>
      <c r="XDL265" s="0"/>
      <c r="XDM265" s="0"/>
      <c r="XDN265" s="0"/>
      <c r="XDO265" s="0"/>
      <c r="XDP265" s="0"/>
      <c r="XDQ265" s="0"/>
      <c r="XDR265" s="0"/>
      <c r="XDS265" s="0"/>
      <c r="XDT265" s="0"/>
      <c r="XDU265" s="0"/>
      <c r="XDV265" s="0"/>
      <c r="XDW265" s="0"/>
      <c r="XDX265" s="0"/>
      <c r="XDY265" s="0"/>
      <c r="XDZ265" s="0"/>
      <c r="XEA265" s="0"/>
      <c r="XEB265" s="0"/>
      <c r="XEC265" s="0"/>
      <c r="XED265" s="0"/>
      <c r="XEE265" s="0"/>
      <c r="XEF265" s="0"/>
      <c r="XEG265" s="0"/>
      <c r="XEH265" s="0"/>
      <c r="XEI265" s="0"/>
      <c r="XEJ265" s="0"/>
      <c r="XEK265" s="0"/>
      <c r="XEL265" s="0"/>
      <c r="XEM265" s="0"/>
      <c r="XEN265" s="0"/>
      <c r="XEO265" s="0"/>
      <c r="XEP265" s="0"/>
      <c r="XEQ265" s="0"/>
      <c r="XER265" s="0"/>
      <c r="XES265" s="0"/>
      <c r="XET265" s="0"/>
      <c r="XEU265" s="0"/>
      <c r="XEV265" s="0"/>
      <c r="XEW265" s="0"/>
      <c r="XEX265" s="0"/>
      <c r="XEY265" s="0"/>
      <c r="XEZ265" s="0"/>
      <c r="XFA265" s="0"/>
      <c r="XFB265" s="0"/>
      <c r="XFC265" s="0"/>
      <c r="XFD265" s="0"/>
    </row>
    <row r="266" customFormat="false" ht="15" hidden="false" customHeight="false" outlineLevel="0" collapsed="false">
      <c r="A266" s="331"/>
      <c r="B266" s="331"/>
      <c r="C266" s="331"/>
      <c r="D266" s="331"/>
      <c r="E266" s="331"/>
      <c r="F266" s="331"/>
      <c r="G266" s="331"/>
      <c r="H266" s="331"/>
      <c r="I266" s="247"/>
      <c r="J266" s="314"/>
      <c r="K266" s="314"/>
      <c r="L266" s="314"/>
      <c r="M266" s="314" t="s">
        <v>31</v>
      </c>
      <c r="N266" s="331"/>
      <c r="O266" s="331"/>
      <c r="P266" s="331"/>
      <c r="Q266" s="331"/>
      <c r="R266" s="331"/>
      <c r="S266" s="314" t="n">
        <f aca="false">SUMIFS((T6:T259),$H$6:$H$259,$M$262)</f>
        <v>10</v>
      </c>
      <c r="T266" s="314"/>
      <c r="U266" s="314"/>
      <c r="V266" s="314" t="n">
        <f aca="false">SUMIFS((W6:W259),$H$6:$H$259,$M$262)</f>
        <v>12</v>
      </c>
      <c r="W266" s="314"/>
      <c r="X266" s="314"/>
      <c r="Y266" s="314" t="n">
        <f aca="false">SUMIFS((Z6:Z259),$H$6:$H$259,$M$262)</f>
        <v>5</v>
      </c>
      <c r="Z266" s="314"/>
      <c r="AA266" s="314"/>
      <c r="AB266" s="314" t="n">
        <f aca="false">SUMIFS((AC6:AC259),$H$6:$H$259,$M$262)</f>
        <v>5</v>
      </c>
      <c r="AC266" s="314"/>
      <c r="AD266" s="314"/>
      <c r="AE266" s="314" t="n">
        <f aca="false">SUMIFS((AF6:AF259),$H$6:$H$259,$M$262)</f>
        <v>5</v>
      </c>
      <c r="AF266" s="314"/>
      <c r="AG266" s="314"/>
      <c r="AH266" s="314" t="n">
        <f aca="false">SUMIFS((AI6:AI259),$H$6:$H$259,$M$262)</f>
        <v>12</v>
      </c>
      <c r="AI266" s="314"/>
      <c r="AJ266" s="314"/>
      <c r="AK266" s="314" t="n">
        <f aca="false">SUMIFS((AL6:AL259),$H$6:$H$259,$M$262)</f>
        <v>0</v>
      </c>
      <c r="AL266" s="314"/>
      <c r="AM266" s="314"/>
      <c r="AN266" s="314" t="n">
        <f aca="false">SUMIFS((AO6:AO259),$H$6:$H$259,$M$262)</f>
        <v>12</v>
      </c>
      <c r="AO266" s="314"/>
      <c r="AP266" s="314"/>
      <c r="AQ266" s="314" t="n">
        <f aca="false">SUMIFS((AR6:AR259),$H$6:$H$259,$M$262)</f>
        <v>12</v>
      </c>
      <c r="AR266" s="314"/>
      <c r="AS266" s="314"/>
      <c r="AT266" s="314" t="n">
        <f aca="false">SUMIFS((AU6:AU259),$H$6:$H$259,$M$262)</f>
        <v>12</v>
      </c>
      <c r="AU266" s="314"/>
      <c r="AV266" s="314"/>
      <c r="AW266" s="314" t="n">
        <f aca="false">SUMIFS((AX6:AX259),$H$6:$H$259,$M$262)</f>
        <v>5</v>
      </c>
      <c r="AX266" s="314"/>
      <c r="AY266" s="314"/>
      <c r="AZ266" s="314" t="n">
        <f aca="false">SUMIFS((BA6:BA259),$H$6:$H$259,$M$262)</f>
        <v>5</v>
      </c>
      <c r="BA266" s="314"/>
      <c r="BB266" s="314"/>
      <c r="BC266" s="314" t="n">
        <f aca="false">SUMIFS((BD6:BD259),$H$6:$H$259,$M$262)</f>
        <v>5</v>
      </c>
      <c r="BD266" s="314"/>
      <c r="BE266" s="314"/>
      <c r="BF266" s="314" t="n">
        <f aca="false">SUMIFS((BG6:BG259),$H$6:$H$259,$M$262)</f>
        <v>5</v>
      </c>
      <c r="BG266" s="314"/>
      <c r="BH266" s="314"/>
      <c r="BI266" s="314" t="n">
        <f aca="false">SUMIFS((BJ6:BJ259),$H$6:$H$259,$M$262)</f>
        <v>5</v>
      </c>
      <c r="BJ266" s="314"/>
      <c r="BK266" s="314"/>
      <c r="BL266" s="314" t="n">
        <f aca="false">SUMIFS((BM6:BM259),$H$6:$H$259,$M$262)</f>
        <v>12</v>
      </c>
      <c r="BM266" s="314"/>
      <c r="BN266" s="314"/>
      <c r="BO266" s="314" t="n">
        <f aca="false">SUMIFS((BP6:BP259),$H$6:$H$259,$M$262)</f>
        <v>22</v>
      </c>
      <c r="BP266" s="314"/>
      <c r="BQ266" s="314"/>
      <c r="BR266" s="314" t="n">
        <f aca="false">SUMIFS((BS6:BS259),$H$6:$H$259,$M$262)</f>
        <v>5</v>
      </c>
      <c r="BS266" s="314"/>
      <c r="BT266" s="314"/>
      <c r="BU266" s="314" t="n">
        <f aca="false">SUMIFS((BV6:BV259),$H$6:$H$259,$M$262)</f>
        <v>0</v>
      </c>
      <c r="BV266" s="314"/>
      <c r="BW266" s="314"/>
      <c r="BX266" s="314" t="n">
        <f aca="false">SUMIFS((BY6:BY259),$H$6:$H$259,$M$262)</f>
        <v>0</v>
      </c>
      <c r="BY266" s="314"/>
      <c r="BZ266" s="314"/>
      <c r="CA266" s="314" t="n">
        <f aca="false">SUMIFS((CB6:CB259),$H$6:$H$259,$M$262)</f>
        <v>0</v>
      </c>
      <c r="CB266" s="314"/>
      <c r="CC266" s="314"/>
      <c r="CD266" s="314" t="n">
        <f aca="false">SUMIFS((CE6:CE259),$H$6:$H$259,$M$262)</f>
        <v>0</v>
      </c>
      <c r="CE266" s="314"/>
      <c r="CF266" s="314"/>
      <c r="CG266" s="314" t="n">
        <f aca="false">SUMIFS((CH6:CH259),$H$6:$H$259,$M$262)</f>
        <v>0</v>
      </c>
      <c r="CH266" s="314"/>
      <c r="CI266" s="314"/>
      <c r="CJ266" s="314" t="n">
        <f aca="false">SUMIFS((CK6:CK259),$H$6:$H$259,$M$262)</f>
        <v>0</v>
      </c>
      <c r="CK266" s="314"/>
      <c r="CL266" s="314"/>
      <c r="CM266" s="314" t="n">
        <f aca="false">SUMIFS((CN6:CN259),$H$6:$H$259,$M$262)</f>
        <v>0</v>
      </c>
      <c r="CN266" s="314"/>
      <c r="CO266" s="314"/>
      <c r="CP266" s="314" t="n">
        <f aca="false">SUMIFS((CQ6:CQ259),$H$6:$H$259,$M$262)</f>
        <v>0</v>
      </c>
      <c r="CQ266" s="314"/>
      <c r="CR266" s="314"/>
      <c r="CS266" s="314" t="n">
        <f aca="false">SUMIFS((CT6:CT259),$H$6:$H$259,$M$262)</f>
        <v>0</v>
      </c>
      <c r="CT266" s="314"/>
      <c r="CU266" s="314"/>
      <c r="CV266" s="314" t="n">
        <f aca="false">SUMIFS((CW6:CW259),$H$6:$H$259,$M$262)</f>
        <v>0</v>
      </c>
      <c r="CW266" s="314"/>
      <c r="CX266" s="314"/>
      <c r="CY266" s="314" t="n">
        <f aca="false">SUMIFS((CZ6:CZ259),$H$6:$H$259,$M$262)</f>
        <v>0</v>
      </c>
      <c r="CZ266" s="314"/>
      <c r="DA266" s="314"/>
      <c r="DB266" s="314" t="n">
        <f aca="false">SUMIFS((DC6:DC259),$H$6:$H$259,$M$262)</f>
        <v>0</v>
      </c>
      <c r="DC266" s="314"/>
      <c r="DD266" s="314"/>
      <c r="DE266" s="314" t="n">
        <f aca="false">SUMIFS((DF6:DF259),$H$6:$H$259,$M$262)</f>
        <v>0</v>
      </c>
      <c r="DF266" s="314"/>
      <c r="DG266" s="314"/>
      <c r="DH266" s="314" t="n">
        <f aca="false">SUMIFS((DI6:DI259),$H$6:$H$259,$M$262)</f>
        <v>0</v>
      </c>
      <c r="DI266" s="314"/>
      <c r="DJ266" s="314"/>
      <c r="DK266" s="314" t="n">
        <f aca="false">SUMIFS((DL6:DL259),$H$6:$H$259,$M$262)</f>
        <v>0</v>
      </c>
      <c r="DL266" s="314"/>
      <c r="DM266" s="314"/>
      <c r="DN266" s="314" t="n">
        <f aca="false">SUMIFS((DO6:DO259),$H$6:$H$259,$M$262)</f>
        <v>0</v>
      </c>
      <c r="DO266" s="314"/>
      <c r="DP266" s="314"/>
      <c r="DQ266" s="314" t="n">
        <f aca="false">SUMIFS((DR6:DR259),$H$6:$H$259,$M$262)</f>
        <v>0</v>
      </c>
      <c r="DR266" s="314"/>
      <c r="DS266" s="314"/>
      <c r="DT266" s="314" t="n">
        <f aca="false">SUMIFS((DU6:DU259),$H$6:$H$259,$M$262)</f>
        <v>0</v>
      </c>
      <c r="DU266" s="314"/>
      <c r="DV266" s="314"/>
      <c r="DW266" s="314" t="n">
        <f aca="false">SUMIFS((DX6:DX259),$H$6:$H$259,$M$262)</f>
        <v>0</v>
      </c>
      <c r="DX266" s="314"/>
      <c r="DY266" s="314"/>
      <c r="DZ266" s="314" t="n">
        <f aca="false">SUMIFS((EA6:EA259),$H$6:$H$259,$M$262)</f>
        <v>0</v>
      </c>
      <c r="EA266" s="314"/>
      <c r="EB266" s="314"/>
      <c r="EC266" s="314" t="n">
        <f aca="false">SUMIFS((ED6:ED259),$H$6:$H$259,$M$262)</f>
        <v>0</v>
      </c>
      <c r="ED266" s="314"/>
      <c r="EE266" s="314"/>
      <c r="EF266" s="314" t="n">
        <f aca="false">SUMIFS((EG6:EG259),$H$6:$H$259,$M$262)</f>
        <v>0</v>
      </c>
      <c r="EG266" s="314"/>
      <c r="EH266" s="314"/>
      <c r="EI266" s="247"/>
      <c r="EJ266" s="0"/>
      <c r="EK266" s="0"/>
      <c r="EL266" s="0"/>
      <c r="EM266" s="0"/>
      <c r="EN266" s="0"/>
      <c r="EO266" s="0"/>
      <c r="EP266" s="0"/>
      <c r="EQ266" s="0"/>
      <c r="ER266" s="0"/>
      <c r="ES266" s="0"/>
      <c r="ET266" s="0"/>
      <c r="EU266" s="0"/>
      <c r="EV266" s="0"/>
      <c r="EW266" s="0"/>
      <c r="EX266" s="0"/>
      <c r="EY266" s="0"/>
      <c r="EZ266" s="0"/>
      <c r="FA266" s="0"/>
      <c r="FB266" s="0"/>
      <c r="FC266" s="0"/>
      <c r="FD266" s="0"/>
      <c r="FE266" s="0"/>
      <c r="FF266" s="0"/>
      <c r="FG266" s="0"/>
      <c r="FH266" s="0"/>
      <c r="FI266" s="0"/>
      <c r="FJ266" s="0"/>
      <c r="FK266" s="0"/>
      <c r="FL266" s="0"/>
      <c r="FM266" s="0"/>
      <c r="FN266" s="0"/>
      <c r="FO266" s="0"/>
      <c r="FP266" s="0"/>
      <c r="FQ266" s="0"/>
      <c r="FR266" s="0"/>
      <c r="FS266" s="0"/>
      <c r="FT266" s="0"/>
      <c r="FU266" s="0"/>
      <c r="FV266" s="0"/>
      <c r="FW266" s="0"/>
      <c r="FX266" s="0"/>
      <c r="FY266" s="0"/>
      <c r="FZ266" s="0"/>
      <c r="GA266" s="0"/>
      <c r="GB266" s="0"/>
      <c r="GC266" s="0"/>
      <c r="GD266" s="0"/>
      <c r="GE266" s="0"/>
      <c r="GF266" s="0"/>
      <c r="GG266" s="0"/>
      <c r="GH266" s="0"/>
      <c r="GI266" s="0"/>
      <c r="GJ266" s="0"/>
      <c r="GK266" s="0"/>
      <c r="GL266" s="0"/>
      <c r="GM266" s="0"/>
      <c r="GN266" s="0"/>
      <c r="GO266" s="0"/>
      <c r="GP266" s="0"/>
      <c r="GQ266" s="0"/>
      <c r="GR266" s="0"/>
      <c r="GS266" s="0"/>
      <c r="GT266" s="0"/>
      <c r="GU266" s="0"/>
      <c r="GV266" s="0"/>
      <c r="GW266" s="0"/>
      <c r="GX266" s="0"/>
      <c r="GY266" s="0"/>
      <c r="GZ266" s="0"/>
      <c r="HA266" s="0"/>
      <c r="HB266" s="0"/>
      <c r="HC266" s="0"/>
      <c r="HD266" s="0"/>
      <c r="HE266" s="0"/>
      <c r="HF266" s="0"/>
      <c r="HG266" s="0"/>
      <c r="HH266" s="0"/>
      <c r="HI266" s="0"/>
      <c r="HJ266" s="0"/>
      <c r="HK266" s="0"/>
      <c r="HL266" s="0"/>
      <c r="HM266" s="0"/>
      <c r="HN266" s="0"/>
      <c r="HO266" s="0"/>
      <c r="HP266" s="0"/>
      <c r="HQ266" s="0"/>
      <c r="HR266" s="0"/>
      <c r="HS266" s="0"/>
      <c r="HT266" s="0"/>
      <c r="HU266" s="0"/>
      <c r="HV266" s="0"/>
      <c r="HW266" s="0"/>
      <c r="HX266" s="0"/>
      <c r="HY266" s="0"/>
      <c r="HZ266" s="0"/>
      <c r="IA266" s="0"/>
      <c r="IB266" s="0"/>
      <c r="IC266" s="0"/>
      <c r="ID266" s="0"/>
      <c r="IE266" s="0"/>
      <c r="IF266" s="0"/>
      <c r="IG266" s="0"/>
      <c r="IH266" s="0"/>
      <c r="II266" s="0"/>
      <c r="IJ266" s="0"/>
      <c r="IK266" s="0"/>
      <c r="IL266" s="0"/>
      <c r="IM266" s="0"/>
      <c r="IN266" s="0"/>
      <c r="IO266" s="0"/>
      <c r="IP266" s="0"/>
      <c r="IQ266" s="0"/>
      <c r="IR266" s="0"/>
      <c r="IS266" s="0"/>
      <c r="IT266" s="0"/>
      <c r="IU266" s="0"/>
      <c r="IV266" s="0"/>
      <c r="IW266" s="0"/>
      <c r="IX266" s="0"/>
      <c r="IY266" s="0"/>
      <c r="IZ266" s="0"/>
      <c r="JA266" s="0"/>
      <c r="JB266" s="0"/>
      <c r="JC266" s="0"/>
      <c r="JD266" s="0"/>
      <c r="JE266" s="0"/>
      <c r="JF266" s="0"/>
      <c r="JG266" s="0"/>
      <c r="JH266" s="0"/>
      <c r="JI266" s="0"/>
      <c r="JJ266" s="0"/>
      <c r="JK266" s="0"/>
      <c r="JL266" s="0"/>
      <c r="JM266" s="0"/>
      <c r="JN266" s="0"/>
      <c r="JO266" s="0"/>
      <c r="JP266" s="0"/>
      <c r="JQ266" s="0"/>
      <c r="JR266" s="0"/>
      <c r="JS266" s="0"/>
      <c r="JT266" s="0"/>
      <c r="JU266" s="0"/>
      <c r="JV266" s="0"/>
      <c r="JW266" s="0"/>
      <c r="JX266" s="0"/>
      <c r="JY266" s="0"/>
      <c r="JZ266" s="0"/>
      <c r="KA266" s="0"/>
      <c r="KB266" s="0"/>
      <c r="KC266" s="0"/>
      <c r="KD266" s="0"/>
      <c r="KE266" s="0"/>
      <c r="KF266" s="0"/>
      <c r="KG266" s="0"/>
      <c r="KH266" s="0"/>
      <c r="KI266" s="0"/>
      <c r="KJ266" s="0"/>
      <c r="KK266" s="0"/>
      <c r="KL266" s="0"/>
      <c r="KM266" s="0"/>
      <c r="KN266" s="0"/>
      <c r="KO266" s="0"/>
      <c r="KP266" s="0"/>
      <c r="KQ266" s="0"/>
      <c r="KR266" s="0"/>
      <c r="KS266" s="0"/>
      <c r="KT266" s="0"/>
      <c r="KU266" s="0"/>
      <c r="KV266" s="0"/>
      <c r="KW266" s="0"/>
      <c r="KX266" s="0"/>
      <c r="KY266" s="0"/>
      <c r="KZ266" s="0"/>
      <c r="LA266" s="0"/>
      <c r="LB266" s="0"/>
      <c r="LC266" s="0"/>
      <c r="LD266" s="0"/>
      <c r="LE266" s="0"/>
      <c r="LF266" s="0"/>
      <c r="LG266" s="0"/>
      <c r="LH266" s="0"/>
      <c r="LI266" s="0"/>
      <c r="LJ266" s="0"/>
      <c r="LK266" s="0"/>
      <c r="LL266" s="0"/>
      <c r="LM266" s="0"/>
      <c r="LN266" s="0"/>
      <c r="LO266" s="0"/>
      <c r="LP266" s="0"/>
      <c r="LQ266" s="0"/>
      <c r="LR266" s="0"/>
      <c r="LS266" s="0"/>
      <c r="LT266" s="0"/>
      <c r="LU266" s="0"/>
      <c r="LV266" s="0"/>
      <c r="LW266" s="0"/>
      <c r="LX266" s="0"/>
      <c r="LY266" s="0"/>
      <c r="LZ266" s="0"/>
      <c r="MA266" s="0"/>
      <c r="MB266" s="0"/>
      <c r="MC266" s="0"/>
      <c r="MD266" s="0"/>
      <c r="ME266" s="0"/>
      <c r="MF266" s="0"/>
      <c r="MG266" s="0"/>
      <c r="MH266" s="0"/>
      <c r="MI266" s="0"/>
      <c r="MJ266" s="0"/>
      <c r="MK266" s="0"/>
      <c r="ML266" s="0"/>
      <c r="MM266" s="0"/>
      <c r="MN266" s="0"/>
      <c r="MO266" s="0"/>
      <c r="MP266" s="0"/>
      <c r="MQ266" s="0"/>
      <c r="MR266" s="0"/>
      <c r="MS266" s="0"/>
      <c r="MT266" s="0"/>
      <c r="MU266" s="0"/>
      <c r="MV266" s="0"/>
      <c r="MW266" s="0"/>
      <c r="MX266" s="0"/>
      <c r="MY266" s="0"/>
      <c r="MZ266" s="0"/>
      <c r="NA266" s="0"/>
      <c r="NB266" s="0"/>
      <c r="NC266" s="0"/>
      <c r="ND266" s="0"/>
      <c r="NE266" s="0"/>
      <c r="NF266" s="0"/>
      <c r="NG266" s="0"/>
      <c r="NH266" s="0"/>
      <c r="NI266" s="0"/>
      <c r="NJ266" s="0"/>
      <c r="NK266" s="0"/>
      <c r="NL266" s="0"/>
      <c r="NM266" s="0"/>
      <c r="NN266" s="0"/>
      <c r="NO266" s="0"/>
      <c r="NP266" s="0"/>
      <c r="NQ266" s="0"/>
      <c r="NR266" s="0"/>
      <c r="NS266" s="0"/>
      <c r="NT266" s="0"/>
      <c r="NU266" s="0"/>
      <c r="NV266" s="0"/>
      <c r="NW266" s="0"/>
      <c r="NX266" s="0"/>
      <c r="NY266" s="0"/>
      <c r="NZ266" s="0"/>
      <c r="OA266" s="0"/>
      <c r="OB266" s="0"/>
      <c r="OC266" s="0"/>
      <c r="OD266" s="0"/>
      <c r="OE266" s="0"/>
      <c r="OF266" s="0"/>
      <c r="OG266" s="0"/>
      <c r="OH266" s="0"/>
      <c r="OI266" s="0"/>
      <c r="OJ266" s="0"/>
      <c r="OK266" s="0"/>
      <c r="OL266" s="0"/>
      <c r="OM266" s="0"/>
      <c r="ON266" s="0"/>
      <c r="OO266" s="0"/>
      <c r="OP266" s="0"/>
      <c r="OQ266" s="0"/>
      <c r="OR266" s="0"/>
      <c r="OS266" s="0"/>
      <c r="OT266" s="0"/>
      <c r="OU266" s="0"/>
      <c r="OV266" s="0"/>
      <c r="OW266" s="0"/>
      <c r="OX266" s="0"/>
      <c r="OY266" s="0"/>
      <c r="OZ266" s="0"/>
      <c r="PA266" s="0"/>
      <c r="PB266" s="0"/>
      <c r="PC266" s="0"/>
      <c r="PD266" s="0"/>
      <c r="PE266" s="0"/>
      <c r="PF266" s="0"/>
      <c r="PG266" s="0"/>
      <c r="PH266" s="0"/>
      <c r="PI266" s="0"/>
      <c r="PJ266" s="0"/>
      <c r="PK266" s="0"/>
      <c r="PL266" s="0"/>
      <c r="PM266" s="0"/>
      <c r="PN266" s="0"/>
      <c r="PO266" s="0"/>
      <c r="PP266" s="0"/>
      <c r="PQ266" s="0"/>
      <c r="PR266" s="0"/>
      <c r="PS266" s="0"/>
      <c r="PT266" s="0"/>
      <c r="PU266" s="0"/>
      <c r="PV266" s="0"/>
      <c r="PW266" s="0"/>
      <c r="PX266" s="0"/>
      <c r="PY266" s="0"/>
      <c r="PZ266" s="0"/>
      <c r="QA266" s="0"/>
      <c r="QB266" s="0"/>
      <c r="QC266" s="0"/>
      <c r="QD266" s="0"/>
      <c r="QE266" s="0"/>
      <c r="QF266" s="0"/>
      <c r="QG266" s="0"/>
      <c r="QH266" s="0"/>
      <c r="QI266" s="0"/>
      <c r="QJ266" s="0"/>
      <c r="QK266" s="0"/>
      <c r="QL266" s="0"/>
      <c r="QM266" s="0"/>
      <c r="QN266" s="0"/>
      <c r="QO266" s="0"/>
      <c r="QP266" s="0"/>
      <c r="QQ266" s="0"/>
      <c r="QR266" s="0"/>
      <c r="QS266" s="0"/>
      <c r="QT266" s="0"/>
      <c r="QU266" s="0"/>
      <c r="QV266" s="0"/>
      <c r="QW266" s="0"/>
      <c r="QX266" s="0"/>
      <c r="QY266" s="0"/>
      <c r="QZ266" s="0"/>
      <c r="RA266" s="0"/>
      <c r="RB266" s="0"/>
      <c r="RC266" s="0"/>
      <c r="RD266" s="0"/>
      <c r="RE266" s="0"/>
      <c r="RF266" s="0"/>
      <c r="RG266" s="0"/>
      <c r="RH266" s="0"/>
      <c r="RI266" s="0"/>
      <c r="RJ266" s="0"/>
      <c r="RK266" s="0"/>
      <c r="RL266" s="0"/>
      <c r="RM266" s="0"/>
      <c r="RN266" s="0"/>
      <c r="RO266" s="0"/>
      <c r="RP266" s="0"/>
      <c r="RQ266" s="0"/>
      <c r="RR266" s="0"/>
      <c r="RS266" s="0"/>
      <c r="RT266" s="0"/>
      <c r="RU266" s="0"/>
      <c r="RV266" s="0"/>
      <c r="RW266" s="0"/>
      <c r="RX266" s="0"/>
      <c r="RY266" s="0"/>
      <c r="RZ266" s="0"/>
      <c r="SA266" s="0"/>
      <c r="SB266" s="0"/>
      <c r="SC266" s="0"/>
      <c r="SD266" s="0"/>
      <c r="SE266" s="0"/>
      <c r="SF266" s="0"/>
      <c r="SG266" s="0"/>
      <c r="SH266" s="0"/>
      <c r="SI266" s="0"/>
      <c r="SJ266" s="0"/>
      <c r="SK266" s="0"/>
      <c r="SL266" s="0"/>
      <c r="SM266" s="0"/>
      <c r="SN266" s="0"/>
      <c r="SO266" s="0"/>
      <c r="SP266" s="0"/>
      <c r="SQ266" s="0"/>
      <c r="SR266" s="0"/>
      <c r="SS266" s="0"/>
      <c r="ST266" s="0"/>
      <c r="SU266" s="0"/>
      <c r="SV266" s="0"/>
      <c r="SW266" s="0"/>
      <c r="SX266" s="0"/>
      <c r="SY266" s="0"/>
      <c r="SZ266" s="0"/>
      <c r="TA266" s="0"/>
      <c r="TB266" s="0"/>
      <c r="TC266" s="0"/>
      <c r="TD266" s="0"/>
      <c r="TE266" s="0"/>
      <c r="TF266" s="0"/>
      <c r="TG266" s="0"/>
      <c r="TH266" s="0"/>
      <c r="TI266" s="0"/>
      <c r="TJ266" s="0"/>
      <c r="TK266" s="0"/>
      <c r="TL266" s="0"/>
      <c r="TM266" s="0"/>
      <c r="TN266" s="0"/>
      <c r="TO266" s="0"/>
      <c r="TP266" s="0"/>
      <c r="TQ266" s="0"/>
      <c r="TR266" s="0"/>
      <c r="TS266" s="0"/>
      <c r="TT266" s="0"/>
      <c r="TU266" s="0"/>
      <c r="TV266" s="0"/>
      <c r="TW266" s="0"/>
      <c r="TX266" s="0"/>
      <c r="TY266" s="0"/>
      <c r="TZ266" s="0"/>
      <c r="UA266" s="0"/>
      <c r="UB266" s="0"/>
      <c r="UC266" s="0"/>
      <c r="UD266" s="0"/>
      <c r="UE266" s="0"/>
      <c r="UF266" s="0"/>
      <c r="UG266" s="0"/>
      <c r="UH266" s="0"/>
      <c r="UI266" s="0"/>
      <c r="UJ266" s="0"/>
      <c r="UK266" s="0"/>
      <c r="UL266" s="0"/>
      <c r="UM266" s="0"/>
      <c r="UN266" s="0"/>
      <c r="UO266" s="0"/>
      <c r="UP266" s="0"/>
      <c r="UQ266" s="0"/>
      <c r="UR266" s="0"/>
      <c r="US266" s="0"/>
      <c r="UT266" s="0"/>
      <c r="UU266" s="0"/>
      <c r="UV266" s="0"/>
      <c r="UW266" s="0"/>
      <c r="UX266" s="0"/>
      <c r="UY266" s="0"/>
      <c r="UZ266" s="0"/>
      <c r="VA266" s="0"/>
      <c r="VB266" s="0"/>
      <c r="VC266" s="0"/>
      <c r="VD266" s="0"/>
      <c r="VE266" s="0"/>
      <c r="VF266" s="0"/>
      <c r="VG266" s="0"/>
      <c r="VH266" s="0"/>
      <c r="VI266" s="0"/>
      <c r="VJ266" s="0"/>
      <c r="VK266" s="0"/>
      <c r="VL266" s="0"/>
      <c r="VM266" s="0"/>
      <c r="VN266" s="0"/>
      <c r="VO266" s="0"/>
      <c r="VP266" s="0"/>
      <c r="VQ266" s="0"/>
      <c r="VR266" s="0"/>
      <c r="VS266" s="0"/>
      <c r="VT266" s="0"/>
      <c r="VU266" s="0"/>
      <c r="VV266" s="0"/>
      <c r="VW266" s="0"/>
      <c r="VX266" s="0"/>
      <c r="VY266" s="0"/>
      <c r="VZ266" s="0"/>
      <c r="WA266" s="0"/>
      <c r="WB266" s="0"/>
      <c r="WC266" s="0"/>
      <c r="WD266" s="0"/>
      <c r="WE266" s="0"/>
      <c r="WF266" s="0"/>
      <c r="WG266" s="0"/>
      <c r="WH266" s="0"/>
      <c r="WI266" s="0"/>
      <c r="WJ266" s="0"/>
      <c r="WK266" s="0"/>
      <c r="WL266" s="0"/>
      <c r="WM266" s="0"/>
      <c r="WN266" s="0"/>
      <c r="WO266" s="0"/>
      <c r="WP266" s="0"/>
      <c r="WQ266" s="0"/>
      <c r="WR266" s="0"/>
      <c r="WS266" s="0"/>
      <c r="WT266" s="0"/>
      <c r="WU266" s="0"/>
      <c r="WV266" s="0"/>
      <c r="WW266" s="0"/>
      <c r="WX266" s="0"/>
      <c r="WY266" s="0"/>
      <c r="WZ266" s="0"/>
      <c r="XA266" s="0"/>
      <c r="XB266" s="0"/>
      <c r="XC266" s="0"/>
      <c r="XD266" s="0"/>
      <c r="XE266" s="0"/>
      <c r="XF266" s="0"/>
      <c r="XG266" s="0"/>
      <c r="XH266" s="0"/>
      <c r="XI266" s="0"/>
      <c r="XJ266" s="0"/>
      <c r="XK266" s="0"/>
      <c r="XL266" s="0"/>
      <c r="XM266" s="0"/>
      <c r="XN266" s="0"/>
      <c r="XO266" s="0"/>
      <c r="XP266" s="0"/>
      <c r="XQ266" s="0"/>
      <c r="XR266" s="0"/>
      <c r="XS266" s="0"/>
      <c r="XT266" s="0"/>
      <c r="XU266" s="0"/>
      <c r="XV266" s="0"/>
      <c r="XW266" s="0"/>
      <c r="XX266" s="0"/>
      <c r="XY266" s="0"/>
      <c r="XZ266" s="0"/>
      <c r="YA266" s="0"/>
      <c r="YB266" s="0"/>
      <c r="YC266" s="0"/>
      <c r="YD266" s="0"/>
      <c r="YE266" s="0"/>
      <c r="YF266" s="0"/>
      <c r="YG266" s="0"/>
      <c r="YH266" s="0"/>
      <c r="YI266" s="0"/>
      <c r="YJ266" s="0"/>
      <c r="YK266" s="0"/>
      <c r="YL266" s="0"/>
      <c r="YM266" s="0"/>
      <c r="YN266" s="0"/>
      <c r="YO266" s="0"/>
      <c r="YP266" s="0"/>
      <c r="YQ266" s="0"/>
      <c r="YR266" s="0"/>
      <c r="YS266" s="0"/>
      <c r="YT266" s="0"/>
      <c r="YU266" s="0"/>
      <c r="YV266" s="0"/>
      <c r="YW266" s="0"/>
      <c r="YX266" s="0"/>
      <c r="YY266" s="0"/>
      <c r="YZ266" s="0"/>
      <c r="ZA266" s="0"/>
      <c r="ZB266" s="0"/>
      <c r="ZC266" s="0"/>
      <c r="ZD266" s="0"/>
      <c r="ZE266" s="0"/>
      <c r="ZF266" s="0"/>
      <c r="ZG266" s="0"/>
      <c r="ZH266" s="0"/>
      <c r="ZI266" s="0"/>
      <c r="ZJ266" s="0"/>
      <c r="ZK266" s="0"/>
      <c r="ZL266" s="0"/>
      <c r="ZM266" s="0"/>
      <c r="ZN266" s="0"/>
      <c r="ZO266" s="0"/>
      <c r="ZP266" s="0"/>
      <c r="ZQ266" s="0"/>
      <c r="ZR266" s="0"/>
      <c r="ZS266" s="0"/>
      <c r="ZT266" s="0"/>
      <c r="ZU266" s="0"/>
      <c r="ZV266" s="0"/>
      <c r="ZW266" s="0"/>
      <c r="ZX266" s="0"/>
      <c r="ZY266" s="0"/>
      <c r="ZZ266" s="0"/>
      <c r="AAA266" s="0"/>
      <c r="AAB266" s="0"/>
      <c r="AAC266" s="0"/>
      <c r="AAD266" s="0"/>
      <c r="AAE266" s="0"/>
      <c r="AAF266" s="0"/>
      <c r="AAG266" s="0"/>
      <c r="AAH266" s="0"/>
      <c r="AAI266" s="0"/>
      <c r="AAJ266" s="0"/>
      <c r="AAK266" s="0"/>
      <c r="AAL266" s="0"/>
      <c r="AAM266" s="0"/>
      <c r="AAN266" s="0"/>
      <c r="AAO266" s="0"/>
      <c r="AAP266" s="0"/>
      <c r="AAQ266" s="0"/>
      <c r="AAR266" s="0"/>
      <c r="AAS266" s="0"/>
      <c r="AAT266" s="0"/>
      <c r="AAU266" s="0"/>
      <c r="AAV266" s="0"/>
      <c r="AAW266" s="0"/>
      <c r="AAX266" s="0"/>
      <c r="AAY266" s="0"/>
      <c r="AAZ266" s="0"/>
      <c r="ABA266" s="0"/>
      <c r="ABB266" s="0"/>
      <c r="ABC266" s="0"/>
      <c r="ABD266" s="0"/>
      <c r="ABE266" s="0"/>
      <c r="ABF266" s="0"/>
      <c r="ABG266" s="0"/>
      <c r="ABH266" s="0"/>
      <c r="ABI266" s="0"/>
      <c r="ABJ266" s="0"/>
      <c r="ABK266" s="0"/>
      <c r="ABL266" s="0"/>
      <c r="ABM266" s="0"/>
      <c r="ABN266" s="0"/>
      <c r="ABO266" s="0"/>
      <c r="ABP266" s="0"/>
      <c r="ABQ266" s="0"/>
      <c r="ABR266" s="0"/>
      <c r="ABS266" s="0"/>
      <c r="ABT266" s="0"/>
      <c r="ABU266" s="0"/>
      <c r="ABV266" s="0"/>
      <c r="ABW266" s="0"/>
      <c r="ABX266" s="0"/>
      <c r="ABY266" s="0"/>
      <c r="ABZ266" s="0"/>
      <c r="ACA266" s="0"/>
      <c r="ACB266" s="0"/>
      <c r="ACC266" s="0"/>
      <c r="ACD266" s="0"/>
      <c r="ACE266" s="0"/>
      <c r="ACF266" s="0"/>
      <c r="ACG266" s="0"/>
      <c r="ACH266" s="0"/>
      <c r="ACI266" s="0"/>
      <c r="ACJ266" s="0"/>
      <c r="ACK266" s="0"/>
      <c r="ACL266" s="0"/>
      <c r="ACM266" s="0"/>
      <c r="ACN266" s="0"/>
      <c r="ACO266" s="0"/>
      <c r="ACP266" s="0"/>
      <c r="ACQ266" s="0"/>
      <c r="ACR266" s="0"/>
      <c r="ACS266" s="0"/>
      <c r="ACT266" s="0"/>
      <c r="ACU266" s="0"/>
      <c r="ACV266" s="0"/>
      <c r="ACW266" s="0"/>
      <c r="ACX266" s="0"/>
      <c r="ACY266" s="0"/>
      <c r="ACZ266" s="0"/>
      <c r="ADA266" s="0"/>
      <c r="ADB266" s="0"/>
      <c r="ADC266" s="0"/>
      <c r="ADD266" s="0"/>
      <c r="ADE266" s="0"/>
      <c r="ADF266" s="0"/>
      <c r="ADG266" s="0"/>
      <c r="ADH266" s="0"/>
      <c r="ADI266" s="0"/>
      <c r="ADJ266" s="0"/>
      <c r="ADK266" s="0"/>
      <c r="ADL266" s="0"/>
      <c r="ADM266" s="0"/>
      <c r="ADN266" s="0"/>
      <c r="ADO266" s="0"/>
      <c r="ADP266" s="0"/>
      <c r="ADQ266" s="0"/>
      <c r="ADR266" s="0"/>
      <c r="ADS266" s="0"/>
      <c r="ADT266" s="0"/>
      <c r="ADU266" s="0"/>
      <c r="ADV266" s="0"/>
      <c r="ADW266" s="0"/>
      <c r="ADX266" s="0"/>
      <c r="ADY266" s="0"/>
      <c r="ADZ266" s="0"/>
      <c r="AEA266" s="0"/>
      <c r="AEB266" s="0"/>
      <c r="AEC266" s="0"/>
      <c r="AED266" s="0"/>
      <c r="AEE266" s="0"/>
      <c r="AEF266" s="0"/>
      <c r="AEG266" s="0"/>
      <c r="AEH266" s="0"/>
      <c r="AEI266" s="0"/>
      <c r="AEJ266" s="0"/>
      <c r="AEK266" s="0"/>
      <c r="AEL266" s="0"/>
      <c r="AEM266" s="0"/>
      <c r="AEN266" s="0"/>
      <c r="AEO266" s="0"/>
      <c r="AEP266" s="0"/>
      <c r="AEQ266" s="0"/>
      <c r="AER266" s="0"/>
      <c r="AES266" s="0"/>
      <c r="AET266" s="0"/>
      <c r="AEU266" s="0"/>
      <c r="AEV266" s="0"/>
      <c r="AEW266" s="0"/>
      <c r="AEX266" s="0"/>
      <c r="AEY266" s="0"/>
      <c r="AEZ266" s="0"/>
      <c r="AFA266" s="0"/>
      <c r="AFB266" s="0"/>
      <c r="AFC266" s="0"/>
      <c r="AFD266" s="0"/>
      <c r="AFE266" s="0"/>
      <c r="AFF266" s="0"/>
      <c r="AFG266" s="0"/>
      <c r="AFH266" s="0"/>
      <c r="AFI266" s="0"/>
      <c r="AFJ266" s="0"/>
      <c r="AFK266" s="0"/>
      <c r="AFL266" s="0"/>
      <c r="AFM266" s="0"/>
      <c r="AFN266" s="0"/>
      <c r="AFO266" s="0"/>
      <c r="AFP266" s="0"/>
      <c r="AFQ266" s="0"/>
      <c r="AFR266" s="0"/>
      <c r="AFS266" s="0"/>
      <c r="AFT266" s="0"/>
      <c r="AFU266" s="0"/>
      <c r="AFV266" s="0"/>
      <c r="AFW266" s="0"/>
      <c r="AFX266" s="0"/>
      <c r="AFY266" s="0"/>
      <c r="AFZ266" s="0"/>
      <c r="AGA266" s="0"/>
      <c r="AGB266" s="0"/>
      <c r="AGC266" s="0"/>
      <c r="AGD266" s="0"/>
      <c r="AGE266" s="0"/>
      <c r="AGF266" s="0"/>
      <c r="AGG266" s="0"/>
      <c r="AGH266" s="0"/>
      <c r="AGI266" s="0"/>
      <c r="AGJ266" s="0"/>
      <c r="AGK266" s="0"/>
      <c r="AGL266" s="0"/>
      <c r="AGM266" s="0"/>
      <c r="AGN266" s="0"/>
      <c r="AGO266" s="0"/>
      <c r="AGP266" s="0"/>
      <c r="AGQ266" s="0"/>
      <c r="AGR266" s="0"/>
      <c r="AGS266" s="0"/>
      <c r="AGT266" s="0"/>
      <c r="AGU266" s="0"/>
      <c r="AGV266" s="0"/>
      <c r="AGW266" s="0"/>
      <c r="AGX266" s="0"/>
      <c r="AGY266" s="0"/>
      <c r="AGZ266" s="0"/>
      <c r="AHA266" s="0"/>
      <c r="AHB266" s="0"/>
      <c r="AHC266" s="0"/>
      <c r="AHD266" s="0"/>
      <c r="AHE266" s="0"/>
      <c r="AHF266" s="0"/>
      <c r="AHG266" s="0"/>
      <c r="AHH266" s="0"/>
      <c r="AHI266" s="0"/>
      <c r="AHJ266" s="0"/>
      <c r="AHK266" s="0"/>
      <c r="AHL266" s="0"/>
      <c r="AHM266" s="0"/>
      <c r="AHN266" s="0"/>
      <c r="AHO266" s="0"/>
      <c r="AHP266" s="0"/>
      <c r="AHQ266" s="0"/>
      <c r="AHR266" s="0"/>
      <c r="AHS266" s="0"/>
      <c r="AHT266" s="0"/>
      <c r="AHU266" s="0"/>
      <c r="AHV266" s="0"/>
      <c r="AHW266" s="0"/>
      <c r="AHX266" s="0"/>
      <c r="AHY266" s="0"/>
      <c r="AHZ266" s="0"/>
      <c r="AIA266" s="0"/>
      <c r="AIB266" s="0"/>
      <c r="AIC266" s="0"/>
      <c r="AID266" s="0"/>
      <c r="AIE266" s="0"/>
      <c r="AIF266" s="0"/>
      <c r="AIG266" s="0"/>
      <c r="AIH266" s="0"/>
      <c r="AII266" s="0"/>
      <c r="AIJ266" s="0"/>
      <c r="AIK266" s="0"/>
      <c r="AIL266" s="0"/>
      <c r="AIM266" s="0"/>
      <c r="AIN266" s="0"/>
      <c r="AIO266" s="0"/>
      <c r="AIP266" s="0"/>
      <c r="AIQ266" s="0"/>
      <c r="AIR266" s="0"/>
      <c r="AIS266" s="0"/>
      <c r="AIT266" s="0"/>
      <c r="AIU266" s="0"/>
      <c r="AIV266" s="0"/>
      <c r="AIW266" s="0"/>
      <c r="AIX266" s="0"/>
      <c r="AIY266" s="0"/>
      <c r="AIZ266" s="0"/>
      <c r="AJA266" s="0"/>
      <c r="AJB266" s="0"/>
      <c r="AJC266" s="0"/>
      <c r="AJD266" s="0"/>
      <c r="AJE266" s="0"/>
      <c r="AJF266" s="0"/>
      <c r="AJG266" s="0"/>
      <c r="AJH266" s="0"/>
      <c r="AJI266" s="0"/>
      <c r="AJJ266" s="0"/>
      <c r="AJK266" s="0"/>
      <c r="AJL266" s="0"/>
      <c r="AJM266" s="0"/>
      <c r="AJN266" s="0"/>
      <c r="AJO266" s="0"/>
      <c r="AJP266" s="0"/>
      <c r="AJQ266" s="0"/>
      <c r="AJR266" s="0"/>
      <c r="AJS266" s="0"/>
      <c r="AJT266" s="0"/>
      <c r="AJU266" s="0"/>
      <c r="AJV266" s="0"/>
      <c r="AJW266" s="0"/>
      <c r="AJX266" s="0"/>
      <c r="AJY266" s="0"/>
      <c r="AJZ266" s="0"/>
      <c r="AKA266" s="0"/>
      <c r="AKB266" s="0"/>
      <c r="AKC266" s="0"/>
      <c r="AKD266" s="0"/>
      <c r="AKE266" s="0"/>
      <c r="AKF266" s="0"/>
      <c r="AKG266" s="0"/>
      <c r="AKH266" s="0"/>
      <c r="AKI266" s="0"/>
      <c r="AKJ266" s="0"/>
      <c r="AKK266" s="0"/>
      <c r="AKL266" s="0"/>
      <c r="AKM266" s="0"/>
      <c r="AKN266" s="0"/>
      <c r="AKO266" s="0"/>
      <c r="AKP266" s="0"/>
      <c r="AKQ266" s="0"/>
      <c r="AKR266" s="0"/>
      <c r="AKS266" s="0"/>
      <c r="AKT266" s="0"/>
      <c r="AKU266" s="0"/>
      <c r="AKV266" s="0"/>
      <c r="AKW266" s="0"/>
      <c r="AKX266" s="0"/>
      <c r="AKY266" s="0"/>
      <c r="AKZ266" s="0"/>
      <c r="ALA266" s="0"/>
      <c r="ALB266" s="0"/>
      <c r="ALC266" s="0"/>
      <c r="ALD266" s="0"/>
      <c r="ALE266" s="0"/>
      <c r="ALF266" s="0"/>
      <c r="ALG266" s="0"/>
      <c r="ALH266" s="0"/>
      <c r="ALI266" s="0"/>
      <c r="ALJ266" s="0"/>
      <c r="ALK266" s="0"/>
      <c r="ALL266" s="0"/>
      <c r="ALM266" s="0"/>
      <c r="ALN266" s="0"/>
      <c r="ALO266" s="0"/>
      <c r="ALP266" s="0"/>
      <c r="ALQ266" s="0"/>
      <c r="ALR266" s="0"/>
      <c r="ALS266" s="0"/>
      <c r="ALT266" s="0"/>
      <c r="ALU266" s="0"/>
      <c r="ALV266" s="0"/>
      <c r="ALW266" s="0"/>
      <c r="ALX266" s="0"/>
      <c r="ALY266" s="0"/>
      <c r="ALZ266" s="0"/>
      <c r="AMA266" s="0"/>
      <c r="AMB266" s="0"/>
      <c r="AMC266" s="0"/>
      <c r="AMD266" s="0"/>
      <c r="AME266" s="0"/>
      <c r="AMF266" s="0"/>
      <c r="AMG266" s="0"/>
      <c r="AMH266" s="0"/>
      <c r="AMI266" s="0"/>
      <c r="AMJ266" s="0"/>
      <c r="AMK266" s="0"/>
      <c r="AML266" s="0"/>
      <c r="AMM266" s="0"/>
      <c r="AMN266" s="0"/>
      <c r="AMO266" s="0"/>
      <c r="AMP266" s="0"/>
      <c r="AMQ266" s="0"/>
      <c r="AMR266" s="0"/>
      <c r="AMS266" s="0"/>
      <c r="AMT266" s="0"/>
      <c r="AMU266" s="0"/>
      <c r="AMV266" s="0"/>
      <c r="AMW266" s="0"/>
      <c r="AMX266" s="0"/>
      <c r="AMY266" s="0"/>
      <c r="AMZ266" s="0"/>
      <c r="ANA266" s="0"/>
      <c r="ANB266" s="0"/>
      <c r="ANC266" s="0"/>
      <c r="AND266" s="0"/>
      <c r="ANE266" s="0"/>
      <c r="ANF266" s="0"/>
      <c r="ANG266" s="0"/>
      <c r="ANH266" s="0"/>
      <c r="ANI266" s="0"/>
      <c r="ANJ266" s="0"/>
      <c r="ANK266" s="0"/>
      <c r="ANL266" s="0"/>
      <c r="ANM266" s="0"/>
      <c r="ANN266" s="0"/>
      <c r="ANO266" s="0"/>
      <c r="ANP266" s="0"/>
      <c r="ANQ266" s="0"/>
      <c r="ANR266" s="0"/>
      <c r="ANS266" s="0"/>
      <c r="ANT266" s="0"/>
      <c r="ANU266" s="0"/>
      <c r="ANV266" s="0"/>
      <c r="ANW266" s="0"/>
      <c r="ANX266" s="0"/>
      <c r="ANY266" s="0"/>
      <c r="ANZ266" s="0"/>
      <c r="AOA266" s="0"/>
      <c r="AOB266" s="0"/>
      <c r="AOC266" s="0"/>
      <c r="AOD266" s="0"/>
      <c r="AOE266" s="0"/>
      <c r="AOF266" s="0"/>
      <c r="AOG266" s="0"/>
      <c r="AOH266" s="0"/>
      <c r="AOI266" s="0"/>
      <c r="AOJ266" s="0"/>
      <c r="AOK266" s="0"/>
      <c r="AOL266" s="0"/>
      <c r="AOM266" s="0"/>
      <c r="AON266" s="0"/>
      <c r="AOO266" s="0"/>
      <c r="AOP266" s="0"/>
      <c r="AOQ266" s="0"/>
      <c r="AOR266" s="0"/>
      <c r="AOS266" s="0"/>
      <c r="AOT266" s="0"/>
      <c r="AOU266" s="0"/>
      <c r="AOV266" s="0"/>
      <c r="AOW266" s="0"/>
      <c r="AOX266" s="0"/>
      <c r="AOY266" s="0"/>
      <c r="AOZ266" s="0"/>
      <c r="APA266" s="0"/>
      <c r="APB266" s="0"/>
      <c r="APC266" s="0"/>
      <c r="APD266" s="0"/>
      <c r="APE266" s="0"/>
      <c r="APF266" s="0"/>
      <c r="APG266" s="0"/>
      <c r="APH266" s="0"/>
      <c r="API266" s="0"/>
      <c r="APJ266" s="0"/>
      <c r="APK266" s="0"/>
      <c r="APL266" s="0"/>
      <c r="APM266" s="0"/>
      <c r="APN266" s="0"/>
      <c r="APO266" s="0"/>
      <c r="APP266" s="0"/>
      <c r="APQ266" s="0"/>
      <c r="APR266" s="0"/>
      <c r="APS266" s="0"/>
      <c r="APT266" s="0"/>
      <c r="APU266" s="0"/>
      <c r="APV266" s="0"/>
      <c r="APW266" s="0"/>
      <c r="APX266" s="0"/>
      <c r="APY266" s="0"/>
      <c r="APZ266" s="0"/>
      <c r="AQA266" s="0"/>
      <c r="AQB266" s="0"/>
      <c r="AQC266" s="0"/>
      <c r="AQD266" s="0"/>
      <c r="AQE266" s="0"/>
      <c r="AQF266" s="0"/>
      <c r="AQG266" s="0"/>
      <c r="AQH266" s="0"/>
      <c r="AQI266" s="0"/>
      <c r="AQJ266" s="0"/>
      <c r="AQK266" s="0"/>
      <c r="AQL266" s="0"/>
      <c r="AQM266" s="0"/>
      <c r="AQN266" s="0"/>
      <c r="AQO266" s="0"/>
      <c r="AQP266" s="0"/>
      <c r="AQQ266" s="0"/>
      <c r="AQR266" s="0"/>
      <c r="AQS266" s="0"/>
      <c r="AQT266" s="0"/>
      <c r="AQU266" s="0"/>
      <c r="AQV266" s="0"/>
      <c r="AQW266" s="0"/>
      <c r="AQX266" s="0"/>
      <c r="AQY266" s="0"/>
      <c r="AQZ266" s="0"/>
      <c r="ARA266" s="0"/>
      <c r="ARB266" s="0"/>
      <c r="ARC266" s="0"/>
      <c r="ARD266" s="0"/>
      <c r="ARE266" s="0"/>
      <c r="ARF266" s="0"/>
      <c r="ARG266" s="0"/>
      <c r="ARH266" s="0"/>
      <c r="ARI266" s="0"/>
      <c r="ARJ266" s="0"/>
      <c r="ARK266" s="0"/>
      <c r="ARL266" s="0"/>
      <c r="ARM266" s="0"/>
      <c r="ARN266" s="0"/>
      <c r="ARO266" s="0"/>
      <c r="ARP266" s="0"/>
      <c r="ARQ266" s="0"/>
      <c r="ARR266" s="0"/>
      <c r="ARS266" s="0"/>
      <c r="ART266" s="0"/>
      <c r="ARU266" s="0"/>
      <c r="ARV266" s="0"/>
      <c r="ARW266" s="0"/>
      <c r="ARX266" s="0"/>
      <c r="ARY266" s="0"/>
      <c r="ARZ266" s="0"/>
      <c r="ASA266" s="0"/>
      <c r="ASB266" s="0"/>
      <c r="ASC266" s="0"/>
      <c r="ASD266" s="0"/>
      <c r="ASE266" s="0"/>
      <c r="ASF266" s="0"/>
      <c r="ASG266" s="0"/>
      <c r="ASH266" s="0"/>
      <c r="ASI266" s="0"/>
      <c r="ASJ266" s="0"/>
      <c r="ASK266" s="0"/>
      <c r="ASL266" s="0"/>
      <c r="ASM266" s="0"/>
      <c r="ASN266" s="0"/>
      <c r="ASO266" s="0"/>
      <c r="ASP266" s="0"/>
      <c r="ASQ266" s="0"/>
      <c r="ASR266" s="0"/>
      <c r="ASS266" s="0"/>
      <c r="AST266" s="0"/>
      <c r="ASU266" s="0"/>
      <c r="ASV266" s="0"/>
      <c r="ASW266" s="0"/>
      <c r="ASX266" s="0"/>
      <c r="ASY266" s="0"/>
      <c r="ASZ266" s="0"/>
      <c r="ATA266" s="0"/>
      <c r="ATB266" s="0"/>
      <c r="ATC266" s="0"/>
      <c r="ATD266" s="0"/>
      <c r="ATE266" s="0"/>
      <c r="ATF266" s="0"/>
      <c r="ATG266" s="0"/>
      <c r="ATH266" s="0"/>
      <c r="ATI266" s="0"/>
      <c r="ATJ266" s="0"/>
      <c r="ATK266" s="0"/>
      <c r="ATL266" s="0"/>
      <c r="ATM266" s="0"/>
      <c r="ATN266" s="0"/>
      <c r="ATO266" s="0"/>
      <c r="ATP266" s="0"/>
      <c r="ATQ266" s="0"/>
      <c r="ATR266" s="0"/>
      <c r="ATS266" s="0"/>
      <c r="ATT266" s="0"/>
      <c r="ATU266" s="0"/>
      <c r="ATV266" s="0"/>
      <c r="ATW266" s="0"/>
      <c r="ATX266" s="0"/>
      <c r="ATY266" s="0"/>
      <c r="ATZ266" s="0"/>
      <c r="AUA266" s="0"/>
      <c r="AUB266" s="0"/>
      <c r="AUC266" s="0"/>
      <c r="AUD266" s="0"/>
      <c r="AUE266" s="0"/>
      <c r="AUF266" s="0"/>
      <c r="AUG266" s="0"/>
      <c r="AUH266" s="0"/>
      <c r="AUI266" s="0"/>
      <c r="AUJ266" s="0"/>
      <c r="AUK266" s="0"/>
      <c r="AUL266" s="0"/>
      <c r="AUM266" s="0"/>
      <c r="AUN266" s="0"/>
      <c r="AUO266" s="0"/>
      <c r="AUP266" s="0"/>
      <c r="AUQ266" s="0"/>
      <c r="AUR266" s="0"/>
      <c r="AUS266" s="0"/>
      <c r="AUT266" s="0"/>
      <c r="AUU266" s="0"/>
      <c r="AUV266" s="0"/>
      <c r="AUW266" s="0"/>
      <c r="AUX266" s="0"/>
      <c r="AUY266" s="0"/>
      <c r="AUZ266" s="0"/>
      <c r="AVA266" s="0"/>
      <c r="AVB266" s="0"/>
      <c r="AVC266" s="0"/>
      <c r="AVD266" s="0"/>
      <c r="AVE266" s="0"/>
      <c r="AVF266" s="0"/>
      <c r="AVG266" s="0"/>
      <c r="AVH266" s="0"/>
      <c r="AVI266" s="0"/>
      <c r="AVJ266" s="0"/>
      <c r="AVK266" s="0"/>
      <c r="AVL266" s="0"/>
      <c r="AVM266" s="0"/>
      <c r="AVN266" s="0"/>
      <c r="AVO266" s="0"/>
      <c r="AVP266" s="0"/>
      <c r="AVQ266" s="0"/>
      <c r="AVR266" s="0"/>
      <c r="AVS266" s="0"/>
      <c r="AVT266" s="0"/>
      <c r="AVU266" s="0"/>
      <c r="AVV266" s="0"/>
      <c r="AVW266" s="0"/>
      <c r="AVX266" s="0"/>
      <c r="AVY266" s="0"/>
      <c r="AVZ266" s="0"/>
      <c r="AWA266" s="0"/>
      <c r="AWB266" s="0"/>
      <c r="AWC266" s="0"/>
      <c r="AWD266" s="0"/>
      <c r="AWE266" s="0"/>
      <c r="AWF266" s="0"/>
      <c r="AWG266" s="0"/>
      <c r="AWH266" s="0"/>
      <c r="AWI266" s="0"/>
      <c r="AWJ266" s="0"/>
      <c r="AWK266" s="0"/>
      <c r="AWL266" s="0"/>
      <c r="AWM266" s="0"/>
      <c r="AWN266" s="0"/>
      <c r="AWO266" s="0"/>
      <c r="AWP266" s="0"/>
      <c r="AWQ266" s="0"/>
      <c r="AWR266" s="0"/>
      <c r="AWS266" s="0"/>
      <c r="AWT266" s="0"/>
      <c r="AWU266" s="0"/>
      <c r="AWV266" s="0"/>
      <c r="AWW266" s="0"/>
      <c r="AWX266" s="0"/>
      <c r="AWY266" s="0"/>
      <c r="AWZ266" s="0"/>
      <c r="AXA266" s="0"/>
      <c r="AXB266" s="0"/>
      <c r="AXC266" s="0"/>
      <c r="AXD266" s="0"/>
      <c r="AXE266" s="0"/>
      <c r="AXF266" s="0"/>
      <c r="AXG266" s="0"/>
      <c r="AXH266" s="0"/>
      <c r="AXI266" s="0"/>
      <c r="AXJ266" s="0"/>
      <c r="AXK266" s="0"/>
      <c r="AXL266" s="0"/>
      <c r="AXM266" s="0"/>
      <c r="AXN266" s="0"/>
      <c r="AXO266" s="0"/>
      <c r="AXP266" s="0"/>
      <c r="AXQ266" s="0"/>
      <c r="AXR266" s="0"/>
      <c r="AXS266" s="0"/>
      <c r="AXT266" s="0"/>
      <c r="AXU266" s="0"/>
      <c r="AXV266" s="0"/>
      <c r="AXW266" s="0"/>
      <c r="AXX266" s="0"/>
      <c r="AXY266" s="0"/>
      <c r="AXZ266" s="0"/>
      <c r="AYA266" s="0"/>
      <c r="AYB266" s="0"/>
      <c r="AYC266" s="0"/>
      <c r="AYD266" s="0"/>
      <c r="AYE266" s="0"/>
      <c r="AYF266" s="0"/>
      <c r="AYG266" s="0"/>
      <c r="AYH266" s="0"/>
      <c r="AYI266" s="0"/>
      <c r="AYJ266" s="0"/>
      <c r="AYK266" s="0"/>
      <c r="AYL266" s="0"/>
      <c r="AYM266" s="0"/>
      <c r="AYN266" s="0"/>
      <c r="AYO266" s="0"/>
      <c r="AYP266" s="0"/>
      <c r="AYQ266" s="0"/>
      <c r="AYR266" s="0"/>
      <c r="AYS266" s="0"/>
      <c r="AYT266" s="0"/>
      <c r="AYU266" s="0"/>
      <c r="AYV266" s="0"/>
      <c r="AYW266" s="0"/>
      <c r="AYX266" s="0"/>
      <c r="AYY266" s="0"/>
      <c r="AYZ266" s="0"/>
      <c r="AZA266" s="0"/>
      <c r="AZB266" s="0"/>
      <c r="AZC266" s="0"/>
      <c r="AZD266" s="0"/>
      <c r="AZE266" s="0"/>
      <c r="AZF266" s="0"/>
      <c r="AZG266" s="0"/>
      <c r="AZH266" s="0"/>
      <c r="AZI266" s="0"/>
      <c r="AZJ266" s="0"/>
      <c r="AZK266" s="0"/>
      <c r="AZL266" s="0"/>
      <c r="AZM266" s="0"/>
      <c r="AZN266" s="0"/>
      <c r="AZO266" s="0"/>
      <c r="AZP266" s="0"/>
      <c r="AZQ266" s="0"/>
      <c r="AZR266" s="0"/>
      <c r="AZS266" s="0"/>
      <c r="AZT266" s="0"/>
      <c r="AZU266" s="0"/>
      <c r="AZV266" s="0"/>
      <c r="AZW266" s="0"/>
      <c r="AZX266" s="0"/>
      <c r="AZY266" s="0"/>
      <c r="AZZ266" s="0"/>
      <c r="BAA266" s="0"/>
      <c r="BAB266" s="0"/>
      <c r="BAC266" s="0"/>
      <c r="BAD266" s="0"/>
      <c r="BAE266" s="0"/>
      <c r="BAF266" s="0"/>
      <c r="BAG266" s="0"/>
      <c r="BAH266" s="0"/>
      <c r="BAI266" s="0"/>
      <c r="BAJ266" s="0"/>
      <c r="BAK266" s="0"/>
      <c r="BAL266" s="0"/>
      <c r="BAM266" s="0"/>
      <c r="BAN266" s="0"/>
      <c r="BAO266" s="0"/>
      <c r="BAP266" s="0"/>
      <c r="BAQ266" s="0"/>
      <c r="BAR266" s="0"/>
      <c r="BAS266" s="0"/>
      <c r="BAT266" s="0"/>
      <c r="BAU266" s="0"/>
      <c r="BAV266" s="0"/>
      <c r="BAW266" s="0"/>
      <c r="BAX266" s="0"/>
      <c r="BAY266" s="0"/>
      <c r="BAZ266" s="0"/>
      <c r="BBA266" s="0"/>
      <c r="BBB266" s="0"/>
      <c r="BBC266" s="0"/>
      <c r="BBD266" s="0"/>
      <c r="BBE266" s="0"/>
      <c r="BBF266" s="0"/>
      <c r="BBG266" s="0"/>
      <c r="BBH266" s="0"/>
      <c r="BBI266" s="0"/>
      <c r="BBJ266" s="0"/>
      <c r="BBK266" s="0"/>
      <c r="BBL266" s="0"/>
      <c r="BBM266" s="0"/>
      <c r="BBN266" s="0"/>
      <c r="BBO266" s="0"/>
      <c r="BBP266" s="0"/>
      <c r="BBQ266" s="0"/>
      <c r="BBR266" s="0"/>
      <c r="BBS266" s="0"/>
      <c r="BBT266" s="0"/>
      <c r="BBU266" s="0"/>
      <c r="BBV266" s="0"/>
      <c r="BBW266" s="0"/>
      <c r="BBX266" s="0"/>
      <c r="BBY266" s="0"/>
      <c r="BBZ266" s="0"/>
      <c r="BCA266" s="0"/>
      <c r="BCB266" s="0"/>
      <c r="BCC266" s="0"/>
      <c r="BCD266" s="0"/>
      <c r="BCE266" s="0"/>
      <c r="BCF266" s="0"/>
      <c r="BCG266" s="0"/>
      <c r="BCH266" s="0"/>
      <c r="BCI266" s="0"/>
      <c r="BCJ266" s="0"/>
      <c r="BCK266" s="0"/>
      <c r="BCL266" s="0"/>
      <c r="BCM266" s="0"/>
      <c r="BCN266" s="0"/>
      <c r="BCO266" s="0"/>
      <c r="BCP266" s="0"/>
      <c r="BCQ266" s="0"/>
      <c r="BCR266" s="0"/>
      <c r="BCS266" s="0"/>
      <c r="BCT266" s="0"/>
      <c r="BCU266" s="0"/>
      <c r="BCV266" s="0"/>
      <c r="BCW266" s="0"/>
      <c r="BCX266" s="0"/>
      <c r="BCY266" s="0"/>
      <c r="BCZ266" s="0"/>
      <c r="BDA266" s="0"/>
      <c r="BDB266" s="0"/>
      <c r="BDC266" s="0"/>
      <c r="BDD266" s="0"/>
      <c r="BDE266" s="0"/>
      <c r="BDF266" s="0"/>
      <c r="BDG266" s="0"/>
      <c r="BDH266" s="0"/>
      <c r="BDI266" s="0"/>
      <c r="BDJ266" s="0"/>
      <c r="BDK266" s="0"/>
      <c r="BDL266" s="0"/>
      <c r="BDM266" s="0"/>
      <c r="BDN266" s="0"/>
      <c r="BDO266" s="0"/>
      <c r="BDP266" s="0"/>
      <c r="BDQ266" s="0"/>
      <c r="BDR266" s="0"/>
      <c r="BDS266" s="0"/>
      <c r="BDT266" s="0"/>
      <c r="BDU266" s="0"/>
      <c r="BDV266" s="0"/>
      <c r="BDW266" s="0"/>
      <c r="BDX266" s="0"/>
      <c r="BDY266" s="0"/>
      <c r="BDZ266" s="0"/>
      <c r="BEA266" s="0"/>
      <c r="BEB266" s="0"/>
      <c r="BEC266" s="0"/>
      <c r="BED266" s="0"/>
      <c r="BEE266" s="0"/>
      <c r="BEF266" s="0"/>
      <c r="BEG266" s="0"/>
      <c r="BEH266" s="0"/>
      <c r="BEI266" s="0"/>
      <c r="BEJ266" s="0"/>
      <c r="BEK266" s="0"/>
      <c r="BEL266" s="0"/>
      <c r="BEM266" s="0"/>
      <c r="BEN266" s="0"/>
      <c r="BEO266" s="0"/>
      <c r="BEP266" s="0"/>
      <c r="BEQ266" s="0"/>
      <c r="BER266" s="0"/>
      <c r="BES266" s="0"/>
      <c r="BET266" s="0"/>
      <c r="BEU266" s="0"/>
      <c r="BEV266" s="0"/>
      <c r="BEW266" s="0"/>
      <c r="BEX266" s="0"/>
      <c r="BEY266" s="0"/>
      <c r="BEZ266" s="0"/>
      <c r="BFA266" s="0"/>
      <c r="BFB266" s="0"/>
      <c r="BFC266" s="0"/>
      <c r="BFD266" s="0"/>
      <c r="BFE266" s="0"/>
      <c r="BFF266" s="0"/>
      <c r="BFG266" s="0"/>
      <c r="BFH266" s="0"/>
      <c r="BFI266" s="0"/>
      <c r="BFJ266" s="0"/>
      <c r="BFK266" s="0"/>
      <c r="BFL266" s="0"/>
      <c r="BFM266" s="0"/>
      <c r="BFN266" s="0"/>
      <c r="BFO266" s="0"/>
      <c r="BFP266" s="0"/>
      <c r="BFQ266" s="0"/>
      <c r="BFR266" s="0"/>
      <c r="BFS266" s="0"/>
      <c r="BFT266" s="0"/>
      <c r="BFU266" s="0"/>
      <c r="BFV266" s="0"/>
      <c r="BFW266" s="0"/>
      <c r="BFX266" s="0"/>
      <c r="BFY266" s="0"/>
      <c r="BFZ266" s="0"/>
      <c r="BGA266" s="0"/>
      <c r="BGB266" s="0"/>
      <c r="BGC266" s="0"/>
      <c r="BGD266" s="0"/>
      <c r="BGE266" s="0"/>
      <c r="BGF266" s="0"/>
      <c r="BGG266" s="0"/>
      <c r="BGH266" s="0"/>
      <c r="BGI266" s="0"/>
      <c r="BGJ266" s="0"/>
      <c r="BGK266" s="0"/>
      <c r="BGL266" s="0"/>
      <c r="BGM266" s="0"/>
      <c r="BGN266" s="0"/>
      <c r="BGO266" s="0"/>
      <c r="BGP266" s="0"/>
      <c r="BGQ266" s="0"/>
      <c r="BGR266" s="0"/>
      <c r="BGS266" s="0"/>
      <c r="BGT266" s="0"/>
      <c r="BGU266" s="0"/>
      <c r="BGV266" s="0"/>
      <c r="BGW266" s="0"/>
      <c r="BGX266" s="0"/>
      <c r="BGY266" s="0"/>
      <c r="BGZ266" s="0"/>
      <c r="BHA266" s="0"/>
      <c r="BHB266" s="0"/>
      <c r="BHC266" s="0"/>
      <c r="BHD266" s="0"/>
      <c r="BHE266" s="0"/>
      <c r="BHF266" s="0"/>
      <c r="BHG266" s="0"/>
      <c r="BHH266" s="0"/>
      <c r="BHI266" s="0"/>
      <c r="BHJ266" s="0"/>
      <c r="BHK266" s="0"/>
      <c r="BHL266" s="0"/>
      <c r="BHM266" s="0"/>
      <c r="BHN266" s="0"/>
      <c r="BHO266" s="0"/>
      <c r="BHP266" s="0"/>
      <c r="BHQ266" s="0"/>
      <c r="BHR266" s="0"/>
      <c r="BHS266" s="0"/>
      <c r="BHT266" s="0"/>
      <c r="BHU266" s="0"/>
      <c r="BHV266" s="0"/>
      <c r="BHW266" s="0"/>
      <c r="BHX266" s="0"/>
      <c r="BHY266" s="0"/>
      <c r="BHZ266" s="0"/>
      <c r="BIA266" s="0"/>
      <c r="BIB266" s="0"/>
      <c r="BIC266" s="0"/>
      <c r="BID266" s="0"/>
      <c r="BIE266" s="0"/>
      <c r="BIF266" s="0"/>
      <c r="BIG266" s="0"/>
      <c r="BIH266" s="0"/>
      <c r="BII266" s="0"/>
      <c r="BIJ266" s="0"/>
      <c r="BIK266" s="0"/>
      <c r="BIL266" s="0"/>
      <c r="BIM266" s="0"/>
      <c r="BIN266" s="0"/>
      <c r="BIO266" s="0"/>
      <c r="BIP266" s="0"/>
      <c r="BIQ266" s="0"/>
      <c r="BIR266" s="0"/>
      <c r="BIS266" s="0"/>
      <c r="BIT266" s="0"/>
      <c r="BIU266" s="0"/>
      <c r="BIV266" s="0"/>
      <c r="BIW266" s="0"/>
      <c r="BIX266" s="0"/>
      <c r="BIY266" s="0"/>
      <c r="BIZ266" s="0"/>
      <c r="BJA266" s="0"/>
      <c r="BJB266" s="0"/>
      <c r="BJC266" s="0"/>
      <c r="BJD266" s="0"/>
      <c r="BJE266" s="0"/>
      <c r="BJF266" s="0"/>
      <c r="BJG266" s="0"/>
      <c r="BJH266" s="0"/>
      <c r="BJI266" s="0"/>
      <c r="BJJ266" s="0"/>
      <c r="BJK266" s="0"/>
      <c r="BJL266" s="0"/>
      <c r="BJM266" s="0"/>
      <c r="BJN266" s="0"/>
      <c r="BJO266" s="0"/>
      <c r="BJP266" s="0"/>
      <c r="BJQ266" s="0"/>
      <c r="BJR266" s="0"/>
      <c r="BJS266" s="0"/>
      <c r="BJT266" s="0"/>
      <c r="BJU266" s="0"/>
      <c r="BJV266" s="0"/>
      <c r="BJW266" s="0"/>
      <c r="BJX266" s="0"/>
      <c r="BJY266" s="0"/>
      <c r="BJZ266" s="0"/>
      <c r="BKA266" s="0"/>
      <c r="BKB266" s="0"/>
      <c r="BKC266" s="0"/>
      <c r="BKD266" s="0"/>
      <c r="BKE266" s="0"/>
      <c r="BKF266" s="0"/>
      <c r="BKG266" s="0"/>
      <c r="BKH266" s="0"/>
      <c r="BKI266" s="0"/>
      <c r="BKJ266" s="0"/>
      <c r="BKK266" s="0"/>
      <c r="BKL266" s="0"/>
      <c r="BKM266" s="0"/>
      <c r="BKN266" s="0"/>
      <c r="BKO266" s="0"/>
      <c r="BKP266" s="0"/>
      <c r="BKQ266" s="0"/>
      <c r="BKR266" s="0"/>
      <c r="BKS266" s="0"/>
      <c r="BKT266" s="0"/>
      <c r="BKU266" s="0"/>
      <c r="BKV266" s="0"/>
      <c r="BKW266" s="0"/>
      <c r="BKX266" s="0"/>
      <c r="BKY266" s="0"/>
      <c r="BKZ266" s="0"/>
      <c r="BLA266" s="0"/>
      <c r="BLB266" s="0"/>
      <c r="BLC266" s="0"/>
      <c r="BLD266" s="0"/>
      <c r="BLE266" s="0"/>
      <c r="BLF266" s="0"/>
      <c r="BLG266" s="0"/>
      <c r="BLH266" s="0"/>
      <c r="BLI266" s="0"/>
      <c r="BLJ266" s="0"/>
      <c r="BLK266" s="0"/>
      <c r="BLL266" s="0"/>
      <c r="BLM266" s="0"/>
      <c r="BLN266" s="0"/>
      <c r="BLO266" s="0"/>
      <c r="BLP266" s="0"/>
      <c r="BLQ266" s="0"/>
      <c r="BLR266" s="0"/>
      <c r="BLS266" s="0"/>
      <c r="BLT266" s="0"/>
      <c r="BLU266" s="0"/>
      <c r="BLV266" s="0"/>
      <c r="BLW266" s="0"/>
      <c r="BLX266" s="0"/>
      <c r="BLY266" s="0"/>
      <c r="BLZ266" s="0"/>
      <c r="BMA266" s="0"/>
      <c r="BMB266" s="0"/>
      <c r="BMC266" s="0"/>
      <c r="BMD266" s="0"/>
      <c r="BME266" s="0"/>
      <c r="BMF266" s="0"/>
      <c r="BMG266" s="0"/>
      <c r="BMH266" s="0"/>
      <c r="BMI266" s="0"/>
      <c r="BMJ266" s="0"/>
      <c r="BMK266" s="0"/>
      <c r="BML266" s="0"/>
      <c r="BMM266" s="0"/>
      <c r="BMN266" s="0"/>
      <c r="BMO266" s="0"/>
      <c r="BMP266" s="0"/>
      <c r="BMQ266" s="0"/>
      <c r="BMR266" s="0"/>
      <c r="BMS266" s="0"/>
      <c r="BMT266" s="0"/>
      <c r="BMU266" s="0"/>
      <c r="BMV266" s="0"/>
      <c r="BMW266" s="0"/>
      <c r="BMX266" s="0"/>
      <c r="BMY266" s="0"/>
      <c r="BMZ266" s="0"/>
      <c r="BNA266" s="0"/>
      <c r="BNB266" s="0"/>
      <c r="BNC266" s="0"/>
      <c r="BND266" s="0"/>
      <c r="BNE266" s="0"/>
      <c r="BNF266" s="0"/>
      <c r="BNG266" s="0"/>
      <c r="BNH266" s="0"/>
      <c r="BNI266" s="0"/>
      <c r="BNJ266" s="0"/>
      <c r="BNK266" s="0"/>
      <c r="BNL266" s="0"/>
      <c r="BNM266" s="0"/>
      <c r="BNN266" s="0"/>
      <c r="BNO266" s="0"/>
      <c r="BNP266" s="0"/>
      <c r="BNQ266" s="0"/>
      <c r="BNR266" s="0"/>
      <c r="BNS266" s="0"/>
      <c r="BNT266" s="0"/>
      <c r="BNU266" s="0"/>
      <c r="BNV266" s="0"/>
      <c r="BNW266" s="0"/>
      <c r="BNX266" s="0"/>
      <c r="BNY266" s="0"/>
      <c r="BNZ266" s="0"/>
      <c r="BOA266" s="0"/>
      <c r="BOB266" s="0"/>
      <c r="BOC266" s="0"/>
      <c r="BOD266" s="0"/>
      <c r="BOE266" s="0"/>
      <c r="BOF266" s="0"/>
      <c r="BOG266" s="0"/>
      <c r="BOH266" s="0"/>
      <c r="BOI266" s="0"/>
      <c r="BOJ266" s="0"/>
      <c r="BOK266" s="0"/>
      <c r="BOL266" s="0"/>
      <c r="BOM266" s="0"/>
      <c r="BON266" s="0"/>
      <c r="BOO266" s="0"/>
      <c r="BOP266" s="0"/>
      <c r="BOQ266" s="0"/>
      <c r="BOR266" s="0"/>
      <c r="BOS266" s="0"/>
      <c r="BOT266" s="0"/>
      <c r="BOU266" s="0"/>
      <c r="BOV266" s="0"/>
      <c r="BOW266" s="0"/>
      <c r="BOX266" s="0"/>
      <c r="BOY266" s="0"/>
      <c r="BOZ266" s="0"/>
      <c r="BPA266" s="0"/>
      <c r="BPB266" s="0"/>
      <c r="BPC266" s="0"/>
      <c r="BPD266" s="0"/>
      <c r="BPE266" s="0"/>
      <c r="BPF266" s="0"/>
      <c r="BPG266" s="0"/>
      <c r="BPH266" s="0"/>
      <c r="BPI266" s="0"/>
      <c r="BPJ266" s="0"/>
      <c r="BPK266" s="0"/>
      <c r="BPL266" s="0"/>
      <c r="BPM266" s="0"/>
      <c r="BPN266" s="0"/>
      <c r="BPO266" s="0"/>
      <c r="BPP266" s="0"/>
      <c r="BPQ266" s="0"/>
      <c r="BPR266" s="0"/>
      <c r="BPS266" s="0"/>
      <c r="BPT266" s="0"/>
      <c r="BPU266" s="0"/>
      <c r="BPV266" s="0"/>
      <c r="BPW266" s="0"/>
      <c r="BPX266" s="0"/>
      <c r="BPY266" s="0"/>
      <c r="BPZ266" s="0"/>
      <c r="BQA266" s="0"/>
      <c r="BQB266" s="0"/>
      <c r="BQC266" s="0"/>
      <c r="BQD266" s="0"/>
      <c r="BQE266" s="0"/>
      <c r="BQF266" s="0"/>
      <c r="BQG266" s="0"/>
      <c r="BQH266" s="0"/>
      <c r="BQI266" s="0"/>
      <c r="BQJ266" s="0"/>
      <c r="BQK266" s="0"/>
      <c r="BQL266" s="0"/>
      <c r="BQM266" s="0"/>
      <c r="BQN266" s="0"/>
      <c r="BQO266" s="0"/>
      <c r="BQP266" s="0"/>
      <c r="BQQ266" s="0"/>
      <c r="BQR266" s="0"/>
      <c r="BQS266" s="0"/>
      <c r="BQT266" s="0"/>
      <c r="BQU266" s="0"/>
      <c r="BQV266" s="0"/>
      <c r="BQW266" s="0"/>
      <c r="BQX266" s="0"/>
      <c r="BQY266" s="0"/>
      <c r="BQZ266" s="0"/>
      <c r="BRA266" s="0"/>
      <c r="BRB266" s="0"/>
      <c r="BRC266" s="0"/>
      <c r="BRD266" s="0"/>
      <c r="BRE266" s="0"/>
      <c r="BRF266" s="0"/>
      <c r="BRG266" s="0"/>
      <c r="BRH266" s="0"/>
      <c r="BRI266" s="0"/>
      <c r="BRJ266" s="0"/>
      <c r="BRK266" s="0"/>
      <c r="BRL266" s="0"/>
      <c r="BRM266" s="0"/>
      <c r="BRN266" s="0"/>
      <c r="BRO266" s="0"/>
      <c r="BRP266" s="0"/>
      <c r="BRQ266" s="0"/>
      <c r="BRR266" s="0"/>
      <c r="BRS266" s="0"/>
      <c r="BRT266" s="0"/>
      <c r="BRU266" s="0"/>
      <c r="BRV266" s="0"/>
      <c r="BRW266" s="0"/>
      <c r="BRX266" s="0"/>
      <c r="BRY266" s="0"/>
      <c r="BRZ266" s="0"/>
      <c r="BSA266" s="0"/>
      <c r="BSB266" s="0"/>
      <c r="BSC266" s="0"/>
      <c r="BSD266" s="0"/>
      <c r="BSE266" s="0"/>
      <c r="BSF266" s="0"/>
      <c r="BSG266" s="0"/>
      <c r="BSH266" s="0"/>
      <c r="BSI266" s="0"/>
      <c r="BSJ266" s="0"/>
      <c r="BSK266" s="0"/>
      <c r="BSL266" s="0"/>
      <c r="BSM266" s="0"/>
      <c r="BSN266" s="0"/>
      <c r="BSO266" s="0"/>
      <c r="BSP266" s="0"/>
      <c r="BSQ266" s="0"/>
      <c r="BSR266" s="0"/>
      <c r="BSS266" s="0"/>
      <c r="BST266" s="0"/>
      <c r="BSU266" s="0"/>
      <c r="BSV266" s="0"/>
      <c r="BSW266" s="0"/>
      <c r="BSX266" s="0"/>
      <c r="BSY266" s="0"/>
      <c r="BSZ266" s="0"/>
      <c r="BTA266" s="0"/>
      <c r="BTB266" s="0"/>
      <c r="BTC266" s="0"/>
      <c r="BTD266" s="0"/>
      <c r="BTE266" s="0"/>
      <c r="BTF266" s="0"/>
      <c r="BTG266" s="0"/>
      <c r="BTH266" s="0"/>
      <c r="BTI266" s="0"/>
      <c r="BTJ266" s="0"/>
      <c r="BTK266" s="0"/>
      <c r="BTL266" s="0"/>
      <c r="BTM266" s="0"/>
      <c r="BTN266" s="0"/>
      <c r="BTO266" s="0"/>
      <c r="BTP266" s="0"/>
      <c r="BTQ266" s="0"/>
      <c r="BTR266" s="0"/>
      <c r="BTS266" s="0"/>
      <c r="BTT266" s="0"/>
      <c r="BTU266" s="0"/>
      <c r="BTV266" s="0"/>
      <c r="BTW266" s="0"/>
      <c r="BTX266" s="0"/>
      <c r="BTY266" s="0"/>
      <c r="BTZ266" s="0"/>
      <c r="BUA266" s="0"/>
      <c r="BUB266" s="0"/>
      <c r="BUC266" s="0"/>
      <c r="BUD266" s="0"/>
      <c r="BUE266" s="0"/>
      <c r="BUF266" s="0"/>
      <c r="BUG266" s="0"/>
      <c r="BUH266" s="0"/>
      <c r="BUI266" s="0"/>
      <c r="BUJ266" s="0"/>
      <c r="BUK266" s="0"/>
      <c r="BUL266" s="0"/>
      <c r="BUM266" s="0"/>
      <c r="BUN266" s="0"/>
      <c r="BUO266" s="0"/>
      <c r="BUP266" s="0"/>
      <c r="BUQ266" s="0"/>
      <c r="BUR266" s="0"/>
      <c r="BUS266" s="0"/>
      <c r="BUT266" s="0"/>
      <c r="BUU266" s="0"/>
      <c r="BUV266" s="0"/>
      <c r="BUW266" s="0"/>
      <c r="BUX266" s="0"/>
      <c r="BUY266" s="0"/>
      <c r="BUZ266" s="0"/>
      <c r="BVA266" s="0"/>
      <c r="BVB266" s="0"/>
      <c r="BVC266" s="0"/>
      <c r="BVD266" s="0"/>
      <c r="BVE266" s="0"/>
      <c r="BVF266" s="0"/>
      <c r="BVG266" s="0"/>
      <c r="BVH266" s="0"/>
      <c r="BVI266" s="0"/>
      <c r="BVJ266" s="0"/>
      <c r="BVK266" s="0"/>
      <c r="BVL266" s="0"/>
      <c r="BVM266" s="0"/>
      <c r="BVN266" s="0"/>
      <c r="BVO266" s="0"/>
      <c r="BVP266" s="0"/>
      <c r="BVQ266" s="0"/>
      <c r="BVR266" s="0"/>
      <c r="BVS266" s="0"/>
      <c r="BVT266" s="0"/>
      <c r="BVU266" s="0"/>
      <c r="BVV266" s="0"/>
      <c r="BVW266" s="0"/>
      <c r="BVX266" s="0"/>
      <c r="BVY266" s="0"/>
      <c r="BVZ266" s="0"/>
      <c r="BWA266" s="0"/>
      <c r="BWB266" s="0"/>
      <c r="BWC266" s="0"/>
      <c r="BWD266" s="0"/>
      <c r="BWE266" s="0"/>
      <c r="BWF266" s="0"/>
      <c r="BWG266" s="0"/>
      <c r="BWH266" s="0"/>
      <c r="BWI266" s="0"/>
      <c r="BWJ266" s="0"/>
      <c r="BWK266" s="0"/>
      <c r="BWL266" s="0"/>
      <c r="BWM266" s="0"/>
      <c r="BWN266" s="0"/>
      <c r="BWO266" s="0"/>
      <c r="BWP266" s="0"/>
      <c r="BWQ266" s="0"/>
      <c r="BWR266" s="0"/>
      <c r="BWS266" s="0"/>
      <c r="BWT266" s="0"/>
      <c r="BWU266" s="0"/>
      <c r="BWV266" s="0"/>
      <c r="BWW266" s="0"/>
      <c r="BWX266" s="0"/>
      <c r="BWY266" s="0"/>
      <c r="BWZ266" s="0"/>
      <c r="BXA266" s="0"/>
      <c r="BXB266" s="0"/>
      <c r="BXC266" s="0"/>
      <c r="BXD266" s="0"/>
      <c r="BXE266" s="0"/>
      <c r="BXF266" s="0"/>
      <c r="BXG266" s="0"/>
      <c r="BXH266" s="0"/>
      <c r="BXI266" s="0"/>
      <c r="BXJ266" s="0"/>
      <c r="BXK266" s="0"/>
      <c r="BXL266" s="0"/>
      <c r="BXM266" s="0"/>
      <c r="BXN266" s="0"/>
      <c r="BXO266" s="0"/>
      <c r="BXP266" s="0"/>
      <c r="BXQ266" s="0"/>
      <c r="BXR266" s="0"/>
      <c r="BXS266" s="0"/>
      <c r="BXT266" s="0"/>
      <c r="BXU266" s="0"/>
      <c r="BXV266" s="0"/>
      <c r="BXW266" s="0"/>
      <c r="BXX266" s="0"/>
      <c r="BXY266" s="0"/>
      <c r="BXZ266" s="0"/>
      <c r="BYA266" s="0"/>
      <c r="BYB266" s="0"/>
      <c r="BYC266" s="0"/>
      <c r="BYD266" s="0"/>
      <c r="BYE266" s="0"/>
      <c r="BYF266" s="0"/>
      <c r="BYG266" s="0"/>
      <c r="BYH266" s="0"/>
      <c r="BYI266" s="0"/>
      <c r="BYJ266" s="0"/>
      <c r="BYK266" s="0"/>
      <c r="BYL266" s="0"/>
      <c r="BYM266" s="0"/>
      <c r="BYN266" s="0"/>
      <c r="BYO266" s="0"/>
      <c r="BYP266" s="0"/>
      <c r="BYQ266" s="0"/>
      <c r="BYR266" s="0"/>
      <c r="BYS266" s="0"/>
      <c r="BYT266" s="0"/>
      <c r="BYU266" s="0"/>
      <c r="BYV266" s="0"/>
      <c r="BYW266" s="0"/>
      <c r="BYX266" s="0"/>
      <c r="BYY266" s="0"/>
      <c r="BYZ266" s="0"/>
      <c r="BZA266" s="0"/>
      <c r="BZB266" s="0"/>
      <c r="BZC266" s="0"/>
      <c r="BZD266" s="0"/>
      <c r="BZE266" s="0"/>
      <c r="BZF266" s="0"/>
      <c r="BZG266" s="0"/>
      <c r="BZH266" s="0"/>
      <c r="BZI266" s="0"/>
      <c r="BZJ266" s="0"/>
      <c r="BZK266" s="0"/>
      <c r="BZL266" s="0"/>
      <c r="BZM266" s="0"/>
      <c r="BZN266" s="0"/>
      <c r="BZO266" s="0"/>
      <c r="BZP266" s="0"/>
      <c r="BZQ266" s="0"/>
      <c r="BZR266" s="0"/>
      <c r="BZS266" s="0"/>
      <c r="BZT266" s="0"/>
      <c r="BZU266" s="0"/>
      <c r="BZV266" s="0"/>
      <c r="BZW266" s="0"/>
      <c r="BZX266" s="0"/>
      <c r="BZY266" s="0"/>
      <c r="BZZ266" s="0"/>
      <c r="CAA266" s="0"/>
      <c r="CAB266" s="0"/>
      <c r="CAC266" s="0"/>
      <c r="CAD266" s="0"/>
      <c r="CAE266" s="0"/>
      <c r="CAF266" s="0"/>
      <c r="CAG266" s="0"/>
      <c r="CAH266" s="0"/>
      <c r="CAI266" s="0"/>
      <c r="CAJ266" s="0"/>
      <c r="CAK266" s="0"/>
      <c r="CAL266" s="0"/>
      <c r="CAM266" s="0"/>
      <c r="CAN266" s="0"/>
      <c r="CAO266" s="0"/>
      <c r="CAP266" s="0"/>
      <c r="CAQ266" s="0"/>
      <c r="CAR266" s="0"/>
      <c r="CAS266" s="0"/>
      <c r="CAT266" s="0"/>
      <c r="CAU266" s="0"/>
      <c r="CAV266" s="0"/>
      <c r="CAW266" s="0"/>
      <c r="CAX266" s="0"/>
      <c r="CAY266" s="0"/>
      <c r="CAZ266" s="0"/>
      <c r="CBA266" s="0"/>
      <c r="CBB266" s="0"/>
      <c r="CBC266" s="0"/>
      <c r="CBD266" s="0"/>
      <c r="CBE266" s="0"/>
      <c r="CBF266" s="0"/>
      <c r="CBG266" s="0"/>
      <c r="CBH266" s="0"/>
      <c r="CBI266" s="0"/>
      <c r="CBJ266" s="0"/>
      <c r="CBK266" s="0"/>
      <c r="CBL266" s="0"/>
      <c r="CBM266" s="0"/>
      <c r="CBN266" s="0"/>
      <c r="CBO266" s="0"/>
      <c r="CBP266" s="0"/>
      <c r="CBQ266" s="0"/>
      <c r="CBR266" s="0"/>
      <c r="CBS266" s="0"/>
      <c r="CBT266" s="0"/>
      <c r="CBU266" s="0"/>
      <c r="CBV266" s="0"/>
      <c r="CBW266" s="0"/>
      <c r="CBX266" s="0"/>
      <c r="CBY266" s="0"/>
      <c r="CBZ266" s="0"/>
      <c r="CCA266" s="0"/>
      <c r="CCB266" s="0"/>
      <c r="CCC266" s="0"/>
      <c r="CCD266" s="0"/>
      <c r="CCE266" s="0"/>
      <c r="CCF266" s="0"/>
      <c r="CCG266" s="0"/>
      <c r="CCH266" s="0"/>
      <c r="CCI266" s="0"/>
      <c r="CCJ266" s="0"/>
      <c r="CCK266" s="0"/>
      <c r="CCL266" s="0"/>
      <c r="CCM266" s="0"/>
      <c r="CCN266" s="0"/>
      <c r="CCO266" s="0"/>
      <c r="CCP266" s="0"/>
      <c r="CCQ266" s="0"/>
      <c r="CCR266" s="0"/>
      <c r="CCS266" s="0"/>
      <c r="CCT266" s="0"/>
      <c r="CCU266" s="0"/>
      <c r="CCV266" s="0"/>
      <c r="CCW266" s="0"/>
      <c r="CCX266" s="0"/>
      <c r="CCY266" s="0"/>
      <c r="CCZ266" s="0"/>
      <c r="CDA266" s="0"/>
      <c r="CDB266" s="0"/>
      <c r="CDC266" s="0"/>
      <c r="CDD266" s="0"/>
      <c r="CDE266" s="0"/>
      <c r="CDF266" s="0"/>
      <c r="CDG266" s="0"/>
      <c r="CDH266" s="0"/>
      <c r="CDI266" s="0"/>
      <c r="CDJ266" s="0"/>
      <c r="CDK266" s="0"/>
      <c r="CDL266" s="0"/>
      <c r="CDM266" s="0"/>
      <c r="CDN266" s="0"/>
      <c r="CDO266" s="0"/>
      <c r="CDP266" s="0"/>
      <c r="CDQ266" s="0"/>
      <c r="CDR266" s="0"/>
      <c r="CDS266" s="0"/>
      <c r="CDT266" s="0"/>
      <c r="CDU266" s="0"/>
      <c r="CDV266" s="0"/>
      <c r="CDW266" s="0"/>
      <c r="CDX266" s="0"/>
      <c r="CDY266" s="0"/>
      <c r="CDZ266" s="0"/>
      <c r="CEA266" s="0"/>
      <c r="CEB266" s="0"/>
      <c r="CEC266" s="0"/>
      <c r="CED266" s="0"/>
      <c r="CEE266" s="0"/>
      <c r="CEF266" s="0"/>
      <c r="CEG266" s="0"/>
      <c r="CEH266" s="0"/>
      <c r="CEI266" s="0"/>
      <c r="CEJ266" s="0"/>
      <c r="CEK266" s="0"/>
      <c r="CEL266" s="0"/>
      <c r="CEM266" s="0"/>
      <c r="CEN266" s="0"/>
      <c r="CEO266" s="0"/>
      <c r="CEP266" s="0"/>
      <c r="CEQ266" s="0"/>
      <c r="CER266" s="0"/>
      <c r="CES266" s="0"/>
      <c r="CET266" s="0"/>
      <c r="CEU266" s="0"/>
      <c r="CEV266" s="0"/>
      <c r="CEW266" s="0"/>
      <c r="CEX266" s="0"/>
      <c r="CEY266" s="0"/>
      <c r="CEZ266" s="0"/>
      <c r="CFA266" s="0"/>
      <c r="CFB266" s="0"/>
      <c r="CFC266" s="0"/>
      <c r="CFD266" s="0"/>
      <c r="CFE266" s="0"/>
      <c r="CFF266" s="0"/>
      <c r="CFG266" s="0"/>
      <c r="CFH266" s="0"/>
      <c r="CFI266" s="0"/>
      <c r="CFJ266" s="0"/>
      <c r="CFK266" s="0"/>
      <c r="CFL266" s="0"/>
      <c r="CFM266" s="0"/>
      <c r="CFN266" s="0"/>
      <c r="CFO266" s="0"/>
      <c r="CFP266" s="0"/>
      <c r="CFQ266" s="0"/>
      <c r="CFR266" s="0"/>
      <c r="CFS266" s="0"/>
      <c r="CFT266" s="0"/>
      <c r="CFU266" s="0"/>
      <c r="CFV266" s="0"/>
      <c r="CFW266" s="0"/>
      <c r="CFX266" s="0"/>
      <c r="CFY266" s="0"/>
      <c r="CFZ266" s="0"/>
      <c r="CGA266" s="0"/>
      <c r="CGB266" s="0"/>
      <c r="CGC266" s="0"/>
      <c r="CGD266" s="0"/>
      <c r="CGE266" s="0"/>
      <c r="CGF266" s="0"/>
      <c r="CGG266" s="0"/>
      <c r="CGH266" s="0"/>
      <c r="CGI266" s="0"/>
      <c r="CGJ266" s="0"/>
      <c r="CGK266" s="0"/>
      <c r="CGL266" s="0"/>
      <c r="CGM266" s="0"/>
      <c r="CGN266" s="0"/>
      <c r="CGO266" s="0"/>
      <c r="CGP266" s="0"/>
      <c r="CGQ266" s="0"/>
      <c r="CGR266" s="0"/>
      <c r="CGS266" s="0"/>
      <c r="CGT266" s="0"/>
      <c r="CGU266" s="0"/>
      <c r="CGV266" s="0"/>
      <c r="CGW266" s="0"/>
      <c r="CGX266" s="0"/>
      <c r="CGY266" s="0"/>
      <c r="CGZ266" s="0"/>
      <c r="CHA266" s="0"/>
      <c r="CHB266" s="0"/>
      <c r="CHC266" s="0"/>
      <c r="CHD266" s="0"/>
      <c r="CHE266" s="0"/>
      <c r="CHF266" s="0"/>
      <c r="CHG266" s="0"/>
      <c r="CHH266" s="0"/>
      <c r="CHI266" s="0"/>
      <c r="CHJ266" s="0"/>
      <c r="CHK266" s="0"/>
      <c r="CHL266" s="0"/>
      <c r="CHM266" s="0"/>
      <c r="CHN266" s="0"/>
      <c r="CHO266" s="0"/>
      <c r="CHP266" s="0"/>
      <c r="CHQ266" s="0"/>
      <c r="CHR266" s="0"/>
      <c r="CHS266" s="0"/>
      <c r="CHT266" s="0"/>
      <c r="CHU266" s="0"/>
      <c r="CHV266" s="0"/>
      <c r="CHW266" s="0"/>
      <c r="CHX266" s="0"/>
      <c r="CHY266" s="0"/>
      <c r="CHZ266" s="0"/>
      <c r="CIA266" s="0"/>
      <c r="CIB266" s="0"/>
      <c r="CIC266" s="0"/>
      <c r="CID266" s="0"/>
      <c r="CIE266" s="0"/>
      <c r="CIF266" s="0"/>
      <c r="CIG266" s="0"/>
      <c r="CIH266" s="0"/>
      <c r="CII266" s="0"/>
      <c r="CIJ266" s="0"/>
      <c r="CIK266" s="0"/>
      <c r="CIL266" s="0"/>
      <c r="CIM266" s="0"/>
      <c r="CIN266" s="0"/>
      <c r="CIO266" s="0"/>
      <c r="CIP266" s="0"/>
      <c r="CIQ266" s="0"/>
      <c r="CIR266" s="0"/>
      <c r="CIS266" s="0"/>
      <c r="CIT266" s="0"/>
      <c r="CIU266" s="0"/>
      <c r="CIV266" s="0"/>
      <c r="CIW266" s="0"/>
      <c r="CIX266" s="0"/>
      <c r="CIY266" s="0"/>
      <c r="CIZ266" s="0"/>
      <c r="CJA266" s="0"/>
      <c r="CJB266" s="0"/>
      <c r="CJC266" s="0"/>
      <c r="CJD266" s="0"/>
      <c r="CJE266" s="0"/>
      <c r="CJF266" s="0"/>
      <c r="CJG266" s="0"/>
      <c r="CJH266" s="0"/>
      <c r="CJI266" s="0"/>
      <c r="CJJ266" s="0"/>
      <c r="CJK266" s="0"/>
      <c r="CJL266" s="0"/>
      <c r="CJM266" s="0"/>
      <c r="CJN266" s="0"/>
      <c r="CJO266" s="0"/>
      <c r="CJP266" s="0"/>
      <c r="CJQ266" s="0"/>
      <c r="CJR266" s="0"/>
      <c r="CJS266" s="0"/>
      <c r="CJT266" s="0"/>
      <c r="CJU266" s="0"/>
      <c r="CJV266" s="0"/>
      <c r="CJW266" s="0"/>
      <c r="CJX266" s="0"/>
      <c r="CJY266" s="0"/>
      <c r="CJZ266" s="0"/>
      <c r="CKA266" s="0"/>
      <c r="CKB266" s="0"/>
      <c r="CKC266" s="0"/>
      <c r="CKD266" s="0"/>
      <c r="CKE266" s="0"/>
      <c r="CKF266" s="0"/>
      <c r="CKG266" s="0"/>
      <c r="CKH266" s="0"/>
      <c r="CKI266" s="0"/>
      <c r="CKJ266" s="0"/>
      <c r="CKK266" s="0"/>
      <c r="CKL266" s="0"/>
      <c r="CKM266" s="0"/>
      <c r="CKN266" s="0"/>
      <c r="CKO266" s="0"/>
      <c r="CKP266" s="0"/>
      <c r="CKQ266" s="0"/>
      <c r="CKR266" s="0"/>
      <c r="CKS266" s="0"/>
      <c r="CKT266" s="0"/>
      <c r="CKU266" s="0"/>
      <c r="CKV266" s="0"/>
      <c r="CKW266" s="0"/>
      <c r="CKX266" s="0"/>
      <c r="CKY266" s="0"/>
      <c r="CKZ266" s="0"/>
      <c r="CLA266" s="0"/>
      <c r="CLB266" s="0"/>
      <c r="CLC266" s="0"/>
      <c r="CLD266" s="0"/>
      <c r="CLE266" s="0"/>
      <c r="CLF266" s="0"/>
      <c r="CLG266" s="0"/>
      <c r="CLH266" s="0"/>
      <c r="CLI266" s="0"/>
      <c r="CLJ266" s="0"/>
      <c r="CLK266" s="0"/>
      <c r="CLL266" s="0"/>
      <c r="CLM266" s="0"/>
      <c r="CLN266" s="0"/>
      <c r="CLO266" s="0"/>
      <c r="CLP266" s="0"/>
      <c r="CLQ266" s="0"/>
      <c r="CLR266" s="0"/>
      <c r="CLS266" s="0"/>
      <c r="CLT266" s="0"/>
      <c r="CLU266" s="0"/>
      <c r="CLV266" s="0"/>
      <c r="CLW266" s="0"/>
      <c r="CLX266" s="0"/>
      <c r="CLY266" s="0"/>
      <c r="CLZ266" s="0"/>
      <c r="CMA266" s="0"/>
      <c r="CMB266" s="0"/>
      <c r="CMC266" s="0"/>
      <c r="CMD266" s="0"/>
      <c r="CME266" s="0"/>
      <c r="CMF266" s="0"/>
      <c r="CMG266" s="0"/>
      <c r="CMH266" s="0"/>
      <c r="CMI266" s="0"/>
      <c r="CMJ266" s="0"/>
      <c r="CMK266" s="0"/>
      <c r="CML266" s="0"/>
      <c r="CMM266" s="0"/>
      <c r="CMN266" s="0"/>
      <c r="CMO266" s="0"/>
      <c r="CMP266" s="0"/>
      <c r="CMQ266" s="0"/>
      <c r="CMR266" s="0"/>
      <c r="CMS266" s="0"/>
      <c r="CMT266" s="0"/>
      <c r="CMU266" s="0"/>
      <c r="CMV266" s="0"/>
      <c r="CMW266" s="0"/>
      <c r="CMX266" s="0"/>
      <c r="CMY266" s="0"/>
      <c r="CMZ266" s="0"/>
      <c r="CNA266" s="0"/>
      <c r="CNB266" s="0"/>
      <c r="CNC266" s="0"/>
      <c r="CND266" s="0"/>
      <c r="CNE266" s="0"/>
      <c r="CNF266" s="0"/>
      <c r="CNG266" s="0"/>
      <c r="CNH266" s="0"/>
      <c r="CNI266" s="0"/>
      <c r="CNJ266" s="0"/>
      <c r="CNK266" s="0"/>
      <c r="CNL266" s="0"/>
      <c r="CNM266" s="0"/>
      <c r="CNN266" s="0"/>
      <c r="CNO266" s="0"/>
      <c r="CNP266" s="0"/>
      <c r="CNQ266" s="0"/>
      <c r="CNR266" s="0"/>
      <c r="CNS266" s="0"/>
      <c r="CNT266" s="0"/>
      <c r="CNU266" s="0"/>
      <c r="CNV266" s="0"/>
      <c r="CNW266" s="0"/>
      <c r="CNX266" s="0"/>
      <c r="CNY266" s="0"/>
      <c r="CNZ266" s="0"/>
      <c r="COA266" s="0"/>
      <c r="COB266" s="0"/>
      <c r="COC266" s="0"/>
      <c r="COD266" s="0"/>
      <c r="COE266" s="0"/>
      <c r="COF266" s="0"/>
      <c r="COG266" s="0"/>
      <c r="COH266" s="0"/>
      <c r="COI266" s="0"/>
      <c r="COJ266" s="0"/>
      <c r="COK266" s="0"/>
      <c r="COL266" s="0"/>
      <c r="COM266" s="0"/>
      <c r="CON266" s="0"/>
      <c r="COO266" s="0"/>
      <c r="COP266" s="0"/>
      <c r="COQ266" s="0"/>
      <c r="COR266" s="0"/>
      <c r="COS266" s="0"/>
      <c r="COT266" s="0"/>
      <c r="COU266" s="0"/>
      <c r="COV266" s="0"/>
      <c r="COW266" s="0"/>
      <c r="COX266" s="0"/>
      <c r="COY266" s="0"/>
      <c r="COZ266" s="0"/>
      <c r="CPA266" s="0"/>
      <c r="CPB266" s="0"/>
      <c r="CPC266" s="0"/>
      <c r="CPD266" s="0"/>
      <c r="CPE266" s="0"/>
      <c r="CPF266" s="0"/>
      <c r="CPG266" s="0"/>
      <c r="CPH266" s="0"/>
      <c r="CPI266" s="0"/>
      <c r="CPJ266" s="0"/>
      <c r="CPK266" s="0"/>
      <c r="CPL266" s="0"/>
      <c r="CPM266" s="0"/>
      <c r="CPN266" s="0"/>
      <c r="CPO266" s="0"/>
      <c r="CPP266" s="0"/>
      <c r="CPQ266" s="0"/>
      <c r="CPR266" s="0"/>
      <c r="CPS266" s="0"/>
      <c r="CPT266" s="0"/>
      <c r="CPU266" s="0"/>
      <c r="CPV266" s="0"/>
      <c r="CPW266" s="0"/>
      <c r="CPX266" s="0"/>
      <c r="CPY266" s="0"/>
      <c r="CPZ266" s="0"/>
      <c r="CQA266" s="0"/>
      <c r="CQB266" s="0"/>
      <c r="CQC266" s="0"/>
      <c r="CQD266" s="0"/>
      <c r="CQE266" s="0"/>
      <c r="CQF266" s="0"/>
      <c r="CQG266" s="0"/>
      <c r="CQH266" s="0"/>
      <c r="CQI266" s="0"/>
      <c r="CQJ266" s="0"/>
      <c r="CQK266" s="0"/>
      <c r="CQL266" s="0"/>
      <c r="CQM266" s="0"/>
      <c r="CQN266" s="0"/>
      <c r="CQO266" s="0"/>
      <c r="CQP266" s="0"/>
      <c r="CQQ266" s="0"/>
      <c r="CQR266" s="0"/>
      <c r="CQS266" s="0"/>
      <c r="CQT266" s="0"/>
      <c r="CQU266" s="0"/>
      <c r="CQV266" s="0"/>
      <c r="CQW266" s="0"/>
      <c r="CQX266" s="0"/>
      <c r="CQY266" s="0"/>
      <c r="CQZ266" s="0"/>
      <c r="CRA266" s="0"/>
      <c r="CRB266" s="0"/>
      <c r="CRC266" s="0"/>
      <c r="CRD266" s="0"/>
      <c r="CRE266" s="0"/>
      <c r="CRF266" s="0"/>
      <c r="CRG266" s="0"/>
      <c r="CRH266" s="0"/>
      <c r="CRI266" s="0"/>
      <c r="CRJ266" s="0"/>
      <c r="CRK266" s="0"/>
      <c r="CRL266" s="0"/>
      <c r="CRM266" s="0"/>
      <c r="CRN266" s="0"/>
      <c r="CRO266" s="0"/>
      <c r="CRP266" s="0"/>
      <c r="CRQ266" s="0"/>
      <c r="CRR266" s="0"/>
      <c r="CRS266" s="0"/>
      <c r="CRT266" s="0"/>
      <c r="CRU266" s="0"/>
      <c r="CRV266" s="0"/>
      <c r="CRW266" s="0"/>
      <c r="CRX266" s="0"/>
      <c r="CRY266" s="0"/>
      <c r="CRZ266" s="0"/>
      <c r="CSA266" s="0"/>
      <c r="CSB266" s="0"/>
      <c r="CSC266" s="0"/>
      <c r="CSD266" s="0"/>
      <c r="CSE266" s="0"/>
      <c r="CSF266" s="0"/>
      <c r="CSG266" s="0"/>
      <c r="CSH266" s="0"/>
      <c r="CSI266" s="0"/>
      <c r="CSJ266" s="0"/>
      <c r="CSK266" s="0"/>
      <c r="CSL266" s="0"/>
      <c r="CSM266" s="0"/>
      <c r="CSN266" s="0"/>
      <c r="CSO266" s="0"/>
      <c r="CSP266" s="0"/>
      <c r="CSQ266" s="0"/>
      <c r="CSR266" s="0"/>
      <c r="CSS266" s="0"/>
      <c r="CST266" s="0"/>
      <c r="CSU266" s="0"/>
      <c r="CSV266" s="0"/>
      <c r="CSW266" s="0"/>
      <c r="CSX266" s="0"/>
      <c r="CSY266" s="0"/>
      <c r="CSZ266" s="0"/>
      <c r="CTA266" s="0"/>
      <c r="CTB266" s="0"/>
      <c r="CTC266" s="0"/>
      <c r="CTD266" s="0"/>
      <c r="CTE266" s="0"/>
      <c r="CTF266" s="0"/>
      <c r="CTG266" s="0"/>
      <c r="CTH266" s="0"/>
      <c r="CTI266" s="0"/>
      <c r="CTJ266" s="0"/>
      <c r="CTK266" s="0"/>
      <c r="CTL266" s="0"/>
      <c r="CTM266" s="0"/>
      <c r="CTN266" s="0"/>
      <c r="CTO266" s="0"/>
      <c r="CTP266" s="0"/>
      <c r="CTQ266" s="0"/>
      <c r="CTR266" s="0"/>
      <c r="CTS266" s="0"/>
      <c r="CTT266" s="0"/>
      <c r="CTU266" s="0"/>
      <c r="CTV266" s="0"/>
      <c r="CTW266" s="0"/>
      <c r="CTX266" s="0"/>
      <c r="CTY266" s="0"/>
      <c r="CTZ266" s="0"/>
      <c r="CUA266" s="0"/>
      <c r="CUB266" s="0"/>
      <c r="CUC266" s="0"/>
      <c r="CUD266" s="0"/>
      <c r="CUE266" s="0"/>
      <c r="CUF266" s="0"/>
      <c r="CUG266" s="0"/>
      <c r="CUH266" s="0"/>
      <c r="CUI266" s="0"/>
      <c r="CUJ266" s="0"/>
      <c r="CUK266" s="0"/>
      <c r="CUL266" s="0"/>
      <c r="CUM266" s="0"/>
      <c r="CUN266" s="0"/>
      <c r="CUO266" s="0"/>
      <c r="CUP266" s="0"/>
      <c r="CUQ266" s="0"/>
      <c r="CUR266" s="0"/>
      <c r="CUS266" s="0"/>
      <c r="CUT266" s="0"/>
      <c r="CUU266" s="0"/>
      <c r="CUV266" s="0"/>
      <c r="CUW266" s="0"/>
      <c r="CUX266" s="0"/>
      <c r="CUY266" s="0"/>
      <c r="CUZ266" s="0"/>
      <c r="CVA266" s="0"/>
      <c r="CVB266" s="0"/>
      <c r="CVC266" s="0"/>
      <c r="CVD266" s="0"/>
      <c r="CVE266" s="0"/>
      <c r="CVF266" s="0"/>
      <c r="CVG266" s="0"/>
      <c r="CVH266" s="0"/>
      <c r="CVI266" s="0"/>
      <c r="CVJ266" s="0"/>
      <c r="CVK266" s="0"/>
      <c r="CVL266" s="0"/>
      <c r="CVM266" s="0"/>
      <c r="CVN266" s="0"/>
      <c r="CVO266" s="0"/>
      <c r="CVP266" s="0"/>
      <c r="CVQ266" s="0"/>
      <c r="CVR266" s="0"/>
      <c r="CVS266" s="0"/>
      <c r="CVT266" s="0"/>
      <c r="CVU266" s="0"/>
      <c r="CVV266" s="0"/>
      <c r="CVW266" s="0"/>
      <c r="CVX266" s="0"/>
      <c r="CVY266" s="0"/>
      <c r="CVZ266" s="0"/>
      <c r="CWA266" s="0"/>
      <c r="CWB266" s="0"/>
      <c r="CWC266" s="0"/>
      <c r="CWD266" s="0"/>
      <c r="CWE266" s="0"/>
      <c r="CWF266" s="0"/>
      <c r="CWG266" s="0"/>
      <c r="CWH266" s="0"/>
      <c r="CWI266" s="0"/>
      <c r="CWJ266" s="0"/>
      <c r="CWK266" s="0"/>
      <c r="CWL266" s="0"/>
      <c r="CWM266" s="0"/>
      <c r="CWN266" s="0"/>
      <c r="CWO266" s="0"/>
      <c r="CWP266" s="0"/>
      <c r="CWQ266" s="0"/>
      <c r="CWR266" s="0"/>
      <c r="CWS266" s="0"/>
      <c r="CWT266" s="0"/>
      <c r="CWU266" s="0"/>
      <c r="CWV266" s="0"/>
      <c r="CWW266" s="0"/>
      <c r="CWX266" s="0"/>
      <c r="CWY266" s="0"/>
      <c r="CWZ266" s="0"/>
      <c r="CXA266" s="0"/>
      <c r="CXB266" s="0"/>
      <c r="CXC266" s="0"/>
      <c r="CXD266" s="0"/>
      <c r="CXE266" s="0"/>
      <c r="CXF266" s="0"/>
      <c r="CXG266" s="0"/>
      <c r="CXH266" s="0"/>
      <c r="CXI266" s="0"/>
      <c r="CXJ266" s="0"/>
      <c r="CXK266" s="0"/>
      <c r="CXL266" s="0"/>
      <c r="CXM266" s="0"/>
      <c r="CXN266" s="0"/>
      <c r="CXO266" s="0"/>
      <c r="CXP266" s="0"/>
      <c r="CXQ266" s="0"/>
      <c r="CXR266" s="0"/>
      <c r="CXS266" s="0"/>
      <c r="CXT266" s="0"/>
      <c r="CXU266" s="0"/>
      <c r="CXV266" s="0"/>
      <c r="CXW266" s="0"/>
      <c r="CXX266" s="0"/>
      <c r="CXY266" s="0"/>
      <c r="CXZ266" s="0"/>
      <c r="CYA266" s="0"/>
      <c r="CYB266" s="0"/>
      <c r="CYC266" s="0"/>
      <c r="CYD266" s="0"/>
      <c r="CYE266" s="0"/>
      <c r="CYF266" s="0"/>
      <c r="CYG266" s="0"/>
      <c r="CYH266" s="0"/>
      <c r="CYI266" s="0"/>
      <c r="CYJ266" s="0"/>
      <c r="CYK266" s="0"/>
      <c r="CYL266" s="0"/>
      <c r="CYM266" s="0"/>
      <c r="CYN266" s="0"/>
      <c r="CYO266" s="0"/>
      <c r="CYP266" s="0"/>
      <c r="CYQ266" s="0"/>
      <c r="CYR266" s="0"/>
      <c r="CYS266" s="0"/>
      <c r="CYT266" s="0"/>
      <c r="CYU266" s="0"/>
      <c r="CYV266" s="0"/>
      <c r="CYW266" s="0"/>
      <c r="CYX266" s="0"/>
      <c r="CYY266" s="0"/>
      <c r="CYZ266" s="0"/>
      <c r="CZA266" s="0"/>
      <c r="CZB266" s="0"/>
      <c r="CZC266" s="0"/>
      <c r="CZD266" s="0"/>
      <c r="CZE266" s="0"/>
      <c r="CZF266" s="0"/>
      <c r="CZG266" s="0"/>
      <c r="CZH266" s="0"/>
      <c r="CZI266" s="0"/>
      <c r="CZJ266" s="0"/>
      <c r="CZK266" s="0"/>
      <c r="CZL266" s="0"/>
      <c r="CZM266" s="0"/>
      <c r="CZN266" s="0"/>
      <c r="CZO266" s="0"/>
      <c r="CZP266" s="0"/>
      <c r="CZQ266" s="0"/>
      <c r="CZR266" s="0"/>
      <c r="CZS266" s="0"/>
      <c r="CZT266" s="0"/>
      <c r="CZU266" s="0"/>
      <c r="CZV266" s="0"/>
      <c r="CZW266" s="0"/>
      <c r="CZX266" s="0"/>
      <c r="CZY266" s="0"/>
      <c r="CZZ266" s="0"/>
      <c r="DAA266" s="0"/>
      <c r="DAB266" s="0"/>
      <c r="DAC266" s="0"/>
      <c r="DAD266" s="0"/>
      <c r="DAE266" s="0"/>
      <c r="DAF266" s="0"/>
      <c r="DAG266" s="0"/>
      <c r="DAH266" s="0"/>
      <c r="DAI266" s="0"/>
      <c r="DAJ266" s="0"/>
      <c r="DAK266" s="0"/>
      <c r="DAL266" s="0"/>
      <c r="DAM266" s="0"/>
      <c r="DAN266" s="0"/>
      <c r="DAO266" s="0"/>
      <c r="DAP266" s="0"/>
      <c r="DAQ266" s="0"/>
      <c r="DAR266" s="0"/>
      <c r="DAS266" s="0"/>
      <c r="DAT266" s="0"/>
      <c r="DAU266" s="0"/>
      <c r="DAV266" s="0"/>
      <c r="DAW266" s="0"/>
      <c r="DAX266" s="0"/>
      <c r="DAY266" s="0"/>
      <c r="DAZ266" s="0"/>
      <c r="DBA266" s="0"/>
      <c r="DBB266" s="0"/>
      <c r="DBC266" s="0"/>
      <c r="DBD266" s="0"/>
      <c r="DBE266" s="0"/>
      <c r="DBF266" s="0"/>
      <c r="DBG266" s="0"/>
      <c r="DBH266" s="0"/>
      <c r="DBI266" s="0"/>
      <c r="DBJ266" s="0"/>
      <c r="DBK266" s="0"/>
      <c r="DBL266" s="0"/>
      <c r="DBM266" s="0"/>
      <c r="DBN266" s="0"/>
      <c r="DBO266" s="0"/>
      <c r="DBP266" s="0"/>
      <c r="DBQ266" s="0"/>
      <c r="DBR266" s="0"/>
      <c r="DBS266" s="0"/>
      <c r="DBT266" s="0"/>
      <c r="DBU266" s="0"/>
      <c r="DBV266" s="0"/>
      <c r="DBW266" s="0"/>
      <c r="DBX266" s="0"/>
      <c r="DBY266" s="0"/>
      <c r="DBZ266" s="0"/>
      <c r="DCA266" s="0"/>
      <c r="DCB266" s="0"/>
      <c r="DCC266" s="0"/>
      <c r="DCD266" s="0"/>
      <c r="DCE266" s="0"/>
      <c r="DCF266" s="0"/>
      <c r="DCG266" s="0"/>
      <c r="DCH266" s="0"/>
      <c r="DCI266" s="0"/>
      <c r="DCJ266" s="0"/>
      <c r="DCK266" s="0"/>
      <c r="DCL266" s="0"/>
      <c r="DCM266" s="0"/>
      <c r="DCN266" s="0"/>
      <c r="DCO266" s="0"/>
      <c r="DCP266" s="0"/>
      <c r="DCQ266" s="0"/>
      <c r="DCR266" s="0"/>
      <c r="DCS266" s="0"/>
      <c r="DCT266" s="0"/>
      <c r="DCU266" s="0"/>
      <c r="DCV266" s="0"/>
      <c r="DCW266" s="0"/>
      <c r="DCX266" s="0"/>
      <c r="DCY266" s="0"/>
      <c r="DCZ266" s="0"/>
      <c r="DDA266" s="0"/>
      <c r="DDB266" s="0"/>
      <c r="DDC266" s="0"/>
      <c r="DDD266" s="0"/>
      <c r="DDE266" s="0"/>
      <c r="DDF266" s="0"/>
      <c r="DDG266" s="0"/>
      <c r="DDH266" s="0"/>
      <c r="DDI266" s="0"/>
      <c r="DDJ266" s="0"/>
      <c r="DDK266" s="0"/>
      <c r="DDL266" s="0"/>
      <c r="DDM266" s="0"/>
      <c r="DDN266" s="0"/>
      <c r="DDO266" s="0"/>
      <c r="DDP266" s="0"/>
      <c r="DDQ266" s="0"/>
      <c r="DDR266" s="0"/>
      <c r="DDS266" s="0"/>
      <c r="DDT266" s="0"/>
      <c r="DDU266" s="0"/>
      <c r="DDV266" s="0"/>
      <c r="DDW266" s="0"/>
      <c r="DDX266" s="0"/>
      <c r="DDY266" s="0"/>
      <c r="DDZ266" s="0"/>
      <c r="DEA266" s="0"/>
      <c r="DEB266" s="0"/>
      <c r="DEC266" s="0"/>
      <c r="DED266" s="0"/>
      <c r="DEE266" s="0"/>
      <c r="DEF266" s="0"/>
      <c r="DEG266" s="0"/>
      <c r="DEH266" s="0"/>
      <c r="DEI266" s="0"/>
      <c r="DEJ266" s="0"/>
      <c r="DEK266" s="0"/>
      <c r="DEL266" s="0"/>
      <c r="DEM266" s="0"/>
      <c r="DEN266" s="0"/>
      <c r="DEO266" s="0"/>
      <c r="DEP266" s="0"/>
      <c r="DEQ266" s="0"/>
      <c r="DER266" s="0"/>
      <c r="DES266" s="0"/>
      <c r="DET266" s="0"/>
      <c r="DEU266" s="0"/>
      <c r="DEV266" s="0"/>
      <c r="DEW266" s="0"/>
      <c r="DEX266" s="0"/>
      <c r="DEY266" s="0"/>
      <c r="DEZ266" s="0"/>
      <c r="DFA266" s="0"/>
      <c r="DFB266" s="0"/>
      <c r="DFC266" s="0"/>
      <c r="DFD266" s="0"/>
      <c r="DFE266" s="0"/>
      <c r="DFF266" s="0"/>
      <c r="DFG266" s="0"/>
      <c r="DFH266" s="0"/>
      <c r="DFI266" s="0"/>
      <c r="DFJ266" s="0"/>
      <c r="DFK266" s="0"/>
      <c r="DFL266" s="0"/>
      <c r="DFM266" s="0"/>
      <c r="DFN266" s="0"/>
      <c r="DFO266" s="0"/>
      <c r="DFP266" s="0"/>
      <c r="DFQ266" s="0"/>
      <c r="DFR266" s="0"/>
      <c r="DFS266" s="0"/>
      <c r="DFT266" s="0"/>
      <c r="DFU266" s="0"/>
      <c r="DFV266" s="0"/>
      <c r="DFW266" s="0"/>
      <c r="DFX266" s="0"/>
      <c r="DFY266" s="0"/>
      <c r="DFZ266" s="0"/>
      <c r="DGA266" s="0"/>
      <c r="DGB266" s="0"/>
      <c r="DGC266" s="0"/>
      <c r="DGD266" s="0"/>
      <c r="DGE266" s="0"/>
      <c r="DGF266" s="0"/>
      <c r="DGG266" s="0"/>
      <c r="DGH266" s="0"/>
      <c r="DGI266" s="0"/>
      <c r="DGJ266" s="0"/>
      <c r="DGK266" s="0"/>
      <c r="DGL266" s="0"/>
      <c r="DGM266" s="0"/>
      <c r="DGN266" s="0"/>
      <c r="DGO266" s="0"/>
      <c r="DGP266" s="0"/>
      <c r="DGQ266" s="0"/>
      <c r="DGR266" s="0"/>
      <c r="DGS266" s="0"/>
      <c r="DGT266" s="0"/>
      <c r="DGU266" s="0"/>
      <c r="DGV266" s="0"/>
      <c r="DGW266" s="0"/>
      <c r="DGX266" s="0"/>
      <c r="DGY266" s="0"/>
      <c r="DGZ266" s="0"/>
      <c r="DHA266" s="0"/>
      <c r="DHB266" s="0"/>
      <c r="DHC266" s="0"/>
      <c r="DHD266" s="0"/>
      <c r="DHE266" s="0"/>
      <c r="DHF266" s="0"/>
      <c r="DHG266" s="0"/>
      <c r="DHH266" s="0"/>
      <c r="DHI266" s="0"/>
      <c r="DHJ266" s="0"/>
      <c r="DHK266" s="0"/>
      <c r="DHL266" s="0"/>
      <c r="DHM266" s="0"/>
      <c r="DHN266" s="0"/>
      <c r="DHO266" s="0"/>
      <c r="DHP266" s="0"/>
      <c r="DHQ266" s="0"/>
      <c r="DHR266" s="0"/>
      <c r="DHS266" s="0"/>
      <c r="DHT266" s="0"/>
      <c r="DHU266" s="0"/>
      <c r="DHV266" s="0"/>
      <c r="DHW266" s="0"/>
      <c r="DHX266" s="0"/>
      <c r="DHY266" s="0"/>
      <c r="DHZ266" s="0"/>
      <c r="DIA266" s="0"/>
      <c r="DIB266" s="0"/>
      <c r="DIC266" s="0"/>
      <c r="DID266" s="0"/>
      <c r="DIE266" s="0"/>
      <c r="DIF266" s="0"/>
      <c r="DIG266" s="0"/>
      <c r="DIH266" s="0"/>
      <c r="DII266" s="0"/>
      <c r="DIJ266" s="0"/>
      <c r="DIK266" s="0"/>
      <c r="DIL266" s="0"/>
      <c r="DIM266" s="0"/>
      <c r="DIN266" s="0"/>
      <c r="DIO266" s="0"/>
      <c r="DIP266" s="0"/>
      <c r="DIQ266" s="0"/>
      <c r="DIR266" s="0"/>
      <c r="DIS266" s="0"/>
      <c r="DIT266" s="0"/>
      <c r="DIU266" s="0"/>
      <c r="DIV266" s="0"/>
      <c r="DIW266" s="0"/>
      <c r="DIX266" s="0"/>
      <c r="DIY266" s="0"/>
      <c r="DIZ266" s="0"/>
      <c r="DJA266" s="0"/>
      <c r="DJB266" s="0"/>
      <c r="DJC266" s="0"/>
      <c r="DJD266" s="0"/>
      <c r="DJE266" s="0"/>
      <c r="DJF266" s="0"/>
      <c r="DJG266" s="0"/>
      <c r="DJH266" s="0"/>
      <c r="DJI266" s="0"/>
      <c r="DJJ266" s="0"/>
      <c r="DJK266" s="0"/>
      <c r="DJL266" s="0"/>
      <c r="DJM266" s="0"/>
      <c r="DJN266" s="0"/>
      <c r="DJO266" s="0"/>
      <c r="DJP266" s="0"/>
      <c r="DJQ266" s="0"/>
      <c r="DJR266" s="0"/>
      <c r="DJS266" s="0"/>
      <c r="DJT266" s="0"/>
      <c r="DJU266" s="0"/>
      <c r="DJV266" s="0"/>
      <c r="DJW266" s="0"/>
      <c r="DJX266" s="0"/>
      <c r="DJY266" s="0"/>
      <c r="DJZ266" s="0"/>
      <c r="DKA266" s="0"/>
      <c r="DKB266" s="0"/>
      <c r="DKC266" s="0"/>
      <c r="DKD266" s="0"/>
      <c r="DKE266" s="0"/>
      <c r="DKF266" s="0"/>
      <c r="DKG266" s="0"/>
      <c r="DKH266" s="0"/>
      <c r="DKI266" s="0"/>
      <c r="DKJ266" s="0"/>
      <c r="DKK266" s="0"/>
      <c r="DKL266" s="0"/>
      <c r="DKM266" s="0"/>
      <c r="DKN266" s="0"/>
      <c r="DKO266" s="0"/>
      <c r="DKP266" s="0"/>
      <c r="DKQ266" s="0"/>
      <c r="DKR266" s="0"/>
      <c r="DKS266" s="0"/>
      <c r="DKT266" s="0"/>
      <c r="DKU266" s="0"/>
      <c r="DKV266" s="0"/>
      <c r="DKW266" s="0"/>
      <c r="DKX266" s="0"/>
      <c r="DKY266" s="0"/>
      <c r="DKZ266" s="0"/>
      <c r="DLA266" s="0"/>
      <c r="DLB266" s="0"/>
      <c r="DLC266" s="0"/>
      <c r="DLD266" s="0"/>
      <c r="DLE266" s="0"/>
      <c r="DLF266" s="0"/>
      <c r="DLG266" s="0"/>
      <c r="DLH266" s="0"/>
      <c r="DLI266" s="0"/>
      <c r="DLJ266" s="0"/>
      <c r="DLK266" s="0"/>
      <c r="DLL266" s="0"/>
      <c r="DLM266" s="0"/>
      <c r="DLN266" s="0"/>
      <c r="DLO266" s="0"/>
      <c r="DLP266" s="0"/>
      <c r="DLQ266" s="0"/>
      <c r="DLR266" s="0"/>
      <c r="DLS266" s="0"/>
      <c r="DLT266" s="0"/>
      <c r="DLU266" s="0"/>
      <c r="DLV266" s="0"/>
      <c r="DLW266" s="0"/>
      <c r="DLX266" s="0"/>
      <c r="DLY266" s="0"/>
      <c r="DLZ266" s="0"/>
      <c r="DMA266" s="0"/>
      <c r="DMB266" s="0"/>
      <c r="DMC266" s="0"/>
      <c r="DMD266" s="0"/>
      <c r="DME266" s="0"/>
      <c r="DMF266" s="0"/>
      <c r="DMG266" s="0"/>
      <c r="DMH266" s="0"/>
      <c r="DMI266" s="0"/>
      <c r="DMJ266" s="0"/>
      <c r="DMK266" s="0"/>
      <c r="DML266" s="0"/>
      <c r="DMM266" s="0"/>
      <c r="DMN266" s="0"/>
      <c r="DMO266" s="0"/>
      <c r="DMP266" s="0"/>
      <c r="DMQ266" s="0"/>
      <c r="DMR266" s="0"/>
      <c r="DMS266" s="0"/>
      <c r="DMT266" s="0"/>
      <c r="DMU266" s="0"/>
      <c r="DMV266" s="0"/>
      <c r="DMW266" s="0"/>
      <c r="DMX266" s="0"/>
      <c r="DMY266" s="0"/>
      <c r="DMZ266" s="0"/>
      <c r="DNA266" s="0"/>
      <c r="DNB266" s="0"/>
      <c r="DNC266" s="0"/>
      <c r="DND266" s="0"/>
      <c r="DNE266" s="0"/>
      <c r="DNF266" s="0"/>
      <c r="DNG266" s="0"/>
      <c r="DNH266" s="0"/>
      <c r="DNI266" s="0"/>
      <c r="DNJ266" s="0"/>
      <c r="DNK266" s="0"/>
      <c r="DNL266" s="0"/>
      <c r="DNM266" s="0"/>
      <c r="DNN266" s="0"/>
      <c r="DNO266" s="0"/>
      <c r="DNP266" s="0"/>
      <c r="DNQ266" s="0"/>
      <c r="DNR266" s="0"/>
      <c r="DNS266" s="0"/>
      <c r="DNT266" s="0"/>
      <c r="DNU266" s="0"/>
      <c r="DNV266" s="0"/>
      <c r="DNW266" s="0"/>
      <c r="DNX266" s="0"/>
      <c r="DNY266" s="0"/>
      <c r="DNZ266" s="0"/>
      <c r="DOA266" s="0"/>
      <c r="DOB266" s="0"/>
      <c r="DOC266" s="0"/>
      <c r="DOD266" s="0"/>
      <c r="DOE266" s="0"/>
      <c r="DOF266" s="0"/>
      <c r="DOG266" s="0"/>
      <c r="DOH266" s="0"/>
      <c r="DOI266" s="0"/>
      <c r="DOJ266" s="0"/>
      <c r="DOK266" s="0"/>
      <c r="DOL266" s="0"/>
      <c r="DOM266" s="0"/>
      <c r="DON266" s="0"/>
      <c r="DOO266" s="0"/>
      <c r="DOP266" s="0"/>
      <c r="DOQ266" s="0"/>
      <c r="DOR266" s="0"/>
      <c r="DOS266" s="0"/>
      <c r="DOT266" s="0"/>
      <c r="DOU266" s="0"/>
      <c r="DOV266" s="0"/>
      <c r="DOW266" s="0"/>
      <c r="DOX266" s="0"/>
      <c r="DOY266" s="0"/>
      <c r="DOZ266" s="0"/>
      <c r="DPA266" s="0"/>
      <c r="DPB266" s="0"/>
      <c r="DPC266" s="0"/>
      <c r="DPD266" s="0"/>
      <c r="DPE266" s="0"/>
      <c r="DPF266" s="0"/>
      <c r="DPG266" s="0"/>
      <c r="DPH266" s="0"/>
      <c r="DPI266" s="0"/>
      <c r="DPJ266" s="0"/>
      <c r="DPK266" s="0"/>
      <c r="DPL266" s="0"/>
      <c r="DPM266" s="0"/>
      <c r="DPN266" s="0"/>
      <c r="DPO266" s="0"/>
      <c r="DPP266" s="0"/>
      <c r="DPQ266" s="0"/>
      <c r="DPR266" s="0"/>
      <c r="DPS266" s="0"/>
      <c r="DPT266" s="0"/>
      <c r="DPU266" s="0"/>
      <c r="DPV266" s="0"/>
      <c r="DPW266" s="0"/>
      <c r="DPX266" s="0"/>
      <c r="DPY266" s="0"/>
      <c r="DPZ266" s="0"/>
      <c r="DQA266" s="0"/>
      <c r="DQB266" s="0"/>
      <c r="DQC266" s="0"/>
      <c r="DQD266" s="0"/>
      <c r="DQE266" s="0"/>
      <c r="DQF266" s="0"/>
      <c r="DQG266" s="0"/>
      <c r="DQH266" s="0"/>
      <c r="DQI266" s="0"/>
      <c r="DQJ266" s="0"/>
      <c r="DQK266" s="0"/>
      <c r="DQL266" s="0"/>
      <c r="DQM266" s="0"/>
      <c r="DQN266" s="0"/>
      <c r="DQO266" s="0"/>
      <c r="DQP266" s="0"/>
      <c r="DQQ266" s="0"/>
      <c r="DQR266" s="0"/>
      <c r="DQS266" s="0"/>
      <c r="DQT266" s="0"/>
      <c r="DQU266" s="0"/>
      <c r="DQV266" s="0"/>
      <c r="DQW266" s="0"/>
      <c r="DQX266" s="0"/>
      <c r="DQY266" s="0"/>
      <c r="DQZ266" s="0"/>
      <c r="DRA266" s="0"/>
      <c r="DRB266" s="0"/>
      <c r="DRC266" s="0"/>
      <c r="DRD266" s="0"/>
      <c r="DRE266" s="0"/>
      <c r="DRF266" s="0"/>
      <c r="DRG266" s="0"/>
      <c r="DRH266" s="0"/>
      <c r="DRI266" s="0"/>
      <c r="DRJ266" s="0"/>
      <c r="DRK266" s="0"/>
      <c r="DRL266" s="0"/>
      <c r="DRM266" s="0"/>
      <c r="DRN266" s="0"/>
      <c r="DRO266" s="0"/>
      <c r="DRP266" s="0"/>
      <c r="DRQ266" s="0"/>
      <c r="DRR266" s="0"/>
      <c r="DRS266" s="0"/>
      <c r="DRT266" s="0"/>
      <c r="DRU266" s="0"/>
      <c r="DRV266" s="0"/>
      <c r="DRW266" s="0"/>
      <c r="DRX266" s="0"/>
      <c r="DRY266" s="0"/>
      <c r="DRZ266" s="0"/>
      <c r="DSA266" s="0"/>
      <c r="DSB266" s="0"/>
      <c r="DSC266" s="0"/>
      <c r="DSD266" s="0"/>
      <c r="DSE266" s="0"/>
      <c r="DSF266" s="0"/>
      <c r="DSG266" s="0"/>
      <c r="DSH266" s="0"/>
      <c r="DSI266" s="0"/>
      <c r="DSJ266" s="0"/>
      <c r="DSK266" s="0"/>
      <c r="DSL266" s="0"/>
      <c r="DSM266" s="0"/>
      <c r="DSN266" s="0"/>
      <c r="DSO266" s="0"/>
      <c r="DSP266" s="0"/>
      <c r="DSQ266" s="0"/>
      <c r="DSR266" s="0"/>
      <c r="DSS266" s="0"/>
      <c r="DST266" s="0"/>
      <c r="DSU266" s="0"/>
      <c r="DSV266" s="0"/>
      <c r="DSW266" s="0"/>
      <c r="DSX266" s="0"/>
      <c r="DSY266" s="0"/>
      <c r="DSZ266" s="0"/>
      <c r="DTA266" s="0"/>
      <c r="DTB266" s="0"/>
      <c r="DTC266" s="0"/>
      <c r="DTD266" s="0"/>
      <c r="DTE266" s="0"/>
      <c r="DTF266" s="0"/>
      <c r="DTG266" s="0"/>
      <c r="DTH266" s="0"/>
      <c r="DTI266" s="0"/>
      <c r="DTJ266" s="0"/>
      <c r="DTK266" s="0"/>
      <c r="DTL266" s="0"/>
      <c r="DTM266" s="0"/>
      <c r="DTN266" s="0"/>
      <c r="DTO266" s="0"/>
      <c r="DTP266" s="0"/>
      <c r="DTQ266" s="0"/>
      <c r="DTR266" s="0"/>
      <c r="DTS266" s="0"/>
      <c r="DTT266" s="0"/>
      <c r="DTU266" s="0"/>
      <c r="DTV266" s="0"/>
      <c r="DTW266" s="0"/>
      <c r="DTX266" s="0"/>
      <c r="DTY266" s="0"/>
      <c r="DTZ266" s="0"/>
      <c r="DUA266" s="0"/>
      <c r="DUB266" s="0"/>
      <c r="DUC266" s="0"/>
      <c r="DUD266" s="0"/>
      <c r="DUE266" s="0"/>
      <c r="DUF266" s="0"/>
      <c r="DUG266" s="0"/>
      <c r="DUH266" s="0"/>
      <c r="DUI266" s="0"/>
      <c r="DUJ266" s="0"/>
      <c r="DUK266" s="0"/>
      <c r="DUL266" s="0"/>
      <c r="DUM266" s="0"/>
      <c r="DUN266" s="0"/>
      <c r="DUO266" s="0"/>
      <c r="DUP266" s="0"/>
      <c r="DUQ266" s="0"/>
      <c r="DUR266" s="0"/>
      <c r="DUS266" s="0"/>
      <c r="DUT266" s="0"/>
      <c r="DUU266" s="0"/>
      <c r="DUV266" s="0"/>
      <c r="DUW266" s="0"/>
      <c r="DUX266" s="0"/>
      <c r="DUY266" s="0"/>
      <c r="DUZ266" s="0"/>
      <c r="DVA266" s="0"/>
      <c r="DVB266" s="0"/>
      <c r="DVC266" s="0"/>
      <c r="DVD266" s="0"/>
      <c r="DVE266" s="0"/>
      <c r="DVF266" s="0"/>
      <c r="DVG266" s="0"/>
      <c r="DVH266" s="0"/>
      <c r="DVI266" s="0"/>
      <c r="DVJ266" s="0"/>
      <c r="DVK266" s="0"/>
      <c r="DVL266" s="0"/>
      <c r="DVM266" s="0"/>
      <c r="DVN266" s="0"/>
      <c r="DVO266" s="0"/>
      <c r="DVP266" s="0"/>
      <c r="DVQ266" s="0"/>
      <c r="DVR266" s="0"/>
      <c r="DVS266" s="0"/>
      <c r="DVT266" s="0"/>
      <c r="DVU266" s="0"/>
      <c r="DVV266" s="0"/>
      <c r="DVW266" s="0"/>
      <c r="DVX266" s="0"/>
      <c r="DVY266" s="0"/>
      <c r="DVZ266" s="0"/>
      <c r="DWA266" s="0"/>
      <c r="DWB266" s="0"/>
      <c r="DWC266" s="0"/>
      <c r="DWD266" s="0"/>
      <c r="DWE266" s="0"/>
      <c r="DWF266" s="0"/>
      <c r="DWG266" s="0"/>
      <c r="DWH266" s="0"/>
      <c r="DWI266" s="0"/>
      <c r="DWJ266" s="0"/>
      <c r="DWK266" s="0"/>
      <c r="DWL266" s="0"/>
      <c r="DWM266" s="0"/>
      <c r="DWN266" s="0"/>
      <c r="DWO266" s="0"/>
      <c r="DWP266" s="0"/>
      <c r="DWQ266" s="0"/>
      <c r="DWR266" s="0"/>
      <c r="DWS266" s="0"/>
      <c r="DWT266" s="0"/>
      <c r="DWU266" s="0"/>
      <c r="DWV266" s="0"/>
      <c r="DWW266" s="0"/>
      <c r="DWX266" s="0"/>
      <c r="DWY266" s="0"/>
      <c r="DWZ266" s="0"/>
      <c r="DXA266" s="0"/>
      <c r="DXB266" s="0"/>
      <c r="DXC266" s="0"/>
      <c r="DXD266" s="0"/>
      <c r="DXE266" s="0"/>
      <c r="DXF266" s="0"/>
      <c r="DXG266" s="0"/>
      <c r="DXH266" s="0"/>
      <c r="DXI266" s="0"/>
      <c r="DXJ266" s="0"/>
      <c r="DXK266" s="0"/>
      <c r="DXL266" s="0"/>
      <c r="DXM266" s="0"/>
      <c r="DXN266" s="0"/>
      <c r="DXO266" s="0"/>
      <c r="DXP266" s="0"/>
      <c r="DXQ266" s="0"/>
      <c r="DXR266" s="0"/>
      <c r="DXS266" s="0"/>
      <c r="DXT266" s="0"/>
      <c r="DXU266" s="0"/>
      <c r="DXV266" s="0"/>
      <c r="DXW266" s="0"/>
      <c r="DXX266" s="0"/>
      <c r="DXY266" s="0"/>
      <c r="DXZ266" s="0"/>
      <c r="DYA266" s="0"/>
      <c r="DYB266" s="0"/>
      <c r="DYC266" s="0"/>
      <c r="DYD266" s="0"/>
      <c r="DYE266" s="0"/>
      <c r="DYF266" s="0"/>
      <c r="DYG266" s="0"/>
      <c r="DYH266" s="0"/>
      <c r="DYI266" s="0"/>
      <c r="DYJ266" s="0"/>
      <c r="DYK266" s="0"/>
      <c r="DYL266" s="0"/>
      <c r="DYM266" s="0"/>
      <c r="DYN266" s="0"/>
      <c r="DYO266" s="0"/>
      <c r="DYP266" s="0"/>
      <c r="DYQ266" s="0"/>
      <c r="DYR266" s="0"/>
      <c r="DYS266" s="0"/>
      <c r="DYT266" s="0"/>
      <c r="DYU266" s="0"/>
      <c r="DYV266" s="0"/>
      <c r="DYW266" s="0"/>
      <c r="DYX266" s="0"/>
      <c r="DYY266" s="0"/>
      <c r="DYZ266" s="0"/>
      <c r="DZA266" s="0"/>
      <c r="DZB266" s="0"/>
      <c r="DZC266" s="0"/>
      <c r="DZD266" s="0"/>
      <c r="DZE266" s="0"/>
      <c r="DZF266" s="0"/>
      <c r="DZG266" s="0"/>
      <c r="DZH266" s="0"/>
      <c r="DZI266" s="0"/>
      <c r="DZJ266" s="0"/>
      <c r="DZK266" s="0"/>
      <c r="DZL266" s="0"/>
      <c r="DZM266" s="0"/>
      <c r="DZN266" s="0"/>
      <c r="DZO266" s="0"/>
      <c r="DZP266" s="0"/>
      <c r="DZQ266" s="0"/>
      <c r="DZR266" s="0"/>
      <c r="DZS266" s="0"/>
      <c r="DZT266" s="0"/>
      <c r="DZU266" s="0"/>
      <c r="DZV266" s="0"/>
      <c r="DZW266" s="0"/>
      <c r="DZX266" s="0"/>
      <c r="DZY266" s="0"/>
      <c r="DZZ266" s="0"/>
      <c r="EAA266" s="0"/>
      <c r="EAB266" s="0"/>
      <c r="EAC266" s="0"/>
      <c r="EAD266" s="0"/>
      <c r="EAE266" s="0"/>
      <c r="EAF266" s="0"/>
      <c r="EAG266" s="0"/>
      <c r="EAH266" s="0"/>
      <c r="EAI266" s="0"/>
      <c r="EAJ266" s="0"/>
      <c r="EAK266" s="0"/>
      <c r="EAL266" s="0"/>
      <c r="EAM266" s="0"/>
      <c r="EAN266" s="0"/>
      <c r="EAO266" s="0"/>
      <c r="EAP266" s="0"/>
      <c r="EAQ266" s="0"/>
      <c r="EAR266" s="0"/>
      <c r="EAS266" s="0"/>
      <c r="EAT266" s="0"/>
      <c r="EAU266" s="0"/>
      <c r="EAV266" s="0"/>
      <c r="EAW266" s="0"/>
      <c r="EAX266" s="0"/>
      <c r="EAY266" s="0"/>
      <c r="EAZ266" s="0"/>
      <c r="EBA266" s="0"/>
      <c r="EBB266" s="0"/>
      <c r="EBC266" s="0"/>
      <c r="EBD266" s="0"/>
      <c r="EBE266" s="0"/>
      <c r="EBF266" s="0"/>
      <c r="EBG266" s="0"/>
      <c r="EBH266" s="0"/>
      <c r="EBI266" s="0"/>
      <c r="EBJ266" s="0"/>
      <c r="EBK266" s="0"/>
      <c r="EBL266" s="0"/>
      <c r="EBM266" s="0"/>
      <c r="EBN266" s="0"/>
      <c r="EBO266" s="0"/>
      <c r="EBP266" s="0"/>
      <c r="EBQ266" s="0"/>
      <c r="EBR266" s="0"/>
      <c r="EBS266" s="0"/>
      <c r="EBT266" s="0"/>
      <c r="EBU266" s="0"/>
      <c r="EBV266" s="0"/>
      <c r="EBW266" s="0"/>
      <c r="EBX266" s="0"/>
      <c r="EBY266" s="0"/>
      <c r="EBZ266" s="0"/>
      <c r="ECA266" s="0"/>
      <c r="ECB266" s="0"/>
      <c r="ECC266" s="0"/>
      <c r="ECD266" s="0"/>
      <c r="ECE266" s="0"/>
      <c r="ECF266" s="0"/>
      <c r="ECG266" s="0"/>
      <c r="ECH266" s="0"/>
      <c r="ECI266" s="0"/>
      <c r="ECJ266" s="0"/>
      <c r="ECK266" s="0"/>
      <c r="ECL266" s="0"/>
      <c r="ECM266" s="0"/>
      <c r="ECN266" s="0"/>
      <c r="ECO266" s="0"/>
      <c r="ECP266" s="0"/>
      <c r="ECQ266" s="0"/>
      <c r="ECR266" s="0"/>
      <c r="ECS266" s="0"/>
      <c r="ECT266" s="0"/>
      <c r="ECU266" s="0"/>
      <c r="ECV266" s="0"/>
      <c r="ECW266" s="0"/>
      <c r="ECX266" s="0"/>
      <c r="ECY266" s="0"/>
      <c r="ECZ266" s="0"/>
      <c r="EDA266" s="0"/>
      <c r="EDB266" s="0"/>
      <c r="EDC266" s="0"/>
      <c r="EDD266" s="0"/>
      <c r="EDE266" s="0"/>
      <c r="EDF266" s="0"/>
      <c r="EDG266" s="0"/>
      <c r="EDH266" s="0"/>
      <c r="EDI266" s="0"/>
      <c r="EDJ266" s="0"/>
      <c r="EDK266" s="0"/>
      <c r="EDL266" s="0"/>
      <c r="EDM266" s="0"/>
      <c r="EDN266" s="0"/>
      <c r="EDO266" s="0"/>
      <c r="EDP266" s="0"/>
      <c r="EDQ266" s="0"/>
      <c r="EDR266" s="0"/>
      <c r="EDS266" s="0"/>
      <c r="EDT266" s="0"/>
      <c r="EDU266" s="0"/>
      <c r="EDV266" s="0"/>
      <c r="EDW266" s="0"/>
      <c r="EDX266" s="0"/>
      <c r="EDY266" s="0"/>
      <c r="EDZ266" s="0"/>
      <c r="EEA266" s="0"/>
      <c r="EEB266" s="0"/>
      <c r="EEC266" s="0"/>
      <c r="EED266" s="0"/>
      <c r="EEE266" s="0"/>
      <c r="EEF266" s="0"/>
      <c r="EEG266" s="0"/>
      <c r="EEH266" s="0"/>
      <c r="EEI266" s="0"/>
      <c r="EEJ266" s="0"/>
      <c r="EEK266" s="0"/>
      <c r="EEL266" s="0"/>
      <c r="EEM266" s="0"/>
      <c r="EEN266" s="0"/>
      <c r="EEO266" s="0"/>
      <c r="EEP266" s="0"/>
      <c r="EEQ266" s="0"/>
      <c r="EER266" s="0"/>
      <c r="EES266" s="0"/>
      <c r="EET266" s="0"/>
      <c r="EEU266" s="0"/>
      <c r="EEV266" s="0"/>
      <c r="EEW266" s="0"/>
      <c r="EEX266" s="0"/>
      <c r="EEY266" s="0"/>
      <c r="EEZ266" s="0"/>
      <c r="EFA266" s="0"/>
      <c r="EFB266" s="0"/>
      <c r="EFC266" s="0"/>
      <c r="EFD266" s="0"/>
      <c r="EFE266" s="0"/>
      <c r="EFF266" s="0"/>
      <c r="EFG266" s="0"/>
      <c r="EFH266" s="0"/>
      <c r="EFI266" s="0"/>
      <c r="EFJ266" s="0"/>
      <c r="EFK266" s="0"/>
      <c r="EFL266" s="0"/>
      <c r="EFM266" s="0"/>
      <c r="EFN266" s="0"/>
      <c r="EFO266" s="0"/>
      <c r="EFP266" s="0"/>
      <c r="EFQ266" s="0"/>
      <c r="EFR266" s="0"/>
      <c r="EFS266" s="0"/>
      <c r="EFT266" s="0"/>
      <c r="EFU266" s="0"/>
      <c r="EFV266" s="0"/>
      <c r="EFW266" s="0"/>
      <c r="EFX266" s="0"/>
      <c r="EFY266" s="0"/>
      <c r="EFZ266" s="0"/>
      <c r="EGA266" s="0"/>
      <c r="EGB266" s="0"/>
      <c r="EGC266" s="0"/>
      <c r="EGD266" s="0"/>
      <c r="EGE266" s="0"/>
      <c r="EGF266" s="0"/>
      <c r="EGG266" s="0"/>
      <c r="EGH266" s="0"/>
      <c r="EGI266" s="0"/>
      <c r="EGJ266" s="0"/>
      <c r="EGK266" s="0"/>
      <c r="EGL266" s="0"/>
      <c r="EGM266" s="0"/>
      <c r="EGN266" s="0"/>
      <c r="EGO266" s="0"/>
      <c r="EGP266" s="0"/>
      <c r="EGQ266" s="0"/>
      <c r="EGR266" s="0"/>
      <c r="EGS266" s="0"/>
      <c r="EGT266" s="0"/>
      <c r="EGU266" s="0"/>
      <c r="EGV266" s="0"/>
      <c r="EGW266" s="0"/>
      <c r="EGX266" s="0"/>
      <c r="EGY266" s="0"/>
      <c r="EGZ266" s="0"/>
      <c r="EHA266" s="0"/>
      <c r="EHB266" s="0"/>
      <c r="EHC266" s="0"/>
      <c r="EHD266" s="0"/>
      <c r="EHE266" s="0"/>
      <c r="EHF266" s="0"/>
      <c r="EHG266" s="0"/>
      <c r="EHH266" s="0"/>
      <c r="EHI266" s="0"/>
      <c r="EHJ266" s="0"/>
      <c r="EHK266" s="0"/>
      <c r="EHL266" s="0"/>
      <c r="EHM266" s="0"/>
      <c r="EHN266" s="0"/>
      <c r="EHO266" s="0"/>
      <c r="EHP266" s="0"/>
      <c r="EHQ266" s="0"/>
      <c r="EHR266" s="0"/>
      <c r="EHS266" s="0"/>
      <c r="EHT266" s="0"/>
      <c r="EHU266" s="0"/>
      <c r="EHV266" s="0"/>
      <c r="EHW266" s="0"/>
      <c r="EHX266" s="0"/>
      <c r="EHY266" s="0"/>
      <c r="EHZ266" s="0"/>
      <c r="EIA266" s="0"/>
      <c r="EIB266" s="0"/>
      <c r="EIC266" s="0"/>
      <c r="EID266" s="0"/>
      <c r="EIE266" s="0"/>
      <c r="EIF266" s="0"/>
      <c r="EIG266" s="0"/>
      <c r="EIH266" s="0"/>
      <c r="EII266" s="0"/>
      <c r="EIJ266" s="0"/>
      <c r="EIK266" s="0"/>
      <c r="EIL266" s="0"/>
      <c r="EIM266" s="0"/>
      <c r="EIN266" s="0"/>
      <c r="EIO266" s="0"/>
      <c r="EIP266" s="0"/>
      <c r="EIQ266" s="0"/>
      <c r="EIR266" s="0"/>
      <c r="EIS266" s="0"/>
      <c r="EIT266" s="0"/>
      <c r="EIU266" s="0"/>
      <c r="EIV266" s="0"/>
      <c r="EIW266" s="0"/>
      <c r="EIX266" s="0"/>
      <c r="EIY266" s="0"/>
      <c r="EIZ266" s="0"/>
      <c r="EJA266" s="0"/>
      <c r="EJB266" s="0"/>
      <c r="EJC266" s="0"/>
      <c r="EJD266" s="0"/>
      <c r="EJE266" s="0"/>
      <c r="EJF266" s="0"/>
      <c r="EJG266" s="0"/>
      <c r="EJH266" s="0"/>
      <c r="EJI266" s="0"/>
      <c r="EJJ266" s="0"/>
      <c r="EJK266" s="0"/>
      <c r="EJL266" s="0"/>
      <c r="EJM266" s="0"/>
      <c r="EJN266" s="0"/>
      <c r="EJO266" s="0"/>
      <c r="EJP266" s="0"/>
      <c r="EJQ266" s="0"/>
      <c r="EJR266" s="0"/>
      <c r="EJS266" s="0"/>
      <c r="EJT266" s="0"/>
      <c r="EJU266" s="0"/>
      <c r="EJV266" s="0"/>
      <c r="EJW266" s="0"/>
      <c r="EJX266" s="0"/>
      <c r="EJY266" s="0"/>
      <c r="EJZ266" s="0"/>
      <c r="EKA266" s="0"/>
      <c r="EKB266" s="0"/>
      <c r="EKC266" s="0"/>
      <c r="EKD266" s="0"/>
      <c r="EKE266" s="0"/>
      <c r="EKF266" s="0"/>
      <c r="EKG266" s="0"/>
      <c r="EKH266" s="0"/>
      <c r="EKI266" s="0"/>
      <c r="EKJ266" s="0"/>
      <c r="EKK266" s="0"/>
      <c r="EKL266" s="0"/>
      <c r="EKM266" s="0"/>
      <c r="EKN266" s="0"/>
      <c r="EKO266" s="0"/>
      <c r="EKP266" s="0"/>
      <c r="EKQ266" s="0"/>
      <c r="EKR266" s="0"/>
      <c r="EKS266" s="0"/>
      <c r="EKT266" s="0"/>
      <c r="EKU266" s="0"/>
      <c r="EKV266" s="0"/>
      <c r="EKW266" s="0"/>
      <c r="EKX266" s="0"/>
      <c r="EKY266" s="0"/>
      <c r="EKZ266" s="0"/>
      <c r="ELA266" s="0"/>
      <c r="ELB266" s="0"/>
      <c r="ELC266" s="0"/>
      <c r="ELD266" s="0"/>
      <c r="ELE266" s="0"/>
      <c r="ELF266" s="0"/>
      <c r="ELG266" s="0"/>
      <c r="ELH266" s="0"/>
      <c r="ELI266" s="0"/>
      <c r="ELJ266" s="0"/>
      <c r="ELK266" s="0"/>
      <c r="ELL266" s="0"/>
      <c r="ELM266" s="0"/>
      <c r="ELN266" s="0"/>
      <c r="ELO266" s="0"/>
      <c r="ELP266" s="0"/>
      <c r="ELQ266" s="0"/>
      <c r="ELR266" s="0"/>
      <c r="ELS266" s="0"/>
      <c r="ELT266" s="0"/>
      <c r="ELU266" s="0"/>
      <c r="ELV266" s="0"/>
      <c r="ELW266" s="0"/>
      <c r="ELX266" s="0"/>
      <c r="ELY266" s="0"/>
      <c r="ELZ266" s="0"/>
      <c r="EMA266" s="0"/>
      <c r="EMB266" s="0"/>
      <c r="EMC266" s="0"/>
      <c r="EMD266" s="0"/>
      <c r="EME266" s="0"/>
      <c r="EMF266" s="0"/>
      <c r="EMG266" s="0"/>
      <c r="EMH266" s="0"/>
      <c r="EMI266" s="0"/>
      <c r="EMJ266" s="0"/>
      <c r="EMK266" s="0"/>
      <c r="EML266" s="0"/>
      <c r="EMM266" s="0"/>
      <c r="EMN266" s="0"/>
      <c r="EMO266" s="0"/>
      <c r="EMP266" s="0"/>
      <c r="EMQ266" s="0"/>
      <c r="EMR266" s="0"/>
      <c r="EMS266" s="0"/>
      <c r="EMT266" s="0"/>
      <c r="EMU266" s="0"/>
      <c r="EMV266" s="0"/>
      <c r="EMW266" s="0"/>
      <c r="EMX266" s="0"/>
      <c r="EMY266" s="0"/>
      <c r="EMZ266" s="0"/>
      <c r="ENA266" s="0"/>
      <c r="ENB266" s="0"/>
      <c r="ENC266" s="0"/>
      <c r="END266" s="0"/>
      <c r="ENE266" s="0"/>
      <c r="ENF266" s="0"/>
      <c r="ENG266" s="0"/>
      <c r="ENH266" s="0"/>
      <c r="ENI266" s="0"/>
      <c r="ENJ266" s="0"/>
      <c r="ENK266" s="0"/>
      <c r="ENL266" s="0"/>
      <c r="ENM266" s="0"/>
      <c r="ENN266" s="0"/>
      <c r="ENO266" s="0"/>
      <c r="ENP266" s="0"/>
      <c r="ENQ266" s="0"/>
      <c r="ENR266" s="0"/>
      <c r="ENS266" s="0"/>
      <c r="ENT266" s="0"/>
      <c r="ENU266" s="0"/>
      <c r="ENV266" s="0"/>
      <c r="ENW266" s="0"/>
      <c r="ENX266" s="0"/>
      <c r="ENY266" s="0"/>
      <c r="ENZ266" s="0"/>
      <c r="EOA266" s="0"/>
      <c r="EOB266" s="0"/>
      <c r="EOC266" s="0"/>
      <c r="EOD266" s="0"/>
      <c r="EOE266" s="0"/>
      <c r="EOF266" s="0"/>
      <c r="EOG266" s="0"/>
      <c r="EOH266" s="0"/>
      <c r="EOI266" s="0"/>
      <c r="EOJ266" s="0"/>
      <c r="EOK266" s="0"/>
      <c r="EOL266" s="0"/>
      <c r="EOM266" s="0"/>
      <c r="EON266" s="0"/>
      <c r="EOO266" s="0"/>
      <c r="EOP266" s="0"/>
      <c r="EOQ266" s="0"/>
      <c r="EOR266" s="0"/>
      <c r="EOS266" s="0"/>
      <c r="EOT266" s="0"/>
      <c r="EOU266" s="0"/>
      <c r="EOV266" s="0"/>
      <c r="EOW266" s="0"/>
      <c r="EOX266" s="0"/>
      <c r="EOY266" s="0"/>
      <c r="EOZ266" s="0"/>
      <c r="EPA266" s="0"/>
      <c r="EPB266" s="0"/>
      <c r="EPC266" s="0"/>
      <c r="EPD266" s="0"/>
      <c r="EPE266" s="0"/>
      <c r="EPF266" s="0"/>
      <c r="EPG266" s="0"/>
      <c r="EPH266" s="0"/>
      <c r="EPI266" s="0"/>
      <c r="EPJ266" s="0"/>
      <c r="EPK266" s="0"/>
      <c r="EPL266" s="0"/>
      <c r="EPM266" s="0"/>
      <c r="EPN266" s="0"/>
      <c r="EPO266" s="0"/>
      <c r="EPP266" s="0"/>
      <c r="EPQ266" s="0"/>
      <c r="EPR266" s="0"/>
      <c r="EPS266" s="0"/>
      <c r="EPT266" s="0"/>
      <c r="EPU266" s="0"/>
      <c r="EPV266" s="0"/>
      <c r="EPW266" s="0"/>
      <c r="EPX266" s="0"/>
      <c r="EPY266" s="0"/>
      <c r="EPZ266" s="0"/>
      <c r="EQA266" s="0"/>
      <c r="EQB266" s="0"/>
      <c r="EQC266" s="0"/>
      <c r="EQD266" s="0"/>
      <c r="EQE266" s="0"/>
      <c r="EQF266" s="0"/>
      <c r="EQG266" s="0"/>
      <c r="EQH266" s="0"/>
      <c r="EQI266" s="0"/>
      <c r="EQJ266" s="0"/>
      <c r="EQK266" s="0"/>
      <c r="EQL266" s="0"/>
      <c r="EQM266" s="0"/>
      <c r="EQN266" s="0"/>
      <c r="EQO266" s="0"/>
      <c r="EQP266" s="0"/>
      <c r="EQQ266" s="0"/>
      <c r="EQR266" s="0"/>
      <c r="EQS266" s="0"/>
      <c r="EQT266" s="0"/>
      <c r="EQU266" s="0"/>
      <c r="EQV266" s="0"/>
      <c r="EQW266" s="0"/>
      <c r="EQX266" s="0"/>
      <c r="EQY266" s="0"/>
      <c r="EQZ266" s="0"/>
      <c r="ERA266" s="0"/>
      <c r="ERB266" s="0"/>
      <c r="ERC266" s="0"/>
      <c r="ERD266" s="0"/>
      <c r="ERE266" s="0"/>
      <c r="ERF266" s="0"/>
      <c r="ERG266" s="0"/>
      <c r="ERH266" s="0"/>
      <c r="ERI266" s="0"/>
      <c r="ERJ266" s="0"/>
      <c r="ERK266" s="0"/>
      <c r="ERL266" s="0"/>
      <c r="ERM266" s="0"/>
      <c r="ERN266" s="0"/>
      <c r="ERO266" s="0"/>
      <c r="ERP266" s="0"/>
      <c r="ERQ266" s="0"/>
      <c r="ERR266" s="0"/>
      <c r="ERS266" s="0"/>
      <c r="ERT266" s="0"/>
      <c r="ERU266" s="0"/>
      <c r="ERV266" s="0"/>
      <c r="ERW266" s="0"/>
      <c r="ERX266" s="0"/>
      <c r="ERY266" s="0"/>
      <c r="ERZ266" s="0"/>
      <c r="ESA266" s="0"/>
      <c r="ESB266" s="0"/>
      <c r="ESC266" s="0"/>
      <c r="ESD266" s="0"/>
      <c r="ESE266" s="0"/>
      <c r="ESF266" s="0"/>
      <c r="ESG266" s="0"/>
      <c r="ESH266" s="0"/>
      <c r="ESI266" s="0"/>
      <c r="ESJ266" s="0"/>
      <c r="ESK266" s="0"/>
      <c r="ESL266" s="0"/>
      <c r="ESM266" s="0"/>
      <c r="ESN266" s="0"/>
      <c r="ESO266" s="0"/>
      <c r="ESP266" s="0"/>
      <c r="ESQ266" s="0"/>
      <c r="ESR266" s="0"/>
      <c r="ESS266" s="0"/>
      <c r="EST266" s="0"/>
      <c r="ESU266" s="0"/>
      <c r="ESV266" s="0"/>
      <c r="ESW266" s="0"/>
      <c r="ESX266" s="0"/>
      <c r="ESY266" s="0"/>
      <c r="ESZ266" s="0"/>
      <c r="ETA266" s="0"/>
      <c r="ETB266" s="0"/>
      <c r="ETC266" s="0"/>
      <c r="ETD266" s="0"/>
      <c r="ETE266" s="0"/>
      <c r="ETF266" s="0"/>
      <c r="ETG266" s="0"/>
      <c r="ETH266" s="0"/>
      <c r="ETI266" s="0"/>
      <c r="ETJ266" s="0"/>
      <c r="ETK266" s="0"/>
      <c r="ETL266" s="0"/>
      <c r="ETM266" s="0"/>
      <c r="ETN266" s="0"/>
      <c r="ETO266" s="0"/>
      <c r="ETP266" s="0"/>
      <c r="ETQ266" s="0"/>
      <c r="ETR266" s="0"/>
      <c r="ETS266" s="0"/>
      <c r="ETT266" s="0"/>
      <c r="ETU266" s="0"/>
      <c r="ETV266" s="0"/>
      <c r="ETW266" s="0"/>
      <c r="ETX266" s="0"/>
      <c r="ETY266" s="0"/>
      <c r="ETZ266" s="0"/>
      <c r="EUA266" s="0"/>
      <c r="EUB266" s="0"/>
      <c r="EUC266" s="0"/>
      <c r="EUD266" s="0"/>
      <c r="EUE266" s="0"/>
      <c r="EUF266" s="0"/>
      <c r="EUG266" s="0"/>
      <c r="EUH266" s="0"/>
      <c r="EUI266" s="0"/>
      <c r="EUJ266" s="0"/>
      <c r="EUK266" s="0"/>
      <c r="EUL266" s="0"/>
      <c r="EUM266" s="0"/>
      <c r="EUN266" s="0"/>
      <c r="EUO266" s="0"/>
      <c r="EUP266" s="0"/>
      <c r="EUQ266" s="0"/>
      <c r="EUR266" s="0"/>
      <c r="EUS266" s="0"/>
      <c r="EUT266" s="0"/>
      <c r="EUU266" s="0"/>
      <c r="EUV266" s="0"/>
      <c r="EUW266" s="0"/>
      <c r="EUX266" s="0"/>
      <c r="EUY266" s="0"/>
      <c r="EUZ266" s="0"/>
      <c r="EVA266" s="0"/>
      <c r="EVB266" s="0"/>
      <c r="EVC266" s="0"/>
      <c r="EVD266" s="0"/>
      <c r="EVE266" s="0"/>
      <c r="EVF266" s="0"/>
      <c r="EVG266" s="0"/>
      <c r="EVH266" s="0"/>
      <c r="EVI266" s="0"/>
      <c r="EVJ266" s="0"/>
      <c r="EVK266" s="0"/>
      <c r="EVL266" s="0"/>
      <c r="EVM266" s="0"/>
      <c r="EVN266" s="0"/>
      <c r="EVO266" s="0"/>
      <c r="EVP266" s="0"/>
      <c r="EVQ266" s="0"/>
      <c r="EVR266" s="0"/>
      <c r="EVS266" s="0"/>
      <c r="EVT266" s="0"/>
      <c r="EVU266" s="0"/>
      <c r="EVV266" s="0"/>
      <c r="EVW266" s="0"/>
      <c r="EVX266" s="0"/>
      <c r="EVY266" s="0"/>
      <c r="EVZ266" s="0"/>
      <c r="EWA266" s="0"/>
      <c r="EWB266" s="0"/>
      <c r="EWC266" s="0"/>
      <c r="EWD266" s="0"/>
      <c r="EWE266" s="0"/>
      <c r="EWF266" s="0"/>
      <c r="EWG266" s="0"/>
      <c r="EWH266" s="0"/>
      <c r="EWI266" s="0"/>
      <c r="EWJ266" s="0"/>
      <c r="EWK266" s="0"/>
      <c r="EWL266" s="0"/>
      <c r="EWM266" s="0"/>
      <c r="EWN266" s="0"/>
      <c r="EWO266" s="0"/>
      <c r="EWP266" s="0"/>
      <c r="EWQ266" s="0"/>
      <c r="EWR266" s="0"/>
      <c r="EWS266" s="0"/>
      <c r="EWT266" s="0"/>
      <c r="EWU266" s="0"/>
      <c r="EWV266" s="0"/>
      <c r="EWW266" s="0"/>
      <c r="EWX266" s="0"/>
      <c r="EWY266" s="0"/>
      <c r="EWZ266" s="0"/>
      <c r="EXA266" s="0"/>
      <c r="EXB266" s="0"/>
      <c r="EXC266" s="0"/>
      <c r="EXD266" s="0"/>
      <c r="EXE266" s="0"/>
      <c r="EXF266" s="0"/>
      <c r="EXG266" s="0"/>
      <c r="EXH266" s="0"/>
      <c r="EXI266" s="0"/>
      <c r="EXJ266" s="0"/>
      <c r="EXK266" s="0"/>
      <c r="EXL266" s="0"/>
      <c r="EXM266" s="0"/>
      <c r="EXN266" s="0"/>
      <c r="EXO266" s="0"/>
      <c r="EXP266" s="0"/>
      <c r="EXQ266" s="0"/>
      <c r="EXR266" s="0"/>
      <c r="EXS266" s="0"/>
      <c r="EXT266" s="0"/>
      <c r="EXU266" s="0"/>
      <c r="EXV266" s="0"/>
      <c r="EXW266" s="0"/>
      <c r="EXX266" s="0"/>
      <c r="EXY266" s="0"/>
      <c r="EXZ266" s="0"/>
      <c r="EYA266" s="0"/>
      <c r="EYB266" s="0"/>
      <c r="EYC266" s="0"/>
      <c r="EYD266" s="0"/>
      <c r="EYE266" s="0"/>
      <c r="EYF266" s="0"/>
      <c r="EYG266" s="0"/>
      <c r="EYH266" s="0"/>
      <c r="EYI266" s="0"/>
      <c r="EYJ266" s="0"/>
      <c r="EYK266" s="0"/>
      <c r="EYL266" s="0"/>
      <c r="EYM266" s="0"/>
      <c r="EYN266" s="0"/>
      <c r="EYO266" s="0"/>
      <c r="EYP266" s="0"/>
      <c r="EYQ266" s="0"/>
      <c r="EYR266" s="0"/>
      <c r="EYS266" s="0"/>
      <c r="EYT266" s="0"/>
      <c r="EYU266" s="0"/>
      <c r="EYV266" s="0"/>
      <c r="EYW266" s="0"/>
      <c r="EYX266" s="0"/>
      <c r="EYY266" s="0"/>
      <c r="EYZ266" s="0"/>
      <c r="EZA266" s="0"/>
      <c r="EZB266" s="0"/>
      <c r="EZC266" s="0"/>
      <c r="EZD266" s="0"/>
      <c r="EZE266" s="0"/>
      <c r="EZF266" s="0"/>
      <c r="EZG266" s="0"/>
      <c r="EZH266" s="0"/>
      <c r="EZI266" s="0"/>
      <c r="EZJ266" s="0"/>
      <c r="EZK266" s="0"/>
      <c r="EZL266" s="0"/>
      <c r="EZM266" s="0"/>
      <c r="EZN266" s="0"/>
      <c r="EZO266" s="0"/>
      <c r="EZP266" s="0"/>
      <c r="EZQ266" s="0"/>
      <c r="EZR266" s="0"/>
      <c r="EZS266" s="0"/>
      <c r="EZT266" s="0"/>
      <c r="EZU266" s="0"/>
      <c r="EZV266" s="0"/>
      <c r="EZW266" s="0"/>
      <c r="EZX266" s="0"/>
      <c r="EZY266" s="0"/>
      <c r="EZZ266" s="0"/>
      <c r="FAA266" s="0"/>
      <c r="FAB266" s="0"/>
      <c r="FAC266" s="0"/>
      <c r="FAD266" s="0"/>
      <c r="FAE266" s="0"/>
      <c r="FAF266" s="0"/>
      <c r="FAG266" s="0"/>
      <c r="FAH266" s="0"/>
      <c r="FAI266" s="0"/>
      <c r="FAJ266" s="0"/>
      <c r="FAK266" s="0"/>
      <c r="FAL266" s="0"/>
      <c r="FAM266" s="0"/>
      <c r="FAN266" s="0"/>
      <c r="FAO266" s="0"/>
      <c r="FAP266" s="0"/>
      <c r="FAQ266" s="0"/>
      <c r="FAR266" s="0"/>
      <c r="FAS266" s="0"/>
      <c r="FAT266" s="0"/>
      <c r="FAU266" s="0"/>
      <c r="FAV266" s="0"/>
      <c r="FAW266" s="0"/>
      <c r="FAX266" s="0"/>
      <c r="FAY266" s="0"/>
      <c r="FAZ266" s="0"/>
      <c r="FBA266" s="0"/>
      <c r="FBB266" s="0"/>
      <c r="FBC266" s="0"/>
      <c r="FBD266" s="0"/>
      <c r="FBE266" s="0"/>
      <c r="FBF266" s="0"/>
      <c r="FBG266" s="0"/>
      <c r="FBH266" s="0"/>
      <c r="FBI266" s="0"/>
      <c r="FBJ266" s="0"/>
      <c r="FBK266" s="0"/>
      <c r="FBL266" s="0"/>
      <c r="FBM266" s="0"/>
      <c r="FBN266" s="0"/>
      <c r="FBO266" s="0"/>
      <c r="FBP266" s="0"/>
      <c r="FBQ266" s="0"/>
      <c r="FBR266" s="0"/>
      <c r="FBS266" s="0"/>
      <c r="FBT266" s="0"/>
      <c r="FBU266" s="0"/>
      <c r="FBV266" s="0"/>
      <c r="FBW266" s="0"/>
      <c r="FBX266" s="0"/>
      <c r="FBY266" s="0"/>
      <c r="FBZ266" s="0"/>
      <c r="FCA266" s="0"/>
      <c r="FCB266" s="0"/>
      <c r="FCC266" s="0"/>
      <c r="FCD266" s="0"/>
      <c r="FCE266" s="0"/>
      <c r="FCF266" s="0"/>
      <c r="FCG266" s="0"/>
      <c r="FCH266" s="0"/>
      <c r="FCI266" s="0"/>
      <c r="FCJ266" s="0"/>
      <c r="FCK266" s="0"/>
      <c r="FCL266" s="0"/>
      <c r="FCM266" s="0"/>
      <c r="FCN266" s="0"/>
      <c r="FCO266" s="0"/>
      <c r="FCP266" s="0"/>
      <c r="FCQ266" s="0"/>
      <c r="FCR266" s="0"/>
      <c r="FCS266" s="0"/>
      <c r="FCT266" s="0"/>
      <c r="FCU266" s="0"/>
      <c r="FCV266" s="0"/>
      <c r="FCW266" s="0"/>
      <c r="FCX266" s="0"/>
      <c r="FCY266" s="0"/>
      <c r="FCZ266" s="0"/>
      <c r="FDA266" s="0"/>
      <c r="FDB266" s="0"/>
      <c r="FDC266" s="0"/>
      <c r="FDD266" s="0"/>
      <c r="FDE266" s="0"/>
      <c r="FDF266" s="0"/>
      <c r="FDG266" s="0"/>
      <c r="FDH266" s="0"/>
      <c r="FDI266" s="0"/>
      <c r="FDJ266" s="0"/>
      <c r="FDK266" s="0"/>
      <c r="FDL266" s="0"/>
      <c r="FDM266" s="0"/>
      <c r="FDN266" s="0"/>
      <c r="FDO266" s="0"/>
      <c r="FDP266" s="0"/>
      <c r="FDQ266" s="0"/>
      <c r="FDR266" s="0"/>
      <c r="FDS266" s="0"/>
      <c r="FDT266" s="0"/>
      <c r="FDU266" s="0"/>
      <c r="FDV266" s="0"/>
      <c r="FDW266" s="0"/>
      <c r="FDX266" s="0"/>
      <c r="FDY266" s="0"/>
      <c r="FDZ266" s="0"/>
      <c r="FEA266" s="0"/>
      <c r="FEB266" s="0"/>
      <c r="FEC266" s="0"/>
      <c r="FED266" s="0"/>
      <c r="FEE266" s="0"/>
      <c r="FEF266" s="0"/>
      <c r="FEG266" s="0"/>
      <c r="FEH266" s="0"/>
      <c r="FEI266" s="0"/>
      <c r="FEJ266" s="0"/>
      <c r="FEK266" s="0"/>
      <c r="FEL266" s="0"/>
      <c r="FEM266" s="0"/>
      <c r="FEN266" s="0"/>
      <c r="FEO266" s="0"/>
      <c r="FEP266" s="0"/>
      <c r="FEQ266" s="0"/>
      <c r="FER266" s="0"/>
      <c r="FES266" s="0"/>
      <c r="FET266" s="0"/>
      <c r="FEU266" s="0"/>
      <c r="FEV266" s="0"/>
      <c r="FEW266" s="0"/>
      <c r="FEX266" s="0"/>
      <c r="FEY266" s="0"/>
      <c r="FEZ266" s="0"/>
      <c r="FFA266" s="0"/>
      <c r="FFB266" s="0"/>
      <c r="FFC266" s="0"/>
      <c r="FFD266" s="0"/>
      <c r="FFE266" s="0"/>
      <c r="FFF266" s="0"/>
      <c r="FFG266" s="0"/>
      <c r="FFH266" s="0"/>
      <c r="FFI266" s="0"/>
      <c r="FFJ266" s="0"/>
      <c r="FFK266" s="0"/>
      <c r="FFL266" s="0"/>
      <c r="FFM266" s="0"/>
      <c r="FFN266" s="0"/>
      <c r="FFO266" s="0"/>
      <c r="FFP266" s="0"/>
      <c r="FFQ266" s="0"/>
      <c r="FFR266" s="0"/>
      <c r="FFS266" s="0"/>
      <c r="FFT266" s="0"/>
      <c r="FFU266" s="0"/>
      <c r="FFV266" s="0"/>
      <c r="FFW266" s="0"/>
      <c r="FFX266" s="0"/>
      <c r="FFY266" s="0"/>
      <c r="FFZ266" s="0"/>
      <c r="FGA266" s="0"/>
      <c r="FGB266" s="0"/>
      <c r="FGC266" s="0"/>
      <c r="FGD266" s="0"/>
      <c r="FGE266" s="0"/>
      <c r="FGF266" s="0"/>
      <c r="FGG266" s="0"/>
      <c r="FGH266" s="0"/>
      <c r="FGI266" s="0"/>
      <c r="FGJ266" s="0"/>
      <c r="FGK266" s="0"/>
      <c r="FGL266" s="0"/>
      <c r="FGM266" s="0"/>
      <c r="FGN266" s="0"/>
      <c r="FGO266" s="0"/>
      <c r="FGP266" s="0"/>
      <c r="FGQ266" s="0"/>
      <c r="FGR266" s="0"/>
      <c r="FGS266" s="0"/>
      <c r="FGT266" s="0"/>
      <c r="FGU266" s="0"/>
      <c r="FGV266" s="0"/>
      <c r="FGW266" s="0"/>
      <c r="FGX266" s="0"/>
      <c r="FGY266" s="0"/>
      <c r="FGZ266" s="0"/>
      <c r="FHA266" s="0"/>
      <c r="FHB266" s="0"/>
      <c r="FHC266" s="0"/>
      <c r="FHD266" s="0"/>
      <c r="FHE266" s="0"/>
      <c r="FHF266" s="0"/>
      <c r="FHG266" s="0"/>
      <c r="FHH266" s="0"/>
      <c r="FHI266" s="0"/>
      <c r="FHJ266" s="0"/>
      <c r="FHK266" s="0"/>
      <c r="FHL266" s="0"/>
      <c r="FHM266" s="0"/>
      <c r="FHN266" s="0"/>
      <c r="FHO266" s="0"/>
      <c r="FHP266" s="0"/>
      <c r="FHQ266" s="0"/>
      <c r="FHR266" s="0"/>
      <c r="FHS266" s="0"/>
      <c r="FHT266" s="0"/>
      <c r="FHU266" s="0"/>
      <c r="FHV266" s="0"/>
      <c r="FHW266" s="0"/>
      <c r="FHX266" s="0"/>
      <c r="FHY266" s="0"/>
      <c r="FHZ266" s="0"/>
      <c r="FIA266" s="0"/>
      <c r="FIB266" s="0"/>
      <c r="FIC266" s="0"/>
      <c r="FID266" s="0"/>
      <c r="FIE266" s="0"/>
      <c r="FIF266" s="0"/>
      <c r="FIG266" s="0"/>
      <c r="FIH266" s="0"/>
      <c r="FII266" s="0"/>
      <c r="FIJ266" s="0"/>
      <c r="FIK266" s="0"/>
      <c r="FIL266" s="0"/>
      <c r="FIM266" s="0"/>
      <c r="FIN266" s="0"/>
      <c r="FIO266" s="0"/>
      <c r="FIP266" s="0"/>
      <c r="FIQ266" s="0"/>
      <c r="FIR266" s="0"/>
      <c r="FIS266" s="0"/>
      <c r="FIT266" s="0"/>
      <c r="FIU266" s="0"/>
      <c r="FIV266" s="0"/>
      <c r="FIW266" s="0"/>
      <c r="FIX266" s="0"/>
      <c r="FIY266" s="0"/>
      <c r="FIZ266" s="0"/>
      <c r="FJA266" s="0"/>
      <c r="FJB266" s="0"/>
      <c r="FJC266" s="0"/>
      <c r="FJD266" s="0"/>
      <c r="FJE266" s="0"/>
      <c r="FJF266" s="0"/>
      <c r="FJG266" s="0"/>
      <c r="FJH266" s="0"/>
      <c r="FJI266" s="0"/>
      <c r="FJJ266" s="0"/>
      <c r="FJK266" s="0"/>
      <c r="FJL266" s="0"/>
      <c r="FJM266" s="0"/>
      <c r="FJN266" s="0"/>
      <c r="FJO266" s="0"/>
      <c r="FJP266" s="0"/>
      <c r="FJQ266" s="0"/>
      <c r="FJR266" s="0"/>
      <c r="FJS266" s="0"/>
      <c r="FJT266" s="0"/>
      <c r="FJU266" s="0"/>
      <c r="FJV266" s="0"/>
      <c r="FJW266" s="0"/>
      <c r="FJX266" s="0"/>
      <c r="FJY266" s="0"/>
      <c r="FJZ266" s="0"/>
      <c r="FKA266" s="0"/>
      <c r="FKB266" s="0"/>
      <c r="FKC266" s="0"/>
      <c r="FKD266" s="0"/>
      <c r="FKE266" s="0"/>
      <c r="FKF266" s="0"/>
      <c r="FKG266" s="0"/>
      <c r="FKH266" s="0"/>
      <c r="FKI266" s="0"/>
      <c r="FKJ266" s="0"/>
      <c r="FKK266" s="0"/>
      <c r="FKL266" s="0"/>
      <c r="FKM266" s="0"/>
      <c r="FKN266" s="0"/>
      <c r="FKO266" s="0"/>
      <c r="FKP266" s="0"/>
      <c r="FKQ266" s="0"/>
      <c r="FKR266" s="0"/>
      <c r="FKS266" s="0"/>
      <c r="FKT266" s="0"/>
      <c r="FKU266" s="0"/>
      <c r="FKV266" s="0"/>
      <c r="FKW266" s="0"/>
      <c r="FKX266" s="0"/>
      <c r="FKY266" s="0"/>
      <c r="FKZ266" s="0"/>
      <c r="FLA266" s="0"/>
      <c r="FLB266" s="0"/>
      <c r="FLC266" s="0"/>
      <c r="FLD266" s="0"/>
      <c r="FLE266" s="0"/>
      <c r="FLF266" s="0"/>
      <c r="FLG266" s="0"/>
      <c r="FLH266" s="0"/>
      <c r="FLI266" s="0"/>
      <c r="FLJ266" s="0"/>
      <c r="FLK266" s="0"/>
      <c r="FLL266" s="0"/>
      <c r="FLM266" s="0"/>
      <c r="FLN266" s="0"/>
      <c r="FLO266" s="0"/>
      <c r="FLP266" s="0"/>
      <c r="FLQ266" s="0"/>
      <c r="FLR266" s="0"/>
      <c r="FLS266" s="0"/>
      <c r="FLT266" s="0"/>
      <c r="FLU266" s="0"/>
      <c r="FLV266" s="0"/>
      <c r="FLW266" s="0"/>
      <c r="FLX266" s="0"/>
      <c r="FLY266" s="0"/>
      <c r="FLZ266" s="0"/>
      <c r="FMA266" s="0"/>
      <c r="FMB266" s="0"/>
      <c r="FMC266" s="0"/>
      <c r="FMD266" s="0"/>
      <c r="FME266" s="0"/>
      <c r="FMF266" s="0"/>
      <c r="FMG266" s="0"/>
      <c r="FMH266" s="0"/>
      <c r="FMI266" s="0"/>
      <c r="FMJ266" s="0"/>
      <c r="FMK266" s="0"/>
      <c r="FML266" s="0"/>
      <c r="FMM266" s="0"/>
      <c r="FMN266" s="0"/>
      <c r="FMO266" s="0"/>
      <c r="FMP266" s="0"/>
      <c r="FMQ266" s="0"/>
      <c r="FMR266" s="0"/>
      <c r="FMS266" s="0"/>
      <c r="FMT266" s="0"/>
      <c r="FMU266" s="0"/>
      <c r="FMV266" s="0"/>
      <c r="FMW266" s="0"/>
      <c r="FMX266" s="0"/>
      <c r="FMY266" s="0"/>
      <c r="FMZ266" s="0"/>
      <c r="FNA266" s="0"/>
      <c r="FNB266" s="0"/>
      <c r="FNC266" s="0"/>
      <c r="FND266" s="0"/>
      <c r="FNE266" s="0"/>
      <c r="FNF266" s="0"/>
      <c r="FNG266" s="0"/>
      <c r="FNH266" s="0"/>
      <c r="FNI266" s="0"/>
      <c r="FNJ266" s="0"/>
      <c r="FNK266" s="0"/>
      <c r="FNL266" s="0"/>
      <c r="FNM266" s="0"/>
      <c r="FNN266" s="0"/>
      <c r="FNO266" s="0"/>
      <c r="FNP266" s="0"/>
      <c r="FNQ266" s="0"/>
      <c r="FNR266" s="0"/>
      <c r="FNS266" s="0"/>
      <c r="FNT266" s="0"/>
      <c r="FNU266" s="0"/>
      <c r="FNV266" s="0"/>
      <c r="FNW266" s="0"/>
      <c r="FNX266" s="0"/>
      <c r="FNY266" s="0"/>
      <c r="FNZ266" s="0"/>
      <c r="FOA266" s="0"/>
      <c r="FOB266" s="0"/>
      <c r="FOC266" s="0"/>
      <c r="FOD266" s="0"/>
      <c r="FOE266" s="0"/>
      <c r="FOF266" s="0"/>
      <c r="FOG266" s="0"/>
      <c r="FOH266" s="0"/>
      <c r="FOI266" s="0"/>
      <c r="FOJ266" s="0"/>
      <c r="FOK266" s="0"/>
      <c r="FOL266" s="0"/>
      <c r="FOM266" s="0"/>
      <c r="FON266" s="0"/>
      <c r="FOO266" s="0"/>
      <c r="FOP266" s="0"/>
      <c r="FOQ266" s="0"/>
      <c r="FOR266" s="0"/>
      <c r="FOS266" s="0"/>
      <c r="FOT266" s="0"/>
      <c r="FOU266" s="0"/>
      <c r="FOV266" s="0"/>
      <c r="FOW266" s="0"/>
      <c r="FOX266" s="0"/>
      <c r="FOY266" s="0"/>
      <c r="FOZ266" s="0"/>
      <c r="FPA266" s="0"/>
      <c r="FPB266" s="0"/>
      <c r="FPC266" s="0"/>
      <c r="FPD266" s="0"/>
      <c r="FPE266" s="0"/>
      <c r="FPF266" s="0"/>
      <c r="FPG266" s="0"/>
      <c r="FPH266" s="0"/>
      <c r="FPI266" s="0"/>
      <c r="FPJ266" s="0"/>
      <c r="FPK266" s="0"/>
      <c r="FPL266" s="0"/>
      <c r="FPM266" s="0"/>
      <c r="FPN266" s="0"/>
      <c r="FPO266" s="0"/>
      <c r="FPP266" s="0"/>
      <c r="FPQ266" s="0"/>
      <c r="FPR266" s="0"/>
      <c r="FPS266" s="0"/>
      <c r="FPT266" s="0"/>
      <c r="FPU266" s="0"/>
      <c r="FPV266" s="0"/>
      <c r="FPW266" s="0"/>
      <c r="FPX266" s="0"/>
      <c r="FPY266" s="0"/>
      <c r="FPZ266" s="0"/>
      <c r="FQA266" s="0"/>
      <c r="FQB266" s="0"/>
      <c r="FQC266" s="0"/>
      <c r="FQD266" s="0"/>
      <c r="FQE266" s="0"/>
      <c r="FQF266" s="0"/>
      <c r="FQG266" s="0"/>
      <c r="FQH266" s="0"/>
      <c r="FQI266" s="0"/>
      <c r="FQJ266" s="0"/>
      <c r="FQK266" s="0"/>
      <c r="FQL266" s="0"/>
      <c r="FQM266" s="0"/>
      <c r="FQN266" s="0"/>
      <c r="FQO266" s="0"/>
      <c r="FQP266" s="0"/>
      <c r="FQQ266" s="0"/>
      <c r="FQR266" s="0"/>
      <c r="FQS266" s="0"/>
      <c r="FQT266" s="0"/>
      <c r="FQU266" s="0"/>
      <c r="FQV266" s="0"/>
      <c r="FQW266" s="0"/>
      <c r="FQX266" s="0"/>
      <c r="FQY266" s="0"/>
      <c r="FQZ266" s="0"/>
      <c r="FRA266" s="0"/>
      <c r="FRB266" s="0"/>
      <c r="FRC266" s="0"/>
      <c r="FRD266" s="0"/>
      <c r="FRE266" s="0"/>
      <c r="FRF266" s="0"/>
      <c r="FRG266" s="0"/>
      <c r="FRH266" s="0"/>
      <c r="FRI266" s="0"/>
      <c r="FRJ266" s="0"/>
      <c r="FRK266" s="0"/>
      <c r="FRL266" s="0"/>
      <c r="FRM266" s="0"/>
      <c r="FRN266" s="0"/>
      <c r="FRO266" s="0"/>
      <c r="FRP266" s="0"/>
      <c r="FRQ266" s="0"/>
      <c r="FRR266" s="0"/>
      <c r="FRS266" s="0"/>
      <c r="FRT266" s="0"/>
      <c r="FRU266" s="0"/>
      <c r="FRV266" s="0"/>
      <c r="FRW266" s="0"/>
      <c r="FRX266" s="0"/>
      <c r="FRY266" s="0"/>
      <c r="FRZ266" s="0"/>
      <c r="FSA266" s="0"/>
      <c r="FSB266" s="0"/>
      <c r="FSC266" s="0"/>
      <c r="FSD266" s="0"/>
      <c r="FSE266" s="0"/>
      <c r="FSF266" s="0"/>
      <c r="FSG266" s="0"/>
      <c r="FSH266" s="0"/>
      <c r="FSI266" s="0"/>
      <c r="FSJ266" s="0"/>
      <c r="FSK266" s="0"/>
      <c r="FSL266" s="0"/>
      <c r="FSM266" s="0"/>
      <c r="FSN266" s="0"/>
      <c r="FSO266" s="0"/>
      <c r="FSP266" s="0"/>
      <c r="FSQ266" s="0"/>
      <c r="FSR266" s="0"/>
      <c r="FSS266" s="0"/>
      <c r="FST266" s="0"/>
      <c r="FSU266" s="0"/>
      <c r="FSV266" s="0"/>
      <c r="FSW266" s="0"/>
      <c r="FSX266" s="0"/>
      <c r="FSY266" s="0"/>
      <c r="FSZ266" s="0"/>
      <c r="FTA266" s="0"/>
      <c r="FTB266" s="0"/>
      <c r="FTC266" s="0"/>
      <c r="FTD266" s="0"/>
      <c r="FTE266" s="0"/>
      <c r="FTF266" s="0"/>
      <c r="FTG266" s="0"/>
      <c r="FTH266" s="0"/>
      <c r="FTI266" s="0"/>
      <c r="FTJ266" s="0"/>
      <c r="FTK266" s="0"/>
      <c r="FTL266" s="0"/>
      <c r="FTM266" s="0"/>
      <c r="FTN266" s="0"/>
      <c r="FTO266" s="0"/>
      <c r="FTP266" s="0"/>
      <c r="FTQ266" s="0"/>
      <c r="FTR266" s="0"/>
      <c r="FTS266" s="0"/>
      <c r="FTT266" s="0"/>
      <c r="FTU266" s="0"/>
      <c r="FTV266" s="0"/>
      <c r="FTW266" s="0"/>
      <c r="FTX266" s="0"/>
      <c r="FTY266" s="0"/>
      <c r="FTZ266" s="0"/>
      <c r="FUA266" s="0"/>
      <c r="FUB266" s="0"/>
      <c r="FUC266" s="0"/>
      <c r="FUD266" s="0"/>
      <c r="FUE266" s="0"/>
      <c r="FUF266" s="0"/>
      <c r="FUG266" s="0"/>
      <c r="FUH266" s="0"/>
      <c r="FUI266" s="0"/>
      <c r="FUJ266" s="0"/>
      <c r="FUK266" s="0"/>
      <c r="FUL266" s="0"/>
      <c r="FUM266" s="0"/>
      <c r="FUN266" s="0"/>
      <c r="FUO266" s="0"/>
      <c r="FUP266" s="0"/>
      <c r="FUQ266" s="0"/>
      <c r="FUR266" s="0"/>
      <c r="FUS266" s="0"/>
      <c r="FUT266" s="0"/>
      <c r="FUU266" s="0"/>
      <c r="FUV266" s="0"/>
      <c r="FUW266" s="0"/>
      <c r="FUX266" s="0"/>
      <c r="FUY266" s="0"/>
      <c r="FUZ266" s="0"/>
      <c r="FVA266" s="0"/>
      <c r="FVB266" s="0"/>
      <c r="FVC266" s="0"/>
      <c r="FVD266" s="0"/>
      <c r="FVE266" s="0"/>
      <c r="FVF266" s="0"/>
      <c r="FVG266" s="0"/>
      <c r="FVH266" s="0"/>
      <c r="FVI266" s="0"/>
      <c r="FVJ266" s="0"/>
      <c r="FVK266" s="0"/>
      <c r="FVL266" s="0"/>
      <c r="FVM266" s="0"/>
      <c r="FVN266" s="0"/>
      <c r="FVO266" s="0"/>
      <c r="FVP266" s="0"/>
      <c r="FVQ266" s="0"/>
      <c r="FVR266" s="0"/>
      <c r="FVS266" s="0"/>
      <c r="FVT266" s="0"/>
      <c r="FVU266" s="0"/>
      <c r="FVV266" s="0"/>
      <c r="FVW266" s="0"/>
      <c r="FVX266" s="0"/>
      <c r="FVY266" s="0"/>
      <c r="FVZ266" s="0"/>
      <c r="FWA266" s="0"/>
      <c r="FWB266" s="0"/>
      <c r="FWC266" s="0"/>
      <c r="FWD266" s="0"/>
      <c r="FWE266" s="0"/>
      <c r="FWF266" s="0"/>
      <c r="FWG266" s="0"/>
      <c r="FWH266" s="0"/>
      <c r="FWI266" s="0"/>
      <c r="FWJ266" s="0"/>
      <c r="FWK266" s="0"/>
      <c r="FWL266" s="0"/>
      <c r="FWM266" s="0"/>
      <c r="FWN266" s="0"/>
      <c r="FWO266" s="0"/>
      <c r="FWP266" s="0"/>
      <c r="FWQ266" s="0"/>
      <c r="FWR266" s="0"/>
      <c r="FWS266" s="0"/>
      <c r="FWT266" s="0"/>
      <c r="FWU266" s="0"/>
      <c r="FWV266" s="0"/>
      <c r="FWW266" s="0"/>
      <c r="FWX266" s="0"/>
      <c r="FWY266" s="0"/>
      <c r="FWZ266" s="0"/>
      <c r="FXA266" s="0"/>
      <c r="FXB266" s="0"/>
      <c r="FXC266" s="0"/>
      <c r="FXD266" s="0"/>
      <c r="FXE266" s="0"/>
      <c r="FXF266" s="0"/>
      <c r="FXG266" s="0"/>
      <c r="FXH266" s="0"/>
      <c r="FXI266" s="0"/>
      <c r="FXJ266" s="0"/>
      <c r="FXK266" s="0"/>
      <c r="FXL266" s="0"/>
      <c r="FXM266" s="0"/>
      <c r="FXN266" s="0"/>
      <c r="FXO266" s="0"/>
      <c r="FXP266" s="0"/>
      <c r="FXQ266" s="0"/>
      <c r="FXR266" s="0"/>
      <c r="FXS266" s="0"/>
      <c r="FXT266" s="0"/>
      <c r="FXU266" s="0"/>
      <c r="FXV266" s="0"/>
      <c r="FXW266" s="0"/>
      <c r="FXX266" s="0"/>
      <c r="FXY266" s="0"/>
      <c r="FXZ266" s="0"/>
      <c r="FYA266" s="0"/>
      <c r="FYB266" s="0"/>
      <c r="FYC266" s="0"/>
      <c r="FYD266" s="0"/>
      <c r="FYE266" s="0"/>
      <c r="FYF266" s="0"/>
      <c r="FYG266" s="0"/>
      <c r="FYH266" s="0"/>
      <c r="FYI266" s="0"/>
      <c r="FYJ266" s="0"/>
      <c r="FYK266" s="0"/>
      <c r="FYL266" s="0"/>
      <c r="FYM266" s="0"/>
      <c r="FYN266" s="0"/>
      <c r="FYO266" s="0"/>
      <c r="FYP266" s="0"/>
      <c r="FYQ266" s="0"/>
      <c r="FYR266" s="0"/>
      <c r="FYS266" s="0"/>
      <c r="FYT266" s="0"/>
      <c r="FYU266" s="0"/>
      <c r="FYV266" s="0"/>
      <c r="FYW266" s="0"/>
      <c r="FYX266" s="0"/>
      <c r="FYY266" s="0"/>
      <c r="FYZ266" s="0"/>
      <c r="FZA266" s="0"/>
      <c r="FZB266" s="0"/>
      <c r="FZC266" s="0"/>
      <c r="FZD266" s="0"/>
      <c r="FZE266" s="0"/>
      <c r="FZF266" s="0"/>
      <c r="FZG266" s="0"/>
      <c r="FZH266" s="0"/>
      <c r="FZI266" s="0"/>
      <c r="FZJ266" s="0"/>
      <c r="FZK266" s="0"/>
      <c r="FZL266" s="0"/>
      <c r="FZM266" s="0"/>
      <c r="FZN266" s="0"/>
      <c r="FZO266" s="0"/>
      <c r="FZP266" s="0"/>
      <c r="FZQ266" s="0"/>
      <c r="FZR266" s="0"/>
      <c r="FZS266" s="0"/>
      <c r="FZT266" s="0"/>
      <c r="FZU266" s="0"/>
      <c r="FZV266" s="0"/>
      <c r="FZW266" s="0"/>
      <c r="FZX266" s="0"/>
      <c r="FZY266" s="0"/>
      <c r="FZZ266" s="0"/>
      <c r="GAA266" s="0"/>
      <c r="GAB266" s="0"/>
      <c r="GAC266" s="0"/>
      <c r="GAD266" s="0"/>
      <c r="GAE266" s="0"/>
      <c r="GAF266" s="0"/>
      <c r="GAG266" s="0"/>
      <c r="GAH266" s="0"/>
      <c r="GAI266" s="0"/>
      <c r="GAJ266" s="0"/>
      <c r="GAK266" s="0"/>
      <c r="GAL266" s="0"/>
      <c r="GAM266" s="0"/>
      <c r="GAN266" s="0"/>
      <c r="GAO266" s="0"/>
      <c r="GAP266" s="0"/>
      <c r="GAQ266" s="0"/>
      <c r="GAR266" s="0"/>
      <c r="GAS266" s="0"/>
      <c r="GAT266" s="0"/>
      <c r="GAU266" s="0"/>
      <c r="GAV266" s="0"/>
      <c r="GAW266" s="0"/>
      <c r="GAX266" s="0"/>
      <c r="GAY266" s="0"/>
      <c r="GAZ266" s="0"/>
      <c r="GBA266" s="0"/>
      <c r="GBB266" s="0"/>
      <c r="GBC266" s="0"/>
      <c r="GBD266" s="0"/>
      <c r="GBE266" s="0"/>
      <c r="GBF266" s="0"/>
      <c r="GBG266" s="0"/>
      <c r="GBH266" s="0"/>
      <c r="GBI266" s="0"/>
      <c r="GBJ266" s="0"/>
      <c r="GBK266" s="0"/>
      <c r="GBL266" s="0"/>
      <c r="GBM266" s="0"/>
      <c r="GBN266" s="0"/>
      <c r="GBO266" s="0"/>
      <c r="GBP266" s="0"/>
      <c r="GBQ266" s="0"/>
      <c r="GBR266" s="0"/>
      <c r="GBS266" s="0"/>
      <c r="GBT266" s="0"/>
      <c r="GBU266" s="0"/>
      <c r="GBV266" s="0"/>
      <c r="GBW266" s="0"/>
      <c r="GBX266" s="0"/>
      <c r="GBY266" s="0"/>
      <c r="GBZ266" s="0"/>
      <c r="GCA266" s="0"/>
      <c r="GCB266" s="0"/>
      <c r="GCC266" s="0"/>
      <c r="GCD266" s="0"/>
      <c r="GCE266" s="0"/>
      <c r="GCF266" s="0"/>
      <c r="GCG266" s="0"/>
      <c r="GCH266" s="0"/>
      <c r="GCI266" s="0"/>
      <c r="GCJ266" s="0"/>
      <c r="GCK266" s="0"/>
      <c r="GCL266" s="0"/>
      <c r="GCM266" s="0"/>
      <c r="GCN266" s="0"/>
      <c r="GCO266" s="0"/>
      <c r="GCP266" s="0"/>
      <c r="GCQ266" s="0"/>
      <c r="GCR266" s="0"/>
      <c r="GCS266" s="0"/>
      <c r="GCT266" s="0"/>
      <c r="GCU266" s="0"/>
      <c r="GCV266" s="0"/>
      <c r="GCW266" s="0"/>
      <c r="GCX266" s="0"/>
      <c r="GCY266" s="0"/>
      <c r="GCZ266" s="0"/>
      <c r="GDA266" s="0"/>
      <c r="GDB266" s="0"/>
      <c r="GDC266" s="0"/>
      <c r="GDD266" s="0"/>
      <c r="GDE266" s="0"/>
      <c r="GDF266" s="0"/>
      <c r="GDG266" s="0"/>
      <c r="GDH266" s="0"/>
      <c r="GDI266" s="0"/>
      <c r="GDJ266" s="0"/>
      <c r="GDK266" s="0"/>
      <c r="GDL266" s="0"/>
      <c r="GDM266" s="0"/>
      <c r="GDN266" s="0"/>
      <c r="GDO266" s="0"/>
      <c r="GDP266" s="0"/>
      <c r="GDQ266" s="0"/>
      <c r="GDR266" s="0"/>
      <c r="GDS266" s="0"/>
      <c r="GDT266" s="0"/>
      <c r="GDU266" s="0"/>
      <c r="GDV266" s="0"/>
      <c r="GDW266" s="0"/>
      <c r="GDX266" s="0"/>
      <c r="GDY266" s="0"/>
      <c r="GDZ266" s="0"/>
      <c r="GEA266" s="0"/>
      <c r="GEB266" s="0"/>
      <c r="GEC266" s="0"/>
      <c r="GED266" s="0"/>
      <c r="GEE266" s="0"/>
      <c r="GEF266" s="0"/>
      <c r="GEG266" s="0"/>
      <c r="GEH266" s="0"/>
      <c r="GEI266" s="0"/>
      <c r="GEJ266" s="0"/>
      <c r="GEK266" s="0"/>
      <c r="GEL266" s="0"/>
      <c r="GEM266" s="0"/>
      <c r="GEN266" s="0"/>
      <c r="GEO266" s="0"/>
      <c r="GEP266" s="0"/>
      <c r="GEQ266" s="0"/>
      <c r="GER266" s="0"/>
      <c r="GES266" s="0"/>
      <c r="GET266" s="0"/>
      <c r="GEU266" s="0"/>
      <c r="GEV266" s="0"/>
      <c r="GEW266" s="0"/>
      <c r="GEX266" s="0"/>
      <c r="GEY266" s="0"/>
      <c r="GEZ266" s="0"/>
      <c r="GFA266" s="0"/>
      <c r="GFB266" s="0"/>
      <c r="GFC266" s="0"/>
      <c r="GFD266" s="0"/>
      <c r="GFE266" s="0"/>
      <c r="GFF266" s="0"/>
      <c r="GFG266" s="0"/>
      <c r="GFH266" s="0"/>
      <c r="GFI266" s="0"/>
      <c r="GFJ266" s="0"/>
      <c r="GFK266" s="0"/>
      <c r="GFL266" s="0"/>
      <c r="GFM266" s="0"/>
      <c r="GFN266" s="0"/>
      <c r="GFO266" s="0"/>
      <c r="GFP266" s="0"/>
      <c r="GFQ266" s="0"/>
      <c r="GFR266" s="0"/>
      <c r="GFS266" s="0"/>
      <c r="GFT266" s="0"/>
      <c r="GFU266" s="0"/>
      <c r="GFV266" s="0"/>
      <c r="GFW266" s="0"/>
      <c r="GFX266" s="0"/>
      <c r="GFY266" s="0"/>
      <c r="GFZ266" s="0"/>
      <c r="GGA266" s="0"/>
      <c r="GGB266" s="0"/>
      <c r="GGC266" s="0"/>
      <c r="GGD266" s="0"/>
      <c r="GGE266" s="0"/>
      <c r="GGF266" s="0"/>
      <c r="GGG266" s="0"/>
      <c r="GGH266" s="0"/>
      <c r="GGI266" s="0"/>
      <c r="GGJ266" s="0"/>
      <c r="GGK266" s="0"/>
      <c r="GGL266" s="0"/>
      <c r="GGM266" s="0"/>
      <c r="GGN266" s="0"/>
      <c r="GGO266" s="0"/>
      <c r="GGP266" s="0"/>
      <c r="GGQ266" s="0"/>
      <c r="GGR266" s="0"/>
      <c r="GGS266" s="0"/>
      <c r="GGT266" s="0"/>
      <c r="GGU266" s="0"/>
      <c r="GGV266" s="0"/>
      <c r="GGW266" s="0"/>
      <c r="GGX266" s="0"/>
      <c r="GGY266" s="0"/>
      <c r="GGZ266" s="0"/>
      <c r="GHA266" s="0"/>
      <c r="GHB266" s="0"/>
      <c r="GHC266" s="0"/>
      <c r="GHD266" s="0"/>
      <c r="GHE266" s="0"/>
      <c r="GHF266" s="0"/>
      <c r="GHG266" s="0"/>
      <c r="GHH266" s="0"/>
      <c r="GHI266" s="0"/>
      <c r="GHJ266" s="0"/>
      <c r="GHK266" s="0"/>
      <c r="GHL266" s="0"/>
      <c r="GHM266" s="0"/>
      <c r="GHN266" s="0"/>
      <c r="GHO266" s="0"/>
      <c r="GHP266" s="0"/>
      <c r="GHQ266" s="0"/>
      <c r="GHR266" s="0"/>
      <c r="GHS266" s="0"/>
      <c r="GHT266" s="0"/>
      <c r="GHU266" s="0"/>
      <c r="GHV266" s="0"/>
      <c r="GHW266" s="0"/>
      <c r="GHX266" s="0"/>
      <c r="GHY266" s="0"/>
      <c r="GHZ266" s="0"/>
      <c r="GIA266" s="0"/>
      <c r="GIB266" s="0"/>
      <c r="GIC266" s="0"/>
      <c r="GID266" s="0"/>
      <c r="GIE266" s="0"/>
      <c r="GIF266" s="0"/>
      <c r="GIG266" s="0"/>
      <c r="GIH266" s="0"/>
      <c r="GII266" s="0"/>
      <c r="GIJ266" s="0"/>
      <c r="GIK266" s="0"/>
      <c r="GIL266" s="0"/>
      <c r="GIM266" s="0"/>
      <c r="GIN266" s="0"/>
      <c r="GIO266" s="0"/>
      <c r="GIP266" s="0"/>
      <c r="GIQ266" s="0"/>
      <c r="GIR266" s="0"/>
      <c r="GIS266" s="0"/>
      <c r="GIT266" s="0"/>
      <c r="GIU266" s="0"/>
      <c r="GIV266" s="0"/>
      <c r="GIW266" s="0"/>
      <c r="GIX266" s="0"/>
      <c r="GIY266" s="0"/>
      <c r="GIZ266" s="0"/>
      <c r="GJA266" s="0"/>
      <c r="GJB266" s="0"/>
      <c r="GJC266" s="0"/>
      <c r="GJD266" s="0"/>
      <c r="GJE266" s="0"/>
      <c r="GJF266" s="0"/>
      <c r="GJG266" s="0"/>
      <c r="GJH266" s="0"/>
      <c r="GJI266" s="0"/>
      <c r="GJJ266" s="0"/>
      <c r="GJK266" s="0"/>
      <c r="GJL266" s="0"/>
      <c r="GJM266" s="0"/>
      <c r="GJN266" s="0"/>
      <c r="GJO266" s="0"/>
      <c r="GJP266" s="0"/>
      <c r="GJQ266" s="0"/>
      <c r="GJR266" s="0"/>
      <c r="GJS266" s="0"/>
      <c r="GJT266" s="0"/>
      <c r="GJU266" s="0"/>
      <c r="GJV266" s="0"/>
      <c r="GJW266" s="0"/>
      <c r="GJX266" s="0"/>
      <c r="GJY266" s="0"/>
      <c r="GJZ266" s="0"/>
      <c r="GKA266" s="0"/>
      <c r="GKB266" s="0"/>
      <c r="GKC266" s="0"/>
      <c r="GKD266" s="0"/>
      <c r="GKE266" s="0"/>
      <c r="GKF266" s="0"/>
      <c r="GKG266" s="0"/>
      <c r="GKH266" s="0"/>
      <c r="GKI266" s="0"/>
      <c r="GKJ266" s="0"/>
      <c r="GKK266" s="0"/>
      <c r="GKL266" s="0"/>
      <c r="GKM266" s="0"/>
      <c r="GKN266" s="0"/>
      <c r="GKO266" s="0"/>
      <c r="GKP266" s="0"/>
      <c r="GKQ266" s="0"/>
      <c r="GKR266" s="0"/>
      <c r="GKS266" s="0"/>
      <c r="GKT266" s="0"/>
      <c r="GKU266" s="0"/>
      <c r="GKV266" s="0"/>
      <c r="GKW266" s="0"/>
      <c r="GKX266" s="0"/>
      <c r="GKY266" s="0"/>
      <c r="GKZ266" s="0"/>
      <c r="GLA266" s="0"/>
      <c r="GLB266" s="0"/>
      <c r="GLC266" s="0"/>
      <c r="GLD266" s="0"/>
      <c r="GLE266" s="0"/>
      <c r="GLF266" s="0"/>
      <c r="GLG266" s="0"/>
      <c r="GLH266" s="0"/>
      <c r="GLI266" s="0"/>
      <c r="GLJ266" s="0"/>
      <c r="GLK266" s="0"/>
      <c r="GLL266" s="0"/>
      <c r="GLM266" s="0"/>
      <c r="GLN266" s="0"/>
      <c r="GLO266" s="0"/>
      <c r="GLP266" s="0"/>
      <c r="GLQ266" s="0"/>
      <c r="GLR266" s="0"/>
      <c r="GLS266" s="0"/>
      <c r="GLT266" s="0"/>
      <c r="GLU266" s="0"/>
      <c r="GLV266" s="0"/>
      <c r="GLW266" s="0"/>
      <c r="GLX266" s="0"/>
      <c r="GLY266" s="0"/>
      <c r="GLZ266" s="0"/>
      <c r="GMA266" s="0"/>
      <c r="GMB266" s="0"/>
      <c r="GMC266" s="0"/>
      <c r="GMD266" s="0"/>
      <c r="GME266" s="0"/>
      <c r="GMF266" s="0"/>
      <c r="GMG266" s="0"/>
      <c r="GMH266" s="0"/>
      <c r="GMI266" s="0"/>
      <c r="GMJ266" s="0"/>
      <c r="GMK266" s="0"/>
      <c r="GML266" s="0"/>
      <c r="GMM266" s="0"/>
      <c r="GMN266" s="0"/>
      <c r="GMO266" s="0"/>
      <c r="GMP266" s="0"/>
      <c r="GMQ266" s="0"/>
      <c r="GMR266" s="0"/>
      <c r="GMS266" s="0"/>
      <c r="GMT266" s="0"/>
      <c r="GMU266" s="0"/>
      <c r="GMV266" s="0"/>
      <c r="GMW266" s="0"/>
      <c r="GMX266" s="0"/>
      <c r="GMY266" s="0"/>
      <c r="GMZ266" s="0"/>
      <c r="GNA266" s="0"/>
      <c r="GNB266" s="0"/>
      <c r="GNC266" s="0"/>
      <c r="GND266" s="0"/>
      <c r="GNE266" s="0"/>
      <c r="GNF266" s="0"/>
      <c r="GNG266" s="0"/>
      <c r="GNH266" s="0"/>
      <c r="GNI266" s="0"/>
      <c r="GNJ266" s="0"/>
      <c r="GNK266" s="0"/>
      <c r="GNL266" s="0"/>
      <c r="GNM266" s="0"/>
      <c r="GNN266" s="0"/>
      <c r="GNO266" s="0"/>
      <c r="GNP266" s="0"/>
      <c r="GNQ266" s="0"/>
      <c r="GNR266" s="0"/>
      <c r="GNS266" s="0"/>
      <c r="GNT266" s="0"/>
      <c r="GNU266" s="0"/>
      <c r="GNV266" s="0"/>
      <c r="GNW266" s="0"/>
      <c r="GNX266" s="0"/>
      <c r="GNY266" s="0"/>
      <c r="GNZ266" s="0"/>
      <c r="GOA266" s="0"/>
      <c r="GOB266" s="0"/>
      <c r="GOC266" s="0"/>
      <c r="GOD266" s="0"/>
      <c r="GOE266" s="0"/>
      <c r="GOF266" s="0"/>
      <c r="GOG266" s="0"/>
      <c r="GOH266" s="0"/>
      <c r="GOI266" s="0"/>
      <c r="GOJ266" s="0"/>
      <c r="GOK266" s="0"/>
      <c r="GOL266" s="0"/>
      <c r="GOM266" s="0"/>
      <c r="GON266" s="0"/>
      <c r="GOO266" s="0"/>
      <c r="GOP266" s="0"/>
      <c r="GOQ266" s="0"/>
      <c r="GOR266" s="0"/>
      <c r="GOS266" s="0"/>
      <c r="GOT266" s="0"/>
      <c r="GOU266" s="0"/>
      <c r="GOV266" s="0"/>
      <c r="GOW266" s="0"/>
      <c r="GOX266" s="0"/>
      <c r="GOY266" s="0"/>
      <c r="GOZ266" s="0"/>
      <c r="GPA266" s="0"/>
      <c r="GPB266" s="0"/>
      <c r="GPC266" s="0"/>
      <c r="GPD266" s="0"/>
      <c r="GPE266" s="0"/>
      <c r="GPF266" s="0"/>
      <c r="GPG266" s="0"/>
      <c r="GPH266" s="0"/>
      <c r="GPI266" s="0"/>
      <c r="GPJ266" s="0"/>
      <c r="GPK266" s="0"/>
      <c r="GPL266" s="0"/>
      <c r="GPM266" s="0"/>
      <c r="GPN266" s="0"/>
      <c r="GPO266" s="0"/>
      <c r="GPP266" s="0"/>
      <c r="GPQ266" s="0"/>
      <c r="GPR266" s="0"/>
      <c r="GPS266" s="0"/>
      <c r="GPT266" s="0"/>
      <c r="GPU266" s="0"/>
      <c r="GPV266" s="0"/>
      <c r="GPW266" s="0"/>
      <c r="GPX266" s="0"/>
      <c r="GPY266" s="0"/>
      <c r="GPZ266" s="0"/>
      <c r="GQA266" s="0"/>
      <c r="GQB266" s="0"/>
      <c r="GQC266" s="0"/>
      <c r="GQD266" s="0"/>
      <c r="GQE266" s="0"/>
      <c r="GQF266" s="0"/>
      <c r="GQG266" s="0"/>
      <c r="GQH266" s="0"/>
      <c r="GQI266" s="0"/>
      <c r="GQJ266" s="0"/>
      <c r="GQK266" s="0"/>
      <c r="GQL266" s="0"/>
      <c r="GQM266" s="0"/>
      <c r="GQN266" s="0"/>
      <c r="GQO266" s="0"/>
      <c r="GQP266" s="0"/>
      <c r="GQQ266" s="0"/>
      <c r="GQR266" s="0"/>
      <c r="GQS266" s="0"/>
      <c r="GQT266" s="0"/>
      <c r="GQU266" s="0"/>
      <c r="GQV266" s="0"/>
      <c r="GQW266" s="0"/>
      <c r="GQX266" s="0"/>
      <c r="GQY266" s="0"/>
      <c r="GQZ266" s="0"/>
      <c r="GRA266" s="0"/>
      <c r="GRB266" s="0"/>
      <c r="GRC266" s="0"/>
      <c r="GRD266" s="0"/>
      <c r="GRE266" s="0"/>
      <c r="GRF266" s="0"/>
      <c r="GRG266" s="0"/>
      <c r="GRH266" s="0"/>
      <c r="GRI266" s="0"/>
      <c r="GRJ266" s="0"/>
      <c r="GRK266" s="0"/>
      <c r="GRL266" s="0"/>
      <c r="GRM266" s="0"/>
      <c r="GRN266" s="0"/>
      <c r="GRO266" s="0"/>
      <c r="GRP266" s="0"/>
      <c r="GRQ266" s="0"/>
      <c r="GRR266" s="0"/>
      <c r="GRS266" s="0"/>
      <c r="GRT266" s="0"/>
      <c r="GRU266" s="0"/>
      <c r="GRV266" s="0"/>
      <c r="GRW266" s="0"/>
      <c r="GRX266" s="0"/>
      <c r="GRY266" s="0"/>
      <c r="GRZ266" s="0"/>
      <c r="GSA266" s="0"/>
      <c r="GSB266" s="0"/>
      <c r="GSC266" s="0"/>
      <c r="GSD266" s="0"/>
      <c r="GSE266" s="0"/>
      <c r="GSF266" s="0"/>
      <c r="GSG266" s="0"/>
      <c r="GSH266" s="0"/>
      <c r="GSI266" s="0"/>
      <c r="GSJ266" s="0"/>
      <c r="GSK266" s="0"/>
      <c r="GSL266" s="0"/>
      <c r="GSM266" s="0"/>
      <c r="GSN266" s="0"/>
      <c r="GSO266" s="0"/>
      <c r="GSP266" s="0"/>
      <c r="GSQ266" s="0"/>
      <c r="GSR266" s="0"/>
      <c r="GSS266" s="0"/>
      <c r="GST266" s="0"/>
      <c r="GSU266" s="0"/>
      <c r="GSV266" s="0"/>
      <c r="GSW266" s="0"/>
      <c r="GSX266" s="0"/>
      <c r="GSY266" s="0"/>
      <c r="GSZ266" s="0"/>
      <c r="GTA266" s="0"/>
      <c r="GTB266" s="0"/>
      <c r="GTC266" s="0"/>
      <c r="GTD266" s="0"/>
      <c r="GTE266" s="0"/>
      <c r="GTF266" s="0"/>
      <c r="GTG266" s="0"/>
      <c r="GTH266" s="0"/>
      <c r="GTI266" s="0"/>
      <c r="GTJ266" s="0"/>
      <c r="GTK266" s="0"/>
      <c r="GTL266" s="0"/>
      <c r="GTM266" s="0"/>
      <c r="GTN266" s="0"/>
      <c r="GTO266" s="0"/>
      <c r="GTP266" s="0"/>
      <c r="GTQ266" s="0"/>
      <c r="GTR266" s="0"/>
      <c r="GTS266" s="0"/>
      <c r="GTT266" s="0"/>
      <c r="GTU266" s="0"/>
      <c r="GTV266" s="0"/>
      <c r="GTW266" s="0"/>
      <c r="GTX266" s="0"/>
      <c r="GTY266" s="0"/>
      <c r="GTZ266" s="0"/>
      <c r="GUA266" s="0"/>
      <c r="GUB266" s="0"/>
      <c r="GUC266" s="0"/>
      <c r="GUD266" s="0"/>
      <c r="GUE266" s="0"/>
      <c r="GUF266" s="0"/>
      <c r="GUG266" s="0"/>
      <c r="GUH266" s="0"/>
      <c r="GUI266" s="0"/>
      <c r="GUJ266" s="0"/>
      <c r="GUK266" s="0"/>
      <c r="GUL266" s="0"/>
      <c r="GUM266" s="0"/>
      <c r="GUN266" s="0"/>
      <c r="GUO266" s="0"/>
      <c r="GUP266" s="0"/>
      <c r="GUQ266" s="0"/>
      <c r="GUR266" s="0"/>
      <c r="GUS266" s="0"/>
      <c r="GUT266" s="0"/>
      <c r="GUU266" s="0"/>
      <c r="GUV266" s="0"/>
      <c r="GUW266" s="0"/>
      <c r="GUX266" s="0"/>
      <c r="GUY266" s="0"/>
      <c r="GUZ266" s="0"/>
      <c r="GVA266" s="0"/>
      <c r="GVB266" s="0"/>
      <c r="GVC266" s="0"/>
      <c r="GVD266" s="0"/>
      <c r="GVE266" s="0"/>
      <c r="GVF266" s="0"/>
      <c r="GVG266" s="0"/>
      <c r="GVH266" s="0"/>
      <c r="GVI266" s="0"/>
      <c r="GVJ266" s="0"/>
      <c r="GVK266" s="0"/>
      <c r="GVL266" s="0"/>
      <c r="GVM266" s="0"/>
      <c r="GVN266" s="0"/>
      <c r="GVO266" s="0"/>
      <c r="GVP266" s="0"/>
      <c r="GVQ266" s="0"/>
      <c r="GVR266" s="0"/>
      <c r="GVS266" s="0"/>
      <c r="GVT266" s="0"/>
      <c r="GVU266" s="0"/>
      <c r="GVV266" s="0"/>
      <c r="GVW266" s="0"/>
      <c r="GVX266" s="0"/>
      <c r="GVY266" s="0"/>
      <c r="GVZ266" s="0"/>
      <c r="GWA266" s="0"/>
      <c r="GWB266" s="0"/>
      <c r="GWC266" s="0"/>
      <c r="GWD266" s="0"/>
      <c r="GWE266" s="0"/>
      <c r="GWF266" s="0"/>
      <c r="GWG266" s="0"/>
      <c r="GWH266" s="0"/>
      <c r="GWI266" s="0"/>
      <c r="GWJ266" s="0"/>
      <c r="GWK266" s="0"/>
      <c r="GWL266" s="0"/>
      <c r="GWM266" s="0"/>
      <c r="GWN266" s="0"/>
      <c r="GWO266" s="0"/>
      <c r="GWP266" s="0"/>
      <c r="GWQ266" s="0"/>
      <c r="GWR266" s="0"/>
      <c r="GWS266" s="0"/>
      <c r="GWT266" s="0"/>
      <c r="GWU266" s="0"/>
      <c r="GWV266" s="0"/>
      <c r="GWW266" s="0"/>
      <c r="GWX266" s="0"/>
      <c r="GWY266" s="0"/>
      <c r="GWZ266" s="0"/>
      <c r="GXA266" s="0"/>
      <c r="GXB266" s="0"/>
      <c r="GXC266" s="0"/>
      <c r="GXD266" s="0"/>
      <c r="GXE266" s="0"/>
      <c r="GXF266" s="0"/>
      <c r="GXG266" s="0"/>
      <c r="GXH266" s="0"/>
      <c r="GXI266" s="0"/>
      <c r="GXJ266" s="0"/>
      <c r="GXK266" s="0"/>
      <c r="GXL266" s="0"/>
      <c r="GXM266" s="0"/>
      <c r="GXN266" s="0"/>
      <c r="GXO266" s="0"/>
      <c r="GXP266" s="0"/>
      <c r="GXQ266" s="0"/>
      <c r="GXR266" s="0"/>
      <c r="GXS266" s="0"/>
      <c r="GXT266" s="0"/>
      <c r="GXU266" s="0"/>
      <c r="GXV266" s="0"/>
      <c r="GXW266" s="0"/>
      <c r="GXX266" s="0"/>
      <c r="GXY266" s="0"/>
      <c r="GXZ266" s="0"/>
      <c r="GYA266" s="0"/>
      <c r="GYB266" s="0"/>
      <c r="GYC266" s="0"/>
      <c r="GYD266" s="0"/>
      <c r="GYE266" s="0"/>
      <c r="GYF266" s="0"/>
      <c r="GYG266" s="0"/>
      <c r="GYH266" s="0"/>
      <c r="GYI266" s="0"/>
      <c r="GYJ266" s="0"/>
      <c r="GYK266" s="0"/>
      <c r="GYL266" s="0"/>
      <c r="GYM266" s="0"/>
      <c r="GYN266" s="0"/>
      <c r="GYO266" s="0"/>
      <c r="GYP266" s="0"/>
      <c r="GYQ266" s="0"/>
      <c r="GYR266" s="0"/>
      <c r="GYS266" s="0"/>
      <c r="GYT266" s="0"/>
      <c r="GYU266" s="0"/>
      <c r="GYV266" s="0"/>
      <c r="GYW266" s="0"/>
      <c r="GYX266" s="0"/>
      <c r="GYY266" s="0"/>
      <c r="GYZ266" s="0"/>
      <c r="GZA266" s="0"/>
      <c r="GZB266" s="0"/>
      <c r="GZC266" s="0"/>
      <c r="GZD266" s="0"/>
      <c r="GZE266" s="0"/>
      <c r="GZF266" s="0"/>
      <c r="GZG266" s="0"/>
      <c r="GZH266" s="0"/>
      <c r="GZI266" s="0"/>
      <c r="GZJ266" s="0"/>
      <c r="GZK266" s="0"/>
      <c r="GZL266" s="0"/>
      <c r="GZM266" s="0"/>
      <c r="GZN266" s="0"/>
      <c r="GZO266" s="0"/>
      <c r="GZP266" s="0"/>
      <c r="GZQ266" s="0"/>
      <c r="GZR266" s="0"/>
      <c r="GZS266" s="0"/>
      <c r="GZT266" s="0"/>
      <c r="GZU266" s="0"/>
      <c r="GZV266" s="0"/>
      <c r="GZW266" s="0"/>
      <c r="GZX266" s="0"/>
      <c r="GZY266" s="0"/>
      <c r="GZZ266" s="0"/>
      <c r="HAA266" s="0"/>
      <c r="HAB266" s="0"/>
      <c r="HAC266" s="0"/>
      <c r="HAD266" s="0"/>
      <c r="HAE266" s="0"/>
      <c r="HAF266" s="0"/>
      <c r="HAG266" s="0"/>
      <c r="HAH266" s="0"/>
      <c r="HAI266" s="0"/>
      <c r="HAJ266" s="0"/>
      <c r="HAK266" s="0"/>
      <c r="HAL266" s="0"/>
      <c r="HAM266" s="0"/>
      <c r="HAN266" s="0"/>
      <c r="HAO266" s="0"/>
      <c r="HAP266" s="0"/>
      <c r="HAQ266" s="0"/>
      <c r="HAR266" s="0"/>
      <c r="HAS266" s="0"/>
      <c r="HAT266" s="0"/>
      <c r="HAU266" s="0"/>
      <c r="HAV266" s="0"/>
      <c r="HAW266" s="0"/>
      <c r="HAX266" s="0"/>
      <c r="HAY266" s="0"/>
      <c r="HAZ266" s="0"/>
      <c r="HBA266" s="0"/>
      <c r="HBB266" s="0"/>
      <c r="HBC266" s="0"/>
      <c r="HBD266" s="0"/>
      <c r="HBE266" s="0"/>
      <c r="HBF266" s="0"/>
      <c r="HBG266" s="0"/>
      <c r="HBH266" s="0"/>
      <c r="HBI266" s="0"/>
      <c r="HBJ266" s="0"/>
      <c r="HBK266" s="0"/>
      <c r="HBL266" s="0"/>
      <c r="HBM266" s="0"/>
      <c r="HBN266" s="0"/>
      <c r="HBO266" s="0"/>
      <c r="HBP266" s="0"/>
      <c r="HBQ266" s="0"/>
      <c r="HBR266" s="0"/>
      <c r="HBS266" s="0"/>
      <c r="HBT266" s="0"/>
      <c r="HBU266" s="0"/>
      <c r="HBV266" s="0"/>
      <c r="HBW266" s="0"/>
      <c r="HBX266" s="0"/>
      <c r="HBY266" s="0"/>
      <c r="HBZ266" s="0"/>
      <c r="HCA266" s="0"/>
      <c r="HCB266" s="0"/>
      <c r="HCC266" s="0"/>
      <c r="HCD266" s="0"/>
      <c r="HCE266" s="0"/>
      <c r="HCF266" s="0"/>
      <c r="HCG266" s="0"/>
      <c r="HCH266" s="0"/>
      <c r="HCI266" s="0"/>
      <c r="HCJ266" s="0"/>
      <c r="HCK266" s="0"/>
      <c r="HCL266" s="0"/>
      <c r="HCM266" s="0"/>
      <c r="HCN266" s="0"/>
      <c r="HCO266" s="0"/>
      <c r="HCP266" s="0"/>
      <c r="HCQ266" s="0"/>
      <c r="HCR266" s="0"/>
      <c r="HCS266" s="0"/>
      <c r="HCT266" s="0"/>
      <c r="HCU266" s="0"/>
      <c r="HCV266" s="0"/>
      <c r="HCW266" s="0"/>
      <c r="HCX266" s="0"/>
      <c r="HCY266" s="0"/>
      <c r="HCZ266" s="0"/>
      <c r="HDA266" s="0"/>
      <c r="HDB266" s="0"/>
      <c r="HDC266" s="0"/>
      <c r="HDD266" s="0"/>
      <c r="HDE266" s="0"/>
      <c r="HDF266" s="0"/>
      <c r="HDG266" s="0"/>
      <c r="HDH266" s="0"/>
      <c r="HDI266" s="0"/>
      <c r="HDJ266" s="0"/>
      <c r="HDK266" s="0"/>
      <c r="HDL266" s="0"/>
      <c r="HDM266" s="0"/>
      <c r="HDN266" s="0"/>
      <c r="HDO266" s="0"/>
      <c r="HDP266" s="0"/>
      <c r="HDQ266" s="0"/>
      <c r="HDR266" s="0"/>
      <c r="HDS266" s="0"/>
      <c r="HDT266" s="0"/>
      <c r="HDU266" s="0"/>
      <c r="HDV266" s="0"/>
      <c r="HDW266" s="0"/>
      <c r="HDX266" s="0"/>
      <c r="HDY266" s="0"/>
      <c r="HDZ266" s="0"/>
      <c r="HEA266" s="0"/>
      <c r="HEB266" s="0"/>
      <c r="HEC266" s="0"/>
      <c r="HED266" s="0"/>
      <c r="HEE266" s="0"/>
      <c r="HEF266" s="0"/>
      <c r="HEG266" s="0"/>
      <c r="HEH266" s="0"/>
      <c r="HEI266" s="0"/>
      <c r="HEJ266" s="0"/>
      <c r="HEK266" s="0"/>
      <c r="HEL266" s="0"/>
      <c r="HEM266" s="0"/>
      <c r="HEN266" s="0"/>
      <c r="HEO266" s="0"/>
      <c r="HEP266" s="0"/>
      <c r="HEQ266" s="0"/>
      <c r="HER266" s="0"/>
      <c r="HES266" s="0"/>
      <c r="HET266" s="0"/>
      <c r="HEU266" s="0"/>
      <c r="HEV266" s="0"/>
      <c r="HEW266" s="0"/>
      <c r="HEX266" s="0"/>
      <c r="HEY266" s="0"/>
      <c r="HEZ266" s="0"/>
      <c r="HFA266" s="0"/>
      <c r="HFB266" s="0"/>
      <c r="HFC266" s="0"/>
      <c r="HFD266" s="0"/>
      <c r="HFE266" s="0"/>
      <c r="HFF266" s="0"/>
      <c r="HFG266" s="0"/>
      <c r="HFH266" s="0"/>
      <c r="HFI266" s="0"/>
      <c r="HFJ266" s="0"/>
      <c r="HFK266" s="0"/>
      <c r="HFL266" s="0"/>
      <c r="HFM266" s="0"/>
      <c r="HFN266" s="0"/>
      <c r="HFO266" s="0"/>
      <c r="HFP266" s="0"/>
      <c r="HFQ266" s="0"/>
      <c r="HFR266" s="0"/>
      <c r="HFS266" s="0"/>
      <c r="HFT266" s="0"/>
      <c r="HFU266" s="0"/>
      <c r="HFV266" s="0"/>
      <c r="HFW266" s="0"/>
      <c r="HFX266" s="0"/>
      <c r="HFY266" s="0"/>
      <c r="HFZ266" s="0"/>
      <c r="HGA266" s="0"/>
      <c r="HGB266" s="0"/>
      <c r="HGC266" s="0"/>
      <c r="HGD266" s="0"/>
      <c r="HGE266" s="0"/>
      <c r="HGF266" s="0"/>
      <c r="HGG266" s="0"/>
      <c r="HGH266" s="0"/>
      <c r="HGI266" s="0"/>
      <c r="HGJ266" s="0"/>
      <c r="HGK266" s="0"/>
      <c r="HGL266" s="0"/>
      <c r="HGM266" s="0"/>
      <c r="HGN266" s="0"/>
      <c r="HGO266" s="0"/>
      <c r="HGP266" s="0"/>
      <c r="HGQ266" s="0"/>
      <c r="HGR266" s="0"/>
      <c r="HGS266" s="0"/>
      <c r="HGT266" s="0"/>
      <c r="HGU266" s="0"/>
      <c r="HGV266" s="0"/>
      <c r="HGW266" s="0"/>
      <c r="HGX266" s="0"/>
      <c r="HGY266" s="0"/>
      <c r="HGZ266" s="0"/>
      <c r="HHA266" s="0"/>
      <c r="HHB266" s="0"/>
      <c r="HHC266" s="0"/>
      <c r="HHD266" s="0"/>
      <c r="HHE266" s="0"/>
      <c r="HHF266" s="0"/>
      <c r="HHG266" s="0"/>
      <c r="HHH266" s="0"/>
      <c r="HHI266" s="0"/>
      <c r="HHJ266" s="0"/>
      <c r="HHK266" s="0"/>
      <c r="HHL266" s="0"/>
      <c r="HHM266" s="0"/>
      <c r="HHN266" s="0"/>
      <c r="HHO266" s="0"/>
      <c r="HHP266" s="0"/>
      <c r="HHQ266" s="0"/>
      <c r="HHR266" s="0"/>
      <c r="HHS266" s="0"/>
      <c r="HHT266" s="0"/>
      <c r="HHU266" s="0"/>
      <c r="HHV266" s="0"/>
      <c r="HHW266" s="0"/>
      <c r="HHX266" s="0"/>
      <c r="HHY266" s="0"/>
      <c r="HHZ266" s="0"/>
      <c r="HIA266" s="0"/>
      <c r="HIB266" s="0"/>
      <c r="HIC266" s="0"/>
      <c r="HID266" s="0"/>
      <c r="HIE266" s="0"/>
      <c r="HIF266" s="0"/>
      <c r="HIG266" s="0"/>
      <c r="HIH266" s="0"/>
      <c r="HII266" s="0"/>
      <c r="HIJ266" s="0"/>
      <c r="HIK266" s="0"/>
      <c r="HIL266" s="0"/>
      <c r="HIM266" s="0"/>
      <c r="HIN266" s="0"/>
      <c r="HIO266" s="0"/>
      <c r="HIP266" s="0"/>
      <c r="HIQ266" s="0"/>
      <c r="HIR266" s="0"/>
      <c r="HIS266" s="0"/>
      <c r="HIT266" s="0"/>
      <c r="HIU266" s="0"/>
      <c r="HIV266" s="0"/>
      <c r="HIW266" s="0"/>
      <c r="HIX266" s="0"/>
      <c r="HIY266" s="0"/>
      <c r="HIZ266" s="0"/>
      <c r="HJA266" s="0"/>
      <c r="HJB266" s="0"/>
      <c r="HJC266" s="0"/>
      <c r="HJD266" s="0"/>
      <c r="HJE266" s="0"/>
      <c r="HJF266" s="0"/>
      <c r="HJG266" s="0"/>
      <c r="HJH266" s="0"/>
      <c r="HJI266" s="0"/>
      <c r="HJJ266" s="0"/>
      <c r="HJK266" s="0"/>
      <c r="HJL266" s="0"/>
      <c r="HJM266" s="0"/>
      <c r="HJN266" s="0"/>
      <c r="HJO266" s="0"/>
      <c r="HJP266" s="0"/>
      <c r="HJQ266" s="0"/>
      <c r="HJR266" s="0"/>
      <c r="HJS266" s="0"/>
      <c r="HJT266" s="0"/>
      <c r="HJU266" s="0"/>
      <c r="HJV266" s="0"/>
      <c r="HJW266" s="0"/>
      <c r="HJX266" s="0"/>
      <c r="HJY266" s="0"/>
      <c r="HJZ266" s="0"/>
      <c r="HKA266" s="0"/>
      <c r="HKB266" s="0"/>
      <c r="HKC266" s="0"/>
      <c r="HKD266" s="0"/>
      <c r="HKE266" s="0"/>
      <c r="HKF266" s="0"/>
      <c r="HKG266" s="0"/>
      <c r="HKH266" s="0"/>
      <c r="HKI266" s="0"/>
      <c r="HKJ266" s="0"/>
      <c r="HKK266" s="0"/>
      <c r="HKL266" s="0"/>
      <c r="HKM266" s="0"/>
      <c r="HKN266" s="0"/>
      <c r="HKO266" s="0"/>
      <c r="HKP266" s="0"/>
      <c r="HKQ266" s="0"/>
      <c r="HKR266" s="0"/>
      <c r="HKS266" s="0"/>
      <c r="HKT266" s="0"/>
      <c r="HKU266" s="0"/>
      <c r="HKV266" s="0"/>
      <c r="HKW266" s="0"/>
      <c r="HKX266" s="0"/>
      <c r="HKY266" s="0"/>
      <c r="HKZ266" s="0"/>
      <c r="HLA266" s="0"/>
      <c r="HLB266" s="0"/>
      <c r="HLC266" s="0"/>
      <c r="HLD266" s="0"/>
      <c r="HLE266" s="0"/>
      <c r="HLF266" s="0"/>
      <c r="HLG266" s="0"/>
      <c r="HLH266" s="0"/>
      <c r="HLI266" s="0"/>
      <c r="HLJ266" s="0"/>
      <c r="HLK266" s="0"/>
      <c r="HLL266" s="0"/>
      <c r="HLM266" s="0"/>
      <c r="HLN266" s="0"/>
      <c r="HLO266" s="0"/>
      <c r="HLP266" s="0"/>
      <c r="HLQ266" s="0"/>
      <c r="HLR266" s="0"/>
      <c r="HLS266" s="0"/>
      <c r="HLT266" s="0"/>
      <c r="HLU266" s="0"/>
      <c r="HLV266" s="0"/>
      <c r="HLW266" s="0"/>
      <c r="HLX266" s="0"/>
      <c r="HLY266" s="0"/>
      <c r="HLZ266" s="0"/>
      <c r="HMA266" s="0"/>
      <c r="HMB266" s="0"/>
      <c r="HMC266" s="0"/>
      <c r="HMD266" s="0"/>
      <c r="HME266" s="0"/>
      <c r="HMF266" s="0"/>
      <c r="HMG266" s="0"/>
      <c r="HMH266" s="0"/>
      <c r="HMI266" s="0"/>
      <c r="HMJ266" s="0"/>
      <c r="HMK266" s="0"/>
      <c r="HML266" s="0"/>
      <c r="HMM266" s="0"/>
      <c r="HMN266" s="0"/>
      <c r="HMO266" s="0"/>
      <c r="HMP266" s="0"/>
      <c r="HMQ266" s="0"/>
      <c r="HMR266" s="0"/>
      <c r="HMS266" s="0"/>
      <c r="HMT266" s="0"/>
      <c r="HMU266" s="0"/>
      <c r="HMV266" s="0"/>
      <c r="HMW266" s="0"/>
      <c r="HMX266" s="0"/>
      <c r="HMY266" s="0"/>
      <c r="HMZ266" s="0"/>
      <c r="HNA266" s="0"/>
      <c r="HNB266" s="0"/>
      <c r="HNC266" s="0"/>
      <c r="HND266" s="0"/>
      <c r="HNE266" s="0"/>
      <c r="HNF266" s="0"/>
      <c r="HNG266" s="0"/>
      <c r="HNH266" s="0"/>
      <c r="HNI266" s="0"/>
      <c r="HNJ266" s="0"/>
      <c r="HNK266" s="0"/>
      <c r="HNL266" s="0"/>
      <c r="HNM266" s="0"/>
      <c r="HNN266" s="0"/>
      <c r="HNO266" s="0"/>
      <c r="HNP266" s="0"/>
      <c r="HNQ266" s="0"/>
      <c r="HNR266" s="0"/>
      <c r="HNS266" s="0"/>
      <c r="HNT266" s="0"/>
      <c r="HNU266" s="0"/>
      <c r="HNV266" s="0"/>
      <c r="HNW266" s="0"/>
      <c r="HNX266" s="0"/>
      <c r="HNY266" s="0"/>
      <c r="HNZ266" s="0"/>
      <c r="HOA266" s="0"/>
      <c r="HOB266" s="0"/>
      <c r="HOC266" s="0"/>
      <c r="HOD266" s="0"/>
      <c r="HOE266" s="0"/>
      <c r="HOF266" s="0"/>
      <c r="HOG266" s="0"/>
      <c r="HOH266" s="0"/>
      <c r="HOI266" s="0"/>
      <c r="HOJ266" s="0"/>
      <c r="HOK266" s="0"/>
      <c r="HOL266" s="0"/>
      <c r="HOM266" s="0"/>
      <c r="HON266" s="0"/>
      <c r="HOO266" s="0"/>
      <c r="HOP266" s="0"/>
      <c r="HOQ266" s="0"/>
      <c r="HOR266" s="0"/>
      <c r="HOS266" s="0"/>
      <c r="HOT266" s="0"/>
      <c r="HOU266" s="0"/>
      <c r="HOV266" s="0"/>
      <c r="HOW266" s="0"/>
      <c r="HOX266" s="0"/>
      <c r="HOY266" s="0"/>
      <c r="HOZ266" s="0"/>
      <c r="HPA266" s="0"/>
      <c r="HPB266" s="0"/>
      <c r="HPC266" s="0"/>
      <c r="HPD266" s="0"/>
      <c r="HPE266" s="0"/>
      <c r="HPF266" s="0"/>
      <c r="HPG266" s="0"/>
      <c r="HPH266" s="0"/>
      <c r="HPI266" s="0"/>
      <c r="HPJ266" s="0"/>
      <c r="HPK266" s="0"/>
      <c r="HPL266" s="0"/>
      <c r="HPM266" s="0"/>
      <c r="HPN266" s="0"/>
      <c r="HPO266" s="0"/>
      <c r="HPP266" s="0"/>
      <c r="HPQ266" s="0"/>
      <c r="HPR266" s="0"/>
      <c r="HPS266" s="0"/>
      <c r="HPT266" s="0"/>
      <c r="HPU266" s="0"/>
      <c r="HPV266" s="0"/>
      <c r="HPW266" s="0"/>
      <c r="HPX266" s="0"/>
      <c r="HPY266" s="0"/>
      <c r="HPZ266" s="0"/>
      <c r="HQA266" s="0"/>
      <c r="HQB266" s="0"/>
      <c r="HQC266" s="0"/>
      <c r="HQD266" s="0"/>
      <c r="HQE266" s="0"/>
      <c r="HQF266" s="0"/>
      <c r="HQG266" s="0"/>
      <c r="HQH266" s="0"/>
      <c r="HQI266" s="0"/>
      <c r="HQJ266" s="0"/>
      <c r="HQK266" s="0"/>
      <c r="HQL266" s="0"/>
      <c r="HQM266" s="0"/>
      <c r="HQN266" s="0"/>
      <c r="HQO266" s="0"/>
      <c r="HQP266" s="0"/>
      <c r="HQQ266" s="0"/>
      <c r="HQR266" s="0"/>
      <c r="HQS266" s="0"/>
      <c r="HQT266" s="0"/>
      <c r="HQU266" s="0"/>
      <c r="HQV266" s="0"/>
      <c r="HQW266" s="0"/>
      <c r="HQX266" s="0"/>
      <c r="HQY266" s="0"/>
      <c r="HQZ266" s="0"/>
      <c r="HRA266" s="0"/>
      <c r="HRB266" s="0"/>
      <c r="HRC266" s="0"/>
      <c r="HRD266" s="0"/>
      <c r="HRE266" s="0"/>
      <c r="HRF266" s="0"/>
      <c r="HRG266" s="0"/>
      <c r="HRH266" s="0"/>
      <c r="HRI266" s="0"/>
      <c r="HRJ266" s="0"/>
      <c r="HRK266" s="0"/>
      <c r="HRL266" s="0"/>
      <c r="HRM266" s="0"/>
      <c r="HRN266" s="0"/>
      <c r="HRO266" s="0"/>
      <c r="HRP266" s="0"/>
      <c r="HRQ266" s="0"/>
      <c r="HRR266" s="0"/>
      <c r="HRS266" s="0"/>
      <c r="HRT266" s="0"/>
      <c r="HRU266" s="0"/>
      <c r="HRV266" s="0"/>
      <c r="HRW266" s="0"/>
      <c r="HRX266" s="0"/>
      <c r="HRY266" s="0"/>
      <c r="HRZ266" s="0"/>
      <c r="HSA266" s="0"/>
      <c r="HSB266" s="0"/>
      <c r="HSC266" s="0"/>
      <c r="HSD266" s="0"/>
      <c r="HSE266" s="0"/>
      <c r="HSF266" s="0"/>
      <c r="HSG266" s="0"/>
      <c r="HSH266" s="0"/>
      <c r="HSI266" s="0"/>
      <c r="HSJ266" s="0"/>
      <c r="HSK266" s="0"/>
      <c r="HSL266" s="0"/>
      <c r="HSM266" s="0"/>
      <c r="HSN266" s="0"/>
      <c r="HSO266" s="0"/>
      <c r="HSP266" s="0"/>
      <c r="HSQ266" s="0"/>
      <c r="HSR266" s="0"/>
      <c r="HSS266" s="0"/>
      <c r="HST266" s="0"/>
      <c r="HSU266" s="0"/>
      <c r="HSV266" s="0"/>
      <c r="HSW266" s="0"/>
      <c r="HSX266" s="0"/>
      <c r="HSY266" s="0"/>
      <c r="HSZ266" s="0"/>
      <c r="HTA266" s="0"/>
      <c r="HTB266" s="0"/>
      <c r="HTC266" s="0"/>
      <c r="HTD266" s="0"/>
      <c r="HTE266" s="0"/>
      <c r="HTF266" s="0"/>
      <c r="HTG266" s="0"/>
      <c r="HTH266" s="0"/>
      <c r="HTI266" s="0"/>
      <c r="HTJ266" s="0"/>
      <c r="HTK266" s="0"/>
      <c r="HTL266" s="0"/>
      <c r="HTM266" s="0"/>
      <c r="HTN266" s="0"/>
      <c r="HTO266" s="0"/>
      <c r="HTP266" s="0"/>
      <c r="HTQ266" s="0"/>
      <c r="HTR266" s="0"/>
      <c r="HTS266" s="0"/>
      <c r="HTT266" s="0"/>
      <c r="HTU266" s="0"/>
      <c r="HTV266" s="0"/>
      <c r="HTW266" s="0"/>
      <c r="HTX266" s="0"/>
      <c r="HTY266" s="0"/>
      <c r="HTZ266" s="0"/>
      <c r="HUA266" s="0"/>
      <c r="HUB266" s="0"/>
      <c r="HUC266" s="0"/>
      <c r="HUD266" s="0"/>
      <c r="HUE266" s="0"/>
      <c r="HUF266" s="0"/>
      <c r="HUG266" s="0"/>
      <c r="HUH266" s="0"/>
      <c r="HUI266" s="0"/>
      <c r="HUJ266" s="0"/>
      <c r="HUK266" s="0"/>
      <c r="HUL266" s="0"/>
      <c r="HUM266" s="0"/>
      <c r="HUN266" s="0"/>
      <c r="HUO266" s="0"/>
      <c r="HUP266" s="0"/>
      <c r="HUQ266" s="0"/>
      <c r="HUR266" s="0"/>
      <c r="HUS266" s="0"/>
      <c r="HUT266" s="0"/>
      <c r="HUU266" s="0"/>
      <c r="HUV266" s="0"/>
      <c r="HUW266" s="0"/>
      <c r="HUX266" s="0"/>
      <c r="HUY266" s="0"/>
      <c r="HUZ266" s="0"/>
      <c r="HVA266" s="0"/>
      <c r="HVB266" s="0"/>
      <c r="HVC266" s="0"/>
      <c r="HVD266" s="0"/>
      <c r="HVE266" s="0"/>
      <c r="HVF266" s="0"/>
      <c r="HVG266" s="0"/>
      <c r="HVH266" s="0"/>
      <c r="HVI266" s="0"/>
      <c r="HVJ266" s="0"/>
      <c r="HVK266" s="0"/>
      <c r="HVL266" s="0"/>
      <c r="HVM266" s="0"/>
      <c r="HVN266" s="0"/>
      <c r="HVO266" s="0"/>
      <c r="HVP266" s="0"/>
      <c r="HVQ266" s="0"/>
      <c r="HVR266" s="0"/>
      <c r="HVS266" s="0"/>
      <c r="HVT266" s="0"/>
      <c r="HVU266" s="0"/>
      <c r="HVV266" s="0"/>
      <c r="HVW266" s="0"/>
      <c r="HVX266" s="0"/>
      <c r="HVY266" s="0"/>
      <c r="HVZ266" s="0"/>
      <c r="HWA266" s="0"/>
      <c r="HWB266" s="0"/>
      <c r="HWC266" s="0"/>
      <c r="HWD266" s="0"/>
      <c r="HWE266" s="0"/>
      <c r="HWF266" s="0"/>
      <c r="HWG266" s="0"/>
      <c r="HWH266" s="0"/>
      <c r="HWI266" s="0"/>
      <c r="HWJ266" s="0"/>
      <c r="HWK266" s="0"/>
      <c r="HWL266" s="0"/>
      <c r="HWM266" s="0"/>
      <c r="HWN266" s="0"/>
      <c r="HWO266" s="0"/>
      <c r="HWP266" s="0"/>
      <c r="HWQ266" s="0"/>
      <c r="HWR266" s="0"/>
      <c r="HWS266" s="0"/>
      <c r="HWT266" s="0"/>
      <c r="HWU266" s="0"/>
      <c r="HWV266" s="0"/>
      <c r="HWW266" s="0"/>
      <c r="HWX266" s="0"/>
      <c r="HWY266" s="0"/>
      <c r="HWZ266" s="0"/>
      <c r="HXA266" s="0"/>
      <c r="HXB266" s="0"/>
      <c r="HXC266" s="0"/>
      <c r="HXD266" s="0"/>
      <c r="HXE266" s="0"/>
      <c r="HXF266" s="0"/>
      <c r="HXG266" s="0"/>
      <c r="HXH266" s="0"/>
      <c r="HXI266" s="0"/>
      <c r="HXJ266" s="0"/>
      <c r="HXK266" s="0"/>
      <c r="HXL266" s="0"/>
      <c r="HXM266" s="0"/>
      <c r="HXN266" s="0"/>
      <c r="HXO266" s="0"/>
      <c r="HXP266" s="0"/>
      <c r="HXQ266" s="0"/>
      <c r="HXR266" s="0"/>
      <c r="HXS266" s="0"/>
      <c r="HXT266" s="0"/>
      <c r="HXU266" s="0"/>
      <c r="HXV266" s="0"/>
      <c r="HXW266" s="0"/>
      <c r="HXX266" s="0"/>
      <c r="HXY266" s="0"/>
      <c r="HXZ266" s="0"/>
      <c r="HYA266" s="0"/>
      <c r="HYB266" s="0"/>
      <c r="HYC266" s="0"/>
      <c r="HYD266" s="0"/>
      <c r="HYE266" s="0"/>
      <c r="HYF266" s="0"/>
      <c r="HYG266" s="0"/>
      <c r="HYH266" s="0"/>
      <c r="HYI266" s="0"/>
      <c r="HYJ266" s="0"/>
      <c r="HYK266" s="0"/>
      <c r="HYL266" s="0"/>
      <c r="HYM266" s="0"/>
      <c r="HYN266" s="0"/>
      <c r="HYO266" s="0"/>
      <c r="HYP266" s="0"/>
      <c r="HYQ266" s="0"/>
      <c r="HYR266" s="0"/>
      <c r="HYS266" s="0"/>
      <c r="HYT266" s="0"/>
      <c r="HYU266" s="0"/>
      <c r="HYV266" s="0"/>
      <c r="HYW266" s="0"/>
      <c r="HYX266" s="0"/>
      <c r="HYY266" s="0"/>
      <c r="HYZ266" s="0"/>
      <c r="HZA266" s="0"/>
      <c r="HZB266" s="0"/>
      <c r="HZC266" s="0"/>
      <c r="HZD266" s="0"/>
      <c r="HZE266" s="0"/>
      <c r="HZF266" s="0"/>
      <c r="HZG266" s="0"/>
      <c r="HZH266" s="0"/>
      <c r="HZI266" s="0"/>
      <c r="HZJ266" s="0"/>
      <c r="HZK266" s="0"/>
      <c r="HZL266" s="0"/>
      <c r="HZM266" s="0"/>
      <c r="HZN266" s="0"/>
      <c r="HZO266" s="0"/>
      <c r="HZP266" s="0"/>
      <c r="HZQ266" s="0"/>
      <c r="HZR266" s="0"/>
      <c r="HZS266" s="0"/>
      <c r="HZT266" s="0"/>
      <c r="HZU266" s="0"/>
      <c r="HZV266" s="0"/>
      <c r="HZW266" s="0"/>
      <c r="HZX266" s="0"/>
      <c r="HZY266" s="0"/>
      <c r="HZZ266" s="0"/>
      <c r="IAA266" s="0"/>
      <c r="IAB266" s="0"/>
      <c r="IAC266" s="0"/>
      <c r="IAD266" s="0"/>
      <c r="IAE266" s="0"/>
      <c r="IAF266" s="0"/>
      <c r="IAG266" s="0"/>
      <c r="IAH266" s="0"/>
      <c r="IAI266" s="0"/>
      <c r="IAJ266" s="0"/>
      <c r="IAK266" s="0"/>
      <c r="IAL266" s="0"/>
      <c r="IAM266" s="0"/>
      <c r="IAN266" s="0"/>
      <c r="IAO266" s="0"/>
      <c r="IAP266" s="0"/>
      <c r="IAQ266" s="0"/>
      <c r="IAR266" s="0"/>
      <c r="IAS266" s="0"/>
      <c r="IAT266" s="0"/>
      <c r="IAU266" s="0"/>
      <c r="IAV266" s="0"/>
      <c r="IAW266" s="0"/>
      <c r="IAX266" s="0"/>
      <c r="IAY266" s="0"/>
      <c r="IAZ266" s="0"/>
      <c r="IBA266" s="0"/>
      <c r="IBB266" s="0"/>
      <c r="IBC266" s="0"/>
      <c r="IBD266" s="0"/>
      <c r="IBE266" s="0"/>
      <c r="IBF266" s="0"/>
      <c r="IBG266" s="0"/>
      <c r="IBH266" s="0"/>
      <c r="IBI266" s="0"/>
      <c r="IBJ266" s="0"/>
      <c r="IBK266" s="0"/>
      <c r="IBL266" s="0"/>
      <c r="IBM266" s="0"/>
      <c r="IBN266" s="0"/>
      <c r="IBO266" s="0"/>
      <c r="IBP266" s="0"/>
      <c r="IBQ266" s="0"/>
      <c r="IBR266" s="0"/>
      <c r="IBS266" s="0"/>
      <c r="IBT266" s="0"/>
      <c r="IBU266" s="0"/>
      <c r="IBV266" s="0"/>
      <c r="IBW266" s="0"/>
      <c r="IBX266" s="0"/>
      <c r="IBY266" s="0"/>
      <c r="IBZ266" s="0"/>
      <c r="ICA266" s="0"/>
      <c r="ICB266" s="0"/>
      <c r="ICC266" s="0"/>
      <c r="ICD266" s="0"/>
      <c r="ICE266" s="0"/>
      <c r="ICF266" s="0"/>
      <c r="ICG266" s="0"/>
      <c r="ICH266" s="0"/>
      <c r="ICI266" s="0"/>
      <c r="ICJ266" s="0"/>
      <c r="ICK266" s="0"/>
      <c r="ICL266" s="0"/>
      <c r="ICM266" s="0"/>
      <c r="ICN266" s="0"/>
      <c r="ICO266" s="0"/>
      <c r="ICP266" s="0"/>
      <c r="ICQ266" s="0"/>
      <c r="ICR266" s="0"/>
      <c r="ICS266" s="0"/>
      <c r="ICT266" s="0"/>
      <c r="ICU266" s="0"/>
      <c r="ICV266" s="0"/>
      <c r="ICW266" s="0"/>
      <c r="ICX266" s="0"/>
      <c r="ICY266" s="0"/>
      <c r="ICZ266" s="0"/>
      <c r="IDA266" s="0"/>
      <c r="IDB266" s="0"/>
      <c r="IDC266" s="0"/>
      <c r="IDD266" s="0"/>
      <c r="IDE266" s="0"/>
      <c r="IDF266" s="0"/>
      <c r="IDG266" s="0"/>
      <c r="IDH266" s="0"/>
      <c r="IDI266" s="0"/>
      <c r="IDJ266" s="0"/>
      <c r="IDK266" s="0"/>
      <c r="IDL266" s="0"/>
      <c r="IDM266" s="0"/>
      <c r="IDN266" s="0"/>
      <c r="IDO266" s="0"/>
      <c r="IDP266" s="0"/>
      <c r="IDQ266" s="0"/>
      <c r="IDR266" s="0"/>
      <c r="IDS266" s="0"/>
      <c r="IDT266" s="0"/>
      <c r="IDU266" s="0"/>
      <c r="IDV266" s="0"/>
      <c r="IDW266" s="0"/>
      <c r="IDX266" s="0"/>
      <c r="IDY266" s="0"/>
      <c r="IDZ266" s="0"/>
      <c r="IEA266" s="0"/>
      <c r="IEB266" s="0"/>
      <c r="IEC266" s="0"/>
      <c r="IED266" s="0"/>
      <c r="IEE266" s="0"/>
      <c r="IEF266" s="0"/>
      <c r="IEG266" s="0"/>
      <c r="IEH266" s="0"/>
      <c r="IEI266" s="0"/>
      <c r="IEJ266" s="0"/>
      <c r="IEK266" s="0"/>
      <c r="IEL266" s="0"/>
      <c r="IEM266" s="0"/>
      <c r="IEN266" s="0"/>
      <c r="IEO266" s="0"/>
      <c r="IEP266" s="0"/>
      <c r="IEQ266" s="0"/>
      <c r="IER266" s="0"/>
      <c r="IES266" s="0"/>
      <c r="IET266" s="0"/>
      <c r="IEU266" s="0"/>
      <c r="IEV266" s="0"/>
      <c r="IEW266" s="0"/>
      <c r="IEX266" s="0"/>
      <c r="IEY266" s="0"/>
      <c r="IEZ266" s="0"/>
      <c r="IFA266" s="0"/>
      <c r="IFB266" s="0"/>
      <c r="IFC266" s="0"/>
      <c r="IFD266" s="0"/>
      <c r="IFE266" s="0"/>
      <c r="IFF266" s="0"/>
      <c r="IFG266" s="0"/>
      <c r="IFH266" s="0"/>
      <c r="IFI266" s="0"/>
      <c r="IFJ266" s="0"/>
      <c r="IFK266" s="0"/>
      <c r="IFL266" s="0"/>
      <c r="IFM266" s="0"/>
      <c r="IFN266" s="0"/>
      <c r="IFO266" s="0"/>
      <c r="IFP266" s="0"/>
      <c r="IFQ266" s="0"/>
      <c r="IFR266" s="0"/>
      <c r="IFS266" s="0"/>
      <c r="IFT266" s="0"/>
      <c r="IFU266" s="0"/>
      <c r="IFV266" s="0"/>
      <c r="IFW266" s="0"/>
      <c r="IFX266" s="0"/>
      <c r="IFY266" s="0"/>
      <c r="IFZ266" s="0"/>
      <c r="IGA266" s="0"/>
      <c r="IGB266" s="0"/>
      <c r="IGC266" s="0"/>
      <c r="IGD266" s="0"/>
      <c r="IGE266" s="0"/>
      <c r="IGF266" s="0"/>
      <c r="IGG266" s="0"/>
      <c r="IGH266" s="0"/>
      <c r="IGI266" s="0"/>
      <c r="IGJ266" s="0"/>
      <c r="IGK266" s="0"/>
      <c r="IGL266" s="0"/>
      <c r="IGM266" s="0"/>
      <c r="IGN266" s="0"/>
      <c r="IGO266" s="0"/>
      <c r="IGP266" s="0"/>
      <c r="IGQ266" s="0"/>
      <c r="IGR266" s="0"/>
      <c r="IGS266" s="0"/>
      <c r="IGT266" s="0"/>
      <c r="IGU266" s="0"/>
      <c r="IGV266" s="0"/>
      <c r="IGW266" s="0"/>
      <c r="IGX266" s="0"/>
      <c r="IGY266" s="0"/>
      <c r="IGZ266" s="0"/>
      <c r="IHA266" s="0"/>
      <c r="IHB266" s="0"/>
      <c r="IHC266" s="0"/>
      <c r="IHD266" s="0"/>
      <c r="IHE266" s="0"/>
      <c r="IHF266" s="0"/>
      <c r="IHG266" s="0"/>
      <c r="IHH266" s="0"/>
      <c r="IHI266" s="0"/>
      <c r="IHJ266" s="0"/>
      <c r="IHK266" s="0"/>
      <c r="IHL266" s="0"/>
      <c r="IHM266" s="0"/>
      <c r="IHN266" s="0"/>
      <c r="IHO266" s="0"/>
      <c r="IHP266" s="0"/>
      <c r="IHQ266" s="0"/>
      <c r="IHR266" s="0"/>
      <c r="IHS266" s="0"/>
      <c r="IHT266" s="0"/>
      <c r="IHU266" s="0"/>
      <c r="IHV266" s="0"/>
      <c r="IHW266" s="0"/>
      <c r="IHX266" s="0"/>
      <c r="IHY266" s="0"/>
      <c r="IHZ266" s="0"/>
      <c r="IIA266" s="0"/>
      <c r="IIB266" s="0"/>
      <c r="IIC266" s="0"/>
      <c r="IID266" s="0"/>
      <c r="IIE266" s="0"/>
      <c r="IIF266" s="0"/>
      <c r="IIG266" s="0"/>
      <c r="IIH266" s="0"/>
      <c r="III266" s="0"/>
      <c r="IIJ266" s="0"/>
      <c r="IIK266" s="0"/>
      <c r="IIL266" s="0"/>
      <c r="IIM266" s="0"/>
      <c r="IIN266" s="0"/>
      <c r="IIO266" s="0"/>
      <c r="IIP266" s="0"/>
      <c r="IIQ266" s="0"/>
      <c r="IIR266" s="0"/>
      <c r="IIS266" s="0"/>
      <c r="IIT266" s="0"/>
      <c r="IIU266" s="0"/>
      <c r="IIV266" s="0"/>
      <c r="IIW266" s="0"/>
      <c r="IIX266" s="0"/>
      <c r="IIY266" s="0"/>
      <c r="IIZ266" s="0"/>
      <c r="IJA266" s="0"/>
      <c r="IJB266" s="0"/>
      <c r="IJC266" s="0"/>
      <c r="IJD266" s="0"/>
      <c r="IJE266" s="0"/>
      <c r="IJF266" s="0"/>
      <c r="IJG266" s="0"/>
      <c r="IJH266" s="0"/>
      <c r="IJI266" s="0"/>
      <c r="IJJ266" s="0"/>
      <c r="IJK266" s="0"/>
      <c r="IJL266" s="0"/>
      <c r="IJM266" s="0"/>
      <c r="IJN266" s="0"/>
      <c r="IJO266" s="0"/>
      <c r="IJP266" s="0"/>
      <c r="IJQ266" s="0"/>
      <c r="IJR266" s="0"/>
      <c r="IJS266" s="0"/>
      <c r="IJT266" s="0"/>
      <c r="IJU266" s="0"/>
      <c r="IJV266" s="0"/>
      <c r="IJW266" s="0"/>
      <c r="IJX266" s="0"/>
      <c r="IJY266" s="0"/>
      <c r="IJZ266" s="0"/>
      <c r="IKA266" s="0"/>
      <c r="IKB266" s="0"/>
      <c r="IKC266" s="0"/>
      <c r="IKD266" s="0"/>
      <c r="IKE266" s="0"/>
      <c r="IKF266" s="0"/>
      <c r="IKG266" s="0"/>
      <c r="IKH266" s="0"/>
      <c r="IKI266" s="0"/>
      <c r="IKJ266" s="0"/>
      <c r="IKK266" s="0"/>
      <c r="IKL266" s="0"/>
      <c r="IKM266" s="0"/>
      <c r="IKN266" s="0"/>
      <c r="IKO266" s="0"/>
      <c r="IKP266" s="0"/>
      <c r="IKQ266" s="0"/>
      <c r="IKR266" s="0"/>
      <c r="IKS266" s="0"/>
      <c r="IKT266" s="0"/>
      <c r="IKU266" s="0"/>
      <c r="IKV266" s="0"/>
      <c r="IKW266" s="0"/>
      <c r="IKX266" s="0"/>
      <c r="IKY266" s="0"/>
      <c r="IKZ266" s="0"/>
      <c r="ILA266" s="0"/>
      <c r="ILB266" s="0"/>
      <c r="ILC266" s="0"/>
      <c r="ILD266" s="0"/>
      <c r="ILE266" s="0"/>
      <c r="ILF266" s="0"/>
      <c r="ILG266" s="0"/>
      <c r="ILH266" s="0"/>
      <c r="ILI266" s="0"/>
      <c r="ILJ266" s="0"/>
      <c r="ILK266" s="0"/>
      <c r="ILL266" s="0"/>
      <c r="ILM266" s="0"/>
      <c r="ILN266" s="0"/>
      <c r="ILO266" s="0"/>
      <c r="ILP266" s="0"/>
      <c r="ILQ266" s="0"/>
      <c r="ILR266" s="0"/>
      <c r="ILS266" s="0"/>
      <c r="ILT266" s="0"/>
      <c r="ILU266" s="0"/>
      <c r="ILV266" s="0"/>
      <c r="ILW266" s="0"/>
      <c r="ILX266" s="0"/>
      <c r="ILY266" s="0"/>
      <c r="ILZ266" s="0"/>
      <c r="IMA266" s="0"/>
      <c r="IMB266" s="0"/>
      <c r="IMC266" s="0"/>
      <c r="IMD266" s="0"/>
      <c r="IME266" s="0"/>
      <c r="IMF266" s="0"/>
      <c r="IMG266" s="0"/>
      <c r="IMH266" s="0"/>
      <c r="IMI266" s="0"/>
      <c r="IMJ266" s="0"/>
      <c r="IMK266" s="0"/>
      <c r="IML266" s="0"/>
      <c r="IMM266" s="0"/>
      <c r="IMN266" s="0"/>
      <c r="IMO266" s="0"/>
      <c r="IMP266" s="0"/>
      <c r="IMQ266" s="0"/>
      <c r="IMR266" s="0"/>
      <c r="IMS266" s="0"/>
      <c r="IMT266" s="0"/>
      <c r="IMU266" s="0"/>
      <c r="IMV266" s="0"/>
      <c r="IMW266" s="0"/>
      <c r="IMX266" s="0"/>
      <c r="IMY266" s="0"/>
      <c r="IMZ266" s="0"/>
      <c r="INA266" s="0"/>
      <c r="INB266" s="0"/>
      <c r="INC266" s="0"/>
      <c r="IND266" s="0"/>
      <c r="INE266" s="0"/>
      <c r="INF266" s="0"/>
      <c r="ING266" s="0"/>
      <c r="INH266" s="0"/>
      <c r="INI266" s="0"/>
      <c r="INJ266" s="0"/>
      <c r="INK266" s="0"/>
      <c r="INL266" s="0"/>
      <c r="INM266" s="0"/>
      <c r="INN266" s="0"/>
      <c r="INO266" s="0"/>
      <c r="INP266" s="0"/>
      <c r="INQ266" s="0"/>
      <c r="INR266" s="0"/>
      <c r="INS266" s="0"/>
      <c r="INT266" s="0"/>
      <c r="INU266" s="0"/>
      <c r="INV266" s="0"/>
      <c r="INW266" s="0"/>
      <c r="INX266" s="0"/>
      <c r="INY266" s="0"/>
      <c r="INZ266" s="0"/>
      <c r="IOA266" s="0"/>
      <c r="IOB266" s="0"/>
      <c r="IOC266" s="0"/>
      <c r="IOD266" s="0"/>
      <c r="IOE266" s="0"/>
      <c r="IOF266" s="0"/>
      <c r="IOG266" s="0"/>
      <c r="IOH266" s="0"/>
      <c r="IOI266" s="0"/>
      <c r="IOJ266" s="0"/>
      <c r="IOK266" s="0"/>
      <c r="IOL266" s="0"/>
      <c r="IOM266" s="0"/>
      <c r="ION266" s="0"/>
      <c r="IOO266" s="0"/>
      <c r="IOP266" s="0"/>
      <c r="IOQ266" s="0"/>
      <c r="IOR266" s="0"/>
      <c r="IOS266" s="0"/>
      <c r="IOT266" s="0"/>
      <c r="IOU266" s="0"/>
      <c r="IOV266" s="0"/>
      <c r="IOW266" s="0"/>
      <c r="IOX266" s="0"/>
      <c r="IOY266" s="0"/>
      <c r="IOZ266" s="0"/>
      <c r="IPA266" s="0"/>
      <c r="IPB266" s="0"/>
      <c r="IPC266" s="0"/>
      <c r="IPD266" s="0"/>
      <c r="IPE266" s="0"/>
      <c r="IPF266" s="0"/>
      <c r="IPG266" s="0"/>
      <c r="IPH266" s="0"/>
      <c r="IPI266" s="0"/>
      <c r="IPJ266" s="0"/>
      <c r="IPK266" s="0"/>
      <c r="IPL266" s="0"/>
      <c r="IPM266" s="0"/>
      <c r="IPN266" s="0"/>
      <c r="IPO266" s="0"/>
      <c r="IPP266" s="0"/>
      <c r="IPQ266" s="0"/>
      <c r="IPR266" s="0"/>
      <c r="IPS266" s="0"/>
      <c r="IPT266" s="0"/>
      <c r="IPU266" s="0"/>
      <c r="IPV266" s="0"/>
      <c r="IPW266" s="0"/>
      <c r="IPX266" s="0"/>
      <c r="IPY266" s="0"/>
      <c r="IPZ266" s="0"/>
      <c r="IQA266" s="0"/>
      <c r="IQB266" s="0"/>
      <c r="IQC266" s="0"/>
      <c r="IQD266" s="0"/>
      <c r="IQE266" s="0"/>
      <c r="IQF266" s="0"/>
      <c r="IQG266" s="0"/>
      <c r="IQH266" s="0"/>
      <c r="IQI266" s="0"/>
      <c r="IQJ266" s="0"/>
      <c r="IQK266" s="0"/>
      <c r="IQL266" s="0"/>
      <c r="IQM266" s="0"/>
      <c r="IQN266" s="0"/>
      <c r="IQO266" s="0"/>
      <c r="IQP266" s="0"/>
      <c r="IQQ266" s="0"/>
      <c r="IQR266" s="0"/>
      <c r="IQS266" s="0"/>
      <c r="IQT266" s="0"/>
      <c r="IQU266" s="0"/>
      <c r="IQV266" s="0"/>
      <c r="IQW266" s="0"/>
      <c r="IQX266" s="0"/>
      <c r="IQY266" s="0"/>
      <c r="IQZ266" s="0"/>
      <c r="IRA266" s="0"/>
      <c r="IRB266" s="0"/>
      <c r="IRC266" s="0"/>
      <c r="IRD266" s="0"/>
      <c r="IRE266" s="0"/>
      <c r="IRF266" s="0"/>
      <c r="IRG266" s="0"/>
      <c r="IRH266" s="0"/>
      <c r="IRI266" s="0"/>
      <c r="IRJ266" s="0"/>
      <c r="IRK266" s="0"/>
      <c r="IRL266" s="0"/>
      <c r="IRM266" s="0"/>
      <c r="IRN266" s="0"/>
      <c r="IRO266" s="0"/>
      <c r="IRP266" s="0"/>
      <c r="IRQ266" s="0"/>
      <c r="IRR266" s="0"/>
      <c r="IRS266" s="0"/>
      <c r="IRT266" s="0"/>
      <c r="IRU266" s="0"/>
      <c r="IRV266" s="0"/>
      <c r="IRW266" s="0"/>
      <c r="IRX266" s="0"/>
      <c r="IRY266" s="0"/>
      <c r="IRZ266" s="0"/>
      <c r="ISA266" s="0"/>
      <c r="ISB266" s="0"/>
      <c r="ISC266" s="0"/>
      <c r="ISD266" s="0"/>
      <c r="ISE266" s="0"/>
      <c r="ISF266" s="0"/>
      <c r="ISG266" s="0"/>
      <c r="ISH266" s="0"/>
      <c r="ISI266" s="0"/>
      <c r="ISJ266" s="0"/>
      <c r="ISK266" s="0"/>
      <c r="ISL266" s="0"/>
      <c r="ISM266" s="0"/>
      <c r="ISN266" s="0"/>
      <c r="ISO266" s="0"/>
      <c r="ISP266" s="0"/>
      <c r="ISQ266" s="0"/>
      <c r="ISR266" s="0"/>
      <c r="ISS266" s="0"/>
      <c r="IST266" s="0"/>
      <c r="ISU266" s="0"/>
      <c r="ISV266" s="0"/>
      <c r="ISW266" s="0"/>
      <c r="ISX266" s="0"/>
      <c r="ISY266" s="0"/>
      <c r="ISZ266" s="0"/>
      <c r="ITA266" s="0"/>
      <c r="ITB266" s="0"/>
      <c r="ITC266" s="0"/>
      <c r="ITD266" s="0"/>
      <c r="ITE266" s="0"/>
      <c r="ITF266" s="0"/>
      <c r="ITG266" s="0"/>
      <c r="ITH266" s="0"/>
      <c r="ITI266" s="0"/>
      <c r="ITJ266" s="0"/>
      <c r="ITK266" s="0"/>
      <c r="ITL266" s="0"/>
      <c r="ITM266" s="0"/>
      <c r="ITN266" s="0"/>
      <c r="ITO266" s="0"/>
      <c r="ITP266" s="0"/>
      <c r="ITQ266" s="0"/>
      <c r="ITR266" s="0"/>
      <c r="ITS266" s="0"/>
      <c r="ITT266" s="0"/>
      <c r="ITU266" s="0"/>
      <c r="ITV266" s="0"/>
      <c r="ITW266" s="0"/>
      <c r="ITX266" s="0"/>
      <c r="ITY266" s="0"/>
      <c r="ITZ266" s="0"/>
      <c r="IUA266" s="0"/>
      <c r="IUB266" s="0"/>
      <c r="IUC266" s="0"/>
      <c r="IUD266" s="0"/>
      <c r="IUE266" s="0"/>
      <c r="IUF266" s="0"/>
      <c r="IUG266" s="0"/>
      <c r="IUH266" s="0"/>
      <c r="IUI266" s="0"/>
      <c r="IUJ266" s="0"/>
      <c r="IUK266" s="0"/>
      <c r="IUL266" s="0"/>
      <c r="IUM266" s="0"/>
      <c r="IUN266" s="0"/>
      <c r="IUO266" s="0"/>
      <c r="IUP266" s="0"/>
      <c r="IUQ266" s="0"/>
      <c r="IUR266" s="0"/>
      <c r="IUS266" s="0"/>
      <c r="IUT266" s="0"/>
      <c r="IUU266" s="0"/>
      <c r="IUV266" s="0"/>
      <c r="IUW266" s="0"/>
      <c r="IUX266" s="0"/>
      <c r="IUY266" s="0"/>
      <c r="IUZ266" s="0"/>
      <c r="IVA266" s="0"/>
      <c r="IVB266" s="0"/>
      <c r="IVC266" s="0"/>
      <c r="IVD266" s="0"/>
      <c r="IVE266" s="0"/>
      <c r="IVF266" s="0"/>
      <c r="IVG266" s="0"/>
      <c r="IVH266" s="0"/>
      <c r="IVI266" s="0"/>
      <c r="IVJ266" s="0"/>
      <c r="IVK266" s="0"/>
      <c r="IVL266" s="0"/>
      <c r="IVM266" s="0"/>
      <c r="IVN266" s="0"/>
      <c r="IVO266" s="0"/>
      <c r="IVP266" s="0"/>
      <c r="IVQ266" s="0"/>
      <c r="IVR266" s="0"/>
      <c r="IVS266" s="0"/>
      <c r="IVT266" s="0"/>
      <c r="IVU266" s="0"/>
      <c r="IVV266" s="0"/>
      <c r="IVW266" s="0"/>
      <c r="IVX266" s="0"/>
      <c r="IVY266" s="0"/>
      <c r="IVZ266" s="0"/>
      <c r="IWA266" s="0"/>
      <c r="IWB266" s="0"/>
      <c r="IWC266" s="0"/>
      <c r="IWD266" s="0"/>
      <c r="IWE266" s="0"/>
      <c r="IWF266" s="0"/>
      <c r="IWG266" s="0"/>
      <c r="IWH266" s="0"/>
      <c r="IWI266" s="0"/>
      <c r="IWJ266" s="0"/>
      <c r="IWK266" s="0"/>
      <c r="IWL266" s="0"/>
      <c r="IWM266" s="0"/>
      <c r="IWN266" s="0"/>
      <c r="IWO266" s="0"/>
      <c r="IWP266" s="0"/>
      <c r="IWQ266" s="0"/>
      <c r="IWR266" s="0"/>
      <c r="IWS266" s="0"/>
      <c r="IWT266" s="0"/>
      <c r="IWU266" s="0"/>
      <c r="IWV266" s="0"/>
      <c r="IWW266" s="0"/>
      <c r="IWX266" s="0"/>
      <c r="IWY266" s="0"/>
      <c r="IWZ266" s="0"/>
      <c r="IXA266" s="0"/>
      <c r="IXB266" s="0"/>
      <c r="IXC266" s="0"/>
      <c r="IXD266" s="0"/>
      <c r="IXE266" s="0"/>
      <c r="IXF266" s="0"/>
      <c r="IXG266" s="0"/>
      <c r="IXH266" s="0"/>
      <c r="IXI266" s="0"/>
      <c r="IXJ266" s="0"/>
      <c r="IXK266" s="0"/>
      <c r="IXL266" s="0"/>
      <c r="IXM266" s="0"/>
      <c r="IXN266" s="0"/>
      <c r="IXO266" s="0"/>
      <c r="IXP266" s="0"/>
      <c r="IXQ266" s="0"/>
      <c r="IXR266" s="0"/>
      <c r="IXS266" s="0"/>
      <c r="IXT266" s="0"/>
      <c r="IXU266" s="0"/>
      <c r="IXV266" s="0"/>
      <c r="IXW266" s="0"/>
      <c r="IXX266" s="0"/>
      <c r="IXY266" s="0"/>
      <c r="IXZ266" s="0"/>
      <c r="IYA266" s="0"/>
      <c r="IYB266" s="0"/>
      <c r="IYC266" s="0"/>
      <c r="IYD266" s="0"/>
      <c r="IYE266" s="0"/>
      <c r="IYF266" s="0"/>
      <c r="IYG266" s="0"/>
      <c r="IYH266" s="0"/>
      <c r="IYI266" s="0"/>
      <c r="IYJ266" s="0"/>
      <c r="IYK266" s="0"/>
      <c r="IYL266" s="0"/>
      <c r="IYM266" s="0"/>
      <c r="IYN266" s="0"/>
      <c r="IYO266" s="0"/>
      <c r="IYP266" s="0"/>
      <c r="IYQ266" s="0"/>
      <c r="IYR266" s="0"/>
      <c r="IYS266" s="0"/>
      <c r="IYT266" s="0"/>
      <c r="IYU266" s="0"/>
      <c r="IYV266" s="0"/>
      <c r="IYW266" s="0"/>
      <c r="IYX266" s="0"/>
      <c r="IYY266" s="0"/>
      <c r="IYZ266" s="0"/>
      <c r="IZA266" s="0"/>
      <c r="IZB266" s="0"/>
      <c r="IZC266" s="0"/>
      <c r="IZD266" s="0"/>
      <c r="IZE266" s="0"/>
      <c r="IZF266" s="0"/>
      <c r="IZG266" s="0"/>
      <c r="IZH266" s="0"/>
      <c r="IZI266" s="0"/>
      <c r="IZJ266" s="0"/>
      <c r="IZK266" s="0"/>
      <c r="IZL266" s="0"/>
      <c r="IZM266" s="0"/>
      <c r="IZN266" s="0"/>
      <c r="IZO266" s="0"/>
      <c r="IZP266" s="0"/>
      <c r="IZQ266" s="0"/>
      <c r="IZR266" s="0"/>
      <c r="IZS266" s="0"/>
      <c r="IZT266" s="0"/>
      <c r="IZU266" s="0"/>
      <c r="IZV266" s="0"/>
      <c r="IZW266" s="0"/>
      <c r="IZX266" s="0"/>
      <c r="IZY266" s="0"/>
      <c r="IZZ266" s="0"/>
      <c r="JAA266" s="0"/>
      <c r="JAB266" s="0"/>
      <c r="JAC266" s="0"/>
      <c r="JAD266" s="0"/>
      <c r="JAE266" s="0"/>
      <c r="JAF266" s="0"/>
      <c r="JAG266" s="0"/>
      <c r="JAH266" s="0"/>
      <c r="JAI266" s="0"/>
      <c r="JAJ266" s="0"/>
      <c r="JAK266" s="0"/>
      <c r="JAL266" s="0"/>
      <c r="JAM266" s="0"/>
      <c r="JAN266" s="0"/>
      <c r="JAO266" s="0"/>
      <c r="JAP266" s="0"/>
      <c r="JAQ266" s="0"/>
      <c r="JAR266" s="0"/>
      <c r="JAS266" s="0"/>
      <c r="JAT266" s="0"/>
      <c r="JAU266" s="0"/>
      <c r="JAV266" s="0"/>
      <c r="JAW266" s="0"/>
      <c r="JAX266" s="0"/>
      <c r="JAY266" s="0"/>
      <c r="JAZ266" s="0"/>
      <c r="JBA266" s="0"/>
      <c r="JBB266" s="0"/>
      <c r="JBC266" s="0"/>
      <c r="JBD266" s="0"/>
      <c r="JBE266" s="0"/>
      <c r="JBF266" s="0"/>
      <c r="JBG266" s="0"/>
      <c r="JBH266" s="0"/>
      <c r="JBI266" s="0"/>
      <c r="JBJ266" s="0"/>
      <c r="JBK266" s="0"/>
      <c r="JBL266" s="0"/>
      <c r="JBM266" s="0"/>
      <c r="JBN266" s="0"/>
      <c r="JBO266" s="0"/>
      <c r="JBP266" s="0"/>
      <c r="JBQ266" s="0"/>
      <c r="JBR266" s="0"/>
      <c r="JBS266" s="0"/>
      <c r="JBT266" s="0"/>
      <c r="JBU266" s="0"/>
      <c r="JBV266" s="0"/>
      <c r="JBW266" s="0"/>
      <c r="JBX266" s="0"/>
      <c r="JBY266" s="0"/>
      <c r="JBZ266" s="0"/>
      <c r="JCA266" s="0"/>
      <c r="JCB266" s="0"/>
      <c r="JCC266" s="0"/>
      <c r="JCD266" s="0"/>
      <c r="JCE266" s="0"/>
      <c r="JCF266" s="0"/>
      <c r="JCG266" s="0"/>
      <c r="JCH266" s="0"/>
      <c r="JCI266" s="0"/>
      <c r="JCJ266" s="0"/>
      <c r="JCK266" s="0"/>
      <c r="JCL266" s="0"/>
      <c r="JCM266" s="0"/>
      <c r="JCN266" s="0"/>
      <c r="JCO266" s="0"/>
      <c r="JCP266" s="0"/>
      <c r="JCQ266" s="0"/>
      <c r="JCR266" s="0"/>
      <c r="JCS266" s="0"/>
      <c r="JCT266" s="0"/>
      <c r="JCU266" s="0"/>
      <c r="JCV266" s="0"/>
      <c r="JCW266" s="0"/>
      <c r="JCX266" s="0"/>
      <c r="JCY266" s="0"/>
      <c r="JCZ266" s="0"/>
      <c r="JDA266" s="0"/>
      <c r="JDB266" s="0"/>
      <c r="JDC266" s="0"/>
      <c r="JDD266" s="0"/>
      <c r="JDE266" s="0"/>
      <c r="JDF266" s="0"/>
      <c r="JDG266" s="0"/>
      <c r="JDH266" s="0"/>
      <c r="JDI266" s="0"/>
      <c r="JDJ266" s="0"/>
      <c r="JDK266" s="0"/>
      <c r="JDL266" s="0"/>
      <c r="JDM266" s="0"/>
      <c r="JDN266" s="0"/>
      <c r="JDO266" s="0"/>
      <c r="JDP266" s="0"/>
      <c r="JDQ266" s="0"/>
      <c r="JDR266" s="0"/>
      <c r="JDS266" s="0"/>
      <c r="JDT266" s="0"/>
      <c r="JDU266" s="0"/>
      <c r="JDV266" s="0"/>
      <c r="JDW266" s="0"/>
      <c r="JDX266" s="0"/>
      <c r="JDY266" s="0"/>
      <c r="JDZ266" s="0"/>
      <c r="JEA266" s="0"/>
      <c r="JEB266" s="0"/>
      <c r="JEC266" s="0"/>
      <c r="JED266" s="0"/>
      <c r="JEE266" s="0"/>
      <c r="JEF266" s="0"/>
      <c r="JEG266" s="0"/>
      <c r="JEH266" s="0"/>
      <c r="JEI266" s="0"/>
      <c r="JEJ266" s="0"/>
      <c r="JEK266" s="0"/>
      <c r="JEL266" s="0"/>
      <c r="JEM266" s="0"/>
      <c r="JEN266" s="0"/>
      <c r="JEO266" s="0"/>
      <c r="JEP266" s="0"/>
      <c r="JEQ266" s="0"/>
      <c r="JER266" s="0"/>
      <c r="JES266" s="0"/>
      <c r="JET266" s="0"/>
      <c r="JEU266" s="0"/>
      <c r="JEV266" s="0"/>
      <c r="JEW266" s="0"/>
      <c r="JEX266" s="0"/>
      <c r="JEY266" s="0"/>
      <c r="JEZ266" s="0"/>
      <c r="JFA266" s="0"/>
      <c r="JFB266" s="0"/>
      <c r="JFC266" s="0"/>
      <c r="JFD266" s="0"/>
      <c r="JFE266" s="0"/>
      <c r="JFF266" s="0"/>
      <c r="JFG266" s="0"/>
      <c r="JFH266" s="0"/>
      <c r="JFI266" s="0"/>
      <c r="JFJ266" s="0"/>
      <c r="JFK266" s="0"/>
      <c r="JFL266" s="0"/>
      <c r="JFM266" s="0"/>
      <c r="JFN266" s="0"/>
      <c r="JFO266" s="0"/>
      <c r="JFP266" s="0"/>
      <c r="JFQ266" s="0"/>
      <c r="JFR266" s="0"/>
      <c r="JFS266" s="0"/>
      <c r="JFT266" s="0"/>
      <c r="JFU266" s="0"/>
      <c r="JFV266" s="0"/>
      <c r="JFW266" s="0"/>
      <c r="JFX266" s="0"/>
      <c r="JFY266" s="0"/>
      <c r="JFZ266" s="0"/>
      <c r="JGA266" s="0"/>
      <c r="JGB266" s="0"/>
      <c r="JGC266" s="0"/>
      <c r="JGD266" s="0"/>
      <c r="JGE266" s="0"/>
      <c r="JGF266" s="0"/>
      <c r="JGG266" s="0"/>
      <c r="JGH266" s="0"/>
      <c r="JGI266" s="0"/>
      <c r="JGJ266" s="0"/>
      <c r="JGK266" s="0"/>
      <c r="JGL266" s="0"/>
      <c r="JGM266" s="0"/>
      <c r="JGN266" s="0"/>
      <c r="JGO266" s="0"/>
      <c r="JGP266" s="0"/>
      <c r="JGQ266" s="0"/>
      <c r="JGR266" s="0"/>
      <c r="JGS266" s="0"/>
      <c r="JGT266" s="0"/>
      <c r="JGU266" s="0"/>
      <c r="JGV266" s="0"/>
      <c r="JGW266" s="0"/>
      <c r="JGX266" s="0"/>
      <c r="JGY266" s="0"/>
      <c r="JGZ266" s="0"/>
      <c r="JHA266" s="0"/>
      <c r="JHB266" s="0"/>
      <c r="JHC266" s="0"/>
      <c r="JHD266" s="0"/>
      <c r="JHE266" s="0"/>
      <c r="JHF266" s="0"/>
      <c r="JHG266" s="0"/>
      <c r="JHH266" s="0"/>
      <c r="JHI266" s="0"/>
      <c r="JHJ266" s="0"/>
      <c r="JHK266" s="0"/>
      <c r="JHL266" s="0"/>
      <c r="JHM266" s="0"/>
      <c r="JHN266" s="0"/>
      <c r="JHO266" s="0"/>
      <c r="JHP266" s="0"/>
      <c r="JHQ266" s="0"/>
      <c r="JHR266" s="0"/>
      <c r="JHS266" s="0"/>
      <c r="JHT266" s="0"/>
      <c r="JHU266" s="0"/>
      <c r="JHV266" s="0"/>
      <c r="JHW266" s="0"/>
      <c r="JHX266" s="0"/>
      <c r="JHY266" s="0"/>
      <c r="JHZ266" s="0"/>
      <c r="JIA266" s="0"/>
      <c r="JIB266" s="0"/>
      <c r="JIC266" s="0"/>
      <c r="JID266" s="0"/>
      <c r="JIE266" s="0"/>
      <c r="JIF266" s="0"/>
      <c r="JIG266" s="0"/>
      <c r="JIH266" s="0"/>
      <c r="JII266" s="0"/>
      <c r="JIJ266" s="0"/>
      <c r="JIK266" s="0"/>
      <c r="JIL266" s="0"/>
      <c r="JIM266" s="0"/>
      <c r="JIN266" s="0"/>
      <c r="JIO266" s="0"/>
      <c r="JIP266" s="0"/>
      <c r="JIQ266" s="0"/>
      <c r="JIR266" s="0"/>
      <c r="JIS266" s="0"/>
      <c r="JIT266" s="0"/>
      <c r="JIU266" s="0"/>
      <c r="JIV266" s="0"/>
      <c r="JIW266" s="0"/>
      <c r="JIX266" s="0"/>
      <c r="JIY266" s="0"/>
      <c r="JIZ266" s="0"/>
      <c r="JJA266" s="0"/>
      <c r="JJB266" s="0"/>
      <c r="JJC266" s="0"/>
      <c r="JJD266" s="0"/>
      <c r="JJE266" s="0"/>
      <c r="JJF266" s="0"/>
      <c r="JJG266" s="0"/>
      <c r="JJH266" s="0"/>
      <c r="JJI266" s="0"/>
      <c r="JJJ266" s="0"/>
      <c r="JJK266" s="0"/>
      <c r="JJL266" s="0"/>
      <c r="JJM266" s="0"/>
      <c r="JJN266" s="0"/>
      <c r="JJO266" s="0"/>
      <c r="JJP266" s="0"/>
      <c r="JJQ266" s="0"/>
      <c r="JJR266" s="0"/>
      <c r="JJS266" s="0"/>
      <c r="JJT266" s="0"/>
      <c r="JJU266" s="0"/>
      <c r="JJV266" s="0"/>
      <c r="JJW266" s="0"/>
      <c r="JJX266" s="0"/>
      <c r="JJY266" s="0"/>
      <c r="JJZ266" s="0"/>
      <c r="JKA266" s="0"/>
      <c r="JKB266" s="0"/>
      <c r="JKC266" s="0"/>
      <c r="JKD266" s="0"/>
      <c r="JKE266" s="0"/>
      <c r="JKF266" s="0"/>
      <c r="JKG266" s="0"/>
      <c r="JKH266" s="0"/>
      <c r="JKI266" s="0"/>
      <c r="JKJ266" s="0"/>
      <c r="JKK266" s="0"/>
      <c r="JKL266" s="0"/>
      <c r="JKM266" s="0"/>
      <c r="JKN266" s="0"/>
      <c r="JKO266" s="0"/>
      <c r="JKP266" s="0"/>
      <c r="JKQ266" s="0"/>
      <c r="JKR266" s="0"/>
      <c r="JKS266" s="0"/>
      <c r="JKT266" s="0"/>
      <c r="JKU266" s="0"/>
      <c r="JKV266" s="0"/>
      <c r="JKW266" s="0"/>
      <c r="JKX266" s="0"/>
      <c r="JKY266" s="0"/>
      <c r="JKZ266" s="0"/>
      <c r="JLA266" s="0"/>
      <c r="JLB266" s="0"/>
      <c r="JLC266" s="0"/>
      <c r="JLD266" s="0"/>
      <c r="JLE266" s="0"/>
      <c r="JLF266" s="0"/>
      <c r="JLG266" s="0"/>
      <c r="JLH266" s="0"/>
      <c r="JLI266" s="0"/>
      <c r="JLJ266" s="0"/>
      <c r="JLK266" s="0"/>
      <c r="JLL266" s="0"/>
      <c r="JLM266" s="0"/>
      <c r="JLN266" s="0"/>
      <c r="JLO266" s="0"/>
      <c r="JLP266" s="0"/>
      <c r="JLQ266" s="0"/>
      <c r="JLR266" s="0"/>
      <c r="JLS266" s="0"/>
      <c r="JLT266" s="0"/>
      <c r="JLU266" s="0"/>
      <c r="JLV266" s="0"/>
      <c r="JLW266" s="0"/>
      <c r="JLX266" s="0"/>
      <c r="JLY266" s="0"/>
      <c r="JLZ266" s="0"/>
      <c r="JMA266" s="0"/>
      <c r="JMB266" s="0"/>
      <c r="JMC266" s="0"/>
      <c r="JMD266" s="0"/>
      <c r="JME266" s="0"/>
      <c r="JMF266" s="0"/>
      <c r="JMG266" s="0"/>
      <c r="JMH266" s="0"/>
      <c r="JMI266" s="0"/>
      <c r="JMJ266" s="0"/>
      <c r="JMK266" s="0"/>
      <c r="JML266" s="0"/>
      <c r="JMM266" s="0"/>
      <c r="JMN266" s="0"/>
      <c r="JMO266" s="0"/>
      <c r="JMP266" s="0"/>
      <c r="JMQ266" s="0"/>
      <c r="JMR266" s="0"/>
      <c r="JMS266" s="0"/>
      <c r="JMT266" s="0"/>
      <c r="JMU266" s="0"/>
      <c r="JMV266" s="0"/>
      <c r="JMW266" s="0"/>
      <c r="JMX266" s="0"/>
      <c r="JMY266" s="0"/>
      <c r="JMZ266" s="0"/>
      <c r="JNA266" s="0"/>
      <c r="JNB266" s="0"/>
      <c r="JNC266" s="0"/>
      <c r="JND266" s="0"/>
      <c r="JNE266" s="0"/>
      <c r="JNF266" s="0"/>
      <c r="JNG266" s="0"/>
      <c r="JNH266" s="0"/>
      <c r="JNI266" s="0"/>
      <c r="JNJ266" s="0"/>
      <c r="JNK266" s="0"/>
      <c r="JNL266" s="0"/>
      <c r="JNM266" s="0"/>
      <c r="JNN266" s="0"/>
      <c r="JNO266" s="0"/>
      <c r="JNP266" s="0"/>
      <c r="JNQ266" s="0"/>
      <c r="JNR266" s="0"/>
      <c r="JNS266" s="0"/>
      <c r="JNT266" s="0"/>
      <c r="JNU266" s="0"/>
      <c r="JNV266" s="0"/>
      <c r="JNW266" s="0"/>
      <c r="JNX266" s="0"/>
      <c r="JNY266" s="0"/>
      <c r="JNZ266" s="0"/>
      <c r="JOA266" s="0"/>
      <c r="JOB266" s="0"/>
      <c r="JOC266" s="0"/>
      <c r="JOD266" s="0"/>
      <c r="JOE266" s="0"/>
      <c r="JOF266" s="0"/>
      <c r="JOG266" s="0"/>
      <c r="JOH266" s="0"/>
      <c r="JOI266" s="0"/>
      <c r="JOJ266" s="0"/>
      <c r="JOK266" s="0"/>
      <c r="JOL266" s="0"/>
      <c r="JOM266" s="0"/>
      <c r="JON266" s="0"/>
      <c r="JOO266" s="0"/>
      <c r="JOP266" s="0"/>
      <c r="JOQ266" s="0"/>
      <c r="JOR266" s="0"/>
      <c r="JOS266" s="0"/>
      <c r="JOT266" s="0"/>
      <c r="JOU266" s="0"/>
      <c r="JOV266" s="0"/>
      <c r="JOW266" s="0"/>
      <c r="JOX266" s="0"/>
      <c r="JOY266" s="0"/>
      <c r="JOZ266" s="0"/>
      <c r="JPA266" s="0"/>
      <c r="JPB266" s="0"/>
      <c r="JPC266" s="0"/>
      <c r="JPD266" s="0"/>
      <c r="JPE266" s="0"/>
      <c r="JPF266" s="0"/>
      <c r="JPG266" s="0"/>
      <c r="JPH266" s="0"/>
      <c r="JPI266" s="0"/>
      <c r="JPJ266" s="0"/>
      <c r="JPK266" s="0"/>
      <c r="JPL266" s="0"/>
      <c r="JPM266" s="0"/>
      <c r="JPN266" s="0"/>
      <c r="JPO266" s="0"/>
      <c r="JPP266" s="0"/>
      <c r="JPQ266" s="0"/>
      <c r="JPR266" s="0"/>
      <c r="JPS266" s="0"/>
      <c r="JPT266" s="0"/>
      <c r="JPU266" s="0"/>
      <c r="JPV266" s="0"/>
      <c r="JPW266" s="0"/>
      <c r="JPX266" s="0"/>
      <c r="JPY266" s="0"/>
      <c r="JPZ266" s="0"/>
      <c r="JQA266" s="0"/>
      <c r="JQB266" s="0"/>
      <c r="JQC266" s="0"/>
      <c r="JQD266" s="0"/>
      <c r="JQE266" s="0"/>
      <c r="JQF266" s="0"/>
      <c r="JQG266" s="0"/>
      <c r="JQH266" s="0"/>
      <c r="JQI266" s="0"/>
      <c r="JQJ266" s="0"/>
      <c r="JQK266" s="0"/>
      <c r="JQL266" s="0"/>
      <c r="JQM266" s="0"/>
      <c r="JQN266" s="0"/>
      <c r="JQO266" s="0"/>
      <c r="JQP266" s="0"/>
      <c r="JQQ266" s="0"/>
      <c r="JQR266" s="0"/>
      <c r="JQS266" s="0"/>
      <c r="JQT266" s="0"/>
      <c r="JQU266" s="0"/>
      <c r="JQV266" s="0"/>
      <c r="JQW266" s="0"/>
      <c r="JQX266" s="0"/>
      <c r="JQY266" s="0"/>
      <c r="JQZ266" s="0"/>
      <c r="JRA266" s="0"/>
      <c r="JRB266" s="0"/>
      <c r="JRC266" s="0"/>
      <c r="JRD266" s="0"/>
      <c r="JRE266" s="0"/>
      <c r="JRF266" s="0"/>
      <c r="JRG266" s="0"/>
      <c r="JRH266" s="0"/>
      <c r="JRI266" s="0"/>
      <c r="JRJ266" s="0"/>
      <c r="JRK266" s="0"/>
      <c r="JRL266" s="0"/>
      <c r="JRM266" s="0"/>
      <c r="JRN266" s="0"/>
      <c r="JRO266" s="0"/>
      <c r="JRP266" s="0"/>
      <c r="JRQ266" s="0"/>
      <c r="JRR266" s="0"/>
      <c r="JRS266" s="0"/>
      <c r="JRT266" s="0"/>
      <c r="JRU266" s="0"/>
      <c r="JRV266" s="0"/>
      <c r="JRW266" s="0"/>
      <c r="JRX266" s="0"/>
      <c r="JRY266" s="0"/>
      <c r="JRZ266" s="0"/>
      <c r="JSA266" s="0"/>
      <c r="JSB266" s="0"/>
      <c r="JSC266" s="0"/>
      <c r="JSD266" s="0"/>
      <c r="JSE266" s="0"/>
      <c r="JSF266" s="0"/>
      <c r="JSG266" s="0"/>
      <c r="JSH266" s="0"/>
      <c r="JSI266" s="0"/>
      <c r="JSJ266" s="0"/>
      <c r="JSK266" s="0"/>
      <c r="JSL266" s="0"/>
      <c r="JSM266" s="0"/>
      <c r="JSN266" s="0"/>
      <c r="JSO266" s="0"/>
      <c r="JSP266" s="0"/>
      <c r="JSQ266" s="0"/>
      <c r="JSR266" s="0"/>
      <c r="JSS266" s="0"/>
      <c r="JST266" s="0"/>
      <c r="JSU266" s="0"/>
      <c r="JSV266" s="0"/>
      <c r="JSW266" s="0"/>
      <c r="JSX266" s="0"/>
      <c r="JSY266" s="0"/>
      <c r="JSZ266" s="0"/>
      <c r="JTA266" s="0"/>
      <c r="JTB266" s="0"/>
      <c r="JTC266" s="0"/>
      <c r="JTD266" s="0"/>
      <c r="JTE266" s="0"/>
      <c r="JTF266" s="0"/>
      <c r="JTG266" s="0"/>
      <c r="JTH266" s="0"/>
      <c r="JTI266" s="0"/>
      <c r="JTJ266" s="0"/>
      <c r="JTK266" s="0"/>
      <c r="JTL266" s="0"/>
      <c r="JTM266" s="0"/>
      <c r="JTN266" s="0"/>
      <c r="JTO266" s="0"/>
      <c r="JTP266" s="0"/>
      <c r="JTQ266" s="0"/>
      <c r="JTR266" s="0"/>
      <c r="JTS266" s="0"/>
      <c r="JTT266" s="0"/>
      <c r="JTU266" s="0"/>
      <c r="JTV266" s="0"/>
      <c r="JTW266" s="0"/>
      <c r="JTX266" s="0"/>
      <c r="JTY266" s="0"/>
      <c r="JTZ266" s="0"/>
      <c r="JUA266" s="0"/>
      <c r="JUB266" s="0"/>
      <c r="JUC266" s="0"/>
      <c r="JUD266" s="0"/>
      <c r="JUE266" s="0"/>
      <c r="JUF266" s="0"/>
      <c r="JUG266" s="0"/>
      <c r="JUH266" s="0"/>
      <c r="JUI266" s="0"/>
      <c r="JUJ266" s="0"/>
      <c r="JUK266" s="0"/>
      <c r="JUL266" s="0"/>
      <c r="JUM266" s="0"/>
      <c r="JUN266" s="0"/>
      <c r="JUO266" s="0"/>
      <c r="JUP266" s="0"/>
      <c r="JUQ266" s="0"/>
      <c r="JUR266" s="0"/>
      <c r="JUS266" s="0"/>
      <c r="JUT266" s="0"/>
      <c r="JUU266" s="0"/>
      <c r="JUV266" s="0"/>
      <c r="JUW266" s="0"/>
      <c r="JUX266" s="0"/>
      <c r="JUY266" s="0"/>
      <c r="JUZ266" s="0"/>
      <c r="JVA266" s="0"/>
      <c r="JVB266" s="0"/>
      <c r="JVC266" s="0"/>
      <c r="JVD266" s="0"/>
      <c r="JVE266" s="0"/>
      <c r="JVF266" s="0"/>
      <c r="JVG266" s="0"/>
      <c r="JVH266" s="0"/>
      <c r="JVI266" s="0"/>
      <c r="JVJ266" s="0"/>
      <c r="JVK266" s="0"/>
      <c r="JVL266" s="0"/>
      <c r="JVM266" s="0"/>
      <c r="JVN266" s="0"/>
      <c r="JVO266" s="0"/>
      <c r="JVP266" s="0"/>
      <c r="JVQ266" s="0"/>
      <c r="JVR266" s="0"/>
      <c r="JVS266" s="0"/>
      <c r="JVT266" s="0"/>
      <c r="JVU266" s="0"/>
      <c r="JVV266" s="0"/>
      <c r="JVW266" s="0"/>
      <c r="JVX266" s="0"/>
      <c r="JVY266" s="0"/>
      <c r="JVZ266" s="0"/>
      <c r="JWA266" s="0"/>
      <c r="JWB266" s="0"/>
      <c r="JWC266" s="0"/>
      <c r="JWD266" s="0"/>
      <c r="JWE266" s="0"/>
      <c r="JWF266" s="0"/>
      <c r="JWG266" s="0"/>
      <c r="JWH266" s="0"/>
      <c r="JWI266" s="0"/>
      <c r="JWJ266" s="0"/>
      <c r="JWK266" s="0"/>
      <c r="JWL266" s="0"/>
      <c r="JWM266" s="0"/>
      <c r="JWN266" s="0"/>
      <c r="JWO266" s="0"/>
      <c r="JWP266" s="0"/>
      <c r="JWQ266" s="0"/>
      <c r="JWR266" s="0"/>
      <c r="JWS266" s="0"/>
      <c r="JWT266" s="0"/>
      <c r="JWU266" s="0"/>
      <c r="JWV266" s="0"/>
      <c r="JWW266" s="0"/>
      <c r="JWX266" s="0"/>
      <c r="JWY266" s="0"/>
      <c r="JWZ266" s="0"/>
      <c r="JXA266" s="0"/>
      <c r="JXB266" s="0"/>
      <c r="JXC266" s="0"/>
      <c r="JXD266" s="0"/>
      <c r="JXE266" s="0"/>
      <c r="JXF266" s="0"/>
      <c r="JXG266" s="0"/>
      <c r="JXH266" s="0"/>
      <c r="JXI266" s="0"/>
      <c r="JXJ266" s="0"/>
      <c r="JXK266" s="0"/>
      <c r="JXL266" s="0"/>
      <c r="JXM266" s="0"/>
      <c r="JXN266" s="0"/>
      <c r="JXO266" s="0"/>
      <c r="JXP266" s="0"/>
      <c r="JXQ266" s="0"/>
      <c r="JXR266" s="0"/>
      <c r="JXS266" s="0"/>
      <c r="JXT266" s="0"/>
      <c r="JXU266" s="0"/>
      <c r="JXV266" s="0"/>
      <c r="JXW266" s="0"/>
      <c r="JXX266" s="0"/>
      <c r="JXY266" s="0"/>
      <c r="JXZ266" s="0"/>
      <c r="JYA266" s="0"/>
      <c r="JYB266" s="0"/>
      <c r="JYC266" s="0"/>
      <c r="JYD266" s="0"/>
      <c r="JYE266" s="0"/>
      <c r="JYF266" s="0"/>
      <c r="JYG266" s="0"/>
      <c r="JYH266" s="0"/>
      <c r="JYI266" s="0"/>
      <c r="JYJ266" s="0"/>
      <c r="JYK266" s="0"/>
      <c r="JYL266" s="0"/>
      <c r="JYM266" s="0"/>
      <c r="JYN266" s="0"/>
      <c r="JYO266" s="0"/>
      <c r="JYP266" s="0"/>
      <c r="JYQ266" s="0"/>
      <c r="JYR266" s="0"/>
      <c r="JYS266" s="0"/>
      <c r="JYT266" s="0"/>
      <c r="JYU266" s="0"/>
      <c r="JYV266" s="0"/>
      <c r="JYW266" s="0"/>
      <c r="JYX266" s="0"/>
      <c r="JYY266" s="0"/>
      <c r="JYZ266" s="0"/>
      <c r="JZA266" s="0"/>
      <c r="JZB266" s="0"/>
      <c r="JZC266" s="0"/>
      <c r="JZD266" s="0"/>
      <c r="JZE266" s="0"/>
      <c r="JZF266" s="0"/>
      <c r="JZG266" s="0"/>
      <c r="JZH266" s="0"/>
      <c r="JZI266" s="0"/>
      <c r="JZJ266" s="0"/>
      <c r="JZK266" s="0"/>
      <c r="JZL266" s="0"/>
      <c r="JZM266" s="0"/>
      <c r="JZN266" s="0"/>
      <c r="JZO266" s="0"/>
      <c r="JZP266" s="0"/>
      <c r="JZQ266" s="0"/>
      <c r="JZR266" s="0"/>
      <c r="JZS266" s="0"/>
      <c r="JZT266" s="0"/>
      <c r="JZU266" s="0"/>
      <c r="JZV266" s="0"/>
      <c r="JZW266" s="0"/>
      <c r="JZX266" s="0"/>
      <c r="JZY266" s="0"/>
      <c r="JZZ266" s="0"/>
      <c r="KAA266" s="0"/>
      <c r="KAB266" s="0"/>
      <c r="KAC266" s="0"/>
      <c r="KAD266" s="0"/>
      <c r="KAE266" s="0"/>
      <c r="KAF266" s="0"/>
      <c r="KAG266" s="0"/>
      <c r="KAH266" s="0"/>
      <c r="KAI266" s="0"/>
      <c r="KAJ266" s="0"/>
      <c r="KAK266" s="0"/>
      <c r="KAL266" s="0"/>
      <c r="KAM266" s="0"/>
      <c r="KAN266" s="0"/>
      <c r="KAO266" s="0"/>
      <c r="KAP266" s="0"/>
      <c r="KAQ266" s="0"/>
      <c r="KAR266" s="0"/>
      <c r="KAS266" s="0"/>
      <c r="KAT266" s="0"/>
      <c r="KAU266" s="0"/>
      <c r="KAV266" s="0"/>
      <c r="KAW266" s="0"/>
      <c r="KAX266" s="0"/>
      <c r="KAY266" s="0"/>
      <c r="KAZ266" s="0"/>
      <c r="KBA266" s="0"/>
      <c r="KBB266" s="0"/>
      <c r="KBC266" s="0"/>
      <c r="KBD266" s="0"/>
      <c r="KBE266" s="0"/>
      <c r="KBF266" s="0"/>
      <c r="KBG266" s="0"/>
      <c r="KBH266" s="0"/>
      <c r="KBI266" s="0"/>
      <c r="KBJ266" s="0"/>
      <c r="KBK266" s="0"/>
      <c r="KBL266" s="0"/>
      <c r="KBM266" s="0"/>
      <c r="KBN266" s="0"/>
      <c r="KBO266" s="0"/>
      <c r="KBP266" s="0"/>
      <c r="KBQ266" s="0"/>
      <c r="KBR266" s="0"/>
      <c r="KBS266" s="0"/>
      <c r="KBT266" s="0"/>
      <c r="KBU266" s="0"/>
      <c r="KBV266" s="0"/>
      <c r="KBW266" s="0"/>
      <c r="KBX266" s="0"/>
      <c r="KBY266" s="0"/>
      <c r="KBZ266" s="0"/>
      <c r="KCA266" s="0"/>
      <c r="KCB266" s="0"/>
      <c r="KCC266" s="0"/>
      <c r="KCD266" s="0"/>
      <c r="KCE266" s="0"/>
      <c r="KCF266" s="0"/>
      <c r="KCG266" s="0"/>
      <c r="KCH266" s="0"/>
      <c r="KCI266" s="0"/>
      <c r="KCJ266" s="0"/>
      <c r="KCK266" s="0"/>
      <c r="KCL266" s="0"/>
      <c r="KCM266" s="0"/>
      <c r="KCN266" s="0"/>
      <c r="KCO266" s="0"/>
      <c r="KCP266" s="0"/>
      <c r="KCQ266" s="0"/>
      <c r="KCR266" s="0"/>
      <c r="KCS266" s="0"/>
      <c r="KCT266" s="0"/>
      <c r="KCU266" s="0"/>
      <c r="KCV266" s="0"/>
      <c r="KCW266" s="0"/>
      <c r="KCX266" s="0"/>
      <c r="KCY266" s="0"/>
      <c r="KCZ266" s="0"/>
      <c r="KDA266" s="0"/>
      <c r="KDB266" s="0"/>
      <c r="KDC266" s="0"/>
      <c r="KDD266" s="0"/>
      <c r="KDE266" s="0"/>
      <c r="KDF266" s="0"/>
      <c r="KDG266" s="0"/>
      <c r="KDH266" s="0"/>
      <c r="KDI266" s="0"/>
      <c r="KDJ266" s="0"/>
      <c r="KDK266" s="0"/>
      <c r="KDL266" s="0"/>
      <c r="KDM266" s="0"/>
      <c r="KDN266" s="0"/>
      <c r="KDO266" s="0"/>
      <c r="KDP266" s="0"/>
      <c r="KDQ266" s="0"/>
      <c r="KDR266" s="0"/>
      <c r="KDS266" s="0"/>
      <c r="KDT266" s="0"/>
      <c r="KDU266" s="0"/>
      <c r="KDV266" s="0"/>
      <c r="KDW266" s="0"/>
      <c r="KDX266" s="0"/>
      <c r="KDY266" s="0"/>
      <c r="KDZ266" s="0"/>
      <c r="KEA266" s="0"/>
      <c r="KEB266" s="0"/>
      <c r="KEC266" s="0"/>
      <c r="KED266" s="0"/>
      <c r="KEE266" s="0"/>
      <c r="KEF266" s="0"/>
      <c r="KEG266" s="0"/>
      <c r="KEH266" s="0"/>
      <c r="KEI266" s="0"/>
      <c r="KEJ266" s="0"/>
      <c r="KEK266" s="0"/>
      <c r="KEL266" s="0"/>
      <c r="KEM266" s="0"/>
      <c r="KEN266" s="0"/>
      <c r="KEO266" s="0"/>
      <c r="KEP266" s="0"/>
      <c r="KEQ266" s="0"/>
      <c r="KER266" s="0"/>
      <c r="KES266" s="0"/>
      <c r="KET266" s="0"/>
      <c r="KEU266" s="0"/>
      <c r="KEV266" s="0"/>
      <c r="KEW266" s="0"/>
      <c r="KEX266" s="0"/>
      <c r="KEY266" s="0"/>
      <c r="KEZ266" s="0"/>
      <c r="KFA266" s="0"/>
      <c r="KFB266" s="0"/>
      <c r="KFC266" s="0"/>
      <c r="KFD266" s="0"/>
      <c r="KFE266" s="0"/>
      <c r="KFF266" s="0"/>
      <c r="KFG266" s="0"/>
      <c r="KFH266" s="0"/>
      <c r="KFI266" s="0"/>
      <c r="KFJ266" s="0"/>
      <c r="KFK266" s="0"/>
      <c r="KFL266" s="0"/>
      <c r="KFM266" s="0"/>
      <c r="KFN266" s="0"/>
      <c r="KFO266" s="0"/>
      <c r="KFP266" s="0"/>
      <c r="KFQ266" s="0"/>
      <c r="KFR266" s="0"/>
      <c r="KFS266" s="0"/>
      <c r="KFT266" s="0"/>
      <c r="KFU266" s="0"/>
      <c r="KFV266" s="0"/>
      <c r="KFW266" s="0"/>
      <c r="KFX266" s="0"/>
      <c r="KFY266" s="0"/>
      <c r="KFZ266" s="0"/>
      <c r="KGA266" s="0"/>
      <c r="KGB266" s="0"/>
      <c r="KGC266" s="0"/>
      <c r="KGD266" s="0"/>
      <c r="KGE266" s="0"/>
      <c r="KGF266" s="0"/>
      <c r="KGG266" s="0"/>
      <c r="KGH266" s="0"/>
      <c r="KGI266" s="0"/>
      <c r="KGJ266" s="0"/>
      <c r="KGK266" s="0"/>
      <c r="KGL266" s="0"/>
      <c r="KGM266" s="0"/>
      <c r="KGN266" s="0"/>
      <c r="KGO266" s="0"/>
      <c r="KGP266" s="0"/>
      <c r="KGQ266" s="0"/>
      <c r="KGR266" s="0"/>
      <c r="KGS266" s="0"/>
      <c r="KGT266" s="0"/>
      <c r="KGU266" s="0"/>
      <c r="KGV266" s="0"/>
      <c r="KGW266" s="0"/>
      <c r="KGX266" s="0"/>
      <c r="KGY266" s="0"/>
      <c r="KGZ266" s="0"/>
      <c r="KHA266" s="0"/>
      <c r="KHB266" s="0"/>
      <c r="KHC266" s="0"/>
      <c r="KHD266" s="0"/>
      <c r="KHE266" s="0"/>
      <c r="KHF266" s="0"/>
      <c r="KHG266" s="0"/>
      <c r="KHH266" s="0"/>
      <c r="KHI266" s="0"/>
      <c r="KHJ266" s="0"/>
      <c r="KHK266" s="0"/>
      <c r="KHL266" s="0"/>
      <c r="KHM266" s="0"/>
      <c r="KHN266" s="0"/>
      <c r="KHO266" s="0"/>
      <c r="KHP266" s="0"/>
      <c r="KHQ266" s="0"/>
      <c r="KHR266" s="0"/>
      <c r="KHS266" s="0"/>
      <c r="KHT266" s="0"/>
      <c r="KHU266" s="0"/>
      <c r="KHV266" s="0"/>
      <c r="KHW266" s="0"/>
      <c r="KHX266" s="0"/>
      <c r="KHY266" s="0"/>
      <c r="KHZ266" s="0"/>
      <c r="KIA266" s="0"/>
      <c r="KIB266" s="0"/>
      <c r="KIC266" s="0"/>
      <c r="KID266" s="0"/>
      <c r="KIE266" s="0"/>
      <c r="KIF266" s="0"/>
      <c r="KIG266" s="0"/>
      <c r="KIH266" s="0"/>
      <c r="KII266" s="0"/>
      <c r="KIJ266" s="0"/>
      <c r="KIK266" s="0"/>
      <c r="KIL266" s="0"/>
      <c r="KIM266" s="0"/>
      <c r="KIN266" s="0"/>
      <c r="KIO266" s="0"/>
      <c r="KIP266" s="0"/>
      <c r="KIQ266" s="0"/>
      <c r="KIR266" s="0"/>
      <c r="KIS266" s="0"/>
      <c r="KIT266" s="0"/>
      <c r="KIU266" s="0"/>
      <c r="KIV266" s="0"/>
      <c r="KIW266" s="0"/>
      <c r="KIX266" s="0"/>
      <c r="KIY266" s="0"/>
      <c r="KIZ266" s="0"/>
      <c r="KJA266" s="0"/>
      <c r="KJB266" s="0"/>
      <c r="KJC266" s="0"/>
      <c r="KJD266" s="0"/>
      <c r="KJE266" s="0"/>
      <c r="KJF266" s="0"/>
      <c r="KJG266" s="0"/>
      <c r="KJH266" s="0"/>
      <c r="KJI266" s="0"/>
      <c r="KJJ266" s="0"/>
      <c r="KJK266" s="0"/>
      <c r="KJL266" s="0"/>
      <c r="KJM266" s="0"/>
      <c r="KJN266" s="0"/>
      <c r="KJO266" s="0"/>
      <c r="KJP266" s="0"/>
      <c r="KJQ266" s="0"/>
      <c r="KJR266" s="0"/>
      <c r="KJS266" s="0"/>
      <c r="KJT266" s="0"/>
      <c r="KJU266" s="0"/>
      <c r="KJV266" s="0"/>
      <c r="KJW266" s="0"/>
      <c r="KJX266" s="0"/>
      <c r="KJY266" s="0"/>
      <c r="KJZ266" s="0"/>
      <c r="KKA266" s="0"/>
      <c r="KKB266" s="0"/>
      <c r="KKC266" s="0"/>
      <c r="KKD266" s="0"/>
      <c r="KKE266" s="0"/>
      <c r="KKF266" s="0"/>
      <c r="KKG266" s="0"/>
      <c r="KKH266" s="0"/>
      <c r="KKI266" s="0"/>
      <c r="KKJ266" s="0"/>
      <c r="KKK266" s="0"/>
      <c r="KKL266" s="0"/>
      <c r="KKM266" s="0"/>
      <c r="KKN266" s="0"/>
      <c r="KKO266" s="0"/>
      <c r="KKP266" s="0"/>
      <c r="KKQ266" s="0"/>
      <c r="KKR266" s="0"/>
      <c r="KKS266" s="0"/>
      <c r="KKT266" s="0"/>
      <c r="KKU266" s="0"/>
      <c r="KKV266" s="0"/>
      <c r="KKW266" s="0"/>
      <c r="KKX266" s="0"/>
      <c r="KKY266" s="0"/>
      <c r="KKZ266" s="0"/>
      <c r="KLA266" s="0"/>
      <c r="KLB266" s="0"/>
      <c r="KLC266" s="0"/>
      <c r="KLD266" s="0"/>
      <c r="KLE266" s="0"/>
      <c r="KLF266" s="0"/>
      <c r="KLG266" s="0"/>
      <c r="KLH266" s="0"/>
      <c r="KLI266" s="0"/>
      <c r="KLJ266" s="0"/>
      <c r="KLK266" s="0"/>
      <c r="KLL266" s="0"/>
      <c r="KLM266" s="0"/>
      <c r="KLN266" s="0"/>
      <c r="KLO266" s="0"/>
      <c r="KLP266" s="0"/>
      <c r="KLQ266" s="0"/>
      <c r="KLR266" s="0"/>
      <c r="KLS266" s="0"/>
      <c r="KLT266" s="0"/>
      <c r="KLU266" s="0"/>
      <c r="KLV266" s="0"/>
      <c r="KLW266" s="0"/>
      <c r="KLX266" s="0"/>
      <c r="KLY266" s="0"/>
      <c r="KLZ266" s="0"/>
      <c r="KMA266" s="0"/>
      <c r="KMB266" s="0"/>
      <c r="KMC266" s="0"/>
      <c r="KMD266" s="0"/>
      <c r="KME266" s="0"/>
      <c r="KMF266" s="0"/>
      <c r="KMG266" s="0"/>
      <c r="KMH266" s="0"/>
      <c r="KMI266" s="0"/>
      <c r="KMJ266" s="0"/>
      <c r="KMK266" s="0"/>
      <c r="KML266" s="0"/>
      <c r="KMM266" s="0"/>
      <c r="KMN266" s="0"/>
      <c r="KMO266" s="0"/>
      <c r="KMP266" s="0"/>
      <c r="KMQ266" s="0"/>
      <c r="KMR266" s="0"/>
      <c r="KMS266" s="0"/>
      <c r="KMT266" s="0"/>
      <c r="KMU266" s="0"/>
      <c r="KMV266" s="0"/>
      <c r="KMW266" s="0"/>
      <c r="KMX266" s="0"/>
      <c r="KMY266" s="0"/>
      <c r="KMZ266" s="0"/>
      <c r="KNA266" s="0"/>
      <c r="KNB266" s="0"/>
      <c r="KNC266" s="0"/>
      <c r="KND266" s="0"/>
      <c r="KNE266" s="0"/>
      <c r="KNF266" s="0"/>
      <c r="KNG266" s="0"/>
      <c r="KNH266" s="0"/>
      <c r="KNI266" s="0"/>
      <c r="KNJ266" s="0"/>
      <c r="KNK266" s="0"/>
      <c r="KNL266" s="0"/>
      <c r="KNM266" s="0"/>
      <c r="KNN266" s="0"/>
      <c r="KNO266" s="0"/>
      <c r="KNP266" s="0"/>
      <c r="KNQ266" s="0"/>
      <c r="KNR266" s="0"/>
      <c r="KNS266" s="0"/>
      <c r="KNT266" s="0"/>
      <c r="KNU266" s="0"/>
      <c r="KNV266" s="0"/>
      <c r="KNW266" s="0"/>
      <c r="KNX266" s="0"/>
      <c r="KNY266" s="0"/>
      <c r="KNZ266" s="0"/>
      <c r="KOA266" s="0"/>
      <c r="KOB266" s="0"/>
      <c r="KOC266" s="0"/>
      <c r="KOD266" s="0"/>
      <c r="KOE266" s="0"/>
      <c r="KOF266" s="0"/>
      <c r="KOG266" s="0"/>
      <c r="KOH266" s="0"/>
      <c r="KOI266" s="0"/>
      <c r="KOJ266" s="0"/>
      <c r="KOK266" s="0"/>
      <c r="KOL266" s="0"/>
      <c r="KOM266" s="0"/>
      <c r="KON266" s="0"/>
      <c r="KOO266" s="0"/>
      <c r="KOP266" s="0"/>
      <c r="KOQ266" s="0"/>
      <c r="KOR266" s="0"/>
      <c r="KOS266" s="0"/>
      <c r="KOT266" s="0"/>
      <c r="KOU266" s="0"/>
      <c r="KOV266" s="0"/>
      <c r="KOW266" s="0"/>
      <c r="KOX266" s="0"/>
      <c r="KOY266" s="0"/>
      <c r="KOZ266" s="0"/>
      <c r="KPA266" s="0"/>
      <c r="KPB266" s="0"/>
      <c r="KPC266" s="0"/>
      <c r="KPD266" s="0"/>
      <c r="KPE266" s="0"/>
      <c r="KPF266" s="0"/>
      <c r="KPG266" s="0"/>
      <c r="KPH266" s="0"/>
      <c r="KPI266" s="0"/>
      <c r="KPJ266" s="0"/>
      <c r="KPK266" s="0"/>
      <c r="KPL266" s="0"/>
      <c r="KPM266" s="0"/>
      <c r="KPN266" s="0"/>
      <c r="KPO266" s="0"/>
      <c r="KPP266" s="0"/>
      <c r="KPQ266" s="0"/>
      <c r="KPR266" s="0"/>
      <c r="KPS266" s="0"/>
      <c r="KPT266" s="0"/>
      <c r="KPU266" s="0"/>
      <c r="KPV266" s="0"/>
      <c r="KPW266" s="0"/>
      <c r="KPX266" s="0"/>
      <c r="KPY266" s="0"/>
      <c r="KPZ266" s="0"/>
      <c r="KQA266" s="0"/>
      <c r="KQB266" s="0"/>
      <c r="KQC266" s="0"/>
      <c r="KQD266" s="0"/>
      <c r="KQE266" s="0"/>
      <c r="KQF266" s="0"/>
      <c r="KQG266" s="0"/>
      <c r="KQH266" s="0"/>
      <c r="KQI266" s="0"/>
      <c r="KQJ266" s="0"/>
      <c r="KQK266" s="0"/>
      <c r="KQL266" s="0"/>
      <c r="KQM266" s="0"/>
      <c r="KQN266" s="0"/>
      <c r="KQO266" s="0"/>
      <c r="KQP266" s="0"/>
      <c r="KQQ266" s="0"/>
      <c r="KQR266" s="0"/>
      <c r="KQS266" s="0"/>
      <c r="KQT266" s="0"/>
      <c r="KQU266" s="0"/>
      <c r="KQV266" s="0"/>
      <c r="KQW266" s="0"/>
      <c r="KQX266" s="0"/>
      <c r="KQY266" s="0"/>
      <c r="KQZ266" s="0"/>
      <c r="KRA266" s="0"/>
      <c r="KRB266" s="0"/>
      <c r="KRC266" s="0"/>
      <c r="KRD266" s="0"/>
      <c r="KRE266" s="0"/>
      <c r="KRF266" s="0"/>
      <c r="KRG266" s="0"/>
      <c r="KRH266" s="0"/>
      <c r="KRI266" s="0"/>
      <c r="KRJ266" s="0"/>
      <c r="KRK266" s="0"/>
      <c r="KRL266" s="0"/>
      <c r="KRM266" s="0"/>
      <c r="KRN266" s="0"/>
      <c r="KRO266" s="0"/>
      <c r="KRP266" s="0"/>
      <c r="KRQ266" s="0"/>
      <c r="KRR266" s="0"/>
      <c r="KRS266" s="0"/>
      <c r="KRT266" s="0"/>
      <c r="KRU266" s="0"/>
      <c r="KRV266" s="0"/>
      <c r="KRW266" s="0"/>
      <c r="KRX266" s="0"/>
      <c r="KRY266" s="0"/>
      <c r="KRZ266" s="0"/>
      <c r="KSA266" s="0"/>
      <c r="KSB266" s="0"/>
      <c r="KSC266" s="0"/>
      <c r="KSD266" s="0"/>
      <c r="KSE266" s="0"/>
      <c r="KSF266" s="0"/>
      <c r="KSG266" s="0"/>
      <c r="KSH266" s="0"/>
      <c r="KSI266" s="0"/>
      <c r="KSJ266" s="0"/>
      <c r="KSK266" s="0"/>
      <c r="KSL266" s="0"/>
      <c r="KSM266" s="0"/>
      <c r="KSN266" s="0"/>
      <c r="KSO266" s="0"/>
      <c r="KSP266" s="0"/>
      <c r="KSQ266" s="0"/>
      <c r="KSR266" s="0"/>
      <c r="KSS266" s="0"/>
      <c r="KST266" s="0"/>
      <c r="KSU266" s="0"/>
      <c r="KSV266" s="0"/>
      <c r="KSW266" s="0"/>
      <c r="KSX266" s="0"/>
      <c r="KSY266" s="0"/>
      <c r="KSZ266" s="0"/>
      <c r="KTA266" s="0"/>
      <c r="KTB266" s="0"/>
      <c r="KTC266" s="0"/>
      <c r="KTD266" s="0"/>
      <c r="KTE266" s="0"/>
      <c r="KTF266" s="0"/>
      <c r="KTG266" s="0"/>
      <c r="KTH266" s="0"/>
      <c r="KTI266" s="0"/>
      <c r="KTJ266" s="0"/>
      <c r="KTK266" s="0"/>
      <c r="KTL266" s="0"/>
      <c r="KTM266" s="0"/>
      <c r="KTN266" s="0"/>
      <c r="KTO266" s="0"/>
      <c r="KTP266" s="0"/>
      <c r="KTQ266" s="0"/>
      <c r="KTR266" s="0"/>
      <c r="KTS266" s="0"/>
      <c r="KTT266" s="0"/>
      <c r="KTU266" s="0"/>
      <c r="KTV266" s="0"/>
      <c r="KTW266" s="0"/>
      <c r="KTX266" s="0"/>
      <c r="KTY266" s="0"/>
      <c r="KTZ266" s="0"/>
      <c r="KUA266" s="0"/>
      <c r="KUB266" s="0"/>
      <c r="KUC266" s="0"/>
      <c r="KUD266" s="0"/>
      <c r="KUE266" s="0"/>
      <c r="KUF266" s="0"/>
      <c r="KUG266" s="0"/>
      <c r="KUH266" s="0"/>
      <c r="KUI266" s="0"/>
      <c r="KUJ266" s="0"/>
      <c r="KUK266" s="0"/>
      <c r="KUL266" s="0"/>
      <c r="KUM266" s="0"/>
      <c r="KUN266" s="0"/>
      <c r="KUO266" s="0"/>
      <c r="KUP266" s="0"/>
      <c r="KUQ266" s="0"/>
      <c r="KUR266" s="0"/>
      <c r="KUS266" s="0"/>
      <c r="KUT266" s="0"/>
      <c r="KUU266" s="0"/>
      <c r="KUV266" s="0"/>
      <c r="KUW266" s="0"/>
      <c r="KUX266" s="0"/>
      <c r="KUY266" s="0"/>
      <c r="KUZ266" s="0"/>
      <c r="KVA266" s="0"/>
      <c r="KVB266" s="0"/>
      <c r="KVC266" s="0"/>
      <c r="KVD266" s="0"/>
      <c r="KVE266" s="0"/>
      <c r="KVF266" s="0"/>
      <c r="KVG266" s="0"/>
      <c r="KVH266" s="0"/>
      <c r="KVI266" s="0"/>
      <c r="KVJ266" s="0"/>
      <c r="KVK266" s="0"/>
      <c r="KVL266" s="0"/>
      <c r="KVM266" s="0"/>
      <c r="KVN266" s="0"/>
      <c r="KVO266" s="0"/>
      <c r="KVP266" s="0"/>
      <c r="KVQ266" s="0"/>
      <c r="KVR266" s="0"/>
      <c r="KVS266" s="0"/>
      <c r="KVT266" s="0"/>
      <c r="KVU266" s="0"/>
      <c r="KVV266" s="0"/>
      <c r="KVW266" s="0"/>
      <c r="KVX266" s="0"/>
      <c r="KVY266" s="0"/>
      <c r="KVZ266" s="0"/>
      <c r="KWA266" s="0"/>
      <c r="KWB266" s="0"/>
      <c r="KWC266" s="0"/>
      <c r="KWD266" s="0"/>
      <c r="KWE266" s="0"/>
      <c r="KWF266" s="0"/>
      <c r="KWG266" s="0"/>
      <c r="KWH266" s="0"/>
      <c r="KWI266" s="0"/>
      <c r="KWJ266" s="0"/>
      <c r="KWK266" s="0"/>
      <c r="KWL266" s="0"/>
      <c r="KWM266" s="0"/>
      <c r="KWN266" s="0"/>
      <c r="KWO266" s="0"/>
      <c r="KWP266" s="0"/>
      <c r="KWQ266" s="0"/>
      <c r="KWR266" s="0"/>
      <c r="KWS266" s="0"/>
      <c r="KWT266" s="0"/>
      <c r="KWU266" s="0"/>
      <c r="KWV266" s="0"/>
      <c r="KWW266" s="0"/>
      <c r="KWX266" s="0"/>
      <c r="KWY266" s="0"/>
      <c r="KWZ266" s="0"/>
      <c r="KXA266" s="0"/>
      <c r="KXB266" s="0"/>
      <c r="KXC266" s="0"/>
      <c r="KXD266" s="0"/>
      <c r="KXE266" s="0"/>
      <c r="KXF266" s="0"/>
      <c r="KXG266" s="0"/>
      <c r="KXH266" s="0"/>
      <c r="KXI266" s="0"/>
      <c r="KXJ266" s="0"/>
      <c r="KXK266" s="0"/>
      <c r="KXL266" s="0"/>
      <c r="KXM266" s="0"/>
      <c r="KXN266" s="0"/>
      <c r="KXO266" s="0"/>
      <c r="KXP266" s="0"/>
      <c r="KXQ266" s="0"/>
      <c r="KXR266" s="0"/>
      <c r="KXS266" s="0"/>
      <c r="KXT266" s="0"/>
      <c r="KXU266" s="0"/>
      <c r="KXV266" s="0"/>
      <c r="KXW266" s="0"/>
      <c r="KXX266" s="0"/>
      <c r="KXY266" s="0"/>
      <c r="KXZ266" s="0"/>
      <c r="KYA266" s="0"/>
      <c r="KYB266" s="0"/>
      <c r="KYC266" s="0"/>
      <c r="KYD266" s="0"/>
      <c r="KYE266" s="0"/>
      <c r="KYF266" s="0"/>
      <c r="KYG266" s="0"/>
      <c r="KYH266" s="0"/>
      <c r="KYI266" s="0"/>
      <c r="KYJ266" s="0"/>
      <c r="KYK266" s="0"/>
      <c r="KYL266" s="0"/>
      <c r="KYM266" s="0"/>
      <c r="KYN266" s="0"/>
      <c r="KYO266" s="0"/>
      <c r="KYP266" s="0"/>
      <c r="KYQ266" s="0"/>
      <c r="KYR266" s="0"/>
      <c r="KYS266" s="0"/>
      <c r="KYT266" s="0"/>
      <c r="KYU266" s="0"/>
      <c r="KYV266" s="0"/>
      <c r="KYW266" s="0"/>
      <c r="KYX266" s="0"/>
      <c r="KYY266" s="0"/>
      <c r="KYZ266" s="0"/>
      <c r="KZA266" s="0"/>
      <c r="KZB266" s="0"/>
      <c r="KZC266" s="0"/>
      <c r="KZD266" s="0"/>
      <c r="KZE266" s="0"/>
      <c r="KZF266" s="0"/>
      <c r="KZG266" s="0"/>
      <c r="KZH266" s="0"/>
      <c r="KZI266" s="0"/>
      <c r="KZJ266" s="0"/>
      <c r="KZK266" s="0"/>
      <c r="KZL266" s="0"/>
      <c r="KZM266" s="0"/>
      <c r="KZN266" s="0"/>
      <c r="KZO266" s="0"/>
      <c r="KZP266" s="0"/>
      <c r="KZQ266" s="0"/>
      <c r="KZR266" s="0"/>
      <c r="KZS266" s="0"/>
      <c r="KZT266" s="0"/>
      <c r="KZU266" s="0"/>
      <c r="KZV266" s="0"/>
      <c r="KZW266" s="0"/>
      <c r="KZX266" s="0"/>
      <c r="KZY266" s="0"/>
      <c r="KZZ266" s="0"/>
      <c r="LAA266" s="0"/>
      <c r="LAB266" s="0"/>
      <c r="LAC266" s="0"/>
      <c r="LAD266" s="0"/>
      <c r="LAE266" s="0"/>
      <c r="LAF266" s="0"/>
      <c r="LAG266" s="0"/>
      <c r="LAH266" s="0"/>
      <c r="LAI266" s="0"/>
      <c r="LAJ266" s="0"/>
      <c r="LAK266" s="0"/>
      <c r="LAL266" s="0"/>
      <c r="LAM266" s="0"/>
      <c r="LAN266" s="0"/>
      <c r="LAO266" s="0"/>
      <c r="LAP266" s="0"/>
      <c r="LAQ266" s="0"/>
      <c r="LAR266" s="0"/>
      <c r="LAS266" s="0"/>
      <c r="LAT266" s="0"/>
      <c r="LAU266" s="0"/>
      <c r="LAV266" s="0"/>
      <c r="LAW266" s="0"/>
      <c r="LAX266" s="0"/>
      <c r="LAY266" s="0"/>
      <c r="LAZ266" s="0"/>
      <c r="LBA266" s="0"/>
      <c r="LBB266" s="0"/>
      <c r="LBC266" s="0"/>
      <c r="LBD266" s="0"/>
      <c r="LBE266" s="0"/>
      <c r="LBF266" s="0"/>
      <c r="LBG266" s="0"/>
      <c r="LBH266" s="0"/>
      <c r="LBI266" s="0"/>
      <c r="LBJ266" s="0"/>
      <c r="LBK266" s="0"/>
      <c r="LBL266" s="0"/>
      <c r="LBM266" s="0"/>
      <c r="LBN266" s="0"/>
      <c r="LBO266" s="0"/>
      <c r="LBP266" s="0"/>
      <c r="LBQ266" s="0"/>
      <c r="LBR266" s="0"/>
      <c r="LBS266" s="0"/>
      <c r="LBT266" s="0"/>
      <c r="LBU266" s="0"/>
      <c r="LBV266" s="0"/>
      <c r="LBW266" s="0"/>
      <c r="LBX266" s="0"/>
      <c r="LBY266" s="0"/>
      <c r="LBZ266" s="0"/>
      <c r="LCA266" s="0"/>
      <c r="LCB266" s="0"/>
      <c r="LCC266" s="0"/>
      <c r="LCD266" s="0"/>
      <c r="LCE266" s="0"/>
      <c r="LCF266" s="0"/>
      <c r="LCG266" s="0"/>
      <c r="LCH266" s="0"/>
      <c r="LCI266" s="0"/>
      <c r="LCJ266" s="0"/>
      <c r="LCK266" s="0"/>
      <c r="LCL266" s="0"/>
      <c r="LCM266" s="0"/>
      <c r="LCN266" s="0"/>
      <c r="LCO266" s="0"/>
      <c r="LCP266" s="0"/>
      <c r="LCQ266" s="0"/>
      <c r="LCR266" s="0"/>
      <c r="LCS266" s="0"/>
      <c r="LCT266" s="0"/>
      <c r="LCU266" s="0"/>
      <c r="LCV266" s="0"/>
      <c r="LCW266" s="0"/>
      <c r="LCX266" s="0"/>
      <c r="LCY266" s="0"/>
      <c r="LCZ266" s="0"/>
      <c r="LDA266" s="0"/>
      <c r="LDB266" s="0"/>
      <c r="LDC266" s="0"/>
      <c r="LDD266" s="0"/>
      <c r="LDE266" s="0"/>
      <c r="LDF266" s="0"/>
      <c r="LDG266" s="0"/>
      <c r="LDH266" s="0"/>
      <c r="LDI266" s="0"/>
      <c r="LDJ266" s="0"/>
      <c r="LDK266" s="0"/>
      <c r="LDL266" s="0"/>
      <c r="LDM266" s="0"/>
      <c r="LDN266" s="0"/>
      <c r="LDO266" s="0"/>
      <c r="LDP266" s="0"/>
      <c r="LDQ266" s="0"/>
      <c r="LDR266" s="0"/>
      <c r="LDS266" s="0"/>
      <c r="LDT266" s="0"/>
      <c r="LDU266" s="0"/>
      <c r="LDV266" s="0"/>
      <c r="LDW266" s="0"/>
      <c r="LDX266" s="0"/>
      <c r="LDY266" s="0"/>
      <c r="LDZ266" s="0"/>
      <c r="LEA266" s="0"/>
      <c r="LEB266" s="0"/>
      <c r="LEC266" s="0"/>
      <c r="LED266" s="0"/>
      <c r="LEE266" s="0"/>
      <c r="LEF266" s="0"/>
      <c r="LEG266" s="0"/>
      <c r="LEH266" s="0"/>
      <c r="LEI266" s="0"/>
      <c r="LEJ266" s="0"/>
      <c r="LEK266" s="0"/>
      <c r="LEL266" s="0"/>
      <c r="LEM266" s="0"/>
      <c r="LEN266" s="0"/>
      <c r="LEO266" s="0"/>
      <c r="LEP266" s="0"/>
      <c r="LEQ266" s="0"/>
      <c r="LER266" s="0"/>
      <c r="LES266" s="0"/>
      <c r="LET266" s="0"/>
      <c r="LEU266" s="0"/>
      <c r="LEV266" s="0"/>
      <c r="LEW266" s="0"/>
      <c r="LEX266" s="0"/>
      <c r="LEY266" s="0"/>
      <c r="LEZ266" s="0"/>
      <c r="LFA266" s="0"/>
      <c r="LFB266" s="0"/>
      <c r="LFC266" s="0"/>
      <c r="LFD266" s="0"/>
      <c r="LFE266" s="0"/>
      <c r="LFF266" s="0"/>
      <c r="LFG266" s="0"/>
      <c r="LFH266" s="0"/>
      <c r="LFI266" s="0"/>
      <c r="LFJ266" s="0"/>
      <c r="LFK266" s="0"/>
      <c r="LFL266" s="0"/>
      <c r="LFM266" s="0"/>
      <c r="LFN266" s="0"/>
      <c r="LFO266" s="0"/>
      <c r="LFP266" s="0"/>
      <c r="LFQ266" s="0"/>
      <c r="LFR266" s="0"/>
      <c r="LFS266" s="0"/>
      <c r="LFT266" s="0"/>
      <c r="LFU266" s="0"/>
      <c r="LFV266" s="0"/>
      <c r="LFW266" s="0"/>
      <c r="LFX266" s="0"/>
      <c r="LFY266" s="0"/>
      <c r="LFZ266" s="0"/>
      <c r="LGA266" s="0"/>
      <c r="LGB266" s="0"/>
      <c r="LGC266" s="0"/>
      <c r="LGD266" s="0"/>
      <c r="LGE266" s="0"/>
      <c r="LGF266" s="0"/>
      <c r="LGG266" s="0"/>
      <c r="LGH266" s="0"/>
      <c r="LGI266" s="0"/>
      <c r="LGJ266" s="0"/>
      <c r="LGK266" s="0"/>
      <c r="LGL266" s="0"/>
      <c r="LGM266" s="0"/>
      <c r="LGN266" s="0"/>
      <c r="LGO266" s="0"/>
      <c r="LGP266" s="0"/>
      <c r="LGQ266" s="0"/>
      <c r="LGR266" s="0"/>
      <c r="LGS266" s="0"/>
      <c r="LGT266" s="0"/>
      <c r="LGU266" s="0"/>
      <c r="LGV266" s="0"/>
      <c r="LGW266" s="0"/>
      <c r="LGX266" s="0"/>
      <c r="LGY266" s="0"/>
      <c r="LGZ266" s="0"/>
      <c r="LHA266" s="0"/>
      <c r="LHB266" s="0"/>
      <c r="LHC266" s="0"/>
      <c r="LHD266" s="0"/>
      <c r="LHE266" s="0"/>
      <c r="LHF266" s="0"/>
      <c r="LHG266" s="0"/>
      <c r="LHH266" s="0"/>
      <c r="LHI266" s="0"/>
      <c r="LHJ266" s="0"/>
      <c r="LHK266" s="0"/>
      <c r="LHL266" s="0"/>
      <c r="LHM266" s="0"/>
      <c r="LHN266" s="0"/>
      <c r="LHO266" s="0"/>
      <c r="LHP266" s="0"/>
      <c r="LHQ266" s="0"/>
      <c r="LHR266" s="0"/>
      <c r="LHS266" s="0"/>
      <c r="LHT266" s="0"/>
      <c r="LHU266" s="0"/>
      <c r="LHV266" s="0"/>
      <c r="LHW266" s="0"/>
      <c r="LHX266" s="0"/>
      <c r="LHY266" s="0"/>
      <c r="LHZ266" s="0"/>
      <c r="LIA266" s="0"/>
      <c r="LIB266" s="0"/>
      <c r="LIC266" s="0"/>
      <c r="LID266" s="0"/>
      <c r="LIE266" s="0"/>
      <c r="LIF266" s="0"/>
      <c r="LIG266" s="0"/>
      <c r="LIH266" s="0"/>
      <c r="LII266" s="0"/>
      <c r="LIJ266" s="0"/>
      <c r="LIK266" s="0"/>
      <c r="LIL266" s="0"/>
      <c r="LIM266" s="0"/>
      <c r="LIN266" s="0"/>
      <c r="LIO266" s="0"/>
      <c r="LIP266" s="0"/>
      <c r="LIQ266" s="0"/>
      <c r="LIR266" s="0"/>
      <c r="LIS266" s="0"/>
      <c r="LIT266" s="0"/>
      <c r="LIU266" s="0"/>
      <c r="LIV266" s="0"/>
      <c r="LIW266" s="0"/>
      <c r="LIX266" s="0"/>
      <c r="LIY266" s="0"/>
      <c r="LIZ266" s="0"/>
      <c r="LJA266" s="0"/>
      <c r="LJB266" s="0"/>
      <c r="LJC266" s="0"/>
      <c r="LJD266" s="0"/>
      <c r="LJE266" s="0"/>
      <c r="LJF266" s="0"/>
      <c r="LJG266" s="0"/>
      <c r="LJH266" s="0"/>
      <c r="LJI266" s="0"/>
      <c r="LJJ266" s="0"/>
      <c r="LJK266" s="0"/>
      <c r="LJL266" s="0"/>
      <c r="LJM266" s="0"/>
      <c r="LJN266" s="0"/>
      <c r="LJO266" s="0"/>
      <c r="LJP266" s="0"/>
      <c r="LJQ266" s="0"/>
      <c r="LJR266" s="0"/>
      <c r="LJS266" s="0"/>
      <c r="LJT266" s="0"/>
      <c r="LJU266" s="0"/>
      <c r="LJV266" s="0"/>
      <c r="LJW266" s="0"/>
      <c r="LJX266" s="0"/>
      <c r="LJY266" s="0"/>
      <c r="LJZ266" s="0"/>
      <c r="LKA266" s="0"/>
      <c r="LKB266" s="0"/>
      <c r="LKC266" s="0"/>
      <c r="LKD266" s="0"/>
      <c r="LKE266" s="0"/>
      <c r="LKF266" s="0"/>
      <c r="LKG266" s="0"/>
      <c r="LKH266" s="0"/>
      <c r="LKI266" s="0"/>
      <c r="LKJ266" s="0"/>
      <c r="LKK266" s="0"/>
      <c r="LKL266" s="0"/>
      <c r="LKM266" s="0"/>
      <c r="LKN266" s="0"/>
      <c r="LKO266" s="0"/>
      <c r="LKP266" s="0"/>
      <c r="LKQ266" s="0"/>
      <c r="LKR266" s="0"/>
      <c r="LKS266" s="0"/>
      <c r="LKT266" s="0"/>
      <c r="LKU266" s="0"/>
      <c r="LKV266" s="0"/>
      <c r="LKW266" s="0"/>
      <c r="LKX266" s="0"/>
      <c r="LKY266" s="0"/>
      <c r="LKZ266" s="0"/>
      <c r="LLA266" s="0"/>
      <c r="LLB266" s="0"/>
      <c r="LLC266" s="0"/>
      <c r="LLD266" s="0"/>
      <c r="LLE266" s="0"/>
      <c r="LLF266" s="0"/>
      <c r="LLG266" s="0"/>
      <c r="LLH266" s="0"/>
      <c r="LLI266" s="0"/>
      <c r="LLJ266" s="0"/>
      <c r="LLK266" s="0"/>
      <c r="LLL266" s="0"/>
      <c r="LLM266" s="0"/>
      <c r="LLN266" s="0"/>
      <c r="LLO266" s="0"/>
      <c r="LLP266" s="0"/>
      <c r="LLQ266" s="0"/>
      <c r="LLR266" s="0"/>
      <c r="LLS266" s="0"/>
      <c r="LLT266" s="0"/>
      <c r="LLU266" s="0"/>
      <c r="LLV266" s="0"/>
      <c r="LLW266" s="0"/>
      <c r="LLX266" s="0"/>
      <c r="LLY266" s="0"/>
      <c r="LLZ266" s="0"/>
      <c r="LMA266" s="0"/>
      <c r="LMB266" s="0"/>
      <c r="LMC266" s="0"/>
      <c r="LMD266" s="0"/>
      <c r="LME266" s="0"/>
      <c r="LMF266" s="0"/>
      <c r="LMG266" s="0"/>
      <c r="LMH266" s="0"/>
      <c r="LMI266" s="0"/>
      <c r="LMJ266" s="0"/>
      <c r="LMK266" s="0"/>
      <c r="LML266" s="0"/>
      <c r="LMM266" s="0"/>
      <c r="LMN266" s="0"/>
      <c r="LMO266" s="0"/>
      <c r="LMP266" s="0"/>
      <c r="LMQ266" s="0"/>
      <c r="LMR266" s="0"/>
      <c r="LMS266" s="0"/>
      <c r="LMT266" s="0"/>
      <c r="LMU266" s="0"/>
      <c r="LMV266" s="0"/>
      <c r="LMW266" s="0"/>
      <c r="LMX266" s="0"/>
      <c r="LMY266" s="0"/>
      <c r="LMZ266" s="0"/>
      <c r="LNA266" s="0"/>
      <c r="LNB266" s="0"/>
      <c r="LNC266" s="0"/>
      <c r="LND266" s="0"/>
      <c r="LNE266" s="0"/>
      <c r="LNF266" s="0"/>
      <c r="LNG266" s="0"/>
      <c r="LNH266" s="0"/>
      <c r="LNI266" s="0"/>
      <c r="LNJ266" s="0"/>
      <c r="LNK266" s="0"/>
      <c r="LNL266" s="0"/>
      <c r="LNM266" s="0"/>
      <c r="LNN266" s="0"/>
      <c r="LNO266" s="0"/>
      <c r="LNP266" s="0"/>
      <c r="LNQ266" s="0"/>
      <c r="LNR266" s="0"/>
      <c r="LNS266" s="0"/>
      <c r="LNT266" s="0"/>
      <c r="LNU266" s="0"/>
      <c r="LNV266" s="0"/>
      <c r="LNW266" s="0"/>
      <c r="LNX266" s="0"/>
      <c r="LNY266" s="0"/>
      <c r="LNZ266" s="0"/>
      <c r="LOA266" s="0"/>
      <c r="LOB266" s="0"/>
      <c r="LOC266" s="0"/>
      <c r="LOD266" s="0"/>
      <c r="LOE266" s="0"/>
      <c r="LOF266" s="0"/>
      <c r="LOG266" s="0"/>
      <c r="LOH266" s="0"/>
      <c r="LOI266" s="0"/>
      <c r="LOJ266" s="0"/>
      <c r="LOK266" s="0"/>
      <c r="LOL266" s="0"/>
      <c r="LOM266" s="0"/>
      <c r="LON266" s="0"/>
      <c r="LOO266" s="0"/>
      <c r="LOP266" s="0"/>
      <c r="LOQ266" s="0"/>
      <c r="LOR266" s="0"/>
      <c r="LOS266" s="0"/>
      <c r="LOT266" s="0"/>
      <c r="LOU266" s="0"/>
      <c r="LOV266" s="0"/>
      <c r="LOW266" s="0"/>
      <c r="LOX266" s="0"/>
      <c r="LOY266" s="0"/>
      <c r="LOZ266" s="0"/>
      <c r="LPA266" s="0"/>
      <c r="LPB266" s="0"/>
      <c r="LPC266" s="0"/>
      <c r="LPD266" s="0"/>
      <c r="LPE266" s="0"/>
      <c r="LPF266" s="0"/>
      <c r="LPG266" s="0"/>
      <c r="LPH266" s="0"/>
      <c r="LPI266" s="0"/>
      <c r="LPJ266" s="0"/>
      <c r="LPK266" s="0"/>
      <c r="LPL266" s="0"/>
      <c r="LPM266" s="0"/>
      <c r="LPN266" s="0"/>
      <c r="LPO266" s="0"/>
      <c r="LPP266" s="0"/>
      <c r="LPQ266" s="0"/>
      <c r="LPR266" s="0"/>
      <c r="LPS266" s="0"/>
      <c r="LPT266" s="0"/>
      <c r="LPU266" s="0"/>
      <c r="LPV266" s="0"/>
      <c r="LPW266" s="0"/>
      <c r="LPX266" s="0"/>
      <c r="LPY266" s="0"/>
      <c r="LPZ266" s="0"/>
      <c r="LQA266" s="0"/>
      <c r="LQB266" s="0"/>
      <c r="LQC266" s="0"/>
      <c r="LQD266" s="0"/>
      <c r="LQE266" s="0"/>
      <c r="LQF266" s="0"/>
      <c r="LQG266" s="0"/>
      <c r="LQH266" s="0"/>
      <c r="LQI266" s="0"/>
      <c r="LQJ266" s="0"/>
      <c r="LQK266" s="0"/>
      <c r="LQL266" s="0"/>
      <c r="LQM266" s="0"/>
      <c r="LQN266" s="0"/>
      <c r="LQO266" s="0"/>
      <c r="LQP266" s="0"/>
      <c r="LQQ266" s="0"/>
      <c r="LQR266" s="0"/>
      <c r="LQS266" s="0"/>
      <c r="LQT266" s="0"/>
      <c r="LQU266" s="0"/>
      <c r="LQV266" s="0"/>
      <c r="LQW266" s="0"/>
      <c r="LQX266" s="0"/>
      <c r="LQY266" s="0"/>
      <c r="LQZ266" s="0"/>
      <c r="LRA266" s="0"/>
      <c r="LRB266" s="0"/>
      <c r="LRC266" s="0"/>
      <c r="LRD266" s="0"/>
      <c r="LRE266" s="0"/>
      <c r="LRF266" s="0"/>
      <c r="LRG266" s="0"/>
      <c r="LRH266" s="0"/>
      <c r="LRI266" s="0"/>
      <c r="LRJ266" s="0"/>
      <c r="LRK266" s="0"/>
      <c r="LRL266" s="0"/>
      <c r="LRM266" s="0"/>
      <c r="LRN266" s="0"/>
      <c r="LRO266" s="0"/>
      <c r="LRP266" s="0"/>
      <c r="LRQ266" s="0"/>
      <c r="LRR266" s="0"/>
      <c r="LRS266" s="0"/>
      <c r="LRT266" s="0"/>
      <c r="LRU266" s="0"/>
      <c r="LRV266" s="0"/>
      <c r="LRW266" s="0"/>
      <c r="LRX266" s="0"/>
      <c r="LRY266" s="0"/>
      <c r="LRZ266" s="0"/>
      <c r="LSA266" s="0"/>
      <c r="LSB266" s="0"/>
      <c r="LSC266" s="0"/>
      <c r="LSD266" s="0"/>
      <c r="LSE266" s="0"/>
      <c r="LSF266" s="0"/>
      <c r="LSG266" s="0"/>
      <c r="LSH266" s="0"/>
      <c r="LSI266" s="0"/>
      <c r="LSJ266" s="0"/>
      <c r="LSK266" s="0"/>
      <c r="LSL266" s="0"/>
      <c r="LSM266" s="0"/>
      <c r="LSN266" s="0"/>
      <c r="LSO266" s="0"/>
      <c r="LSP266" s="0"/>
      <c r="LSQ266" s="0"/>
      <c r="LSR266" s="0"/>
      <c r="LSS266" s="0"/>
      <c r="LST266" s="0"/>
      <c r="LSU266" s="0"/>
      <c r="LSV266" s="0"/>
      <c r="LSW266" s="0"/>
      <c r="LSX266" s="0"/>
      <c r="LSY266" s="0"/>
      <c r="LSZ266" s="0"/>
      <c r="LTA266" s="0"/>
      <c r="LTB266" s="0"/>
      <c r="LTC266" s="0"/>
      <c r="LTD266" s="0"/>
      <c r="LTE266" s="0"/>
      <c r="LTF266" s="0"/>
      <c r="LTG266" s="0"/>
      <c r="LTH266" s="0"/>
      <c r="LTI266" s="0"/>
      <c r="LTJ266" s="0"/>
      <c r="LTK266" s="0"/>
      <c r="LTL266" s="0"/>
      <c r="LTM266" s="0"/>
      <c r="LTN266" s="0"/>
      <c r="LTO266" s="0"/>
      <c r="LTP266" s="0"/>
      <c r="LTQ266" s="0"/>
      <c r="LTR266" s="0"/>
      <c r="LTS266" s="0"/>
      <c r="LTT266" s="0"/>
      <c r="LTU266" s="0"/>
      <c r="LTV266" s="0"/>
      <c r="LTW266" s="0"/>
      <c r="LTX266" s="0"/>
      <c r="LTY266" s="0"/>
      <c r="LTZ266" s="0"/>
      <c r="LUA266" s="0"/>
      <c r="LUB266" s="0"/>
      <c r="LUC266" s="0"/>
      <c r="LUD266" s="0"/>
      <c r="LUE266" s="0"/>
      <c r="LUF266" s="0"/>
      <c r="LUG266" s="0"/>
      <c r="LUH266" s="0"/>
      <c r="LUI266" s="0"/>
      <c r="LUJ266" s="0"/>
      <c r="LUK266" s="0"/>
      <c r="LUL266" s="0"/>
      <c r="LUM266" s="0"/>
      <c r="LUN266" s="0"/>
      <c r="LUO266" s="0"/>
      <c r="LUP266" s="0"/>
      <c r="LUQ266" s="0"/>
      <c r="LUR266" s="0"/>
      <c r="LUS266" s="0"/>
      <c r="LUT266" s="0"/>
      <c r="LUU266" s="0"/>
      <c r="LUV266" s="0"/>
      <c r="LUW266" s="0"/>
      <c r="LUX266" s="0"/>
      <c r="LUY266" s="0"/>
      <c r="LUZ266" s="0"/>
      <c r="LVA266" s="0"/>
      <c r="LVB266" s="0"/>
      <c r="LVC266" s="0"/>
      <c r="LVD266" s="0"/>
      <c r="LVE266" s="0"/>
      <c r="LVF266" s="0"/>
      <c r="LVG266" s="0"/>
      <c r="LVH266" s="0"/>
      <c r="LVI266" s="0"/>
      <c r="LVJ266" s="0"/>
      <c r="LVK266" s="0"/>
      <c r="LVL266" s="0"/>
      <c r="LVM266" s="0"/>
      <c r="LVN266" s="0"/>
      <c r="LVO266" s="0"/>
      <c r="LVP266" s="0"/>
      <c r="LVQ266" s="0"/>
      <c r="LVR266" s="0"/>
      <c r="LVS266" s="0"/>
      <c r="LVT266" s="0"/>
      <c r="LVU266" s="0"/>
      <c r="LVV266" s="0"/>
      <c r="LVW266" s="0"/>
      <c r="LVX266" s="0"/>
      <c r="LVY266" s="0"/>
      <c r="LVZ266" s="0"/>
      <c r="LWA266" s="0"/>
      <c r="LWB266" s="0"/>
      <c r="LWC266" s="0"/>
      <c r="LWD266" s="0"/>
      <c r="LWE266" s="0"/>
      <c r="LWF266" s="0"/>
      <c r="LWG266" s="0"/>
      <c r="LWH266" s="0"/>
      <c r="LWI266" s="0"/>
      <c r="LWJ266" s="0"/>
      <c r="LWK266" s="0"/>
      <c r="LWL266" s="0"/>
      <c r="LWM266" s="0"/>
      <c r="LWN266" s="0"/>
      <c r="LWO266" s="0"/>
      <c r="LWP266" s="0"/>
      <c r="LWQ266" s="0"/>
      <c r="LWR266" s="0"/>
      <c r="LWS266" s="0"/>
      <c r="LWT266" s="0"/>
      <c r="LWU266" s="0"/>
      <c r="LWV266" s="0"/>
      <c r="LWW266" s="0"/>
      <c r="LWX266" s="0"/>
      <c r="LWY266" s="0"/>
      <c r="LWZ266" s="0"/>
      <c r="LXA266" s="0"/>
      <c r="LXB266" s="0"/>
      <c r="LXC266" s="0"/>
      <c r="LXD266" s="0"/>
      <c r="LXE266" s="0"/>
      <c r="LXF266" s="0"/>
      <c r="LXG266" s="0"/>
      <c r="LXH266" s="0"/>
      <c r="LXI266" s="0"/>
      <c r="LXJ266" s="0"/>
      <c r="LXK266" s="0"/>
      <c r="LXL266" s="0"/>
      <c r="LXM266" s="0"/>
      <c r="LXN266" s="0"/>
      <c r="LXO266" s="0"/>
      <c r="LXP266" s="0"/>
      <c r="LXQ266" s="0"/>
      <c r="LXR266" s="0"/>
      <c r="LXS266" s="0"/>
      <c r="LXT266" s="0"/>
      <c r="LXU266" s="0"/>
      <c r="LXV266" s="0"/>
      <c r="LXW266" s="0"/>
      <c r="LXX266" s="0"/>
      <c r="LXY266" s="0"/>
      <c r="LXZ266" s="0"/>
      <c r="LYA266" s="0"/>
      <c r="LYB266" s="0"/>
      <c r="LYC266" s="0"/>
      <c r="LYD266" s="0"/>
      <c r="LYE266" s="0"/>
      <c r="LYF266" s="0"/>
      <c r="LYG266" s="0"/>
      <c r="LYH266" s="0"/>
      <c r="LYI266" s="0"/>
      <c r="LYJ266" s="0"/>
      <c r="LYK266" s="0"/>
      <c r="LYL266" s="0"/>
      <c r="LYM266" s="0"/>
      <c r="LYN266" s="0"/>
      <c r="LYO266" s="0"/>
      <c r="LYP266" s="0"/>
      <c r="LYQ266" s="0"/>
      <c r="LYR266" s="0"/>
      <c r="LYS266" s="0"/>
      <c r="LYT266" s="0"/>
      <c r="LYU266" s="0"/>
      <c r="LYV266" s="0"/>
      <c r="LYW266" s="0"/>
      <c r="LYX266" s="0"/>
      <c r="LYY266" s="0"/>
      <c r="LYZ266" s="0"/>
      <c r="LZA266" s="0"/>
      <c r="LZB266" s="0"/>
      <c r="LZC266" s="0"/>
      <c r="LZD266" s="0"/>
      <c r="LZE266" s="0"/>
      <c r="LZF266" s="0"/>
      <c r="LZG266" s="0"/>
      <c r="LZH266" s="0"/>
      <c r="LZI266" s="0"/>
      <c r="LZJ266" s="0"/>
      <c r="LZK266" s="0"/>
      <c r="LZL266" s="0"/>
      <c r="LZM266" s="0"/>
      <c r="LZN266" s="0"/>
      <c r="LZO266" s="0"/>
      <c r="LZP266" s="0"/>
      <c r="LZQ266" s="0"/>
      <c r="LZR266" s="0"/>
      <c r="LZS266" s="0"/>
      <c r="LZT266" s="0"/>
      <c r="LZU266" s="0"/>
      <c r="LZV266" s="0"/>
      <c r="LZW266" s="0"/>
      <c r="LZX266" s="0"/>
      <c r="LZY266" s="0"/>
      <c r="LZZ266" s="0"/>
      <c r="MAA266" s="0"/>
      <c r="MAB266" s="0"/>
      <c r="MAC266" s="0"/>
      <c r="MAD266" s="0"/>
      <c r="MAE266" s="0"/>
      <c r="MAF266" s="0"/>
      <c r="MAG266" s="0"/>
      <c r="MAH266" s="0"/>
      <c r="MAI266" s="0"/>
      <c r="MAJ266" s="0"/>
      <c r="MAK266" s="0"/>
      <c r="MAL266" s="0"/>
      <c r="MAM266" s="0"/>
      <c r="MAN266" s="0"/>
      <c r="MAO266" s="0"/>
      <c r="MAP266" s="0"/>
      <c r="MAQ266" s="0"/>
      <c r="MAR266" s="0"/>
      <c r="MAS266" s="0"/>
      <c r="MAT266" s="0"/>
      <c r="MAU266" s="0"/>
      <c r="MAV266" s="0"/>
      <c r="MAW266" s="0"/>
      <c r="MAX266" s="0"/>
      <c r="MAY266" s="0"/>
      <c r="MAZ266" s="0"/>
      <c r="MBA266" s="0"/>
      <c r="MBB266" s="0"/>
      <c r="MBC266" s="0"/>
      <c r="MBD266" s="0"/>
      <c r="MBE266" s="0"/>
      <c r="MBF266" s="0"/>
      <c r="MBG266" s="0"/>
      <c r="MBH266" s="0"/>
      <c r="MBI266" s="0"/>
      <c r="MBJ266" s="0"/>
      <c r="MBK266" s="0"/>
      <c r="MBL266" s="0"/>
      <c r="MBM266" s="0"/>
      <c r="MBN266" s="0"/>
      <c r="MBO266" s="0"/>
      <c r="MBP266" s="0"/>
      <c r="MBQ266" s="0"/>
      <c r="MBR266" s="0"/>
      <c r="MBS266" s="0"/>
      <c r="MBT266" s="0"/>
      <c r="MBU266" s="0"/>
      <c r="MBV266" s="0"/>
      <c r="MBW266" s="0"/>
      <c r="MBX266" s="0"/>
      <c r="MBY266" s="0"/>
      <c r="MBZ266" s="0"/>
      <c r="MCA266" s="0"/>
      <c r="MCB266" s="0"/>
      <c r="MCC266" s="0"/>
      <c r="MCD266" s="0"/>
      <c r="MCE266" s="0"/>
      <c r="MCF266" s="0"/>
      <c r="MCG266" s="0"/>
      <c r="MCH266" s="0"/>
      <c r="MCI266" s="0"/>
      <c r="MCJ266" s="0"/>
      <c r="MCK266" s="0"/>
      <c r="MCL266" s="0"/>
      <c r="MCM266" s="0"/>
      <c r="MCN266" s="0"/>
      <c r="MCO266" s="0"/>
      <c r="MCP266" s="0"/>
      <c r="MCQ266" s="0"/>
      <c r="MCR266" s="0"/>
      <c r="MCS266" s="0"/>
      <c r="MCT266" s="0"/>
      <c r="MCU266" s="0"/>
      <c r="MCV266" s="0"/>
      <c r="MCW266" s="0"/>
      <c r="MCX266" s="0"/>
      <c r="MCY266" s="0"/>
      <c r="MCZ266" s="0"/>
      <c r="MDA266" s="0"/>
      <c r="MDB266" s="0"/>
      <c r="MDC266" s="0"/>
      <c r="MDD266" s="0"/>
      <c r="MDE266" s="0"/>
      <c r="MDF266" s="0"/>
      <c r="MDG266" s="0"/>
      <c r="MDH266" s="0"/>
      <c r="MDI266" s="0"/>
      <c r="MDJ266" s="0"/>
      <c r="MDK266" s="0"/>
      <c r="MDL266" s="0"/>
      <c r="MDM266" s="0"/>
      <c r="MDN266" s="0"/>
      <c r="MDO266" s="0"/>
      <c r="MDP266" s="0"/>
      <c r="MDQ266" s="0"/>
      <c r="MDR266" s="0"/>
      <c r="MDS266" s="0"/>
      <c r="MDT266" s="0"/>
      <c r="MDU266" s="0"/>
      <c r="MDV266" s="0"/>
      <c r="MDW266" s="0"/>
      <c r="MDX266" s="0"/>
      <c r="MDY266" s="0"/>
      <c r="MDZ266" s="0"/>
      <c r="MEA266" s="0"/>
      <c r="MEB266" s="0"/>
      <c r="MEC266" s="0"/>
      <c r="MED266" s="0"/>
      <c r="MEE266" s="0"/>
      <c r="MEF266" s="0"/>
      <c r="MEG266" s="0"/>
      <c r="MEH266" s="0"/>
      <c r="MEI266" s="0"/>
      <c r="MEJ266" s="0"/>
      <c r="MEK266" s="0"/>
      <c r="MEL266" s="0"/>
      <c r="MEM266" s="0"/>
      <c r="MEN266" s="0"/>
      <c r="MEO266" s="0"/>
      <c r="MEP266" s="0"/>
      <c r="MEQ266" s="0"/>
      <c r="MER266" s="0"/>
      <c r="MES266" s="0"/>
      <c r="MET266" s="0"/>
      <c r="MEU266" s="0"/>
      <c r="MEV266" s="0"/>
      <c r="MEW266" s="0"/>
      <c r="MEX266" s="0"/>
      <c r="MEY266" s="0"/>
      <c r="MEZ266" s="0"/>
      <c r="MFA266" s="0"/>
      <c r="MFB266" s="0"/>
      <c r="MFC266" s="0"/>
      <c r="MFD266" s="0"/>
      <c r="MFE266" s="0"/>
      <c r="MFF266" s="0"/>
      <c r="MFG266" s="0"/>
      <c r="MFH266" s="0"/>
      <c r="MFI266" s="0"/>
      <c r="MFJ266" s="0"/>
      <c r="MFK266" s="0"/>
      <c r="MFL266" s="0"/>
      <c r="MFM266" s="0"/>
      <c r="MFN266" s="0"/>
      <c r="MFO266" s="0"/>
      <c r="MFP266" s="0"/>
      <c r="MFQ266" s="0"/>
      <c r="MFR266" s="0"/>
      <c r="MFS266" s="0"/>
      <c r="MFT266" s="0"/>
      <c r="MFU266" s="0"/>
      <c r="MFV266" s="0"/>
      <c r="MFW266" s="0"/>
      <c r="MFX266" s="0"/>
      <c r="MFY266" s="0"/>
      <c r="MFZ266" s="0"/>
      <c r="MGA266" s="0"/>
      <c r="MGB266" s="0"/>
      <c r="MGC266" s="0"/>
      <c r="MGD266" s="0"/>
      <c r="MGE266" s="0"/>
      <c r="MGF266" s="0"/>
      <c r="MGG266" s="0"/>
      <c r="MGH266" s="0"/>
      <c r="MGI266" s="0"/>
      <c r="MGJ266" s="0"/>
      <c r="MGK266" s="0"/>
      <c r="MGL266" s="0"/>
      <c r="MGM266" s="0"/>
      <c r="MGN266" s="0"/>
      <c r="MGO266" s="0"/>
      <c r="MGP266" s="0"/>
      <c r="MGQ266" s="0"/>
      <c r="MGR266" s="0"/>
      <c r="MGS266" s="0"/>
      <c r="MGT266" s="0"/>
      <c r="MGU266" s="0"/>
      <c r="MGV266" s="0"/>
      <c r="MGW266" s="0"/>
      <c r="MGX266" s="0"/>
      <c r="MGY266" s="0"/>
      <c r="MGZ266" s="0"/>
      <c r="MHA266" s="0"/>
      <c r="MHB266" s="0"/>
      <c r="MHC266" s="0"/>
      <c r="MHD266" s="0"/>
      <c r="MHE266" s="0"/>
      <c r="MHF266" s="0"/>
      <c r="MHG266" s="0"/>
      <c r="MHH266" s="0"/>
      <c r="MHI266" s="0"/>
      <c r="MHJ266" s="0"/>
      <c r="MHK266" s="0"/>
      <c r="MHL266" s="0"/>
      <c r="MHM266" s="0"/>
      <c r="MHN266" s="0"/>
      <c r="MHO266" s="0"/>
      <c r="MHP266" s="0"/>
      <c r="MHQ266" s="0"/>
      <c r="MHR266" s="0"/>
      <c r="MHS266" s="0"/>
      <c r="MHT266" s="0"/>
      <c r="MHU266" s="0"/>
      <c r="MHV266" s="0"/>
      <c r="MHW266" s="0"/>
      <c r="MHX266" s="0"/>
      <c r="MHY266" s="0"/>
      <c r="MHZ266" s="0"/>
      <c r="MIA266" s="0"/>
      <c r="MIB266" s="0"/>
      <c r="MIC266" s="0"/>
      <c r="MID266" s="0"/>
      <c r="MIE266" s="0"/>
      <c r="MIF266" s="0"/>
      <c r="MIG266" s="0"/>
      <c r="MIH266" s="0"/>
      <c r="MII266" s="0"/>
      <c r="MIJ266" s="0"/>
      <c r="MIK266" s="0"/>
      <c r="MIL266" s="0"/>
      <c r="MIM266" s="0"/>
      <c r="MIN266" s="0"/>
      <c r="MIO266" s="0"/>
      <c r="MIP266" s="0"/>
      <c r="MIQ266" s="0"/>
      <c r="MIR266" s="0"/>
      <c r="MIS266" s="0"/>
      <c r="MIT266" s="0"/>
      <c r="MIU266" s="0"/>
      <c r="MIV266" s="0"/>
      <c r="MIW266" s="0"/>
      <c r="MIX266" s="0"/>
      <c r="MIY266" s="0"/>
      <c r="MIZ266" s="0"/>
      <c r="MJA266" s="0"/>
      <c r="MJB266" s="0"/>
      <c r="MJC266" s="0"/>
      <c r="MJD266" s="0"/>
      <c r="MJE266" s="0"/>
      <c r="MJF266" s="0"/>
      <c r="MJG266" s="0"/>
      <c r="MJH266" s="0"/>
      <c r="MJI266" s="0"/>
      <c r="MJJ266" s="0"/>
      <c r="MJK266" s="0"/>
      <c r="MJL266" s="0"/>
      <c r="MJM266" s="0"/>
      <c r="MJN266" s="0"/>
      <c r="MJO266" s="0"/>
      <c r="MJP266" s="0"/>
      <c r="MJQ266" s="0"/>
      <c r="MJR266" s="0"/>
      <c r="MJS266" s="0"/>
      <c r="MJT266" s="0"/>
      <c r="MJU266" s="0"/>
      <c r="MJV266" s="0"/>
      <c r="MJW266" s="0"/>
      <c r="MJX266" s="0"/>
      <c r="MJY266" s="0"/>
      <c r="MJZ266" s="0"/>
      <c r="MKA266" s="0"/>
      <c r="MKB266" s="0"/>
      <c r="MKC266" s="0"/>
      <c r="MKD266" s="0"/>
      <c r="MKE266" s="0"/>
      <c r="MKF266" s="0"/>
      <c r="MKG266" s="0"/>
      <c r="MKH266" s="0"/>
      <c r="MKI266" s="0"/>
      <c r="MKJ266" s="0"/>
      <c r="MKK266" s="0"/>
      <c r="MKL266" s="0"/>
      <c r="MKM266" s="0"/>
      <c r="MKN266" s="0"/>
      <c r="MKO266" s="0"/>
      <c r="MKP266" s="0"/>
      <c r="MKQ266" s="0"/>
      <c r="MKR266" s="0"/>
      <c r="MKS266" s="0"/>
      <c r="MKT266" s="0"/>
      <c r="MKU266" s="0"/>
      <c r="MKV266" s="0"/>
      <c r="MKW266" s="0"/>
      <c r="MKX266" s="0"/>
      <c r="MKY266" s="0"/>
      <c r="MKZ266" s="0"/>
      <c r="MLA266" s="0"/>
      <c r="MLB266" s="0"/>
      <c r="MLC266" s="0"/>
      <c r="MLD266" s="0"/>
      <c r="MLE266" s="0"/>
      <c r="MLF266" s="0"/>
      <c r="MLG266" s="0"/>
      <c r="MLH266" s="0"/>
      <c r="MLI266" s="0"/>
      <c r="MLJ266" s="0"/>
      <c r="MLK266" s="0"/>
      <c r="MLL266" s="0"/>
      <c r="MLM266" s="0"/>
      <c r="MLN266" s="0"/>
      <c r="MLO266" s="0"/>
      <c r="MLP266" s="0"/>
      <c r="MLQ266" s="0"/>
      <c r="MLR266" s="0"/>
      <c r="MLS266" s="0"/>
      <c r="MLT266" s="0"/>
      <c r="MLU266" s="0"/>
      <c r="MLV266" s="0"/>
      <c r="MLW266" s="0"/>
      <c r="MLX266" s="0"/>
      <c r="MLY266" s="0"/>
      <c r="MLZ266" s="0"/>
      <c r="MMA266" s="0"/>
      <c r="MMB266" s="0"/>
      <c r="MMC266" s="0"/>
      <c r="MMD266" s="0"/>
      <c r="MME266" s="0"/>
      <c r="MMF266" s="0"/>
      <c r="MMG266" s="0"/>
      <c r="MMH266" s="0"/>
      <c r="MMI266" s="0"/>
      <c r="MMJ266" s="0"/>
      <c r="MMK266" s="0"/>
      <c r="MML266" s="0"/>
      <c r="MMM266" s="0"/>
      <c r="MMN266" s="0"/>
      <c r="MMO266" s="0"/>
      <c r="MMP266" s="0"/>
      <c r="MMQ266" s="0"/>
      <c r="MMR266" s="0"/>
      <c r="MMS266" s="0"/>
      <c r="MMT266" s="0"/>
      <c r="MMU266" s="0"/>
      <c r="MMV266" s="0"/>
      <c r="MMW266" s="0"/>
      <c r="MMX266" s="0"/>
      <c r="MMY266" s="0"/>
      <c r="MMZ266" s="0"/>
      <c r="MNA266" s="0"/>
      <c r="MNB266" s="0"/>
      <c r="MNC266" s="0"/>
      <c r="MND266" s="0"/>
      <c r="MNE266" s="0"/>
      <c r="MNF266" s="0"/>
      <c r="MNG266" s="0"/>
      <c r="MNH266" s="0"/>
      <c r="MNI266" s="0"/>
      <c r="MNJ266" s="0"/>
      <c r="MNK266" s="0"/>
      <c r="MNL266" s="0"/>
      <c r="MNM266" s="0"/>
      <c r="MNN266" s="0"/>
      <c r="MNO266" s="0"/>
      <c r="MNP266" s="0"/>
      <c r="MNQ266" s="0"/>
      <c r="MNR266" s="0"/>
      <c r="MNS266" s="0"/>
      <c r="MNT266" s="0"/>
      <c r="MNU266" s="0"/>
      <c r="MNV266" s="0"/>
      <c r="MNW266" s="0"/>
      <c r="MNX266" s="0"/>
      <c r="MNY266" s="0"/>
      <c r="MNZ266" s="0"/>
      <c r="MOA266" s="0"/>
      <c r="MOB266" s="0"/>
      <c r="MOC266" s="0"/>
      <c r="MOD266" s="0"/>
      <c r="MOE266" s="0"/>
      <c r="MOF266" s="0"/>
      <c r="MOG266" s="0"/>
      <c r="MOH266" s="0"/>
      <c r="MOI266" s="0"/>
      <c r="MOJ266" s="0"/>
      <c r="MOK266" s="0"/>
      <c r="MOL266" s="0"/>
      <c r="MOM266" s="0"/>
      <c r="MON266" s="0"/>
      <c r="MOO266" s="0"/>
      <c r="MOP266" s="0"/>
      <c r="MOQ266" s="0"/>
      <c r="MOR266" s="0"/>
      <c r="MOS266" s="0"/>
      <c r="MOT266" s="0"/>
      <c r="MOU266" s="0"/>
      <c r="MOV266" s="0"/>
      <c r="MOW266" s="0"/>
      <c r="MOX266" s="0"/>
      <c r="MOY266" s="0"/>
      <c r="MOZ266" s="0"/>
      <c r="MPA266" s="0"/>
      <c r="MPB266" s="0"/>
      <c r="MPC266" s="0"/>
      <c r="MPD266" s="0"/>
      <c r="MPE266" s="0"/>
      <c r="MPF266" s="0"/>
      <c r="MPG266" s="0"/>
      <c r="MPH266" s="0"/>
      <c r="MPI266" s="0"/>
      <c r="MPJ266" s="0"/>
      <c r="MPK266" s="0"/>
      <c r="MPL266" s="0"/>
      <c r="MPM266" s="0"/>
      <c r="MPN266" s="0"/>
      <c r="MPO266" s="0"/>
      <c r="MPP266" s="0"/>
      <c r="MPQ266" s="0"/>
      <c r="MPR266" s="0"/>
      <c r="MPS266" s="0"/>
      <c r="MPT266" s="0"/>
      <c r="MPU266" s="0"/>
      <c r="MPV266" s="0"/>
      <c r="MPW266" s="0"/>
      <c r="MPX266" s="0"/>
      <c r="MPY266" s="0"/>
      <c r="MPZ266" s="0"/>
      <c r="MQA266" s="0"/>
      <c r="MQB266" s="0"/>
      <c r="MQC266" s="0"/>
      <c r="MQD266" s="0"/>
      <c r="MQE266" s="0"/>
      <c r="MQF266" s="0"/>
      <c r="MQG266" s="0"/>
      <c r="MQH266" s="0"/>
      <c r="MQI266" s="0"/>
      <c r="MQJ266" s="0"/>
      <c r="MQK266" s="0"/>
      <c r="MQL266" s="0"/>
      <c r="MQM266" s="0"/>
      <c r="MQN266" s="0"/>
      <c r="MQO266" s="0"/>
      <c r="MQP266" s="0"/>
      <c r="MQQ266" s="0"/>
      <c r="MQR266" s="0"/>
      <c r="MQS266" s="0"/>
      <c r="MQT266" s="0"/>
      <c r="MQU266" s="0"/>
      <c r="MQV266" s="0"/>
      <c r="MQW266" s="0"/>
      <c r="MQX266" s="0"/>
      <c r="MQY266" s="0"/>
      <c r="MQZ266" s="0"/>
      <c r="MRA266" s="0"/>
      <c r="MRB266" s="0"/>
      <c r="MRC266" s="0"/>
      <c r="MRD266" s="0"/>
      <c r="MRE266" s="0"/>
      <c r="MRF266" s="0"/>
      <c r="MRG266" s="0"/>
      <c r="MRH266" s="0"/>
      <c r="MRI266" s="0"/>
      <c r="MRJ266" s="0"/>
      <c r="MRK266" s="0"/>
      <c r="MRL266" s="0"/>
      <c r="MRM266" s="0"/>
      <c r="MRN266" s="0"/>
      <c r="MRO266" s="0"/>
      <c r="MRP266" s="0"/>
      <c r="MRQ266" s="0"/>
      <c r="MRR266" s="0"/>
      <c r="MRS266" s="0"/>
      <c r="MRT266" s="0"/>
      <c r="MRU266" s="0"/>
      <c r="MRV266" s="0"/>
      <c r="MRW266" s="0"/>
      <c r="MRX266" s="0"/>
      <c r="MRY266" s="0"/>
      <c r="MRZ266" s="0"/>
      <c r="MSA266" s="0"/>
      <c r="MSB266" s="0"/>
      <c r="MSC266" s="0"/>
      <c r="MSD266" s="0"/>
      <c r="MSE266" s="0"/>
      <c r="MSF266" s="0"/>
      <c r="MSG266" s="0"/>
      <c r="MSH266" s="0"/>
      <c r="MSI266" s="0"/>
      <c r="MSJ266" s="0"/>
      <c r="MSK266" s="0"/>
      <c r="MSL266" s="0"/>
      <c r="MSM266" s="0"/>
      <c r="MSN266" s="0"/>
      <c r="MSO266" s="0"/>
      <c r="MSP266" s="0"/>
      <c r="MSQ266" s="0"/>
      <c r="MSR266" s="0"/>
      <c r="MSS266" s="0"/>
      <c r="MST266" s="0"/>
      <c r="MSU266" s="0"/>
      <c r="MSV266" s="0"/>
      <c r="MSW266" s="0"/>
      <c r="MSX266" s="0"/>
      <c r="MSY266" s="0"/>
      <c r="MSZ266" s="0"/>
      <c r="MTA266" s="0"/>
      <c r="MTB266" s="0"/>
      <c r="MTC266" s="0"/>
      <c r="MTD266" s="0"/>
      <c r="MTE266" s="0"/>
      <c r="MTF266" s="0"/>
      <c r="MTG266" s="0"/>
      <c r="MTH266" s="0"/>
      <c r="MTI266" s="0"/>
      <c r="MTJ266" s="0"/>
      <c r="MTK266" s="0"/>
      <c r="MTL266" s="0"/>
      <c r="MTM266" s="0"/>
      <c r="MTN266" s="0"/>
      <c r="MTO266" s="0"/>
      <c r="MTP266" s="0"/>
      <c r="MTQ266" s="0"/>
      <c r="MTR266" s="0"/>
      <c r="MTS266" s="0"/>
      <c r="MTT266" s="0"/>
      <c r="MTU266" s="0"/>
      <c r="MTV266" s="0"/>
      <c r="MTW266" s="0"/>
      <c r="MTX266" s="0"/>
      <c r="MTY266" s="0"/>
      <c r="MTZ266" s="0"/>
      <c r="MUA266" s="0"/>
      <c r="MUB266" s="0"/>
      <c r="MUC266" s="0"/>
      <c r="MUD266" s="0"/>
      <c r="MUE266" s="0"/>
      <c r="MUF266" s="0"/>
      <c r="MUG266" s="0"/>
      <c r="MUH266" s="0"/>
      <c r="MUI266" s="0"/>
      <c r="MUJ266" s="0"/>
      <c r="MUK266" s="0"/>
      <c r="MUL266" s="0"/>
      <c r="MUM266" s="0"/>
      <c r="MUN266" s="0"/>
      <c r="MUO266" s="0"/>
      <c r="MUP266" s="0"/>
      <c r="MUQ266" s="0"/>
      <c r="MUR266" s="0"/>
      <c r="MUS266" s="0"/>
      <c r="MUT266" s="0"/>
      <c r="MUU266" s="0"/>
      <c r="MUV266" s="0"/>
      <c r="MUW266" s="0"/>
      <c r="MUX266" s="0"/>
      <c r="MUY266" s="0"/>
      <c r="MUZ266" s="0"/>
      <c r="MVA266" s="0"/>
      <c r="MVB266" s="0"/>
      <c r="MVC266" s="0"/>
      <c r="MVD266" s="0"/>
      <c r="MVE266" s="0"/>
      <c r="MVF266" s="0"/>
      <c r="MVG266" s="0"/>
      <c r="MVH266" s="0"/>
      <c r="MVI266" s="0"/>
      <c r="MVJ266" s="0"/>
      <c r="MVK266" s="0"/>
      <c r="MVL266" s="0"/>
      <c r="MVM266" s="0"/>
      <c r="MVN266" s="0"/>
      <c r="MVO266" s="0"/>
      <c r="MVP266" s="0"/>
      <c r="MVQ266" s="0"/>
      <c r="MVR266" s="0"/>
      <c r="MVS266" s="0"/>
      <c r="MVT266" s="0"/>
      <c r="MVU266" s="0"/>
      <c r="MVV266" s="0"/>
      <c r="MVW266" s="0"/>
      <c r="MVX266" s="0"/>
      <c r="MVY266" s="0"/>
      <c r="MVZ266" s="0"/>
      <c r="MWA266" s="0"/>
      <c r="MWB266" s="0"/>
      <c r="MWC266" s="0"/>
      <c r="MWD266" s="0"/>
      <c r="MWE266" s="0"/>
      <c r="MWF266" s="0"/>
      <c r="MWG266" s="0"/>
      <c r="MWH266" s="0"/>
      <c r="MWI266" s="0"/>
      <c r="MWJ266" s="0"/>
      <c r="MWK266" s="0"/>
      <c r="MWL266" s="0"/>
      <c r="MWM266" s="0"/>
      <c r="MWN266" s="0"/>
      <c r="MWO266" s="0"/>
      <c r="MWP266" s="0"/>
      <c r="MWQ266" s="0"/>
      <c r="MWR266" s="0"/>
      <c r="MWS266" s="0"/>
      <c r="MWT266" s="0"/>
      <c r="MWU266" s="0"/>
      <c r="MWV266" s="0"/>
      <c r="MWW266" s="0"/>
      <c r="MWX266" s="0"/>
      <c r="MWY266" s="0"/>
      <c r="MWZ266" s="0"/>
      <c r="MXA266" s="0"/>
      <c r="MXB266" s="0"/>
      <c r="MXC266" s="0"/>
      <c r="MXD266" s="0"/>
      <c r="MXE266" s="0"/>
      <c r="MXF266" s="0"/>
      <c r="MXG266" s="0"/>
      <c r="MXH266" s="0"/>
      <c r="MXI266" s="0"/>
      <c r="MXJ266" s="0"/>
      <c r="MXK266" s="0"/>
      <c r="MXL266" s="0"/>
      <c r="MXM266" s="0"/>
      <c r="MXN266" s="0"/>
      <c r="MXO266" s="0"/>
      <c r="MXP266" s="0"/>
      <c r="MXQ266" s="0"/>
      <c r="MXR266" s="0"/>
      <c r="MXS266" s="0"/>
      <c r="MXT266" s="0"/>
      <c r="MXU266" s="0"/>
      <c r="MXV266" s="0"/>
      <c r="MXW266" s="0"/>
      <c r="MXX266" s="0"/>
      <c r="MXY266" s="0"/>
      <c r="MXZ266" s="0"/>
      <c r="MYA266" s="0"/>
      <c r="MYB266" s="0"/>
      <c r="MYC266" s="0"/>
      <c r="MYD266" s="0"/>
      <c r="MYE266" s="0"/>
      <c r="MYF266" s="0"/>
      <c r="MYG266" s="0"/>
      <c r="MYH266" s="0"/>
      <c r="MYI266" s="0"/>
      <c r="MYJ266" s="0"/>
      <c r="MYK266" s="0"/>
      <c r="MYL266" s="0"/>
      <c r="MYM266" s="0"/>
      <c r="MYN266" s="0"/>
      <c r="MYO266" s="0"/>
      <c r="MYP266" s="0"/>
      <c r="MYQ266" s="0"/>
      <c r="MYR266" s="0"/>
      <c r="MYS266" s="0"/>
      <c r="MYT266" s="0"/>
      <c r="MYU266" s="0"/>
      <c r="MYV266" s="0"/>
      <c r="MYW266" s="0"/>
      <c r="MYX266" s="0"/>
      <c r="MYY266" s="0"/>
      <c r="MYZ266" s="0"/>
      <c r="MZA266" s="0"/>
      <c r="MZB266" s="0"/>
      <c r="MZC266" s="0"/>
      <c r="MZD266" s="0"/>
      <c r="MZE266" s="0"/>
      <c r="MZF266" s="0"/>
      <c r="MZG266" s="0"/>
      <c r="MZH266" s="0"/>
      <c r="MZI266" s="0"/>
      <c r="MZJ266" s="0"/>
      <c r="MZK266" s="0"/>
      <c r="MZL266" s="0"/>
      <c r="MZM266" s="0"/>
      <c r="MZN266" s="0"/>
      <c r="MZO266" s="0"/>
      <c r="MZP266" s="0"/>
      <c r="MZQ266" s="0"/>
      <c r="MZR266" s="0"/>
      <c r="MZS266" s="0"/>
      <c r="MZT266" s="0"/>
      <c r="MZU266" s="0"/>
      <c r="MZV266" s="0"/>
      <c r="MZW266" s="0"/>
      <c r="MZX266" s="0"/>
      <c r="MZY266" s="0"/>
      <c r="MZZ266" s="0"/>
      <c r="NAA266" s="0"/>
      <c r="NAB266" s="0"/>
      <c r="NAC266" s="0"/>
      <c r="NAD266" s="0"/>
      <c r="NAE266" s="0"/>
      <c r="NAF266" s="0"/>
      <c r="NAG266" s="0"/>
      <c r="NAH266" s="0"/>
      <c r="NAI266" s="0"/>
      <c r="NAJ266" s="0"/>
      <c r="NAK266" s="0"/>
      <c r="NAL266" s="0"/>
      <c r="NAM266" s="0"/>
      <c r="NAN266" s="0"/>
      <c r="NAO266" s="0"/>
      <c r="NAP266" s="0"/>
      <c r="NAQ266" s="0"/>
      <c r="NAR266" s="0"/>
      <c r="NAS266" s="0"/>
      <c r="NAT266" s="0"/>
      <c r="NAU266" s="0"/>
      <c r="NAV266" s="0"/>
      <c r="NAW266" s="0"/>
      <c r="NAX266" s="0"/>
      <c r="NAY266" s="0"/>
      <c r="NAZ266" s="0"/>
      <c r="NBA266" s="0"/>
      <c r="NBB266" s="0"/>
      <c r="NBC266" s="0"/>
      <c r="NBD266" s="0"/>
      <c r="NBE266" s="0"/>
      <c r="NBF266" s="0"/>
      <c r="NBG266" s="0"/>
      <c r="NBH266" s="0"/>
      <c r="NBI266" s="0"/>
      <c r="NBJ266" s="0"/>
      <c r="NBK266" s="0"/>
      <c r="NBL266" s="0"/>
      <c r="NBM266" s="0"/>
      <c r="NBN266" s="0"/>
      <c r="NBO266" s="0"/>
      <c r="NBP266" s="0"/>
      <c r="NBQ266" s="0"/>
      <c r="NBR266" s="0"/>
      <c r="NBS266" s="0"/>
      <c r="NBT266" s="0"/>
      <c r="NBU266" s="0"/>
      <c r="NBV266" s="0"/>
      <c r="NBW266" s="0"/>
      <c r="NBX266" s="0"/>
      <c r="NBY266" s="0"/>
      <c r="NBZ266" s="0"/>
      <c r="NCA266" s="0"/>
      <c r="NCB266" s="0"/>
      <c r="NCC266" s="0"/>
      <c r="NCD266" s="0"/>
      <c r="NCE266" s="0"/>
      <c r="NCF266" s="0"/>
      <c r="NCG266" s="0"/>
      <c r="NCH266" s="0"/>
      <c r="NCI266" s="0"/>
      <c r="NCJ266" s="0"/>
      <c r="NCK266" s="0"/>
      <c r="NCL266" s="0"/>
      <c r="NCM266" s="0"/>
      <c r="NCN266" s="0"/>
      <c r="NCO266" s="0"/>
      <c r="NCP266" s="0"/>
      <c r="NCQ266" s="0"/>
      <c r="NCR266" s="0"/>
      <c r="NCS266" s="0"/>
      <c r="NCT266" s="0"/>
      <c r="NCU266" s="0"/>
      <c r="NCV266" s="0"/>
      <c r="NCW266" s="0"/>
      <c r="NCX266" s="0"/>
      <c r="NCY266" s="0"/>
      <c r="NCZ266" s="0"/>
      <c r="NDA266" s="0"/>
      <c r="NDB266" s="0"/>
      <c r="NDC266" s="0"/>
      <c r="NDD266" s="0"/>
      <c r="NDE266" s="0"/>
      <c r="NDF266" s="0"/>
      <c r="NDG266" s="0"/>
      <c r="NDH266" s="0"/>
      <c r="NDI266" s="0"/>
      <c r="NDJ266" s="0"/>
      <c r="NDK266" s="0"/>
      <c r="NDL266" s="0"/>
      <c r="NDM266" s="0"/>
      <c r="NDN266" s="0"/>
      <c r="NDO266" s="0"/>
      <c r="NDP266" s="0"/>
      <c r="NDQ266" s="0"/>
      <c r="NDR266" s="0"/>
      <c r="NDS266" s="0"/>
      <c r="NDT266" s="0"/>
      <c r="NDU266" s="0"/>
      <c r="NDV266" s="0"/>
      <c r="NDW266" s="0"/>
      <c r="NDX266" s="0"/>
      <c r="NDY266" s="0"/>
      <c r="NDZ266" s="0"/>
      <c r="NEA266" s="0"/>
      <c r="NEB266" s="0"/>
      <c r="NEC266" s="0"/>
      <c r="NED266" s="0"/>
      <c r="NEE266" s="0"/>
      <c r="NEF266" s="0"/>
      <c r="NEG266" s="0"/>
      <c r="NEH266" s="0"/>
      <c r="NEI266" s="0"/>
      <c r="NEJ266" s="0"/>
      <c r="NEK266" s="0"/>
      <c r="NEL266" s="0"/>
      <c r="NEM266" s="0"/>
      <c r="NEN266" s="0"/>
      <c r="NEO266" s="0"/>
      <c r="NEP266" s="0"/>
      <c r="NEQ266" s="0"/>
      <c r="NER266" s="0"/>
      <c r="NES266" s="0"/>
      <c r="NET266" s="0"/>
      <c r="NEU266" s="0"/>
      <c r="NEV266" s="0"/>
      <c r="NEW266" s="0"/>
      <c r="NEX266" s="0"/>
      <c r="NEY266" s="0"/>
      <c r="NEZ266" s="0"/>
      <c r="NFA266" s="0"/>
      <c r="NFB266" s="0"/>
      <c r="NFC266" s="0"/>
      <c r="NFD266" s="0"/>
      <c r="NFE266" s="0"/>
      <c r="NFF266" s="0"/>
      <c r="NFG266" s="0"/>
      <c r="NFH266" s="0"/>
      <c r="NFI266" s="0"/>
      <c r="NFJ266" s="0"/>
      <c r="NFK266" s="0"/>
      <c r="NFL266" s="0"/>
      <c r="NFM266" s="0"/>
      <c r="NFN266" s="0"/>
      <c r="NFO266" s="0"/>
      <c r="NFP266" s="0"/>
      <c r="NFQ266" s="0"/>
      <c r="NFR266" s="0"/>
      <c r="NFS266" s="0"/>
      <c r="NFT266" s="0"/>
      <c r="NFU266" s="0"/>
      <c r="NFV266" s="0"/>
      <c r="NFW266" s="0"/>
      <c r="NFX266" s="0"/>
      <c r="NFY266" s="0"/>
      <c r="NFZ266" s="0"/>
      <c r="NGA266" s="0"/>
      <c r="NGB266" s="0"/>
      <c r="NGC266" s="0"/>
      <c r="NGD266" s="0"/>
      <c r="NGE266" s="0"/>
      <c r="NGF266" s="0"/>
      <c r="NGG266" s="0"/>
      <c r="NGH266" s="0"/>
      <c r="NGI266" s="0"/>
      <c r="NGJ266" s="0"/>
      <c r="NGK266" s="0"/>
      <c r="NGL266" s="0"/>
      <c r="NGM266" s="0"/>
      <c r="NGN266" s="0"/>
      <c r="NGO266" s="0"/>
      <c r="NGP266" s="0"/>
      <c r="NGQ266" s="0"/>
      <c r="NGR266" s="0"/>
      <c r="NGS266" s="0"/>
      <c r="NGT266" s="0"/>
      <c r="NGU266" s="0"/>
      <c r="NGV266" s="0"/>
      <c r="NGW266" s="0"/>
      <c r="NGX266" s="0"/>
      <c r="NGY266" s="0"/>
      <c r="NGZ266" s="0"/>
      <c r="NHA266" s="0"/>
      <c r="NHB266" s="0"/>
      <c r="NHC266" s="0"/>
      <c r="NHD266" s="0"/>
      <c r="NHE266" s="0"/>
      <c r="NHF266" s="0"/>
      <c r="NHG266" s="0"/>
      <c r="NHH266" s="0"/>
      <c r="NHI266" s="0"/>
      <c r="NHJ266" s="0"/>
      <c r="NHK266" s="0"/>
      <c r="NHL266" s="0"/>
      <c r="NHM266" s="0"/>
      <c r="NHN266" s="0"/>
      <c r="NHO266" s="0"/>
      <c r="NHP266" s="0"/>
      <c r="NHQ266" s="0"/>
      <c r="NHR266" s="0"/>
      <c r="NHS266" s="0"/>
      <c r="NHT266" s="0"/>
      <c r="NHU266" s="0"/>
      <c r="NHV266" s="0"/>
      <c r="NHW266" s="0"/>
      <c r="NHX266" s="0"/>
      <c r="NHY266" s="0"/>
      <c r="NHZ266" s="0"/>
      <c r="NIA266" s="0"/>
      <c r="NIB266" s="0"/>
      <c r="NIC266" s="0"/>
      <c r="NID266" s="0"/>
      <c r="NIE266" s="0"/>
      <c r="NIF266" s="0"/>
      <c r="NIG266" s="0"/>
      <c r="NIH266" s="0"/>
      <c r="NII266" s="0"/>
      <c r="NIJ266" s="0"/>
      <c r="NIK266" s="0"/>
      <c r="NIL266" s="0"/>
      <c r="NIM266" s="0"/>
      <c r="NIN266" s="0"/>
      <c r="NIO266" s="0"/>
      <c r="NIP266" s="0"/>
      <c r="NIQ266" s="0"/>
      <c r="NIR266" s="0"/>
      <c r="NIS266" s="0"/>
      <c r="NIT266" s="0"/>
      <c r="NIU266" s="0"/>
      <c r="NIV266" s="0"/>
      <c r="NIW266" s="0"/>
      <c r="NIX266" s="0"/>
      <c r="NIY266" s="0"/>
      <c r="NIZ266" s="0"/>
      <c r="NJA266" s="0"/>
      <c r="NJB266" s="0"/>
      <c r="NJC266" s="0"/>
      <c r="NJD266" s="0"/>
      <c r="NJE266" s="0"/>
      <c r="NJF266" s="0"/>
      <c r="NJG266" s="0"/>
      <c r="NJH266" s="0"/>
      <c r="NJI266" s="0"/>
      <c r="NJJ266" s="0"/>
      <c r="NJK266" s="0"/>
      <c r="NJL266" s="0"/>
      <c r="NJM266" s="0"/>
      <c r="NJN266" s="0"/>
      <c r="NJO266" s="0"/>
      <c r="NJP266" s="0"/>
      <c r="NJQ266" s="0"/>
      <c r="NJR266" s="0"/>
      <c r="NJS266" s="0"/>
      <c r="NJT266" s="0"/>
      <c r="NJU266" s="0"/>
      <c r="NJV266" s="0"/>
      <c r="NJW266" s="0"/>
      <c r="NJX266" s="0"/>
      <c r="NJY266" s="0"/>
      <c r="NJZ266" s="0"/>
      <c r="NKA266" s="0"/>
      <c r="NKB266" s="0"/>
      <c r="NKC266" s="0"/>
      <c r="NKD266" s="0"/>
      <c r="NKE266" s="0"/>
      <c r="NKF266" s="0"/>
      <c r="NKG266" s="0"/>
      <c r="NKH266" s="0"/>
      <c r="NKI266" s="0"/>
      <c r="NKJ266" s="0"/>
      <c r="NKK266" s="0"/>
      <c r="NKL266" s="0"/>
      <c r="NKM266" s="0"/>
      <c r="NKN266" s="0"/>
      <c r="NKO266" s="0"/>
      <c r="NKP266" s="0"/>
      <c r="NKQ266" s="0"/>
      <c r="NKR266" s="0"/>
      <c r="NKS266" s="0"/>
      <c r="NKT266" s="0"/>
      <c r="NKU266" s="0"/>
      <c r="NKV266" s="0"/>
      <c r="NKW266" s="0"/>
      <c r="NKX266" s="0"/>
      <c r="NKY266" s="0"/>
      <c r="NKZ266" s="0"/>
      <c r="NLA266" s="0"/>
      <c r="NLB266" s="0"/>
      <c r="NLC266" s="0"/>
      <c r="NLD266" s="0"/>
      <c r="NLE266" s="0"/>
      <c r="NLF266" s="0"/>
      <c r="NLG266" s="0"/>
      <c r="NLH266" s="0"/>
      <c r="NLI266" s="0"/>
      <c r="NLJ266" s="0"/>
      <c r="NLK266" s="0"/>
      <c r="NLL266" s="0"/>
      <c r="NLM266" s="0"/>
      <c r="NLN266" s="0"/>
      <c r="NLO266" s="0"/>
      <c r="NLP266" s="0"/>
      <c r="NLQ266" s="0"/>
      <c r="NLR266" s="0"/>
      <c r="NLS266" s="0"/>
      <c r="NLT266" s="0"/>
      <c r="NLU266" s="0"/>
      <c r="NLV266" s="0"/>
      <c r="NLW266" s="0"/>
      <c r="NLX266" s="0"/>
      <c r="NLY266" s="0"/>
      <c r="NLZ266" s="0"/>
      <c r="NMA266" s="0"/>
      <c r="NMB266" s="0"/>
      <c r="NMC266" s="0"/>
      <c r="NMD266" s="0"/>
      <c r="NME266" s="0"/>
      <c r="NMF266" s="0"/>
      <c r="NMG266" s="0"/>
      <c r="NMH266" s="0"/>
      <c r="NMI266" s="0"/>
      <c r="NMJ266" s="0"/>
      <c r="NMK266" s="0"/>
      <c r="NML266" s="0"/>
      <c r="NMM266" s="0"/>
      <c r="NMN266" s="0"/>
      <c r="NMO266" s="0"/>
      <c r="NMP266" s="0"/>
      <c r="NMQ266" s="0"/>
      <c r="NMR266" s="0"/>
      <c r="NMS266" s="0"/>
      <c r="NMT266" s="0"/>
      <c r="NMU266" s="0"/>
      <c r="NMV266" s="0"/>
      <c r="NMW266" s="0"/>
      <c r="NMX266" s="0"/>
      <c r="NMY266" s="0"/>
      <c r="NMZ266" s="0"/>
      <c r="NNA266" s="0"/>
      <c r="NNB266" s="0"/>
      <c r="NNC266" s="0"/>
      <c r="NND266" s="0"/>
      <c r="NNE266" s="0"/>
      <c r="NNF266" s="0"/>
      <c r="NNG266" s="0"/>
      <c r="NNH266" s="0"/>
      <c r="NNI266" s="0"/>
      <c r="NNJ266" s="0"/>
      <c r="NNK266" s="0"/>
      <c r="NNL266" s="0"/>
      <c r="NNM266" s="0"/>
      <c r="NNN266" s="0"/>
      <c r="NNO266" s="0"/>
      <c r="NNP266" s="0"/>
      <c r="NNQ266" s="0"/>
      <c r="NNR266" s="0"/>
      <c r="NNS266" s="0"/>
      <c r="NNT266" s="0"/>
      <c r="NNU266" s="0"/>
      <c r="NNV266" s="0"/>
      <c r="NNW266" s="0"/>
      <c r="NNX266" s="0"/>
      <c r="NNY266" s="0"/>
      <c r="NNZ266" s="0"/>
      <c r="NOA266" s="0"/>
      <c r="NOB266" s="0"/>
      <c r="NOC266" s="0"/>
      <c r="NOD266" s="0"/>
      <c r="NOE266" s="0"/>
      <c r="NOF266" s="0"/>
      <c r="NOG266" s="0"/>
      <c r="NOH266" s="0"/>
      <c r="NOI266" s="0"/>
      <c r="NOJ266" s="0"/>
      <c r="NOK266" s="0"/>
      <c r="NOL266" s="0"/>
      <c r="NOM266" s="0"/>
      <c r="NON266" s="0"/>
      <c r="NOO266" s="0"/>
      <c r="NOP266" s="0"/>
      <c r="NOQ266" s="0"/>
      <c r="NOR266" s="0"/>
      <c r="NOS266" s="0"/>
      <c r="NOT266" s="0"/>
      <c r="NOU266" s="0"/>
      <c r="NOV266" s="0"/>
      <c r="NOW266" s="0"/>
      <c r="NOX266" s="0"/>
      <c r="NOY266" s="0"/>
      <c r="NOZ266" s="0"/>
      <c r="NPA266" s="0"/>
      <c r="NPB266" s="0"/>
      <c r="NPC266" s="0"/>
      <c r="NPD266" s="0"/>
      <c r="NPE266" s="0"/>
      <c r="NPF266" s="0"/>
      <c r="NPG266" s="0"/>
      <c r="NPH266" s="0"/>
      <c r="NPI266" s="0"/>
      <c r="NPJ266" s="0"/>
      <c r="NPK266" s="0"/>
      <c r="NPL266" s="0"/>
      <c r="NPM266" s="0"/>
      <c r="NPN266" s="0"/>
      <c r="NPO266" s="0"/>
      <c r="NPP266" s="0"/>
      <c r="NPQ266" s="0"/>
      <c r="NPR266" s="0"/>
      <c r="NPS266" s="0"/>
      <c r="NPT266" s="0"/>
      <c r="NPU266" s="0"/>
      <c r="NPV266" s="0"/>
      <c r="NPW266" s="0"/>
      <c r="NPX266" s="0"/>
      <c r="NPY266" s="0"/>
      <c r="NPZ266" s="0"/>
      <c r="NQA266" s="0"/>
      <c r="NQB266" s="0"/>
      <c r="NQC266" s="0"/>
      <c r="NQD266" s="0"/>
      <c r="NQE266" s="0"/>
      <c r="NQF266" s="0"/>
      <c r="NQG266" s="0"/>
      <c r="NQH266" s="0"/>
      <c r="NQI266" s="0"/>
      <c r="NQJ266" s="0"/>
      <c r="NQK266" s="0"/>
      <c r="NQL266" s="0"/>
      <c r="NQM266" s="0"/>
      <c r="NQN266" s="0"/>
      <c r="NQO266" s="0"/>
      <c r="NQP266" s="0"/>
      <c r="NQQ266" s="0"/>
      <c r="NQR266" s="0"/>
      <c r="NQS266" s="0"/>
      <c r="NQT266" s="0"/>
      <c r="NQU266" s="0"/>
      <c r="NQV266" s="0"/>
      <c r="NQW266" s="0"/>
      <c r="NQX266" s="0"/>
      <c r="NQY266" s="0"/>
      <c r="NQZ266" s="0"/>
      <c r="NRA266" s="0"/>
      <c r="NRB266" s="0"/>
      <c r="NRC266" s="0"/>
      <c r="NRD266" s="0"/>
      <c r="NRE266" s="0"/>
      <c r="NRF266" s="0"/>
      <c r="NRG266" s="0"/>
      <c r="NRH266" s="0"/>
      <c r="NRI266" s="0"/>
      <c r="NRJ266" s="0"/>
      <c r="NRK266" s="0"/>
      <c r="NRL266" s="0"/>
      <c r="NRM266" s="0"/>
      <c r="NRN266" s="0"/>
      <c r="NRO266" s="0"/>
      <c r="NRP266" s="0"/>
      <c r="NRQ266" s="0"/>
      <c r="NRR266" s="0"/>
      <c r="NRS266" s="0"/>
      <c r="NRT266" s="0"/>
      <c r="NRU266" s="0"/>
      <c r="NRV266" s="0"/>
      <c r="NRW266" s="0"/>
      <c r="NRX266" s="0"/>
      <c r="NRY266" s="0"/>
      <c r="NRZ266" s="0"/>
      <c r="NSA266" s="0"/>
      <c r="NSB266" s="0"/>
      <c r="NSC266" s="0"/>
      <c r="NSD266" s="0"/>
      <c r="NSE266" s="0"/>
      <c r="NSF266" s="0"/>
      <c r="NSG266" s="0"/>
      <c r="NSH266" s="0"/>
      <c r="NSI266" s="0"/>
      <c r="NSJ266" s="0"/>
      <c r="NSK266" s="0"/>
      <c r="NSL266" s="0"/>
      <c r="NSM266" s="0"/>
      <c r="NSN266" s="0"/>
      <c r="NSO266" s="0"/>
      <c r="NSP266" s="0"/>
      <c r="NSQ266" s="0"/>
      <c r="NSR266" s="0"/>
      <c r="NSS266" s="0"/>
      <c r="NST266" s="0"/>
      <c r="NSU266" s="0"/>
      <c r="NSV266" s="0"/>
      <c r="NSW266" s="0"/>
      <c r="NSX266" s="0"/>
      <c r="NSY266" s="0"/>
      <c r="NSZ266" s="0"/>
      <c r="NTA266" s="0"/>
      <c r="NTB266" s="0"/>
      <c r="NTC266" s="0"/>
      <c r="NTD266" s="0"/>
      <c r="NTE266" s="0"/>
      <c r="NTF266" s="0"/>
      <c r="NTG266" s="0"/>
      <c r="NTH266" s="0"/>
      <c r="NTI266" s="0"/>
      <c r="NTJ266" s="0"/>
      <c r="NTK266" s="0"/>
      <c r="NTL266" s="0"/>
      <c r="NTM266" s="0"/>
      <c r="NTN266" s="0"/>
      <c r="NTO266" s="0"/>
      <c r="NTP266" s="0"/>
      <c r="NTQ266" s="0"/>
      <c r="NTR266" s="0"/>
      <c r="NTS266" s="0"/>
      <c r="NTT266" s="0"/>
      <c r="NTU266" s="0"/>
      <c r="NTV266" s="0"/>
      <c r="NTW266" s="0"/>
      <c r="NTX266" s="0"/>
      <c r="NTY266" s="0"/>
      <c r="NTZ266" s="0"/>
      <c r="NUA266" s="0"/>
      <c r="NUB266" s="0"/>
      <c r="NUC266" s="0"/>
      <c r="NUD266" s="0"/>
      <c r="NUE266" s="0"/>
      <c r="NUF266" s="0"/>
      <c r="NUG266" s="0"/>
      <c r="NUH266" s="0"/>
      <c r="NUI266" s="0"/>
      <c r="NUJ266" s="0"/>
      <c r="NUK266" s="0"/>
      <c r="NUL266" s="0"/>
      <c r="NUM266" s="0"/>
      <c r="NUN266" s="0"/>
      <c r="NUO266" s="0"/>
      <c r="NUP266" s="0"/>
      <c r="NUQ266" s="0"/>
      <c r="NUR266" s="0"/>
      <c r="NUS266" s="0"/>
      <c r="NUT266" s="0"/>
      <c r="NUU266" s="0"/>
      <c r="NUV266" s="0"/>
      <c r="NUW266" s="0"/>
      <c r="NUX266" s="0"/>
      <c r="NUY266" s="0"/>
      <c r="NUZ266" s="0"/>
      <c r="NVA266" s="0"/>
      <c r="NVB266" s="0"/>
      <c r="NVC266" s="0"/>
      <c r="NVD266" s="0"/>
      <c r="NVE266" s="0"/>
      <c r="NVF266" s="0"/>
      <c r="NVG266" s="0"/>
      <c r="NVH266" s="0"/>
      <c r="NVI266" s="0"/>
      <c r="NVJ266" s="0"/>
      <c r="NVK266" s="0"/>
      <c r="NVL266" s="0"/>
      <c r="NVM266" s="0"/>
      <c r="NVN266" s="0"/>
      <c r="NVO266" s="0"/>
      <c r="NVP266" s="0"/>
      <c r="NVQ266" s="0"/>
      <c r="NVR266" s="0"/>
      <c r="NVS266" s="0"/>
      <c r="NVT266" s="0"/>
      <c r="NVU266" s="0"/>
      <c r="NVV266" s="0"/>
      <c r="NVW266" s="0"/>
      <c r="NVX266" s="0"/>
      <c r="NVY266" s="0"/>
      <c r="NVZ266" s="0"/>
      <c r="NWA266" s="0"/>
      <c r="NWB266" s="0"/>
      <c r="NWC266" s="0"/>
      <c r="NWD266" s="0"/>
      <c r="NWE266" s="0"/>
      <c r="NWF266" s="0"/>
      <c r="NWG266" s="0"/>
      <c r="NWH266" s="0"/>
      <c r="NWI266" s="0"/>
      <c r="NWJ266" s="0"/>
      <c r="NWK266" s="0"/>
      <c r="NWL266" s="0"/>
      <c r="NWM266" s="0"/>
      <c r="NWN266" s="0"/>
      <c r="NWO266" s="0"/>
      <c r="NWP266" s="0"/>
      <c r="NWQ266" s="0"/>
      <c r="NWR266" s="0"/>
      <c r="NWS266" s="0"/>
      <c r="NWT266" s="0"/>
      <c r="NWU266" s="0"/>
      <c r="NWV266" s="0"/>
      <c r="NWW266" s="0"/>
      <c r="NWX266" s="0"/>
      <c r="NWY266" s="0"/>
      <c r="NWZ266" s="0"/>
      <c r="NXA266" s="0"/>
      <c r="NXB266" s="0"/>
      <c r="NXC266" s="0"/>
      <c r="NXD266" s="0"/>
      <c r="NXE266" s="0"/>
      <c r="NXF266" s="0"/>
      <c r="NXG266" s="0"/>
      <c r="NXH266" s="0"/>
      <c r="NXI266" s="0"/>
      <c r="NXJ266" s="0"/>
      <c r="NXK266" s="0"/>
      <c r="NXL266" s="0"/>
      <c r="NXM266" s="0"/>
      <c r="NXN266" s="0"/>
      <c r="NXO266" s="0"/>
      <c r="NXP266" s="0"/>
      <c r="NXQ266" s="0"/>
      <c r="NXR266" s="0"/>
      <c r="NXS266" s="0"/>
      <c r="NXT266" s="0"/>
      <c r="NXU266" s="0"/>
      <c r="NXV266" s="0"/>
      <c r="NXW266" s="0"/>
      <c r="NXX266" s="0"/>
      <c r="NXY266" s="0"/>
      <c r="NXZ266" s="0"/>
      <c r="NYA266" s="0"/>
      <c r="NYB266" s="0"/>
      <c r="NYC266" s="0"/>
      <c r="NYD266" s="0"/>
      <c r="NYE266" s="0"/>
      <c r="NYF266" s="0"/>
      <c r="NYG266" s="0"/>
      <c r="NYH266" s="0"/>
      <c r="NYI266" s="0"/>
      <c r="NYJ266" s="0"/>
      <c r="NYK266" s="0"/>
      <c r="NYL266" s="0"/>
      <c r="NYM266" s="0"/>
      <c r="NYN266" s="0"/>
      <c r="NYO266" s="0"/>
      <c r="NYP266" s="0"/>
      <c r="NYQ266" s="0"/>
      <c r="NYR266" s="0"/>
      <c r="NYS266" s="0"/>
      <c r="NYT266" s="0"/>
      <c r="NYU266" s="0"/>
      <c r="NYV266" s="0"/>
      <c r="NYW266" s="0"/>
      <c r="NYX266" s="0"/>
      <c r="NYY266" s="0"/>
      <c r="NYZ266" s="0"/>
      <c r="NZA266" s="0"/>
      <c r="NZB266" s="0"/>
      <c r="NZC266" s="0"/>
      <c r="NZD266" s="0"/>
      <c r="NZE266" s="0"/>
      <c r="NZF266" s="0"/>
      <c r="NZG266" s="0"/>
      <c r="NZH266" s="0"/>
      <c r="NZI266" s="0"/>
      <c r="NZJ266" s="0"/>
      <c r="NZK266" s="0"/>
      <c r="NZL266" s="0"/>
      <c r="NZM266" s="0"/>
      <c r="NZN266" s="0"/>
      <c r="NZO266" s="0"/>
      <c r="NZP266" s="0"/>
      <c r="NZQ266" s="0"/>
      <c r="NZR266" s="0"/>
      <c r="NZS266" s="0"/>
      <c r="NZT266" s="0"/>
      <c r="NZU266" s="0"/>
      <c r="NZV266" s="0"/>
      <c r="NZW266" s="0"/>
      <c r="NZX266" s="0"/>
      <c r="NZY266" s="0"/>
      <c r="NZZ266" s="0"/>
      <c r="OAA266" s="0"/>
      <c r="OAB266" s="0"/>
      <c r="OAC266" s="0"/>
      <c r="OAD266" s="0"/>
      <c r="OAE266" s="0"/>
      <c r="OAF266" s="0"/>
      <c r="OAG266" s="0"/>
      <c r="OAH266" s="0"/>
      <c r="OAI266" s="0"/>
      <c r="OAJ266" s="0"/>
      <c r="OAK266" s="0"/>
      <c r="OAL266" s="0"/>
      <c r="OAM266" s="0"/>
      <c r="OAN266" s="0"/>
      <c r="OAO266" s="0"/>
      <c r="OAP266" s="0"/>
      <c r="OAQ266" s="0"/>
      <c r="OAR266" s="0"/>
      <c r="OAS266" s="0"/>
      <c r="OAT266" s="0"/>
      <c r="OAU266" s="0"/>
      <c r="OAV266" s="0"/>
      <c r="OAW266" s="0"/>
      <c r="OAX266" s="0"/>
      <c r="OAY266" s="0"/>
      <c r="OAZ266" s="0"/>
      <c r="OBA266" s="0"/>
      <c r="OBB266" s="0"/>
      <c r="OBC266" s="0"/>
      <c r="OBD266" s="0"/>
      <c r="OBE266" s="0"/>
      <c r="OBF266" s="0"/>
      <c r="OBG266" s="0"/>
      <c r="OBH266" s="0"/>
      <c r="OBI266" s="0"/>
      <c r="OBJ266" s="0"/>
      <c r="OBK266" s="0"/>
      <c r="OBL266" s="0"/>
      <c r="OBM266" s="0"/>
      <c r="OBN266" s="0"/>
      <c r="OBO266" s="0"/>
      <c r="OBP266" s="0"/>
      <c r="OBQ266" s="0"/>
      <c r="OBR266" s="0"/>
      <c r="OBS266" s="0"/>
      <c r="OBT266" s="0"/>
      <c r="OBU266" s="0"/>
      <c r="OBV266" s="0"/>
      <c r="OBW266" s="0"/>
      <c r="OBX266" s="0"/>
      <c r="OBY266" s="0"/>
      <c r="OBZ266" s="0"/>
      <c r="OCA266" s="0"/>
      <c r="OCB266" s="0"/>
      <c r="OCC266" s="0"/>
      <c r="OCD266" s="0"/>
      <c r="OCE266" s="0"/>
      <c r="OCF266" s="0"/>
      <c r="OCG266" s="0"/>
      <c r="OCH266" s="0"/>
      <c r="OCI266" s="0"/>
      <c r="OCJ266" s="0"/>
      <c r="OCK266" s="0"/>
      <c r="OCL266" s="0"/>
      <c r="OCM266" s="0"/>
      <c r="OCN266" s="0"/>
      <c r="OCO266" s="0"/>
      <c r="OCP266" s="0"/>
      <c r="OCQ266" s="0"/>
      <c r="OCR266" s="0"/>
      <c r="OCS266" s="0"/>
      <c r="OCT266" s="0"/>
      <c r="OCU266" s="0"/>
      <c r="OCV266" s="0"/>
      <c r="OCW266" s="0"/>
      <c r="OCX266" s="0"/>
      <c r="OCY266" s="0"/>
      <c r="OCZ266" s="0"/>
      <c r="ODA266" s="0"/>
      <c r="ODB266" s="0"/>
      <c r="ODC266" s="0"/>
      <c r="ODD266" s="0"/>
      <c r="ODE266" s="0"/>
      <c r="ODF266" s="0"/>
      <c r="ODG266" s="0"/>
      <c r="ODH266" s="0"/>
      <c r="ODI266" s="0"/>
      <c r="ODJ266" s="0"/>
      <c r="ODK266" s="0"/>
      <c r="ODL266" s="0"/>
      <c r="ODM266" s="0"/>
      <c r="ODN266" s="0"/>
      <c r="ODO266" s="0"/>
      <c r="ODP266" s="0"/>
      <c r="ODQ266" s="0"/>
      <c r="ODR266" s="0"/>
      <c r="ODS266" s="0"/>
      <c r="ODT266" s="0"/>
      <c r="ODU266" s="0"/>
      <c r="ODV266" s="0"/>
      <c r="ODW266" s="0"/>
      <c r="ODX266" s="0"/>
      <c r="ODY266" s="0"/>
      <c r="ODZ266" s="0"/>
      <c r="OEA266" s="0"/>
      <c r="OEB266" s="0"/>
      <c r="OEC266" s="0"/>
      <c r="OED266" s="0"/>
      <c r="OEE266" s="0"/>
      <c r="OEF266" s="0"/>
      <c r="OEG266" s="0"/>
      <c r="OEH266" s="0"/>
      <c r="OEI266" s="0"/>
      <c r="OEJ266" s="0"/>
      <c r="OEK266" s="0"/>
      <c r="OEL266" s="0"/>
      <c r="OEM266" s="0"/>
      <c r="OEN266" s="0"/>
      <c r="OEO266" s="0"/>
      <c r="OEP266" s="0"/>
      <c r="OEQ266" s="0"/>
      <c r="OER266" s="0"/>
      <c r="OES266" s="0"/>
      <c r="OET266" s="0"/>
      <c r="OEU266" s="0"/>
      <c r="OEV266" s="0"/>
      <c r="OEW266" s="0"/>
      <c r="OEX266" s="0"/>
      <c r="OEY266" s="0"/>
      <c r="OEZ266" s="0"/>
      <c r="OFA266" s="0"/>
      <c r="OFB266" s="0"/>
      <c r="OFC266" s="0"/>
      <c r="OFD266" s="0"/>
      <c r="OFE266" s="0"/>
      <c r="OFF266" s="0"/>
      <c r="OFG266" s="0"/>
      <c r="OFH266" s="0"/>
      <c r="OFI266" s="0"/>
      <c r="OFJ266" s="0"/>
      <c r="OFK266" s="0"/>
      <c r="OFL266" s="0"/>
      <c r="OFM266" s="0"/>
      <c r="OFN266" s="0"/>
      <c r="OFO266" s="0"/>
      <c r="OFP266" s="0"/>
      <c r="OFQ266" s="0"/>
      <c r="OFR266" s="0"/>
      <c r="OFS266" s="0"/>
      <c r="OFT266" s="0"/>
      <c r="OFU266" s="0"/>
      <c r="OFV266" s="0"/>
      <c r="OFW266" s="0"/>
      <c r="OFX266" s="0"/>
      <c r="OFY266" s="0"/>
      <c r="OFZ266" s="0"/>
      <c r="OGA266" s="0"/>
      <c r="OGB266" s="0"/>
      <c r="OGC266" s="0"/>
      <c r="OGD266" s="0"/>
      <c r="OGE266" s="0"/>
      <c r="OGF266" s="0"/>
      <c r="OGG266" s="0"/>
      <c r="OGH266" s="0"/>
      <c r="OGI266" s="0"/>
      <c r="OGJ266" s="0"/>
      <c r="OGK266" s="0"/>
      <c r="OGL266" s="0"/>
      <c r="OGM266" s="0"/>
      <c r="OGN266" s="0"/>
      <c r="OGO266" s="0"/>
      <c r="OGP266" s="0"/>
      <c r="OGQ266" s="0"/>
      <c r="OGR266" s="0"/>
      <c r="OGS266" s="0"/>
      <c r="OGT266" s="0"/>
      <c r="OGU266" s="0"/>
      <c r="OGV266" s="0"/>
      <c r="OGW266" s="0"/>
      <c r="OGX266" s="0"/>
      <c r="OGY266" s="0"/>
      <c r="OGZ266" s="0"/>
      <c r="OHA266" s="0"/>
      <c r="OHB266" s="0"/>
      <c r="OHC266" s="0"/>
      <c r="OHD266" s="0"/>
      <c r="OHE266" s="0"/>
      <c r="OHF266" s="0"/>
      <c r="OHG266" s="0"/>
      <c r="OHH266" s="0"/>
      <c r="OHI266" s="0"/>
      <c r="OHJ266" s="0"/>
      <c r="OHK266" s="0"/>
      <c r="OHL266" s="0"/>
      <c r="OHM266" s="0"/>
      <c r="OHN266" s="0"/>
      <c r="OHO266" s="0"/>
      <c r="OHP266" s="0"/>
      <c r="OHQ266" s="0"/>
      <c r="OHR266" s="0"/>
      <c r="OHS266" s="0"/>
      <c r="OHT266" s="0"/>
      <c r="OHU266" s="0"/>
      <c r="OHV266" s="0"/>
      <c r="OHW266" s="0"/>
      <c r="OHX266" s="0"/>
      <c r="OHY266" s="0"/>
      <c r="OHZ266" s="0"/>
      <c r="OIA266" s="0"/>
      <c r="OIB266" s="0"/>
      <c r="OIC266" s="0"/>
      <c r="OID266" s="0"/>
      <c r="OIE266" s="0"/>
      <c r="OIF266" s="0"/>
      <c r="OIG266" s="0"/>
      <c r="OIH266" s="0"/>
      <c r="OII266" s="0"/>
      <c r="OIJ266" s="0"/>
      <c r="OIK266" s="0"/>
      <c r="OIL266" s="0"/>
      <c r="OIM266" s="0"/>
      <c r="OIN266" s="0"/>
      <c r="OIO266" s="0"/>
      <c r="OIP266" s="0"/>
      <c r="OIQ266" s="0"/>
      <c r="OIR266" s="0"/>
      <c r="OIS266" s="0"/>
      <c r="OIT266" s="0"/>
      <c r="OIU266" s="0"/>
      <c r="OIV266" s="0"/>
      <c r="OIW266" s="0"/>
      <c r="OIX266" s="0"/>
      <c r="OIY266" s="0"/>
      <c r="OIZ266" s="0"/>
      <c r="OJA266" s="0"/>
      <c r="OJB266" s="0"/>
      <c r="OJC266" s="0"/>
      <c r="OJD266" s="0"/>
      <c r="OJE266" s="0"/>
      <c r="OJF266" s="0"/>
      <c r="OJG266" s="0"/>
      <c r="OJH266" s="0"/>
      <c r="OJI266" s="0"/>
      <c r="OJJ266" s="0"/>
      <c r="OJK266" s="0"/>
      <c r="OJL266" s="0"/>
      <c r="OJM266" s="0"/>
      <c r="OJN266" s="0"/>
      <c r="OJO266" s="0"/>
      <c r="OJP266" s="0"/>
      <c r="OJQ266" s="0"/>
      <c r="OJR266" s="0"/>
      <c r="OJS266" s="0"/>
      <c r="OJT266" s="0"/>
      <c r="OJU266" s="0"/>
      <c r="OJV266" s="0"/>
      <c r="OJW266" s="0"/>
      <c r="OJX266" s="0"/>
      <c r="OJY266" s="0"/>
      <c r="OJZ266" s="0"/>
      <c r="OKA266" s="0"/>
      <c r="OKB266" s="0"/>
      <c r="OKC266" s="0"/>
      <c r="OKD266" s="0"/>
      <c r="OKE266" s="0"/>
      <c r="OKF266" s="0"/>
      <c r="OKG266" s="0"/>
      <c r="OKH266" s="0"/>
      <c r="OKI266" s="0"/>
      <c r="OKJ266" s="0"/>
      <c r="OKK266" s="0"/>
      <c r="OKL266" s="0"/>
      <c r="OKM266" s="0"/>
      <c r="OKN266" s="0"/>
      <c r="OKO266" s="0"/>
      <c r="OKP266" s="0"/>
      <c r="OKQ266" s="0"/>
      <c r="OKR266" s="0"/>
      <c r="OKS266" s="0"/>
      <c r="OKT266" s="0"/>
      <c r="OKU266" s="0"/>
      <c r="OKV266" s="0"/>
      <c r="OKW266" s="0"/>
      <c r="OKX266" s="0"/>
      <c r="OKY266" s="0"/>
      <c r="OKZ266" s="0"/>
      <c r="OLA266" s="0"/>
      <c r="OLB266" s="0"/>
      <c r="OLC266" s="0"/>
      <c r="OLD266" s="0"/>
      <c r="OLE266" s="0"/>
      <c r="OLF266" s="0"/>
      <c r="OLG266" s="0"/>
      <c r="OLH266" s="0"/>
      <c r="OLI266" s="0"/>
      <c r="OLJ266" s="0"/>
      <c r="OLK266" s="0"/>
      <c r="OLL266" s="0"/>
      <c r="OLM266" s="0"/>
      <c r="OLN266" s="0"/>
      <c r="OLO266" s="0"/>
      <c r="OLP266" s="0"/>
      <c r="OLQ266" s="0"/>
      <c r="OLR266" s="0"/>
      <c r="OLS266" s="0"/>
      <c r="OLT266" s="0"/>
      <c r="OLU266" s="0"/>
      <c r="OLV266" s="0"/>
      <c r="OLW266" s="0"/>
      <c r="OLX266" s="0"/>
      <c r="OLY266" s="0"/>
      <c r="OLZ266" s="0"/>
      <c r="OMA266" s="0"/>
      <c r="OMB266" s="0"/>
      <c r="OMC266" s="0"/>
      <c r="OMD266" s="0"/>
      <c r="OME266" s="0"/>
      <c r="OMF266" s="0"/>
      <c r="OMG266" s="0"/>
      <c r="OMH266" s="0"/>
      <c r="OMI266" s="0"/>
      <c r="OMJ266" s="0"/>
      <c r="OMK266" s="0"/>
      <c r="OML266" s="0"/>
      <c r="OMM266" s="0"/>
      <c r="OMN266" s="0"/>
      <c r="OMO266" s="0"/>
      <c r="OMP266" s="0"/>
      <c r="OMQ266" s="0"/>
      <c r="OMR266" s="0"/>
      <c r="OMS266" s="0"/>
      <c r="OMT266" s="0"/>
      <c r="OMU266" s="0"/>
      <c r="OMV266" s="0"/>
      <c r="OMW266" s="0"/>
      <c r="OMX266" s="0"/>
      <c r="OMY266" s="0"/>
      <c r="OMZ266" s="0"/>
      <c r="ONA266" s="0"/>
      <c r="ONB266" s="0"/>
      <c r="ONC266" s="0"/>
      <c r="OND266" s="0"/>
      <c r="ONE266" s="0"/>
      <c r="ONF266" s="0"/>
      <c r="ONG266" s="0"/>
      <c r="ONH266" s="0"/>
      <c r="ONI266" s="0"/>
      <c r="ONJ266" s="0"/>
      <c r="ONK266" s="0"/>
      <c r="ONL266" s="0"/>
      <c r="ONM266" s="0"/>
      <c r="ONN266" s="0"/>
      <c r="ONO266" s="0"/>
      <c r="ONP266" s="0"/>
      <c r="ONQ266" s="0"/>
      <c r="ONR266" s="0"/>
      <c r="ONS266" s="0"/>
      <c r="ONT266" s="0"/>
      <c r="ONU266" s="0"/>
      <c r="ONV266" s="0"/>
      <c r="ONW266" s="0"/>
      <c r="ONX266" s="0"/>
      <c r="ONY266" s="0"/>
      <c r="ONZ266" s="0"/>
      <c r="OOA266" s="0"/>
      <c r="OOB266" s="0"/>
      <c r="OOC266" s="0"/>
      <c r="OOD266" s="0"/>
      <c r="OOE266" s="0"/>
      <c r="OOF266" s="0"/>
      <c r="OOG266" s="0"/>
      <c r="OOH266" s="0"/>
      <c r="OOI266" s="0"/>
      <c r="OOJ266" s="0"/>
      <c r="OOK266" s="0"/>
      <c r="OOL266" s="0"/>
      <c r="OOM266" s="0"/>
      <c r="OON266" s="0"/>
      <c r="OOO266" s="0"/>
      <c r="OOP266" s="0"/>
      <c r="OOQ266" s="0"/>
      <c r="OOR266" s="0"/>
      <c r="OOS266" s="0"/>
      <c r="OOT266" s="0"/>
      <c r="OOU266" s="0"/>
      <c r="OOV266" s="0"/>
      <c r="OOW266" s="0"/>
      <c r="OOX266" s="0"/>
      <c r="OOY266" s="0"/>
      <c r="OOZ266" s="0"/>
      <c r="OPA266" s="0"/>
      <c r="OPB266" s="0"/>
      <c r="OPC266" s="0"/>
      <c r="OPD266" s="0"/>
      <c r="OPE266" s="0"/>
      <c r="OPF266" s="0"/>
      <c r="OPG266" s="0"/>
      <c r="OPH266" s="0"/>
      <c r="OPI266" s="0"/>
      <c r="OPJ266" s="0"/>
      <c r="OPK266" s="0"/>
      <c r="OPL266" s="0"/>
      <c r="OPM266" s="0"/>
      <c r="OPN266" s="0"/>
      <c r="OPO266" s="0"/>
      <c r="OPP266" s="0"/>
      <c r="OPQ266" s="0"/>
      <c r="OPR266" s="0"/>
      <c r="OPS266" s="0"/>
      <c r="OPT266" s="0"/>
      <c r="OPU266" s="0"/>
      <c r="OPV266" s="0"/>
      <c r="OPW266" s="0"/>
      <c r="OPX266" s="0"/>
      <c r="OPY266" s="0"/>
      <c r="OPZ266" s="0"/>
      <c r="OQA266" s="0"/>
      <c r="OQB266" s="0"/>
      <c r="OQC266" s="0"/>
      <c r="OQD266" s="0"/>
      <c r="OQE266" s="0"/>
      <c r="OQF266" s="0"/>
      <c r="OQG266" s="0"/>
      <c r="OQH266" s="0"/>
      <c r="OQI266" s="0"/>
      <c r="OQJ266" s="0"/>
      <c r="OQK266" s="0"/>
      <c r="OQL266" s="0"/>
      <c r="OQM266" s="0"/>
      <c r="OQN266" s="0"/>
      <c r="OQO266" s="0"/>
      <c r="OQP266" s="0"/>
      <c r="OQQ266" s="0"/>
      <c r="OQR266" s="0"/>
      <c r="OQS266" s="0"/>
      <c r="OQT266" s="0"/>
      <c r="OQU266" s="0"/>
      <c r="OQV266" s="0"/>
      <c r="OQW266" s="0"/>
      <c r="OQX266" s="0"/>
      <c r="OQY266" s="0"/>
      <c r="OQZ266" s="0"/>
      <c r="ORA266" s="0"/>
      <c r="ORB266" s="0"/>
      <c r="ORC266" s="0"/>
      <c r="ORD266" s="0"/>
      <c r="ORE266" s="0"/>
      <c r="ORF266" s="0"/>
      <c r="ORG266" s="0"/>
      <c r="ORH266" s="0"/>
      <c r="ORI266" s="0"/>
      <c r="ORJ266" s="0"/>
      <c r="ORK266" s="0"/>
      <c r="ORL266" s="0"/>
      <c r="ORM266" s="0"/>
      <c r="ORN266" s="0"/>
      <c r="ORO266" s="0"/>
      <c r="ORP266" s="0"/>
      <c r="ORQ266" s="0"/>
      <c r="ORR266" s="0"/>
      <c r="ORS266" s="0"/>
      <c r="ORT266" s="0"/>
      <c r="ORU266" s="0"/>
      <c r="ORV266" s="0"/>
      <c r="ORW266" s="0"/>
      <c r="ORX266" s="0"/>
      <c r="ORY266" s="0"/>
      <c r="ORZ266" s="0"/>
      <c r="OSA266" s="0"/>
      <c r="OSB266" s="0"/>
      <c r="OSC266" s="0"/>
      <c r="OSD266" s="0"/>
      <c r="OSE266" s="0"/>
      <c r="OSF266" s="0"/>
      <c r="OSG266" s="0"/>
      <c r="OSH266" s="0"/>
      <c r="OSI266" s="0"/>
      <c r="OSJ266" s="0"/>
      <c r="OSK266" s="0"/>
      <c r="OSL266" s="0"/>
      <c r="OSM266" s="0"/>
      <c r="OSN266" s="0"/>
      <c r="OSO266" s="0"/>
      <c r="OSP266" s="0"/>
      <c r="OSQ266" s="0"/>
      <c r="OSR266" s="0"/>
      <c r="OSS266" s="0"/>
      <c r="OST266" s="0"/>
      <c r="OSU266" s="0"/>
      <c r="OSV266" s="0"/>
      <c r="OSW266" s="0"/>
      <c r="OSX266" s="0"/>
      <c r="OSY266" s="0"/>
      <c r="OSZ266" s="0"/>
      <c r="OTA266" s="0"/>
      <c r="OTB266" s="0"/>
      <c r="OTC266" s="0"/>
      <c r="OTD266" s="0"/>
      <c r="OTE266" s="0"/>
      <c r="OTF266" s="0"/>
      <c r="OTG266" s="0"/>
      <c r="OTH266" s="0"/>
      <c r="OTI266" s="0"/>
      <c r="OTJ266" s="0"/>
      <c r="OTK266" s="0"/>
      <c r="OTL266" s="0"/>
      <c r="OTM266" s="0"/>
      <c r="OTN266" s="0"/>
      <c r="OTO266" s="0"/>
      <c r="OTP266" s="0"/>
      <c r="OTQ266" s="0"/>
      <c r="OTR266" s="0"/>
      <c r="OTS266" s="0"/>
      <c r="OTT266" s="0"/>
      <c r="OTU266" s="0"/>
      <c r="OTV266" s="0"/>
      <c r="OTW266" s="0"/>
      <c r="OTX266" s="0"/>
      <c r="OTY266" s="0"/>
      <c r="OTZ266" s="0"/>
      <c r="OUA266" s="0"/>
      <c r="OUB266" s="0"/>
      <c r="OUC266" s="0"/>
      <c r="OUD266" s="0"/>
      <c r="OUE266" s="0"/>
      <c r="OUF266" s="0"/>
      <c r="OUG266" s="0"/>
      <c r="OUH266" s="0"/>
      <c r="OUI266" s="0"/>
      <c r="OUJ266" s="0"/>
      <c r="OUK266" s="0"/>
      <c r="OUL266" s="0"/>
      <c r="OUM266" s="0"/>
      <c r="OUN266" s="0"/>
      <c r="OUO266" s="0"/>
      <c r="OUP266" s="0"/>
      <c r="OUQ266" s="0"/>
      <c r="OUR266" s="0"/>
      <c r="OUS266" s="0"/>
      <c r="OUT266" s="0"/>
      <c r="OUU266" s="0"/>
      <c r="OUV266" s="0"/>
      <c r="OUW266" s="0"/>
      <c r="OUX266" s="0"/>
      <c r="OUY266" s="0"/>
      <c r="OUZ266" s="0"/>
      <c r="OVA266" s="0"/>
      <c r="OVB266" s="0"/>
      <c r="OVC266" s="0"/>
      <c r="OVD266" s="0"/>
      <c r="OVE266" s="0"/>
      <c r="OVF266" s="0"/>
      <c r="OVG266" s="0"/>
      <c r="OVH266" s="0"/>
      <c r="OVI266" s="0"/>
      <c r="OVJ266" s="0"/>
      <c r="OVK266" s="0"/>
      <c r="OVL266" s="0"/>
      <c r="OVM266" s="0"/>
      <c r="OVN266" s="0"/>
      <c r="OVO266" s="0"/>
      <c r="OVP266" s="0"/>
      <c r="OVQ266" s="0"/>
      <c r="OVR266" s="0"/>
      <c r="OVS266" s="0"/>
      <c r="OVT266" s="0"/>
      <c r="OVU266" s="0"/>
      <c r="OVV266" s="0"/>
      <c r="OVW266" s="0"/>
      <c r="OVX266" s="0"/>
      <c r="OVY266" s="0"/>
      <c r="OVZ266" s="0"/>
      <c r="OWA266" s="0"/>
      <c r="OWB266" s="0"/>
      <c r="OWC266" s="0"/>
      <c r="OWD266" s="0"/>
      <c r="OWE266" s="0"/>
      <c r="OWF266" s="0"/>
      <c r="OWG266" s="0"/>
      <c r="OWH266" s="0"/>
      <c r="OWI266" s="0"/>
      <c r="OWJ266" s="0"/>
      <c r="OWK266" s="0"/>
      <c r="OWL266" s="0"/>
      <c r="OWM266" s="0"/>
      <c r="OWN266" s="0"/>
      <c r="OWO266" s="0"/>
      <c r="OWP266" s="0"/>
      <c r="OWQ266" s="0"/>
      <c r="OWR266" s="0"/>
      <c r="OWS266" s="0"/>
      <c r="OWT266" s="0"/>
      <c r="OWU266" s="0"/>
      <c r="OWV266" s="0"/>
      <c r="OWW266" s="0"/>
      <c r="OWX266" s="0"/>
      <c r="OWY266" s="0"/>
      <c r="OWZ266" s="0"/>
      <c r="OXA266" s="0"/>
      <c r="OXB266" s="0"/>
      <c r="OXC266" s="0"/>
      <c r="OXD266" s="0"/>
      <c r="OXE266" s="0"/>
      <c r="OXF266" s="0"/>
      <c r="OXG266" s="0"/>
      <c r="OXH266" s="0"/>
      <c r="OXI266" s="0"/>
      <c r="OXJ266" s="0"/>
      <c r="OXK266" s="0"/>
      <c r="OXL266" s="0"/>
      <c r="OXM266" s="0"/>
      <c r="OXN266" s="0"/>
      <c r="OXO266" s="0"/>
      <c r="OXP266" s="0"/>
      <c r="OXQ266" s="0"/>
      <c r="OXR266" s="0"/>
      <c r="OXS266" s="0"/>
      <c r="OXT266" s="0"/>
      <c r="OXU266" s="0"/>
      <c r="OXV266" s="0"/>
      <c r="OXW266" s="0"/>
      <c r="OXX266" s="0"/>
      <c r="OXY266" s="0"/>
      <c r="OXZ266" s="0"/>
      <c r="OYA266" s="0"/>
      <c r="OYB266" s="0"/>
      <c r="OYC266" s="0"/>
      <c r="OYD266" s="0"/>
      <c r="OYE266" s="0"/>
      <c r="OYF266" s="0"/>
      <c r="OYG266" s="0"/>
      <c r="OYH266" s="0"/>
      <c r="OYI266" s="0"/>
      <c r="OYJ266" s="0"/>
      <c r="OYK266" s="0"/>
      <c r="OYL266" s="0"/>
      <c r="OYM266" s="0"/>
      <c r="OYN266" s="0"/>
      <c r="OYO266" s="0"/>
      <c r="OYP266" s="0"/>
      <c r="OYQ266" s="0"/>
      <c r="OYR266" s="0"/>
      <c r="OYS266" s="0"/>
      <c r="OYT266" s="0"/>
      <c r="OYU266" s="0"/>
      <c r="OYV266" s="0"/>
      <c r="OYW266" s="0"/>
      <c r="OYX266" s="0"/>
      <c r="OYY266" s="0"/>
      <c r="OYZ266" s="0"/>
      <c r="OZA266" s="0"/>
      <c r="OZB266" s="0"/>
      <c r="OZC266" s="0"/>
      <c r="OZD266" s="0"/>
      <c r="OZE266" s="0"/>
      <c r="OZF266" s="0"/>
      <c r="OZG266" s="0"/>
      <c r="OZH266" s="0"/>
      <c r="OZI266" s="0"/>
      <c r="OZJ266" s="0"/>
      <c r="OZK266" s="0"/>
      <c r="OZL266" s="0"/>
      <c r="OZM266" s="0"/>
      <c r="OZN266" s="0"/>
      <c r="OZO266" s="0"/>
      <c r="OZP266" s="0"/>
      <c r="OZQ266" s="0"/>
      <c r="OZR266" s="0"/>
      <c r="OZS266" s="0"/>
      <c r="OZT266" s="0"/>
      <c r="OZU266" s="0"/>
      <c r="OZV266" s="0"/>
      <c r="OZW266" s="0"/>
      <c r="OZX266" s="0"/>
      <c r="OZY266" s="0"/>
      <c r="OZZ266" s="0"/>
      <c r="PAA266" s="0"/>
      <c r="PAB266" s="0"/>
      <c r="PAC266" s="0"/>
      <c r="PAD266" s="0"/>
      <c r="PAE266" s="0"/>
      <c r="PAF266" s="0"/>
      <c r="PAG266" s="0"/>
      <c r="PAH266" s="0"/>
      <c r="PAI266" s="0"/>
      <c r="PAJ266" s="0"/>
      <c r="PAK266" s="0"/>
      <c r="PAL266" s="0"/>
      <c r="PAM266" s="0"/>
      <c r="PAN266" s="0"/>
      <c r="PAO266" s="0"/>
      <c r="PAP266" s="0"/>
      <c r="PAQ266" s="0"/>
      <c r="PAR266" s="0"/>
      <c r="PAS266" s="0"/>
      <c r="PAT266" s="0"/>
      <c r="PAU266" s="0"/>
      <c r="PAV266" s="0"/>
      <c r="PAW266" s="0"/>
      <c r="PAX266" s="0"/>
      <c r="PAY266" s="0"/>
      <c r="PAZ266" s="0"/>
      <c r="PBA266" s="0"/>
      <c r="PBB266" s="0"/>
      <c r="PBC266" s="0"/>
      <c r="PBD266" s="0"/>
      <c r="PBE266" s="0"/>
      <c r="PBF266" s="0"/>
      <c r="PBG266" s="0"/>
      <c r="PBH266" s="0"/>
      <c r="PBI266" s="0"/>
      <c r="PBJ266" s="0"/>
      <c r="PBK266" s="0"/>
      <c r="PBL266" s="0"/>
      <c r="PBM266" s="0"/>
      <c r="PBN266" s="0"/>
      <c r="PBO266" s="0"/>
      <c r="PBP266" s="0"/>
      <c r="PBQ266" s="0"/>
      <c r="PBR266" s="0"/>
      <c r="PBS266" s="0"/>
      <c r="PBT266" s="0"/>
      <c r="PBU266" s="0"/>
      <c r="PBV266" s="0"/>
      <c r="PBW266" s="0"/>
      <c r="PBX266" s="0"/>
      <c r="PBY266" s="0"/>
      <c r="PBZ266" s="0"/>
      <c r="PCA266" s="0"/>
      <c r="PCB266" s="0"/>
      <c r="PCC266" s="0"/>
      <c r="PCD266" s="0"/>
      <c r="PCE266" s="0"/>
      <c r="PCF266" s="0"/>
      <c r="PCG266" s="0"/>
      <c r="PCH266" s="0"/>
      <c r="PCI266" s="0"/>
      <c r="PCJ266" s="0"/>
      <c r="PCK266" s="0"/>
      <c r="PCL266" s="0"/>
      <c r="PCM266" s="0"/>
      <c r="PCN266" s="0"/>
      <c r="PCO266" s="0"/>
      <c r="PCP266" s="0"/>
      <c r="PCQ266" s="0"/>
      <c r="PCR266" s="0"/>
      <c r="PCS266" s="0"/>
      <c r="PCT266" s="0"/>
      <c r="PCU266" s="0"/>
      <c r="PCV266" s="0"/>
      <c r="PCW266" s="0"/>
      <c r="PCX266" s="0"/>
      <c r="PCY266" s="0"/>
      <c r="PCZ266" s="0"/>
      <c r="PDA266" s="0"/>
      <c r="PDB266" s="0"/>
      <c r="PDC266" s="0"/>
      <c r="PDD266" s="0"/>
      <c r="PDE266" s="0"/>
      <c r="PDF266" s="0"/>
      <c r="PDG266" s="0"/>
      <c r="PDH266" s="0"/>
      <c r="PDI266" s="0"/>
      <c r="PDJ266" s="0"/>
      <c r="PDK266" s="0"/>
      <c r="PDL266" s="0"/>
      <c r="PDM266" s="0"/>
      <c r="PDN266" s="0"/>
      <c r="PDO266" s="0"/>
      <c r="PDP266" s="0"/>
      <c r="PDQ266" s="0"/>
      <c r="PDR266" s="0"/>
      <c r="PDS266" s="0"/>
      <c r="PDT266" s="0"/>
      <c r="PDU266" s="0"/>
      <c r="PDV266" s="0"/>
      <c r="PDW266" s="0"/>
      <c r="PDX266" s="0"/>
      <c r="PDY266" s="0"/>
      <c r="PDZ266" s="0"/>
      <c r="PEA266" s="0"/>
      <c r="PEB266" s="0"/>
      <c r="PEC266" s="0"/>
      <c r="PED266" s="0"/>
      <c r="PEE266" s="0"/>
      <c r="PEF266" s="0"/>
      <c r="PEG266" s="0"/>
      <c r="PEH266" s="0"/>
      <c r="PEI266" s="0"/>
      <c r="PEJ266" s="0"/>
      <c r="PEK266" s="0"/>
      <c r="PEL266" s="0"/>
      <c r="PEM266" s="0"/>
      <c r="PEN266" s="0"/>
      <c r="PEO266" s="0"/>
      <c r="PEP266" s="0"/>
      <c r="PEQ266" s="0"/>
      <c r="PER266" s="0"/>
      <c r="PES266" s="0"/>
      <c r="PET266" s="0"/>
      <c r="PEU266" s="0"/>
      <c r="PEV266" s="0"/>
      <c r="PEW266" s="0"/>
      <c r="PEX266" s="0"/>
      <c r="PEY266" s="0"/>
      <c r="PEZ266" s="0"/>
      <c r="PFA266" s="0"/>
      <c r="PFB266" s="0"/>
      <c r="PFC266" s="0"/>
      <c r="PFD266" s="0"/>
      <c r="PFE266" s="0"/>
      <c r="PFF266" s="0"/>
      <c r="PFG266" s="0"/>
      <c r="PFH266" s="0"/>
      <c r="PFI266" s="0"/>
      <c r="PFJ266" s="0"/>
      <c r="PFK266" s="0"/>
      <c r="PFL266" s="0"/>
      <c r="PFM266" s="0"/>
      <c r="PFN266" s="0"/>
      <c r="PFO266" s="0"/>
      <c r="PFP266" s="0"/>
      <c r="PFQ266" s="0"/>
      <c r="PFR266" s="0"/>
      <c r="PFS266" s="0"/>
      <c r="PFT266" s="0"/>
      <c r="PFU266" s="0"/>
      <c r="PFV266" s="0"/>
      <c r="PFW266" s="0"/>
      <c r="PFX266" s="0"/>
      <c r="PFY266" s="0"/>
      <c r="PFZ266" s="0"/>
      <c r="PGA266" s="0"/>
      <c r="PGB266" s="0"/>
      <c r="PGC266" s="0"/>
      <c r="PGD266" s="0"/>
      <c r="PGE266" s="0"/>
      <c r="PGF266" s="0"/>
      <c r="PGG266" s="0"/>
      <c r="PGH266" s="0"/>
      <c r="PGI266" s="0"/>
      <c r="PGJ266" s="0"/>
      <c r="PGK266" s="0"/>
      <c r="PGL266" s="0"/>
      <c r="PGM266" s="0"/>
      <c r="PGN266" s="0"/>
      <c r="PGO266" s="0"/>
      <c r="PGP266" s="0"/>
      <c r="PGQ266" s="0"/>
      <c r="PGR266" s="0"/>
      <c r="PGS266" s="0"/>
      <c r="PGT266" s="0"/>
      <c r="PGU266" s="0"/>
      <c r="PGV266" s="0"/>
      <c r="PGW266" s="0"/>
      <c r="PGX266" s="0"/>
      <c r="PGY266" s="0"/>
      <c r="PGZ266" s="0"/>
      <c r="PHA266" s="0"/>
      <c r="PHB266" s="0"/>
      <c r="PHC266" s="0"/>
      <c r="PHD266" s="0"/>
      <c r="PHE266" s="0"/>
      <c r="PHF266" s="0"/>
      <c r="PHG266" s="0"/>
      <c r="PHH266" s="0"/>
      <c r="PHI266" s="0"/>
      <c r="PHJ266" s="0"/>
      <c r="PHK266" s="0"/>
      <c r="PHL266" s="0"/>
      <c r="PHM266" s="0"/>
      <c r="PHN266" s="0"/>
      <c r="PHO266" s="0"/>
      <c r="PHP266" s="0"/>
      <c r="PHQ266" s="0"/>
      <c r="PHR266" s="0"/>
      <c r="PHS266" s="0"/>
      <c r="PHT266" s="0"/>
      <c r="PHU266" s="0"/>
      <c r="PHV266" s="0"/>
      <c r="PHW266" s="0"/>
      <c r="PHX266" s="0"/>
      <c r="PHY266" s="0"/>
      <c r="PHZ266" s="0"/>
      <c r="PIA266" s="0"/>
      <c r="PIB266" s="0"/>
      <c r="PIC266" s="0"/>
      <c r="PID266" s="0"/>
      <c r="PIE266" s="0"/>
      <c r="PIF266" s="0"/>
      <c r="PIG266" s="0"/>
      <c r="PIH266" s="0"/>
      <c r="PII266" s="0"/>
      <c r="PIJ266" s="0"/>
      <c r="PIK266" s="0"/>
      <c r="PIL266" s="0"/>
      <c r="PIM266" s="0"/>
      <c r="PIN266" s="0"/>
      <c r="PIO266" s="0"/>
      <c r="PIP266" s="0"/>
      <c r="PIQ266" s="0"/>
      <c r="PIR266" s="0"/>
      <c r="PIS266" s="0"/>
      <c r="PIT266" s="0"/>
      <c r="PIU266" s="0"/>
      <c r="PIV266" s="0"/>
      <c r="PIW266" s="0"/>
      <c r="PIX266" s="0"/>
      <c r="PIY266" s="0"/>
      <c r="PIZ266" s="0"/>
      <c r="PJA266" s="0"/>
      <c r="PJB266" s="0"/>
      <c r="PJC266" s="0"/>
      <c r="PJD266" s="0"/>
      <c r="PJE266" s="0"/>
      <c r="PJF266" s="0"/>
      <c r="PJG266" s="0"/>
      <c r="PJH266" s="0"/>
      <c r="PJI266" s="0"/>
      <c r="PJJ266" s="0"/>
      <c r="PJK266" s="0"/>
      <c r="PJL266" s="0"/>
      <c r="PJM266" s="0"/>
      <c r="PJN266" s="0"/>
      <c r="PJO266" s="0"/>
      <c r="PJP266" s="0"/>
      <c r="PJQ266" s="0"/>
      <c r="PJR266" s="0"/>
      <c r="PJS266" s="0"/>
      <c r="PJT266" s="0"/>
      <c r="PJU266" s="0"/>
      <c r="PJV266" s="0"/>
      <c r="PJW266" s="0"/>
      <c r="PJX266" s="0"/>
      <c r="PJY266" s="0"/>
      <c r="PJZ266" s="0"/>
      <c r="PKA266" s="0"/>
      <c r="PKB266" s="0"/>
      <c r="PKC266" s="0"/>
      <c r="PKD266" s="0"/>
      <c r="PKE266" s="0"/>
      <c r="PKF266" s="0"/>
      <c r="PKG266" s="0"/>
      <c r="PKH266" s="0"/>
      <c r="PKI266" s="0"/>
      <c r="PKJ266" s="0"/>
      <c r="PKK266" s="0"/>
      <c r="PKL266" s="0"/>
      <c r="PKM266" s="0"/>
      <c r="PKN266" s="0"/>
      <c r="PKO266" s="0"/>
      <c r="PKP266" s="0"/>
      <c r="PKQ266" s="0"/>
      <c r="PKR266" s="0"/>
      <c r="PKS266" s="0"/>
      <c r="PKT266" s="0"/>
      <c r="PKU266" s="0"/>
      <c r="PKV266" s="0"/>
      <c r="PKW266" s="0"/>
      <c r="PKX266" s="0"/>
      <c r="PKY266" s="0"/>
      <c r="PKZ266" s="0"/>
      <c r="PLA266" s="0"/>
      <c r="PLB266" s="0"/>
      <c r="PLC266" s="0"/>
      <c r="PLD266" s="0"/>
      <c r="PLE266" s="0"/>
      <c r="PLF266" s="0"/>
      <c r="PLG266" s="0"/>
      <c r="PLH266" s="0"/>
      <c r="PLI266" s="0"/>
      <c r="PLJ266" s="0"/>
      <c r="PLK266" s="0"/>
      <c r="PLL266" s="0"/>
      <c r="PLM266" s="0"/>
      <c r="PLN266" s="0"/>
      <c r="PLO266" s="0"/>
      <c r="PLP266" s="0"/>
      <c r="PLQ266" s="0"/>
      <c r="PLR266" s="0"/>
      <c r="PLS266" s="0"/>
      <c r="PLT266" s="0"/>
      <c r="PLU266" s="0"/>
      <c r="PLV266" s="0"/>
      <c r="PLW266" s="0"/>
      <c r="PLX266" s="0"/>
      <c r="PLY266" s="0"/>
      <c r="PLZ266" s="0"/>
      <c r="PMA266" s="0"/>
      <c r="PMB266" s="0"/>
      <c r="PMC266" s="0"/>
      <c r="PMD266" s="0"/>
      <c r="PME266" s="0"/>
      <c r="PMF266" s="0"/>
      <c r="PMG266" s="0"/>
      <c r="PMH266" s="0"/>
      <c r="PMI266" s="0"/>
      <c r="PMJ266" s="0"/>
      <c r="PMK266" s="0"/>
      <c r="PML266" s="0"/>
      <c r="PMM266" s="0"/>
      <c r="PMN266" s="0"/>
      <c r="PMO266" s="0"/>
      <c r="PMP266" s="0"/>
      <c r="PMQ266" s="0"/>
      <c r="PMR266" s="0"/>
      <c r="PMS266" s="0"/>
      <c r="PMT266" s="0"/>
      <c r="PMU266" s="0"/>
      <c r="PMV266" s="0"/>
      <c r="PMW266" s="0"/>
      <c r="PMX266" s="0"/>
      <c r="PMY266" s="0"/>
      <c r="PMZ266" s="0"/>
      <c r="PNA266" s="0"/>
      <c r="PNB266" s="0"/>
      <c r="PNC266" s="0"/>
      <c r="PND266" s="0"/>
      <c r="PNE266" s="0"/>
      <c r="PNF266" s="0"/>
      <c r="PNG266" s="0"/>
      <c r="PNH266" s="0"/>
      <c r="PNI266" s="0"/>
      <c r="PNJ266" s="0"/>
      <c r="PNK266" s="0"/>
      <c r="PNL266" s="0"/>
      <c r="PNM266" s="0"/>
      <c r="PNN266" s="0"/>
      <c r="PNO266" s="0"/>
      <c r="PNP266" s="0"/>
      <c r="PNQ266" s="0"/>
      <c r="PNR266" s="0"/>
      <c r="PNS266" s="0"/>
      <c r="PNT266" s="0"/>
      <c r="PNU266" s="0"/>
      <c r="PNV266" s="0"/>
      <c r="PNW266" s="0"/>
      <c r="PNX266" s="0"/>
      <c r="PNY266" s="0"/>
      <c r="PNZ266" s="0"/>
      <c r="POA266" s="0"/>
      <c r="POB266" s="0"/>
      <c r="POC266" s="0"/>
      <c r="POD266" s="0"/>
      <c r="POE266" s="0"/>
      <c r="POF266" s="0"/>
      <c r="POG266" s="0"/>
      <c r="POH266" s="0"/>
      <c r="POI266" s="0"/>
      <c r="POJ266" s="0"/>
      <c r="POK266" s="0"/>
      <c r="POL266" s="0"/>
      <c r="POM266" s="0"/>
      <c r="PON266" s="0"/>
      <c r="POO266" s="0"/>
      <c r="POP266" s="0"/>
      <c r="POQ266" s="0"/>
      <c r="POR266" s="0"/>
      <c r="POS266" s="0"/>
      <c r="POT266" s="0"/>
      <c r="POU266" s="0"/>
      <c r="POV266" s="0"/>
      <c r="POW266" s="0"/>
      <c r="POX266" s="0"/>
      <c r="POY266" s="0"/>
      <c r="POZ266" s="0"/>
      <c r="PPA266" s="0"/>
      <c r="PPB266" s="0"/>
      <c r="PPC266" s="0"/>
      <c r="PPD266" s="0"/>
      <c r="PPE266" s="0"/>
      <c r="PPF266" s="0"/>
      <c r="PPG266" s="0"/>
      <c r="PPH266" s="0"/>
      <c r="PPI266" s="0"/>
      <c r="PPJ266" s="0"/>
      <c r="PPK266" s="0"/>
      <c r="PPL266" s="0"/>
      <c r="PPM266" s="0"/>
      <c r="PPN266" s="0"/>
      <c r="PPO266" s="0"/>
      <c r="PPP266" s="0"/>
      <c r="PPQ266" s="0"/>
      <c r="PPR266" s="0"/>
      <c r="PPS266" s="0"/>
      <c r="PPT266" s="0"/>
      <c r="PPU266" s="0"/>
      <c r="PPV266" s="0"/>
      <c r="PPW266" s="0"/>
      <c r="PPX266" s="0"/>
      <c r="PPY266" s="0"/>
      <c r="PPZ266" s="0"/>
      <c r="PQA266" s="0"/>
      <c r="PQB266" s="0"/>
      <c r="PQC266" s="0"/>
      <c r="PQD266" s="0"/>
      <c r="PQE266" s="0"/>
      <c r="PQF266" s="0"/>
      <c r="PQG266" s="0"/>
      <c r="PQH266" s="0"/>
      <c r="PQI266" s="0"/>
      <c r="PQJ266" s="0"/>
      <c r="PQK266" s="0"/>
      <c r="PQL266" s="0"/>
      <c r="PQM266" s="0"/>
      <c r="PQN266" s="0"/>
      <c r="PQO266" s="0"/>
      <c r="PQP266" s="0"/>
      <c r="PQQ266" s="0"/>
      <c r="PQR266" s="0"/>
      <c r="PQS266" s="0"/>
      <c r="PQT266" s="0"/>
      <c r="PQU266" s="0"/>
      <c r="PQV266" s="0"/>
      <c r="PQW266" s="0"/>
      <c r="PQX266" s="0"/>
      <c r="PQY266" s="0"/>
      <c r="PQZ266" s="0"/>
      <c r="PRA266" s="0"/>
      <c r="PRB266" s="0"/>
      <c r="PRC266" s="0"/>
      <c r="PRD266" s="0"/>
      <c r="PRE266" s="0"/>
      <c r="PRF266" s="0"/>
      <c r="PRG266" s="0"/>
      <c r="PRH266" s="0"/>
      <c r="PRI266" s="0"/>
      <c r="PRJ266" s="0"/>
      <c r="PRK266" s="0"/>
      <c r="PRL266" s="0"/>
      <c r="PRM266" s="0"/>
      <c r="PRN266" s="0"/>
      <c r="PRO266" s="0"/>
      <c r="PRP266" s="0"/>
      <c r="PRQ266" s="0"/>
      <c r="PRR266" s="0"/>
      <c r="PRS266" s="0"/>
      <c r="PRT266" s="0"/>
      <c r="PRU266" s="0"/>
      <c r="PRV266" s="0"/>
      <c r="PRW266" s="0"/>
      <c r="PRX266" s="0"/>
      <c r="PRY266" s="0"/>
      <c r="PRZ266" s="0"/>
      <c r="PSA266" s="0"/>
      <c r="PSB266" s="0"/>
      <c r="PSC266" s="0"/>
      <c r="PSD266" s="0"/>
      <c r="PSE266" s="0"/>
      <c r="PSF266" s="0"/>
      <c r="PSG266" s="0"/>
      <c r="PSH266" s="0"/>
      <c r="PSI266" s="0"/>
      <c r="PSJ266" s="0"/>
      <c r="PSK266" s="0"/>
      <c r="PSL266" s="0"/>
      <c r="PSM266" s="0"/>
      <c r="PSN266" s="0"/>
      <c r="PSO266" s="0"/>
      <c r="PSP266" s="0"/>
      <c r="PSQ266" s="0"/>
      <c r="PSR266" s="0"/>
      <c r="PSS266" s="0"/>
      <c r="PST266" s="0"/>
      <c r="PSU266" s="0"/>
      <c r="PSV266" s="0"/>
      <c r="PSW266" s="0"/>
      <c r="PSX266" s="0"/>
      <c r="PSY266" s="0"/>
      <c r="PSZ266" s="0"/>
      <c r="PTA266" s="0"/>
      <c r="PTB266" s="0"/>
      <c r="PTC266" s="0"/>
      <c r="PTD266" s="0"/>
      <c r="PTE266" s="0"/>
      <c r="PTF266" s="0"/>
      <c r="PTG266" s="0"/>
      <c r="PTH266" s="0"/>
      <c r="PTI266" s="0"/>
      <c r="PTJ266" s="0"/>
      <c r="PTK266" s="0"/>
      <c r="PTL266" s="0"/>
      <c r="PTM266" s="0"/>
      <c r="PTN266" s="0"/>
      <c r="PTO266" s="0"/>
      <c r="PTP266" s="0"/>
      <c r="PTQ266" s="0"/>
      <c r="PTR266" s="0"/>
      <c r="PTS266" s="0"/>
      <c r="PTT266" s="0"/>
      <c r="PTU266" s="0"/>
      <c r="PTV266" s="0"/>
      <c r="PTW266" s="0"/>
      <c r="PTX266" s="0"/>
      <c r="PTY266" s="0"/>
      <c r="PTZ266" s="0"/>
      <c r="PUA266" s="0"/>
      <c r="PUB266" s="0"/>
      <c r="PUC266" s="0"/>
      <c r="PUD266" s="0"/>
      <c r="PUE266" s="0"/>
      <c r="PUF266" s="0"/>
      <c r="PUG266" s="0"/>
      <c r="PUH266" s="0"/>
      <c r="PUI266" s="0"/>
      <c r="PUJ266" s="0"/>
      <c r="PUK266" s="0"/>
      <c r="PUL266" s="0"/>
      <c r="PUM266" s="0"/>
      <c r="PUN266" s="0"/>
      <c r="PUO266" s="0"/>
      <c r="PUP266" s="0"/>
      <c r="PUQ266" s="0"/>
      <c r="PUR266" s="0"/>
      <c r="PUS266" s="0"/>
      <c r="PUT266" s="0"/>
      <c r="PUU266" s="0"/>
      <c r="PUV266" s="0"/>
      <c r="PUW266" s="0"/>
      <c r="PUX266" s="0"/>
      <c r="PUY266" s="0"/>
      <c r="PUZ266" s="0"/>
      <c r="PVA266" s="0"/>
      <c r="PVB266" s="0"/>
      <c r="PVC266" s="0"/>
      <c r="PVD266" s="0"/>
      <c r="PVE266" s="0"/>
      <c r="PVF266" s="0"/>
      <c r="PVG266" s="0"/>
      <c r="PVH266" s="0"/>
      <c r="PVI266" s="0"/>
      <c r="PVJ266" s="0"/>
      <c r="PVK266" s="0"/>
      <c r="PVL266" s="0"/>
      <c r="PVM266" s="0"/>
      <c r="PVN266" s="0"/>
      <c r="PVO266" s="0"/>
      <c r="PVP266" s="0"/>
      <c r="PVQ266" s="0"/>
      <c r="PVR266" s="0"/>
      <c r="PVS266" s="0"/>
      <c r="PVT266" s="0"/>
      <c r="PVU266" s="0"/>
      <c r="PVV266" s="0"/>
      <c r="PVW266" s="0"/>
      <c r="PVX266" s="0"/>
      <c r="PVY266" s="0"/>
      <c r="PVZ266" s="0"/>
      <c r="PWA266" s="0"/>
      <c r="PWB266" s="0"/>
      <c r="PWC266" s="0"/>
      <c r="PWD266" s="0"/>
      <c r="PWE266" s="0"/>
      <c r="PWF266" s="0"/>
      <c r="PWG266" s="0"/>
      <c r="PWH266" s="0"/>
      <c r="PWI266" s="0"/>
      <c r="PWJ266" s="0"/>
      <c r="PWK266" s="0"/>
      <c r="PWL266" s="0"/>
      <c r="PWM266" s="0"/>
      <c r="PWN266" s="0"/>
      <c r="PWO266" s="0"/>
      <c r="PWP266" s="0"/>
      <c r="PWQ266" s="0"/>
      <c r="PWR266" s="0"/>
      <c r="PWS266" s="0"/>
      <c r="PWT266" s="0"/>
      <c r="PWU266" s="0"/>
      <c r="PWV266" s="0"/>
      <c r="PWW266" s="0"/>
      <c r="PWX266" s="0"/>
      <c r="PWY266" s="0"/>
      <c r="PWZ266" s="0"/>
      <c r="PXA266" s="0"/>
      <c r="PXB266" s="0"/>
      <c r="PXC266" s="0"/>
      <c r="PXD266" s="0"/>
      <c r="PXE266" s="0"/>
      <c r="PXF266" s="0"/>
      <c r="PXG266" s="0"/>
      <c r="PXH266" s="0"/>
      <c r="PXI266" s="0"/>
      <c r="PXJ266" s="0"/>
      <c r="PXK266" s="0"/>
      <c r="PXL266" s="0"/>
      <c r="PXM266" s="0"/>
      <c r="PXN266" s="0"/>
      <c r="PXO266" s="0"/>
      <c r="PXP266" s="0"/>
      <c r="PXQ266" s="0"/>
      <c r="PXR266" s="0"/>
      <c r="PXS266" s="0"/>
      <c r="PXT266" s="0"/>
      <c r="PXU266" s="0"/>
      <c r="PXV266" s="0"/>
      <c r="PXW266" s="0"/>
      <c r="PXX266" s="0"/>
      <c r="PXY266" s="0"/>
      <c r="PXZ266" s="0"/>
      <c r="PYA266" s="0"/>
      <c r="PYB266" s="0"/>
      <c r="PYC266" s="0"/>
      <c r="PYD266" s="0"/>
      <c r="PYE266" s="0"/>
      <c r="PYF266" s="0"/>
      <c r="PYG266" s="0"/>
      <c r="PYH266" s="0"/>
      <c r="PYI266" s="0"/>
      <c r="PYJ266" s="0"/>
      <c r="PYK266" s="0"/>
      <c r="PYL266" s="0"/>
      <c r="PYM266" s="0"/>
      <c r="PYN266" s="0"/>
      <c r="PYO266" s="0"/>
      <c r="PYP266" s="0"/>
      <c r="PYQ266" s="0"/>
      <c r="PYR266" s="0"/>
      <c r="PYS266" s="0"/>
      <c r="PYT266" s="0"/>
      <c r="PYU266" s="0"/>
      <c r="PYV266" s="0"/>
      <c r="PYW266" s="0"/>
      <c r="PYX266" s="0"/>
      <c r="PYY266" s="0"/>
      <c r="PYZ266" s="0"/>
      <c r="PZA266" s="0"/>
      <c r="PZB266" s="0"/>
      <c r="PZC266" s="0"/>
      <c r="PZD266" s="0"/>
      <c r="PZE266" s="0"/>
      <c r="PZF266" s="0"/>
      <c r="PZG266" s="0"/>
      <c r="PZH266" s="0"/>
      <c r="PZI266" s="0"/>
      <c r="PZJ266" s="0"/>
      <c r="PZK266" s="0"/>
      <c r="PZL266" s="0"/>
      <c r="PZM266" s="0"/>
      <c r="PZN266" s="0"/>
      <c r="PZO266" s="0"/>
      <c r="PZP266" s="0"/>
      <c r="PZQ266" s="0"/>
      <c r="PZR266" s="0"/>
      <c r="PZS266" s="0"/>
      <c r="PZT266" s="0"/>
      <c r="PZU266" s="0"/>
      <c r="PZV266" s="0"/>
      <c r="PZW266" s="0"/>
      <c r="PZX266" s="0"/>
      <c r="PZY266" s="0"/>
      <c r="PZZ266" s="0"/>
      <c r="QAA266" s="0"/>
      <c r="QAB266" s="0"/>
      <c r="QAC266" s="0"/>
      <c r="QAD266" s="0"/>
      <c r="QAE266" s="0"/>
      <c r="QAF266" s="0"/>
      <c r="QAG266" s="0"/>
      <c r="QAH266" s="0"/>
      <c r="QAI266" s="0"/>
      <c r="QAJ266" s="0"/>
      <c r="QAK266" s="0"/>
      <c r="QAL266" s="0"/>
      <c r="QAM266" s="0"/>
      <c r="QAN266" s="0"/>
      <c r="QAO266" s="0"/>
      <c r="QAP266" s="0"/>
      <c r="QAQ266" s="0"/>
      <c r="QAR266" s="0"/>
      <c r="QAS266" s="0"/>
      <c r="QAT266" s="0"/>
      <c r="QAU266" s="0"/>
      <c r="QAV266" s="0"/>
      <c r="QAW266" s="0"/>
      <c r="QAX266" s="0"/>
      <c r="QAY266" s="0"/>
      <c r="QAZ266" s="0"/>
      <c r="QBA266" s="0"/>
      <c r="QBB266" s="0"/>
      <c r="QBC266" s="0"/>
      <c r="QBD266" s="0"/>
      <c r="QBE266" s="0"/>
      <c r="QBF266" s="0"/>
      <c r="QBG266" s="0"/>
      <c r="QBH266" s="0"/>
      <c r="QBI266" s="0"/>
      <c r="QBJ266" s="0"/>
      <c r="QBK266" s="0"/>
      <c r="QBL266" s="0"/>
      <c r="QBM266" s="0"/>
      <c r="QBN266" s="0"/>
      <c r="QBO266" s="0"/>
      <c r="QBP266" s="0"/>
      <c r="QBQ266" s="0"/>
      <c r="QBR266" s="0"/>
      <c r="QBS266" s="0"/>
      <c r="QBT266" s="0"/>
      <c r="QBU266" s="0"/>
      <c r="QBV266" s="0"/>
      <c r="QBW266" s="0"/>
      <c r="QBX266" s="0"/>
      <c r="QBY266" s="0"/>
      <c r="QBZ266" s="0"/>
      <c r="QCA266" s="0"/>
      <c r="QCB266" s="0"/>
      <c r="QCC266" s="0"/>
      <c r="QCD266" s="0"/>
      <c r="QCE266" s="0"/>
      <c r="QCF266" s="0"/>
      <c r="QCG266" s="0"/>
      <c r="QCH266" s="0"/>
      <c r="QCI266" s="0"/>
      <c r="QCJ266" s="0"/>
      <c r="QCK266" s="0"/>
      <c r="QCL266" s="0"/>
      <c r="QCM266" s="0"/>
      <c r="QCN266" s="0"/>
      <c r="QCO266" s="0"/>
      <c r="QCP266" s="0"/>
      <c r="QCQ266" s="0"/>
      <c r="QCR266" s="0"/>
      <c r="QCS266" s="0"/>
      <c r="QCT266" s="0"/>
      <c r="QCU266" s="0"/>
      <c r="QCV266" s="0"/>
      <c r="QCW266" s="0"/>
      <c r="QCX266" s="0"/>
      <c r="QCY266" s="0"/>
      <c r="QCZ266" s="0"/>
      <c r="QDA266" s="0"/>
      <c r="QDB266" s="0"/>
      <c r="QDC266" s="0"/>
      <c r="QDD266" s="0"/>
      <c r="QDE266" s="0"/>
      <c r="QDF266" s="0"/>
      <c r="QDG266" s="0"/>
      <c r="QDH266" s="0"/>
      <c r="QDI266" s="0"/>
      <c r="QDJ266" s="0"/>
      <c r="QDK266" s="0"/>
      <c r="QDL266" s="0"/>
      <c r="QDM266" s="0"/>
      <c r="QDN266" s="0"/>
      <c r="QDO266" s="0"/>
      <c r="QDP266" s="0"/>
      <c r="QDQ266" s="0"/>
      <c r="QDR266" s="0"/>
      <c r="QDS266" s="0"/>
      <c r="QDT266" s="0"/>
      <c r="QDU266" s="0"/>
      <c r="QDV266" s="0"/>
      <c r="QDW266" s="0"/>
      <c r="QDX266" s="0"/>
      <c r="QDY266" s="0"/>
      <c r="QDZ266" s="0"/>
      <c r="QEA266" s="0"/>
      <c r="QEB266" s="0"/>
      <c r="QEC266" s="0"/>
      <c r="QED266" s="0"/>
      <c r="QEE266" s="0"/>
      <c r="QEF266" s="0"/>
      <c r="QEG266" s="0"/>
      <c r="QEH266" s="0"/>
      <c r="QEI266" s="0"/>
      <c r="QEJ266" s="0"/>
      <c r="QEK266" s="0"/>
      <c r="QEL266" s="0"/>
      <c r="QEM266" s="0"/>
      <c r="QEN266" s="0"/>
      <c r="QEO266" s="0"/>
      <c r="QEP266" s="0"/>
      <c r="QEQ266" s="0"/>
      <c r="QER266" s="0"/>
      <c r="QES266" s="0"/>
      <c r="QET266" s="0"/>
      <c r="QEU266" s="0"/>
      <c r="QEV266" s="0"/>
      <c r="QEW266" s="0"/>
      <c r="QEX266" s="0"/>
      <c r="QEY266" s="0"/>
      <c r="QEZ266" s="0"/>
      <c r="QFA266" s="0"/>
      <c r="QFB266" s="0"/>
      <c r="QFC266" s="0"/>
      <c r="QFD266" s="0"/>
      <c r="QFE266" s="0"/>
      <c r="QFF266" s="0"/>
      <c r="QFG266" s="0"/>
      <c r="QFH266" s="0"/>
      <c r="QFI266" s="0"/>
      <c r="QFJ266" s="0"/>
      <c r="QFK266" s="0"/>
      <c r="QFL266" s="0"/>
      <c r="QFM266" s="0"/>
      <c r="QFN266" s="0"/>
      <c r="QFO266" s="0"/>
      <c r="QFP266" s="0"/>
      <c r="QFQ266" s="0"/>
      <c r="QFR266" s="0"/>
      <c r="QFS266" s="0"/>
      <c r="QFT266" s="0"/>
      <c r="QFU266" s="0"/>
      <c r="QFV266" s="0"/>
      <c r="QFW266" s="0"/>
      <c r="QFX266" s="0"/>
      <c r="QFY266" s="0"/>
      <c r="QFZ266" s="0"/>
      <c r="QGA266" s="0"/>
      <c r="QGB266" s="0"/>
      <c r="QGC266" s="0"/>
      <c r="QGD266" s="0"/>
      <c r="QGE266" s="0"/>
      <c r="QGF266" s="0"/>
      <c r="QGG266" s="0"/>
      <c r="QGH266" s="0"/>
      <c r="QGI266" s="0"/>
      <c r="QGJ266" s="0"/>
      <c r="QGK266" s="0"/>
      <c r="QGL266" s="0"/>
      <c r="QGM266" s="0"/>
      <c r="QGN266" s="0"/>
      <c r="QGO266" s="0"/>
      <c r="QGP266" s="0"/>
      <c r="QGQ266" s="0"/>
      <c r="QGR266" s="0"/>
      <c r="QGS266" s="0"/>
      <c r="QGT266" s="0"/>
      <c r="QGU266" s="0"/>
      <c r="QGV266" s="0"/>
      <c r="QGW266" s="0"/>
      <c r="QGX266" s="0"/>
      <c r="QGY266" s="0"/>
      <c r="QGZ266" s="0"/>
      <c r="QHA266" s="0"/>
      <c r="QHB266" s="0"/>
      <c r="QHC266" s="0"/>
      <c r="QHD266" s="0"/>
      <c r="QHE266" s="0"/>
      <c r="QHF266" s="0"/>
      <c r="QHG266" s="0"/>
      <c r="QHH266" s="0"/>
      <c r="QHI266" s="0"/>
      <c r="QHJ266" s="0"/>
      <c r="QHK266" s="0"/>
      <c r="QHL266" s="0"/>
      <c r="QHM266" s="0"/>
      <c r="QHN266" s="0"/>
      <c r="QHO266" s="0"/>
      <c r="QHP266" s="0"/>
      <c r="QHQ266" s="0"/>
      <c r="QHR266" s="0"/>
      <c r="QHS266" s="0"/>
      <c r="QHT266" s="0"/>
      <c r="QHU266" s="0"/>
      <c r="QHV266" s="0"/>
      <c r="QHW266" s="0"/>
      <c r="QHX266" s="0"/>
      <c r="QHY266" s="0"/>
      <c r="QHZ266" s="0"/>
      <c r="QIA266" s="0"/>
      <c r="QIB266" s="0"/>
      <c r="QIC266" s="0"/>
      <c r="QID266" s="0"/>
      <c r="QIE266" s="0"/>
      <c r="QIF266" s="0"/>
      <c r="QIG266" s="0"/>
      <c r="QIH266" s="0"/>
      <c r="QII266" s="0"/>
      <c r="QIJ266" s="0"/>
      <c r="QIK266" s="0"/>
      <c r="QIL266" s="0"/>
      <c r="QIM266" s="0"/>
      <c r="QIN266" s="0"/>
      <c r="QIO266" s="0"/>
      <c r="QIP266" s="0"/>
      <c r="QIQ266" s="0"/>
      <c r="QIR266" s="0"/>
      <c r="QIS266" s="0"/>
      <c r="QIT266" s="0"/>
      <c r="QIU266" s="0"/>
      <c r="QIV266" s="0"/>
      <c r="QIW266" s="0"/>
      <c r="QIX266" s="0"/>
      <c r="QIY266" s="0"/>
      <c r="QIZ266" s="0"/>
      <c r="QJA266" s="0"/>
      <c r="QJB266" s="0"/>
      <c r="QJC266" s="0"/>
      <c r="QJD266" s="0"/>
      <c r="QJE266" s="0"/>
      <c r="QJF266" s="0"/>
      <c r="QJG266" s="0"/>
      <c r="QJH266" s="0"/>
      <c r="QJI266" s="0"/>
      <c r="QJJ266" s="0"/>
      <c r="QJK266" s="0"/>
      <c r="QJL266" s="0"/>
      <c r="QJM266" s="0"/>
      <c r="QJN266" s="0"/>
      <c r="QJO266" s="0"/>
      <c r="QJP266" s="0"/>
      <c r="QJQ266" s="0"/>
      <c r="QJR266" s="0"/>
      <c r="QJS266" s="0"/>
      <c r="QJT266" s="0"/>
      <c r="QJU266" s="0"/>
      <c r="QJV266" s="0"/>
      <c r="QJW266" s="0"/>
      <c r="QJX266" s="0"/>
      <c r="QJY266" s="0"/>
      <c r="QJZ266" s="0"/>
      <c r="QKA266" s="0"/>
      <c r="QKB266" s="0"/>
      <c r="QKC266" s="0"/>
      <c r="QKD266" s="0"/>
      <c r="QKE266" s="0"/>
      <c r="QKF266" s="0"/>
      <c r="QKG266" s="0"/>
      <c r="QKH266" s="0"/>
      <c r="QKI266" s="0"/>
      <c r="QKJ266" s="0"/>
      <c r="QKK266" s="0"/>
      <c r="QKL266" s="0"/>
      <c r="QKM266" s="0"/>
      <c r="QKN266" s="0"/>
      <c r="QKO266" s="0"/>
      <c r="QKP266" s="0"/>
      <c r="QKQ266" s="0"/>
      <c r="QKR266" s="0"/>
      <c r="QKS266" s="0"/>
      <c r="QKT266" s="0"/>
      <c r="QKU266" s="0"/>
      <c r="QKV266" s="0"/>
      <c r="QKW266" s="0"/>
      <c r="QKX266" s="0"/>
      <c r="QKY266" s="0"/>
      <c r="QKZ266" s="0"/>
      <c r="QLA266" s="0"/>
      <c r="QLB266" s="0"/>
      <c r="QLC266" s="0"/>
      <c r="QLD266" s="0"/>
      <c r="QLE266" s="0"/>
      <c r="QLF266" s="0"/>
      <c r="QLG266" s="0"/>
      <c r="QLH266" s="0"/>
      <c r="QLI266" s="0"/>
      <c r="QLJ266" s="0"/>
      <c r="QLK266" s="0"/>
      <c r="QLL266" s="0"/>
      <c r="QLM266" s="0"/>
      <c r="QLN266" s="0"/>
      <c r="QLO266" s="0"/>
      <c r="QLP266" s="0"/>
      <c r="QLQ266" s="0"/>
      <c r="QLR266" s="0"/>
      <c r="QLS266" s="0"/>
      <c r="QLT266" s="0"/>
      <c r="QLU266" s="0"/>
      <c r="QLV266" s="0"/>
      <c r="QLW266" s="0"/>
      <c r="QLX266" s="0"/>
      <c r="QLY266" s="0"/>
      <c r="QLZ266" s="0"/>
      <c r="QMA266" s="0"/>
      <c r="QMB266" s="0"/>
      <c r="QMC266" s="0"/>
      <c r="QMD266" s="0"/>
      <c r="QME266" s="0"/>
      <c r="QMF266" s="0"/>
      <c r="QMG266" s="0"/>
      <c r="QMH266" s="0"/>
      <c r="QMI266" s="0"/>
      <c r="QMJ266" s="0"/>
      <c r="QMK266" s="0"/>
      <c r="QML266" s="0"/>
      <c r="QMM266" s="0"/>
      <c r="QMN266" s="0"/>
      <c r="QMO266" s="0"/>
      <c r="QMP266" s="0"/>
      <c r="QMQ266" s="0"/>
      <c r="QMR266" s="0"/>
      <c r="QMS266" s="0"/>
      <c r="QMT266" s="0"/>
      <c r="QMU266" s="0"/>
      <c r="QMV266" s="0"/>
      <c r="QMW266" s="0"/>
      <c r="QMX266" s="0"/>
      <c r="QMY266" s="0"/>
      <c r="QMZ266" s="0"/>
      <c r="QNA266" s="0"/>
      <c r="QNB266" s="0"/>
      <c r="QNC266" s="0"/>
      <c r="QND266" s="0"/>
      <c r="QNE266" s="0"/>
      <c r="QNF266" s="0"/>
      <c r="QNG266" s="0"/>
      <c r="QNH266" s="0"/>
      <c r="QNI266" s="0"/>
      <c r="QNJ266" s="0"/>
      <c r="QNK266" s="0"/>
      <c r="QNL266" s="0"/>
      <c r="QNM266" s="0"/>
      <c r="QNN266" s="0"/>
      <c r="QNO266" s="0"/>
      <c r="QNP266" s="0"/>
      <c r="QNQ266" s="0"/>
      <c r="QNR266" s="0"/>
      <c r="QNS266" s="0"/>
      <c r="QNT266" s="0"/>
      <c r="QNU266" s="0"/>
      <c r="QNV266" s="0"/>
      <c r="QNW266" s="0"/>
      <c r="QNX266" s="0"/>
      <c r="QNY266" s="0"/>
      <c r="QNZ266" s="0"/>
      <c r="QOA266" s="0"/>
      <c r="QOB266" s="0"/>
      <c r="QOC266" s="0"/>
      <c r="QOD266" s="0"/>
      <c r="QOE266" s="0"/>
      <c r="QOF266" s="0"/>
      <c r="QOG266" s="0"/>
      <c r="QOH266" s="0"/>
      <c r="QOI266" s="0"/>
      <c r="QOJ266" s="0"/>
      <c r="QOK266" s="0"/>
      <c r="QOL266" s="0"/>
      <c r="QOM266" s="0"/>
      <c r="QON266" s="0"/>
      <c r="QOO266" s="0"/>
      <c r="QOP266" s="0"/>
      <c r="QOQ266" s="0"/>
      <c r="QOR266" s="0"/>
      <c r="QOS266" s="0"/>
      <c r="QOT266" s="0"/>
      <c r="QOU266" s="0"/>
      <c r="QOV266" s="0"/>
      <c r="QOW266" s="0"/>
      <c r="QOX266" s="0"/>
      <c r="QOY266" s="0"/>
      <c r="QOZ266" s="0"/>
      <c r="QPA266" s="0"/>
      <c r="QPB266" s="0"/>
      <c r="QPC266" s="0"/>
      <c r="QPD266" s="0"/>
      <c r="QPE266" s="0"/>
      <c r="QPF266" s="0"/>
      <c r="QPG266" s="0"/>
      <c r="QPH266" s="0"/>
      <c r="QPI266" s="0"/>
      <c r="QPJ266" s="0"/>
      <c r="QPK266" s="0"/>
      <c r="QPL266" s="0"/>
      <c r="QPM266" s="0"/>
      <c r="QPN266" s="0"/>
      <c r="QPO266" s="0"/>
      <c r="QPP266" s="0"/>
      <c r="QPQ266" s="0"/>
      <c r="QPR266" s="0"/>
      <c r="QPS266" s="0"/>
      <c r="QPT266" s="0"/>
      <c r="QPU266" s="0"/>
      <c r="QPV266" s="0"/>
      <c r="QPW266" s="0"/>
      <c r="QPX266" s="0"/>
      <c r="QPY266" s="0"/>
      <c r="QPZ266" s="0"/>
      <c r="QQA266" s="0"/>
      <c r="QQB266" s="0"/>
      <c r="QQC266" s="0"/>
      <c r="QQD266" s="0"/>
      <c r="QQE266" s="0"/>
      <c r="QQF266" s="0"/>
      <c r="QQG266" s="0"/>
      <c r="QQH266" s="0"/>
      <c r="QQI266" s="0"/>
      <c r="QQJ266" s="0"/>
      <c r="QQK266" s="0"/>
      <c r="QQL266" s="0"/>
      <c r="QQM266" s="0"/>
      <c r="QQN266" s="0"/>
      <c r="QQO266" s="0"/>
      <c r="QQP266" s="0"/>
      <c r="QQQ266" s="0"/>
      <c r="QQR266" s="0"/>
      <c r="QQS266" s="0"/>
      <c r="QQT266" s="0"/>
      <c r="QQU266" s="0"/>
      <c r="QQV266" s="0"/>
      <c r="QQW266" s="0"/>
      <c r="QQX266" s="0"/>
      <c r="QQY266" s="0"/>
      <c r="QQZ266" s="0"/>
      <c r="QRA266" s="0"/>
      <c r="QRB266" s="0"/>
      <c r="QRC266" s="0"/>
      <c r="QRD266" s="0"/>
      <c r="QRE266" s="0"/>
      <c r="QRF266" s="0"/>
      <c r="QRG266" s="0"/>
      <c r="QRH266" s="0"/>
      <c r="QRI266" s="0"/>
      <c r="QRJ266" s="0"/>
      <c r="QRK266" s="0"/>
      <c r="QRL266" s="0"/>
      <c r="QRM266" s="0"/>
      <c r="QRN266" s="0"/>
      <c r="QRO266" s="0"/>
      <c r="QRP266" s="0"/>
      <c r="QRQ266" s="0"/>
      <c r="QRR266" s="0"/>
      <c r="QRS266" s="0"/>
      <c r="QRT266" s="0"/>
      <c r="QRU266" s="0"/>
      <c r="QRV266" s="0"/>
      <c r="QRW266" s="0"/>
      <c r="QRX266" s="0"/>
      <c r="QRY266" s="0"/>
      <c r="QRZ266" s="0"/>
      <c r="QSA266" s="0"/>
      <c r="QSB266" s="0"/>
      <c r="QSC266" s="0"/>
      <c r="QSD266" s="0"/>
      <c r="QSE266" s="0"/>
      <c r="QSF266" s="0"/>
      <c r="QSG266" s="0"/>
      <c r="QSH266" s="0"/>
      <c r="QSI266" s="0"/>
      <c r="QSJ266" s="0"/>
      <c r="QSK266" s="0"/>
      <c r="QSL266" s="0"/>
      <c r="QSM266" s="0"/>
      <c r="QSN266" s="0"/>
      <c r="QSO266" s="0"/>
      <c r="QSP266" s="0"/>
      <c r="QSQ266" s="0"/>
      <c r="QSR266" s="0"/>
      <c r="QSS266" s="0"/>
      <c r="QST266" s="0"/>
      <c r="QSU266" s="0"/>
      <c r="QSV266" s="0"/>
      <c r="QSW266" s="0"/>
      <c r="QSX266" s="0"/>
      <c r="QSY266" s="0"/>
      <c r="QSZ266" s="0"/>
      <c r="QTA266" s="0"/>
      <c r="QTB266" s="0"/>
      <c r="QTC266" s="0"/>
      <c r="QTD266" s="0"/>
      <c r="QTE266" s="0"/>
      <c r="QTF266" s="0"/>
      <c r="QTG266" s="0"/>
      <c r="QTH266" s="0"/>
      <c r="QTI266" s="0"/>
      <c r="QTJ266" s="0"/>
      <c r="QTK266" s="0"/>
      <c r="QTL266" s="0"/>
      <c r="QTM266" s="0"/>
      <c r="QTN266" s="0"/>
      <c r="QTO266" s="0"/>
      <c r="QTP266" s="0"/>
      <c r="QTQ266" s="0"/>
      <c r="QTR266" s="0"/>
      <c r="QTS266" s="0"/>
      <c r="QTT266" s="0"/>
      <c r="QTU266" s="0"/>
      <c r="QTV266" s="0"/>
      <c r="QTW266" s="0"/>
      <c r="QTX266" s="0"/>
      <c r="QTY266" s="0"/>
      <c r="QTZ266" s="0"/>
      <c r="QUA266" s="0"/>
      <c r="QUB266" s="0"/>
      <c r="QUC266" s="0"/>
      <c r="QUD266" s="0"/>
      <c r="QUE266" s="0"/>
      <c r="QUF266" s="0"/>
      <c r="QUG266" s="0"/>
      <c r="QUH266" s="0"/>
      <c r="QUI266" s="0"/>
      <c r="QUJ266" s="0"/>
      <c r="QUK266" s="0"/>
      <c r="QUL266" s="0"/>
      <c r="QUM266" s="0"/>
      <c r="QUN266" s="0"/>
      <c r="QUO266" s="0"/>
      <c r="QUP266" s="0"/>
      <c r="QUQ266" s="0"/>
      <c r="QUR266" s="0"/>
      <c r="QUS266" s="0"/>
      <c r="QUT266" s="0"/>
      <c r="QUU266" s="0"/>
      <c r="QUV266" s="0"/>
      <c r="QUW266" s="0"/>
      <c r="QUX266" s="0"/>
      <c r="QUY266" s="0"/>
      <c r="QUZ266" s="0"/>
      <c r="QVA266" s="0"/>
      <c r="QVB266" s="0"/>
      <c r="QVC266" s="0"/>
      <c r="QVD266" s="0"/>
      <c r="QVE266" s="0"/>
      <c r="QVF266" s="0"/>
      <c r="QVG266" s="0"/>
      <c r="QVH266" s="0"/>
      <c r="QVI266" s="0"/>
      <c r="QVJ266" s="0"/>
      <c r="QVK266" s="0"/>
      <c r="QVL266" s="0"/>
      <c r="QVM266" s="0"/>
      <c r="QVN266" s="0"/>
      <c r="QVO266" s="0"/>
      <c r="QVP266" s="0"/>
      <c r="QVQ266" s="0"/>
      <c r="QVR266" s="0"/>
      <c r="QVS266" s="0"/>
      <c r="QVT266" s="0"/>
      <c r="QVU266" s="0"/>
      <c r="QVV266" s="0"/>
      <c r="QVW266" s="0"/>
      <c r="QVX266" s="0"/>
      <c r="QVY266" s="0"/>
      <c r="QVZ266" s="0"/>
      <c r="QWA266" s="0"/>
      <c r="QWB266" s="0"/>
      <c r="QWC266" s="0"/>
      <c r="QWD266" s="0"/>
      <c r="QWE266" s="0"/>
      <c r="QWF266" s="0"/>
      <c r="QWG266" s="0"/>
      <c r="QWH266" s="0"/>
      <c r="QWI266" s="0"/>
      <c r="QWJ266" s="0"/>
      <c r="QWK266" s="0"/>
      <c r="QWL266" s="0"/>
      <c r="QWM266" s="0"/>
      <c r="QWN266" s="0"/>
      <c r="QWO266" s="0"/>
      <c r="QWP266" s="0"/>
      <c r="QWQ266" s="0"/>
      <c r="QWR266" s="0"/>
      <c r="QWS266" s="0"/>
      <c r="QWT266" s="0"/>
      <c r="QWU266" s="0"/>
      <c r="QWV266" s="0"/>
      <c r="QWW266" s="0"/>
      <c r="QWX266" s="0"/>
      <c r="QWY266" s="0"/>
      <c r="QWZ266" s="0"/>
      <c r="QXA266" s="0"/>
      <c r="QXB266" s="0"/>
      <c r="QXC266" s="0"/>
      <c r="QXD266" s="0"/>
      <c r="QXE266" s="0"/>
      <c r="QXF266" s="0"/>
      <c r="QXG266" s="0"/>
      <c r="QXH266" s="0"/>
      <c r="QXI266" s="0"/>
      <c r="QXJ266" s="0"/>
      <c r="QXK266" s="0"/>
      <c r="QXL266" s="0"/>
      <c r="QXM266" s="0"/>
      <c r="QXN266" s="0"/>
      <c r="QXO266" s="0"/>
      <c r="QXP266" s="0"/>
      <c r="QXQ266" s="0"/>
      <c r="QXR266" s="0"/>
      <c r="QXS266" s="0"/>
      <c r="QXT266" s="0"/>
      <c r="QXU266" s="0"/>
      <c r="QXV266" s="0"/>
      <c r="QXW266" s="0"/>
      <c r="QXX266" s="0"/>
      <c r="QXY266" s="0"/>
      <c r="QXZ266" s="0"/>
      <c r="QYA266" s="0"/>
      <c r="QYB266" s="0"/>
      <c r="QYC266" s="0"/>
      <c r="QYD266" s="0"/>
      <c r="QYE266" s="0"/>
      <c r="QYF266" s="0"/>
      <c r="QYG266" s="0"/>
      <c r="QYH266" s="0"/>
      <c r="QYI266" s="0"/>
      <c r="QYJ266" s="0"/>
      <c r="QYK266" s="0"/>
      <c r="QYL266" s="0"/>
      <c r="QYM266" s="0"/>
      <c r="QYN266" s="0"/>
      <c r="QYO266" s="0"/>
      <c r="QYP266" s="0"/>
      <c r="QYQ266" s="0"/>
      <c r="QYR266" s="0"/>
      <c r="QYS266" s="0"/>
      <c r="QYT266" s="0"/>
      <c r="QYU266" s="0"/>
      <c r="QYV266" s="0"/>
      <c r="QYW266" s="0"/>
      <c r="QYX266" s="0"/>
      <c r="QYY266" s="0"/>
      <c r="QYZ266" s="0"/>
      <c r="QZA266" s="0"/>
      <c r="QZB266" s="0"/>
      <c r="QZC266" s="0"/>
      <c r="QZD266" s="0"/>
      <c r="QZE266" s="0"/>
      <c r="QZF266" s="0"/>
      <c r="QZG266" s="0"/>
      <c r="QZH266" s="0"/>
      <c r="QZI266" s="0"/>
      <c r="QZJ266" s="0"/>
      <c r="QZK266" s="0"/>
      <c r="QZL266" s="0"/>
      <c r="QZM266" s="0"/>
      <c r="QZN266" s="0"/>
      <c r="QZO266" s="0"/>
      <c r="QZP266" s="0"/>
      <c r="QZQ266" s="0"/>
      <c r="QZR266" s="0"/>
      <c r="QZS266" s="0"/>
      <c r="QZT266" s="0"/>
      <c r="QZU266" s="0"/>
      <c r="QZV266" s="0"/>
      <c r="QZW266" s="0"/>
      <c r="QZX266" s="0"/>
      <c r="QZY266" s="0"/>
      <c r="QZZ266" s="0"/>
      <c r="RAA266" s="0"/>
      <c r="RAB266" s="0"/>
      <c r="RAC266" s="0"/>
      <c r="RAD266" s="0"/>
      <c r="RAE266" s="0"/>
      <c r="RAF266" s="0"/>
      <c r="RAG266" s="0"/>
      <c r="RAH266" s="0"/>
      <c r="RAI266" s="0"/>
      <c r="RAJ266" s="0"/>
      <c r="RAK266" s="0"/>
      <c r="RAL266" s="0"/>
      <c r="RAM266" s="0"/>
      <c r="RAN266" s="0"/>
      <c r="RAO266" s="0"/>
      <c r="RAP266" s="0"/>
      <c r="RAQ266" s="0"/>
      <c r="RAR266" s="0"/>
      <c r="RAS266" s="0"/>
      <c r="RAT266" s="0"/>
      <c r="RAU266" s="0"/>
      <c r="RAV266" s="0"/>
      <c r="RAW266" s="0"/>
      <c r="RAX266" s="0"/>
      <c r="RAY266" s="0"/>
      <c r="RAZ266" s="0"/>
      <c r="RBA266" s="0"/>
      <c r="RBB266" s="0"/>
      <c r="RBC266" s="0"/>
      <c r="RBD266" s="0"/>
      <c r="RBE266" s="0"/>
      <c r="RBF266" s="0"/>
      <c r="RBG266" s="0"/>
      <c r="RBH266" s="0"/>
      <c r="RBI266" s="0"/>
      <c r="RBJ266" s="0"/>
      <c r="RBK266" s="0"/>
      <c r="RBL266" s="0"/>
      <c r="RBM266" s="0"/>
      <c r="RBN266" s="0"/>
      <c r="RBO266" s="0"/>
      <c r="RBP266" s="0"/>
      <c r="RBQ266" s="0"/>
      <c r="RBR266" s="0"/>
      <c r="RBS266" s="0"/>
      <c r="RBT266" s="0"/>
      <c r="RBU266" s="0"/>
      <c r="RBV266" s="0"/>
      <c r="RBW266" s="0"/>
      <c r="RBX266" s="0"/>
      <c r="RBY266" s="0"/>
      <c r="RBZ266" s="0"/>
      <c r="RCA266" s="0"/>
      <c r="RCB266" s="0"/>
      <c r="RCC266" s="0"/>
      <c r="RCD266" s="0"/>
      <c r="RCE266" s="0"/>
      <c r="RCF266" s="0"/>
      <c r="RCG266" s="0"/>
      <c r="RCH266" s="0"/>
      <c r="RCI266" s="0"/>
      <c r="RCJ266" s="0"/>
      <c r="RCK266" s="0"/>
      <c r="RCL266" s="0"/>
      <c r="RCM266" s="0"/>
      <c r="RCN266" s="0"/>
      <c r="RCO266" s="0"/>
      <c r="RCP266" s="0"/>
      <c r="RCQ266" s="0"/>
      <c r="RCR266" s="0"/>
      <c r="RCS266" s="0"/>
      <c r="RCT266" s="0"/>
      <c r="RCU266" s="0"/>
      <c r="RCV266" s="0"/>
      <c r="RCW266" s="0"/>
      <c r="RCX266" s="0"/>
      <c r="RCY266" s="0"/>
      <c r="RCZ266" s="0"/>
      <c r="RDA266" s="0"/>
      <c r="RDB266" s="0"/>
      <c r="RDC266" s="0"/>
      <c r="RDD266" s="0"/>
      <c r="RDE266" s="0"/>
      <c r="RDF266" s="0"/>
      <c r="RDG266" s="0"/>
      <c r="RDH266" s="0"/>
      <c r="RDI266" s="0"/>
      <c r="RDJ266" s="0"/>
      <c r="RDK266" s="0"/>
      <c r="RDL266" s="0"/>
      <c r="RDM266" s="0"/>
      <c r="RDN266" s="0"/>
      <c r="RDO266" s="0"/>
      <c r="RDP266" s="0"/>
      <c r="RDQ266" s="0"/>
      <c r="RDR266" s="0"/>
      <c r="RDS266" s="0"/>
      <c r="RDT266" s="0"/>
      <c r="RDU266" s="0"/>
      <c r="RDV266" s="0"/>
      <c r="RDW266" s="0"/>
      <c r="RDX266" s="0"/>
      <c r="RDY266" s="0"/>
      <c r="RDZ266" s="0"/>
      <c r="REA266" s="0"/>
      <c r="REB266" s="0"/>
      <c r="REC266" s="0"/>
      <c r="RED266" s="0"/>
      <c r="REE266" s="0"/>
      <c r="REF266" s="0"/>
      <c r="REG266" s="0"/>
      <c r="REH266" s="0"/>
      <c r="REI266" s="0"/>
      <c r="REJ266" s="0"/>
      <c r="REK266" s="0"/>
      <c r="REL266" s="0"/>
      <c r="REM266" s="0"/>
      <c r="REN266" s="0"/>
      <c r="REO266" s="0"/>
      <c r="REP266" s="0"/>
      <c r="REQ266" s="0"/>
      <c r="RER266" s="0"/>
      <c r="RES266" s="0"/>
      <c r="RET266" s="0"/>
      <c r="REU266" s="0"/>
      <c r="REV266" s="0"/>
      <c r="REW266" s="0"/>
      <c r="REX266" s="0"/>
      <c r="REY266" s="0"/>
      <c r="REZ266" s="0"/>
      <c r="RFA266" s="0"/>
      <c r="RFB266" s="0"/>
      <c r="RFC266" s="0"/>
      <c r="RFD266" s="0"/>
      <c r="RFE266" s="0"/>
      <c r="RFF266" s="0"/>
      <c r="RFG266" s="0"/>
      <c r="RFH266" s="0"/>
      <c r="RFI266" s="0"/>
      <c r="RFJ266" s="0"/>
      <c r="RFK266" s="0"/>
      <c r="RFL266" s="0"/>
      <c r="RFM266" s="0"/>
      <c r="RFN266" s="0"/>
      <c r="RFO266" s="0"/>
      <c r="RFP266" s="0"/>
      <c r="RFQ266" s="0"/>
      <c r="RFR266" s="0"/>
      <c r="RFS266" s="0"/>
      <c r="RFT266" s="0"/>
      <c r="RFU266" s="0"/>
      <c r="RFV266" s="0"/>
      <c r="RFW266" s="0"/>
      <c r="RFX266" s="0"/>
      <c r="RFY266" s="0"/>
      <c r="RFZ266" s="0"/>
      <c r="RGA266" s="0"/>
      <c r="RGB266" s="0"/>
      <c r="RGC266" s="0"/>
      <c r="RGD266" s="0"/>
      <c r="RGE266" s="0"/>
      <c r="RGF266" s="0"/>
      <c r="RGG266" s="0"/>
      <c r="RGH266" s="0"/>
      <c r="RGI266" s="0"/>
      <c r="RGJ266" s="0"/>
      <c r="RGK266" s="0"/>
      <c r="RGL266" s="0"/>
      <c r="RGM266" s="0"/>
      <c r="RGN266" s="0"/>
      <c r="RGO266" s="0"/>
      <c r="RGP266" s="0"/>
      <c r="RGQ266" s="0"/>
      <c r="RGR266" s="0"/>
      <c r="RGS266" s="0"/>
      <c r="RGT266" s="0"/>
      <c r="RGU266" s="0"/>
      <c r="RGV266" s="0"/>
      <c r="RGW266" s="0"/>
      <c r="RGX266" s="0"/>
      <c r="RGY266" s="0"/>
      <c r="RGZ266" s="0"/>
      <c r="RHA266" s="0"/>
      <c r="RHB266" s="0"/>
      <c r="RHC266" s="0"/>
      <c r="RHD266" s="0"/>
      <c r="RHE266" s="0"/>
      <c r="RHF266" s="0"/>
      <c r="RHG266" s="0"/>
      <c r="RHH266" s="0"/>
      <c r="RHI266" s="0"/>
      <c r="RHJ266" s="0"/>
      <c r="RHK266" s="0"/>
      <c r="RHL266" s="0"/>
      <c r="RHM266" s="0"/>
      <c r="RHN266" s="0"/>
      <c r="RHO266" s="0"/>
      <c r="RHP266" s="0"/>
      <c r="RHQ266" s="0"/>
      <c r="RHR266" s="0"/>
      <c r="RHS266" s="0"/>
      <c r="RHT266" s="0"/>
      <c r="RHU266" s="0"/>
      <c r="RHV266" s="0"/>
      <c r="RHW266" s="0"/>
      <c r="RHX266" s="0"/>
      <c r="RHY266" s="0"/>
      <c r="RHZ266" s="0"/>
      <c r="RIA266" s="0"/>
      <c r="RIB266" s="0"/>
      <c r="RIC266" s="0"/>
      <c r="RID266" s="0"/>
      <c r="RIE266" s="0"/>
      <c r="RIF266" s="0"/>
      <c r="RIG266" s="0"/>
      <c r="RIH266" s="0"/>
      <c r="RII266" s="0"/>
      <c r="RIJ266" s="0"/>
      <c r="RIK266" s="0"/>
      <c r="RIL266" s="0"/>
      <c r="RIM266" s="0"/>
      <c r="RIN266" s="0"/>
      <c r="RIO266" s="0"/>
      <c r="RIP266" s="0"/>
      <c r="RIQ266" s="0"/>
      <c r="RIR266" s="0"/>
      <c r="RIS266" s="0"/>
      <c r="RIT266" s="0"/>
      <c r="RIU266" s="0"/>
      <c r="RIV266" s="0"/>
      <c r="RIW266" s="0"/>
      <c r="RIX266" s="0"/>
      <c r="RIY266" s="0"/>
      <c r="RIZ266" s="0"/>
      <c r="RJA266" s="0"/>
      <c r="RJB266" s="0"/>
      <c r="RJC266" s="0"/>
      <c r="RJD266" s="0"/>
      <c r="RJE266" s="0"/>
      <c r="RJF266" s="0"/>
      <c r="RJG266" s="0"/>
      <c r="RJH266" s="0"/>
      <c r="RJI266" s="0"/>
      <c r="RJJ266" s="0"/>
      <c r="RJK266" s="0"/>
      <c r="RJL266" s="0"/>
      <c r="RJM266" s="0"/>
      <c r="RJN266" s="0"/>
      <c r="RJO266" s="0"/>
      <c r="RJP266" s="0"/>
      <c r="RJQ266" s="0"/>
      <c r="RJR266" s="0"/>
      <c r="RJS266" s="0"/>
      <c r="RJT266" s="0"/>
      <c r="RJU266" s="0"/>
      <c r="RJV266" s="0"/>
      <c r="RJW266" s="0"/>
      <c r="RJX266" s="0"/>
      <c r="RJY266" s="0"/>
      <c r="RJZ266" s="0"/>
      <c r="RKA266" s="0"/>
      <c r="RKB266" s="0"/>
      <c r="RKC266" s="0"/>
      <c r="RKD266" s="0"/>
      <c r="RKE266" s="0"/>
      <c r="RKF266" s="0"/>
      <c r="RKG266" s="0"/>
      <c r="RKH266" s="0"/>
      <c r="RKI266" s="0"/>
      <c r="RKJ266" s="0"/>
      <c r="RKK266" s="0"/>
      <c r="RKL266" s="0"/>
      <c r="RKM266" s="0"/>
      <c r="RKN266" s="0"/>
      <c r="RKO266" s="0"/>
      <c r="RKP266" s="0"/>
      <c r="RKQ266" s="0"/>
      <c r="RKR266" s="0"/>
      <c r="RKS266" s="0"/>
      <c r="RKT266" s="0"/>
      <c r="RKU266" s="0"/>
      <c r="RKV266" s="0"/>
      <c r="RKW266" s="0"/>
      <c r="RKX266" s="0"/>
      <c r="RKY266" s="0"/>
      <c r="RKZ266" s="0"/>
      <c r="RLA266" s="0"/>
      <c r="RLB266" s="0"/>
      <c r="RLC266" s="0"/>
      <c r="RLD266" s="0"/>
      <c r="RLE266" s="0"/>
      <c r="RLF266" s="0"/>
      <c r="RLG266" s="0"/>
      <c r="RLH266" s="0"/>
      <c r="RLI266" s="0"/>
      <c r="RLJ266" s="0"/>
      <c r="RLK266" s="0"/>
      <c r="RLL266" s="0"/>
      <c r="RLM266" s="0"/>
      <c r="RLN266" s="0"/>
      <c r="RLO266" s="0"/>
      <c r="RLP266" s="0"/>
      <c r="RLQ266" s="0"/>
      <c r="RLR266" s="0"/>
      <c r="RLS266" s="0"/>
      <c r="RLT266" s="0"/>
      <c r="RLU266" s="0"/>
      <c r="RLV266" s="0"/>
      <c r="RLW266" s="0"/>
      <c r="RLX266" s="0"/>
      <c r="RLY266" s="0"/>
      <c r="RLZ266" s="0"/>
      <c r="RMA266" s="0"/>
      <c r="RMB266" s="0"/>
      <c r="RMC266" s="0"/>
      <c r="RMD266" s="0"/>
      <c r="RME266" s="0"/>
      <c r="RMF266" s="0"/>
      <c r="RMG266" s="0"/>
      <c r="RMH266" s="0"/>
      <c r="RMI266" s="0"/>
      <c r="RMJ266" s="0"/>
      <c r="RMK266" s="0"/>
      <c r="RML266" s="0"/>
      <c r="RMM266" s="0"/>
      <c r="RMN266" s="0"/>
      <c r="RMO266" s="0"/>
      <c r="RMP266" s="0"/>
      <c r="RMQ266" s="0"/>
      <c r="RMR266" s="0"/>
      <c r="RMS266" s="0"/>
      <c r="RMT266" s="0"/>
      <c r="RMU266" s="0"/>
      <c r="RMV266" s="0"/>
      <c r="RMW266" s="0"/>
      <c r="RMX266" s="0"/>
      <c r="RMY266" s="0"/>
      <c r="RMZ266" s="0"/>
      <c r="RNA266" s="0"/>
      <c r="RNB266" s="0"/>
      <c r="RNC266" s="0"/>
      <c r="RND266" s="0"/>
      <c r="RNE266" s="0"/>
      <c r="RNF266" s="0"/>
      <c r="RNG266" s="0"/>
      <c r="RNH266" s="0"/>
      <c r="RNI266" s="0"/>
      <c r="RNJ266" s="0"/>
      <c r="RNK266" s="0"/>
      <c r="RNL266" s="0"/>
      <c r="RNM266" s="0"/>
      <c r="RNN266" s="0"/>
      <c r="RNO266" s="0"/>
      <c r="RNP266" s="0"/>
      <c r="RNQ266" s="0"/>
      <c r="RNR266" s="0"/>
      <c r="RNS266" s="0"/>
      <c r="RNT266" s="0"/>
      <c r="RNU266" s="0"/>
      <c r="RNV266" s="0"/>
      <c r="RNW266" s="0"/>
      <c r="RNX266" s="0"/>
      <c r="RNY266" s="0"/>
      <c r="RNZ266" s="0"/>
      <c r="ROA266" s="0"/>
      <c r="ROB266" s="0"/>
      <c r="ROC266" s="0"/>
      <c r="ROD266" s="0"/>
      <c r="ROE266" s="0"/>
      <c r="ROF266" s="0"/>
      <c r="ROG266" s="0"/>
      <c r="ROH266" s="0"/>
      <c r="ROI266" s="0"/>
      <c r="ROJ266" s="0"/>
      <c r="ROK266" s="0"/>
      <c r="ROL266" s="0"/>
      <c r="ROM266" s="0"/>
      <c r="RON266" s="0"/>
      <c r="ROO266" s="0"/>
      <c r="ROP266" s="0"/>
      <c r="ROQ266" s="0"/>
      <c r="ROR266" s="0"/>
      <c r="ROS266" s="0"/>
      <c r="ROT266" s="0"/>
      <c r="ROU266" s="0"/>
      <c r="ROV266" s="0"/>
      <c r="ROW266" s="0"/>
      <c r="ROX266" s="0"/>
      <c r="ROY266" s="0"/>
      <c r="ROZ266" s="0"/>
      <c r="RPA266" s="0"/>
      <c r="RPB266" s="0"/>
      <c r="RPC266" s="0"/>
      <c r="RPD266" s="0"/>
      <c r="RPE266" s="0"/>
      <c r="RPF266" s="0"/>
      <c r="RPG266" s="0"/>
      <c r="RPH266" s="0"/>
      <c r="RPI266" s="0"/>
      <c r="RPJ266" s="0"/>
      <c r="RPK266" s="0"/>
      <c r="RPL266" s="0"/>
      <c r="RPM266" s="0"/>
      <c r="RPN266" s="0"/>
      <c r="RPO266" s="0"/>
      <c r="RPP266" s="0"/>
      <c r="RPQ266" s="0"/>
      <c r="RPR266" s="0"/>
      <c r="RPS266" s="0"/>
      <c r="RPT266" s="0"/>
      <c r="RPU266" s="0"/>
      <c r="RPV266" s="0"/>
      <c r="RPW266" s="0"/>
      <c r="RPX266" s="0"/>
      <c r="RPY266" s="0"/>
      <c r="RPZ266" s="0"/>
      <c r="RQA266" s="0"/>
      <c r="RQB266" s="0"/>
      <c r="RQC266" s="0"/>
      <c r="RQD266" s="0"/>
      <c r="RQE266" s="0"/>
      <c r="RQF266" s="0"/>
      <c r="RQG266" s="0"/>
      <c r="RQH266" s="0"/>
      <c r="RQI266" s="0"/>
      <c r="RQJ266" s="0"/>
      <c r="RQK266" s="0"/>
      <c r="RQL266" s="0"/>
      <c r="RQM266" s="0"/>
      <c r="RQN266" s="0"/>
      <c r="RQO266" s="0"/>
      <c r="RQP266" s="0"/>
      <c r="RQQ266" s="0"/>
      <c r="RQR266" s="0"/>
      <c r="RQS266" s="0"/>
      <c r="RQT266" s="0"/>
      <c r="RQU266" s="0"/>
      <c r="RQV266" s="0"/>
      <c r="RQW266" s="0"/>
      <c r="RQX266" s="0"/>
      <c r="RQY266" s="0"/>
      <c r="RQZ266" s="0"/>
      <c r="RRA266" s="0"/>
      <c r="RRB266" s="0"/>
      <c r="RRC266" s="0"/>
      <c r="RRD266" s="0"/>
      <c r="RRE266" s="0"/>
      <c r="RRF266" s="0"/>
      <c r="RRG266" s="0"/>
      <c r="RRH266" s="0"/>
      <c r="RRI266" s="0"/>
      <c r="RRJ266" s="0"/>
      <c r="RRK266" s="0"/>
      <c r="RRL266" s="0"/>
      <c r="RRM266" s="0"/>
      <c r="RRN266" s="0"/>
      <c r="RRO266" s="0"/>
      <c r="RRP266" s="0"/>
      <c r="RRQ266" s="0"/>
      <c r="RRR266" s="0"/>
      <c r="RRS266" s="0"/>
      <c r="RRT266" s="0"/>
      <c r="RRU266" s="0"/>
      <c r="RRV266" s="0"/>
      <c r="RRW266" s="0"/>
      <c r="RRX266" s="0"/>
      <c r="RRY266" s="0"/>
      <c r="RRZ266" s="0"/>
      <c r="RSA266" s="0"/>
      <c r="RSB266" s="0"/>
      <c r="RSC266" s="0"/>
      <c r="RSD266" s="0"/>
      <c r="RSE266" s="0"/>
      <c r="RSF266" s="0"/>
      <c r="RSG266" s="0"/>
      <c r="RSH266" s="0"/>
      <c r="RSI266" s="0"/>
      <c r="RSJ266" s="0"/>
      <c r="RSK266" s="0"/>
      <c r="RSL266" s="0"/>
      <c r="RSM266" s="0"/>
      <c r="RSN266" s="0"/>
      <c r="RSO266" s="0"/>
      <c r="RSP266" s="0"/>
      <c r="RSQ266" s="0"/>
      <c r="RSR266" s="0"/>
      <c r="RSS266" s="0"/>
      <c r="RST266" s="0"/>
      <c r="RSU266" s="0"/>
      <c r="RSV266" s="0"/>
      <c r="RSW266" s="0"/>
      <c r="RSX266" s="0"/>
      <c r="RSY266" s="0"/>
      <c r="RSZ266" s="0"/>
      <c r="RTA266" s="0"/>
      <c r="RTB266" s="0"/>
      <c r="RTC266" s="0"/>
      <c r="RTD266" s="0"/>
      <c r="RTE266" s="0"/>
      <c r="RTF266" s="0"/>
      <c r="RTG266" s="0"/>
      <c r="RTH266" s="0"/>
      <c r="RTI266" s="0"/>
      <c r="RTJ266" s="0"/>
      <c r="RTK266" s="0"/>
      <c r="RTL266" s="0"/>
      <c r="RTM266" s="0"/>
      <c r="RTN266" s="0"/>
      <c r="RTO266" s="0"/>
      <c r="RTP266" s="0"/>
      <c r="RTQ266" s="0"/>
      <c r="RTR266" s="0"/>
      <c r="RTS266" s="0"/>
      <c r="RTT266" s="0"/>
      <c r="RTU266" s="0"/>
      <c r="RTV266" s="0"/>
      <c r="RTW266" s="0"/>
      <c r="RTX266" s="0"/>
      <c r="RTY266" s="0"/>
      <c r="RTZ266" s="0"/>
      <c r="RUA266" s="0"/>
      <c r="RUB266" s="0"/>
      <c r="RUC266" s="0"/>
      <c r="RUD266" s="0"/>
      <c r="RUE266" s="0"/>
      <c r="RUF266" s="0"/>
      <c r="RUG266" s="0"/>
      <c r="RUH266" s="0"/>
      <c r="RUI266" s="0"/>
      <c r="RUJ266" s="0"/>
      <c r="RUK266" s="0"/>
      <c r="RUL266" s="0"/>
      <c r="RUM266" s="0"/>
      <c r="RUN266" s="0"/>
      <c r="RUO266" s="0"/>
      <c r="RUP266" s="0"/>
      <c r="RUQ266" s="0"/>
      <c r="RUR266" s="0"/>
      <c r="RUS266" s="0"/>
      <c r="RUT266" s="0"/>
      <c r="RUU266" s="0"/>
      <c r="RUV266" s="0"/>
      <c r="RUW266" s="0"/>
      <c r="RUX266" s="0"/>
      <c r="RUY266" s="0"/>
      <c r="RUZ266" s="0"/>
      <c r="RVA266" s="0"/>
      <c r="RVB266" s="0"/>
      <c r="RVC266" s="0"/>
      <c r="RVD266" s="0"/>
      <c r="RVE266" s="0"/>
      <c r="RVF266" s="0"/>
      <c r="RVG266" s="0"/>
      <c r="RVH266" s="0"/>
      <c r="RVI266" s="0"/>
      <c r="RVJ266" s="0"/>
      <c r="RVK266" s="0"/>
      <c r="RVL266" s="0"/>
      <c r="RVM266" s="0"/>
      <c r="RVN266" s="0"/>
      <c r="RVO266" s="0"/>
      <c r="RVP266" s="0"/>
      <c r="RVQ266" s="0"/>
      <c r="RVR266" s="0"/>
      <c r="RVS266" s="0"/>
      <c r="RVT266" s="0"/>
      <c r="RVU266" s="0"/>
      <c r="RVV266" s="0"/>
      <c r="RVW266" s="0"/>
      <c r="RVX266" s="0"/>
      <c r="RVY266" s="0"/>
      <c r="RVZ266" s="0"/>
      <c r="RWA266" s="0"/>
      <c r="RWB266" s="0"/>
      <c r="RWC266" s="0"/>
      <c r="RWD266" s="0"/>
      <c r="RWE266" s="0"/>
      <c r="RWF266" s="0"/>
      <c r="RWG266" s="0"/>
      <c r="RWH266" s="0"/>
      <c r="RWI266" s="0"/>
      <c r="RWJ266" s="0"/>
      <c r="RWK266" s="0"/>
      <c r="RWL266" s="0"/>
      <c r="RWM266" s="0"/>
      <c r="RWN266" s="0"/>
      <c r="RWO266" s="0"/>
      <c r="RWP266" s="0"/>
      <c r="RWQ266" s="0"/>
      <c r="RWR266" s="0"/>
      <c r="RWS266" s="0"/>
      <c r="RWT266" s="0"/>
      <c r="RWU266" s="0"/>
      <c r="RWV266" s="0"/>
      <c r="RWW266" s="0"/>
      <c r="RWX266" s="0"/>
      <c r="RWY266" s="0"/>
      <c r="RWZ266" s="0"/>
      <c r="RXA266" s="0"/>
      <c r="RXB266" s="0"/>
      <c r="RXC266" s="0"/>
      <c r="RXD266" s="0"/>
      <c r="RXE266" s="0"/>
      <c r="RXF266" s="0"/>
      <c r="RXG266" s="0"/>
      <c r="RXH266" s="0"/>
      <c r="RXI266" s="0"/>
      <c r="RXJ266" s="0"/>
      <c r="RXK266" s="0"/>
      <c r="RXL266" s="0"/>
      <c r="RXM266" s="0"/>
      <c r="RXN266" s="0"/>
      <c r="RXO266" s="0"/>
      <c r="RXP266" s="0"/>
      <c r="RXQ266" s="0"/>
      <c r="RXR266" s="0"/>
      <c r="RXS266" s="0"/>
      <c r="RXT266" s="0"/>
      <c r="RXU266" s="0"/>
      <c r="RXV266" s="0"/>
      <c r="RXW266" s="0"/>
      <c r="RXX266" s="0"/>
      <c r="RXY266" s="0"/>
      <c r="RXZ266" s="0"/>
      <c r="RYA266" s="0"/>
      <c r="RYB266" s="0"/>
      <c r="RYC266" s="0"/>
      <c r="RYD266" s="0"/>
      <c r="RYE266" s="0"/>
      <c r="RYF266" s="0"/>
      <c r="RYG266" s="0"/>
      <c r="RYH266" s="0"/>
      <c r="RYI266" s="0"/>
      <c r="RYJ266" s="0"/>
      <c r="RYK266" s="0"/>
      <c r="RYL266" s="0"/>
      <c r="RYM266" s="0"/>
      <c r="RYN266" s="0"/>
      <c r="RYO266" s="0"/>
      <c r="RYP266" s="0"/>
      <c r="RYQ266" s="0"/>
      <c r="RYR266" s="0"/>
      <c r="RYS266" s="0"/>
      <c r="RYT266" s="0"/>
      <c r="RYU266" s="0"/>
      <c r="RYV266" s="0"/>
      <c r="RYW266" s="0"/>
      <c r="RYX266" s="0"/>
      <c r="RYY266" s="0"/>
      <c r="RYZ266" s="0"/>
      <c r="RZA266" s="0"/>
      <c r="RZB266" s="0"/>
      <c r="RZC266" s="0"/>
      <c r="RZD266" s="0"/>
      <c r="RZE266" s="0"/>
      <c r="RZF266" s="0"/>
      <c r="RZG266" s="0"/>
      <c r="RZH266" s="0"/>
      <c r="RZI266" s="0"/>
      <c r="RZJ266" s="0"/>
      <c r="RZK266" s="0"/>
      <c r="RZL266" s="0"/>
      <c r="RZM266" s="0"/>
      <c r="RZN266" s="0"/>
      <c r="RZO266" s="0"/>
      <c r="RZP266" s="0"/>
      <c r="RZQ266" s="0"/>
      <c r="RZR266" s="0"/>
      <c r="RZS266" s="0"/>
      <c r="RZT266" s="0"/>
      <c r="RZU266" s="0"/>
      <c r="RZV266" s="0"/>
      <c r="RZW266" s="0"/>
      <c r="RZX266" s="0"/>
      <c r="RZY266" s="0"/>
      <c r="RZZ266" s="0"/>
      <c r="SAA266" s="0"/>
      <c r="SAB266" s="0"/>
      <c r="SAC266" s="0"/>
      <c r="SAD266" s="0"/>
      <c r="SAE266" s="0"/>
      <c r="SAF266" s="0"/>
      <c r="SAG266" s="0"/>
      <c r="SAH266" s="0"/>
      <c r="SAI266" s="0"/>
      <c r="SAJ266" s="0"/>
      <c r="SAK266" s="0"/>
      <c r="SAL266" s="0"/>
      <c r="SAM266" s="0"/>
      <c r="SAN266" s="0"/>
      <c r="SAO266" s="0"/>
      <c r="SAP266" s="0"/>
      <c r="SAQ266" s="0"/>
      <c r="SAR266" s="0"/>
      <c r="SAS266" s="0"/>
      <c r="SAT266" s="0"/>
      <c r="SAU266" s="0"/>
      <c r="SAV266" s="0"/>
      <c r="SAW266" s="0"/>
      <c r="SAX266" s="0"/>
      <c r="SAY266" s="0"/>
      <c r="SAZ266" s="0"/>
      <c r="SBA266" s="0"/>
      <c r="SBB266" s="0"/>
      <c r="SBC266" s="0"/>
      <c r="SBD266" s="0"/>
      <c r="SBE266" s="0"/>
      <c r="SBF266" s="0"/>
      <c r="SBG266" s="0"/>
      <c r="SBH266" s="0"/>
      <c r="SBI266" s="0"/>
      <c r="SBJ266" s="0"/>
      <c r="SBK266" s="0"/>
      <c r="SBL266" s="0"/>
      <c r="SBM266" s="0"/>
      <c r="SBN266" s="0"/>
      <c r="SBO266" s="0"/>
      <c r="SBP266" s="0"/>
      <c r="SBQ266" s="0"/>
      <c r="SBR266" s="0"/>
      <c r="SBS266" s="0"/>
      <c r="SBT266" s="0"/>
      <c r="SBU266" s="0"/>
      <c r="SBV266" s="0"/>
      <c r="SBW266" s="0"/>
      <c r="SBX266" s="0"/>
      <c r="SBY266" s="0"/>
      <c r="SBZ266" s="0"/>
      <c r="SCA266" s="0"/>
      <c r="SCB266" s="0"/>
      <c r="SCC266" s="0"/>
      <c r="SCD266" s="0"/>
      <c r="SCE266" s="0"/>
      <c r="SCF266" s="0"/>
      <c r="SCG266" s="0"/>
      <c r="SCH266" s="0"/>
      <c r="SCI266" s="0"/>
      <c r="SCJ266" s="0"/>
      <c r="SCK266" s="0"/>
      <c r="SCL266" s="0"/>
      <c r="SCM266" s="0"/>
      <c r="SCN266" s="0"/>
      <c r="SCO266" s="0"/>
      <c r="SCP266" s="0"/>
      <c r="SCQ266" s="0"/>
      <c r="SCR266" s="0"/>
      <c r="SCS266" s="0"/>
      <c r="SCT266" s="0"/>
      <c r="SCU266" s="0"/>
      <c r="SCV266" s="0"/>
      <c r="SCW266" s="0"/>
      <c r="SCX266" s="0"/>
      <c r="SCY266" s="0"/>
      <c r="SCZ266" s="0"/>
      <c r="SDA266" s="0"/>
      <c r="SDB266" s="0"/>
      <c r="SDC266" s="0"/>
      <c r="SDD266" s="0"/>
      <c r="SDE266" s="0"/>
      <c r="SDF266" s="0"/>
      <c r="SDG266" s="0"/>
      <c r="SDH266" s="0"/>
      <c r="SDI266" s="0"/>
      <c r="SDJ266" s="0"/>
      <c r="SDK266" s="0"/>
      <c r="SDL266" s="0"/>
      <c r="SDM266" s="0"/>
      <c r="SDN266" s="0"/>
      <c r="SDO266" s="0"/>
      <c r="SDP266" s="0"/>
      <c r="SDQ266" s="0"/>
      <c r="SDR266" s="0"/>
      <c r="SDS266" s="0"/>
      <c r="SDT266" s="0"/>
      <c r="SDU266" s="0"/>
      <c r="SDV266" s="0"/>
      <c r="SDW266" s="0"/>
      <c r="SDX266" s="0"/>
      <c r="SDY266" s="0"/>
      <c r="SDZ266" s="0"/>
      <c r="SEA266" s="0"/>
      <c r="SEB266" s="0"/>
      <c r="SEC266" s="0"/>
      <c r="SED266" s="0"/>
      <c r="SEE266" s="0"/>
      <c r="SEF266" s="0"/>
      <c r="SEG266" s="0"/>
      <c r="SEH266" s="0"/>
      <c r="SEI266" s="0"/>
      <c r="SEJ266" s="0"/>
      <c r="SEK266" s="0"/>
      <c r="SEL266" s="0"/>
      <c r="SEM266" s="0"/>
      <c r="SEN266" s="0"/>
      <c r="SEO266" s="0"/>
      <c r="SEP266" s="0"/>
      <c r="SEQ266" s="0"/>
      <c r="SER266" s="0"/>
      <c r="SES266" s="0"/>
      <c r="SET266" s="0"/>
      <c r="SEU266" s="0"/>
      <c r="SEV266" s="0"/>
      <c r="SEW266" s="0"/>
      <c r="SEX266" s="0"/>
      <c r="SEY266" s="0"/>
      <c r="SEZ266" s="0"/>
      <c r="SFA266" s="0"/>
      <c r="SFB266" s="0"/>
      <c r="SFC266" s="0"/>
      <c r="SFD266" s="0"/>
      <c r="SFE266" s="0"/>
      <c r="SFF266" s="0"/>
      <c r="SFG266" s="0"/>
      <c r="SFH266" s="0"/>
      <c r="SFI266" s="0"/>
      <c r="SFJ266" s="0"/>
      <c r="SFK266" s="0"/>
      <c r="SFL266" s="0"/>
      <c r="SFM266" s="0"/>
      <c r="SFN266" s="0"/>
      <c r="SFO266" s="0"/>
      <c r="SFP266" s="0"/>
      <c r="SFQ266" s="0"/>
      <c r="SFR266" s="0"/>
      <c r="SFS266" s="0"/>
      <c r="SFT266" s="0"/>
      <c r="SFU266" s="0"/>
      <c r="SFV266" s="0"/>
      <c r="SFW266" s="0"/>
      <c r="SFX266" s="0"/>
      <c r="SFY266" s="0"/>
      <c r="SFZ266" s="0"/>
      <c r="SGA266" s="0"/>
      <c r="SGB266" s="0"/>
      <c r="SGC266" s="0"/>
      <c r="SGD266" s="0"/>
      <c r="SGE266" s="0"/>
      <c r="SGF266" s="0"/>
      <c r="SGG266" s="0"/>
      <c r="SGH266" s="0"/>
      <c r="SGI266" s="0"/>
      <c r="SGJ266" s="0"/>
      <c r="SGK266" s="0"/>
      <c r="SGL266" s="0"/>
      <c r="SGM266" s="0"/>
      <c r="SGN266" s="0"/>
      <c r="SGO266" s="0"/>
      <c r="SGP266" s="0"/>
      <c r="SGQ266" s="0"/>
      <c r="SGR266" s="0"/>
      <c r="SGS266" s="0"/>
      <c r="SGT266" s="0"/>
      <c r="SGU266" s="0"/>
      <c r="SGV266" s="0"/>
      <c r="SGW266" s="0"/>
      <c r="SGX266" s="0"/>
      <c r="SGY266" s="0"/>
      <c r="SGZ266" s="0"/>
      <c r="SHA266" s="0"/>
      <c r="SHB266" s="0"/>
      <c r="SHC266" s="0"/>
      <c r="SHD266" s="0"/>
      <c r="SHE266" s="0"/>
      <c r="SHF266" s="0"/>
      <c r="SHG266" s="0"/>
      <c r="SHH266" s="0"/>
      <c r="SHI266" s="0"/>
      <c r="SHJ266" s="0"/>
      <c r="SHK266" s="0"/>
      <c r="SHL266" s="0"/>
      <c r="SHM266" s="0"/>
      <c r="SHN266" s="0"/>
      <c r="SHO266" s="0"/>
      <c r="SHP266" s="0"/>
      <c r="SHQ266" s="0"/>
      <c r="SHR266" s="0"/>
      <c r="SHS266" s="0"/>
      <c r="SHT266" s="0"/>
      <c r="SHU266" s="0"/>
      <c r="SHV266" s="0"/>
      <c r="SHW266" s="0"/>
      <c r="SHX266" s="0"/>
      <c r="SHY266" s="0"/>
      <c r="SHZ266" s="0"/>
      <c r="SIA266" s="0"/>
      <c r="SIB266" s="0"/>
      <c r="SIC266" s="0"/>
      <c r="SID266" s="0"/>
      <c r="SIE266" s="0"/>
      <c r="SIF266" s="0"/>
      <c r="SIG266" s="0"/>
      <c r="SIH266" s="0"/>
      <c r="SII266" s="0"/>
      <c r="SIJ266" s="0"/>
      <c r="SIK266" s="0"/>
      <c r="SIL266" s="0"/>
      <c r="SIM266" s="0"/>
      <c r="SIN266" s="0"/>
      <c r="SIO266" s="0"/>
      <c r="SIP266" s="0"/>
      <c r="SIQ266" s="0"/>
      <c r="SIR266" s="0"/>
      <c r="SIS266" s="0"/>
      <c r="SIT266" s="0"/>
      <c r="SIU266" s="0"/>
      <c r="SIV266" s="0"/>
      <c r="SIW266" s="0"/>
      <c r="SIX266" s="0"/>
      <c r="SIY266" s="0"/>
      <c r="SIZ266" s="0"/>
      <c r="SJA266" s="0"/>
      <c r="SJB266" s="0"/>
      <c r="SJC266" s="0"/>
      <c r="SJD266" s="0"/>
      <c r="SJE266" s="0"/>
      <c r="SJF266" s="0"/>
      <c r="SJG266" s="0"/>
      <c r="SJH266" s="0"/>
      <c r="SJI266" s="0"/>
      <c r="SJJ266" s="0"/>
      <c r="SJK266" s="0"/>
      <c r="SJL266" s="0"/>
      <c r="SJM266" s="0"/>
      <c r="SJN266" s="0"/>
      <c r="SJO266" s="0"/>
      <c r="SJP266" s="0"/>
      <c r="SJQ266" s="0"/>
      <c r="SJR266" s="0"/>
      <c r="SJS266" s="0"/>
      <c r="SJT266" s="0"/>
      <c r="SJU266" s="0"/>
      <c r="SJV266" s="0"/>
      <c r="SJW266" s="0"/>
      <c r="SJX266" s="0"/>
      <c r="SJY266" s="0"/>
      <c r="SJZ266" s="0"/>
      <c r="SKA266" s="0"/>
      <c r="SKB266" s="0"/>
      <c r="SKC266" s="0"/>
      <c r="SKD266" s="0"/>
      <c r="SKE266" s="0"/>
      <c r="SKF266" s="0"/>
      <c r="SKG266" s="0"/>
      <c r="SKH266" s="0"/>
      <c r="SKI266" s="0"/>
      <c r="SKJ266" s="0"/>
      <c r="SKK266" s="0"/>
      <c r="SKL266" s="0"/>
      <c r="SKM266" s="0"/>
      <c r="SKN266" s="0"/>
      <c r="SKO266" s="0"/>
      <c r="SKP266" s="0"/>
      <c r="SKQ266" s="0"/>
      <c r="SKR266" s="0"/>
      <c r="SKS266" s="0"/>
      <c r="SKT266" s="0"/>
      <c r="SKU266" s="0"/>
      <c r="SKV266" s="0"/>
      <c r="SKW266" s="0"/>
      <c r="SKX266" s="0"/>
      <c r="SKY266" s="0"/>
      <c r="SKZ266" s="0"/>
      <c r="SLA266" s="0"/>
      <c r="SLB266" s="0"/>
      <c r="SLC266" s="0"/>
      <c r="SLD266" s="0"/>
      <c r="SLE266" s="0"/>
      <c r="SLF266" s="0"/>
      <c r="SLG266" s="0"/>
      <c r="SLH266" s="0"/>
      <c r="SLI266" s="0"/>
      <c r="SLJ266" s="0"/>
      <c r="SLK266" s="0"/>
      <c r="SLL266" s="0"/>
      <c r="SLM266" s="0"/>
      <c r="SLN266" s="0"/>
      <c r="SLO266" s="0"/>
      <c r="SLP266" s="0"/>
      <c r="SLQ266" s="0"/>
      <c r="SLR266" s="0"/>
      <c r="SLS266" s="0"/>
      <c r="SLT266" s="0"/>
      <c r="SLU266" s="0"/>
      <c r="SLV266" s="0"/>
      <c r="SLW266" s="0"/>
      <c r="SLX266" s="0"/>
      <c r="SLY266" s="0"/>
      <c r="SLZ266" s="0"/>
      <c r="SMA266" s="0"/>
      <c r="SMB266" s="0"/>
      <c r="SMC266" s="0"/>
      <c r="SMD266" s="0"/>
      <c r="SME266" s="0"/>
      <c r="SMF266" s="0"/>
      <c r="SMG266" s="0"/>
      <c r="SMH266" s="0"/>
      <c r="SMI266" s="0"/>
      <c r="SMJ266" s="0"/>
      <c r="SMK266" s="0"/>
      <c r="SML266" s="0"/>
      <c r="SMM266" s="0"/>
      <c r="SMN266" s="0"/>
      <c r="SMO266" s="0"/>
      <c r="SMP266" s="0"/>
      <c r="SMQ266" s="0"/>
      <c r="SMR266" s="0"/>
      <c r="SMS266" s="0"/>
      <c r="SMT266" s="0"/>
      <c r="SMU266" s="0"/>
      <c r="SMV266" s="0"/>
      <c r="SMW266" s="0"/>
      <c r="SMX266" s="0"/>
      <c r="SMY266" s="0"/>
      <c r="SMZ266" s="0"/>
      <c r="SNA266" s="0"/>
      <c r="SNB266" s="0"/>
      <c r="SNC266" s="0"/>
      <c r="SND266" s="0"/>
      <c r="SNE266" s="0"/>
      <c r="SNF266" s="0"/>
      <c r="SNG266" s="0"/>
      <c r="SNH266" s="0"/>
      <c r="SNI266" s="0"/>
      <c r="SNJ266" s="0"/>
      <c r="SNK266" s="0"/>
      <c r="SNL266" s="0"/>
      <c r="SNM266" s="0"/>
      <c r="SNN266" s="0"/>
      <c r="SNO266" s="0"/>
      <c r="SNP266" s="0"/>
      <c r="SNQ266" s="0"/>
      <c r="SNR266" s="0"/>
      <c r="SNS266" s="0"/>
      <c r="SNT266" s="0"/>
      <c r="SNU266" s="0"/>
      <c r="SNV266" s="0"/>
      <c r="SNW266" s="0"/>
      <c r="SNX266" s="0"/>
      <c r="SNY266" s="0"/>
      <c r="SNZ266" s="0"/>
      <c r="SOA266" s="0"/>
      <c r="SOB266" s="0"/>
      <c r="SOC266" s="0"/>
      <c r="SOD266" s="0"/>
      <c r="SOE266" s="0"/>
      <c r="SOF266" s="0"/>
      <c r="SOG266" s="0"/>
      <c r="SOH266" s="0"/>
      <c r="SOI266" s="0"/>
      <c r="SOJ266" s="0"/>
      <c r="SOK266" s="0"/>
      <c r="SOL266" s="0"/>
      <c r="SOM266" s="0"/>
      <c r="SON266" s="0"/>
      <c r="SOO266" s="0"/>
      <c r="SOP266" s="0"/>
      <c r="SOQ266" s="0"/>
      <c r="SOR266" s="0"/>
      <c r="SOS266" s="0"/>
      <c r="SOT266" s="0"/>
      <c r="SOU266" s="0"/>
      <c r="SOV266" s="0"/>
      <c r="SOW266" s="0"/>
      <c r="SOX266" s="0"/>
      <c r="SOY266" s="0"/>
      <c r="SOZ266" s="0"/>
      <c r="SPA266" s="0"/>
      <c r="SPB266" s="0"/>
      <c r="SPC266" s="0"/>
      <c r="SPD266" s="0"/>
      <c r="SPE266" s="0"/>
      <c r="SPF266" s="0"/>
      <c r="SPG266" s="0"/>
      <c r="SPH266" s="0"/>
      <c r="SPI266" s="0"/>
      <c r="SPJ266" s="0"/>
      <c r="SPK266" s="0"/>
      <c r="SPL266" s="0"/>
      <c r="SPM266" s="0"/>
      <c r="SPN266" s="0"/>
      <c r="SPO266" s="0"/>
      <c r="SPP266" s="0"/>
      <c r="SPQ266" s="0"/>
      <c r="SPR266" s="0"/>
      <c r="SPS266" s="0"/>
      <c r="SPT266" s="0"/>
      <c r="SPU266" s="0"/>
      <c r="SPV266" s="0"/>
      <c r="SPW266" s="0"/>
      <c r="SPX266" s="0"/>
      <c r="SPY266" s="0"/>
      <c r="SPZ266" s="0"/>
      <c r="SQA266" s="0"/>
      <c r="SQB266" s="0"/>
      <c r="SQC266" s="0"/>
      <c r="SQD266" s="0"/>
      <c r="SQE266" s="0"/>
      <c r="SQF266" s="0"/>
      <c r="SQG266" s="0"/>
      <c r="SQH266" s="0"/>
      <c r="SQI266" s="0"/>
      <c r="SQJ266" s="0"/>
      <c r="SQK266" s="0"/>
      <c r="SQL266" s="0"/>
      <c r="SQM266" s="0"/>
      <c r="SQN266" s="0"/>
      <c r="SQO266" s="0"/>
      <c r="SQP266" s="0"/>
      <c r="SQQ266" s="0"/>
      <c r="SQR266" s="0"/>
      <c r="SQS266" s="0"/>
      <c r="SQT266" s="0"/>
      <c r="SQU266" s="0"/>
      <c r="SQV266" s="0"/>
      <c r="SQW266" s="0"/>
      <c r="SQX266" s="0"/>
      <c r="SQY266" s="0"/>
      <c r="SQZ266" s="0"/>
      <c r="SRA266" s="0"/>
      <c r="SRB266" s="0"/>
      <c r="SRC266" s="0"/>
      <c r="SRD266" s="0"/>
      <c r="SRE266" s="0"/>
      <c r="SRF266" s="0"/>
      <c r="SRG266" s="0"/>
      <c r="SRH266" s="0"/>
      <c r="SRI266" s="0"/>
      <c r="SRJ266" s="0"/>
      <c r="SRK266" s="0"/>
      <c r="SRL266" s="0"/>
      <c r="SRM266" s="0"/>
      <c r="SRN266" s="0"/>
      <c r="SRO266" s="0"/>
      <c r="SRP266" s="0"/>
      <c r="SRQ266" s="0"/>
      <c r="SRR266" s="0"/>
      <c r="SRS266" s="0"/>
      <c r="SRT266" s="0"/>
      <c r="SRU266" s="0"/>
      <c r="SRV266" s="0"/>
      <c r="SRW266" s="0"/>
      <c r="SRX266" s="0"/>
      <c r="SRY266" s="0"/>
      <c r="SRZ266" s="0"/>
      <c r="SSA266" s="0"/>
      <c r="SSB266" s="0"/>
      <c r="SSC266" s="0"/>
      <c r="SSD266" s="0"/>
      <c r="SSE266" s="0"/>
      <c r="SSF266" s="0"/>
      <c r="SSG266" s="0"/>
      <c r="SSH266" s="0"/>
      <c r="SSI266" s="0"/>
      <c r="SSJ266" s="0"/>
      <c r="SSK266" s="0"/>
      <c r="SSL266" s="0"/>
      <c r="SSM266" s="0"/>
      <c r="SSN266" s="0"/>
      <c r="SSO266" s="0"/>
      <c r="SSP266" s="0"/>
      <c r="SSQ266" s="0"/>
      <c r="SSR266" s="0"/>
      <c r="SSS266" s="0"/>
      <c r="SST266" s="0"/>
      <c r="SSU266" s="0"/>
      <c r="SSV266" s="0"/>
      <c r="SSW266" s="0"/>
      <c r="SSX266" s="0"/>
      <c r="SSY266" s="0"/>
      <c r="SSZ266" s="0"/>
      <c r="STA266" s="0"/>
      <c r="STB266" s="0"/>
      <c r="STC266" s="0"/>
      <c r="STD266" s="0"/>
      <c r="STE266" s="0"/>
      <c r="STF266" s="0"/>
      <c r="STG266" s="0"/>
      <c r="STH266" s="0"/>
      <c r="STI266" s="0"/>
      <c r="STJ266" s="0"/>
      <c r="STK266" s="0"/>
      <c r="STL266" s="0"/>
      <c r="STM266" s="0"/>
      <c r="STN266" s="0"/>
      <c r="STO266" s="0"/>
      <c r="STP266" s="0"/>
      <c r="STQ266" s="0"/>
      <c r="STR266" s="0"/>
      <c r="STS266" s="0"/>
      <c r="STT266" s="0"/>
      <c r="STU266" s="0"/>
      <c r="STV266" s="0"/>
      <c r="STW266" s="0"/>
      <c r="STX266" s="0"/>
      <c r="STY266" s="0"/>
      <c r="STZ266" s="0"/>
      <c r="SUA266" s="0"/>
      <c r="SUB266" s="0"/>
      <c r="SUC266" s="0"/>
      <c r="SUD266" s="0"/>
      <c r="SUE266" s="0"/>
      <c r="SUF266" s="0"/>
      <c r="SUG266" s="0"/>
      <c r="SUH266" s="0"/>
      <c r="SUI266" s="0"/>
      <c r="SUJ266" s="0"/>
      <c r="SUK266" s="0"/>
      <c r="SUL266" s="0"/>
      <c r="SUM266" s="0"/>
      <c r="SUN266" s="0"/>
      <c r="SUO266" s="0"/>
      <c r="SUP266" s="0"/>
      <c r="SUQ266" s="0"/>
      <c r="SUR266" s="0"/>
      <c r="SUS266" s="0"/>
      <c r="SUT266" s="0"/>
      <c r="SUU266" s="0"/>
      <c r="SUV266" s="0"/>
      <c r="SUW266" s="0"/>
      <c r="SUX266" s="0"/>
      <c r="SUY266" s="0"/>
      <c r="SUZ266" s="0"/>
      <c r="SVA266" s="0"/>
      <c r="SVB266" s="0"/>
      <c r="SVC266" s="0"/>
      <c r="SVD266" s="0"/>
      <c r="SVE266" s="0"/>
      <c r="SVF266" s="0"/>
      <c r="SVG266" s="0"/>
      <c r="SVH266" s="0"/>
      <c r="SVI266" s="0"/>
      <c r="SVJ266" s="0"/>
      <c r="SVK266" s="0"/>
      <c r="SVL266" s="0"/>
      <c r="SVM266" s="0"/>
      <c r="SVN266" s="0"/>
      <c r="SVO266" s="0"/>
      <c r="SVP266" s="0"/>
      <c r="SVQ266" s="0"/>
      <c r="SVR266" s="0"/>
      <c r="SVS266" s="0"/>
      <c r="SVT266" s="0"/>
      <c r="SVU266" s="0"/>
      <c r="SVV266" s="0"/>
      <c r="SVW266" s="0"/>
      <c r="SVX266" s="0"/>
      <c r="SVY266" s="0"/>
      <c r="SVZ266" s="0"/>
      <c r="SWA266" s="0"/>
      <c r="SWB266" s="0"/>
      <c r="SWC266" s="0"/>
      <c r="SWD266" s="0"/>
      <c r="SWE266" s="0"/>
      <c r="SWF266" s="0"/>
      <c r="SWG266" s="0"/>
      <c r="SWH266" s="0"/>
      <c r="SWI266" s="0"/>
      <c r="SWJ266" s="0"/>
      <c r="SWK266" s="0"/>
      <c r="SWL266" s="0"/>
      <c r="SWM266" s="0"/>
      <c r="SWN266" s="0"/>
      <c r="SWO266" s="0"/>
      <c r="SWP266" s="0"/>
      <c r="SWQ266" s="0"/>
      <c r="SWR266" s="0"/>
      <c r="SWS266" s="0"/>
      <c r="SWT266" s="0"/>
      <c r="SWU266" s="0"/>
      <c r="SWV266" s="0"/>
      <c r="SWW266" s="0"/>
      <c r="SWX266" s="0"/>
      <c r="SWY266" s="0"/>
      <c r="SWZ266" s="0"/>
      <c r="SXA266" s="0"/>
      <c r="SXB266" s="0"/>
      <c r="SXC266" s="0"/>
      <c r="SXD266" s="0"/>
      <c r="SXE266" s="0"/>
      <c r="SXF266" s="0"/>
      <c r="SXG266" s="0"/>
      <c r="SXH266" s="0"/>
      <c r="SXI266" s="0"/>
      <c r="SXJ266" s="0"/>
      <c r="SXK266" s="0"/>
      <c r="SXL266" s="0"/>
      <c r="SXM266" s="0"/>
      <c r="SXN266" s="0"/>
      <c r="SXO266" s="0"/>
      <c r="SXP266" s="0"/>
      <c r="SXQ266" s="0"/>
      <c r="SXR266" s="0"/>
      <c r="SXS266" s="0"/>
      <c r="SXT266" s="0"/>
      <c r="SXU266" s="0"/>
      <c r="SXV266" s="0"/>
      <c r="SXW266" s="0"/>
      <c r="SXX266" s="0"/>
      <c r="SXY266" s="0"/>
      <c r="SXZ266" s="0"/>
      <c r="SYA266" s="0"/>
      <c r="SYB266" s="0"/>
      <c r="SYC266" s="0"/>
      <c r="SYD266" s="0"/>
      <c r="SYE266" s="0"/>
      <c r="SYF266" s="0"/>
      <c r="SYG266" s="0"/>
      <c r="SYH266" s="0"/>
      <c r="SYI266" s="0"/>
      <c r="SYJ266" s="0"/>
      <c r="SYK266" s="0"/>
      <c r="SYL266" s="0"/>
      <c r="SYM266" s="0"/>
      <c r="SYN266" s="0"/>
      <c r="SYO266" s="0"/>
      <c r="SYP266" s="0"/>
      <c r="SYQ266" s="0"/>
      <c r="SYR266" s="0"/>
      <c r="SYS266" s="0"/>
      <c r="SYT266" s="0"/>
      <c r="SYU266" s="0"/>
      <c r="SYV266" s="0"/>
      <c r="SYW266" s="0"/>
      <c r="SYX266" s="0"/>
      <c r="SYY266" s="0"/>
      <c r="SYZ266" s="0"/>
      <c r="SZA266" s="0"/>
      <c r="SZB266" s="0"/>
      <c r="SZC266" s="0"/>
      <c r="SZD266" s="0"/>
      <c r="SZE266" s="0"/>
      <c r="SZF266" s="0"/>
      <c r="SZG266" s="0"/>
      <c r="SZH266" s="0"/>
      <c r="SZI266" s="0"/>
      <c r="SZJ266" s="0"/>
      <c r="SZK266" s="0"/>
      <c r="SZL266" s="0"/>
      <c r="SZM266" s="0"/>
      <c r="SZN266" s="0"/>
      <c r="SZO266" s="0"/>
      <c r="SZP266" s="0"/>
      <c r="SZQ266" s="0"/>
      <c r="SZR266" s="0"/>
      <c r="SZS266" s="0"/>
      <c r="SZT266" s="0"/>
      <c r="SZU266" s="0"/>
      <c r="SZV266" s="0"/>
      <c r="SZW266" s="0"/>
      <c r="SZX266" s="0"/>
      <c r="SZY266" s="0"/>
      <c r="SZZ266" s="0"/>
      <c r="TAA266" s="0"/>
      <c r="TAB266" s="0"/>
      <c r="TAC266" s="0"/>
      <c r="TAD266" s="0"/>
      <c r="TAE266" s="0"/>
      <c r="TAF266" s="0"/>
      <c r="TAG266" s="0"/>
      <c r="TAH266" s="0"/>
      <c r="TAI266" s="0"/>
      <c r="TAJ266" s="0"/>
      <c r="TAK266" s="0"/>
      <c r="TAL266" s="0"/>
      <c r="TAM266" s="0"/>
      <c r="TAN266" s="0"/>
      <c r="TAO266" s="0"/>
      <c r="TAP266" s="0"/>
      <c r="TAQ266" s="0"/>
      <c r="TAR266" s="0"/>
      <c r="TAS266" s="0"/>
      <c r="TAT266" s="0"/>
      <c r="TAU266" s="0"/>
      <c r="TAV266" s="0"/>
      <c r="TAW266" s="0"/>
      <c r="TAX266" s="0"/>
      <c r="TAY266" s="0"/>
      <c r="TAZ266" s="0"/>
      <c r="TBA266" s="0"/>
      <c r="TBB266" s="0"/>
      <c r="TBC266" s="0"/>
      <c r="TBD266" s="0"/>
      <c r="TBE266" s="0"/>
      <c r="TBF266" s="0"/>
      <c r="TBG266" s="0"/>
      <c r="TBH266" s="0"/>
      <c r="TBI266" s="0"/>
      <c r="TBJ266" s="0"/>
      <c r="TBK266" s="0"/>
      <c r="TBL266" s="0"/>
      <c r="TBM266" s="0"/>
      <c r="TBN266" s="0"/>
      <c r="TBO266" s="0"/>
      <c r="TBP266" s="0"/>
      <c r="TBQ266" s="0"/>
      <c r="TBR266" s="0"/>
      <c r="TBS266" s="0"/>
      <c r="TBT266" s="0"/>
      <c r="TBU266" s="0"/>
      <c r="TBV266" s="0"/>
      <c r="TBW266" s="0"/>
      <c r="TBX266" s="0"/>
      <c r="TBY266" s="0"/>
      <c r="TBZ266" s="0"/>
      <c r="TCA266" s="0"/>
      <c r="TCB266" s="0"/>
      <c r="TCC266" s="0"/>
      <c r="TCD266" s="0"/>
      <c r="TCE266" s="0"/>
      <c r="TCF266" s="0"/>
      <c r="TCG266" s="0"/>
      <c r="TCH266" s="0"/>
      <c r="TCI266" s="0"/>
      <c r="TCJ266" s="0"/>
      <c r="TCK266" s="0"/>
      <c r="TCL266" s="0"/>
      <c r="TCM266" s="0"/>
      <c r="TCN266" s="0"/>
      <c r="TCO266" s="0"/>
      <c r="TCP266" s="0"/>
      <c r="TCQ266" s="0"/>
      <c r="TCR266" s="0"/>
      <c r="TCS266" s="0"/>
      <c r="TCT266" s="0"/>
      <c r="TCU266" s="0"/>
      <c r="TCV266" s="0"/>
      <c r="TCW266" s="0"/>
      <c r="TCX266" s="0"/>
      <c r="TCY266" s="0"/>
      <c r="TCZ266" s="0"/>
      <c r="TDA266" s="0"/>
      <c r="TDB266" s="0"/>
      <c r="TDC266" s="0"/>
      <c r="TDD266" s="0"/>
      <c r="TDE266" s="0"/>
      <c r="TDF266" s="0"/>
      <c r="TDG266" s="0"/>
      <c r="TDH266" s="0"/>
      <c r="TDI266" s="0"/>
      <c r="TDJ266" s="0"/>
      <c r="TDK266" s="0"/>
      <c r="TDL266" s="0"/>
      <c r="TDM266" s="0"/>
      <c r="TDN266" s="0"/>
      <c r="TDO266" s="0"/>
      <c r="TDP266" s="0"/>
      <c r="TDQ266" s="0"/>
      <c r="TDR266" s="0"/>
      <c r="TDS266" s="0"/>
      <c r="TDT266" s="0"/>
      <c r="TDU266" s="0"/>
      <c r="TDV266" s="0"/>
      <c r="TDW266" s="0"/>
      <c r="TDX266" s="0"/>
      <c r="TDY266" s="0"/>
      <c r="TDZ266" s="0"/>
      <c r="TEA266" s="0"/>
      <c r="TEB266" s="0"/>
      <c r="TEC266" s="0"/>
      <c r="TED266" s="0"/>
      <c r="TEE266" s="0"/>
      <c r="TEF266" s="0"/>
      <c r="TEG266" s="0"/>
      <c r="TEH266" s="0"/>
      <c r="TEI266" s="0"/>
      <c r="TEJ266" s="0"/>
      <c r="TEK266" s="0"/>
      <c r="TEL266" s="0"/>
      <c r="TEM266" s="0"/>
      <c r="TEN266" s="0"/>
      <c r="TEO266" s="0"/>
      <c r="TEP266" s="0"/>
      <c r="TEQ266" s="0"/>
      <c r="TER266" s="0"/>
      <c r="TES266" s="0"/>
      <c r="TET266" s="0"/>
      <c r="TEU266" s="0"/>
      <c r="TEV266" s="0"/>
      <c r="TEW266" s="0"/>
      <c r="TEX266" s="0"/>
      <c r="TEY266" s="0"/>
      <c r="TEZ266" s="0"/>
      <c r="TFA266" s="0"/>
      <c r="TFB266" s="0"/>
      <c r="TFC266" s="0"/>
      <c r="TFD266" s="0"/>
      <c r="TFE266" s="0"/>
      <c r="TFF266" s="0"/>
      <c r="TFG266" s="0"/>
      <c r="TFH266" s="0"/>
      <c r="TFI266" s="0"/>
      <c r="TFJ266" s="0"/>
      <c r="TFK266" s="0"/>
      <c r="TFL266" s="0"/>
      <c r="TFM266" s="0"/>
      <c r="TFN266" s="0"/>
      <c r="TFO266" s="0"/>
      <c r="TFP266" s="0"/>
      <c r="TFQ266" s="0"/>
      <c r="TFR266" s="0"/>
      <c r="TFS266" s="0"/>
      <c r="TFT266" s="0"/>
      <c r="TFU266" s="0"/>
      <c r="TFV266" s="0"/>
      <c r="TFW266" s="0"/>
      <c r="TFX266" s="0"/>
      <c r="TFY266" s="0"/>
      <c r="TFZ266" s="0"/>
      <c r="TGA266" s="0"/>
      <c r="TGB266" s="0"/>
      <c r="TGC266" s="0"/>
      <c r="TGD266" s="0"/>
      <c r="TGE266" s="0"/>
      <c r="TGF266" s="0"/>
      <c r="TGG266" s="0"/>
      <c r="TGH266" s="0"/>
      <c r="TGI266" s="0"/>
      <c r="TGJ266" s="0"/>
      <c r="TGK266" s="0"/>
      <c r="TGL266" s="0"/>
      <c r="TGM266" s="0"/>
      <c r="TGN266" s="0"/>
      <c r="TGO266" s="0"/>
      <c r="TGP266" s="0"/>
      <c r="TGQ266" s="0"/>
      <c r="TGR266" s="0"/>
      <c r="TGS266" s="0"/>
      <c r="TGT266" s="0"/>
      <c r="TGU266" s="0"/>
      <c r="TGV266" s="0"/>
      <c r="TGW266" s="0"/>
      <c r="TGX266" s="0"/>
      <c r="TGY266" s="0"/>
      <c r="TGZ266" s="0"/>
      <c r="THA266" s="0"/>
      <c r="THB266" s="0"/>
      <c r="THC266" s="0"/>
      <c r="THD266" s="0"/>
      <c r="THE266" s="0"/>
      <c r="THF266" s="0"/>
      <c r="THG266" s="0"/>
      <c r="THH266" s="0"/>
      <c r="THI266" s="0"/>
      <c r="THJ266" s="0"/>
      <c r="THK266" s="0"/>
      <c r="THL266" s="0"/>
      <c r="THM266" s="0"/>
      <c r="THN266" s="0"/>
      <c r="THO266" s="0"/>
      <c r="THP266" s="0"/>
      <c r="THQ266" s="0"/>
      <c r="THR266" s="0"/>
      <c r="THS266" s="0"/>
      <c r="THT266" s="0"/>
      <c r="THU266" s="0"/>
      <c r="THV266" s="0"/>
      <c r="THW266" s="0"/>
      <c r="THX266" s="0"/>
      <c r="THY266" s="0"/>
      <c r="THZ266" s="0"/>
      <c r="TIA266" s="0"/>
      <c r="TIB266" s="0"/>
      <c r="TIC266" s="0"/>
      <c r="TID266" s="0"/>
      <c r="TIE266" s="0"/>
      <c r="TIF266" s="0"/>
      <c r="TIG266" s="0"/>
      <c r="TIH266" s="0"/>
      <c r="TII266" s="0"/>
      <c r="TIJ266" s="0"/>
      <c r="TIK266" s="0"/>
      <c r="TIL266" s="0"/>
      <c r="TIM266" s="0"/>
      <c r="TIN266" s="0"/>
      <c r="TIO266" s="0"/>
      <c r="TIP266" s="0"/>
      <c r="TIQ266" s="0"/>
      <c r="TIR266" s="0"/>
      <c r="TIS266" s="0"/>
      <c r="TIT266" s="0"/>
      <c r="TIU266" s="0"/>
      <c r="TIV266" s="0"/>
      <c r="TIW266" s="0"/>
      <c r="TIX266" s="0"/>
      <c r="TIY266" s="0"/>
      <c r="TIZ266" s="0"/>
      <c r="TJA266" s="0"/>
      <c r="TJB266" s="0"/>
      <c r="TJC266" s="0"/>
      <c r="TJD266" s="0"/>
      <c r="TJE266" s="0"/>
      <c r="TJF266" s="0"/>
      <c r="TJG266" s="0"/>
      <c r="TJH266" s="0"/>
      <c r="TJI266" s="0"/>
      <c r="TJJ266" s="0"/>
      <c r="TJK266" s="0"/>
      <c r="TJL266" s="0"/>
      <c r="TJM266" s="0"/>
      <c r="TJN266" s="0"/>
      <c r="TJO266" s="0"/>
      <c r="TJP266" s="0"/>
      <c r="TJQ266" s="0"/>
      <c r="TJR266" s="0"/>
      <c r="TJS266" s="0"/>
      <c r="TJT266" s="0"/>
      <c r="TJU266" s="0"/>
      <c r="TJV266" s="0"/>
      <c r="TJW266" s="0"/>
      <c r="TJX266" s="0"/>
      <c r="TJY266" s="0"/>
      <c r="TJZ266" s="0"/>
      <c r="TKA266" s="0"/>
      <c r="TKB266" s="0"/>
      <c r="TKC266" s="0"/>
      <c r="TKD266" s="0"/>
      <c r="TKE266" s="0"/>
      <c r="TKF266" s="0"/>
      <c r="TKG266" s="0"/>
      <c r="TKH266" s="0"/>
      <c r="TKI266" s="0"/>
      <c r="TKJ266" s="0"/>
      <c r="TKK266" s="0"/>
      <c r="TKL266" s="0"/>
      <c r="TKM266" s="0"/>
      <c r="TKN266" s="0"/>
      <c r="TKO266" s="0"/>
      <c r="TKP266" s="0"/>
      <c r="TKQ266" s="0"/>
      <c r="TKR266" s="0"/>
      <c r="TKS266" s="0"/>
      <c r="TKT266" s="0"/>
      <c r="TKU266" s="0"/>
      <c r="TKV266" s="0"/>
      <c r="TKW266" s="0"/>
      <c r="TKX266" s="0"/>
      <c r="TKY266" s="0"/>
      <c r="TKZ266" s="0"/>
      <c r="TLA266" s="0"/>
      <c r="TLB266" s="0"/>
      <c r="TLC266" s="0"/>
      <c r="TLD266" s="0"/>
      <c r="TLE266" s="0"/>
      <c r="TLF266" s="0"/>
      <c r="TLG266" s="0"/>
      <c r="TLH266" s="0"/>
      <c r="TLI266" s="0"/>
      <c r="TLJ266" s="0"/>
      <c r="TLK266" s="0"/>
      <c r="TLL266" s="0"/>
      <c r="TLM266" s="0"/>
      <c r="TLN266" s="0"/>
      <c r="TLO266" s="0"/>
      <c r="TLP266" s="0"/>
      <c r="TLQ266" s="0"/>
      <c r="TLR266" s="0"/>
      <c r="TLS266" s="0"/>
      <c r="TLT266" s="0"/>
      <c r="TLU266" s="0"/>
      <c r="TLV266" s="0"/>
      <c r="TLW266" s="0"/>
      <c r="TLX266" s="0"/>
      <c r="TLY266" s="0"/>
      <c r="TLZ266" s="0"/>
      <c r="TMA266" s="0"/>
      <c r="TMB266" s="0"/>
      <c r="TMC266" s="0"/>
      <c r="TMD266" s="0"/>
      <c r="TME266" s="0"/>
      <c r="TMF266" s="0"/>
      <c r="TMG266" s="0"/>
      <c r="TMH266" s="0"/>
      <c r="TMI266" s="0"/>
      <c r="TMJ266" s="0"/>
      <c r="TMK266" s="0"/>
      <c r="TML266" s="0"/>
      <c r="TMM266" s="0"/>
      <c r="TMN266" s="0"/>
      <c r="TMO266" s="0"/>
      <c r="TMP266" s="0"/>
      <c r="TMQ266" s="0"/>
      <c r="TMR266" s="0"/>
      <c r="TMS266" s="0"/>
      <c r="TMT266" s="0"/>
      <c r="TMU266" s="0"/>
      <c r="TMV266" s="0"/>
      <c r="TMW266" s="0"/>
      <c r="TMX266" s="0"/>
      <c r="TMY266" s="0"/>
      <c r="TMZ266" s="0"/>
      <c r="TNA266" s="0"/>
      <c r="TNB266" s="0"/>
      <c r="TNC266" s="0"/>
      <c r="TND266" s="0"/>
      <c r="TNE266" s="0"/>
      <c r="TNF266" s="0"/>
      <c r="TNG266" s="0"/>
      <c r="TNH266" s="0"/>
      <c r="TNI266" s="0"/>
      <c r="TNJ266" s="0"/>
      <c r="TNK266" s="0"/>
      <c r="TNL266" s="0"/>
      <c r="TNM266" s="0"/>
      <c r="TNN266" s="0"/>
      <c r="TNO266" s="0"/>
      <c r="TNP266" s="0"/>
      <c r="TNQ266" s="0"/>
      <c r="TNR266" s="0"/>
      <c r="TNS266" s="0"/>
      <c r="TNT266" s="0"/>
      <c r="TNU266" s="0"/>
      <c r="TNV266" s="0"/>
      <c r="TNW266" s="0"/>
      <c r="TNX266" s="0"/>
      <c r="TNY266" s="0"/>
      <c r="TNZ266" s="0"/>
      <c r="TOA266" s="0"/>
      <c r="TOB266" s="0"/>
      <c r="TOC266" s="0"/>
      <c r="TOD266" s="0"/>
      <c r="TOE266" s="0"/>
      <c r="TOF266" s="0"/>
      <c r="TOG266" s="0"/>
      <c r="TOH266" s="0"/>
      <c r="TOI266" s="0"/>
      <c r="TOJ266" s="0"/>
      <c r="TOK266" s="0"/>
      <c r="TOL266" s="0"/>
      <c r="TOM266" s="0"/>
      <c r="TON266" s="0"/>
      <c r="TOO266" s="0"/>
      <c r="TOP266" s="0"/>
      <c r="TOQ266" s="0"/>
      <c r="TOR266" s="0"/>
      <c r="TOS266" s="0"/>
      <c r="TOT266" s="0"/>
      <c r="TOU266" s="0"/>
      <c r="TOV266" s="0"/>
      <c r="TOW266" s="0"/>
      <c r="TOX266" s="0"/>
      <c r="TOY266" s="0"/>
      <c r="TOZ266" s="0"/>
      <c r="TPA266" s="0"/>
      <c r="TPB266" s="0"/>
      <c r="TPC266" s="0"/>
      <c r="TPD266" s="0"/>
      <c r="TPE266" s="0"/>
      <c r="TPF266" s="0"/>
      <c r="TPG266" s="0"/>
      <c r="TPH266" s="0"/>
      <c r="TPI266" s="0"/>
      <c r="TPJ266" s="0"/>
      <c r="TPK266" s="0"/>
      <c r="TPL266" s="0"/>
      <c r="TPM266" s="0"/>
      <c r="TPN266" s="0"/>
      <c r="TPO266" s="0"/>
      <c r="TPP266" s="0"/>
      <c r="TPQ266" s="0"/>
      <c r="TPR266" s="0"/>
      <c r="TPS266" s="0"/>
      <c r="TPT266" s="0"/>
      <c r="TPU266" s="0"/>
      <c r="TPV266" s="0"/>
      <c r="TPW266" s="0"/>
      <c r="TPX266" s="0"/>
      <c r="TPY266" s="0"/>
      <c r="TPZ266" s="0"/>
      <c r="TQA266" s="0"/>
      <c r="TQB266" s="0"/>
      <c r="TQC266" s="0"/>
      <c r="TQD266" s="0"/>
      <c r="TQE266" s="0"/>
      <c r="TQF266" s="0"/>
      <c r="TQG266" s="0"/>
      <c r="TQH266" s="0"/>
      <c r="TQI266" s="0"/>
      <c r="TQJ266" s="0"/>
      <c r="TQK266" s="0"/>
      <c r="TQL266" s="0"/>
      <c r="TQM266" s="0"/>
      <c r="TQN266" s="0"/>
      <c r="TQO266" s="0"/>
      <c r="TQP266" s="0"/>
      <c r="TQQ266" s="0"/>
      <c r="TQR266" s="0"/>
      <c r="TQS266" s="0"/>
      <c r="TQT266" s="0"/>
      <c r="TQU266" s="0"/>
      <c r="TQV266" s="0"/>
      <c r="TQW266" s="0"/>
      <c r="TQX266" s="0"/>
      <c r="TQY266" s="0"/>
      <c r="TQZ266" s="0"/>
      <c r="TRA266" s="0"/>
      <c r="TRB266" s="0"/>
      <c r="TRC266" s="0"/>
      <c r="TRD266" s="0"/>
      <c r="TRE266" s="0"/>
      <c r="TRF266" s="0"/>
      <c r="TRG266" s="0"/>
      <c r="TRH266" s="0"/>
      <c r="TRI266" s="0"/>
      <c r="TRJ266" s="0"/>
      <c r="TRK266" s="0"/>
      <c r="TRL266" s="0"/>
      <c r="TRM266" s="0"/>
      <c r="TRN266" s="0"/>
      <c r="TRO266" s="0"/>
      <c r="TRP266" s="0"/>
      <c r="TRQ266" s="0"/>
      <c r="TRR266" s="0"/>
      <c r="TRS266" s="0"/>
      <c r="TRT266" s="0"/>
      <c r="TRU266" s="0"/>
      <c r="TRV266" s="0"/>
      <c r="TRW266" s="0"/>
      <c r="TRX266" s="0"/>
      <c r="TRY266" s="0"/>
      <c r="TRZ266" s="0"/>
      <c r="TSA266" s="0"/>
      <c r="TSB266" s="0"/>
      <c r="TSC266" s="0"/>
      <c r="TSD266" s="0"/>
      <c r="TSE266" s="0"/>
      <c r="TSF266" s="0"/>
      <c r="TSG266" s="0"/>
      <c r="TSH266" s="0"/>
      <c r="TSI266" s="0"/>
      <c r="TSJ266" s="0"/>
      <c r="TSK266" s="0"/>
      <c r="TSL266" s="0"/>
      <c r="TSM266" s="0"/>
      <c r="TSN266" s="0"/>
      <c r="TSO266" s="0"/>
      <c r="TSP266" s="0"/>
      <c r="TSQ266" s="0"/>
      <c r="TSR266" s="0"/>
      <c r="TSS266" s="0"/>
      <c r="TST266" s="0"/>
      <c r="TSU266" s="0"/>
      <c r="TSV266" s="0"/>
      <c r="TSW266" s="0"/>
      <c r="TSX266" s="0"/>
      <c r="TSY266" s="0"/>
      <c r="TSZ266" s="0"/>
      <c r="TTA266" s="0"/>
      <c r="TTB266" s="0"/>
      <c r="TTC266" s="0"/>
      <c r="TTD266" s="0"/>
      <c r="TTE266" s="0"/>
      <c r="TTF266" s="0"/>
      <c r="TTG266" s="0"/>
      <c r="TTH266" s="0"/>
      <c r="TTI266" s="0"/>
      <c r="TTJ266" s="0"/>
      <c r="TTK266" s="0"/>
      <c r="TTL266" s="0"/>
      <c r="TTM266" s="0"/>
      <c r="TTN266" s="0"/>
      <c r="TTO266" s="0"/>
      <c r="TTP266" s="0"/>
      <c r="TTQ266" s="0"/>
      <c r="TTR266" s="0"/>
      <c r="TTS266" s="0"/>
      <c r="TTT266" s="0"/>
      <c r="TTU266" s="0"/>
      <c r="TTV266" s="0"/>
      <c r="TTW266" s="0"/>
      <c r="TTX266" s="0"/>
      <c r="TTY266" s="0"/>
      <c r="TTZ266" s="0"/>
      <c r="TUA266" s="0"/>
      <c r="TUB266" s="0"/>
      <c r="TUC266" s="0"/>
      <c r="TUD266" s="0"/>
      <c r="TUE266" s="0"/>
      <c r="TUF266" s="0"/>
      <c r="TUG266" s="0"/>
      <c r="TUH266" s="0"/>
      <c r="TUI266" s="0"/>
      <c r="TUJ266" s="0"/>
      <c r="TUK266" s="0"/>
      <c r="TUL266" s="0"/>
      <c r="TUM266" s="0"/>
      <c r="TUN266" s="0"/>
      <c r="TUO266" s="0"/>
      <c r="TUP266" s="0"/>
      <c r="TUQ266" s="0"/>
      <c r="TUR266" s="0"/>
      <c r="TUS266" s="0"/>
      <c r="TUT266" s="0"/>
      <c r="TUU266" s="0"/>
      <c r="TUV266" s="0"/>
      <c r="TUW266" s="0"/>
      <c r="TUX266" s="0"/>
      <c r="TUY266" s="0"/>
      <c r="TUZ266" s="0"/>
      <c r="TVA266" s="0"/>
      <c r="TVB266" s="0"/>
      <c r="TVC266" s="0"/>
      <c r="TVD266" s="0"/>
      <c r="TVE266" s="0"/>
      <c r="TVF266" s="0"/>
      <c r="TVG266" s="0"/>
      <c r="TVH266" s="0"/>
      <c r="TVI266" s="0"/>
      <c r="TVJ266" s="0"/>
      <c r="TVK266" s="0"/>
      <c r="TVL266" s="0"/>
      <c r="TVM266" s="0"/>
      <c r="TVN266" s="0"/>
      <c r="TVO266" s="0"/>
      <c r="TVP266" s="0"/>
      <c r="TVQ266" s="0"/>
      <c r="TVR266" s="0"/>
      <c r="TVS266" s="0"/>
      <c r="TVT266" s="0"/>
      <c r="TVU266" s="0"/>
      <c r="TVV266" s="0"/>
      <c r="TVW266" s="0"/>
      <c r="TVX266" s="0"/>
      <c r="TVY266" s="0"/>
      <c r="TVZ266" s="0"/>
      <c r="TWA266" s="0"/>
      <c r="TWB266" s="0"/>
      <c r="TWC266" s="0"/>
      <c r="TWD266" s="0"/>
      <c r="TWE266" s="0"/>
      <c r="TWF266" s="0"/>
      <c r="TWG266" s="0"/>
      <c r="TWH266" s="0"/>
      <c r="TWI266" s="0"/>
      <c r="TWJ266" s="0"/>
      <c r="TWK266" s="0"/>
      <c r="TWL266" s="0"/>
      <c r="TWM266" s="0"/>
      <c r="TWN266" s="0"/>
      <c r="TWO266" s="0"/>
      <c r="TWP266" s="0"/>
      <c r="TWQ266" s="0"/>
      <c r="TWR266" s="0"/>
      <c r="TWS266" s="0"/>
      <c r="TWT266" s="0"/>
      <c r="TWU266" s="0"/>
      <c r="TWV266" s="0"/>
      <c r="TWW266" s="0"/>
      <c r="TWX266" s="0"/>
      <c r="TWY266" s="0"/>
      <c r="TWZ266" s="0"/>
      <c r="TXA266" s="0"/>
      <c r="TXB266" s="0"/>
      <c r="TXC266" s="0"/>
      <c r="TXD266" s="0"/>
      <c r="TXE266" s="0"/>
      <c r="TXF266" s="0"/>
      <c r="TXG266" s="0"/>
      <c r="TXH266" s="0"/>
      <c r="TXI266" s="0"/>
      <c r="TXJ266" s="0"/>
      <c r="TXK266" s="0"/>
      <c r="TXL266" s="0"/>
      <c r="TXM266" s="0"/>
      <c r="TXN266" s="0"/>
      <c r="TXO266" s="0"/>
      <c r="TXP266" s="0"/>
      <c r="TXQ266" s="0"/>
      <c r="TXR266" s="0"/>
      <c r="TXS266" s="0"/>
      <c r="TXT266" s="0"/>
      <c r="TXU266" s="0"/>
      <c r="TXV266" s="0"/>
      <c r="TXW266" s="0"/>
      <c r="TXX266" s="0"/>
      <c r="TXY266" s="0"/>
      <c r="TXZ266" s="0"/>
      <c r="TYA266" s="0"/>
      <c r="TYB266" s="0"/>
      <c r="TYC266" s="0"/>
      <c r="TYD266" s="0"/>
      <c r="TYE266" s="0"/>
      <c r="TYF266" s="0"/>
      <c r="TYG266" s="0"/>
      <c r="TYH266" s="0"/>
      <c r="TYI266" s="0"/>
      <c r="TYJ266" s="0"/>
      <c r="TYK266" s="0"/>
      <c r="TYL266" s="0"/>
      <c r="TYM266" s="0"/>
      <c r="TYN266" s="0"/>
      <c r="TYO266" s="0"/>
      <c r="TYP266" s="0"/>
      <c r="TYQ266" s="0"/>
      <c r="TYR266" s="0"/>
      <c r="TYS266" s="0"/>
      <c r="TYT266" s="0"/>
      <c r="TYU266" s="0"/>
      <c r="TYV266" s="0"/>
      <c r="TYW266" s="0"/>
      <c r="TYX266" s="0"/>
      <c r="TYY266" s="0"/>
      <c r="TYZ266" s="0"/>
      <c r="TZA266" s="0"/>
      <c r="TZB266" s="0"/>
      <c r="TZC266" s="0"/>
      <c r="TZD266" s="0"/>
      <c r="TZE266" s="0"/>
      <c r="TZF266" s="0"/>
      <c r="TZG266" s="0"/>
      <c r="TZH266" s="0"/>
      <c r="TZI266" s="0"/>
      <c r="TZJ266" s="0"/>
      <c r="TZK266" s="0"/>
      <c r="TZL266" s="0"/>
      <c r="TZM266" s="0"/>
      <c r="TZN266" s="0"/>
      <c r="TZO266" s="0"/>
      <c r="TZP266" s="0"/>
      <c r="TZQ266" s="0"/>
      <c r="TZR266" s="0"/>
      <c r="TZS266" s="0"/>
      <c r="TZT266" s="0"/>
      <c r="TZU266" s="0"/>
      <c r="TZV266" s="0"/>
      <c r="TZW266" s="0"/>
      <c r="TZX266" s="0"/>
      <c r="TZY266" s="0"/>
      <c r="TZZ266" s="0"/>
      <c r="UAA266" s="0"/>
      <c r="UAB266" s="0"/>
      <c r="UAC266" s="0"/>
      <c r="UAD266" s="0"/>
      <c r="UAE266" s="0"/>
      <c r="UAF266" s="0"/>
      <c r="UAG266" s="0"/>
      <c r="UAH266" s="0"/>
      <c r="UAI266" s="0"/>
      <c r="UAJ266" s="0"/>
      <c r="UAK266" s="0"/>
      <c r="UAL266" s="0"/>
      <c r="UAM266" s="0"/>
      <c r="UAN266" s="0"/>
      <c r="UAO266" s="0"/>
      <c r="UAP266" s="0"/>
      <c r="UAQ266" s="0"/>
      <c r="UAR266" s="0"/>
      <c r="UAS266" s="0"/>
      <c r="UAT266" s="0"/>
      <c r="UAU266" s="0"/>
      <c r="UAV266" s="0"/>
      <c r="UAW266" s="0"/>
      <c r="UAX266" s="0"/>
      <c r="UAY266" s="0"/>
      <c r="UAZ266" s="0"/>
      <c r="UBA266" s="0"/>
      <c r="UBB266" s="0"/>
      <c r="UBC266" s="0"/>
      <c r="UBD266" s="0"/>
      <c r="UBE266" s="0"/>
      <c r="UBF266" s="0"/>
      <c r="UBG266" s="0"/>
      <c r="UBH266" s="0"/>
      <c r="UBI266" s="0"/>
      <c r="UBJ266" s="0"/>
      <c r="UBK266" s="0"/>
      <c r="UBL266" s="0"/>
      <c r="UBM266" s="0"/>
      <c r="UBN266" s="0"/>
      <c r="UBO266" s="0"/>
      <c r="UBP266" s="0"/>
      <c r="UBQ266" s="0"/>
      <c r="UBR266" s="0"/>
      <c r="UBS266" s="0"/>
      <c r="UBT266" s="0"/>
      <c r="UBU266" s="0"/>
      <c r="UBV266" s="0"/>
      <c r="UBW266" s="0"/>
      <c r="UBX266" s="0"/>
      <c r="UBY266" s="0"/>
      <c r="UBZ266" s="0"/>
      <c r="UCA266" s="0"/>
      <c r="UCB266" s="0"/>
      <c r="UCC266" s="0"/>
      <c r="UCD266" s="0"/>
      <c r="UCE266" s="0"/>
      <c r="UCF266" s="0"/>
      <c r="UCG266" s="0"/>
      <c r="UCH266" s="0"/>
      <c r="UCI266" s="0"/>
      <c r="UCJ266" s="0"/>
      <c r="UCK266" s="0"/>
      <c r="UCL266" s="0"/>
      <c r="UCM266" s="0"/>
      <c r="UCN266" s="0"/>
      <c r="UCO266" s="0"/>
      <c r="UCP266" s="0"/>
      <c r="UCQ266" s="0"/>
      <c r="UCR266" s="0"/>
      <c r="UCS266" s="0"/>
      <c r="UCT266" s="0"/>
      <c r="UCU266" s="0"/>
      <c r="UCV266" s="0"/>
      <c r="UCW266" s="0"/>
      <c r="UCX266" s="0"/>
      <c r="UCY266" s="0"/>
      <c r="UCZ266" s="0"/>
      <c r="UDA266" s="0"/>
      <c r="UDB266" s="0"/>
      <c r="UDC266" s="0"/>
      <c r="UDD266" s="0"/>
      <c r="UDE266" s="0"/>
      <c r="UDF266" s="0"/>
      <c r="UDG266" s="0"/>
      <c r="UDH266" s="0"/>
      <c r="UDI266" s="0"/>
      <c r="UDJ266" s="0"/>
      <c r="UDK266" s="0"/>
      <c r="UDL266" s="0"/>
      <c r="UDM266" s="0"/>
      <c r="UDN266" s="0"/>
      <c r="UDO266" s="0"/>
      <c r="UDP266" s="0"/>
      <c r="UDQ266" s="0"/>
      <c r="UDR266" s="0"/>
      <c r="UDS266" s="0"/>
      <c r="UDT266" s="0"/>
      <c r="UDU266" s="0"/>
      <c r="UDV266" s="0"/>
      <c r="UDW266" s="0"/>
      <c r="UDX266" s="0"/>
      <c r="UDY266" s="0"/>
      <c r="UDZ266" s="0"/>
      <c r="UEA266" s="0"/>
      <c r="UEB266" s="0"/>
      <c r="UEC266" s="0"/>
      <c r="UED266" s="0"/>
      <c r="UEE266" s="0"/>
      <c r="UEF266" s="0"/>
      <c r="UEG266" s="0"/>
      <c r="UEH266" s="0"/>
      <c r="UEI266" s="0"/>
      <c r="UEJ266" s="0"/>
      <c r="UEK266" s="0"/>
      <c r="UEL266" s="0"/>
      <c r="UEM266" s="0"/>
      <c r="UEN266" s="0"/>
      <c r="UEO266" s="0"/>
      <c r="UEP266" s="0"/>
      <c r="UEQ266" s="0"/>
      <c r="UER266" s="0"/>
      <c r="UES266" s="0"/>
      <c r="UET266" s="0"/>
      <c r="UEU266" s="0"/>
      <c r="UEV266" s="0"/>
      <c r="UEW266" s="0"/>
      <c r="UEX266" s="0"/>
      <c r="UEY266" s="0"/>
      <c r="UEZ266" s="0"/>
      <c r="UFA266" s="0"/>
      <c r="UFB266" s="0"/>
      <c r="UFC266" s="0"/>
      <c r="UFD266" s="0"/>
      <c r="UFE266" s="0"/>
      <c r="UFF266" s="0"/>
      <c r="UFG266" s="0"/>
      <c r="UFH266" s="0"/>
      <c r="UFI266" s="0"/>
      <c r="UFJ266" s="0"/>
      <c r="UFK266" s="0"/>
      <c r="UFL266" s="0"/>
      <c r="UFM266" s="0"/>
      <c r="UFN266" s="0"/>
      <c r="UFO266" s="0"/>
      <c r="UFP266" s="0"/>
      <c r="UFQ266" s="0"/>
      <c r="UFR266" s="0"/>
      <c r="UFS266" s="0"/>
      <c r="UFT266" s="0"/>
      <c r="UFU266" s="0"/>
      <c r="UFV266" s="0"/>
      <c r="UFW266" s="0"/>
      <c r="UFX266" s="0"/>
      <c r="UFY266" s="0"/>
      <c r="UFZ266" s="0"/>
      <c r="UGA266" s="0"/>
      <c r="UGB266" s="0"/>
      <c r="UGC266" s="0"/>
      <c r="UGD266" s="0"/>
      <c r="UGE266" s="0"/>
      <c r="UGF266" s="0"/>
      <c r="UGG266" s="0"/>
      <c r="UGH266" s="0"/>
      <c r="UGI266" s="0"/>
      <c r="UGJ266" s="0"/>
      <c r="UGK266" s="0"/>
      <c r="UGL266" s="0"/>
      <c r="UGM266" s="0"/>
      <c r="UGN266" s="0"/>
      <c r="UGO266" s="0"/>
      <c r="UGP266" s="0"/>
      <c r="UGQ266" s="0"/>
      <c r="UGR266" s="0"/>
      <c r="UGS266" s="0"/>
      <c r="UGT266" s="0"/>
      <c r="UGU266" s="0"/>
      <c r="UGV266" s="0"/>
      <c r="UGW266" s="0"/>
      <c r="UGX266" s="0"/>
      <c r="UGY266" s="0"/>
      <c r="UGZ266" s="0"/>
      <c r="UHA266" s="0"/>
      <c r="UHB266" s="0"/>
      <c r="UHC266" s="0"/>
      <c r="UHD266" s="0"/>
      <c r="UHE266" s="0"/>
      <c r="UHF266" s="0"/>
      <c r="UHG266" s="0"/>
      <c r="UHH266" s="0"/>
      <c r="UHI266" s="0"/>
      <c r="UHJ266" s="0"/>
      <c r="UHK266" s="0"/>
      <c r="UHL266" s="0"/>
      <c r="UHM266" s="0"/>
      <c r="UHN266" s="0"/>
      <c r="UHO266" s="0"/>
      <c r="UHP266" s="0"/>
      <c r="UHQ266" s="0"/>
      <c r="UHR266" s="0"/>
      <c r="UHS266" s="0"/>
      <c r="UHT266" s="0"/>
      <c r="UHU266" s="0"/>
      <c r="UHV266" s="0"/>
      <c r="UHW266" s="0"/>
      <c r="UHX266" s="0"/>
      <c r="UHY266" s="0"/>
      <c r="UHZ266" s="0"/>
      <c r="UIA266" s="0"/>
      <c r="UIB266" s="0"/>
      <c r="UIC266" s="0"/>
      <c r="UID266" s="0"/>
      <c r="UIE266" s="0"/>
      <c r="UIF266" s="0"/>
      <c r="UIG266" s="0"/>
      <c r="UIH266" s="0"/>
      <c r="UII266" s="0"/>
      <c r="UIJ266" s="0"/>
      <c r="UIK266" s="0"/>
      <c r="UIL266" s="0"/>
      <c r="UIM266" s="0"/>
      <c r="UIN266" s="0"/>
      <c r="UIO266" s="0"/>
      <c r="UIP266" s="0"/>
      <c r="UIQ266" s="0"/>
      <c r="UIR266" s="0"/>
      <c r="UIS266" s="0"/>
      <c r="UIT266" s="0"/>
      <c r="UIU266" s="0"/>
      <c r="UIV266" s="0"/>
      <c r="UIW266" s="0"/>
      <c r="UIX266" s="0"/>
      <c r="UIY266" s="0"/>
      <c r="UIZ266" s="0"/>
      <c r="UJA266" s="0"/>
      <c r="UJB266" s="0"/>
      <c r="UJC266" s="0"/>
      <c r="UJD266" s="0"/>
      <c r="UJE266" s="0"/>
      <c r="UJF266" s="0"/>
      <c r="UJG266" s="0"/>
      <c r="UJH266" s="0"/>
      <c r="UJI266" s="0"/>
      <c r="UJJ266" s="0"/>
      <c r="UJK266" s="0"/>
      <c r="UJL266" s="0"/>
      <c r="UJM266" s="0"/>
      <c r="UJN266" s="0"/>
      <c r="UJO266" s="0"/>
      <c r="UJP266" s="0"/>
      <c r="UJQ266" s="0"/>
      <c r="UJR266" s="0"/>
      <c r="UJS266" s="0"/>
      <c r="UJT266" s="0"/>
      <c r="UJU266" s="0"/>
      <c r="UJV266" s="0"/>
      <c r="UJW266" s="0"/>
      <c r="UJX266" s="0"/>
      <c r="UJY266" s="0"/>
      <c r="UJZ266" s="0"/>
      <c r="UKA266" s="0"/>
      <c r="UKB266" s="0"/>
      <c r="UKC266" s="0"/>
      <c r="UKD266" s="0"/>
      <c r="UKE266" s="0"/>
      <c r="UKF266" s="0"/>
      <c r="UKG266" s="0"/>
      <c r="UKH266" s="0"/>
      <c r="UKI266" s="0"/>
      <c r="UKJ266" s="0"/>
      <c r="UKK266" s="0"/>
      <c r="UKL266" s="0"/>
      <c r="UKM266" s="0"/>
      <c r="UKN266" s="0"/>
      <c r="UKO266" s="0"/>
      <c r="UKP266" s="0"/>
      <c r="UKQ266" s="0"/>
      <c r="UKR266" s="0"/>
      <c r="UKS266" s="0"/>
      <c r="UKT266" s="0"/>
      <c r="UKU266" s="0"/>
      <c r="UKV266" s="0"/>
      <c r="UKW266" s="0"/>
      <c r="UKX266" s="0"/>
      <c r="UKY266" s="0"/>
      <c r="UKZ266" s="0"/>
      <c r="ULA266" s="0"/>
      <c r="ULB266" s="0"/>
      <c r="ULC266" s="0"/>
      <c r="ULD266" s="0"/>
      <c r="ULE266" s="0"/>
      <c r="ULF266" s="0"/>
      <c r="ULG266" s="0"/>
      <c r="ULH266" s="0"/>
      <c r="ULI266" s="0"/>
      <c r="ULJ266" s="0"/>
      <c r="ULK266" s="0"/>
      <c r="ULL266" s="0"/>
      <c r="ULM266" s="0"/>
      <c r="ULN266" s="0"/>
      <c r="ULO266" s="0"/>
      <c r="ULP266" s="0"/>
      <c r="ULQ266" s="0"/>
      <c r="ULR266" s="0"/>
      <c r="ULS266" s="0"/>
      <c r="ULT266" s="0"/>
      <c r="ULU266" s="0"/>
      <c r="ULV266" s="0"/>
      <c r="ULW266" s="0"/>
      <c r="ULX266" s="0"/>
      <c r="ULY266" s="0"/>
      <c r="ULZ266" s="0"/>
      <c r="UMA266" s="0"/>
      <c r="UMB266" s="0"/>
      <c r="UMC266" s="0"/>
      <c r="UMD266" s="0"/>
      <c r="UME266" s="0"/>
      <c r="UMF266" s="0"/>
      <c r="UMG266" s="0"/>
      <c r="UMH266" s="0"/>
      <c r="UMI266" s="0"/>
      <c r="UMJ266" s="0"/>
      <c r="UMK266" s="0"/>
      <c r="UML266" s="0"/>
      <c r="UMM266" s="0"/>
      <c r="UMN266" s="0"/>
      <c r="UMO266" s="0"/>
      <c r="UMP266" s="0"/>
      <c r="UMQ266" s="0"/>
      <c r="UMR266" s="0"/>
      <c r="UMS266" s="0"/>
      <c r="UMT266" s="0"/>
      <c r="UMU266" s="0"/>
      <c r="UMV266" s="0"/>
      <c r="UMW266" s="0"/>
      <c r="UMX266" s="0"/>
      <c r="UMY266" s="0"/>
      <c r="UMZ266" s="0"/>
      <c r="UNA266" s="0"/>
      <c r="UNB266" s="0"/>
      <c r="UNC266" s="0"/>
      <c r="UND266" s="0"/>
      <c r="UNE266" s="0"/>
      <c r="UNF266" s="0"/>
      <c r="UNG266" s="0"/>
      <c r="UNH266" s="0"/>
      <c r="UNI266" s="0"/>
      <c r="UNJ266" s="0"/>
      <c r="UNK266" s="0"/>
      <c r="UNL266" s="0"/>
      <c r="UNM266" s="0"/>
      <c r="UNN266" s="0"/>
      <c r="UNO266" s="0"/>
      <c r="UNP266" s="0"/>
      <c r="UNQ266" s="0"/>
      <c r="UNR266" s="0"/>
      <c r="UNS266" s="0"/>
      <c r="UNT266" s="0"/>
      <c r="UNU266" s="0"/>
      <c r="UNV266" s="0"/>
      <c r="UNW266" s="0"/>
      <c r="UNX266" s="0"/>
      <c r="UNY266" s="0"/>
      <c r="UNZ266" s="0"/>
      <c r="UOA266" s="0"/>
      <c r="UOB266" s="0"/>
      <c r="UOC266" s="0"/>
      <c r="UOD266" s="0"/>
      <c r="UOE266" s="0"/>
      <c r="UOF266" s="0"/>
      <c r="UOG266" s="0"/>
      <c r="UOH266" s="0"/>
      <c r="UOI266" s="0"/>
      <c r="UOJ266" s="0"/>
      <c r="UOK266" s="0"/>
      <c r="UOL266" s="0"/>
      <c r="UOM266" s="0"/>
      <c r="UON266" s="0"/>
      <c r="UOO266" s="0"/>
      <c r="UOP266" s="0"/>
      <c r="UOQ266" s="0"/>
      <c r="UOR266" s="0"/>
      <c r="UOS266" s="0"/>
      <c r="UOT266" s="0"/>
      <c r="UOU266" s="0"/>
      <c r="UOV266" s="0"/>
      <c r="UOW266" s="0"/>
      <c r="UOX266" s="0"/>
      <c r="UOY266" s="0"/>
      <c r="UOZ266" s="0"/>
      <c r="UPA266" s="0"/>
      <c r="UPB266" s="0"/>
      <c r="UPC266" s="0"/>
      <c r="UPD266" s="0"/>
      <c r="UPE266" s="0"/>
      <c r="UPF266" s="0"/>
      <c r="UPG266" s="0"/>
      <c r="UPH266" s="0"/>
      <c r="UPI266" s="0"/>
      <c r="UPJ266" s="0"/>
      <c r="UPK266" s="0"/>
      <c r="UPL266" s="0"/>
      <c r="UPM266" s="0"/>
      <c r="UPN266" s="0"/>
      <c r="UPO266" s="0"/>
      <c r="UPP266" s="0"/>
      <c r="UPQ266" s="0"/>
      <c r="UPR266" s="0"/>
      <c r="UPS266" s="0"/>
      <c r="UPT266" s="0"/>
      <c r="UPU266" s="0"/>
      <c r="UPV266" s="0"/>
      <c r="UPW266" s="0"/>
      <c r="UPX266" s="0"/>
      <c r="UPY266" s="0"/>
      <c r="UPZ266" s="0"/>
      <c r="UQA266" s="0"/>
      <c r="UQB266" s="0"/>
      <c r="UQC266" s="0"/>
      <c r="UQD266" s="0"/>
      <c r="UQE266" s="0"/>
      <c r="UQF266" s="0"/>
      <c r="UQG266" s="0"/>
      <c r="UQH266" s="0"/>
      <c r="UQI266" s="0"/>
      <c r="UQJ266" s="0"/>
      <c r="UQK266" s="0"/>
      <c r="UQL266" s="0"/>
      <c r="UQM266" s="0"/>
      <c r="UQN266" s="0"/>
      <c r="UQO266" s="0"/>
      <c r="UQP266" s="0"/>
      <c r="UQQ266" s="0"/>
      <c r="UQR266" s="0"/>
      <c r="UQS266" s="0"/>
      <c r="UQT266" s="0"/>
      <c r="UQU266" s="0"/>
      <c r="UQV266" s="0"/>
      <c r="UQW266" s="0"/>
      <c r="UQX266" s="0"/>
      <c r="UQY266" s="0"/>
      <c r="UQZ266" s="0"/>
      <c r="URA266" s="0"/>
      <c r="URB266" s="0"/>
      <c r="URC266" s="0"/>
      <c r="URD266" s="0"/>
      <c r="URE266" s="0"/>
      <c r="URF266" s="0"/>
      <c r="URG266" s="0"/>
      <c r="URH266" s="0"/>
      <c r="URI266" s="0"/>
      <c r="URJ266" s="0"/>
      <c r="URK266" s="0"/>
      <c r="URL266" s="0"/>
      <c r="URM266" s="0"/>
      <c r="URN266" s="0"/>
      <c r="URO266" s="0"/>
      <c r="URP266" s="0"/>
      <c r="URQ266" s="0"/>
      <c r="URR266" s="0"/>
      <c r="URS266" s="0"/>
      <c r="URT266" s="0"/>
      <c r="URU266" s="0"/>
      <c r="URV266" s="0"/>
      <c r="URW266" s="0"/>
      <c r="URX266" s="0"/>
      <c r="URY266" s="0"/>
      <c r="URZ266" s="0"/>
      <c r="USA266" s="0"/>
      <c r="USB266" s="0"/>
      <c r="USC266" s="0"/>
      <c r="USD266" s="0"/>
      <c r="USE266" s="0"/>
      <c r="USF266" s="0"/>
      <c r="USG266" s="0"/>
      <c r="USH266" s="0"/>
      <c r="USI266" s="0"/>
      <c r="USJ266" s="0"/>
      <c r="USK266" s="0"/>
      <c r="USL266" s="0"/>
      <c r="USM266" s="0"/>
      <c r="USN266" s="0"/>
      <c r="USO266" s="0"/>
      <c r="USP266" s="0"/>
      <c r="USQ266" s="0"/>
      <c r="USR266" s="0"/>
      <c r="USS266" s="0"/>
      <c r="UST266" s="0"/>
      <c r="USU266" s="0"/>
      <c r="USV266" s="0"/>
      <c r="USW266" s="0"/>
      <c r="USX266" s="0"/>
      <c r="USY266" s="0"/>
      <c r="USZ266" s="0"/>
      <c r="UTA266" s="0"/>
      <c r="UTB266" s="0"/>
      <c r="UTC266" s="0"/>
      <c r="UTD266" s="0"/>
      <c r="UTE266" s="0"/>
      <c r="UTF266" s="0"/>
      <c r="UTG266" s="0"/>
      <c r="UTH266" s="0"/>
      <c r="UTI266" s="0"/>
      <c r="UTJ266" s="0"/>
      <c r="UTK266" s="0"/>
      <c r="UTL266" s="0"/>
      <c r="UTM266" s="0"/>
      <c r="UTN266" s="0"/>
      <c r="UTO266" s="0"/>
      <c r="UTP266" s="0"/>
      <c r="UTQ266" s="0"/>
      <c r="UTR266" s="0"/>
      <c r="UTS266" s="0"/>
      <c r="UTT266" s="0"/>
      <c r="UTU266" s="0"/>
      <c r="UTV266" s="0"/>
      <c r="UTW266" s="0"/>
      <c r="UTX266" s="0"/>
      <c r="UTY266" s="0"/>
      <c r="UTZ266" s="0"/>
      <c r="UUA266" s="0"/>
      <c r="UUB266" s="0"/>
      <c r="UUC266" s="0"/>
      <c r="UUD266" s="0"/>
      <c r="UUE266" s="0"/>
      <c r="UUF266" s="0"/>
      <c r="UUG266" s="0"/>
      <c r="UUH266" s="0"/>
      <c r="UUI266" s="0"/>
      <c r="UUJ266" s="0"/>
      <c r="UUK266" s="0"/>
      <c r="UUL266" s="0"/>
      <c r="UUM266" s="0"/>
      <c r="UUN266" s="0"/>
      <c r="UUO266" s="0"/>
      <c r="UUP266" s="0"/>
      <c r="UUQ266" s="0"/>
      <c r="UUR266" s="0"/>
      <c r="UUS266" s="0"/>
      <c r="UUT266" s="0"/>
      <c r="UUU266" s="0"/>
      <c r="UUV266" s="0"/>
      <c r="UUW266" s="0"/>
      <c r="UUX266" s="0"/>
      <c r="UUY266" s="0"/>
      <c r="UUZ266" s="0"/>
      <c r="UVA266" s="0"/>
      <c r="UVB266" s="0"/>
      <c r="UVC266" s="0"/>
      <c r="UVD266" s="0"/>
      <c r="UVE266" s="0"/>
      <c r="UVF266" s="0"/>
      <c r="UVG266" s="0"/>
      <c r="UVH266" s="0"/>
      <c r="UVI266" s="0"/>
      <c r="UVJ266" s="0"/>
      <c r="UVK266" s="0"/>
      <c r="UVL266" s="0"/>
      <c r="UVM266" s="0"/>
      <c r="UVN266" s="0"/>
      <c r="UVO266" s="0"/>
      <c r="UVP266" s="0"/>
      <c r="UVQ266" s="0"/>
      <c r="UVR266" s="0"/>
      <c r="UVS266" s="0"/>
      <c r="UVT266" s="0"/>
      <c r="UVU266" s="0"/>
      <c r="UVV266" s="0"/>
      <c r="UVW266" s="0"/>
      <c r="UVX266" s="0"/>
      <c r="UVY266" s="0"/>
      <c r="UVZ266" s="0"/>
      <c r="UWA266" s="0"/>
      <c r="UWB266" s="0"/>
      <c r="UWC266" s="0"/>
      <c r="UWD266" s="0"/>
      <c r="UWE266" s="0"/>
      <c r="UWF266" s="0"/>
      <c r="UWG266" s="0"/>
      <c r="UWH266" s="0"/>
      <c r="UWI266" s="0"/>
      <c r="UWJ266" s="0"/>
      <c r="UWK266" s="0"/>
      <c r="UWL266" s="0"/>
      <c r="UWM266" s="0"/>
      <c r="UWN266" s="0"/>
      <c r="UWO266" s="0"/>
      <c r="UWP266" s="0"/>
      <c r="UWQ266" s="0"/>
      <c r="UWR266" s="0"/>
      <c r="UWS266" s="0"/>
      <c r="UWT266" s="0"/>
      <c r="UWU266" s="0"/>
      <c r="UWV266" s="0"/>
      <c r="UWW266" s="0"/>
      <c r="UWX266" s="0"/>
      <c r="UWY266" s="0"/>
      <c r="UWZ266" s="0"/>
      <c r="UXA266" s="0"/>
      <c r="UXB266" s="0"/>
      <c r="UXC266" s="0"/>
      <c r="UXD266" s="0"/>
      <c r="UXE266" s="0"/>
      <c r="UXF266" s="0"/>
      <c r="UXG266" s="0"/>
      <c r="UXH266" s="0"/>
      <c r="UXI266" s="0"/>
      <c r="UXJ266" s="0"/>
      <c r="UXK266" s="0"/>
      <c r="UXL266" s="0"/>
      <c r="UXM266" s="0"/>
      <c r="UXN266" s="0"/>
      <c r="UXO266" s="0"/>
      <c r="UXP266" s="0"/>
      <c r="UXQ266" s="0"/>
      <c r="UXR266" s="0"/>
      <c r="UXS266" s="0"/>
      <c r="UXT266" s="0"/>
      <c r="UXU266" s="0"/>
      <c r="UXV266" s="0"/>
      <c r="UXW266" s="0"/>
      <c r="UXX266" s="0"/>
      <c r="UXY266" s="0"/>
      <c r="UXZ266" s="0"/>
      <c r="UYA266" s="0"/>
      <c r="UYB266" s="0"/>
      <c r="UYC266" s="0"/>
      <c r="UYD266" s="0"/>
      <c r="UYE266" s="0"/>
      <c r="UYF266" s="0"/>
      <c r="UYG266" s="0"/>
      <c r="UYH266" s="0"/>
      <c r="UYI266" s="0"/>
      <c r="UYJ266" s="0"/>
      <c r="UYK266" s="0"/>
      <c r="UYL266" s="0"/>
      <c r="UYM266" s="0"/>
      <c r="UYN266" s="0"/>
      <c r="UYO266" s="0"/>
      <c r="UYP266" s="0"/>
      <c r="UYQ266" s="0"/>
      <c r="UYR266" s="0"/>
      <c r="UYS266" s="0"/>
      <c r="UYT266" s="0"/>
      <c r="UYU266" s="0"/>
      <c r="UYV266" s="0"/>
      <c r="UYW266" s="0"/>
      <c r="UYX266" s="0"/>
      <c r="UYY266" s="0"/>
      <c r="UYZ266" s="0"/>
      <c r="UZA266" s="0"/>
      <c r="UZB266" s="0"/>
      <c r="UZC266" s="0"/>
      <c r="UZD266" s="0"/>
      <c r="UZE266" s="0"/>
      <c r="UZF266" s="0"/>
      <c r="UZG266" s="0"/>
      <c r="UZH266" s="0"/>
      <c r="UZI266" s="0"/>
      <c r="UZJ266" s="0"/>
      <c r="UZK266" s="0"/>
      <c r="UZL266" s="0"/>
      <c r="UZM266" s="0"/>
      <c r="UZN266" s="0"/>
      <c r="UZO266" s="0"/>
      <c r="UZP266" s="0"/>
      <c r="UZQ266" s="0"/>
      <c r="UZR266" s="0"/>
      <c r="UZS266" s="0"/>
      <c r="UZT266" s="0"/>
      <c r="UZU266" s="0"/>
      <c r="UZV266" s="0"/>
      <c r="UZW266" s="0"/>
      <c r="UZX266" s="0"/>
      <c r="UZY266" s="0"/>
      <c r="UZZ266" s="0"/>
      <c r="VAA266" s="0"/>
      <c r="VAB266" s="0"/>
      <c r="VAC266" s="0"/>
      <c r="VAD266" s="0"/>
      <c r="VAE266" s="0"/>
      <c r="VAF266" s="0"/>
      <c r="VAG266" s="0"/>
      <c r="VAH266" s="0"/>
      <c r="VAI266" s="0"/>
      <c r="VAJ266" s="0"/>
      <c r="VAK266" s="0"/>
      <c r="VAL266" s="0"/>
      <c r="VAM266" s="0"/>
      <c r="VAN266" s="0"/>
      <c r="VAO266" s="0"/>
      <c r="VAP266" s="0"/>
      <c r="VAQ266" s="0"/>
      <c r="VAR266" s="0"/>
      <c r="VAS266" s="0"/>
      <c r="VAT266" s="0"/>
      <c r="VAU266" s="0"/>
      <c r="VAV266" s="0"/>
      <c r="VAW266" s="0"/>
      <c r="VAX266" s="0"/>
      <c r="VAY266" s="0"/>
      <c r="VAZ266" s="0"/>
      <c r="VBA266" s="0"/>
      <c r="VBB266" s="0"/>
      <c r="VBC266" s="0"/>
      <c r="VBD266" s="0"/>
      <c r="VBE266" s="0"/>
      <c r="VBF266" s="0"/>
      <c r="VBG266" s="0"/>
      <c r="VBH266" s="0"/>
      <c r="VBI266" s="0"/>
      <c r="VBJ266" s="0"/>
      <c r="VBK266" s="0"/>
      <c r="VBL266" s="0"/>
      <c r="VBM266" s="0"/>
      <c r="VBN266" s="0"/>
      <c r="VBO266" s="0"/>
      <c r="VBP266" s="0"/>
      <c r="VBQ266" s="0"/>
      <c r="VBR266" s="0"/>
      <c r="VBS266" s="0"/>
      <c r="VBT266" s="0"/>
      <c r="VBU266" s="0"/>
      <c r="VBV266" s="0"/>
      <c r="VBW266" s="0"/>
      <c r="VBX266" s="0"/>
      <c r="VBY266" s="0"/>
      <c r="VBZ266" s="0"/>
      <c r="VCA266" s="0"/>
      <c r="VCB266" s="0"/>
      <c r="VCC266" s="0"/>
      <c r="VCD266" s="0"/>
      <c r="VCE266" s="0"/>
      <c r="VCF266" s="0"/>
      <c r="VCG266" s="0"/>
      <c r="VCH266" s="0"/>
      <c r="VCI266" s="0"/>
      <c r="VCJ266" s="0"/>
      <c r="VCK266" s="0"/>
      <c r="VCL266" s="0"/>
      <c r="VCM266" s="0"/>
      <c r="VCN266" s="0"/>
      <c r="VCO266" s="0"/>
      <c r="VCP266" s="0"/>
      <c r="VCQ266" s="0"/>
      <c r="VCR266" s="0"/>
      <c r="VCS266" s="0"/>
      <c r="VCT266" s="0"/>
      <c r="VCU266" s="0"/>
      <c r="VCV266" s="0"/>
      <c r="VCW266" s="0"/>
      <c r="VCX266" s="0"/>
      <c r="VCY266" s="0"/>
      <c r="VCZ266" s="0"/>
      <c r="VDA266" s="0"/>
      <c r="VDB266" s="0"/>
      <c r="VDC266" s="0"/>
      <c r="VDD266" s="0"/>
      <c r="VDE266" s="0"/>
      <c r="VDF266" s="0"/>
      <c r="VDG266" s="0"/>
      <c r="VDH266" s="0"/>
      <c r="VDI266" s="0"/>
      <c r="VDJ266" s="0"/>
      <c r="VDK266" s="0"/>
      <c r="VDL266" s="0"/>
      <c r="VDM266" s="0"/>
      <c r="VDN266" s="0"/>
      <c r="VDO266" s="0"/>
      <c r="VDP266" s="0"/>
      <c r="VDQ266" s="0"/>
      <c r="VDR266" s="0"/>
      <c r="VDS266" s="0"/>
      <c r="VDT266" s="0"/>
      <c r="VDU266" s="0"/>
      <c r="VDV266" s="0"/>
      <c r="VDW266" s="0"/>
      <c r="VDX266" s="0"/>
      <c r="VDY266" s="0"/>
      <c r="VDZ266" s="0"/>
      <c r="VEA266" s="0"/>
      <c r="VEB266" s="0"/>
      <c r="VEC266" s="0"/>
      <c r="VED266" s="0"/>
      <c r="VEE266" s="0"/>
      <c r="VEF266" s="0"/>
      <c r="VEG266" s="0"/>
      <c r="VEH266" s="0"/>
      <c r="VEI266" s="0"/>
      <c r="VEJ266" s="0"/>
      <c r="VEK266" s="0"/>
      <c r="VEL266" s="0"/>
      <c r="VEM266" s="0"/>
      <c r="VEN266" s="0"/>
      <c r="VEO266" s="0"/>
      <c r="VEP266" s="0"/>
      <c r="VEQ266" s="0"/>
      <c r="VER266" s="0"/>
      <c r="VES266" s="0"/>
      <c r="VET266" s="0"/>
      <c r="VEU266" s="0"/>
      <c r="VEV266" s="0"/>
      <c r="VEW266" s="0"/>
      <c r="VEX266" s="0"/>
      <c r="VEY266" s="0"/>
      <c r="VEZ266" s="0"/>
      <c r="VFA266" s="0"/>
      <c r="VFB266" s="0"/>
      <c r="VFC266" s="0"/>
      <c r="VFD266" s="0"/>
      <c r="VFE266" s="0"/>
      <c r="VFF266" s="0"/>
      <c r="VFG266" s="0"/>
      <c r="VFH266" s="0"/>
      <c r="VFI266" s="0"/>
      <c r="VFJ266" s="0"/>
      <c r="VFK266" s="0"/>
      <c r="VFL266" s="0"/>
      <c r="VFM266" s="0"/>
      <c r="VFN266" s="0"/>
      <c r="VFO266" s="0"/>
      <c r="VFP266" s="0"/>
      <c r="VFQ266" s="0"/>
      <c r="VFR266" s="0"/>
      <c r="VFS266" s="0"/>
      <c r="VFT266" s="0"/>
      <c r="VFU266" s="0"/>
      <c r="VFV266" s="0"/>
      <c r="VFW266" s="0"/>
      <c r="VFX266" s="0"/>
      <c r="VFY266" s="0"/>
      <c r="VFZ266" s="0"/>
      <c r="VGA266" s="0"/>
      <c r="VGB266" s="0"/>
      <c r="VGC266" s="0"/>
      <c r="VGD266" s="0"/>
      <c r="VGE266" s="0"/>
      <c r="VGF266" s="0"/>
      <c r="VGG266" s="0"/>
      <c r="VGH266" s="0"/>
      <c r="VGI266" s="0"/>
      <c r="VGJ266" s="0"/>
      <c r="VGK266" s="0"/>
      <c r="VGL266" s="0"/>
      <c r="VGM266" s="0"/>
      <c r="VGN266" s="0"/>
      <c r="VGO266" s="0"/>
      <c r="VGP266" s="0"/>
      <c r="VGQ266" s="0"/>
      <c r="VGR266" s="0"/>
      <c r="VGS266" s="0"/>
      <c r="VGT266" s="0"/>
      <c r="VGU266" s="0"/>
      <c r="VGV266" s="0"/>
      <c r="VGW266" s="0"/>
      <c r="VGX266" s="0"/>
      <c r="VGY266" s="0"/>
      <c r="VGZ266" s="0"/>
      <c r="VHA266" s="0"/>
      <c r="VHB266" s="0"/>
      <c r="VHC266" s="0"/>
      <c r="VHD266" s="0"/>
      <c r="VHE266" s="0"/>
      <c r="VHF266" s="0"/>
      <c r="VHG266" s="0"/>
      <c r="VHH266" s="0"/>
      <c r="VHI266" s="0"/>
      <c r="VHJ266" s="0"/>
      <c r="VHK266" s="0"/>
      <c r="VHL266" s="0"/>
      <c r="VHM266" s="0"/>
      <c r="VHN266" s="0"/>
      <c r="VHO266" s="0"/>
      <c r="VHP266" s="0"/>
      <c r="VHQ266" s="0"/>
      <c r="VHR266" s="0"/>
      <c r="VHS266" s="0"/>
      <c r="VHT266" s="0"/>
      <c r="VHU266" s="0"/>
      <c r="VHV266" s="0"/>
      <c r="VHW266" s="0"/>
      <c r="VHX266" s="0"/>
      <c r="VHY266" s="0"/>
      <c r="VHZ266" s="0"/>
      <c r="VIA266" s="0"/>
      <c r="VIB266" s="0"/>
      <c r="VIC266" s="0"/>
      <c r="VID266" s="0"/>
      <c r="VIE266" s="0"/>
      <c r="VIF266" s="0"/>
      <c r="VIG266" s="0"/>
      <c r="VIH266" s="0"/>
      <c r="VII266" s="0"/>
      <c r="VIJ266" s="0"/>
      <c r="VIK266" s="0"/>
      <c r="VIL266" s="0"/>
      <c r="VIM266" s="0"/>
      <c r="VIN266" s="0"/>
      <c r="VIO266" s="0"/>
      <c r="VIP266" s="0"/>
      <c r="VIQ266" s="0"/>
      <c r="VIR266" s="0"/>
      <c r="VIS266" s="0"/>
      <c r="VIT266" s="0"/>
      <c r="VIU266" s="0"/>
      <c r="VIV266" s="0"/>
      <c r="VIW266" s="0"/>
      <c r="VIX266" s="0"/>
      <c r="VIY266" s="0"/>
      <c r="VIZ266" s="0"/>
      <c r="VJA266" s="0"/>
      <c r="VJB266" s="0"/>
      <c r="VJC266" s="0"/>
      <c r="VJD266" s="0"/>
      <c r="VJE266" s="0"/>
      <c r="VJF266" s="0"/>
      <c r="VJG266" s="0"/>
      <c r="VJH266" s="0"/>
      <c r="VJI266" s="0"/>
      <c r="VJJ266" s="0"/>
      <c r="VJK266" s="0"/>
      <c r="VJL266" s="0"/>
      <c r="VJM266" s="0"/>
      <c r="VJN266" s="0"/>
      <c r="VJO266" s="0"/>
      <c r="VJP266" s="0"/>
      <c r="VJQ266" s="0"/>
      <c r="VJR266" s="0"/>
      <c r="VJS266" s="0"/>
      <c r="VJT266" s="0"/>
      <c r="VJU266" s="0"/>
      <c r="VJV266" s="0"/>
      <c r="VJW266" s="0"/>
      <c r="VJX266" s="0"/>
      <c r="VJY266" s="0"/>
      <c r="VJZ266" s="0"/>
      <c r="VKA266" s="0"/>
      <c r="VKB266" s="0"/>
      <c r="VKC266" s="0"/>
      <c r="VKD266" s="0"/>
      <c r="VKE266" s="0"/>
      <c r="VKF266" s="0"/>
      <c r="VKG266" s="0"/>
      <c r="VKH266" s="0"/>
      <c r="VKI266" s="0"/>
      <c r="VKJ266" s="0"/>
      <c r="VKK266" s="0"/>
      <c r="VKL266" s="0"/>
      <c r="VKM266" s="0"/>
      <c r="VKN266" s="0"/>
      <c r="VKO266" s="0"/>
      <c r="VKP266" s="0"/>
      <c r="VKQ266" s="0"/>
      <c r="VKR266" s="0"/>
      <c r="VKS266" s="0"/>
      <c r="VKT266" s="0"/>
      <c r="VKU266" s="0"/>
      <c r="VKV266" s="0"/>
      <c r="VKW266" s="0"/>
      <c r="VKX266" s="0"/>
      <c r="VKY266" s="0"/>
      <c r="VKZ266" s="0"/>
      <c r="VLA266" s="0"/>
      <c r="VLB266" s="0"/>
      <c r="VLC266" s="0"/>
      <c r="VLD266" s="0"/>
      <c r="VLE266" s="0"/>
      <c r="VLF266" s="0"/>
      <c r="VLG266" s="0"/>
      <c r="VLH266" s="0"/>
      <c r="VLI266" s="0"/>
      <c r="VLJ266" s="0"/>
      <c r="VLK266" s="0"/>
      <c r="VLL266" s="0"/>
      <c r="VLM266" s="0"/>
      <c r="VLN266" s="0"/>
      <c r="VLO266" s="0"/>
      <c r="VLP266" s="0"/>
      <c r="VLQ266" s="0"/>
      <c r="VLR266" s="0"/>
      <c r="VLS266" s="0"/>
      <c r="VLT266" s="0"/>
      <c r="VLU266" s="0"/>
      <c r="VLV266" s="0"/>
      <c r="VLW266" s="0"/>
      <c r="VLX266" s="0"/>
      <c r="VLY266" s="0"/>
      <c r="VLZ266" s="0"/>
      <c r="VMA266" s="0"/>
      <c r="VMB266" s="0"/>
      <c r="VMC266" s="0"/>
      <c r="VMD266" s="0"/>
      <c r="VME266" s="0"/>
      <c r="VMF266" s="0"/>
      <c r="VMG266" s="0"/>
      <c r="VMH266" s="0"/>
      <c r="VMI266" s="0"/>
      <c r="VMJ266" s="0"/>
      <c r="VMK266" s="0"/>
      <c r="VML266" s="0"/>
      <c r="VMM266" s="0"/>
      <c r="VMN266" s="0"/>
      <c r="VMO266" s="0"/>
      <c r="VMP266" s="0"/>
      <c r="VMQ266" s="0"/>
      <c r="VMR266" s="0"/>
      <c r="VMS266" s="0"/>
      <c r="VMT266" s="0"/>
      <c r="VMU266" s="0"/>
      <c r="VMV266" s="0"/>
      <c r="VMW266" s="0"/>
      <c r="VMX266" s="0"/>
      <c r="VMY266" s="0"/>
      <c r="VMZ266" s="0"/>
      <c r="VNA266" s="0"/>
      <c r="VNB266" s="0"/>
      <c r="VNC266" s="0"/>
      <c r="VND266" s="0"/>
      <c r="VNE266" s="0"/>
      <c r="VNF266" s="0"/>
      <c r="VNG266" s="0"/>
      <c r="VNH266" s="0"/>
      <c r="VNI266" s="0"/>
      <c r="VNJ266" s="0"/>
      <c r="VNK266" s="0"/>
      <c r="VNL266" s="0"/>
      <c r="VNM266" s="0"/>
      <c r="VNN266" s="0"/>
      <c r="VNO266" s="0"/>
      <c r="VNP266" s="0"/>
      <c r="VNQ266" s="0"/>
      <c r="VNR266" s="0"/>
      <c r="VNS266" s="0"/>
      <c r="VNT266" s="0"/>
      <c r="VNU266" s="0"/>
      <c r="VNV266" s="0"/>
      <c r="VNW266" s="0"/>
      <c r="VNX266" s="0"/>
      <c r="VNY266" s="0"/>
      <c r="VNZ266" s="0"/>
      <c r="VOA266" s="0"/>
      <c r="VOB266" s="0"/>
      <c r="VOC266" s="0"/>
      <c r="VOD266" s="0"/>
      <c r="VOE266" s="0"/>
      <c r="VOF266" s="0"/>
      <c r="VOG266" s="0"/>
      <c r="VOH266" s="0"/>
      <c r="VOI266" s="0"/>
      <c r="VOJ266" s="0"/>
      <c r="VOK266" s="0"/>
      <c r="VOL266" s="0"/>
      <c r="VOM266" s="0"/>
      <c r="VON266" s="0"/>
      <c r="VOO266" s="0"/>
      <c r="VOP266" s="0"/>
      <c r="VOQ266" s="0"/>
      <c r="VOR266" s="0"/>
      <c r="VOS266" s="0"/>
      <c r="VOT266" s="0"/>
      <c r="VOU266" s="0"/>
      <c r="VOV266" s="0"/>
      <c r="VOW266" s="0"/>
      <c r="VOX266" s="0"/>
      <c r="VOY266" s="0"/>
      <c r="VOZ266" s="0"/>
      <c r="VPA266" s="0"/>
      <c r="VPB266" s="0"/>
      <c r="VPC266" s="0"/>
      <c r="VPD266" s="0"/>
      <c r="VPE266" s="0"/>
      <c r="VPF266" s="0"/>
      <c r="VPG266" s="0"/>
      <c r="VPH266" s="0"/>
      <c r="VPI266" s="0"/>
      <c r="VPJ266" s="0"/>
      <c r="VPK266" s="0"/>
      <c r="VPL266" s="0"/>
      <c r="VPM266" s="0"/>
      <c r="VPN266" s="0"/>
      <c r="VPO266" s="0"/>
      <c r="VPP266" s="0"/>
      <c r="VPQ266" s="0"/>
      <c r="VPR266" s="0"/>
      <c r="VPS266" s="0"/>
      <c r="VPT266" s="0"/>
      <c r="VPU266" s="0"/>
      <c r="VPV266" s="0"/>
      <c r="VPW266" s="0"/>
      <c r="VPX266" s="0"/>
      <c r="VPY266" s="0"/>
      <c r="VPZ266" s="0"/>
      <c r="VQA266" s="0"/>
      <c r="VQB266" s="0"/>
      <c r="VQC266" s="0"/>
      <c r="VQD266" s="0"/>
      <c r="VQE266" s="0"/>
      <c r="VQF266" s="0"/>
      <c r="VQG266" s="0"/>
      <c r="VQH266" s="0"/>
      <c r="VQI266" s="0"/>
      <c r="VQJ266" s="0"/>
      <c r="VQK266" s="0"/>
      <c r="VQL266" s="0"/>
      <c r="VQM266" s="0"/>
      <c r="VQN266" s="0"/>
      <c r="VQO266" s="0"/>
      <c r="VQP266" s="0"/>
      <c r="VQQ266" s="0"/>
      <c r="VQR266" s="0"/>
      <c r="VQS266" s="0"/>
      <c r="VQT266" s="0"/>
      <c r="VQU266" s="0"/>
      <c r="VQV266" s="0"/>
      <c r="VQW266" s="0"/>
      <c r="VQX266" s="0"/>
      <c r="VQY266" s="0"/>
      <c r="VQZ266" s="0"/>
      <c r="VRA266" s="0"/>
      <c r="VRB266" s="0"/>
      <c r="VRC266" s="0"/>
      <c r="VRD266" s="0"/>
      <c r="VRE266" s="0"/>
      <c r="VRF266" s="0"/>
      <c r="VRG266" s="0"/>
      <c r="VRH266" s="0"/>
      <c r="VRI266" s="0"/>
      <c r="VRJ266" s="0"/>
      <c r="VRK266" s="0"/>
      <c r="VRL266" s="0"/>
      <c r="VRM266" s="0"/>
      <c r="VRN266" s="0"/>
      <c r="VRO266" s="0"/>
      <c r="VRP266" s="0"/>
      <c r="VRQ266" s="0"/>
      <c r="VRR266" s="0"/>
      <c r="VRS266" s="0"/>
      <c r="VRT266" s="0"/>
      <c r="VRU266" s="0"/>
      <c r="VRV266" s="0"/>
      <c r="VRW266" s="0"/>
      <c r="VRX266" s="0"/>
      <c r="VRY266" s="0"/>
      <c r="VRZ266" s="0"/>
      <c r="VSA266" s="0"/>
      <c r="VSB266" s="0"/>
      <c r="VSC266" s="0"/>
      <c r="VSD266" s="0"/>
      <c r="VSE266" s="0"/>
      <c r="VSF266" s="0"/>
      <c r="VSG266" s="0"/>
      <c r="VSH266" s="0"/>
      <c r="VSI266" s="0"/>
      <c r="VSJ266" s="0"/>
      <c r="VSK266" s="0"/>
      <c r="VSL266" s="0"/>
      <c r="VSM266" s="0"/>
      <c r="VSN266" s="0"/>
      <c r="VSO266" s="0"/>
      <c r="VSP266" s="0"/>
      <c r="VSQ266" s="0"/>
      <c r="VSR266" s="0"/>
      <c r="VSS266" s="0"/>
      <c r="VST266" s="0"/>
      <c r="VSU266" s="0"/>
      <c r="VSV266" s="0"/>
      <c r="VSW266" s="0"/>
      <c r="VSX266" s="0"/>
      <c r="VSY266" s="0"/>
      <c r="VSZ266" s="0"/>
      <c r="VTA266" s="0"/>
      <c r="VTB266" s="0"/>
      <c r="VTC266" s="0"/>
      <c r="VTD266" s="0"/>
      <c r="VTE266" s="0"/>
      <c r="VTF266" s="0"/>
      <c r="VTG266" s="0"/>
      <c r="VTH266" s="0"/>
      <c r="VTI266" s="0"/>
      <c r="VTJ266" s="0"/>
      <c r="VTK266" s="0"/>
      <c r="VTL266" s="0"/>
      <c r="VTM266" s="0"/>
      <c r="VTN266" s="0"/>
      <c r="VTO266" s="0"/>
      <c r="VTP266" s="0"/>
      <c r="VTQ266" s="0"/>
      <c r="VTR266" s="0"/>
      <c r="VTS266" s="0"/>
      <c r="VTT266" s="0"/>
      <c r="VTU266" s="0"/>
      <c r="VTV266" s="0"/>
      <c r="VTW266" s="0"/>
      <c r="VTX266" s="0"/>
      <c r="VTY266" s="0"/>
      <c r="VTZ266" s="0"/>
      <c r="VUA266" s="0"/>
      <c r="VUB266" s="0"/>
      <c r="VUC266" s="0"/>
      <c r="VUD266" s="0"/>
      <c r="VUE266" s="0"/>
      <c r="VUF266" s="0"/>
      <c r="VUG266" s="0"/>
      <c r="VUH266" s="0"/>
      <c r="VUI266" s="0"/>
      <c r="VUJ266" s="0"/>
      <c r="VUK266" s="0"/>
      <c r="VUL266" s="0"/>
      <c r="VUM266" s="0"/>
      <c r="VUN266" s="0"/>
      <c r="VUO266" s="0"/>
      <c r="VUP266" s="0"/>
      <c r="VUQ266" s="0"/>
      <c r="VUR266" s="0"/>
      <c r="VUS266" s="0"/>
      <c r="VUT266" s="0"/>
      <c r="VUU266" s="0"/>
      <c r="VUV266" s="0"/>
      <c r="VUW266" s="0"/>
      <c r="VUX266" s="0"/>
      <c r="VUY266" s="0"/>
      <c r="VUZ266" s="0"/>
      <c r="VVA266" s="0"/>
      <c r="VVB266" s="0"/>
      <c r="VVC266" s="0"/>
      <c r="VVD266" s="0"/>
      <c r="VVE266" s="0"/>
      <c r="VVF266" s="0"/>
      <c r="VVG266" s="0"/>
      <c r="VVH266" s="0"/>
      <c r="VVI266" s="0"/>
      <c r="VVJ266" s="0"/>
      <c r="VVK266" s="0"/>
      <c r="VVL266" s="0"/>
      <c r="VVM266" s="0"/>
      <c r="VVN266" s="0"/>
      <c r="VVO266" s="0"/>
      <c r="VVP266" s="0"/>
      <c r="VVQ266" s="0"/>
      <c r="VVR266" s="0"/>
      <c r="VVS266" s="0"/>
      <c r="VVT266" s="0"/>
      <c r="VVU266" s="0"/>
      <c r="VVV266" s="0"/>
      <c r="VVW266" s="0"/>
      <c r="VVX266" s="0"/>
      <c r="VVY266" s="0"/>
      <c r="VVZ266" s="0"/>
      <c r="VWA266" s="0"/>
      <c r="VWB266" s="0"/>
      <c r="VWC266" s="0"/>
      <c r="VWD266" s="0"/>
      <c r="VWE266" s="0"/>
      <c r="VWF266" s="0"/>
      <c r="VWG266" s="0"/>
      <c r="VWH266" s="0"/>
      <c r="VWI266" s="0"/>
      <c r="VWJ266" s="0"/>
      <c r="VWK266" s="0"/>
      <c r="VWL266" s="0"/>
      <c r="VWM266" s="0"/>
      <c r="VWN266" s="0"/>
      <c r="VWO266" s="0"/>
      <c r="VWP266" s="0"/>
      <c r="VWQ266" s="0"/>
      <c r="VWR266" s="0"/>
      <c r="VWS266" s="0"/>
      <c r="VWT266" s="0"/>
      <c r="VWU266" s="0"/>
      <c r="VWV266" s="0"/>
      <c r="VWW266" s="0"/>
      <c r="VWX266" s="0"/>
      <c r="VWY266" s="0"/>
      <c r="VWZ266" s="0"/>
      <c r="VXA266" s="0"/>
      <c r="VXB266" s="0"/>
      <c r="VXC266" s="0"/>
      <c r="VXD266" s="0"/>
      <c r="VXE266" s="0"/>
      <c r="VXF266" s="0"/>
      <c r="VXG266" s="0"/>
      <c r="VXH266" s="0"/>
      <c r="VXI266" s="0"/>
      <c r="VXJ266" s="0"/>
      <c r="VXK266" s="0"/>
      <c r="VXL266" s="0"/>
      <c r="VXM266" s="0"/>
      <c r="VXN266" s="0"/>
      <c r="VXO266" s="0"/>
      <c r="VXP266" s="0"/>
      <c r="VXQ266" s="0"/>
      <c r="VXR266" s="0"/>
      <c r="VXS266" s="0"/>
      <c r="VXT266" s="0"/>
      <c r="VXU266" s="0"/>
      <c r="VXV266" s="0"/>
      <c r="VXW266" s="0"/>
      <c r="VXX266" s="0"/>
      <c r="VXY266" s="0"/>
      <c r="VXZ266" s="0"/>
      <c r="VYA266" s="0"/>
      <c r="VYB266" s="0"/>
      <c r="VYC266" s="0"/>
      <c r="VYD266" s="0"/>
      <c r="VYE266" s="0"/>
      <c r="VYF266" s="0"/>
      <c r="VYG266" s="0"/>
      <c r="VYH266" s="0"/>
      <c r="VYI266" s="0"/>
      <c r="VYJ266" s="0"/>
      <c r="VYK266" s="0"/>
      <c r="VYL266" s="0"/>
      <c r="VYM266" s="0"/>
      <c r="VYN266" s="0"/>
      <c r="VYO266" s="0"/>
      <c r="VYP266" s="0"/>
      <c r="VYQ266" s="0"/>
      <c r="VYR266" s="0"/>
      <c r="VYS266" s="0"/>
      <c r="VYT266" s="0"/>
      <c r="VYU266" s="0"/>
      <c r="VYV266" s="0"/>
      <c r="VYW266" s="0"/>
      <c r="VYX266" s="0"/>
      <c r="VYY266" s="0"/>
      <c r="VYZ266" s="0"/>
      <c r="VZA266" s="0"/>
      <c r="VZB266" s="0"/>
      <c r="VZC266" s="0"/>
      <c r="VZD266" s="0"/>
      <c r="VZE266" s="0"/>
      <c r="VZF266" s="0"/>
      <c r="VZG266" s="0"/>
      <c r="VZH266" s="0"/>
      <c r="VZI266" s="0"/>
      <c r="VZJ266" s="0"/>
      <c r="VZK266" s="0"/>
      <c r="VZL266" s="0"/>
      <c r="VZM266" s="0"/>
      <c r="VZN266" s="0"/>
      <c r="VZO266" s="0"/>
      <c r="VZP266" s="0"/>
      <c r="VZQ266" s="0"/>
      <c r="VZR266" s="0"/>
      <c r="VZS266" s="0"/>
      <c r="VZT266" s="0"/>
      <c r="VZU266" s="0"/>
      <c r="VZV266" s="0"/>
      <c r="VZW266" s="0"/>
      <c r="VZX266" s="0"/>
      <c r="VZY266" s="0"/>
      <c r="VZZ266" s="0"/>
      <c r="WAA266" s="0"/>
      <c r="WAB266" s="0"/>
      <c r="WAC266" s="0"/>
      <c r="WAD266" s="0"/>
      <c r="WAE266" s="0"/>
      <c r="WAF266" s="0"/>
      <c r="WAG266" s="0"/>
      <c r="WAH266" s="0"/>
      <c r="WAI266" s="0"/>
      <c r="WAJ266" s="0"/>
      <c r="WAK266" s="0"/>
      <c r="WAL266" s="0"/>
      <c r="WAM266" s="0"/>
      <c r="WAN266" s="0"/>
      <c r="WAO266" s="0"/>
      <c r="WAP266" s="0"/>
      <c r="WAQ266" s="0"/>
      <c r="WAR266" s="0"/>
      <c r="WAS266" s="0"/>
      <c r="WAT266" s="0"/>
      <c r="WAU266" s="0"/>
      <c r="WAV266" s="0"/>
      <c r="WAW266" s="0"/>
      <c r="WAX266" s="0"/>
      <c r="WAY266" s="0"/>
      <c r="WAZ266" s="0"/>
      <c r="WBA266" s="0"/>
      <c r="WBB266" s="0"/>
      <c r="WBC266" s="0"/>
      <c r="WBD266" s="0"/>
      <c r="WBE266" s="0"/>
      <c r="WBF266" s="0"/>
      <c r="WBG266" s="0"/>
      <c r="WBH266" s="0"/>
      <c r="WBI266" s="0"/>
      <c r="WBJ266" s="0"/>
      <c r="WBK266" s="0"/>
      <c r="WBL266" s="0"/>
      <c r="WBM266" s="0"/>
      <c r="WBN266" s="0"/>
      <c r="WBO266" s="0"/>
      <c r="WBP266" s="0"/>
      <c r="WBQ266" s="0"/>
      <c r="WBR266" s="0"/>
      <c r="WBS266" s="0"/>
      <c r="WBT266" s="0"/>
      <c r="WBU266" s="0"/>
      <c r="WBV266" s="0"/>
      <c r="WBW266" s="0"/>
      <c r="WBX266" s="0"/>
      <c r="WBY266" s="0"/>
      <c r="WBZ266" s="0"/>
      <c r="WCA266" s="0"/>
      <c r="WCB266" s="0"/>
      <c r="WCC266" s="0"/>
      <c r="WCD266" s="0"/>
      <c r="WCE266" s="0"/>
      <c r="WCF266" s="0"/>
      <c r="WCG266" s="0"/>
      <c r="WCH266" s="0"/>
      <c r="WCI266" s="0"/>
      <c r="WCJ266" s="0"/>
      <c r="WCK266" s="0"/>
      <c r="WCL266" s="0"/>
      <c r="WCM266" s="0"/>
      <c r="WCN266" s="0"/>
      <c r="WCO266" s="0"/>
      <c r="WCP266" s="0"/>
      <c r="WCQ266" s="0"/>
      <c r="WCR266" s="0"/>
      <c r="WCS266" s="0"/>
      <c r="WCT266" s="0"/>
      <c r="WCU266" s="0"/>
      <c r="WCV266" s="0"/>
      <c r="WCW266" s="0"/>
      <c r="WCX266" s="0"/>
      <c r="WCY266" s="0"/>
      <c r="WCZ266" s="0"/>
      <c r="WDA266" s="0"/>
      <c r="WDB266" s="0"/>
      <c r="WDC266" s="0"/>
      <c r="WDD266" s="0"/>
      <c r="WDE266" s="0"/>
      <c r="WDF266" s="0"/>
      <c r="WDG266" s="0"/>
      <c r="WDH266" s="0"/>
      <c r="WDI266" s="0"/>
      <c r="WDJ266" s="0"/>
      <c r="WDK266" s="0"/>
      <c r="WDL266" s="0"/>
      <c r="WDM266" s="0"/>
      <c r="WDN266" s="0"/>
      <c r="WDO266" s="0"/>
      <c r="WDP266" s="0"/>
      <c r="WDQ266" s="0"/>
      <c r="WDR266" s="0"/>
      <c r="WDS266" s="0"/>
      <c r="WDT266" s="0"/>
      <c r="WDU266" s="0"/>
      <c r="WDV266" s="0"/>
      <c r="WDW266" s="0"/>
      <c r="WDX266" s="0"/>
      <c r="WDY266" s="0"/>
      <c r="WDZ266" s="0"/>
      <c r="WEA266" s="0"/>
      <c r="WEB266" s="0"/>
      <c r="WEC266" s="0"/>
      <c r="WED266" s="0"/>
      <c r="WEE266" s="0"/>
      <c r="WEF266" s="0"/>
      <c r="WEG266" s="0"/>
      <c r="WEH266" s="0"/>
      <c r="WEI266" s="0"/>
      <c r="WEJ266" s="0"/>
      <c r="WEK266" s="0"/>
      <c r="WEL266" s="0"/>
      <c r="WEM266" s="0"/>
      <c r="WEN266" s="0"/>
      <c r="WEO266" s="0"/>
      <c r="WEP266" s="0"/>
      <c r="WEQ266" s="0"/>
      <c r="WER266" s="0"/>
      <c r="WES266" s="0"/>
      <c r="WET266" s="0"/>
      <c r="WEU266" s="0"/>
      <c r="WEV266" s="0"/>
      <c r="WEW266" s="0"/>
      <c r="WEX266" s="0"/>
      <c r="WEY266" s="0"/>
      <c r="WEZ266" s="0"/>
      <c r="WFA266" s="0"/>
      <c r="WFB266" s="0"/>
      <c r="WFC266" s="0"/>
      <c r="WFD266" s="0"/>
      <c r="WFE266" s="0"/>
      <c r="WFF266" s="0"/>
      <c r="WFG266" s="0"/>
      <c r="WFH266" s="0"/>
      <c r="WFI266" s="0"/>
      <c r="WFJ266" s="0"/>
      <c r="WFK266" s="0"/>
      <c r="WFL266" s="0"/>
      <c r="WFM266" s="0"/>
      <c r="WFN266" s="0"/>
      <c r="WFO266" s="0"/>
      <c r="WFP266" s="0"/>
      <c r="WFQ266" s="0"/>
      <c r="WFR266" s="0"/>
      <c r="WFS266" s="0"/>
      <c r="WFT266" s="0"/>
      <c r="WFU266" s="0"/>
      <c r="WFV266" s="0"/>
      <c r="WFW266" s="0"/>
      <c r="WFX266" s="0"/>
      <c r="WFY266" s="0"/>
      <c r="WFZ266" s="0"/>
      <c r="WGA266" s="0"/>
      <c r="WGB266" s="0"/>
      <c r="WGC266" s="0"/>
      <c r="WGD266" s="0"/>
      <c r="WGE266" s="0"/>
      <c r="WGF266" s="0"/>
      <c r="WGG266" s="0"/>
      <c r="WGH266" s="0"/>
      <c r="WGI266" s="0"/>
      <c r="WGJ266" s="0"/>
      <c r="WGK266" s="0"/>
      <c r="WGL266" s="0"/>
      <c r="WGM266" s="0"/>
      <c r="WGN266" s="0"/>
      <c r="WGO266" s="0"/>
      <c r="WGP266" s="0"/>
      <c r="WGQ266" s="0"/>
      <c r="WGR266" s="0"/>
      <c r="WGS266" s="0"/>
      <c r="WGT266" s="0"/>
      <c r="WGU266" s="0"/>
      <c r="WGV266" s="0"/>
      <c r="WGW266" s="0"/>
      <c r="WGX266" s="0"/>
      <c r="WGY266" s="0"/>
      <c r="WGZ266" s="0"/>
      <c r="WHA266" s="0"/>
      <c r="WHB266" s="0"/>
      <c r="WHC266" s="0"/>
      <c r="WHD266" s="0"/>
      <c r="WHE266" s="0"/>
      <c r="WHF266" s="0"/>
      <c r="WHG266" s="0"/>
      <c r="WHH266" s="0"/>
      <c r="WHI266" s="0"/>
      <c r="WHJ266" s="0"/>
      <c r="WHK266" s="0"/>
      <c r="WHL266" s="0"/>
      <c r="WHM266" s="0"/>
      <c r="WHN266" s="0"/>
      <c r="WHO266" s="0"/>
      <c r="WHP266" s="0"/>
      <c r="WHQ266" s="0"/>
      <c r="WHR266" s="0"/>
      <c r="WHS266" s="0"/>
      <c r="WHT266" s="0"/>
      <c r="WHU266" s="0"/>
      <c r="WHV266" s="0"/>
      <c r="WHW266" s="0"/>
      <c r="WHX266" s="0"/>
      <c r="WHY266" s="0"/>
      <c r="WHZ266" s="0"/>
      <c r="WIA266" s="0"/>
      <c r="WIB266" s="0"/>
      <c r="WIC266" s="0"/>
      <c r="WID266" s="0"/>
      <c r="WIE266" s="0"/>
      <c r="WIF266" s="0"/>
      <c r="WIG266" s="0"/>
      <c r="WIH266" s="0"/>
      <c r="WII266" s="0"/>
      <c r="WIJ266" s="0"/>
      <c r="WIK266" s="0"/>
      <c r="WIL266" s="0"/>
      <c r="WIM266" s="0"/>
      <c r="WIN266" s="0"/>
      <c r="WIO266" s="0"/>
      <c r="WIP266" s="0"/>
      <c r="WIQ266" s="0"/>
      <c r="WIR266" s="0"/>
      <c r="WIS266" s="0"/>
      <c r="WIT266" s="0"/>
      <c r="WIU266" s="0"/>
      <c r="WIV266" s="0"/>
      <c r="WIW266" s="0"/>
      <c r="WIX266" s="0"/>
      <c r="WIY266" s="0"/>
      <c r="WIZ266" s="0"/>
      <c r="WJA266" s="0"/>
      <c r="WJB266" s="0"/>
      <c r="WJC266" s="0"/>
      <c r="WJD266" s="0"/>
      <c r="WJE266" s="0"/>
      <c r="WJF266" s="0"/>
      <c r="WJG266" s="0"/>
      <c r="WJH266" s="0"/>
      <c r="WJI266" s="0"/>
      <c r="WJJ266" s="0"/>
      <c r="WJK266" s="0"/>
      <c r="WJL266" s="0"/>
      <c r="WJM266" s="0"/>
      <c r="WJN266" s="0"/>
      <c r="WJO266" s="0"/>
      <c r="WJP266" s="0"/>
      <c r="WJQ266" s="0"/>
      <c r="WJR266" s="0"/>
      <c r="WJS266" s="0"/>
      <c r="WJT266" s="0"/>
      <c r="WJU266" s="0"/>
      <c r="WJV266" s="0"/>
      <c r="WJW266" s="0"/>
      <c r="WJX266" s="0"/>
      <c r="WJY266" s="0"/>
      <c r="WJZ266" s="0"/>
      <c r="WKA266" s="0"/>
      <c r="WKB266" s="0"/>
      <c r="WKC266" s="0"/>
      <c r="WKD266" s="0"/>
      <c r="WKE266" s="0"/>
      <c r="WKF266" s="0"/>
      <c r="WKG266" s="0"/>
      <c r="WKH266" s="0"/>
      <c r="WKI266" s="0"/>
      <c r="WKJ266" s="0"/>
      <c r="WKK266" s="0"/>
      <c r="WKL266" s="0"/>
      <c r="WKM266" s="0"/>
      <c r="WKN266" s="0"/>
      <c r="WKO266" s="0"/>
      <c r="WKP266" s="0"/>
      <c r="WKQ266" s="0"/>
      <c r="WKR266" s="0"/>
      <c r="WKS266" s="0"/>
      <c r="WKT266" s="0"/>
      <c r="WKU266" s="0"/>
      <c r="WKV266" s="0"/>
      <c r="WKW266" s="0"/>
      <c r="WKX266" s="0"/>
      <c r="WKY266" s="0"/>
      <c r="WKZ266" s="0"/>
      <c r="WLA266" s="0"/>
      <c r="WLB266" s="0"/>
      <c r="WLC266" s="0"/>
      <c r="WLD266" s="0"/>
      <c r="WLE266" s="0"/>
      <c r="WLF266" s="0"/>
      <c r="WLG266" s="0"/>
      <c r="WLH266" s="0"/>
      <c r="WLI266" s="0"/>
      <c r="WLJ266" s="0"/>
      <c r="WLK266" s="0"/>
      <c r="WLL266" s="0"/>
      <c r="WLM266" s="0"/>
      <c r="WLN266" s="0"/>
      <c r="WLO266" s="0"/>
      <c r="WLP266" s="0"/>
      <c r="WLQ266" s="0"/>
      <c r="WLR266" s="0"/>
      <c r="WLS266" s="0"/>
      <c r="WLT266" s="0"/>
      <c r="WLU266" s="0"/>
      <c r="WLV266" s="0"/>
      <c r="WLW266" s="0"/>
      <c r="WLX266" s="0"/>
      <c r="WLY266" s="0"/>
      <c r="WLZ266" s="0"/>
      <c r="WMA266" s="0"/>
      <c r="WMB266" s="0"/>
      <c r="WMC266" s="0"/>
      <c r="WMD266" s="0"/>
      <c r="WME266" s="0"/>
      <c r="WMF266" s="0"/>
      <c r="WMG266" s="0"/>
      <c r="WMH266" s="0"/>
      <c r="WMI266" s="0"/>
      <c r="WMJ266" s="0"/>
      <c r="WMK266" s="0"/>
      <c r="WML266" s="0"/>
      <c r="WMM266" s="0"/>
      <c r="WMN266" s="0"/>
      <c r="WMO266" s="0"/>
      <c r="WMP266" s="0"/>
      <c r="WMQ266" s="0"/>
      <c r="WMR266" s="0"/>
      <c r="WMS266" s="0"/>
      <c r="WMT266" s="0"/>
      <c r="WMU266" s="0"/>
      <c r="WMV266" s="0"/>
      <c r="WMW266" s="0"/>
      <c r="WMX266" s="0"/>
      <c r="WMY266" s="0"/>
      <c r="WMZ266" s="0"/>
      <c r="WNA266" s="0"/>
      <c r="WNB266" s="0"/>
      <c r="WNC266" s="0"/>
      <c r="WND266" s="0"/>
      <c r="WNE266" s="0"/>
      <c r="WNF266" s="0"/>
      <c r="WNG266" s="0"/>
      <c r="WNH266" s="0"/>
      <c r="WNI266" s="0"/>
      <c r="WNJ266" s="0"/>
      <c r="WNK266" s="0"/>
      <c r="WNL266" s="0"/>
      <c r="WNM266" s="0"/>
      <c r="WNN266" s="0"/>
      <c r="WNO266" s="0"/>
      <c r="WNP266" s="0"/>
      <c r="WNQ266" s="0"/>
      <c r="WNR266" s="0"/>
      <c r="WNS266" s="0"/>
      <c r="WNT266" s="0"/>
      <c r="WNU266" s="0"/>
      <c r="WNV266" s="0"/>
      <c r="WNW266" s="0"/>
      <c r="WNX266" s="0"/>
      <c r="WNY266" s="0"/>
      <c r="WNZ266" s="0"/>
      <c r="WOA266" s="0"/>
      <c r="WOB266" s="0"/>
      <c r="WOC266" s="0"/>
      <c r="WOD266" s="0"/>
      <c r="WOE266" s="0"/>
      <c r="WOF266" s="0"/>
      <c r="WOG266" s="0"/>
      <c r="WOH266" s="0"/>
      <c r="WOI266" s="0"/>
      <c r="WOJ266" s="0"/>
      <c r="WOK266" s="0"/>
      <c r="WOL266" s="0"/>
      <c r="WOM266" s="0"/>
      <c r="WON266" s="0"/>
      <c r="WOO266" s="0"/>
      <c r="WOP266" s="0"/>
      <c r="WOQ266" s="0"/>
      <c r="WOR266" s="0"/>
      <c r="WOS266" s="0"/>
      <c r="WOT266" s="0"/>
      <c r="WOU266" s="0"/>
      <c r="WOV266" s="0"/>
      <c r="WOW266" s="0"/>
      <c r="WOX266" s="0"/>
      <c r="WOY266" s="0"/>
      <c r="WOZ266" s="0"/>
      <c r="WPA266" s="0"/>
      <c r="WPB266" s="0"/>
      <c r="WPC266" s="0"/>
      <c r="WPD266" s="0"/>
      <c r="WPE266" s="0"/>
      <c r="WPF266" s="0"/>
      <c r="WPG266" s="0"/>
      <c r="WPH266" s="0"/>
      <c r="WPI266" s="0"/>
      <c r="WPJ266" s="0"/>
      <c r="WPK266" s="0"/>
      <c r="WPL266" s="0"/>
      <c r="WPM266" s="0"/>
      <c r="WPN266" s="0"/>
      <c r="WPO266" s="0"/>
      <c r="WPP266" s="0"/>
      <c r="WPQ266" s="0"/>
      <c r="WPR266" s="0"/>
      <c r="WPS266" s="0"/>
      <c r="WPT266" s="0"/>
      <c r="WPU266" s="0"/>
      <c r="WPV266" s="0"/>
      <c r="WPW266" s="0"/>
      <c r="WPX266" s="0"/>
      <c r="WPY266" s="0"/>
      <c r="WPZ266" s="0"/>
      <c r="WQA266" s="0"/>
      <c r="WQB266" s="0"/>
      <c r="WQC266" s="0"/>
      <c r="WQD266" s="0"/>
      <c r="WQE266" s="0"/>
      <c r="WQF266" s="0"/>
      <c r="WQG266" s="0"/>
      <c r="WQH266" s="0"/>
      <c r="WQI266" s="0"/>
      <c r="WQJ266" s="0"/>
      <c r="WQK266" s="0"/>
      <c r="WQL266" s="0"/>
      <c r="WQM266" s="0"/>
      <c r="WQN266" s="0"/>
      <c r="WQO266" s="0"/>
      <c r="WQP266" s="0"/>
      <c r="WQQ266" s="0"/>
      <c r="WQR266" s="0"/>
      <c r="WQS266" s="0"/>
      <c r="WQT266" s="0"/>
      <c r="WQU266" s="0"/>
      <c r="WQV266" s="0"/>
      <c r="WQW266" s="0"/>
      <c r="WQX266" s="0"/>
      <c r="WQY266" s="0"/>
      <c r="WQZ266" s="0"/>
      <c r="WRA266" s="0"/>
      <c r="WRB266" s="0"/>
      <c r="WRC266" s="0"/>
      <c r="WRD266" s="0"/>
      <c r="WRE266" s="0"/>
      <c r="WRF266" s="0"/>
      <c r="WRG266" s="0"/>
      <c r="WRH266" s="0"/>
      <c r="WRI266" s="0"/>
      <c r="WRJ266" s="0"/>
      <c r="WRK266" s="0"/>
      <c r="WRL266" s="0"/>
      <c r="WRM266" s="0"/>
      <c r="WRN266" s="0"/>
      <c r="WRO266" s="0"/>
      <c r="WRP266" s="0"/>
      <c r="WRQ266" s="0"/>
      <c r="WRR266" s="0"/>
      <c r="WRS266" s="0"/>
      <c r="WRT266" s="0"/>
      <c r="WRU266" s="0"/>
      <c r="WRV266" s="0"/>
      <c r="WRW266" s="0"/>
      <c r="WRX266" s="0"/>
      <c r="WRY266" s="0"/>
      <c r="WRZ266" s="0"/>
      <c r="WSA266" s="0"/>
      <c r="WSB266" s="0"/>
      <c r="WSC266" s="0"/>
      <c r="WSD266" s="0"/>
      <c r="WSE266" s="0"/>
      <c r="WSF266" s="0"/>
      <c r="WSG266" s="0"/>
      <c r="WSH266" s="0"/>
      <c r="WSI266" s="0"/>
      <c r="WSJ266" s="0"/>
      <c r="WSK266" s="0"/>
      <c r="WSL266" s="0"/>
      <c r="WSM266" s="0"/>
      <c r="WSN266" s="0"/>
      <c r="WSO266" s="0"/>
      <c r="WSP266" s="0"/>
      <c r="WSQ266" s="0"/>
      <c r="WSR266" s="0"/>
      <c r="WSS266" s="0"/>
      <c r="WST266" s="0"/>
      <c r="WSU266" s="0"/>
      <c r="WSV266" s="0"/>
      <c r="WSW266" s="0"/>
      <c r="WSX266" s="0"/>
      <c r="WSY266" s="0"/>
      <c r="WSZ266" s="0"/>
      <c r="WTA266" s="0"/>
      <c r="WTB266" s="0"/>
      <c r="WTC266" s="0"/>
      <c r="WTD266" s="0"/>
      <c r="WTE266" s="0"/>
      <c r="WTF266" s="0"/>
      <c r="WTG266" s="0"/>
      <c r="WTH266" s="0"/>
      <c r="WTI266" s="0"/>
      <c r="WTJ266" s="0"/>
      <c r="WTK266" s="0"/>
      <c r="WTL266" s="0"/>
      <c r="WTM266" s="0"/>
      <c r="WTN266" s="0"/>
      <c r="WTO266" s="0"/>
      <c r="WTP266" s="0"/>
      <c r="WTQ266" s="0"/>
      <c r="WTR266" s="0"/>
      <c r="WTS266" s="0"/>
      <c r="WTT266" s="0"/>
      <c r="WTU266" s="0"/>
      <c r="WTV266" s="0"/>
      <c r="WTW266" s="0"/>
      <c r="WTX266" s="0"/>
      <c r="WTY266" s="0"/>
      <c r="WTZ266" s="0"/>
      <c r="WUA266" s="0"/>
      <c r="WUB266" s="0"/>
      <c r="WUC266" s="0"/>
      <c r="WUD266" s="0"/>
      <c r="WUE266" s="0"/>
      <c r="WUF266" s="0"/>
      <c r="WUG266" s="0"/>
      <c r="WUH266" s="0"/>
      <c r="WUI266" s="0"/>
      <c r="WUJ266" s="0"/>
      <c r="WUK266" s="0"/>
      <c r="WUL266" s="0"/>
      <c r="WUM266" s="0"/>
      <c r="WUN266" s="0"/>
      <c r="WUO266" s="0"/>
      <c r="WUP266" s="0"/>
      <c r="WUQ266" s="0"/>
      <c r="WUR266" s="0"/>
      <c r="WUS266" s="0"/>
      <c r="WUT266" s="0"/>
      <c r="WUU266" s="0"/>
      <c r="WUV266" s="0"/>
      <c r="WUW266" s="0"/>
      <c r="WUX266" s="0"/>
      <c r="WUY266" s="0"/>
      <c r="WUZ266" s="0"/>
      <c r="WVA266" s="0"/>
      <c r="WVB266" s="0"/>
      <c r="WVC266" s="0"/>
      <c r="WVD266" s="0"/>
      <c r="WVE266" s="0"/>
      <c r="WVF266" s="0"/>
      <c r="WVG266" s="0"/>
      <c r="WVH266" s="0"/>
      <c r="WVI266" s="0"/>
      <c r="WVJ266" s="0"/>
      <c r="WVK266" s="0"/>
      <c r="WVL266" s="0"/>
      <c r="WVM266" s="0"/>
      <c r="WVN266" s="0"/>
      <c r="WVO266" s="0"/>
      <c r="WVP266" s="0"/>
      <c r="WVQ266" s="0"/>
      <c r="WVR266" s="0"/>
      <c r="WVS266" s="0"/>
      <c r="WVT266" s="0"/>
      <c r="WVU266" s="0"/>
      <c r="WVV266" s="0"/>
      <c r="WVW266" s="0"/>
      <c r="WVX266" s="0"/>
      <c r="WVY266" s="0"/>
      <c r="WVZ266" s="0"/>
      <c r="WWA266" s="0"/>
      <c r="WWB266" s="0"/>
      <c r="WWC266" s="0"/>
      <c r="WWD266" s="0"/>
      <c r="WWE266" s="0"/>
      <c r="WWF266" s="0"/>
      <c r="WWG266" s="0"/>
      <c r="WWH266" s="0"/>
      <c r="WWI266" s="0"/>
      <c r="WWJ266" s="0"/>
      <c r="WWK266" s="0"/>
      <c r="WWL266" s="0"/>
      <c r="WWM266" s="0"/>
      <c r="WWN266" s="0"/>
      <c r="WWO266" s="0"/>
      <c r="WWP266" s="0"/>
      <c r="WWQ266" s="0"/>
      <c r="WWR266" s="0"/>
      <c r="WWS266" s="0"/>
      <c r="WWT266" s="0"/>
      <c r="WWU266" s="0"/>
      <c r="WWV266" s="0"/>
      <c r="WWW266" s="0"/>
      <c r="WWX266" s="0"/>
      <c r="WWY266" s="0"/>
      <c r="WWZ266" s="0"/>
      <c r="WXA266" s="0"/>
      <c r="WXB266" s="0"/>
      <c r="WXC266" s="0"/>
      <c r="WXD266" s="0"/>
      <c r="WXE266" s="0"/>
      <c r="WXF266" s="0"/>
      <c r="WXG266" s="0"/>
      <c r="WXH266" s="0"/>
      <c r="WXI266" s="0"/>
      <c r="WXJ266" s="0"/>
      <c r="WXK266" s="0"/>
      <c r="WXL266" s="0"/>
      <c r="WXM266" s="0"/>
      <c r="WXN266" s="0"/>
      <c r="WXO266" s="0"/>
      <c r="WXP266" s="0"/>
      <c r="WXQ266" s="0"/>
      <c r="WXR266" s="0"/>
      <c r="WXS266" s="0"/>
      <c r="WXT266" s="0"/>
      <c r="WXU266" s="0"/>
      <c r="WXV266" s="0"/>
      <c r="WXW266" s="0"/>
      <c r="WXX266" s="0"/>
      <c r="WXY266" s="0"/>
      <c r="WXZ266" s="0"/>
      <c r="WYA266" s="0"/>
      <c r="WYB266" s="0"/>
      <c r="WYC266" s="0"/>
      <c r="WYD266" s="0"/>
      <c r="WYE266" s="0"/>
      <c r="WYF266" s="0"/>
      <c r="WYG266" s="0"/>
      <c r="WYH266" s="0"/>
      <c r="WYI266" s="0"/>
      <c r="WYJ266" s="0"/>
      <c r="WYK266" s="0"/>
      <c r="WYL266" s="0"/>
      <c r="WYM266" s="0"/>
      <c r="WYN266" s="0"/>
      <c r="WYO266" s="0"/>
      <c r="WYP266" s="0"/>
      <c r="WYQ266" s="0"/>
      <c r="WYR266" s="0"/>
      <c r="WYS266" s="0"/>
      <c r="WYT266" s="0"/>
      <c r="WYU266" s="0"/>
      <c r="WYV266" s="0"/>
      <c r="WYW266" s="0"/>
      <c r="WYX266" s="0"/>
      <c r="WYY266" s="0"/>
      <c r="WYZ266" s="0"/>
      <c r="WZA266" s="0"/>
      <c r="WZB266" s="0"/>
      <c r="WZC266" s="0"/>
      <c r="WZD266" s="0"/>
      <c r="WZE266" s="0"/>
      <c r="WZF266" s="0"/>
      <c r="WZG266" s="0"/>
      <c r="WZH266" s="0"/>
      <c r="WZI266" s="0"/>
      <c r="WZJ266" s="0"/>
      <c r="WZK266" s="0"/>
      <c r="WZL266" s="0"/>
      <c r="WZM266" s="0"/>
      <c r="WZN266" s="0"/>
      <c r="WZO266" s="0"/>
      <c r="WZP266" s="0"/>
      <c r="WZQ266" s="0"/>
      <c r="WZR266" s="0"/>
      <c r="WZS266" s="0"/>
      <c r="WZT266" s="0"/>
      <c r="WZU266" s="0"/>
      <c r="WZV266" s="0"/>
      <c r="WZW266" s="0"/>
      <c r="WZX266" s="0"/>
      <c r="WZY266" s="0"/>
      <c r="WZZ266" s="0"/>
      <c r="XAA266" s="0"/>
      <c r="XAB266" s="0"/>
      <c r="XAC266" s="0"/>
      <c r="XAD266" s="0"/>
      <c r="XAE266" s="0"/>
      <c r="XAF266" s="0"/>
      <c r="XAG266" s="0"/>
      <c r="XAH266" s="0"/>
      <c r="XAI266" s="0"/>
      <c r="XAJ266" s="0"/>
      <c r="XAK266" s="0"/>
      <c r="XAL266" s="0"/>
      <c r="XAM266" s="0"/>
      <c r="XAN266" s="0"/>
      <c r="XAO266" s="0"/>
      <c r="XAP266" s="0"/>
      <c r="XAQ266" s="0"/>
      <c r="XAR266" s="0"/>
      <c r="XAS266" s="0"/>
      <c r="XAT266" s="0"/>
      <c r="XAU266" s="0"/>
      <c r="XAV266" s="0"/>
      <c r="XAW266" s="0"/>
      <c r="XAX266" s="0"/>
      <c r="XAY266" s="0"/>
      <c r="XAZ266" s="0"/>
      <c r="XBA266" s="0"/>
      <c r="XBB266" s="0"/>
      <c r="XBC266" s="0"/>
      <c r="XBD266" s="0"/>
      <c r="XBE266" s="0"/>
      <c r="XBF266" s="0"/>
      <c r="XBG266" s="0"/>
      <c r="XBH266" s="0"/>
      <c r="XBI266" s="0"/>
      <c r="XBJ266" s="0"/>
      <c r="XBK266" s="0"/>
      <c r="XBL266" s="0"/>
      <c r="XBM266" s="0"/>
      <c r="XBN266" s="0"/>
      <c r="XBO266" s="0"/>
      <c r="XBP266" s="0"/>
      <c r="XBQ266" s="0"/>
      <c r="XBR266" s="0"/>
      <c r="XBS266" s="0"/>
      <c r="XBT266" s="0"/>
      <c r="XBU266" s="0"/>
      <c r="XBV266" s="0"/>
      <c r="XBW266" s="0"/>
      <c r="XBX266" s="0"/>
      <c r="XBY266" s="0"/>
      <c r="XBZ266" s="0"/>
      <c r="XCA266" s="0"/>
      <c r="XCB266" s="0"/>
      <c r="XCC266" s="0"/>
      <c r="XCD266" s="0"/>
      <c r="XCE266" s="0"/>
      <c r="XCF266" s="0"/>
      <c r="XCG266" s="0"/>
      <c r="XCH266" s="0"/>
      <c r="XCI266" s="0"/>
      <c r="XCJ266" s="0"/>
      <c r="XCK266" s="0"/>
      <c r="XCL266" s="0"/>
      <c r="XCM266" s="0"/>
      <c r="XCN266" s="0"/>
      <c r="XCO266" s="0"/>
      <c r="XCP266" s="0"/>
      <c r="XCQ266" s="0"/>
      <c r="XCR266" s="0"/>
      <c r="XCS266" s="0"/>
      <c r="XCT266" s="0"/>
      <c r="XCU266" s="0"/>
      <c r="XCV266" s="0"/>
      <c r="XCW266" s="0"/>
      <c r="XCX266" s="0"/>
      <c r="XCY266" s="0"/>
      <c r="XCZ266" s="0"/>
      <c r="XDA266" s="0"/>
      <c r="XDB266" s="0"/>
      <c r="XDC266" s="0"/>
      <c r="XDD266" s="0"/>
      <c r="XDE266" s="0"/>
      <c r="XDF266" s="0"/>
      <c r="XDG266" s="0"/>
      <c r="XDH266" s="0"/>
      <c r="XDI266" s="0"/>
      <c r="XDJ266" s="0"/>
      <c r="XDK266" s="0"/>
      <c r="XDL266" s="0"/>
      <c r="XDM266" s="0"/>
      <c r="XDN266" s="0"/>
      <c r="XDO266" s="0"/>
      <c r="XDP266" s="0"/>
      <c r="XDQ266" s="0"/>
      <c r="XDR266" s="0"/>
      <c r="XDS266" s="0"/>
      <c r="XDT266" s="0"/>
      <c r="XDU266" s="0"/>
      <c r="XDV266" s="0"/>
      <c r="XDW266" s="0"/>
      <c r="XDX266" s="0"/>
      <c r="XDY266" s="0"/>
      <c r="XDZ266" s="0"/>
      <c r="XEA266" s="0"/>
      <c r="XEB266" s="0"/>
      <c r="XEC266" s="0"/>
      <c r="XED266" s="0"/>
      <c r="XEE266" s="0"/>
      <c r="XEF266" s="0"/>
      <c r="XEG266" s="0"/>
      <c r="XEH266" s="0"/>
      <c r="XEI266" s="0"/>
      <c r="XEJ266" s="0"/>
      <c r="XEK266" s="0"/>
      <c r="XEL266" s="0"/>
      <c r="XEM266" s="0"/>
      <c r="XEN266" s="0"/>
      <c r="XEO266" s="0"/>
      <c r="XEP266" s="0"/>
      <c r="XEQ266" s="0"/>
      <c r="XER266" s="0"/>
      <c r="XES266" s="0"/>
      <c r="XET266" s="0"/>
      <c r="XEU266" s="0"/>
      <c r="XEV266" s="0"/>
      <c r="XEW266" s="0"/>
      <c r="XEX266" s="0"/>
      <c r="XEY266" s="0"/>
      <c r="XEZ266" s="0"/>
      <c r="XFA266" s="0"/>
      <c r="XFB266" s="0"/>
      <c r="XFC266" s="0"/>
      <c r="XFD266" s="0"/>
    </row>
    <row r="267" customFormat="false" ht="15" hidden="false" customHeight="false" outlineLevel="0" collapsed="false">
      <c r="A267" s="331"/>
      <c r="B267" s="247"/>
      <c r="C267" s="247"/>
      <c r="D267" s="247"/>
      <c r="E267" s="331"/>
      <c r="F267" s="331"/>
      <c r="G267" s="331"/>
      <c r="H267" s="331"/>
      <c r="I267" s="247"/>
      <c r="J267" s="314"/>
      <c r="K267" s="314"/>
      <c r="L267" s="314"/>
      <c r="M267" s="314" t="s">
        <v>408</v>
      </c>
      <c r="N267" s="331"/>
      <c r="O267" s="331"/>
      <c r="P267" s="331"/>
      <c r="Q267" s="331"/>
      <c r="R267" s="331"/>
      <c r="S267" s="314" t="str">
        <f aca="false">S5</f>
        <v>GORKA</v>
      </c>
      <c r="T267" s="314"/>
      <c r="U267" s="314"/>
      <c r="V267" s="314" t="str">
        <f aca="false">V5</f>
        <v>NOVE</v>
      </c>
      <c r="W267" s="314"/>
      <c r="X267" s="314"/>
      <c r="Y267" s="314" t="str">
        <f aca="false">Y5</f>
        <v>SERGIO</v>
      </c>
      <c r="Z267" s="314"/>
      <c r="AA267" s="314"/>
      <c r="AB267" s="314" t="str">
        <f aca="false">AB5</f>
        <v>JUANJO</v>
      </c>
      <c r="AC267" s="314"/>
      <c r="AD267" s="314"/>
      <c r="AE267" s="314" t="str">
        <f aca="false">AE5</f>
        <v>GARBAN</v>
      </c>
      <c r="AF267" s="314"/>
      <c r="AG267" s="314"/>
      <c r="AH267" s="314" t="str">
        <f aca="false">AH5</f>
        <v>JAVI</v>
      </c>
      <c r="AI267" s="314"/>
      <c r="AJ267" s="314"/>
      <c r="AK267" s="314" t="str">
        <f aca="false">AK5</f>
        <v>LAURA</v>
      </c>
      <c r="AL267" s="314"/>
      <c r="AM267" s="314"/>
      <c r="AN267" s="314" t="str">
        <f aca="false">AN5</f>
        <v>JUANMI</v>
      </c>
      <c r="AO267" s="314"/>
      <c r="AP267" s="314"/>
      <c r="AQ267" s="314" t="str">
        <f aca="false">AQ5</f>
        <v>JORGE</v>
      </c>
      <c r="AR267" s="314"/>
      <c r="AS267" s="314"/>
      <c r="AT267" s="314" t="str">
        <f aca="false">AT5</f>
        <v>ANDER</v>
      </c>
      <c r="AU267" s="314"/>
      <c r="AV267" s="314"/>
      <c r="AW267" s="314" t="str">
        <f aca="false">AW5</f>
        <v>BORJA</v>
      </c>
      <c r="AX267" s="314"/>
      <c r="AY267" s="314"/>
      <c r="AZ267" s="314" t="str">
        <f aca="false">AZ5</f>
        <v>MIKEL</v>
      </c>
      <c r="BA267" s="314"/>
      <c r="BB267" s="314"/>
      <c r="BC267" s="314" t="str">
        <f aca="false">BC5</f>
        <v>JON</v>
      </c>
      <c r="BD267" s="314"/>
      <c r="BE267" s="314"/>
      <c r="BF267" s="314" t="str">
        <f aca="false">BF5</f>
        <v>GALDER</v>
      </c>
      <c r="BG267" s="314"/>
      <c r="BH267" s="314"/>
      <c r="BI267" s="314" t="str">
        <f aca="false">BI5</f>
        <v>ASIER</v>
      </c>
      <c r="BJ267" s="314"/>
      <c r="BK267" s="314"/>
      <c r="BL267" s="314" t="str">
        <f aca="false">BL5</f>
        <v>PEIO</v>
      </c>
      <c r="BM267" s="314"/>
      <c r="BN267" s="314"/>
      <c r="BO267" s="314" t="str">
        <f aca="false">BO5</f>
        <v>GANEKO</v>
      </c>
      <c r="BP267" s="314"/>
      <c r="BQ267" s="314"/>
      <c r="BR267" s="314" t="str">
        <f aca="false">BR5</f>
        <v>AITOR</v>
      </c>
      <c r="BS267" s="314"/>
      <c r="BT267" s="314"/>
      <c r="BU267" s="314" t="str">
        <f aca="false">BU5</f>
        <v>Pegar Valores Nombre J19</v>
      </c>
      <c r="BV267" s="314"/>
      <c r="BW267" s="314"/>
      <c r="BX267" s="314" t="str">
        <f aca="false">BX5</f>
        <v>Pegar Valores Nombre J20</v>
      </c>
      <c r="BY267" s="314"/>
      <c r="BZ267" s="314"/>
      <c r="CA267" s="314" t="str">
        <f aca="false">CA5</f>
        <v>Pegar Valores Nombre J21</v>
      </c>
      <c r="CB267" s="314"/>
      <c r="CC267" s="314"/>
      <c r="CD267" s="314" t="str">
        <f aca="false">CD5</f>
        <v>Pegar Valores Nombre J22</v>
      </c>
      <c r="CE267" s="314"/>
      <c r="CF267" s="314"/>
      <c r="CG267" s="314" t="str">
        <f aca="false">CG5</f>
        <v>Pegar Valores Nombre J23</v>
      </c>
      <c r="CH267" s="314"/>
      <c r="CI267" s="314"/>
      <c r="CJ267" s="314" t="str">
        <f aca="false">CJ5</f>
        <v>Pegar Valores Nombre J24</v>
      </c>
      <c r="CK267" s="314"/>
      <c r="CL267" s="314"/>
      <c r="CM267" s="314" t="str">
        <f aca="false">CM5</f>
        <v>Pegar Valores Nombre J25</v>
      </c>
      <c r="CN267" s="314"/>
      <c r="CO267" s="314"/>
      <c r="CP267" s="314" t="str">
        <f aca="false">CP5</f>
        <v>Pegar Valores Nombre J26</v>
      </c>
      <c r="CQ267" s="314"/>
      <c r="CR267" s="314"/>
      <c r="CS267" s="314" t="str">
        <f aca="false">CS5</f>
        <v>Pegar Valores Nombre J27</v>
      </c>
      <c r="CT267" s="314"/>
      <c r="CU267" s="314"/>
      <c r="CV267" s="314" t="str">
        <f aca="false">CV5</f>
        <v>Pegar Valores Nombre J28</v>
      </c>
      <c r="CW267" s="314"/>
      <c r="CX267" s="314"/>
      <c r="CY267" s="314" t="str">
        <f aca="false">CY5</f>
        <v>Pegar Valores Nombre J29</v>
      </c>
      <c r="CZ267" s="314"/>
      <c r="DA267" s="314"/>
      <c r="DB267" s="314" t="str">
        <f aca="false">DB5</f>
        <v>Pegar Valores Nombre J30</v>
      </c>
      <c r="DC267" s="314"/>
      <c r="DD267" s="314"/>
      <c r="DE267" s="314" t="str">
        <f aca="false">DE5</f>
        <v>Pegar Valores Nombre J31</v>
      </c>
      <c r="DF267" s="314"/>
      <c r="DG267" s="314"/>
      <c r="DH267" s="314" t="str">
        <f aca="false">DH5</f>
        <v>Pegar Valores Nombre J32</v>
      </c>
      <c r="DI267" s="314"/>
      <c r="DJ267" s="314"/>
      <c r="DK267" s="314" t="str">
        <f aca="false">DK5</f>
        <v>Pegar Valores Nombre J33</v>
      </c>
      <c r="DL267" s="314"/>
      <c r="DM267" s="314"/>
      <c r="DN267" s="314" t="str">
        <f aca="false">DN5</f>
        <v>Pegar Valores Nombre J34</v>
      </c>
      <c r="DO267" s="314"/>
      <c r="DP267" s="314"/>
      <c r="DQ267" s="314" t="str">
        <f aca="false">DQ5</f>
        <v>Pegar Valores Nombre J35</v>
      </c>
      <c r="DR267" s="314"/>
      <c r="DS267" s="314"/>
      <c r="DT267" s="314" t="str">
        <f aca="false">DT5</f>
        <v>Pegar Valores Nombre J36</v>
      </c>
      <c r="DU267" s="314"/>
      <c r="DV267" s="314"/>
      <c r="DW267" s="314" t="str">
        <f aca="false">DW5</f>
        <v>Pegar Valores Nombre J37</v>
      </c>
      <c r="DX267" s="314"/>
      <c r="DY267" s="314"/>
      <c r="DZ267" s="314" t="str">
        <f aca="false">DZ5</f>
        <v>Pegar Valores Nombre J38</v>
      </c>
      <c r="EA267" s="314"/>
      <c r="EB267" s="314"/>
      <c r="EC267" s="314" t="str">
        <f aca="false">EC5</f>
        <v>Pegar Valores Nombre J39</v>
      </c>
      <c r="ED267" s="314"/>
      <c r="EE267" s="314"/>
      <c r="EF267" s="314" t="str">
        <f aca="false">EF5</f>
        <v>Pegar Valores Nombre J40</v>
      </c>
      <c r="EG267" s="314"/>
      <c r="EH267" s="314"/>
      <c r="EI267" s="247"/>
      <c r="EJ267" s="0"/>
      <c r="EK267" s="0"/>
      <c r="EL267" s="0"/>
      <c r="EM267" s="0"/>
      <c r="EN267" s="0"/>
      <c r="EO267" s="0"/>
      <c r="EP267" s="0"/>
      <c r="EQ267" s="0"/>
      <c r="ER267" s="0"/>
      <c r="ES267" s="0"/>
      <c r="ET267" s="0"/>
      <c r="EU267" s="0"/>
      <c r="EV267" s="0"/>
      <c r="EW267" s="0"/>
      <c r="EX267" s="0"/>
      <c r="EY267" s="0"/>
      <c r="EZ267" s="0"/>
      <c r="FA267" s="0"/>
      <c r="FB267" s="0"/>
      <c r="FC267" s="0"/>
      <c r="FD267" s="0"/>
      <c r="FE267" s="0"/>
      <c r="FF267" s="0"/>
      <c r="FG267" s="0"/>
      <c r="FH267" s="0"/>
      <c r="FI267" s="0"/>
      <c r="FJ267" s="0"/>
      <c r="FK267" s="0"/>
      <c r="FL267" s="0"/>
      <c r="FM267" s="0"/>
      <c r="FN267" s="0"/>
      <c r="FO267" s="0"/>
      <c r="FP267" s="0"/>
      <c r="FQ267" s="0"/>
      <c r="FR267" s="0"/>
      <c r="FS267" s="0"/>
      <c r="FT267" s="0"/>
      <c r="FU267" s="0"/>
      <c r="FV267" s="0"/>
      <c r="FW267" s="0"/>
      <c r="FX267" s="0"/>
      <c r="FY267" s="0"/>
      <c r="FZ267" s="0"/>
      <c r="GA267" s="0"/>
      <c r="GB267" s="0"/>
      <c r="GC267" s="0"/>
      <c r="GD267" s="0"/>
      <c r="GE267" s="0"/>
      <c r="GF267" s="0"/>
      <c r="GG267" s="0"/>
      <c r="GH267" s="0"/>
      <c r="GI267" s="0"/>
      <c r="GJ267" s="0"/>
      <c r="GK267" s="0"/>
      <c r="GL267" s="0"/>
      <c r="GM267" s="0"/>
      <c r="GN267" s="0"/>
      <c r="GO267" s="0"/>
      <c r="GP267" s="0"/>
      <c r="GQ267" s="0"/>
      <c r="GR267" s="0"/>
      <c r="GS267" s="0"/>
      <c r="GT267" s="0"/>
      <c r="GU267" s="0"/>
      <c r="GV267" s="0"/>
      <c r="GW267" s="0"/>
      <c r="GX267" s="0"/>
      <c r="GY267" s="0"/>
      <c r="GZ267" s="0"/>
      <c r="HA267" s="0"/>
      <c r="HB267" s="0"/>
      <c r="HC267" s="0"/>
      <c r="HD267" s="0"/>
      <c r="HE267" s="0"/>
      <c r="HF267" s="0"/>
      <c r="HG267" s="0"/>
      <c r="HH267" s="0"/>
      <c r="HI267" s="0"/>
      <c r="HJ267" s="0"/>
      <c r="HK267" s="0"/>
      <c r="HL267" s="0"/>
      <c r="HM267" s="0"/>
      <c r="HN267" s="0"/>
      <c r="HO267" s="0"/>
      <c r="HP267" s="0"/>
      <c r="HQ267" s="0"/>
      <c r="HR267" s="0"/>
      <c r="HS267" s="0"/>
      <c r="HT267" s="0"/>
      <c r="HU267" s="0"/>
      <c r="HV267" s="0"/>
      <c r="HW267" s="0"/>
      <c r="HX267" s="0"/>
      <c r="HY267" s="0"/>
      <c r="HZ267" s="0"/>
      <c r="IA267" s="0"/>
      <c r="IB267" s="0"/>
      <c r="IC267" s="0"/>
      <c r="ID267" s="0"/>
      <c r="IE267" s="0"/>
      <c r="IF267" s="0"/>
      <c r="IG267" s="0"/>
      <c r="IH267" s="0"/>
      <c r="II267" s="0"/>
      <c r="IJ267" s="0"/>
      <c r="IK267" s="0"/>
      <c r="IL267" s="0"/>
      <c r="IM267" s="0"/>
      <c r="IN267" s="0"/>
      <c r="IO267" s="0"/>
      <c r="IP267" s="0"/>
      <c r="IQ267" s="0"/>
      <c r="IR267" s="0"/>
      <c r="IS267" s="0"/>
      <c r="IT267" s="0"/>
      <c r="IU267" s="0"/>
      <c r="IV267" s="0"/>
      <c r="IW267" s="0"/>
      <c r="IX267" s="0"/>
      <c r="IY267" s="0"/>
      <c r="IZ267" s="0"/>
      <c r="JA267" s="0"/>
      <c r="JB267" s="0"/>
      <c r="JC267" s="0"/>
      <c r="JD267" s="0"/>
      <c r="JE267" s="0"/>
      <c r="JF267" s="0"/>
      <c r="JG267" s="0"/>
      <c r="JH267" s="0"/>
      <c r="JI267" s="0"/>
      <c r="JJ267" s="0"/>
      <c r="JK267" s="0"/>
      <c r="JL267" s="0"/>
      <c r="JM267" s="0"/>
      <c r="JN267" s="0"/>
      <c r="JO267" s="0"/>
      <c r="JP267" s="0"/>
      <c r="JQ267" s="0"/>
      <c r="JR267" s="0"/>
      <c r="JS267" s="0"/>
      <c r="JT267" s="0"/>
      <c r="JU267" s="0"/>
      <c r="JV267" s="0"/>
      <c r="JW267" s="0"/>
      <c r="JX267" s="0"/>
      <c r="JY267" s="0"/>
      <c r="JZ267" s="0"/>
      <c r="KA267" s="0"/>
      <c r="KB267" s="0"/>
      <c r="KC267" s="0"/>
      <c r="KD267" s="0"/>
      <c r="KE267" s="0"/>
      <c r="KF267" s="0"/>
      <c r="KG267" s="0"/>
      <c r="KH267" s="0"/>
      <c r="KI267" s="0"/>
      <c r="KJ267" s="0"/>
      <c r="KK267" s="0"/>
      <c r="KL267" s="0"/>
      <c r="KM267" s="0"/>
      <c r="KN267" s="0"/>
      <c r="KO267" s="0"/>
      <c r="KP267" s="0"/>
      <c r="KQ267" s="0"/>
      <c r="KR267" s="0"/>
      <c r="KS267" s="0"/>
      <c r="KT267" s="0"/>
      <c r="KU267" s="0"/>
      <c r="KV267" s="0"/>
      <c r="KW267" s="0"/>
      <c r="KX267" s="0"/>
      <c r="KY267" s="0"/>
      <c r="KZ267" s="0"/>
      <c r="LA267" s="0"/>
      <c r="LB267" s="0"/>
      <c r="LC267" s="0"/>
      <c r="LD267" s="0"/>
      <c r="LE267" s="0"/>
      <c r="LF267" s="0"/>
      <c r="LG267" s="0"/>
      <c r="LH267" s="0"/>
      <c r="LI267" s="0"/>
      <c r="LJ267" s="0"/>
      <c r="LK267" s="0"/>
      <c r="LL267" s="0"/>
      <c r="LM267" s="0"/>
      <c r="LN267" s="0"/>
      <c r="LO267" s="0"/>
      <c r="LP267" s="0"/>
      <c r="LQ267" s="0"/>
      <c r="LR267" s="0"/>
      <c r="LS267" s="0"/>
      <c r="LT267" s="0"/>
      <c r="LU267" s="0"/>
      <c r="LV267" s="0"/>
      <c r="LW267" s="0"/>
      <c r="LX267" s="0"/>
      <c r="LY267" s="0"/>
      <c r="LZ267" s="0"/>
      <c r="MA267" s="0"/>
      <c r="MB267" s="0"/>
      <c r="MC267" s="0"/>
      <c r="MD267" s="0"/>
      <c r="ME267" s="0"/>
      <c r="MF267" s="0"/>
      <c r="MG267" s="0"/>
      <c r="MH267" s="0"/>
      <c r="MI267" s="0"/>
      <c r="MJ267" s="0"/>
      <c r="MK267" s="0"/>
      <c r="ML267" s="0"/>
      <c r="MM267" s="0"/>
      <c r="MN267" s="0"/>
      <c r="MO267" s="0"/>
      <c r="MP267" s="0"/>
      <c r="MQ267" s="0"/>
      <c r="MR267" s="0"/>
      <c r="MS267" s="0"/>
      <c r="MT267" s="0"/>
      <c r="MU267" s="0"/>
      <c r="MV267" s="0"/>
      <c r="MW267" s="0"/>
      <c r="MX267" s="0"/>
      <c r="MY267" s="0"/>
      <c r="MZ267" s="0"/>
      <c r="NA267" s="0"/>
      <c r="NB267" s="0"/>
      <c r="NC267" s="0"/>
      <c r="ND267" s="0"/>
      <c r="NE267" s="0"/>
      <c r="NF267" s="0"/>
      <c r="NG267" s="0"/>
      <c r="NH267" s="0"/>
      <c r="NI267" s="0"/>
      <c r="NJ267" s="0"/>
      <c r="NK267" s="0"/>
      <c r="NL267" s="0"/>
      <c r="NM267" s="0"/>
      <c r="NN267" s="0"/>
      <c r="NO267" s="0"/>
      <c r="NP267" s="0"/>
      <c r="NQ267" s="0"/>
      <c r="NR267" s="0"/>
      <c r="NS267" s="0"/>
      <c r="NT267" s="0"/>
      <c r="NU267" s="0"/>
      <c r="NV267" s="0"/>
      <c r="NW267" s="0"/>
      <c r="NX267" s="0"/>
      <c r="NY267" s="0"/>
      <c r="NZ267" s="0"/>
      <c r="OA267" s="0"/>
      <c r="OB267" s="0"/>
      <c r="OC267" s="0"/>
      <c r="OD267" s="0"/>
      <c r="OE267" s="0"/>
      <c r="OF267" s="0"/>
      <c r="OG267" s="0"/>
      <c r="OH267" s="0"/>
      <c r="OI267" s="0"/>
      <c r="OJ267" s="0"/>
      <c r="OK267" s="0"/>
      <c r="OL267" s="0"/>
      <c r="OM267" s="0"/>
      <c r="ON267" s="0"/>
      <c r="OO267" s="0"/>
      <c r="OP267" s="0"/>
      <c r="OQ267" s="0"/>
      <c r="OR267" s="0"/>
      <c r="OS267" s="0"/>
      <c r="OT267" s="0"/>
      <c r="OU267" s="0"/>
      <c r="OV267" s="0"/>
      <c r="OW267" s="0"/>
      <c r="OX267" s="0"/>
      <c r="OY267" s="0"/>
      <c r="OZ267" s="0"/>
      <c r="PA267" s="0"/>
      <c r="PB267" s="0"/>
      <c r="PC267" s="0"/>
      <c r="PD267" s="0"/>
      <c r="PE267" s="0"/>
      <c r="PF267" s="0"/>
      <c r="PG267" s="0"/>
      <c r="PH267" s="0"/>
      <c r="PI267" s="0"/>
      <c r="PJ267" s="0"/>
      <c r="PK267" s="0"/>
      <c r="PL267" s="0"/>
      <c r="PM267" s="0"/>
      <c r="PN267" s="0"/>
      <c r="PO267" s="0"/>
      <c r="PP267" s="0"/>
      <c r="PQ267" s="0"/>
      <c r="PR267" s="0"/>
      <c r="PS267" s="0"/>
      <c r="PT267" s="0"/>
      <c r="PU267" s="0"/>
      <c r="PV267" s="0"/>
      <c r="PW267" s="0"/>
      <c r="PX267" s="0"/>
      <c r="PY267" s="0"/>
      <c r="PZ267" s="0"/>
      <c r="QA267" s="0"/>
      <c r="QB267" s="0"/>
      <c r="QC267" s="0"/>
      <c r="QD267" s="0"/>
      <c r="QE267" s="0"/>
      <c r="QF267" s="0"/>
      <c r="QG267" s="0"/>
      <c r="QH267" s="0"/>
      <c r="QI267" s="0"/>
      <c r="QJ267" s="0"/>
      <c r="QK267" s="0"/>
      <c r="QL267" s="0"/>
      <c r="QM267" s="0"/>
      <c r="QN267" s="0"/>
      <c r="QO267" s="0"/>
      <c r="QP267" s="0"/>
      <c r="QQ267" s="0"/>
      <c r="QR267" s="0"/>
      <c r="QS267" s="0"/>
      <c r="QT267" s="0"/>
      <c r="QU267" s="0"/>
      <c r="QV267" s="0"/>
      <c r="QW267" s="0"/>
      <c r="QX267" s="0"/>
      <c r="QY267" s="0"/>
      <c r="QZ267" s="0"/>
      <c r="RA267" s="0"/>
      <c r="RB267" s="0"/>
      <c r="RC267" s="0"/>
      <c r="RD267" s="0"/>
      <c r="RE267" s="0"/>
      <c r="RF267" s="0"/>
      <c r="RG267" s="0"/>
      <c r="RH267" s="0"/>
      <c r="RI267" s="0"/>
      <c r="RJ267" s="0"/>
      <c r="RK267" s="0"/>
      <c r="RL267" s="0"/>
      <c r="RM267" s="0"/>
      <c r="RN267" s="0"/>
      <c r="RO267" s="0"/>
      <c r="RP267" s="0"/>
      <c r="RQ267" s="0"/>
      <c r="RR267" s="0"/>
      <c r="RS267" s="0"/>
      <c r="RT267" s="0"/>
      <c r="RU267" s="0"/>
      <c r="RV267" s="0"/>
      <c r="RW267" s="0"/>
      <c r="RX267" s="0"/>
      <c r="RY267" s="0"/>
      <c r="RZ267" s="0"/>
      <c r="SA267" s="0"/>
      <c r="SB267" s="0"/>
      <c r="SC267" s="0"/>
      <c r="SD267" s="0"/>
      <c r="SE267" s="0"/>
      <c r="SF267" s="0"/>
      <c r="SG267" s="0"/>
      <c r="SH267" s="0"/>
      <c r="SI267" s="0"/>
      <c r="SJ267" s="0"/>
      <c r="SK267" s="0"/>
      <c r="SL267" s="0"/>
      <c r="SM267" s="0"/>
      <c r="SN267" s="0"/>
      <c r="SO267" s="0"/>
      <c r="SP267" s="0"/>
      <c r="SQ267" s="0"/>
      <c r="SR267" s="0"/>
      <c r="SS267" s="0"/>
      <c r="ST267" s="0"/>
      <c r="SU267" s="0"/>
      <c r="SV267" s="0"/>
      <c r="SW267" s="0"/>
      <c r="SX267" s="0"/>
      <c r="SY267" s="0"/>
      <c r="SZ267" s="0"/>
      <c r="TA267" s="0"/>
      <c r="TB267" s="0"/>
      <c r="TC267" s="0"/>
      <c r="TD267" s="0"/>
      <c r="TE267" s="0"/>
      <c r="TF267" s="0"/>
      <c r="TG267" s="0"/>
      <c r="TH267" s="0"/>
      <c r="TI267" s="0"/>
      <c r="TJ267" s="0"/>
      <c r="TK267" s="0"/>
      <c r="TL267" s="0"/>
      <c r="TM267" s="0"/>
      <c r="TN267" s="0"/>
      <c r="TO267" s="0"/>
      <c r="TP267" s="0"/>
      <c r="TQ267" s="0"/>
      <c r="TR267" s="0"/>
      <c r="TS267" s="0"/>
      <c r="TT267" s="0"/>
      <c r="TU267" s="0"/>
      <c r="TV267" s="0"/>
      <c r="TW267" s="0"/>
      <c r="TX267" s="0"/>
      <c r="TY267" s="0"/>
      <c r="TZ267" s="0"/>
      <c r="UA267" s="0"/>
      <c r="UB267" s="0"/>
      <c r="UC267" s="0"/>
      <c r="UD267" s="0"/>
      <c r="UE267" s="0"/>
      <c r="UF267" s="0"/>
      <c r="UG267" s="0"/>
      <c r="UH267" s="0"/>
      <c r="UI267" s="0"/>
      <c r="UJ267" s="0"/>
      <c r="UK267" s="0"/>
      <c r="UL267" s="0"/>
      <c r="UM267" s="0"/>
      <c r="UN267" s="0"/>
      <c r="UO267" s="0"/>
      <c r="UP267" s="0"/>
      <c r="UQ267" s="0"/>
      <c r="UR267" s="0"/>
      <c r="US267" s="0"/>
      <c r="UT267" s="0"/>
      <c r="UU267" s="0"/>
      <c r="UV267" s="0"/>
      <c r="UW267" s="0"/>
      <c r="UX267" s="0"/>
      <c r="UY267" s="0"/>
      <c r="UZ267" s="0"/>
      <c r="VA267" s="0"/>
      <c r="VB267" s="0"/>
      <c r="VC267" s="0"/>
      <c r="VD267" s="0"/>
      <c r="VE267" s="0"/>
      <c r="VF267" s="0"/>
      <c r="VG267" s="0"/>
      <c r="VH267" s="0"/>
      <c r="VI267" s="0"/>
      <c r="VJ267" s="0"/>
      <c r="VK267" s="0"/>
      <c r="VL267" s="0"/>
      <c r="VM267" s="0"/>
      <c r="VN267" s="0"/>
      <c r="VO267" s="0"/>
      <c r="VP267" s="0"/>
      <c r="VQ267" s="0"/>
      <c r="VR267" s="0"/>
      <c r="VS267" s="0"/>
      <c r="VT267" s="0"/>
      <c r="VU267" s="0"/>
      <c r="VV267" s="0"/>
      <c r="VW267" s="0"/>
      <c r="VX267" s="0"/>
      <c r="VY267" s="0"/>
      <c r="VZ267" s="0"/>
      <c r="WA267" s="0"/>
      <c r="WB267" s="0"/>
      <c r="WC267" s="0"/>
      <c r="WD267" s="0"/>
      <c r="WE267" s="0"/>
      <c r="WF267" s="0"/>
      <c r="WG267" s="0"/>
      <c r="WH267" s="0"/>
      <c r="WI267" s="0"/>
      <c r="WJ267" s="0"/>
      <c r="WK267" s="0"/>
      <c r="WL267" s="0"/>
      <c r="WM267" s="0"/>
      <c r="WN267" s="0"/>
      <c r="WO267" s="0"/>
      <c r="WP267" s="0"/>
      <c r="WQ267" s="0"/>
      <c r="WR267" s="0"/>
      <c r="WS267" s="0"/>
      <c r="WT267" s="0"/>
      <c r="WU267" s="0"/>
      <c r="WV267" s="0"/>
      <c r="WW267" s="0"/>
      <c r="WX267" s="0"/>
      <c r="WY267" s="0"/>
      <c r="WZ267" s="0"/>
      <c r="XA267" s="0"/>
      <c r="XB267" s="0"/>
      <c r="XC267" s="0"/>
      <c r="XD267" s="0"/>
      <c r="XE267" s="0"/>
      <c r="XF267" s="0"/>
      <c r="XG267" s="0"/>
      <c r="XH267" s="0"/>
      <c r="XI267" s="0"/>
      <c r="XJ267" s="0"/>
      <c r="XK267" s="0"/>
      <c r="XL267" s="0"/>
      <c r="XM267" s="0"/>
      <c r="XN267" s="0"/>
      <c r="XO267" s="0"/>
      <c r="XP267" s="0"/>
      <c r="XQ267" s="0"/>
      <c r="XR267" s="0"/>
      <c r="XS267" s="0"/>
      <c r="XT267" s="0"/>
      <c r="XU267" s="0"/>
      <c r="XV267" s="0"/>
      <c r="XW267" s="0"/>
      <c r="XX267" s="0"/>
      <c r="XY267" s="0"/>
      <c r="XZ267" s="0"/>
      <c r="YA267" s="0"/>
      <c r="YB267" s="0"/>
      <c r="YC267" s="0"/>
      <c r="YD267" s="0"/>
      <c r="YE267" s="0"/>
      <c r="YF267" s="0"/>
      <c r="YG267" s="0"/>
      <c r="YH267" s="0"/>
      <c r="YI267" s="0"/>
      <c r="YJ267" s="0"/>
      <c r="YK267" s="0"/>
      <c r="YL267" s="0"/>
      <c r="YM267" s="0"/>
      <c r="YN267" s="0"/>
      <c r="YO267" s="0"/>
      <c r="YP267" s="0"/>
      <c r="YQ267" s="0"/>
      <c r="YR267" s="0"/>
      <c r="YS267" s="0"/>
      <c r="YT267" s="0"/>
      <c r="YU267" s="0"/>
      <c r="YV267" s="0"/>
      <c r="YW267" s="0"/>
      <c r="YX267" s="0"/>
      <c r="YY267" s="0"/>
      <c r="YZ267" s="0"/>
      <c r="ZA267" s="0"/>
      <c r="ZB267" s="0"/>
      <c r="ZC267" s="0"/>
      <c r="ZD267" s="0"/>
      <c r="ZE267" s="0"/>
      <c r="ZF267" s="0"/>
      <c r="ZG267" s="0"/>
      <c r="ZH267" s="0"/>
      <c r="ZI267" s="0"/>
      <c r="ZJ267" s="0"/>
      <c r="ZK267" s="0"/>
      <c r="ZL267" s="0"/>
      <c r="ZM267" s="0"/>
      <c r="ZN267" s="0"/>
      <c r="ZO267" s="0"/>
      <c r="ZP267" s="0"/>
      <c r="ZQ267" s="0"/>
      <c r="ZR267" s="0"/>
      <c r="ZS267" s="0"/>
      <c r="ZT267" s="0"/>
      <c r="ZU267" s="0"/>
      <c r="ZV267" s="0"/>
      <c r="ZW267" s="0"/>
      <c r="ZX267" s="0"/>
      <c r="ZY267" s="0"/>
      <c r="ZZ267" s="0"/>
      <c r="AAA267" s="0"/>
      <c r="AAB267" s="0"/>
      <c r="AAC267" s="0"/>
      <c r="AAD267" s="0"/>
      <c r="AAE267" s="0"/>
      <c r="AAF267" s="0"/>
      <c r="AAG267" s="0"/>
      <c r="AAH267" s="0"/>
      <c r="AAI267" s="0"/>
      <c r="AAJ267" s="0"/>
      <c r="AAK267" s="0"/>
      <c r="AAL267" s="0"/>
      <c r="AAM267" s="0"/>
      <c r="AAN267" s="0"/>
      <c r="AAO267" s="0"/>
      <c r="AAP267" s="0"/>
      <c r="AAQ267" s="0"/>
      <c r="AAR267" s="0"/>
      <c r="AAS267" s="0"/>
      <c r="AAT267" s="0"/>
      <c r="AAU267" s="0"/>
      <c r="AAV267" s="0"/>
      <c r="AAW267" s="0"/>
      <c r="AAX267" s="0"/>
      <c r="AAY267" s="0"/>
      <c r="AAZ267" s="0"/>
      <c r="ABA267" s="0"/>
      <c r="ABB267" s="0"/>
      <c r="ABC267" s="0"/>
      <c r="ABD267" s="0"/>
      <c r="ABE267" s="0"/>
      <c r="ABF267" s="0"/>
      <c r="ABG267" s="0"/>
      <c r="ABH267" s="0"/>
      <c r="ABI267" s="0"/>
      <c r="ABJ267" s="0"/>
      <c r="ABK267" s="0"/>
      <c r="ABL267" s="0"/>
      <c r="ABM267" s="0"/>
      <c r="ABN267" s="0"/>
      <c r="ABO267" s="0"/>
      <c r="ABP267" s="0"/>
      <c r="ABQ267" s="0"/>
      <c r="ABR267" s="0"/>
      <c r="ABS267" s="0"/>
      <c r="ABT267" s="0"/>
      <c r="ABU267" s="0"/>
      <c r="ABV267" s="0"/>
      <c r="ABW267" s="0"/>
      <c r="ABX267" s="0"/>
      <c r="ABY267" s="0"/>
      <c r="ABZ267" s="0"/>
      <c r="ACA267" s="0"/>
      <c r="ACB267" s="0"/>
      <c r="ACC267" s="0"/>
      <c r="ACD267" s="0"/>
      <c r="ACE267" s="0"/>
      <c r="ACF267" s="0"/>
      <c r="ACG267" s="0"/>
      <c r="ACH267" s="0"/>
      <c r="ACI267" s="0"/>
      <c r="ACJ267" s="0"/>
      <c r="ACK267" s="0"/>
      <c r="ACL267" s="0"/>
      <c r="ACM267" s="0"/>
      <c r="ACN267" s="0"/>
      <c r="ACO267" s="0"/>
      <c r="ACP267" s="0"/>
      <c r="ACQ267" s="0"/>
      <c r="ACR267" s="0"/>
      <c r="ACS267" s="0"/>
      <c r="ACT267" s="0"/>
      <c r="ACU267" s="0"/>
      <c r="ACV267" s="0"/>
      <c r="ACW267" s="0"/>
      <c r="ACX267" s="0"/>
      <c r="ACY267" s="0"/>
      <c r="ACZ267" s="0"/>
      <c r="ADA267" s="0"/>
      <c r="ADB267" s="0"/>
      <c r="ADC267" s="0"/>
      <c r="ADD267" s="0"/>
      <c r="ADE267" s="0"/>
      <c r="ADF267" s="0"/>
      <c r="ADG267" s="0"/>
      <c r="ADH267" s="0"/>
      <c r="ADI267" s="0"/>
      <c r="ADJ267" s="0"/>
      <c r="ADK267" s="0"/>
      <c r="ADL267" s="0"/>
      <c r="ADM267" s="0"/>
      <c r="ADN267" s="0"/>
      <c r="ADO267" s="0"/>
      <c r="ADP267" s="0"/>
      <c r="ADQ267" s="0"/>
      <c r="ADR267" s="0"/>
      <c r="ADS267" s="0"/>
      <c r="ADT267" s="0"/>
      <c r="ADU267" s="0"/>
      <c r="ADV267" s="0"/>
      <c r="ADW267" s="0"/>
      <c r="ADX267" s="0"/>
      <c r="ADY267" s="0"/>
      <c r="ADZ267" s="0"/>
      <c r="AEA267" s="0"/>
      <c r="AEB267" s="0"/>
      <c r="AEC267" s="0"/>
      <c r="AED267" s="0"/>
      <c r="AEE267" s="0"/>
      <c r="AEF267" s="0"/>
      <c r="AEG267" s="0"/>
      <c r="AEH267" s="0"/>
      <c r="AEI267" s="0"/>
      <c r="AEJ267" s="0"/>
      <c r="AEK267" s="0"/>
      <c r="AEL267" s="0"/>
      <c r="AEM267" s="0"/>
      <c r="AEN267" s="0"/>
      <c r="AEO267" s="0"/>
      <c r="AEP267" s="0"/>
      <c r="AEQ267" s="0"/>
      <c r="AER267" s="0"/>
      <c r="AES267" s="0"/>
      <c r="AET267" s="0"/>
      <c r="AEU267" s="0"/>
      <c r="AEV267" s="0"/>
      <c r="AEW267" s="0"/>
      <c r="AEX267" s="0"/>
      <c r="AEY267" s="0"/>
      <c r="AEZ267" s="0"/>
      <c r="AFA267" s="0"/>
      <c r="AFB267" s="0"/>
      <c r="AFC267" s="0"/>
      <c r="AFD267" s="0"/>
      <c r="AFE267" s="0"/>
      <c r="AFF267" s="0"/>
      <c r="AFG267" s="0"/>
      <c r="AFH267" s="0"/>
      <c r="AFI267" s="0"/>
      <c r="AFJ267" s="0"/>
      <c r="AFK267" s="0"/>
      <c r="AFL267" s="0"/>
      <c r="AFM267" s="0"/>
      <c r="AFN267" s="0"/>
      <c r="AFO267" s="0"/>
      <c r="AFP267" s="0"/>
      <c r="AFQ267" s="0"/>
      <c r="AFR267" s="0"/>
      <c r="AFS267" s="0"/>
      <c r="AFT267" s="0"/>
      <c r="AFU267" s="0"/>
      <c r="AFV267" s="0"/>
      <c r="AFW267" s="0"/>
      <c r="AFX267" s="0"/>
      <c r="AFY267" s="0"/>
      <c r="AFZ267" s="0"/>
      <c r="AGA267" s="0"/>
      <c r="AGB267" s="0"/>
      <c r="AGC267" s="0"/>
      <c r="AGD267" s="0"/>
      <c r="AGE267" s="0"/>
      <c r="AGF267" s="0"/>
      <c r="AGG267" s="0"/>
      <c r="AGH267" s="0"/>
      <c r="AGI267" s="0"/>
      <c r="AGJ267" s="0"/>
      <c r="AGK267" s="0"/>
      <c r="AGL267" s="0"/>
      <c r="AGM267" s="0"/>
      <c r="AGN267" s="0"/>
      <c r="AGO267" s="0"/>
      <c r="AGP267" s="0"/>
      <c r="AGQ267" s="0"/>
      <c r="AGR267" s="0"/>
      <c r="AGS267" s="0"/>
      <c r="AGT267" s="0"/>
      <c r="AGU267" s="0"/>
      <c r="AGV267" s="0"/>
      <c r="AGW267" s="0"/>
      <c r="AGX267" s="0"/>
      <c r="AGY267" s="0"/>
      <c r="AGZ267" s="0"/>
      <c r="AHA267" s="0"/>
      <c r="AHB267" s="0"/>
      <c r="AHC267" s="0"/>
      <c r="AHD267" s="0"/>
      <c r="AHE267" s="0"/>
      <c r="AHF267" s="0"/>
      <c r="AHG267" s="0"/>
      <c r="AHH267" s="0"/>
      <c r="AHI267" s="0"/>
      <c r="AHJ267" s="0"/>
      <c r="AHK267" s="0"/>
      <c r="AHL267" s="0"/>
      <c r="AHM267" s="0"/>
      <c r="AHN267" s="0"/>
      <c r="AHO267" s="0"/>
      <c r="AHP267" s="0"/>
      <c r="AHQ267" s="0"/>
      <c r="AHR267" s="0"/>
      <c r="AHS267" s="0"/>
      <c r="AHT267" s="0"/>
      <c r="AHU267" s="0"/>
      <c r="AHV267" s="0"/>
      <c r="AHW267" s="0"/>
      <c r="AHX267" s="0"/>
      <c r="AHY267" s="0"/>
      <c r="AHZ267" s="0"/>
      <c r="AIA267" s="0"/>
      <c r="AIB267" s="0"/>
      <c r="AIC267" s="0"/>
      <c r="AID267" s="0"/>
      <c r="AIE267" s="0"/>
      <c r="AIF267" s="0"/>
      <c r="AIG267" s="0"/>
      <c r="AIH267" s="0"/>
      <c r="AII267" s="0"/>
      <c r="AIJ267" s="0"/>
      <c r="AIK267" s="0"/>
      <c r="AIL267" s="0"/>
      <c r="AIM267" s="0"/>
      <c r="AIN267" s="0"/>
      <c r="AIO267" s="0"/>
      <c r="AIP267" s="0"/>
      <c r="AIQ267" s="0"/>
      <c r="AIR267" s="0"/>
      <c r="AIS267" s="0"/>
      <c r="AIT267" s="0"/>
      <c r="AIU267" s="0"/>
      <c r="AIV267" s="0"/>
      <c r="AIW267" s="0"/>
      <c r="AIX267" s="0"/>
      <c r="AIY267" s="0"/>
      <c r="AIZ267" s="0"/>
      <c r="AJA267" s="0"/>
      <c r="AJB267" s="0"/>
      <c r="AJC267" s="0"/>
      <c r="AJD267" s="0"/>
      <c r="AJE267" s="0"/>
      <c r="AJF267" s="0"/>
      <c r="AJG267" s="0"/>
      <c r="AJH267" s="0"/>
      <c r="AJI267" s="0"/>
      <c r="AJJ267" s="0"/>
      <c r="AJK267" s="0"/>
      <c r="AJL267" s="0"/>
      <c r="AJM267" s="0"/>
      <c r="AJN267" s="0"/>
      <c r="AJO267" s="0"/>
      <c r="AJP267" s="0"/>
      <c r="AJQ267" s="0"/>
      <c r="AJR267" s="0"/>
      <c r="AJS267" s="0"/>
      <c r="AJT267" s="0"/>
      <c r="AJU267" s="0"/>
      <c r="AJV267" s="0"/>
      <c r="AJW267" s="0"/>
      <c r="AJX267" s="0"/>
      <c r="AJY267" s="0"/>
      <c r="AJZ267" s="0"/>
      <c r="AKA267" s="0"/>
      <c r="AKB267" s="0"/>
      <c r="AKC267" s="0"/>
      <c r="AKD267" s="0"/>
      <c r="AKE267" s="0"/>
      <c r="AKF267" s="0"/>
      <c r="AKG267" s="0"/>
      <c r="AKH267" s="0"/>
      <c r="AKI267" s="0"/>
      <c r="AKJ267" s="0"/>
      <c r="AKK267" s="0"/>
      <c r="AKL267" s="0"/>
      <c r="AKM267" s="0"/>
      <c r="AKN267" s="0"/>
      <c r="AKO267" s="0"/>
      <c r="AKP267" s="0"/>
      <c r="AKQ267" s="0"/>
      <c r="AKR267" s="0"/>
      <c r="AKS267" s="0"/>
      <c r="AKT267" s="0"/>
      <c r="AKU267" s="0"/>
      <c r="AKV267" s="0"/>
      <c r="AKW267" s="0"/>
      <c r="AKX267" s="0"/>
      <c r="AKY267" s="0"/>
      <c r="AKZ267" s="0"/>
      <c r="ALA267" s="0"/>
      <c r="ALB267" s="0"/>
      <c r="ALC267" s="0"/>
      <c r="ALD267" s="0"/>
      <c r="ALE267" s="0"/>
      <c r="ALF267" s="0"/>
      <c r="ALG267" s="0"/>
      <c r="ALH267" s="0"/>
      <c r="ALI267" s="0"/>
      <c r="ALJ267" s="0"/>
      <c r="ALK267" s="0"/>
      <c r="ALL267" s="0"/>
      <c r="ALM267" s="0"/>
      <c r="ALN267" s="0"/>
      <c r="ALO267" s="0"/>
      <c r="ALP267" s="0"/>
      <c r="ALQ267" s="0"/>
      <c r="ALR267" s="0"/>
      <c r="ALS267" s="0"/>
      <c r="ALT267" s="0"/>
      <c r="ALU267" s="0"/>
      <c r="ALV267" s="0"/>
      <c r="ALW267" s="0"/>
      <c r="ALX267" s="0"/>
      <c r="ALY267" s="0"/>
      <c r="ALZ267" s="0"/>
      <c r="AMA267" s="0"/>
      <c r="AMB267" s="0"/>
      <c r="AMC267" s="0"/>
      <c r="AMD267" s="0"/>
      <c r="AME267" s="0"/>
      <c r="AMF267" s="0"/>
      <c r="AMG267" s="0"/>
      <c r="AMH267" s="0"/>
      <c r="AMI267" s="0"/>
      <c r="AMJ267" s="0"/>
      <c r="AMK267" s="0"/>
      <c r="AML267" s="0"/>
      <c r="AMM267" s="0"/>
      <c r="AMN267" s="0"/>
      <c r="AMO267" s="0"/>
      <c r="AMP267" s="0"/>
      <c r="AMQ267" s="0"/>
      <c r="AMR267" s="0"/>
      <c r="AMS267" s="0"/>
      <c r="AMT267" s="0"/>
      <c r="AMU267" s="0"/>
      <c r="AMV267" s="0"/>
      <c r="AMW267" s="0"/>
      <c r="AMX267" s="0"/>
      <c r="AMY267" s="0"/>
      <c r="AMZ267" s="0"/>
      <c r="ANA267" s="0"/>
      <c r="ANB267" s="0"/>
      <c r="ANC267" s="0"/>
      <c r="AND267" s="0"/>
      <c r="ANE267" s="0"/>
      <c r="ANF267" s="0"/>
      <c r="ANG267" s="0"/>
      <c r="ANH267" s="0"/>
      <c r="ANI267" s="0"/>
      <c r="ANJ267" s="0"/>
      <c r="ANK267" s="0"/>
      <c r="ANL267" s="0"/>
      <c r="ANM267" s="0"/>
      <c r="ANN267" s="0"/>
      <c r="ANO267" s="0"/>
      <c r="ANP267" s="0"/>
      <c r="ANQ267" s="0"/>
      <c r="ANR267" s="0"/>
      <c r="ANS267" s="0"/>
      <c r="ANT267" s="0"/>
      <c r="ANU267" s="0"/>
      <c r="ANV267" s="0"/>
      <c r="ANW267" s="0"/>
      <c r="ANX267" s="0"/>
      <c r="ANY267" s="0"/>
      <c r="ANZ267" s="0"/>
      <c r="AOA267" s="0"/>
      <c r="AOB267" s="0"/>
      <c r="AOC267" s="0"/>
      <c r="AOD267" s="0"/>
      <c r="AOE267" s="0"/>
      <c r="AOF267" s="0"/>
      <c r="AOG267" s="0"/>
      <c r="AOH267" s="0"/>
      <c r="AOI267" s="0"/>
      <c r="AOJ267" s="0"/>
      <c r="AOK267" s="0"/>
      <c r="AOL267" s="0"/>
      <c r="AOM267" s="0"/>
      <c r="AON267" s="0"/>
      <c r="AOO267" s="0"/>
      <c r="AOP267" s="0"/>
      <c r="AOQ267" s="0"/>
      <c r="AOR267" s="0"/>
      <c r="AOS267" s="0"/>
      <c r="AOT267" s="0"/>
      <c r="AOU267" s="0"/>
      <c r="AOV267" s="0"/>
      <c r="AOW267" s="0"/>
      <c r="AOX267" s="0"/>
      <c r="AOY267" s="0"/>
      <c r="AOZ267" s="0"/>
      <c r="APA267" s="0"/>
      <c r="APB267" s="0"/>
      <c r="APC267" s="0"/>
      <c r="APD267" s="0"/>
      <c r="APE267" s="0"/>
      <c r="APF267" s="0"/>
      <c r="APG267" s="0"/>
      <c r="APH267" s="0"/>
      <c r="API267" s="0"/>
      <c r="APJ267" s="0"/>
      <c r="APK267" s="0"/>
      <c r="APL267" s="0"/>
      <c r="APM267" s="0"/>
      <c r="APN267" s="0"/>
      <c r="APO267" s="0"/>
      <c r="APP267" s="0"/>
      <c r="APQ267" s="0"/>
      <c r="APR267" s="0"/>
      <c r="APS267" s="0"/>
      <c r="APT267" s="0"/>
      <c r="APU267" s="0"/>
      <c r="APV267" s="0"/>
      <c r="APW267" s="0"/>
      <c r="APX267" s="0"/>
      <c r="APY267" s="0"/>
      <c r="APZ267" s="0"/>
      <c r="AQA267" s="0"/>
      <c r="AQB267" s="0"/>
      <c r="AQC267" s="0"/>
      <c r="AQD267" s="0"/>
      <c r="AQE267" s="0"/>
      <c r="AQF267" s="0"/>
      <c r="AQG267" s="0"/>
      <c r="AQH267" s="0"/>
      <c r="AQI267" s="0"/>
      <c r="AQJ267" s="0"/>
      <c r="AQK267" s="0"/>
      <c r="AQL267" s="0"/>
      <c r="AQM267" s="0"/>
      <c r="AQN267" s="0"/>
      <c r="AQO267" s="0"/>
      <c r="AQP267" s="0"/>
      <c r="AQQ267" s="0"/>
      <c r="AQR267" s="0"/>
      <c r="AQS267" s="0"/>
      <c r="AQT267" s="0"/>
      <c r="AQU267" s="0"/>
      <c r="AQV267" s="0"/>
      <c r="AQW267" s="0"/>
      <c r="AQX267" s="0"/>
      <c r="AQY267" s="0"/>
      <c r="AQZ267" s="0"/>
      <c r="ARA267" s="0"/>
      <c r="ARB267" s="0"/>
      <c r="ARC267" s="0"/>
      <c r="ARD267" s="0"/>
      <c r="ARE267" s="0"/>
      <c r="ARF267" s="0"/>
      <c r="ARG267" s="0"/>
      <c r="ARH267" s="0"/>
      <c r="ARI267" s="0"/>
      <c r="ARJ267" s="0"/>
      <c r="ARK267" s="0"/>
      <c r="ARL267" s="0"/>
      <c r="ARM267" s="0"/>
      <c r="ARN267" s="0"/>
      <c r="ARO267" s="0"/>
      <c r="ARP267" s="0"/>
      <c r="ARQ267" s="0"/>
      <c r="ARR267" s="0"/>
      <c r="ARS267" s="0"/>
      <c r="ART267" s="0"/>
      <c r="ARU267" s="0"/>
      <c r="ARV267" s="0"/>
      <c r="ARW267" s="0"/>
      <c r="ARX267" s="0"/>
      <c r="ARY267" s="0"/>
      <c r="ARZ267" s="0"/>
      <c r="ASA267" s="0"/>
      <c r="ASB267" s="0"/>
      <c r="ASC267" s="0"/>
      <c r="ASD267" s="0"/>
      <c r="ASE267" s="0"/>
      <c r="ASF267" s="0"/>
      <c r="ASG267" s="0"/>
      <c r="ASH267" s="0"/>
      <c r="ASI267" s="0"/>
      <c r="ASJ267" s="0"/>
      <c r="ASK267" s="0"/>
      <c r="ASL267" s="0"/>
      <c r="ASM267" s="0"/>
      <c r="ASN267" s="0"/>
      <c r="ASO267" s="0"/>
      <c r="ASP267" s="0"/>
      <c r="ASQ267" s="0"/>
      <c r="ASR267" s="0"/>
      <c r="ASS267" s="0"/>
      <c r="AST267" s="0"/>
      <c r="ASU267" s="0"/>
      <c r="ASV267" s="0"/>
      <c r="ASW267" s="0"/>
      <c r="ASX267" s="0"/>
      <c r="ASY267" s="0"/>
      <c r="ASZ267" s="0"/>
      <c r="ATA267" s="0"/>
      <c r="ATB267" s="0"/>
      <c r="ATC267" s="0"/>
      <c r="ATD267" s="0"/>
      <c r="ATE267" s="0"/>
      <c r="ATF267" s="0"/>
      <c r="ATG267" s="0"/>
      <c r="ATH267" s="0"/>
      <c r="ATI267" s="0"/>
      <c r="ATJ267" s="0"/>
      <c r="ATK267" s="0"/>
      <c r="ATL267" s="0"/>
      <c r="ATM267" s="0"/>
      <c r="ATN267" s="0"/>
      <c r="ATO267" s="0"/>
      <c r="ATP267" s="0"/>
      <c r="ATQ267" s="0"/>
      <c r="ATR267" s="0"/>
      <c r="ATS267" s="0"/>
      <c r="ATT267" s="0"/>
      <c r="ATU267" s="0"/>
      <c r="ATV267" s="0"/>
      <c r="ATW267" s="0"/>
      <c r="ATX267" s="0"/>
      <c r="ATY267" s="0"/>
      <c r="ATZ267" s="0"/>
      <c r="AUA267" s="0"/>
      <c r="AUB267" s="0"/>
      <c r="AUC267" s="0"/>
      <c r="AUD267" s="0"/>
      <c r="AUE267" s="0"/>
      <c r="AUF267" s="0"/>
      <c r="AUG267" s="0"/>
      <c r="AUH267" s="0"/>
      <c r="AUI267" s="0"/>
      <c r="AUJ267" s="0"/>
      <c r="AUK267" s="0"/>
      <c r="AUL267" s="0"/>
      <c r="AUM267" s="0"/>
      <c r="AUN267" s="0"/>
      <c r="AUO267" s="0"/>
      <c r="AUP267" s="0"/>
      <c r="AUQ267" s="0"/>
      <c r="AUR267" s="0"/>
      <c r="AUS267" s="0"/>
      <c r="AUT267" s="0"/>
      <c r="AUU267" s="0"/>
      <c r="AUV267" s="0"/>
      <c r="AUW267" s="0"/>
      <c r="AUX267" s="0"/>
      <c r="AUY267" s="0"/>
      <c r="AUZ267" s="0"/>
      <c r="AVA267" s="0"/>
      <c r="AVB267" s="0"/>
      <c r="AVC267" s="0"/>
      <c r="AVD267" s="0"/>
      <c r="AVE267" s="0"/>
      <c r="AVF267" s="0"/>
      <c r="AVG267" s="0"/>
      <c r="AVH267" s="0"/>
      <c r="AVI267" s="0"/>
      <c r="AVJ267" s="0"/>
      <c r="AVK267" s="0"/>
      <c r="AVL267" s="0"/>
      <c r="AVM267" s="0"/>
      <c r="AVN267" s="0"/>
      <c r="AVO267" s="0"/>
      <c r="AVP267" s="0"/>
      <c r="AVQ267" s="0"/>
      <c r="AVR267" s="0"/>
      <c r="AVS267" s="0"/>
      <c r="AVT267" s="0"/>
      <c r="AVU267" s="0"/>
      <c r="AVV267" s="0"/>
      <c r="AVW267" s="0"/>
      <c r="AVX267" s="0"/>
      <c r="AVY267" s="0"/>
      <c r="AVZ267" s="0"/>
      <c r="AWA267" s="0"/>
      <c r="AWB267" s="0"/>
      <c r="AWC267" s="0"/>
      <c r="AWD267" s="0"/>
      <c r="AWE267" s="0"/>
      <c r="AWF267" s="0"/>
      <c r="AWG267" s="0"/>
      <c r="AWH267" s="0"/>
      <c r="AWI267" s="0"/>
      <c r="AWJ267" s="0"/>
      <c r="AWK267" s="0"/>
      <c r="AWL267" s="0"/>
      <c r="AWM267" s="0"/>
      <c r="AWN267" s="0"/>
      <c r="AWO267" s="0"/>
      <c r="AWP267" s="0"/>
      <c r="AWQ267" s="0"/>
      <c r="AWR267" s="0"/>
      <c r="AWS267" s="0"/>
      <c r="AWT267" s="0"/>
      <c r="AWU267" s="0"/>
      <c r="AWV267" s="0"/>
      <c r="AWW267" s="0"/>
      <c r="AWX267" s="0"/>
      <c r="AWY267" s="0"/>
      <c r="AWZ267" s="0"/>
      <c r="AXA267" s="0"/>
      <c r="AXB267" s="0"/>
      <c r="AXC267" s="0"/>
      <c r="AXD267" s="0"/>
      <c r="AXE267" s="0"/>
      <c r="AXF267" s="0"/>
      <c r="AXG267" s="0"/>
      <c r="AXH267" s="0"/>
      <c r="AXI267" s="0"/>
      <c r="AXJ267" s="0"/>
      <c r="AXK267" s="0"/>
      <c r="AXL267" s="0"/>
      <c r="AXM267" s="0"/>
      <c r="AXN267" s="0"/>
      <c r="AXO267" s="0"/>
      <c r="AXP267" s="0"/>
      <c r="AXQ267" s="0"/>
      <c r="AXR267" s="0"/>
      <c r="AXS267" s="0"/>
      <c r="AXT267" s="0"/>
      <c r="AXU267" s="0"/>
      <c r="AXV267" s="0"/>
      <c r="AXW267" s="0"/>
      <c r="AXX267" s="0"/>
      <c r="AXY267" s="0"/>
      <c r="AXZ267" s="0"/>
      <c r="AYA267" s="0"/>
      <c r="AYB267" s="0"/>
      <c r="AYC267" s="0"/>
      <c r="AYD267" s="0"/>
      <c r="AYE267" s="0"/>
      <c r="AYF267" s="0"/>
      <c r="AYG267" s="0"/>
      <c r="AYH267" s="0"/>
      <c r="AYI267" s="0"/>
      <c r="AYJ267" s="0"/>
      <c r="AYK267" s="0"/>
      <c r="AYL267" s="0"/>
      <c r="AYM267" s="0"/>
      <c r="AYN267" s="0"/>
      <c r="AYO267" s="0"/>
      <c r="AYP267" s="0"/>
      <c r="AYQ267" s="0"/>
      <c r="AYR267" s="0"/>
      <c r="AYS267" s="0"/>
      <c r="AYT267" s="0"/>
      <c r="AYU267" s="0"/>
      <c r="AYV267" s="0"/>
      <c r="AYW267" s="0"/>
      <c r="AYX267" s="0"/>
      <c r="AYY267" s="0"/>
      <c r="AYZ267" s="0"/>
      <c r="AZA267" s="0"/>
      <c r="AZB267" s="0"/>
      <c r="AZC267" s="0"/>
      <c r="AZD267" s="0"/>
      <c r="AZE267" s="0"/>
      <c r="AZF267" s="0"/>
      <c r="AZG267" s="0"/>
      <c r="AZH267" s="0"/>
      <c r="AZI267" s="0"/>
      <c r="AZJ267" s="0"/>
      <c r="AZK267" s="0"/>
      <c r="AZL267" s="0"/>
      <c r="AZM267" s="0"/>
      <c r="AZN267" s="0"/>
      <c r="AZO267" s="0"/>
      <c r="AZP267" s="0"/>
      <c r="AZQ267" s="0"/>
      <c r="AZR267" s="0"/>
      <c r="AZS267" s="0"/>
      <c r="AZT267" s="0"/>
      <c r="AZU267" s="0"/>
      <c r="AZV267" s="0"/>
      <c r="AZW267" s="0"/>
      <c r="AZX267" s="0"/>
      <c r="AZY267" s="0"/>
      <c r="AZZ267" s="0"/>
      <c r="BAA267" s="0"/>
      <c r="BAB267" s="0"/>
      <c r="BAC267" s="0"/>
      <c r="BAD267" s="0"/>
      <c r="BAE267" s="0"/>
      <c r="BAF267" s="0"/>
      <c r="BAG267" s="0"/>
      <c r="BAH267" s="0"/>
      <c r="BAI267" s="0"/>
      <c r="BAJ267" s="0"/>
      <c r="BAK267" s="0"/>
      <c r="BAL267" s="0"/>
      <c r="BAM267" s="0"/>
      <c r="BAN267" s="0"/>
      <c r="BAO267" s="0"/>
      <c r="BAP267" s="0"/>
      <c r="BAQ267" s="0"/>
      <c r="BAR267" s="0"/>
      <c r="BAS267" s="0"/>
      <c r="BAT267" s="0"/>
      <c r="BAU267" s="0"/>
      <c r="BAV267" s="0"/>
      <c r="BAW267" s="0"/>
      <c r="BAX267" s="0"/>
      <c r="BAY267" s="0"/>
      <c r="BAZ267" s="0"/>
      <c r="BBA267" s="0"/>
      <c r="BBB267" s="0"/>
      <c r="BBC267" s="0"/>
      <c r="BBD267" s="0"/>
      <c r="BBE267" s="0"/>
      <c r="BBF267" s="0"/>
      <c r="BBG267" s="0"/>
      <c r="BBH267" s="0"/>
      <c r="BBI267" s="0"/>
      <c r="BBJ267" s="0"/>
      <c r="BBK267" s="0"/>
      <c r="BBL267" s="0"/>
      <c r="BBM267" s="0"/>
      <c r="BBN267" s="0"/>
      <c r="BBO267" s="0"/>
      <c r="BBP267" s="0"/>
      <c r="BBQ267" s="0"/>
      <c r="BBR267" s="0"/>
      <c r="BBS267" s="0"/>
      <c r="BBT267" s="0"/>
      <c r="BBU267" s="0"/>
      <c r="BBV267" s="0"/>
      <c r="BBW267" s="0"/>
      <c r="BBX267" s="0"/>
      <c r="BBY267" s="0"/>
      <c r="BBZ267" s="0"/>
      <c r="BCA267" s="0"/>
      <c r="BCB267" s="0"/>
      <c r="BCC267" s="0"/>
      <c r="BCD267" s="0"/>
      <c r="BCE267" s="0"/>
      <c r="BCF267" s="0"/>
      <c r="BCG267" s="0"/>
      <c r="BCH267" s="0"/>
      <c r="BCI267" s="0"/>
      <c r="BCJ267" s="0"/>
      <c r="BCK267" s="0"/>
      <c r="BCL267" s="0"/>
      <c r="BCM267" s="0"/>
      <c r="BCN267" s="0"/>
      <c r="BCO267" s="0"/>
      <c r="BCP267" s="0"/>
      <c r="BCQ267" s="0"/>
      <c r="BCR267" s="0"/>
      <c r="BCS267" s="0"/>
      <c r="BCT267" s="0"/>
      <c r="BCU267" s="0"/>
      <c r="BCV267" s="0"/>
      <c r="BCW267" s="0"/>
      <c r="BCX267" s="0"/>
      <c r="BCY267" s="0"/>
      <c r="BCZ267" s="0"/>
      <c r="BDA267" s="0"/>
      <c r="BDB267" s="0"/>
      <c r="BDC267" s="0"/>
      <c r="BDD267" s="0"/>
      <c r="BDE267" s="0"/>
      <c r="BDF267" s="0"/>
      <c r="BDG267" s="0"/>
      <c r="BDH267" s="0"/>
      <c r="BDI267" s="0"/>
      <c r="BDJ267" s="0"/>
      <c r="BDK267" s="0"/>
      <c r="BDL267" s="0"/>
      <c r="BDM267" s="0"/>
      <c r="BDN267" s="0"/>
      <c r="BDO267" s="0"/>
      <c r="BDP267" s="0"/>
      <c r="BDQ267" s="0"/>
      <c r="BDR267" s="0"/>
      <c r="BDS267" s="0"/>
      <c r="BDT267" s="0"/>
      <c r="BDU267" s="0"/>
      <c r="BDV267" s="0"/>
      <c r="BDW267" s="0"/>
      <c r="BDX267" s="0"/>
      <c r="BDY267" s="0"/>
      <c r="BDZ267" s="0"/>
      <c r="BEA267" s="0"/>
      <c r="BEB267" s="0"/>
      <c r="BEC267" s="0"/>
      <c r="BED267" s="0"/>
      <c r="BEE267" s="0"/>
      <c r="BEF267" s="0"/>
      <c r="BEG267" s="0"/>
      <c r="BEH267" s="0"/>
      <c r="BEI267" s="0"/>
      <c r="BEJ267" s="0"/>
      <c r="BEK267" s="0"/>
      <c r="BEL267" s="0"/>
      <c r="BEM267" s="0"/>
      <c r="BEN267" s="0"/>
      <c r="BEO267" s="0"/>
      <c r="BEP267" s="0"/>
      <c r="BEQ267" s="0"/>
      <c r="BER267" s="0"/>
      <c r="BES267" s="0"/>
      <c r="BET267" s="0"/>
      <c r="BEU267" s="0"/>
      <c r="BEV267" s="0"/>
      <c r="BEW267" s="0"/>
      <c r="BEX267" s="0"/>
      <c r="BEY267" s="0"/>
      <c r="BEZ267" s="0"/>
      <c r="BFA267" s="0"/>
      <c r="BFB267" s="0"/>
      <c r="BFC267" s="0"/>
      <c r="BFD267" s="0"/>
      <c r="BFE267" s="0"/>
      <c r="BFF267" s="0"/>
      <c r="BFG267" s="0"/>
      <c r="BFH267" s="0"/>
      <c r="BFI267" s="0"/>
      <c r="BFJ267" s="0"/>
      <c r="BFK267" s="0"/>
      <c r="BFL267" s="0"/>
      <c r="BFM267" s="0"/>
      <c r="BFN267" s="0"/>
      <c r="BFO267" s="0"/>
      <c r="BFP267" s="0"/>
      <c r="BFQ267" s="0"/>
      <c r="BFR267" s="0"/>
      <c r="BFS267" s="0"/>
      <c r="BFT267" s="0"/>
      <c r="BFU267" s="0"/>
      <c r="BFV267" s="0"/>
      <c r="BFW267" s="0"/>
      <c r="BFX267" s="0"/>
      <c r="BFY267" s="0"/>
      <c r="BFZ267" s="0"/>
      <c r="BGA267" s="0"/>
      <c r="BGB267" s="0"/>
      <c r="BGC267" s="0"/>
      <c r="BGD267" s="0"/>
      <c r="BGE267" s="0"/>
      <c r="BGF267" s="0"/>
      <c r="BGG267" s="0"/>
      <c r="BGH267" s="0"/>
      <c r="BGI267" s="0"/>
      <c r="BGJ267" s="0"/>
      <c r="BGK267" s="0"/>
      <c r="BGL267" s="0"/>
      <c r="BGM267" s="0"/>
      <c r="BGN267" s="0"/>
      <c r="BGO267" s="0"/>
      <c r="BGP267" s="0"/>
      <c r="BGQ267" s="0"/>
      <c r="BGR267" s="0"/>
      <c r="BGS267" s="0"/>
      <c r="BGT267" s="0"/>
      <c r="BGU267" s="0"/>
      <c r="BGV267" s="0"/>
      <c r="BGW267" s="0"/>
      <c r="BGX267" s="0"/>
      <c r="BGY267" s="0"/>
      <c r="BGZ267" s="0"/>
      <c r="BHA267" s="0"/>
      <c r="BHB267" s="0"/>
      <c r="BHC267" s="0"/>
      <c r="BHD267" s="0"/>
      <c r="BHE267" s="0"/>
      <c r="BHF267" s="0"/>
      <c r="BHG267" s="0"/>
      <c r="BHH267" s="0"/>
      <c r="BHI267" s="0"/>
      <c r="BHJ267" s="0"/>
      <c r="BHK267" s="0"/>
      <c r="BHL267" s="0"/>
      <c r="BHM267" s="0"/>
      <c r="BHN267" s="0"/>
      <c r="BHO267" s="0"/>
      <c r="BHP267" s="0"/>
      <c r="BHQ267" s="0"/>
      <c r="BHR267" s="0"/>
      <c r="BHS267" s="0"/>
      <c r="BHT267" s="0"/>
      <c r="BHU267" s="0"/>
      <c r="BHV267" s="0"/>
      <c r="BHW267" s="0"/>
      <c r="BHX267" s="0"/>
      <c r="BHY267" s="0"/>
      <c r="BHZ267" s="0"/>
      <c r="BIA267" s="0"/>
      <c r="BIB267" s="0"/>
      <c r="BIC267" s="0"/>
      <c r="BID267" s="0"/>
      <c r="BIE267" s="0"/>
      <c r="BIF267" s="0"/>
      <c r="BIG267" s="0"/>
      <c r="BIH267" s="0"/>
      <c r="BII267" s="0"/>
      <c r="BIJ267" s="0"/>
      <c r="BIK267" s="0"/>
      <c r="BIL267" s="0"/>
      <c r="BIM267" s="0"/>
      <c r="BIN267" s="0"/>
      <c r="BIO267" s="0"/>
      <c r="BIP267" s="0"/>
      <c r="BIQ267" s="0"/>
      <c r="BIR267" s="0"/>
      <c r="BIS267" s="0"/>
      <c r="BIT267" s="0"/>
      <c r="BIU267" s="0"/>
      <c r="BIV267" s="0"/>
      <c r="BIW267" s="0"/>
      <c r="BIX267" s="0"/>
      <c r="BIY267" s="0"/>
      <c r="BIZ267" s="0"/>
      <c r="BJA267" s="0"/>
      <c r="BJB267" s="0"/>
      <c r="BJC267" s="0"/>
      <c r="BJD267" s="0"/>
      <c r="BJE267" s="0"/>
      <c r="BJF267" s="0"/>
      <c r="BJG267" s="0"/>
      <c r="BJH267" s="0"/>
      <c r="BJI267" s="0"/>
      <c r="BJJ267" s="0"/>
      <c r="BJK267" s="0"/>
      <c r="BJL267" s="0"/>
      <c r="BJM267" s="0"/>
      <c r="BJN267" s="0"/>
      <c r="BJO267" s="0"/>
      <c r="BJP267" s="0"/>
      <c r="BJQ267" s="0"/>
      <c r="BJR267" s="0"/>
      <c r="BJS267" s="0"/>
      <c r="BJT267" s="0"/>
      <c r="BJU267" s="0"/>
      <c r="BJV267" s="0"/>
      <c r="BJW267" s="0"/>
      <c r="BJX267" s="0"/>
      <c r="BJY267" s="0"/>
      <c r="BJZ267" s="0"/>
      <c r="BKA267" s="0"/>
      <c r="BKB267" s="0"/>
      <c r="BKC267" s="0"/>
      <c r="BKD267" s="0"/>
      <c r="BKE267" s="0"/>
      <c r="BKF267" s="0"/>
      <c r="BKG267" s="0"/>
      <c r="BKH267" s="0"/>
      <c r="BKI267" s="0"/>
      <c r="BKJ267" s="0"/>
      <c r="BKK267" s="0"/>
      <c r="BKL267" s="0"/>
      <c r="BKM267" s="0"/>
      <c r="BKN267" s="0"/>
      <c r="BKO267" s="0"/>
      <c r="BKP267" s="0"/>
      <c r="BKQ267" s="0"/>
      <c r="BKR267" s="0"/>
      <c r="BKS267" s="0"/>
      <c r="BKT267" s="0"/>
      <c r="BKU267" s="0"/>
      <c r="BKV267" s="0"/>
      <c r="BKW267" s="0"/>
      <c r="BKX267" s="0"/>
      <c r="BKY267" s="0"/>
      <c r="BKZ267" s="0"/>
      <c r="BLA267" s="0"/>
      <c r="BLB267" s="0"/>
      <c r="BLC267" s="0"/>
      <c r="BLD267" s="0"/>
      <c r="BLE267" s="0"/>
      <c r="BLF267" s="0"/>
      <c r="BLG267" s="0"/>
      <c r="BLH267" s="0"/>
      <c r="BLI267" s="0"/>
      <c r="BLJ267" s="0"/>
      <c r="BLK267" s="0"/>
      <c r="BLL267" s="0"/>
      <c r="BLM267" s="0"/>
      <c r="BLN267" s="0"/>
      <c r="BLO267" s="0"/>
      <c r="BLP267" s="0"/>
      <c r="BLQ267" s="0"/>
      <c r="BLR267" s="0"/>
      <c r="BLS267" s="0"/>
      <c r="BLT267" s="0"/>
      <c r="BLU267" s="0"/>
      <c r="BLV267" s="0"/>
      <c r="BLW267" s="0"/>
      <c r="BLX267" s="0"/>
      <c r="BLY267" s="0"/>
      <c r="BLZ267" s="0"/>
      <c r="BMA267" s="0"/>
      <c r="BMB267" s="0"/>
      <c r="BMC267" s="0"/>
      <c r="BMD267" s="0"/>
      <c r="BME267" s="0"/>
      <c r="BMF267" s="0"/>
      <c r="BMG267" s="0"/>
      <c r="BMH267" s="0"/>
      <c r="BMI267" s="0"/>
      <c r="BMJ267" s="0"/>
      <c r="BMK267" s="0"/>
      <c r="BML267" s="0"/>
      <c r="BMM267" s="0"/>
      <c r="BMN267" s="0"/>
      <c r="BMO267" s="0"/>
      <c r="BMP267" s="0"/>
      <c r="BMQ267" s="0"/>
      <c r="BMR267" s="0"/>
      <c r="BMS267" s="0"/>
      <c r="BMT267" s="0"/>
      <c r="BMU267" s="0"/>
      <c r="BMV267" s="0"/>
      <c r="BMW267" s="0"/>
      <c r="BMX267" s="0"/>
      <c r="BMY267" s="0"/>
      <c r="BMZ267" s="0"/>
      <c r="BNA267" s="0"/>
      <c r="BNB267" s="0"/>
      <c r="BNC267" s="0"/>
      <c r="BND267" s="0"/>
      <c r="BNE267" s="0"/>
      <c r="BNF267" s="0"/>
      <c r="BNG267" s="0"/>
      <c r="BNH267" s="0"/>
      <c r="BNI267" s="0"/>
      <c r="BNJ267" s="0"/>
      <c r="BNK267" s="0"/>
      <c r="BNL267" s="0"/>
      <c r="BNM267" s="0"/>
      <c r="BNN267" s="0"/>
      <c r="BNO267" s="0"/>
      <c r="BNP267" s="0"/>
      <c r="BNQ267" s="0"/>
      <c r="BNR267" s="0"/>
      <c r="BNS267" s="0"/>
      <c r="BNT267" s="0"/>
      <c r="BNU267" s="0"/>
      <c r="BNV267" s="0"/>
      <c r="BNW267" s="0"/>
      <c r="BNX267" s="0"/>
      <c r="BNY267" s="0"/>
      <c r="BNZ267" s="0"/>
      <c r="BOA267" s="0"/>
      <c r="BOB267" s="0"/>
      <c r="BOC267" s="0"/>
      <c r="BOD267" s="0"/>
      <c r="BOE267" s="0"/>
      <c r="BOF267" s="0"/>
      <c r="BOG267" s="0"/>
      <c r="BOH267" s="0"/>
      <c r="BOI267" s="0"/>
      <c r="BOJ267" s="0"/>
      <c r="BOK267" s="0"/>
      <c r="BOL267" s="0"/>
      <c r="BOM267" s="0"/>
      <c r="BON267" s="0"/>
      <c r="BOO267" s="0"/>
      <c r="BOP267" s="0"/>
      <c r="BOQ267" s="0"/>
      <c r="BOR267" s="0"/>
      <c r="BOS267" s="0"/>
      <c r="BOT267" s="0"/>
      <c r="BOU267" s="0"/>
      <c r="BOV267" s="0"/>
      <c r="BOW267" s="0"/>
      <c r="BOX267" s="0"/>
      <c r="BOY267" s="0"/>
      <c r="BOZ267" s="0"/>
      <c r="BPA267" s="0"/>
      <c r="BPB267" s="0"/>
      <c r="BPC267" s="0"/>
      <c r="BPD267" s="0"/>
      <c r="BPE267" s="0"/>
      <c r="BPF267" s="0"/>
      <c r="BPG267" s="0"/>
      <c r="BPH267" s="0"/>
      <c r="BPI267" s="0"/>
      <c r="BPJ267" s="0"/>
      <c r="BPK267" s="0"/>
      <c r="BPL267" s="0"/>
      <c r="BPM267" s="0"/>
      <c r="BPN267" s="0"/>
      <c r="BPO267" s="0"/>
      <c r="BPP267" s="0"/>
      <c r="BPQ267" s="0"/>
      <c r="BPR267" s="0"/>
      <c r="BPS267" s="0"/>
      <c r="BPT267" s="0"/>
      <c r="BPU267" s="0"/>
      <c r="BPV267" s="0"/>
      <c r="BPW267" s="0"/>
      <c r="BPX267" s="0"/>
      <c r="BPY267" s="0"/>
      <c r="BPZ267" s="0"/>
      <c r="BQA267" s="0"/>
      <c r="BQB267" s="0"/>
      <c r="BQC267" s="0"/>
      <c r="BQD267" s="0"/>
      <c r="BQE267" s="0"/>
      <c r="BQF267" s="0"/>
      <c r="BQG267" s="0"/>
      <c r="BQH267" s="0"/>
      <c r="BQI267" s="0"/>
      <c r="BQJ267" s="0"/>
      <c r="BQK267" s="0"/>
      <c r="BQL267" s="0"/>
      <c r="BQM267" s="0"/>
      <c r="BQN267" s="0"/>
      <c r="BQO267" s="0"/>
      <c r="BQP267" s="0"/>
      <c r="BQQ267" s="0"/>
      <c r="BQR267" s="0"/>
      <c r="BQS267" s="0"/>
      <c r="BQT267" s="0"/>
      <c r="BQU267" s="0"/>
      <c r="BQV267" s="0"/>
      <c r="BQW267" s="0"/>
      <c r="BQX267" s="0"/>
      <c r="BQY267" s="0"/>
      <c r="BQZ267" s="0"/>
      <c r="BRA267" s="0"/>
      <c r="BRB267" s="0"/>
      <c r="BRC267" s="0"/>
      <c r="BRD267" s="0"/>
      <c r="BRE267" s="0"/>
      <c r="BRF267" s="0"/>
      <c r="BRG267" s="0"/>
      <c r="BRH267" s="0"/>
      <c r="BRI267" s="0"/>
      <c r="BRJ267" s="0"/>
      <c r="BRK267" s="0"/>
      <c r="BRL267" s="0"/>
      <c r="BRM267" s="0"/>
      <c r="BRN267" s="0"/>
      <c r="BRO267" s="0"/>
      <c r="BRP267" s="0"/>
      <c r="BRQ267" s="0"/>
      <c r="BRR267" s="0"/>
      <c r="BRS267" s="0"/>
      <c r="BRT267" s="0"/>
      <c r="BRU267" s="0"/>
      <c r="BRV267" s="0"/>
      <c r="BRW267" s="0"/>
      <c r="BRX267" s="0"/>
      <c r="BRY267" s="0"/>
      <c r="BRZ267" s="0"/>
      <c r="BSA267" s="0"/>
      <c r="BSB267" s="0"/>
      <c r="BSC267" s="0"/>
      <c r="BSD267" s="0"/>
      <c r="BSE267" s="0"/>
      <c r="BSF267" s="0"/>
      <c r="BSG267" s="0"/>
      <c r="BSH267" s="0"/>
      <c r="BSI267" s="0"/>
      <c r="BSJ267" s="0"/>
      <c r="BSK267" s="0"/>
      <c r="BSL267" s="0"/>
      <c r="BSM267" s="0"/>
      <c r="BSN267" s="0"/>
      <c r="BSO267" s="0"/>
      <c r="BSP267" s="0"/>
      <c r="BSQ267" s="0"/>
      <c r="BSR267" s="0"/>
      <c r="BSS267" s="0"/>
      <c r="BST267" s="0"/>
      <c r="BSU267" s="0"/>
      <c r="BSV267" s="0"/>
      <c r="BSW267" s="0"/>
      <c r="BSX267" s="0"/>
      <c r="BSY267" s="0"/>
      <c r="BSZ267" s="0"/>
      <c r="BTA267" s="0"/>
      <c r="BTB267" s="0"/>
      <c r="BTC267" s="0"/>
      <c r="BTD267" s="0"/>
      <c r="BTE267" s="0"/>
      <c r="BTF267" s="0"/>
      <c r="BTG267" s="0"/>
      <c r="BTH267" s="0"/>
      <c r="BTI267" s="0"/>
      <c r="BTJ267" s="0"/>
      <c r="BTK267" s="0"/>
      <c r="BTL267" s="0"/>
      <c r="BTM267" s="0"/>
      <c r="BTN267" s="0"/>
      <c r="BTO267" s="0"/>
      <c r="BTP267" s="0"/>
      <c r="BTQ267" s="0"/>
      <c r="BTR267" s="0"/>
      <c r="BTS267" s="0"/>
      <c r="BTT267" s="0"/>
      <c r="BTU267" s="0"/>
      <c r="BTV267" s="0"/>
      <c r="BTW267" s="0"/>
      <c r="BTX267" s="0"/>
      <c r="BTY267" s="0"/>
      <c r="BTZ267" s="0"/>
      <c r="BUA267" s="0"/>
      <c r="BUB267" s="0"/>
      <c r="BUC267" s="0"/>
      <c r="BUD267" s="0"/>
      <c r="BUE267" s="0"/>
      <c r="BUF267" s="0"/>
      <c r="BUG267" s="0"/>
      <c r="BUH267" s="0"/>
      <c r="BUI267" s="0"/>
      <c r="BUJ267" s="0"/>
      <c r="BUK267" s="0"/>
      <c r="BUL267" s="0"/>
      <c r="BUM267" s="0"/>
      <c r="BUN267" s="0"/>
      <c r="BUO267" s="0"/>
      <c r="BUP267" s="0"/>
      <c r="BUQ267" s="0"/>
      <c r="BUR267" s="0"/>
      <c r="BUS267" s="0"/>
      <c r="BUT267" s="0"/>
      <c r="BUU267" s="0"/>
      <c r="BUV267" s="0"/>
      <c r="BUW267" s="0"/>
      <c r="BUX267" s="0"/>
      <c r="BUY267" s="0"/>
      <c r="BUZ267" s="0"/>
      <c r="BVA267" s="0"/>
      <c r="BVB267" s="0"/>
      <c r="BVC267" s="0"/>
      <c r="BVD267" s="0"/>
      <c r="BVE267" s="0"/>
      <c r="BVF267" s="0"/>
      <c r="BVG267" s="0"/>
      <c r="BVH267" s="0"/>
      <c r="BVI267" s="0"/>
      <c r="BVJ267" s="0"/>
      <c r="BVK267" s="0"/>
      <c r="BVL267" s="0"/>
      <c r="BVM267" s="0"/>
      <c r="BVN267" s="0"/>
      <c r="BVO267" s="0"/>
      <c r="BVP267" s="0"/>
      <c r="BVQ267" s="0"/>
      <c r="BVR267" s="0"/>
      <c r="BVS267" s="0"/>
      <c r="BVT267" s="0"/>
      <c r="BVU267" s="0"/>
      <c r="BVV267" s="0"/>
      <c r="BVW267" s="0"/>
      <c r="BVX267" s="0"/>
      <c r="BVY267" s="0"/>
      <c r="BVZ267" s="0"/>
      <c r="BWA267" s="0"/>
      <c r="BWB267" s="0"/>
      <c r="BWC267" s="0"/>
      <c r="BWD267" s="0"/>
      <c r="BWE267" s="0"/>
      <c r="BWF267" s="0"/>
      <c r="BWG267" s="0"/>
      <c r="BWH267" s="0"/>
      <c r="BWI267" s="0"/>
      <c r="BWJ267" s="0"/>
      <c r="BWK267" s="0"/>
      <c r="BWL267" s="0"/>
      <c r="BWM267" s="0"/>
      <c r="BWN267" s="0"/>
      <c r="BWO267" s="0"/>
      <c r="BWP267" s="0"/>
      <c r="BWQ267" s="0"/>
      <c r="BWR267" s="0"/>
      <c r="BWS267" s="0"/>
      <c r="BWT267" s="0"/>
      <c r="BWU267" s="0"/>
      <c r="BWV267" s="0"/>
      <c r="BWW267" s="0"/>
      <c r="BWX267" s="0"/>
      <c r="BWY267" s="0"/>
      <c r="BWZ267" s="0"/>
      <c r="BXA267" s="0"/>
      <c r="BXB267" s="0"/>
      <c r="BXC267" s="0"/>
      <c r="BXD267" s="0"/>
      <c r="BXE267" s="0"/>
      <c r="BXF267" s="0"/>
      <c r="BXG267" s="0"/>
      <c r="BXH267" s="0"/>
      <c r="BXI267" s="0"/>
      <c r="BXJ267" s="0"/>
      <c r="BXK267" s="0"/>
      <c r="BXL267" s="0"/>
      <c r="BXM267" s="0"/>
      <c r="BXN267" s="0"/>
      <c r="BXO267" s="0"/>
      <c r="BXP267" s="0"/>
      <c r="BXQ267" s="0"/>
      <c r="BXR267" s="0"/>
      <c r="BXS267" s="0"/>
      <c r="BXT267" s="0"/>
      <c r="BXU267" s="0"/>
      <c r="BXV267" s="0"/>
      <c r="BXW267" s="0"/>
      <c r="BXX267" s="0"/>
      <c r="BXY267" s="0"/>
      <c r="BXZ267" s="0"/>
      <c r="BYA267" s="0"/>
      <c r="BYB267" s="0"/>
      <c r="BYC267" s="0"/>
      <c r="BYD267" s="0"/>
      <c r="BYE267" s="0"/>
      <c r="BYF267" s="0"/>
      <c r="BYG267" s="0"/>
      <c r="BYH267" s="0"/>
      <c r="BYI267" s="0"/>
      <c r="BYJ267" s="0"/>
      <c r="BYK267" s="0"/>
      <c r="BYL267" s="0"/>
      <c r="BYM267" s="0"/>
      <c r="BYN267" s="0"/>
      <c r="BYO267" s="0"/>
      <c r="BYP267" s="0"/>
      <c r="BYQ267" s="0"/>
      <c r="BYR267" s="0"/>
      <c r="BYS267" s="0"/>
      <c r="BYT267" s="0"/>
      <c r="BYU267" s="0"/>
      <c r="BYV267" s="0"/>
      <c r="BYW267" s="0"/>
      <c r="BYX267" s="0"/>
      <c r="BYY267" s="0"/>
      <c r="BYZ267" s="0"/>
      <c r="BZA267" s="0"/>
      <c r="BZB267" s="0"/>
      <c r="BZC267" s="0"/>
      <c r="BZD267" s="0"/>
      <c r="BZE267" s="0"/>
      <c r="BZF267" s="0"/>
      <c r="BZG267" s="0"/>
      <c r="BZH267" s="0"/>
      <c r="BZI267" s="0"/>
      <c r="BZJ267" s="0"/>
      <c r="BZK267" s="0"/>
      <c r="BZL267" s="0"/>
      <c r="BZM267" s="0"/>
      <c r="BZN267" s="0"/>
      <c r="BZO267" s="0"/>
      <c r="BZP267" s="0"/>
      <c r="BZQ267" s="0"/>
      <c r="BZR267" s="0"/>
      <c r="BZS267" s="0"/>
      <c r="BZT267" s="0"/>
      <c r="BZU267" s="0"/>
      <c r="BZV267" s="0"/>
      <c r="BZW267" s="0"/>
      <c r="BZX267" s="0"/>
      <c r="BZY267" s="0"/>
      <c r="BZZ267" s="0"/>
      <c r="CAA267" s="0"/>
      <c r="CAB267" s="0"/>
      <c r="CAC267" s="0"/>
      <c r="CAD267" s="0"/>
      <c r="CAE267" s="0"/>
      <c r="CAF267" s="0"/>
      <c r="CAG267" s="0"/>
      <c r="CAH267" s="0"/>
      <c r="CAI267" s="0"/>
      <c r="CAJ267" s="0"/>
      <c r="CAK267" s="0"/>
      <c r="CAL267" s="0"/>
      <c r="CAM267" s="0"/>
      <c r="CAN267" s="0"/>
      <c r="CAO267" s="0"/>
      <c r="CAP267" s="0"/>
      <c r="CAQ267" s="0"/>
      <c r="CAR267" s="0"/>
      <c r="CAS267" s="0"/>
      <c r="CAT267" s="0"/>
      <c r="CAU267" s="0"/>
      <c r="CAV267" s="0"/>
      <c r="CAW267" s="0"/>
      <c r="CAX267" s="0"/>
      <c r="CAY267" s="0"/>
      <c r="CAZ267" s="0"/>
      <c r="CBA267" s="0"/>
      <c r="CBB267" s="0"/>
      <c r="CBC267" s="0"/>
      <c r="CBD267" s="0"/>
      <c r="CBE267" s="0"/>
      <c r="CBF267" s="0"/>
      <c r="CBG267" s="0"/>
      <c r="CBH267" s="0"/>
      <c r="CBI267" s="0"/>
      <c r="CBJ267" s="0"/>
      <c r="CBK267" s="0"/>
      <c r="CBL267" s="0"/>
      <c r="CBM267" s="0"/>
      <c r="CBN267" s="0"/>
      <c r="CBO267" s="0"/>
      <c r="CBP267" s="0"/>
      <c r="CBQ267" s="0"/>
      <c r="CBR267" s="0"/>
      <c r="CBS267" s="0"/>
      <c r="CBT267" s="0"/>
      <c r="CBU267" s="0"/>
      <c r="CBV267" s="0"/>
      <c r="CBW267" s="0"/>
      <c r="CBX267" s="0"/>
      <c r="CBY267" s="0"/>
      <c r="CBZ267" s="0"/>
      <c r="CCA267" s="0"/>
      <c r="CCB267" s="0"/>
      <c r="CCC267" s="0"/>
      <c r="CCD267" s="0"/>
      <c r="CCE267" s="0"/>
      <c r="CCF267" s="0"/>
      <c r="CCG267" s="0"/>
      <c r="CCH267" s="0"/>
      <c r="CCI267" s="0"/>
      <c r="CCJ267" s="0"/>
      <c r="CCK267" s="0"/>
      <c r="CCL267" s="0"/>
      <c r="CCM267" s="0"/>
      <c r="CCN267" s="0"/>
      <c r="CCO267" s="0"/>
      <c r="CCP267" s="0"/>
      <c r="CCQ267" s="0"/>
      <c r="CCR267" s="0"/>
      <c r="CCS267" s="0"/>
      <c r="CCT267" s="0"/>
      <c r="CCU267" s="0"/>
      <c r="CCV267" s="0"/>
      <c r="CCW267" s="0"/>
      <c r="CCX267" s="0"/>
      <c r="CCY267" s="0"/>
      <c r="CCZ267" s="0"/>
      <c r="CDA267" s="0"/>
      <c r="CDB267" s="0"/>
      <c r="CDC267" s="0"/>
      <c r="CDD267" s="0"/>
      <c r="CDE267" s="0"/>
      <c r="CDF267" s="0"/>
      <c r="CDG267" s="0"/>
      <c r="CDH267" s="0"/>
      <c r="CDI267" s="0"/>
      <c r="CDJ267" s="0"/>
      <c r="CDK267" s="0"/>
      <c r="CDL267" s="0"/>
      <c r="CDM267" s="0"/>
      <c r="CDN267" s="0"/>
      <c r="CDO267" s="0"/>
      <c r="CDP267" s="0"/>
      <c r="CDQ267" s="0"/>
      <c r="CDR267" s="0"/>
      <c r="CDS267" s="0"/>
      <c r="CDT267" s="0"/>
      <c r="CDU267" s="0"/>
      <c r="CDV267" s="0"/>
      <c r="CDW267" s="0"/>
      <c r="CDX267" s="0"/>
      <c r="CDY267" s="0"/>
      <c r="CDZ267" s="0"/>
      <c r="CEA267" s="0"/>
      <c r="CEB267" s="0"/>
      <c r="CEC267" s="0"/>
      <c r="CED267" s="0"/>
      <c r="CEE267" s="0"/>
      <c r="CEF267" s="0"/>
      <c r="CEG267" s="0"/>
      <c r="CEH267" s="0"/>
      <c r="CEI267" s="0"/>
      <c r="CEJ267" s="0"/>
      <c r="CEK267" s="0"/>
      <c r="CEL267" s="0"/>
      <c r="CEM267" s="0"/>
      <c r="CEN267" s="0"/>
      <c r="CEO267" s="0"/>
      <c r="CEP267" s="0"/>
      <c r="CEQ267" s="0"/>
      <c r="CER267" s="0"/>
      <c r="CES267" s="0"/>
      <c r="CET267" s="0"/>
      <c r="CEU267" s="0"/>
      <c r="CEV267" s="0"/>
      <c r="CEW267" s="0"/>
      <c r="CEX267" s="0"/>
      <c r="CEY267" s="0"/>
      <c r="CEZ267" s="0"/>
      <c r="CFA267" s="0"/>
      <c r="CFB267" s="0"/>
      <c r="CFC267" s="0"/>
      <c r="CFD267" s="0"/>
      <c r="CFE267" s="0"/>
      <c r="CFF267" s="0"/>
      <c r="CFG267" s="0"/>
      <c r="CFH267" s="0"/>
      <c r="CFI267" s="0"/>
      <c r="CFJ267" s="0"/>
      <c r="CFK267" s="0"/>
      <c r="CFL267" s="0"/>
      <c r="CFM267" s="0"/>
      <c r="CFN267" s="0"/>
      <c r="CFO267" s="0"/>
      <c r="CFP267" s="0"/>
      <c r="CFQ267" s="0"/>
      <c r="CFR267" s="0"/>
      <c r="CFS267" s="0"/>
      <c r="CFT267" s="0"/>
      <c r="CFU267" s="0"/>
      <c r="CFV267" s="0"/>
      <c r="CFW267" s="0"/>
      <c r="CFX267" s="0"/>
      <c r="CFY267" s="0"/>
      <c r="CFZ267" s="0"/>
      <c r="CGA267" s="0"/>
      <c r="CGB267" s="0"/>
      <c r="CGC267" s="0"/>
      <c r="CGD267" s="0"/>
      <c r="CGE267" s="0"/>
      <c r="CGF267" s="0"/>
      <c r="CGG267" s="0"/>
      <c r="CGH267" s="0"/>
      <c r="CGI267" s="0"/>
      <c r="CGJ267" s="0"/>
      <c r="CGK267" s="0"/>
      <c r="CGL267" s="0"/>
      <c r="CGM267" s="0"/>
      <c r="CGN267" s="0"/>
      <c r="CGO267" s="0"/>
      <c r="CGP267" s="0"/>
      <c r="CGQ267" s="0"/>
      <c r="CGR267" s="0"/>
      <c r="CGS267" s="0"/>
      <c r="CGT267" s="0"/>
      <c r="CGU267" s="0"/>
      <c r="CGV267" s="0"/>
      <c r="CGW267" s="0"/>
      <c r="CGX267" s="0"/>
      <c r="CGY267" s="0"/>
      <c r="CGZ267" s="0"/>
      <c r="CHA267" s="0"/>
      <c r="CHB267" s="0"/>
      <c r="CHC267" s="0"/>
      <c r="CHD267" s="0"/>
      <c r="CHE267" s="0"/>
      <c r="CHF267" s="0"/>
      <c r="CHG267" s="0"/>
      <c r="CHH267" s="0"/>
      <c r="CHI267" s="0"/>
      <c r="CHJ267" s="0"/>
      <c r="CHK267" s="0"/>
      <c r="CHL267" s="0"/>
      <c r="CHM267" s="0"/>
      <c r="CHN267" s="0"/>
      <c r="CHO267" s="0"/>
      <c r="CHP267" s="0"/>
      <c r="CHQ267" s="0"/>
      <c r="CHR267" s="0"/>
      <c r="CHS267" s="0"/>
      <c r="CHT267" s="0"/>
      <c r="CHU267" s="0"/>
      <c r="CHV267" s="0"/>
      <c r="CHW267" s="0"/>
      <c r="CHX267" s="0"/>
      <c r="CHY267" s="0"/>
      <c r="CHZ267" s="0"/>
      <c r="CIA267" s="0"/>
      <c r="CIB267" s="0"/>
      <c r="CIC267" s="0"/>
      <c r="CID267" s="0"/>
      <c r="CIE267" s="0"/>
      <c r="CIF267" s="0"/>
      <c r="CIG267" s="0"/>
      <c r="CIH267" s="0"/>
      <c r="CII267" s="0"/>
      <c r="CIJ267" s="0"/>
      <c r="CIK267" s="0"/>
      <c r="CIL267" s="0"/>
      <c r="CIM267" s="0"/>
      <c r="CIN267" s="0"/>
      <c r="CIO267" s="0"/>
      <c r="CIP267" s="0"/>
      <c r="CIQ267" s="0"/>
      <c r="CIR267" s="0"/>
      <c r="CIS267" s="0"/>
      <c r="CIT267" s="0"/>
      <c r="CIU267" s="0"/>
      <c r="CIV267" s="0"/>
      <c r="CIW267" s="0"/>
      <c r="CIX267" s="0"/>
      <c r="CIY267" s="0"/>
      <c r="CIZ267" s="0"/>
      <c r="CJA267" s="0"/>
      <c r="CJB267" s="0"/>
      <c r="CJC267" s="0"/>
      <c r="CJD267" s="0"/>
      <c r="CJE267" s="0"/>
      <c r="CJF267" s="0"/>
      <c r="CJG267" s="0"/>
      <c r="CJH267" s="0"/>
      <c r="CJI267" s="0"/>
      <c r="CJJ267" s="0"/>
      <c r="CJK267" s="0"/>
      <c r="CJL267" s="0"/>
      <c r="CJM267" s="0"/>
      <c r="CJN267" s="0"/>
      <c r="CJO267" s="0"/>
      <c r="CJP267" s="0"/>
      <c r="CJQ267" s="0"/>
      <c r="CJR267" s="0"/>
      <c r="CJS267" s="0"/>
      <c r="CJT267" s="0"/>
      <c r="CJU267" s="0"/>
      <c r="CJV267" s="0"/>
      <c r="CJW267" s="0"/>
      <c r="CJX267" s="0"/>
      <c r="CJY267" s="0"/>
      <c r="CJZ267" s="0"/>
      <c r="CKA267" s="0"/>
      <c r="CKB267" s="0"/>
      <c r="CKC267" s="0"/>
      <c r="CKD267" s="0"/>
      <c r="CKE267" s="0"/>
      <c r="CKF267" s="0"/>
      <c r="CKG267" s="0"/>
      <c r="CKH267" s="0"/>
      <c r="CKI267" s="0"/>
      <c r="CKJ267" s="0"/>
      <c r="CKK267" s="0"/>
      <c r="CKL267" s="0"/>
      <c r="CKM267" s="0"/>
      <c r="CKN267" s="0"/>
      <c r="CKO267" s="0"/>
      <c r="CKP267" s="0"/>
      <c r="CKQ267" s="0"/>
      <c r="CKR267" s="0"/>
      <c r="CKS267" s="0"/>
      <c r="CKT267" s="0"/>
      <c r="CKU267" s="0"/>
      <c r="CKV267" s="0"/>
      <c r="CKW267" s="0"/>
      <c r="CKX267" s="0"/>
      <c r="CKY267" s="0"/>
      <c r="CKZ267" s="0"/>
      <c r="CLA267" s="0"/>
      <c r="CLB267" s="0"/>
      <c r="CLC267" s="0"/>
      <c r="CLD267" s="0"/>
      <c r="CLE267" s="0"/>
      <c r="CLF267" s="0"/>
      <c r="CLG267" s="0"/>
      <c r="CLH267" s="0"/>
      <c r="CLI267" s="0"/>
      <c r="CLJ267" s="0"/>
      <c r="CLK267" s="0"/>
      <c r="CLL267" s="0"/>
      <c r="CLM267" s="0"/>
      <c r="CLN267" s="0"/>
      <c r="CLO267" s="0"/>
      <c r="CLP267" s="0"/>
      <c r="CLQ267" s="0"/>
      <c r="CLR267" s="0"/>
      <c r="CLS267" s="0"/>
      <c r="CLT267" s="0"/>
      <c r="CLU267" s="0"/>
      <c r="CLV267" s="0"/>
      <c r="CLW267" s="0"/>
      <c r="CLX267" s="0"/>
      <c r="CLY267" s="0"/>
      <c r="CLZ267" s="0"/>
      <c r="CMA267" s="0"/>
      <c r="CMB267" s="0"/>
      <c r="CMC267" s="0"/>
      <c r="CMD267" s="0"/>
      <c r="CME267" s="0"/>
      <c r="CMF267" s="0"/>
      <c r="CMG267" s="0"/>
      <c r="CMH267" s="0"/>
      <c r="CMI267" s="0"/>
      <c r="CMJ267" s="0"/>
      <c r="CMK267" s="0"/>
      <c r="CML267" s="0"/>
      <c r="CMM267" s="0"/>
      <c r="CMN267" s="0"/>
      <c r="CMO267" s="0"/>
      <c r="CMP267" s="0"/>
      <c r="CMQ267" s="0"/>
      <c r="CMR267" s="0"/>
      <c r="CMS267" s="0"/>
      <c r="CMT267" s="0"/>
      <c r="CMU267" s="0"/>
      <c r="CMV267" s="0"/>
      <c r="CMW267" s="0"/>
      <c r="CMX267" s="0"/>
      <c r="CMY267" s="0"/>
      <c r="CMZ267" s="0"/>
      <c r="CNA267" s="0"/>
      <c r="CNB267" s="0"/>
      <c r="CNC267" s="0"/>
      <c r="CND267" s="0"/>
      <c r="CNE267" s="0"/>
      <c r="CNF267" s="0"/>
      <c r="CNG267" s="0"/>
      <c r="CNH267" s="0"/>
      <c r="CNI267" s="0"/>
      <c r="CNJ267" s="0"/>
      <c r="CNK267" s="0"/>
      <c r="CNL267" s="0"/>
      <c r="CNM267" s="0"/>
      <c r="CNN267" s="0"/>
      <c r="CNO267" s="0"/>
      <c r="CNP267" s="0"/>
      <c r="CNQ267" s="0"/>
      <c r="CNR267" s="0"/>
      <c r="CNS267" s="0"/>
      <c r="CNT267" s="0"/>
      <c r="CNU267" s="0"/>
      <c r="CNV267" s="0"/>
      <c r="CNW267" s="0"/>
      <c r="CNX267" s="0"/>
      <c r="CNY267" s="0"/>
      <c r="CNZ267" s="0"/>
      <c r="COA267" s="0"/>
      <c r="COB267" s="0"/>
      <c r="COC267" s="0"/>
      <c r="COD267" s="0"/>
      <c r="COE267" s="0"/>
      <c r="COF267" s="0"/>
      <c r="COG267" s="0"/>
      <c r="COH267" s="0"/>
      <c r="COI267" s="0"/>
      <c r="COJ267" s="0"/>
      <c r="COK267" s="0"/>
      <c r="COL267" s="0"/>
      <c r="COM267" s="0"/>
      <c r="CON267" s="0"/>
      <c r="COO267" s="0"/>
      <c r="COP267" s="0"/>
      <c r="COQ267" s="0"/>
      <c r="COR267" s="0"/>
      <c r="COS267" s="0"/>
      <c r="COT267" s="0"/>
      <c r="COU267" s="0"/>
      <c r="COV267" s="0"/>
      <c r="COW267" s="0"/>
      <c r="COX267" s="0"/>
      <c r="COY267" s="0"/>
      <c r="COZ267" s="0"/>
      <c r="CPA267" s="0"/>
      <c r="CPB267" s="0"/>
      <c r="CPC267" s="0"/>
      <c r="CPD267" s="0"/>
      <c r="CPE267" s="0"/>
      <c r="CPF267" s="0"/>
      <c r="CPG267" s="0"/>
      <c r="CPH267" s="0"/>
      <c r="CPI267" s="0"/>
      <c r="CPJ267" s="0"/>
      <c r="CPK267" s="0"/>
      <c r="CPL267" s="0"/>
      <c r="CPM267" s="0"/>
      <c r="CPN267" s="0"/>
      <c r="CPO267" s="0"/>
      <c r="CPP267" s="0"/>
      <c r="CPQ267" s="0"/>
      <c r="CPR267" s="0"/>
      <c r="CPS267" s="0"/>
      <c r="CPT267" s="0"/>
      <c r="CPU267" s="0"/>
      <c r="CPV267" s="0"/>
      <c r="CPW267" s="0"/>
      <c r="CPX267" s="0"/>
      <c r="CPY267" s="0"/>
      <c r="CPZ267" s="0"/>
      <c r="CQA267" s="0"/>
      <c r="CQB267" s="0"/>
      <c r="CQC267" s="0"/>
      <c r="CQD267" s="0"/>
      <c r="CQE267" s="0"/>
      <c r="CQF267" s="0"/>
      <c r="CQG267" s="0"/>
      <c r="CQH267" s="0"/>
      <c r="CQI267" s="0"/>
      <c r="CQJ267" s="0"/>
      <c r="CQK267" s="0"/>
      <c r="CQL267" s="0"/>
      <c r="CQM267" s="0"/>
      <c r="CQN267" s="0"/>
      <c r="CQO267" s="0"/>
      <c r="CQP267" s="0"/>
      <c r="CQQ267" s="0"/>
      <c r="CQR267" s="0"/>
      <c r="CQS267" s="0"/>
      <c r="CQT267" s="0"/>
      <c r="CQU267" s="0"/>
      <c r="CQV267" s="0"/>
      <c r="CQW267" s="0"/>
      <c r="CQX267" s="0"/>
      <c r="CQY267" s="0"/>
      <c r="CQZ267" s="0"/>
      <c r="CRA267" s="0"/>
      <c r="CRB267" s="0"/>
      <c r="CRC267" s="0"/>
      <c r="CRD267" s="0"/>
      <c r="CRE267" s="0"/>
      <c r="CRF267" s="0"/>
      <c r="CRG267" s="0"/>
      <c r="CRH267" s="0"/>
      <c r="CRI267" s="0"/>
      <c r="CRJ267" s="0"/>
      <c r="CRK267" s="0"/>
      <c r="CRL267" s="0"/>
      <c r="CRM267" s="0"/>
      <c r="CRN267" s="0"/>
      <c r="CRO267" s="0"/>
      <c r="CRP267" s="0"/>
      <c r="CRQ267" s="0"/>
      <c r="CRR267" s="0"/>
      <c r="CRS267" s="0"/>
      <c r="CRT267" s="0"/>
      <c r="CRU267" s="0"/>
      <c r="CRV267" s="0"/>
      <c r="CRW267" s="0"/>
      <c r="CRX267" s="0"/>
      <c r="CRY267" s="0"/>
      <c r="CRZ267" s="0"/>
      <c r="CSA267" s="0"/>
      <c r="CSB267" s="0"/>
      <c r="CSC267" s="0"/>
      <c r="CSD267" s="0"/>
      <c r="CSE267" s="0"/>
      <c r="CSF267" s="0"/>
      <c r="CSG267" s="0"/>
      <c r="CSH267" s="0"/>
      <c r="CSI267" s="0"/>
      <c r="CSJ267" s="0"/>
      <c r="CSK267" s="0"/>
      <c r="CSL267" s="0"/>
      <c r="CSM267" s="0"/>
      <c r="CSN267" s="0"/>
      <c r="CSO267" s="0"/>
      <c r="CSP267" s="0"/>
      <c r="CSQ267" s="0"/>
      <c r="CSR267" s="0"/>
      <c r="CSS267" s="0"/>
      <c r="CST267" s="0"/>
      <c r="CSU267" s="0"/>
      <c r="CSV267" s="0"/>
      <c r="CSW267" s="0"/>
      <c r="CSX267" s="0"/>
      <c r="CSY267" s="0"/>
      <c r="CSZ267" s="0"/>
      <c r="CTA267" s="0"/>
      <c r="CTB267" s="0"/>
      <c r="CTC267" s="0"/>
      <c r="CTD267" s="0"/>
      <c r="CTE267" s="0"/>
      <c r="CTF267" s="0"/>
      <c r="CTG267" s="0"/>
      <c r="CTH267" s="0"/>
      <c r="CTI267" s="0"/>
      <c r="CTJ267" s="0"/>
      <c r="CTK267" s="0"/>
      <c r="CTL267" s="0"/>
      <c r="CTM267" s="0"/>
      <c r="CTN267" s="0"/>
      <c r="CTO267" s="0"/>
      <c r="CTP267" s="0"/>
      <c r="CTQ267" s="0"/>
      <c r="CTR267" s="0"/>
      <c r="CTS267" s="0"/>
      <c r="CTT267" s="0"/>
      <c r="CTU267" s="0"/>
      <c r="CTV267" s="0"/>
      <c r="CTW267" s="0"/>
      <c r="CTX267" s="0"/>
      <c r="CTY267" s="0"/>
      <c r="CTZ267" s="0"/>
      <c r="CUA267" s="0"/>
      <c r="CUB267" s="0"/>
      <c r="CUC267" s="0"/>
      <c r="CUD267" s="0"/>
      <c r="CUE267" s="0"/>
      <c r="CUF267" s="0"/>
      <c r="CUG267" s="0"/>
      <c r="CUH267" s="0"/>
      <c r="CUI267" s="0"/>
      <c r="CUJ267" s="0"/>
      <c r="CUK267" s="0"/>
      <c r="CUL267" s="0"/>
      <c r="CUM267" s="0"/>
      <c r="CUN267" s="0"/>
      <c r="CUO267" s="0"/>
      <c r="CUP267" s="0"/>
      <c r="CUQ267" s="0"/>
      <c r="CUR267" s="0"/>
      <c r="CUS267" s="0"/>
      <c r="CUT267" s="0"/>
      <c r="CUU267" s="0"/>
      <c r="CUV267" s="0"/>
      <c r="CUW267" s="0"/>
      <c r="CUX267" s="0"/>
      <c r="CUY267" s="0"/>
      <c r="CUZ267" s="0"/>
      <c r="CVA267" s="0"/>
      <c r="CVB267" s="0"/>
      <c r="CVC267" s="0"/>
      <c r="CVD267" s="0"/>
      <c r="CVE267" s="0"/>
      <c r="CVF267" s="0"/>
      <c r="CVG267" s="0"/>
      <c r="CVH267" s="0"/>
      <c r="CVI267" s="0"/>
      <c r="CVJ267" s="0"/>
      <c r="CVK267" s="0"/>
      <c r="CVL267" s="0"/>
      <c r="CVM267" s="0"/>
      <c r="CVN267" s="0"/>
      <c r="CVO267" s="0"/>
      <c r="CVP267" s="0"/>
      <c r="CVQ267" s="0"/>
      <c r="CVR267" s="0"/>
      <c r="CVS267" s="0"/>
      <c r="CVT267" s="0"/>
      <c r="CVU267" s="0"/>
      <c r="CVV267" s="0"/>
      <c r="CVW267" s="0"/>
      <c r="CVX267" s="0"/>
      <c r="CVY267" s="0"/>
      <c r="CVZ267" s="0"/>
      <c r="CWA267" s="0"/>
      <c r="CWB267" s="0"/>
      <c r="CWC267" s="0"/>
      <c r="CWD267" s="0"/>
      <c r="CWE267" s="0"/>
      <c r="CWF267" s="0"/>
      <c r="CWG267" s="0"/>
      <c r="CWH267" s="0"/>
      <c r="CWI267" s="0"/>
      <c r="CWJ267" s="0"/>
      <c r="CWK267" s="0"/>
      <c r="CWL267" s="0"/>
      <c r="CWM267" s="0"/>
      <c r="CWN267" s="0"/>
      <c r="CWO267" s="0"/>
      <c r="CWP267" s="0"/>
      <c r="CWQ267" s="0"/>
      <c r="CWR267" s="0"/>
      <c r="CWS267" s="0"/>
      <c r="CWT267" s="0"/>
      <c r="CWU267" s="0"/>
      <c r="CWV267" s="0"/>
      <c r="CWW267" s="0"/>
      <c r="CWX267" s="0"/>
      <c r="CWY267" s="0"/>
      <c r="CWZ267" s="0"/>
      <c r="CXA267" s="0"/>
      <c r="CXB267" s="0"/>
      <c r="CXC267" s="0"/>
      <c r="CXD267" s="0"/>
      <c r="CXE267" s="0"/>
      <c r="CXF267" s="0"/>
      <c r="CXG267" s="0"/>
      <c r="CXH267" s="0"/>
      <c r="CXI267" s="0"/>
      <c r="CXJ267" s="0"/>
      <c r="CXK267" s="0"/>
      <c r="CXL267" s="0"/>
      <c r="CXM267" s="0"/>
      <c r="CXN267" s="0"/>
      <c r="CXO267" s="0"/>
      <c r="CXP267" s="0"/>
      <c r="CXQ267" s="0"/>
      <c r="CXR267" s="0"/>
      <c r="CXS267" s="0"/>
      <c r="CXT267" s="0"/>
      <c r="CXU267" s="0"/>
      <c r="CXV267" s="0"/>
      <c r="CXW267" s="0"/>
      <c r="CXX267" s="0"/>
      <c r="CXY267" s="0"/>
      <c r="CXZ267" s="0"/>
      <c r="CYA267" s="0"/>
      <c r="CYB267" s="0"/>
      <c r="CYC267" s="0"/>
      <c r="CYD267" s="0"/>
      <c r="CYE267" s="0"/>
      <c r="CYF267" s="0"/>
      <c r="CYG267" s="0"/>
      <c r="CYH267" s="0"/>
      <c r="CYI267" s="0"/>
      <c r="CYJ267" s="0"/>
      <c r="CYK267" s="0"/>
      <c r="CYL267" s="0"/>
      <c r="CYM267" s="0"/>
      <c r="CYN267" s="0"/>
      <c r="CYO267" s="0"/>
      <c r="CYP267" s="0"/>
      <c r="CYQ267" s="0"/>
      <c r="CYR267" s="0"/>
      <c r="CYS267" s="0"/>
      <c r="CYT267" s="0"/>
      <c r="CYU267" s="0"/>
      <c r="CYV267" s="0"/>
      <c r="CYW267" s="0"/>
      <c r="CYX267" s="0"/>
      <c r="CYY267" s="0"/>
      <c r="CYZ267" s="0"/>
      <c r="CZA267" s="0"/>
      <c r="CZB267" s="0"/>
      <c r="CZC267" s="0"/>
      <c r="CZD267" s="0"/>
      <c r="CZE267" s="0"/>
      <c r="CZF267" s="0"/>
      <c r="CZG267" s="0"/>
      <c r="CZH267" s="0"/>
      <c r="CZI267" s="0"/>
      <c r="CZJ267" s="0"/>
      <c r="CZK267" s="0"/>
      <c r="CZL267" s="0"/>
      <c r="CZM267" s="0"/>
      <c r="CZN267" s="0"/>
      <c r="CZO267" s="0"/>
      <c r="CZP267" s="0"/>
      <c r="CZQ267" s="0"/>
      <c r="CZR267" s="0"/>
      <c r="CZS267" s="0"/>
      <c r="CZT267" s="0"/>
      <c r="CZU267" s="0"/>
      <c r="CZV267" s="0"/>
      <c r="CZW267" s="0"/>
      <c r="CZX267" s="0"/>
      <c r="CZY267" s="0"/>
      <c r="CZZ267" s="0"/>
      <c r="DAA267" s="0"/>
      <c r="DAB267" s="0"/>
      <c r="DAC267" s="0"/>
      <c r="DAD267" s="0"/>
      <c r="DAE267" s="0"/>
      <c r="DAF267" s="0"/>
      <c r="DAG267" s="0"/>
      <c r="DAH267" s="0"/>
      <c r="DAI267" s="0"/>
      <c r="DAJ267" s="0"/>
      <c r="DAK267" s="0"/>
      <c r="DAL267" s="0"/>
      <c r="DAM267" s="0"/>
      <c r="DAN267" s="0"/>
      <c r="DAO267" s="0"/>
      <c r="DAP267" s="0"/>
      <c r="DAQ267" s="0"/>
      <c r="DAR267" s="0"/>
      <c r="DAS267" s="0"/>
      <c r="DAT267" s="0"/>
      <c r="DAU267" s="0"/>
      <c r="DAV267" s="0"/>
      <c r="DAW267" s="0"/>
      <c r="DAX267" s="0"/>
      <c r="DAY267" s="0"/>
      <c r="DAZ267" s="0"/>
      <c r="DBA267" s="0"/>
      <c r="DBB267" s="0"/>
      <c r="DBC267" s="0"/>
      <c r="DBD267" s="0"/>
      <c r="DBE267" s="0"/>
      <c r="DBF267" s="0"/>
      <c r="DBG267" s="0"/>
      <c r="DBH267" s="0"/>
      <c r="DBI267" s="0"/>
      <c r="DBJ267" s="0"/>
      <c r="DBK267" s="0"/>
      <c r="DBL267" s="0"/>
      <c r="DBM267" s="0"/>
      <c r="DBN267" s="0"/>
      <c r="DBO267" s="0"/>
      <c r="DBP267" s="0"/>
      <c r="DBQ267" s="0"/>
      <c r="DBR267" s="0"/>
      <c r="DBS267" s="0"/>
      <c r="DBT267" s="0"/>
      <c r="DBU267" s="0"/>
      <c r="DBV267" s="0"/>
      <c r="DBW267" s="0"/>
      <c r="DBX267" s="0"/>
      <c r="DBY267" s="0"/>
      <c r="DBZ267" s="0"/>
      <c r="DCA267" s="0"/>
      <c r="DCB267" s="0"/>
      <c r="DCC267" s="0"/>
      <c r="DCD267" s="0"/>
      <c r="DCE267" s="0"/>
      <c r="DCF267" s="0"/>
      <c r="DCG267" s="0"/>
      <c r="DCH267" s="0"/>
      <c r="DCI267" s="0"/>
      <c r="DCJ267" s="0"/>
      <c r="DCK267" s="0"/>
      <c r="DCL267" s="0"/>
      <c r="DCM267" s="0"/>
      <c r="DCN267" s="0"/>
      <c r="DCO267" s="0"/>
      <c r="DCP267" s="0"/>
      <c r="DCQ267" s="0"/>
      <c r="DCR267" s="0"/>
      <c r="DCS267" s="0"/>
      <c r="DCT267" s="0"/>
      <c r="DCU267" s="0"/>
      <c r="DCV267" s="0"/>
      <c r="DCW267" s="0"/>
      <c r="DCX267" s="0"/>
      <c r="DCY267" s="0"/>
      <c r="DCZ267" s="0"/>
      <c r="DDA267" s="0"/>
      <c r="DDB267" s="0"/>
      <c r="DDC267" s="0"/>
      <c r="DDD267" s="0"/>
      <c r="DDE267" s="0"/>
      <c r="DDF267" s="0"/>
      <c r="DDG267" s="0"/>
      <c r="DDH267" s="0"/>
      <c r="DDI267" s="0"/>
      <c r="DDJ267" s="0"/>
      <c r="DDK267" s="0"/>
      <c r="DDL267" s="0"/>
      <c r="DDM267" s="0"/>
      <c r="DDN267" s="0"/>
      <c r="DDO267" s="0"/>
      <c r="DDP267" s="0"/>
      <c r="DDQ267" s="0"/>
      <c r="DDR267" s="0"/>
      <c r="DDS267" s="0"/>
      <c r="DDT267" s="0"/>
      <c r="DDU267" s="0"/>
      <c r="DDV267" s="0"/>
      <c r="DDW267" s="0"/>
      <c r="DDX267" s="0"/>
      <c r="DDY267" s="0"/>
      <c r="DDZ267" s="0"/>
      <c r="DEA267" s="0"/>
      <c r="DEB267" s="0"/>
      <c r="DEC267" s="0"/>
      <c r="DED267" s="0"/>
      <c r="DEE267" s="0"/>
      <c r="DEF267" s="0"/>
      <c r="DEG267" s="0"/>
      <c r="DEH267" s="0"/>
      <c r="DEI267" s="0"/>
      <c r="DEJ267" s="0"/>
      <c r="DEK267" s="0"/>
      <c r="DEL267" s="0"/>
      <c r="DEM267" s="0"/>
      <c r="DEN267" s="0"/>
      <c r="DEO267" s="0"/>
      <c r="DEP267" s="0"/>
      <c r="DEQ267" s="0"/>
      <c r="DER267" s="0"/>
      <c r="DES267" s="0"/>
      <c r="DET267" s="0"/>
      <c r="DEU267" s="0"/>
      <c r="DEV267" s="0"/>
      <c r="DEW267" s="0"/>
      <c r="DEX267" s="0"/>
      <c r="DEY267" s="0"/>
      <c r="DEZ267" s="0"/>
      <c r="DFA267" s="0"/>
      <c r="DFB267" s="0"/>
      <c r="DFC267" s="0"/>
      <c r="DFD267" s="0"/>
      <c r="DFE267" s="0"/>
      <c r="DFF267" s="0"/>
      <c r="DFG267" s="0"/>
      <c r="DFH267" s="0"/>
      <c r="DFI267" s="0"/>
      <c r="DFJ267" s="0"/>
      <c r="DFK267" s="0"/>
      <c r="DFL267" s="0"/>
      <c r="DFM267" s="0"/>
      <c r="DFN267" s="0"/>
      <c r="DFO267" s="0"/>
      <c r="DFP267" s="0"/>
      <c r="DFQ267" s="0"/>
      <c r="DFR267" s="0"/>
      <c r="DFS267" s="0"/>
      <c r="DFT267" s="0"/>
      <c r="DFU267" s="0"/>
      <c r="DFV267" s="0"/>
      <c r="DFW267" s="0"/>
      <c r="DFX267" s="0"/>
      <c r="DFY267" s="0"/>
      <c r="DFZ267" s="0"/>
      <c r="DGA267" s="0"/>
      <c r="DGB267" s="0"/>
      <c r="DGC267" s="0"/>
      <c r="DGD267" s="0"/>
      <c r="DGE267" s="0"/>
      <c r="DGF267" s="0"/>
      <c r="DGG267" s="0"/>
      <c r="DGH267" s="0"/>
      <c r="DGI267" s="0"/>
      <c r="DGJ267" s="0"/>
      <c r="DGK267" s="0"/>
      <c r="DGL267" s="0"/>
      <c r="DGM267" s="0"/>
      <c r="DGN267" s="0"/>
      <c r="DGO267" s="0"/>
      <c r="DGP267" s="0"/>
      <c r="DGQ267" s="0"/>
      <c r="DGR267" s="0"/>
      <c r="DGS267" s="0"/>
      <c r="DGT267" s="0"/>
      <c r="DGU267" s="0"/>
      <c r="DGV267" s="0"/>
      <c r="DGW267" s="0"/>
      <c r="DGX267" s="0"/>
      <c r="DGY267" s="0"/>
      <c r="DGZ267" s="0"/>
      <c r="DHA267" s="0"/>
      <c r="DHB267" s="0"/>
      <c r="DHC267" s="0"/>
      <c r="DHD267" s="0"/>
      <c r="DHE267" s="0"/>
      <c r="DHF267" s="0"/>
      <c r="DHG267" s="0"/>
      <c r="DHH267" s="0"/>
      <c r="DHI267" s="0"/>
      <c r="DHJ267" s="0"/>
      <c r="DHK267" s="0"/>
      <c r="DHL267" s="0"/>
      <c r="DHM267" s="0"/>
      <c r="DHN267" s="0"/>
      <c r="DHO267" s="0"/>
      <c r="DHP267" s="0"/>
      <c r="DHQ267" s="0"/>
      <c r="DHR267" s="0"/>
      <c r="DHS267" s="0"/>
      <c r="DHT267" s="0"/>
      <c r="DHU267" s="0"/>
      <c r="DHV267" s="0"/>
      <c r="DHW267" s="0"/>
      <c r="DHX267" s="0"/>
      <c r="DHY267" s="0"/>
      <c r="DHZ267" s="0"/>
      <c r="DIA267" s="0"/>
      <c r="DIB267" s="0"/>
      <c r="DIC267" s="0"/>
      <c r="DID267" s="0"/>
      <c r="DIE267" s="0"/>
      <c r="DIF267" s="0"/>
      <c r="DIG267" s="0"/>
      <c r="DIH267" s="0"/>
      <c r="DII267" s="0"/>
      <c r="DIJ267" s="0"/>
      <c r="DIK267" s="0"/>
      <c r="DIL267" s="0"/>
      <c r="DIM267" s="0"/>
      <c r="DIN267" s="0"/>
      <c r="DIO267" s="0"/>
      <c r="DIP267" s="0"/>
      <c r="DIQ267" s="0"/>
      <c r="DIR267" s="0"/>
      <c r="DIS267" s="0"/>
      <c r="DIT267" s="0"/>
      <c r="DIU267" s="0"/>
      <c r="DIV267" s="0"/>
      <c r="DIW267" s="0"/>
      <c r="DIX267" s="0"/>
      <c r="DIY267" s="0"/>
      <c r="DIZ267" s="0"/>
      <c r="DJA267" s="0"/>
      <c r="DJB267" s="0"/>
      <c r="DJC267" s="0"/>
      <c r="DJD267" s="0"/>
      <c r="DJE267" s="0"/>
      <c r="DJF267" s="0"/>
      <c r="DJG267" s="0"/>
      <c r="DJH267" s="0"/>
      <c r="DJI267" s="0"/>
      <c r="DJJ267" s="0"/>
      <c r="DJK267" s="0"/>
      <c r="DJL267" s="0"/>
      <c r="DJM267" s="0"/>
      <c r="DJN267" s="0"/>
      <c r="DJO267" s="0"/>
      <c r="DJP267" s="0"/>
      <c r="DJQ267" s="0"/>
      <c r="DJR267" s="0"/>
      <c r="DJS267" s="0"/>
      <c r="DJT267" s="0"/>
      <c r="DJU267" s="0"/>
      <c r="DJV267" s="0"/>
      <c r="DJW267" s="0"/>
      <c r="DJX267" s="0"/>
      <c r="DJY267" s="0"/>
      <c r="DJZ267" s="0"/>
      <c r="DKA267" s="0"/>
      <c r="DKB267" s="0"/>
      <c r="DKC267" s="0"/>
      <c r="DKD267" s="0"/>
      <c r="DKE267" s="0"/>
      <c r="DKF267" s="0"/>
      <c r="DKG267" s="0"/>
      <c r="DKH267" s="0"/>
      <c r="DKI267" s="0"/>
      <c r="DKJ267" s="0"/>
      <c r="DKK267" s="0"/>
      <c r="DKL267" s="0"/>
      <c r="DKM267" s="0"/>
      <c r="DKN267" s="0"/>
      <c r="DKO267" s="0"/>
      <c r="DKP267" s="0"/>
      <c r="DKQ267" s="0"/>
      <c r="DKR267" s="0"/>
      <c r="DKS267" s="0"/>
      <c r="DKT267" s="0"/>
      <c r="DKU267" s="0"/>
      <c r="DKV267" s="0"/>
      <c r="DKW267" s="0"/>
      <c r="DKX267" s="0"/>
      <c r="DKY267" s="0"/>
      <c r="DKZ267" s="0"/>
      <c r="DLA267" s="0"/>
      <c r="DLB267" s="0"/>
      <c r="DLC267" s="0"/>
      <c r="DLD267" s="0"/>
      <c r="DLE267" s="0"/>
      <c r="DLF267" s="0"/>
      <c r="DLG267" s="0"/>
      <c r="DLH267" s="0"/>
      <c r="DLI267" s="0"/>
      <c r="DLJ267" s="0"/>
      <c r="DLK267" s="0"/>
      <c r="DLL267" s="0"/>
      <c r="DLM267" s="0"/>
      <c r="DLN267" s="0"/>
      <c r="DLO267" s="0"/>
      <c r="DLP267" s="0"/>
      <c r="DLQ267" s="0"/>
      <c r="DLR267" s="0"/>
      <c r="DLS267" s="0"/>
      <c r="DLT267" s="0"/>
      <c r="DLU267" s="0"/>
      <c r="DLV267" s="0"/>
      <c r="DLW267" s="0"/>
      <c r="DLX267" s="0"/>
      <c r="DLY267" s="0"/>
      <c r="DLZ267" s="0"/>
      <c r="DMA267" s="0"/>
      <c r="DMB267" s="0"/>
      <c r="DMC267" s="0"/>
      <c r="DMD267" s="0"/>
      <c r="DME267" s="0"/>
      <c r="DMF267" s="0"/>
      <c r="DMG267" s="0"/>
      <c r="DMH267" s="0"/>
      <c r="DMI267" s="0"/>
      <c r="DMJ267" s="0"/>
      <c r="DMK267" s="0"/>
      <c r="DML267" s="0"/>
      <c r="DMM267" s="0"/>
      <c r="DMN267" s="0"/>
      <c r="DMO267" s="0"/>
      <c r="DMP267" s="0"/>
      <c r="DMQ267" s="0"/>
      <c r="DMR267" s="0"/>
      <c r="DMS267" s="0"/>
      <c r="DMT267" s="0"/>
      <c r="DMU267" s="0"/>
      <c r="DMV267" s="0"/>
      <c r="DMW267" s="0"/>
      <c r="DMX267" s="0"/>
      <c r="DMY267" s="0"/>
      <c r="DMZ267" s="0"/>
      <c r="DNA267" s="0"/>
      <c r="DNB267" s="0"/>
      <c r="DNC267" s="0"/>
      <c r="DND267" s="0"/>
      <c r="DNE267" s="0"/>
      <c r="DNF267" s="0"/>
      <c r="DNG267" s="0"/>
      <c r="DNH267" s="0"/>
      <c r="DNI267" s="0"/>
      <c r="DNJ267" s="0"/>
      <c r="DNK267" s="0"/>
      <c r="DNL267" s="0"/>
      <c r="DNM267" s="0"/>
      <c r="DNN267" s="0"/>
      <c r="DNO267" s="0"/>
      <c r="DNP267" s="0"/>
      <c r="DNQ267" s="0"/>
      <c r="DNR267" s="0"/>
      <c r="DNS267" s="0"/>
      <c r="DNT267" s="0"/>
      <c r="DNU267" s="0"/>
      <c r="DNV267" s="0"/>
      <c r="DNW267" s="0"/>
      <c r="DNX267" s="0"/>
      <c r="DNY267" s="0"/>
      <c r="DNZ267" s="0"/>
      <c r="DOA267" s="0"/>
      <c r="DOB267" s="0"/>
      <c r="DOC267" s="0"/>
      <c r="DOD267" s="0"/>
      <c r="DOE267" s="0"/>
      <c r="DOF267" s="0"/>
      <c r="DOG267" s="0"/>
      <c r="DOH267" s="0"/>
      <c r="DOI267" s="0"/>
      <c r="DOJ267" s="0"/>
      <c r="DOK267" s="0"/>
      <c r="DOL267" s="0"/>
      <c r="DOM267" s="0"/>
      <c r="DON267" s="0"/>
      <c r="DOO267" s="0"/>
      <c r="DOP267" s="0"/>
      <c r="DOQ267" s="0"/>
      <c r="DOR267" s="0"/>
      <c r="DOS267" s="0"/>
      <c r="DOT267" s="0"/>
      <c r="DOU267" s="0"/>
      <c r="DOV267" s="0"/>
      <c r="DOW267" s="0"/>
      <c r="DOX267" s="0"/>
      <c r="DOY267" s="0"/>
      <c r="DOZ267" s="0"/>
      <c r="DPA267" s="0"/>
      <c r="DPB267" s="0"/>
      <c r="DPC267" s="0"/>
      <c r="DPD267" s="0"/>
      <c r="DPE267" s="0"/>
      <c r="DPF267" s="0"/>
      <c r="DPG267" s="0"/>
      <c r="DPH267" s="0"/>
      <c r="DPI267" s="0"/>
      <c r="DPJ267" s="0"/>
      <c r="DPK267" s="0"/>
      <c r="DPL267" s="0"/>
      <c r="DPM267" s="0"/>
      <c r="DPN267" s="0"/>
      <c r="DPO267" s="0"/>
      <c r="DPP267" s="0"/>
      <c r="DPQ267" s="0"/>
      <c r="DPR267" s="0"/>
      <c r="DPS267" s="0"/>
      <c r="DPT267" s="0"/>
      <c r="DPU267" s="0"/>
      <c r="DPV267" s="0"/>
      <c r="DPW267" s="0"/>
      <c r="DPX267" s="0"/>
      <c r="DPY267" s="0"/>
      <c r="DPZ267" s="0"/>
      <c r="DQA267" s="0"/>
      <c r="DQB267" s="0"/>
      <c r="DQC267" s="0"/>
      <c r="DQD267" s="0"/>
      <c r="DQE267" s="0"/>
      <c r="DQF267" s="0"/>
      <c r="DQG267" s="0"/>
      <c r="DQH267" s="0"/>
      <c r="DQI267" s="0"/>
      <c r="DQJ267" s="0"/>
      <c r="DQK267" s="0"/>
      <c r="DQL267" s="0"/>
      <c r="DQM267" s="0"/>
      <c r="DQN267" s="0"/>
      <c r="DQO267" s="0"/>
      <c r="DQP267" s="0"/>
      <c r="DQQ267" s="0"/>
      <c r="DQR267" s="0"/>
      <c r="DQS267" s="0"/>
      <c r="DQT267" s="0"/>
      <c r="DQU267" s="0"/>
      <c r="DQV267" s="0"/>
      <c r="DQW267" s="0"/>
      <c r="DQX267" s="0"/>
      <c r="DQY267" s="0"/>
      <c r="DQZ267" s="0"/>
      <c r="DRA267" s="0"/>
      <c r="DRB267" s="0"/>
      <c r="DRC267" s="0"/>
      <c r="DRD267" s="0"/>
      <c r="DRE267" s="0"/>
      <c r="DRF267" s="0"/>
      <c r="DRG267" s="0"/>
      <c r="DRH267" s="0"/>
      <c r="DRI267" s="0"/>
      <c r="DRJ267" s="0"/>
      <c r="DRK267" s="0"/>
      <c r="DRL267" s="0"/>
      <c r="DRM267" s="0"/>
      <c r="DRN267" s="0"/>
      <c r="DRO267" s="0"/>
      <c r="DRP267" s="0"/>
      <c r="DRQ267" s="0"/>
      <c r="DRR267" s="0"/>
      <c r="DRS267" s="0"/>
      <c r="DRT267" s="0"/>
      <c r="DRU267" s="0"/>
      <c r="DRV267" s="0"/>
      <c r="DRW267" s="0"/>
      <c r="DRX267" s="0"/>
      <c r="DRY267" s="0"/>
      <c r="DRZ267" s="0"/>
      <c r="DSA267" s="0"/>
      <c r="DSB267" s="0"/>
      <c r="DSC267" s="0"/>
      <c r="DSD267" s="0"/>
      <c r="DSE267" s="0"/>
      <c r="DSF267" s="0"/>
      <c r="DSG267" s="0"/>
      <c r="DSH267" s="0"/>
      <c r="DSI267" s="0"/>
      <c r="DSJ267" s="0"/>
      <c r="DSK267" s="0"/>
      <c r="DSL267" s="0"/>
      <c r="DSM267" s="0"/>
      <c r="DSN267" s="0"/>
      <c r="DSO267" s="0"/>
      <c r="DSP267" s="0"/>
      <c r="DSQ267" s="0"/>
      <c r="DSR267" s="0"/>
      <c r="DSS267" s="0"/>
      <c r="DST267" s="0"/>
      <c r="DSU267" s="0"/>
      <c r="DSV267" s="0"/>
      <c r="DSW267" s="0"/>
      <c r="DSX267" s="0"/>
      <c r="DSY267" s="0"/>
      <c r="DSZ267" s="0"/>
      <c r="DTA267" s="0"/>
      <c r="DTB267" s="0"/>
      <c r="DTC267" s="0"/>
      <c r="DTD267" s="0"/>
      <c r="DTE267" s="0"/>
      <c r="DTF267" s="0"/>
      <c r="DTG267" s="0"/>
      <c r="DTH267" s="0"/>
      <c r="DTI267" s="0"/>
      <c r="DTJ267" s="0"/>
      <c r="DTK267" s="0"/>
      <c r="DTL267" s="0"/>
      <c r="DTM267" s="0"/>
      <c r="DTN267" s="0"/>
      <c r="DTO267" s="0"/>
      <c r="DTP267" s="0"/>
      <c r="DTQ267" s="0"/>
      <c r="DTR267" s="0"/>
      <c r="DTS267" s="0"/>
      <c r="DTT267" s="0"/>
      <c r="DTU267" s="0"/>
      <c r="DTV267" s="0"/>
      <c r="DTW267" s="0"/>
      <c r="DTX267" s="0"/>
      <c r="DTY267" s="0"/>
      <c r="DTZ267" s="0"/>
      <c r="DUA267" s="0"/>
      <c r="DUB267" s="0"/>
      <c r="DUC267" s="0"/>
      <c r="DUD267" s="0"/>
      <c r="DUE267" s="0"/>
      <c r="DUF267" s="0"/>
      <c r="DUG267" s="0"/>
      <c r="DUH267" s="0"/>
      <c r="DUI267" s="0"/>
      <c r="DUJ267" s="0"/>
      <c r="DUK267" s="0"/>
      <c r="DUL267" s="0"/>
      <c r="DUM267" s="0"/>
      <c r="DUN267" s="0"/>
      <c r="DUO267" s="0"/>
      <c r="DUP267" s="0"/>
      <c r="DUQ267" s="0"/>
      <c r="DUR267" s="0"/>
      <c r="DUS267" s="0"/>
      <c r="DUT267" s="0"/>
      <c r="DUU267" s="0"/>
      <c r="DUV267" s="0"/>
      <c r="DUW267" s="0"/>
      <c r="DUX267" s="0"/>
      <c r="DUY267" s="0"/>
      <c r="DUZ267" s="0"/>
      <c r="DVA267" s="0"/>
      <c r="DVB267" s="0"/>
      <c r="DVC267" s="0"/>
      <c r="DVD267" s="0"/>
      <c r="DVE267" s="0"/>
      <c r="DVF267" s="0"/>
      <c r="DVG267" s="0"/>
      <c r="DVH267" s="0"/>
      <c r="DVI267" s="0"/>
      <c r="DVJ267" s="0"/>
      <c r="DVK267" s="0"/>
      <c r="DVL267" s="0"/>
      <c r="DVM267" s="0"/>
      <c r="DVN267" s="0"/>
      <c r="DVO267" s="0"/>
      <c r="DVP267" s="0"/>
      <c r="DVQ267" s="0"/>
      <c r="DVR267" s="0"/>
      <c r="DVS267" s="0"/>
      <c r="DVT267" s="0"/>
      <c r="DVU267" s="0"/>
      <c r="DVV267" s="0"/>
      <c r="DVW267" s="0"/>
      <c r="DVX267" s="0"/>
      <c r="DVY267" s="0"/>
      <c r="DVZ267" s="0"/>
      <c r="DWA267" s="0"/>
      <c r="DWB267" s="0"/>
      <c r="DWC267" s="0"/>
      <c r="DWD267" s="0"/>
      <c r="DWE267" s="0"/>
      <c r="DWF267" s="0"/>
      <c r="DWG267" s="0"/>
      <c r="DWH267" s="0"/>
      <c r="DWI267" s="0"/>
      <c r="DWJ267" s="0"/>
      <c r="DWK267" s="0"/>
      <c r="DWL267" s="0"/>
      <c r="DWM267" s="0"/>
      <c r="DWN267" s="0"/>
      <c r="DWO267" s="0"/>
      <c r="DWP267" s="0"/>
      <c r="DWQ267" s="0"/>
      <c r="DWR267" s="0"/>
      <c r="DWS267" s="0"/>
      <c r="DWT267" s="0"/>
      <c r="DWU267" s="0"/>
      <c r="DWV267" s="0"/>
      <c r="DWW267" s="0"/>
      <c r="DWX267" s="0"/>
      <c r="DWY267" s="0"/>
      <c r="DWZ267" s="0"/>
      <c r="DXA267" s="0"/>
      <c r="DXB267" s="0"/>
      <c r="DXC267" s="0"/>
      <c r="DXD267" s="0"/>
      <c r="DXE267" s="0"/>
      <c r="DXF267" s="0"/>
      <c r="DXG267" s="0"/>
      <c r="DXH267" s="0"/>
      <c r="DXI267" s="0"/>
      <c r="DXJ267" s="0"/>
      <c r="DXK267" s="0"/>
      <c r="DXL267" s="0"/>
      <c r="DXM267" s="0"/>
      <c r="DXN267" s="0"/>
      <c r="DXO267" s="0"/>
      <c r="DXP267" s="0"/>
      <c r="DXQ267" s="0"/>
      <c r="DXR267" s="0"/>
      <c r="DXS267" s="0"/>
      <c r="DXT267" s="0"/>
      <c r="DXU267" s="0"/>
      <c r="DXV267" s="0"/>
      <c r="DXW267" s="0"/>
      <c r="DXX267" s="0"/>
      <c r="DXY267" s="0"/>
      <c r="DXZ267" s="0"/>
      <c r="DYA267" s="0"/>
      <c r="DYB267" s="0"/>
      <c r="DYC267" s="0"/>
      <c r="DYD267" s="0"/>
      <c r="DYE267" s="0"/>
      <c r="DYF267" s="0"/>
      <c r="DYG267" s="0"/>
      <c r="DYH267" s="0"/>
      <c r="DYI267" s="0"/>
      <c r="DYJ267" s="0"/>
      <c r="DYK267" s="0"/>
      <c r="DYL267" s="0"/>
      <c r="DYM267" s="0"/>
      <c r="DYN267" s="0"/>
      <c r="DYO267" s="0"/>
      <c r="DYP267" s="0"/>
      <c r="DYQ267" s="0"/>
      <c r="DYR267" s="0"/>
      <c r="DYS267" s="0"/>
      <c r="DYT267" s="0"/>
      <c r="DYU267" s="0"/>
      <c r="DYV267" s="0"/>
      <c r="DYW267" s="0"/>
      <c r="DYX267" s="0"/>
      <c r="DYY267" s="0"/>
      <c r="DYZ267" s="0"/>
      <c r="DZA267" s="0"/>
      <c r="DZB267" s="0"/>
      <c r="DZC267" s="0"/>
      <c r="DZD267" s="0"/>
      <c r="DZE267" s="0"/>
      <c r="DZF267" s="0"/>
      <c r="DZG267" s="0"/>
      <c r="DZH267" s="0"/>
      <c r="DZI267" s="0"/>
      <c r="DZJ267" s="0"/>
      <c r="DZK267" s="0"/>
      <c r="DZL267" s="0"/>
      <c r="DZM267" s="0"/>
      <c r="DZN267" s="0"/>
      <c r="DZO267" s="0"/>
      <c r="DZP267" s="0"/>
      <c r="DZQ267" s="0"/>
      <c r="DZR267" s="0"/>
      <c r="DZS267" s="0"/>
      <c r="DZT267" s="0"/>
      <c r="DZU267" s="0"/>
      <c r="DZV267" s="0"/>
      <c r="DZW267" s="0"/>
      <c r="DZX267" s="0"/>
      <c r="DZY267" s="0"/>
      <c r="DZZ267" s="0"/>
      <c r="EAA267" s="0"/>
      <c r="EAB267" s="0"/>
      <c r="EAC267" s="0"/>
      <c r="EAD267" s="0"/>
      <c r="EAE267" s="0"/>
      <c r="EAF267" s="0"/>
      <c r="EAG267" s="0"/>
      <c r="EAH267" s="0"/>
      <c r="EAI267" s="0"/>
      <c r="EAJ267" s="0"/>
      <c r="EAK267" s="0"/>
      <c r="EAL267" s="0"/>
      <c r="EAM267" s="0"/>
      <c r="EAN267" s="0"/>
      <c r="EAO267" s="0"/>
      <c r="EAP267" s="0"/>
      <c r="EAQ267" s="0"/>
      <c r="EAR267" s="0"/>
      <c r="EAS267" s="0"/>
      <c r="EAT267" s="0"/>
      <c r="EAU267" s="0"/>
      <c r="EAV267" s="0"/>
      <c r="EAW267" s="0"/>
      <c r="EAX267" s="0"/>
      <c r="EAY267" s="0"/>
      <c r="EAZ267" s="0"/>
      <c r="EBA267" s="0"/>
      <c r="EBB267" s="0"/>
      <c r="EBC267" s="0"/>
      <c r="EBD267" s="0"/>
      <c r="EBE267" s="0"/>
      <c r="EBF267" s="0"/>
      <c r="EBG267" s="0"/>
      <c r="EBH267" s="0"/>
      <c r="EBI267" s="0"/>
      <c r="EBJ267" s="0"/>
      <c r="EBK267" s="0"/>
      <c r="EBL267" s="0"/>
      <c r="EBM267" s="0"/>
      <c r="EBN267" s="0"/>
      <c r="EBO267" s="0"/>
      <c r="EBP267" s="0"/>
      <c r="EBQ267" s="0"/>
      <c r="EBR267" s="0"/>
      <c r="EBS267" s="0"/>
      <c r="EBT267" s="0"/>
      <c r="EBU267" s="0"/>
      <c r="EBV267" s="0"/>
      <c r="EBW267" s="0"/>
      <c r="EBX267" s="0"/>
      <c r="EBY267" s="0"/>
      <c r="EBZ267" s="0"/>
      <c r="ECA267" s="0"/>
      <c r="ECB267" s="0"/>
      <c r="ECC267" s="0"/>
      <c r="ECD267" s="0"/>
      <c r="ECE267" s="0"/>
      <c r="ECF267" s="0"/>
      <c r="ECG267" s="0"/>
      <c r="ECH267" s="0"/>
      <c r="ECI267" s="0"/>
      <c r="ECJ267" s="0"/>
      <c r="ECK267" s="0"/>
      <c r="ECL267" s="0"/>
      <c r="ECM267" s="0"/>
      <c r="ECN267" s="0"/>
      <c r="ECO267" s="0"/>
      <c r="ECP267" s="0"/>
      <c r="ECQ267" s="0"/>
      <c r="ECR267" s="0"/>
      <c r="ECS267" s="0"/>
      <c r="ECT267" s="0"/>
      <c r="ECU267" s="0"/>
      <c r="ECV267" s="0"/>
      <c r="ECW267" s="0"/>
      <c r="ECX267" s="0"/>
      <c r="ECY267" s="0"/>
      <c r="ECZ267" s="0"/>
      <c r="EDA267" s="0"/>
      <c r="EDB267" s="0"/>
      <c r="EDC267" s="0"/>
      <c r="EDD267" s="0"/>
      <c r="EDE267" s="0"/>
      <c r="EDF267" s="0"/>
      <c r="EDG267" s="0"/>
      <c r="EDH267" s="0"/>
      <c r="EDI267" s="0"/>
      <c r="EDJ267" s="0"/>
      <c r="EDK267" s="0"/>
      <c r="EDL267" s="0"/>
      <c r="EDM267" s="0"/>
      <c r="EDN267" s="0"/>
      <c r="EDO267" s="0"/>
      <c r="EDP267" s="0"/>
      <c r="EDQ267" s="0"/>
      <c r="EDR267" s="0"/>
      <c r="EDS267" s="0"/>
      <c r="EDT267" s="0"/>
      <c r="EDU267" s="0"/>
      <c r="EDV267" s="0"/>
      <c r="EDW267" s="0"/>
      <c r="EDX267" s="0"/>
      <c r="EDY267" s="0"/>
      <c r="EDZ267" s="0"/>
      <c r="EEA267" s="0"/>
      <c r="EEB267" s="0"/>
      <c r="EEC267" s="0"/>
      <c r="EED267" s="0"/>
      <c r="EEE267" s="0"/>
      <c r="EEF267" s="0"/>
      <c r="EEG267" s="0"/>
      <c r="EEH267" s="0"/>
      <c r="EEI267" s="0"/>
      <c r="EEJ267" s="0"/>
      <c r="EEK267" s="0"/>
      <c r="EEL267" s="0"/>
      <c r="EEM267" s="0"/>
      <c r="EEN267" s="0"/>
      <c r="EEO267" s="0"/>
      <c r="EEP267" s="0"/>
      <c r="EEQ267" s="0"/>
      <c r="EER267" s="0"/>
      <c r="EES267" s="0"/>
      <c r="EET267" s="0"/>
      <c r="EEU267" s="0"/>
      <c r="EEV267" s="0"/>
      <c r="EEW267" s="0"/>
      <c r="EEX267" s="0"/>
      <c r="EEY267" s="0"/>
      <c r="EEZ267" s="0"/>
      <c r="EFA267" s="0"/>
      <c r="EFB267" s="0"/>
      <c r="EFC267" s="0"/>
      <c r="EFD267" s="0"/>
      <c r="EFE267" s="0"/>
      <c r="EFF267" s="0"/>
      <c r="EFG267" s="0"/>
      <c r="EFH267" s="0"/>
      <c r="EFI267" s="0"/>
      <c r="EFJ267" s="0"/>
      <c r="EFK267" s="0"/>
      <c r="EFL267" s="0"/>
      <c r="EFM267" s="0"/>
      <c r="EFN267" s="0"/>
      <c r="EFO267" s="0"/>
      <c r="EFP267" s="0"/>
      <c r="EFQ267" s="0"/>
      <c r="EFR267" s="0"/>
      <c r="EFS267" s="0"/>
      <c r="EFT267" s="0"/>
      <c r="EFU267" s="0"/>
      <c r="EFV267" s="0"/>
      <c r="EFW267" s="0"/>
      <c r="EFX267" s="0"/>
      <c r="EFY267" s="0"/>
      <c r="EFZ267" s="0"/>
      <c r="EGA267" s="0"/>
      <c r="EGB267" s="0"/>
      <c r="EGC267" s="0"/>
      <c r="EGD267" s="0"/>
      <c r="EGE267" s="0"/>
      <c r="EGF267" s="0"/>
      <c r="EGG267" s="0"/>
      <c r="EGH267" s="0"/>
      <c r="EGI267" s="0"/>
      <c r="EGJ267" s="0"/>
      <c r="EGK267" s="0"/>
      <c r="EGL267" s="0"/>
      <c r="EGM267" s="0"/>
      <c r="EGN267" s="0"/>
      <c r="EGO267" s="0"/>
      <c r="EGP267" s="0"/>
      <c r="EGQ267" s="0"/>
      <c r="EGR267" s="0"/>
      <c r="EGS267" s="0"/>
      <c r="EGT267" s="0"/>
      <c r="EGU267" s="0"/>
      <c r="EGV267" s="0"/>
      <c r="EGW267" s="0"/>
      <c r="EGX267" s="0"/>
      <c r="EGY267" s="0"/>
      <c r="EGZ267" s="0"/>
      <c r="EHA267" s="0"/>
      <c r="EHB267" s="0"/>
      <c r="EHC267" s="0"/>
      <c r="EHD267" s="0"/>
      <c r="EHE267" s="0"/>
      <c r="EHF267" s="0"/>
      <c r="EHG267" s="0"/>
      <c r="EHH267" s="0"/>
      <c r="EHI267" s="0"/>
      <c r="EHJ267" s="0"/>
      <c r="EHK267" s="0"/>
      <c r="EHL267" s="0"/>
      <c r="EHM267" s="0"/>
      <c r="EHN267" s="0"/>
      <c r="EHO267" s="0"/>
      <c r="EHP267" s="0"/>
      <c r="EHQ267" s="0"/>
      <c r="EHR267" s="0"/>
      <c r="EHS267" s="0"/>
      <c r="EHT267" s="0"/>
      <c r="EHU267" s="0"/>
      <c r="EHV267" s="0"/>
      <c r="EHW267" s="0"/>
      <c r="EHX267" s="0"/>
      <c r="EHY267" s="0"/>
      <c r="EHZ267" s="0"/>
      <c r="EIA267" s="0"/>
      <c r="EIB267" s="0"/>
      <c r="EIC267" s="0"/>
      <c r="EID267" s="0"/>
      <c r="EIE267" s="0"/>
      <c r="EIF267" s="0"/>
      <c r="EIG267" s="0"/>
      <c r="EIH267" s="0"/>
      <c r="EII267" s="0"/>
      <c r="EIJ267" s="0"/>
      <c r="EIK267" s="0"/>
      <c r="EIL267" s="0"/>
      <c r="EIM267" s="0"/>
      <c r="EIN267" s="0"/>
      <c r="EIO267" s="0"/>
      <c r="EIP267" s="0"/>
      <c r="EIQ267" s="0"/>
      <c r="EIR267" s="0"/>
      <c r="EIS267" s="0"/>
      <c r="EIT267" s="0"/>
      <c r="EIU267" s="0"/>
      <c r="EIV267" s="0"/>
      <c r="EIW267" s="0"/>
      <c r="EIX267" s="0"/>
      <c r="EIY267" s="0"/>
      <c r="EIZ267" s="0"/>
      <c r="EJA267" s="0"/>
      <c r="EJB267" s="0"/>
      <c r="EJC267" s="0"/>
      <c r="EJD267" s="0"/>
      <c r="EJE267" s="0"/>
      <c r="EJF267" s="0"/>
      <c r="EJG267" s="0"/>
      <c r="EJH267" s="0"/>
      <c r="EJI267" s="0"/>
      <c r="EJJ267" s="0"/>
      <c r="EJK267" s="0"/>
      <c r="EJL267" s="0"/>
      <c r="EJM267" s="0"/>
      <c r="EJN267" s="0"/>
      <c r="EJO267" s="0"/>
      <c r="EJP267" s="0"/>
      <c r="EJQ267" s="0"/>
      <c r="EJR267" s="0"/>
      <c r="EJS267" s="0"/>
      <c r="EJT267" s="0"/>
      <c r="EJU267" s="0"/>
      <c r="EJV267" s="0"/>
      <c r="EJW267" s="0"/>
      <c r="EJX267" s="0"/>
      <c r="EJY267" s="0"/>
      <c r="EJZ267" s="0"/>
      <c r="EKA267" s="0"/>
      <c r="EKB267" s="0"/>
      <c r="EKC267" s="0"/>
      <c r="EKD267" s="0"/>
      <c r="EKE267" s="0"/>
      <c r="EKF267" s="0"/>
      <c r="EKG267" s="0"/>
      <c r="EKH267" s="0"/>
      <c r="EKI267" s="0"/>
      <c r="EKJ267" s="0"/>
      <c r="EKK267" s="0"/>
      <c r="EKL267" s="0"/>
      <c r="EKM267" s="0"/>
      <c r="EKN267" s="0"/>
      <c r="EKO267" s="0"/>
      <c r="EKP267" s="0"/>
      <c r="EKQ267" s="0"/>
      <c r="EKR267" s="0"/>
      <c r="EKS267" s="0"/>
      <c r="EKT267" s="0"/>
      <c r="EKU267" s="0"/>
      <c r="EKV267" s="0"/>
      <c r="EKW267" s="0"/>
      <c r="EKX267" s="0"/>
      <c r="EKY267" s="0"/>
      <c r="EKZ267" s="0"/>
      <c r="ELA267" s="0"/>
      <c r="ELB267" s="0"/>
      <c r="ELC267" s="0"/>
      <c r="ELD267" s="0"/>
      <c r="ELE267" s="0"/>
      <c r="ELF267" s="0"/>
      <c r="ELG267" s="0"/>
      <c r="ELH267" s="0"/>
      <c r="ELI267" s="0"/>
      <c r="ELJ267" s="0"/>
      <c r="ELK267" s="0"/>
      <c r="ELL267" s="0"/>
      <c r="ELM267" s="0"/>
      <c r="ELN267" s="0"/>
      <c r="ELO267" s="0"/>
      <c r="ELP267" s="0"/>
      <c r="ELQ267" s="0"/>
      <c r="ELR267" s="0"/>
      <c r="ELS267" s="0"/>
      <c r="ELT267" s="0"/>
      <c r="ELU267" s="0"/>
      <c r="ELV267" s="0"/>
      <c r="ELW267" s="0"/>
      <c r="ELX267" s="0"/>
      <c r="ELY267" s="0"/>
      <c r="ELZ267" s="0"/>
      <c r="EMA267" s="0"/>
      <c r="EMB267" s="0"/>
      <c r="EMC267" s="0"/>
      <c r="EMD267" s="0"/>
      <c r="EME267" s="0"/>
      <c r="EMF267" s="0"/>
      <c r="EMG267" s="0"/>
      <c r="EMH267" s="0"/>
      <c r="EMI267" s="0"/>
      <c r="EMJ267" s="0"/>
      <c r="EMK267" s="0"/>
      <c r="EML267" s="0"/>
      <c r="EMM267" s="0"/>
      <c r="EMN267" s="0"/>
      <c r="EMO267" s="0"/>
      <c r="EMP267" s="0"/>
      <c r="EMQ267" s="0"/>
      <c r="EMR267" s="0"/>
      <c r="EMS267" s="0"/>
      <c r="EMT267" s="0"/>
      <c r="EMU267" s="0"/>
      <c r="EMV267" s="0"/>
      <c r="EMW267" s="0"/>
      <c r="EMX267" s="0"/>
      <c r="EMY267" s="0"/>
      <c r="EMZ267" s="0"/>
      <c r="ENA267" s="0"/>
      <c r="ENB267" s="0"/>
      <c r="ENC267" s="0"/>
      <c r="END267" s="0"/>
      <c r="ENE267" s="0"/>
      <c r="ENF267" s="0"/>
      <c r="ENG267" s="0"/>
      <c r="ENH267" s="0"/>
      <c r="ENI267" s="0"/>
      <c r="ENJ267" s="0"/>
      <c r="ENK267" s="0"/>
      <c r="ENL267" s="0"/>
      <c r="ENM267" s="0"/>
      <c r="ENN267" s="0"/>
      <c r="ENO267" s="0"/>
      <c r="ENP267" s="0"/>
      <c r="ENQ267" s="0"/>
      <c r="ENR267" s="0"/>
      <c r="ENS267" s="0"/>
      <c r="ENT267" s="0"/>
      <c r="ENU267" s="0"/>
      <c r="ENV267" s="0"/>
      <c r="ENW267" s="0"/>
      <c r="ENX267" s="0"/>
      <c r="ENY267" s="0"/>
      <c r="ENZ267" s="0"/>
      <c r="EOA267" s="0"/>
      <c r="EOB267" s="0"/>
      <c r="EOC267" s="0"/>
      <c r="EOD267" s="0"/>
      <c r="EOE267" s="0"/>
      <c r="EOF267" s="0"/>
      <c r="EOG267" s="0"/>
      <c r="EOH267" s="0"/>
      <c r="EOI267" s="0"/>
      <c r="EOJ267" s="0"/>
      <c r="EOK267" s="0"/>
      <c r="EOL267" s="0"/>
      <c r="EOM267" s="0"/>
      <c r="EON267" s="0"/>
      <c r="EOO267" s="0"/>
      <c r="EOP267" s="0"/>
      <c r="EOQ267" s="0"/>
      <c r="EOR267" s="0"/>
      <c r="EOS267" s="0"/>
      <c r="EOT267" s="0"/>
      <c r="EOU267" s="0"/>
      <c r="EOV267" s="0"/>
      <c r="EOW267" s="0"/>
      <c r="EOX267" s="0"/>
      <c r="EOY267" s="0"/>
      <c r="EOZ267" s="0"/>
      <c r="EPA267" s="0"/>
      <c r="EPB267" s="0"/>
      <c r="EPC267" s="0"/>
      <c r="EPD267" s="0"/>
      <c r="EPE267" s="0"/>
      <c r="EPF267" s="0"/>
      <c r="EPG267" s="0"/>
      <c r="EPH267" s="0"/>
      <c r="EPI267" s="0"/>
      <c r="EPJ267" s="0"/>
      <c r="EPK267" s="0"/>
      <c r="EPL267" s="0"/>
      <c r="EPM267" s="0"/>
      <c r="EPN267" s="0"/>
      <c r="EPO267" s="0"/>
      <c r="EPP267" s="0"/>
      <c r="EPQ267" s="0"/>
      <c r="EPR267" s="0"/>
      <c r="EPS267" s="0"/>
      <c r="EPT267" s="0"/>
      <c r="EPU267" s="0"/>
      <c r="EPV267" s="0"/>
      <c r="EPW267" s="0"/>
      <c r="EPX267" s="0"/>
      <c r="EPY267" s="0"/>
      <c r="EPZ267" s="0"/>
      <c r="EQA267" s="0"/>
      <c r="EQB267" s="0"/>
      <c r="EQC267" s="0"/>
      <c r="EQD267" s="0"/>
      <c r="EQE267" s="0"/>
      <c r="EQF267" s="0"/>
      <c r="EQG267" s="0"/>
      <c r="EQH267" s="0"/>
      <c r="EQI267" s="0"/>
      <c r="EQJ267" s="0"/>
      <c r="EQK267" s="0"/>
      <c r="EQL267" s="0"/>
      <c r="EQM267" s="0"/>
      <c r="EQN267" s="0"/>
      <c r="EQO267" s="0"/>
      <c r="EQP267" s="0"/>
      <c r="EQQ267" s="0"/>
      <c r="EQR267" s="0"/>
      <c r="EQS267" s="0"/>
      <c r="EQT267" s="0"/>
      <c r="EQU267" s="0"/>
      <c r="EQV267" s="0"/>
      <c r="EQW267" s="0"/>
      <c r="EQX267" s="0"/>
      <c r="EQY267" s="0"/>
      <c r="EQZ267" s="0"/>
      <c r="ERA267" s="0"/>
      <c r="ERB267" s="0"/>
      <c r="ERC267" s="0"/>
      <c r="ERD267" s="0"/>
      <c r="ERE267" s="0"/>
      <c r="ERF267" s="0"/>
      <c r="ERG267" s="0"/>
      <c r="ERH267" s="0"/>
      <c r="ERI267" s="0"/>
      <c r="ERJ267" s="0"/>
      <c r="ERK267" s="0"/>
      <c r="ERL267" s="0"/>
      <c r="ERM267" s="0"/>
      <c r="ERN267" s="0"/>
      <c r="ERO267" s="0"/>
      <c r="ERP267" s="0"/>
      <c r="ERQ267" s="0"/>
      <c r="ERR267" s="0"/>
      <c r="ERS267" s="0"/>
      <c r="ERT267" s="0"/>
      <c r="ERU267" s="0"/>
      <c r="ERV267" s="0"/>
      <c r="ERW267" s="0"/>
      <c r="ERX267" s="0"/>
      <c r="ERY267" s="0"/>
      <c r="ERZ267" s="0"/>
      <c r="ESA267" s="0"/>
      <c r="ESB267" s="0"/>
      <c r="ESC267" s="0"/>
      <c r="ESD267" s="0"/>
      <c r="ESE267" s="0"/>
      <c r="ESF267" s="0"/>
      <c r="ESG267" s="0"/>
      <c r="ESH267" s="0"/>
      <c r="ESI267" s="0"/>
      <c r="ESJ267" s="0"/>
      <c r="ESK267" s="0"/>
      <c r="ESL267" s="0"/>
      <c r="ESM267" s="0"/>
      <c r="ESN267" s="0"/>
      <c r="ESO267" s="0"/>
      <c r="ESP267" s="0"/>
      <c r="ESQ267" s="0"/>
      <c r="ESR267" s="0"/>
      <c r="ESS267" s="0"/>
      <c r="EST267" s="0"/>
      <c r="ESU267" s="0"/>
      <c r="ESV267" s="0"/>
      <c r="ESW267" s="0"/>
      <c r="ESX267" s="0"/>
      <c r="ESY267" s="0"/>
      <c r="ESZ267" s="0"/>
      <c r="ETA267" s="0"/>
      <c r="ETB267" s="0"/>
      <c r="ETC267" s="0"/>
      <c r="ETD267" s="0"/>
      <c r="ETE267" s="0"/>
      <c r="ETF267" s="0"/>
      <c r="ETG267" s="0"/>
      <c r="ETH267" s="0"/>
      <c r="ETI267" s="0"/>
      <c r="ETJ267" s="0"/>
      <c r="ETK267" s="0"/>
      <c r="ETL267" s="0"/>
      <c r="ETM267" s="0"/>
      <c r="ETN267" s="0"/>
      <c r="ETO267" s="0"/>
      <c r="ETP267" s="0"/>
      <c r="ETQ267" s="0"/>
      <c r="ETR267" s="0"/>
      <c r="ETS267" s="0"/>
      <c r="ETT267" s="0"/>
      <c r="ETU267" s="0"/>
      <c r="ETV267" s="0"/>
      <c r="ETW267" s="0"/>
      <c r="ETX267" s="0"/>
      <c r="ETY267" s="0"/>
      <c r="ETZ267" s="0"/>
      <c r="EUA267" s="0"/>
      <c r="EUB267" s="0"/>
      <c r="EUC267" s="0"/>
      <c r="EUD267" s="0"/>
      <c r="EUE267" s="0"/>
      <c r="EUF267" s="0"/>
      <c r="EUG267" s="0"/>
      <c r="EUH267" s="0"/>
      <c r="EUI267" s="0"/>
      <c r="EUJ267" s="0"/>
      <c r="EUK267" s="0"/>
      <c r="EUL267" s="0"/>
      <c r="EUM267" s="0"/>
      <c r="EUN267" s="0"/>
      <c r="EUO267" s="0"/>
      <c r="EUP267" s="0"/>
      <c r="EUQ267" s="0"/>
      <c r="EUR267" s="0"/>
      <c r="EUS267" s="0"/>
      <c r="EUT267" s="0"/>
      <c r="EUU267" s="0"/>
      <c r="EUV267" s="0"/>
      <c r="EUW267" s="0"/>
      <c r="EUX267" s="0"/>
      <c r="EUY267" s="0"/>
      <c r="EUZ267" s="0"/>
      <c r="EVA267" s="0"/>
      <c r="EVB267" s="0"/>
      <c r="EVC267" s="0"/>
      <c r="EVD267" s="0"/>
      <c r="EVE267" s="0"/>
      <c r="EVF267" s="0"/>
      <c r="EVG267" s="0"/>
      <c r="EVH267" s="0"/>
      <c r="EVI267" s="0"/>
      <c r="EVJ267" s="0"/>
      <c r="EVK267" s="0"/>
      <c r="EVL267" s="0"/>
      <c r="EVM267" s="0"/>
      <c r="EVN267" s="0"/>
      <c r="EVO267" s="0"/>
      <c r="EVP267" s="0"/>
      <c r="EVQ267" s="0"/>
      <c r="EVR267" s="0"/>
      <c r="EVS267" s="0"/>
      <c r="EVT267" s="0"/>
      <c r="EVU267" s="0"/>
      <c r="EVV267" s="0"/>
      <c r="EVW267" s="0"/>
      <c r="EVX267" s="0"/>
      <c r="EVY267" s="0"/>
      <c r="EVZ267" s="0"/>
      <c r="EWA267" s="0"/>
      <c r="EWB267" s="0"/>
      <c r="EWC267" s="0"/>
      <c r="EWD267" s="0"/>
      <c r="EWE267" s="0"/>
      <c r="EWF267" s="0"/>
      <c r="EWG267" s="0"/>
      <c r="EWH267" s="0"/>
      <c r="EWI267" s="0"/>
      <c r="EWJ267" s="0"/>
      <c r="EWK267" s="0"/>
      <c r="EWL267" s="0"/>
      <c r="EWM267" s="0"/>
      <c r="EWN267" s="0"/>
      <c r="EWO267" s="0"/>
      <c r="EWP267" s="0"/>
      <c r="EWQ267" s="0"/>
      <c r="EWR267" s="0"/>
      <c r="EWS267" s="0"/>
      <c r="EWT267" s="0"/>
      <c r="EWU267" s="0"/>
      <c r="EWV267" s="0"/>
      <c r="EWW267" s="0"/>
      <c r="EWX267" s="0"/>
      <c r="EWY267" s="0"/>
      <c r="EWZ267" s="0"/>
      <c r="EXA267" s="0"/>
      <c r="EXB267" s="0"/>
      <c r="EXC267" s="0"/>
      <c r="EXD267" s="0"/>
      <c r="EXE267" s="0"/>
      <c r="EXF267" s="0"/>
      <c r="EXG267" s="0"/>
      <c r="EXH267" s="0"/>
      <c r="EXI267" s="0"/>
      <c r="EXJ267" s="0"/>
      <c r="EXK267" s="0"/>
      <c r="EXL267" s="0"/>
      <c r="EXM267" s="0"/>
      <c r="EXN267" s="0"/>
      <c r="EXO267" s="0"/>
      <c r="EXP267" s="0"/>
      <c r="EXQ267" s="0"/>
      <c r="EXR267" s="0"/>
      <c r="EXS267" s="0"/>
      <c r="EXT267" s="0"/>
      <c r="EXU267" s="0"/>
      <c r="EXV267" s="0"/>
      <c r="EXW267" s="0"/>
      <c r="EXX267" s="0"/>
      <c r="EXY267" s="0"/>
      <c r="EXZ267" s="0"/>
      <c r="EYA267" s="0"/>
      <c r="EYB267" s="0"/>
      <c r="EYC267" s="0"/>
      <c r="EYD267" s="0"/>
      <c r="EYE267" s="0"/>
      <c r="EYF267" s="0"/>
      <c r="EYG267" s="0"/>
      <c r="EYH267" s="0"/>
      <c r="EYI267" s="0"/>
      <c r="EYJ267" s="0"/>
      <c r="EYK267" s="0"/>
      <c r="EYL267" s="0"/>
      <c r="EYM267" s="0"/>
      <c r="EYN267" s="0"/>
      <c r="EYO267" s="0"/>
      <c r="EYP267" s="0"/>
      <c r="EYQ267" s="0"/>
      <c r="EYR267" s="0"/>
      <c r="EYS267" s="0"/>
      <c r="EYT267" s="0"/>
      <c r="EYU267" s="0"/>
      <c r="EYV267" s="0"/>
      <c r="EYW267" s="0"/>
      <c r="EYX267" s="0"/>
      <c r="EYY267" s="0"/>
      <c r="EYZ267" s="0"/>
      <c r="EZA267" s="0"/>
      <c r="EZB267" s="0"/>
      <c r="EZC267" s="0"/>
      <c r="EZD267" s="0"/>
      <c r="EZE267" s="0"/>
      <c r="EZF267" s="0"/>
      <c r="EZG267" s="0"/>
      <c r="EZH267" s="0"/>
      <c r="EZI267" s="0"/>
      <c r="EZJ267" s="0"/>
      <c r="EZK267" s="0"/>
      <c r="EZL267" s="0"/>
      <c r="EZM267" s="0"/>
      <c r="EZN267" s="0"/>
      <c r="EZO267" s="0"/>
      <c r="EZP267" s="0"/>
      <c r="EZQ267" s="0"/>
      <c r="EZR267" s="0"/>
      <c r="EZS267" s="0"/>
      <c r="EZT267" s="0"/>
      <c r="EZU267" s="0"/>
      <c r="EZV267" s="0"/>
      <c r="EZW267" s="0"/>
      <c r="EZX267" s="0"/>
      <c r="EZY267" s="0"/>
      <c r="EZZ267" s="0"/>
      <c r="FAA267" s="0"/>
      <c r="FAB267" s="0"/>
      <c r="FAC267" s="0"/>
      <c r="FAD267" s="0"/>
      <c r="FAE267" s="0"/>
      <c r="FAF267" s="0"/>
      <c r="FAG267" s="0"/>
      <c r="FAH267" s="0"/>
      <c r="FAI267" s="0"/>
      <c r="FAJ267" s="0"/>
      <c r="FAK267" s="0"/>
      <c r="FAL267" s="0"/>
      <c r="FAM267" s="0"/>
      <c r="FAN267" s="0"/>
      <c r="FAO267" s="0"/>
      <c r="FAP267" s="0"/>
      <c r="FAQ267" s="0"/>
      <c r="FAR267" s="0"/>
      <c r="FAS267" s="0"/>
      <c r="FAT267" s="0"/>
      <c r="FAU267" s="0"/>
      <c r="FAV267" s="0"/>
      <c r="FAW267" s="0"/>
      <c r="FAX267" s="0"/>
      <c r="FAY267" s="0"/>
      <c r="FAZ267" s="0"/>
      <c r="FBA267" s="0"/>
      <c r="FBB267" s="0"/>
      <c r="FBC267" s="0"/>
      <c r="FBD267" s="0"/>
      <c r="FBE267" s="0"/>
      <c r="FBF267" s="0"/>
      <c r="FBG267" s="0"/>
      <c r="FBH267" s="0"/>
      <c r="FBI267" s="0"/>
      <c r="FBJ267" s="0"/>
      <c r="FBK267" s="0"/>
      <c r="FBL267" s="0"/>
      <c r="FBM267" s="0"/>
      <c r="FBN267" s="0"/>
      <c r="FBO267" s="0"/>
      <c r="FBP267" s="0"/>
      <c r="FBQ267" s="0"/>
      <c r="FBR267" s="0"/>
      <c r="FBS267" s="0"/>
      <c r="FBT267" s="0"/>
      <c r="FBU267" s="0"/>
      <c r="FBV267" s="0"/>
      <c r="FBW267" s="0"/>
      <c r="FBX267" s="0"/>
      <c r="FBY267" s="0"/>
      <c r="FBZ267" s="0"/>
      <c r="FCA267" s="0"/>
      <c r="FCB267" s="0"/>
      <c r="FCC267" s="0"/>
      <c r="FCD267" s="0"/>
      <c r="FCE267" s="0"/>
      <c r="FCF267" s="0"/>
      <c r="FCG267" s="0"/>
      <c r="FCH267" s="0"/>
      <c r="FCI267" s="0"/>
      <c r="FCJ267" s="0"/>
      <c r="FCK267" s="0"/>
      <c r="FCL267" s="0"/>
      <c r="FCM267" s="0"/>
      <c r="FCN267" s="0"/>
      <c r="FCO267" s="0"/>
      <c r="FCP267" s="0"/>
      <c r="FCQ267" s="0"/>
      <c r="FCR267" s="0"/>
      <c r="FCS267" s="0"/>
      <c r="FCT267" s="0"/>
      <c r="FCU267" s="0"/>
      <c r="FCV267" s="0"/>
      <c r="FCW267" s="0"/>
      <c r="FCX267" s="0"/>
      <c r="FCY267" s="0"/>
      <c r="FCZ267" s="0"/>
      <c r="FDA267" s="0"/>
      <c r="FDB267" s="0"/>
      <c r="FDC267" s="0"/>
      <c r="FDD267" s="0"/>
      <c r="FDE267" s="0"/>
      <c r="FDF267" s="0"/>
      <c r="FDG267" s="0"/>
      <c r="FDH267" s="0"/>
      <c r="FDI267" s="0"/>
      <c r="FDJ267" s="0"/>
      <c r="FDK267" s="0"/>
      <c r="FDL267" s="0"/>
      <c r="FDM267" s="0"/>
      <c r="FDN267" s="0"/>
      <c r="FDO267" s="0"/>
      <c r="FDP267" s="0"/>
      <c r="FDQ267" s="0"/>
      <c r="FDR267" s="0"/>
      <c r="FDS267" s="0"/>
      <c r="FDT267" s="0"/>
      <c r="FDU267" s="0"/>
      <c r="FDV267" s="0"/>
      <c r="FDW267" s="0"/>
      <c r="FDX267" s="0"/>
      <c r="FDY267" s="0"/>
      <c r="FDZ267" s="0"/>
      <c r="FEA267" s="0"/>
      <c r="FEB267" s="0"/>
      <c r="FEC267" s="0"/>
      <c r="FED267" s="0"/>
      <c r="FEE267" s="0"/>
      <c r="FEF267" s="0"/>
      <c r="FEG267" s="0"/>
      <c r="FEH267" s="0"/>
      <c r="FEI267" s="0"/>
      <c r="FEJ267" s="0"/>
      <c r="FEK267" s="0"/>
      <c r="FEL267" s="0"/>
      <c r="FEM267" s="0"/>
      <c r="FEN267" s="0"/>
      <c r="FEO267" s="0"/>
      <c r="FEP267" s="0"/>
      <c r="FEQ267" s="0"/>
      <c r="FER267" s="0"/>
      <c r="FES267" s="0"/>
      <c r="FET267" s="0"/>
      <c r="FEU267" s="0"/>
      <c r="FEV267" s="0"/>
      <c r="FEW267" s="0"/>
      <c r="FEX267" s="0"/>
      <c r="FEY267" s="0"/>
      <c r="FEZ267" s="0"/>
      <c r="FFA267" s="0"/>
      <c r="FFB267" s="0"/>
      <c r="FFC267" s="0"/>
      <c r="FFD267" s="0"/>
      <c r="FFE267" s="0"/>
      <c r="FFF267" s="0"/>
      <c r="FFG267" s="0"/>
      <c r="FFH267" s="0"/>
      <c r="FFI267" s="0"/>
      <c r="FFJ267" s="0"/>
      <c r="FFK267" s="0"/>
      <c r="FFL267" s="0"/>
      <c r="FFM267" s="0"/>
      <c r="FFN267" s="0"/>
      <c r="FFO267" s="0"/>
      <c r="FFP267" s="0"/>
      <c r="FFQ267" s="0"/>
      <c r="FFR267" s="0"/>
      <c r="FFS267" s="0"/>
      <c r="FFT267" s="0"/>
      <c r="FFU267" s="0"/>
      <c r="FFV267" s="0"/>
      <c r="FFW267" s="0"/>
      <c r="FFX267" s="0"/>
      <c r="FFY267" s="0"/>
      <c r="FFZ267" s="0"/>
      <c r="FGA267" s="0"/>
      <c r="FGB267" s="0"/>
      <c r="FGC267" s="0"/>
      <c r="FGD267" s="0"/>
      <c r="FGE267" s="0"/>
      <c r="FGF267" s="0"/>
      <c r="FGG267" s="0"/>
      <c r="FGH267" s="0"/>
      <c r="FGI267" s="0"/>
      <c r="FGJ267" s="0"/>
      <c r="FGK267" s="0"/>
      <c r="FGL267" s="0"/>
      <c r="FGM267" s="0"/>
      <c r="FGN267" s="0"/>
      <c r="FGO267" s="0"/>
      <c r="FGP267" s="0"/>
      <c r="FGQ267" s="0"/>
      <c r="FGR267" s="0"/>
      <c r="FGS267" s="0"/>
      <c r="FGT267" s="0"/>
      <c r="FGU267" s="0"/>
      <c r="FGV267" s="0"/>
      <c r="FGW267" s="0"/>
      <c r="FGX267" s="0"/>
      <c r="FGY267" s="0"/>
      <c r="FGZ267" s="0"/>
      <c r="FHA267" s="0"/>
      <c r="FHB267" s="0"/>
      <c r="FHC267" s="0"/>
      <c r="FHD267" s="0"/>
      <c r="FHE267" s="0"/>
      <c r="FHF267" s="0"/>
      <c r="FHG267" s="0"/>
      <c r="FHH267" s="0"/>
      <c r="FHI267" s="0"/>
      <c r="FHJ267" s="0"/>
      <c r="FHK267" s="0"/>
      <c r="FHL267" s="0"/>
      <c r="FHM267" s="0"/>
      <c r="FHN267" s="0"/>
      <c r="FHO267" s="0"/>
      <c r="FHP267" s="0"/>
      <c r="FHQ267" s="0"/>
      <c r="FHR267" s="0"/>
      <c r="FHS267" s="0"/>
      <c r="FHT267" s="0"/>
      <c r="FHU267" s="0"/>
      <c r="FHV267" s="0"/>
      <c r="FHW267" s="0"/>
      <c r="FHX267" s="0"/>
      <c r="FHY267" s="0"/>
      <c r="FHZ267" s="0"/>
      <c r="FIA267" s="0"/>
      <c r="FIB267" s="0"/>
      <c r="FIC267" s="0"/>
      <c r="FID267" s="0"/>
      <c r="FIE267" s="0"/>
      <c r="FIF267" s="0"/>
      <c r="FIG267" s="0"/>
      <c r="FIH267" s="0"/>
      <c r="FII267" s="0"/>
      <c r="FIJ267" s="0"/>
      <c r="FIK267" s="0"/>
      <c r="FIL267" s="0"/>
      <c r="FIM267" s="0"/>
      <c r="FIN267" s="0"/>
      <c r="FIO267" s="0"/>
      <c r="FIP267" s="0"/>
      <c r="FIQ267" s="0"/>
      <c r="FIR267" s="0"/>
      <c r="FIS267" s="0"/>
      <c r="FIT267" s="0"/>
      <c r="FIU267" s="0"/>
      <c r="FIV267" s="0"/>
      <c r="FIW267" s="0"/>
      <c r="FIX267" s="0"/>
      <c r="FIY267" s="0"/>
      <c r="FIZ267" s="0"/>
      <c r="FJA267" s="0"/>
      <c r="FJB267" s="0"/>
      <c r="FJC267" s="0"/>
      <c r="FJD267" s="0"/>
      <c r="FJE267" s="0"/>
      <c r="FJF267" s="0"/>
      <c r="FJG267" s="0"/>
      <c r="FJH267" s="0"/>
      <c r="FJI267" s="0"/>
      <c r="FJJ267" s="0"/>
      <c r="FJK267" s="0"/>
      <c r="FJL267" s="0"/>
      <c r="FJM267" s="0"/>
      <c r="FJN267" s="0"/>
      <c r="FJO267" s="0"/>
      <c r="FJP267" s="0"/>
      <c r="FJQ267" s="0"/>
      <c r="FJR267" s="0"/>
      <c r="FJS267" s="0"/>
      <c r="FJT267" s="0"/>
      <c r="FJU267" s="0"/>
      <c r="FJV267" s="0"/>
      <c r="FJW267" s="0"/>
      <c r="FJX267" s="0"/>
      <c r="FJY267" s="0"/>
      <c r="FJZ267" s="0"/>
      <c r="FKA267" s="0"/>
      <c r="FKB267" s="0"/>
      <c r="FKC267" s="0"/>
      <c r="FKD267" s="0"/>
      <c r="FKE267" s="0"/>
      <c r="FKF267" s="0"/>
      <c r="FKG267" s="0"/>
      <c r="FKH267" s="0"/>
      <c r="FKI267" s="0"/>
      <c r="FKJ267" s="0"/>
      <c r="FKK267" s="0"/>
      <c r="FKL267" s="0"/>
      <c r="FKM267" s="0"/>
      <c r="FKN267" s="0"/>
      <c r="FKO267" s="0"/>
      <c r="FKP267" s="0"/>
      <c r="FKQ267" s="0"/>
      <c r="FKR267" s="0"/>
      <c r="FKS267" s="0"/>
      <c r="FKT267" s="0"/>
      <c r="FKU267" s="0"/>
      <c r="FKV267" s="0"/>
      <c r="FKW267" s="0"/>
      <c r="FKX267" s="0"/>
      <c r="FKY267" s="0"/>
      <c r="FKZ267" s="0"/>
      <c r="FLA267" s="0"/>
      <c r="FLB267" s="0"/>
      <c r="FLC267" s="0"/>
      <c r="FLD267" s="0"/>
      <c r="FLE267" s="0"/>
      <c r="FLF267" s="0"/>
      <c r="FLG267" s="0"/>
      <c r="FLH267" s="0"/>
      <c r="FLI267" s="0"/>
      <c r="FLJ267" s="0"/>
      <c r="FLK267" s="0"/>
      <c r="FLL267" s="0"/>
      <c r="FLM267" s="0"/>
      <c r="FLN267" s="0"/>
      <c r="FLO267" s="0"/>
      <c r="FLP267" s="0"/>
      <c r="FLQ267" s="0"/>
      <c r="FLR267" s="0"/>
      <c r="FLS267" s="0"/>
      <c r="FLT267" s="0"/>
      <c r="FLU267" s="0"/>
      <c r="FLV267" s="0"/>
      <c r="FLW267" s="0"/>
      <c r="FLX267" s="0"/>
      <c r="FLY267" s="0"/>
      <c r="FLZ267" s="0"/>
      <c r="FMA267" s="0"/>
      <c r="FMB267" s="0"/>
      <c r="FMC267" s="0"/>
      <c r="FMD267" s="0"/>
      <c r="FME267" s="0"/>
      <c r="FMF267" s="0"/>
      <c r="FMG267" s="0"/>
      <c r="FMH267" s="0"/>
      <c r="FMI267" s="0"/>
      <c r="FMJ267" s="0"/>
      <c r="FMK267" s="0"/>
      <c r="FML267" s="0"/>
      <c r="FMM267" s="0"/>
      <c r="FMN267" s="0"/>
      <c r="FMO267" s="0"/>
      <c r="FMP267" s="0"/>
      <c r="FMQ267" s="0"/>
      <c r="FMR267" s="0"/>
      <c r="FMS267" s="0"/>
      <c r="FMT267" s="0"/>
      <c r="FMU267" s="0"/>
      <c r="FMV267" s="0"/>
      <c r="FMW267" s="0"/>
      <c r="FMX267" s="0"/>
      <c r="FMY267" s="0"/>
      <c r="FMZ267" s="0"/>
      <c r="FNA267" s="0"/>
      <c r="FNB267" s="0"/>
      <c r="FNC267" s="0"/>
      <c r="FND267" s="0"/>
      <c r="FNE267" s="0"/>
      <c r="FNF267" s="0"/>
      <c r="FNG267" s="0"/>
      <c r="FNH267" s="0"/>
      <c r="FNI267" s="0"/>
      <c r="FNJ267" s="0"/>
      <c r="FNK267" s="0"/>
      <c r="FNL267" s="0"/>
      <c r="FNM267" s="0"/>
      <c r="FNN267" s="0"/>
      <c r="FNO267" s="0"/>
      <c r="FNP267" s="0"/>
      <c r="FNQ267" s="0"/>
      <c r="FNR267" s="0"/>
      <c r="FNS267" s="0"/>
      <c r="FNT267" s="0"/>
      <c r="FNU267" s="0"/>
      <c r="FNV267" s="0"/>
      <c r="FNW267" s="0"/>
      <c r="FNX267" s="0"/>
      <c r="FNY267" s="0"/>
      <c r="FNZ267" s="0"/>
      <c r="FOA267" s="0"/>
      <c r="FOB267" s="0"/>
      <c r="FOC267" s="0"/>
      <c r="FOD267" s="0"/>
      <c r="FOE267" s="0"/>
      <c r="FOF267" s="0"/>
      <c r="FOG267" s="0"/>
      <c r="FOH267" s="0"/>
      <c r="FOI267" s="0"/>
      <c r="FOJ267" s="0"/>
      <c r="FOK267" s="0"/>
      <c r="FOL267" s="0"/>
      <c r="FOM267" s="0"/>
      <c r="FON267" s="0"/>
      <c r="FOO267" s="0"/>
      <c r="FOP267" s="0"/>
      <c r="FOQ267" s="0"/>
      <c r="FOR267" s="0"/>
      <c r="FOS267" s="0"/>
      <c r="FOT267" s="0"/>
      <c r="FOU267" s="0"/>
      <c r="FOV267" s="0"/>
      <c r="FOW267" s="0"/>
      <c r="FOX267" s="0"/>
      <c r="FOY267" s="0"/>
      <c r="FOZ267" s="0"/>
      <c r="FPA267" s="0"/>
      <c r="FPB267" s="0"/>
      <c r="FPC267" s="0"/>
      <c r="FPD267" s="0"/>
      <c r="FPE267" s="0"/>
      <c r="FPF267" s="0"/>
      <c r="FPG267" s="0"/>
      <c r="FPH267" s="0"/>
      <c r="FPI267" s="0"/>
      <c r="FPJ267" s="0"/>
      <c r="FPK267" s="0"/>
      <c r="FPL267" s="0"/>
      <c r="FPM267" s="0"/>
      <c r="FPN267" s="0"/>
      <c r="FPO267" s="0"/>
      <c r="FPP267" s="0"/>
      <c r="FPQ267" s="0"/>
      <c r="FPR267" s="0"/>
      <c r="FPS267" s="0"/>
      <c r="FPT267" s="0"/>
      <c r="FPU267" s="0"/>
      <c r="FPV267" s="0"/>
      <c r="FPW267" s="0"/>
      <c r="FPX267" s="0"/>
      <c r="FPY267" s="0"/>
      <c r="FPZ267" s="0"/>
      <c r="FQA267" s="0"/>
      <c r="FQB267" s="0"/>
      <c r="FQC267" s="0"/>
      <c r="FQD267" s="0"/>
      <c r="FQE267" s="0"/>
      <c r="FQF267" s="0"/>
      <c r="FQG267" s="0"/>
      <c r="FQH267" s="0"/>
      <c r="FQI267" s="0"/>
      <c r="FQJ267" s="0"/>
      <c r="FQK267" s="0"/>
      <c r="FQL267" s="0"/>
      <c r="FQM267" s="0"/>
      <c r="FQN267" s="0"/>
      <c r="FQO267" s="0"/>
      <c r="FQP267" s="0"/>
      <c r="FQQ267" s="0"/>
      <c r="FQR267" s="0"/>
      <c r="FQS267" s="0"/>
      <c r="FQT267" s="0"/>
      <c r="FQU267" s="0"/>
      <c r="FQV267" s="0"/>
      <c r="FQW267" s="0"/>
      <c r="FQX267" s="0"/>
      <c r="FQY267" s="0"/>
      <c r="FQZ267" s="0"/>
      <c r="FRA267" s="0"/>
      <c r="FRB267" s="0"/>
      <c r="FRC267" s="0"/>
      <c r="FRD267" s="0"/>
      <c r="FRE267" s="0"/>
      <c r="FRF267" s="0"/>
      <c r="FRG267" s="0"/>
      <c r="FRH267" s="0"/>
      <c r="FRI267" s="0"/>
      <c r="FRJ267" s="0"/>
      <c r="FRK267" s="0"/>
      <c r="FRL267" s="0"/>
      <c r="FRM267" s="0"/>
      <c r="FRN267" s="0"/>
      <c r="FRO267" s="0"/>
      <c r="FRP267" s="0"/>
      <c r="FRQ267" s="0"/>
      <c r="FRR267" s="0"/>
      <c r="FRS267" s="0"/>
      <c r="FRT267" s="0"/>
      <c r="FRU267" s="0"/>
      <c r="FRV267" s="0"/>
      <c r="FRW267" s="0"/>
      <c r="FRX267" s="0"/>
      <c r="FRY267" s="0"/>
      <c r="FRZ267" s="0"/>
      <c r="FSA267" s="0"/>
      <c r="FSB267" s="0"/>
      <c r="FSC267" s="0"/>
      <c r="FSD267" s="0"/>
      <c r="FSE267" s="0"/>
      <c r="FSF267" s="0"/>
      <c r="FSG267" s="0"/>
      <c r="FSH267" s="0"/>
      <c r="FSI267" s="0"/>
      <c r="FSJ267" s="0"/>
      <c r="FSK267" s="0"/>
      <c r="FSL267" s="0"/>
      <c r="FSM267" s="0"/>
      <c r="FSN267" s="0"/>
      <c r="FSO267" s="0"/>
      <c r="FSP267" s="0"/>
      <c r="FSQ267" s="0"/>
      <c r="FSR267" s="0"/>
      <c r="FSS267" s="0"/>
      <c r="FST267" s="0"/>
      <c r="FSU267" s="0"/>
      <c r="FSV267" s="0"/>
      <c r="FSW267" s="0"/>
      <c r="FSX267" s="0"/>
      <c r="FSY267" s="0"/>
      <c r="FSZ267" s="0"/>
      <c r="FTA267" s="0"/>
      <c r="FTB267" s="0"/>
      <c r="FTC267" s="0"/>
      <c r="FTD267" s="0"/>
      <c r="FTE267" s="0"/>
      <c r="FTF267" s="0"/>
      <c r="FTG267" s="0"/>
      <c r="FTH267" s="0"/>
      <c r="FTI267" s="0"/>
      <c r="FTJ267" s="0"/>
      <c r="FTK267" s="0"/>
      <c r="FTL267" s="0"/>
      <c r="FTM267" s="0"/>
      <c r="FTN267" s="0"/>
      <c r="FTO267" s="0"/>
      <c r="FTP267" s="0"/>
      <c r="FTQ267" s="0"/>
      <c r="FTR267" s="0"/>
      <c r="FTS267" s="0"/>
      <c r="FTT267" s="0"/>
      <c r="FTU267" s="0"/>
      <c r="FTV267" s="0"/>
      <c r="FTW267" s="0"/>
      <c r="FTX267" s="0"/>
      <c r="FTY267" s="0"/>
      <c r="FTZ267" s="0"/>
      <c r="FUA267" s="0"/>
      <c r="FUB267" s="0"/>
      <c r="FUC267" s="0"/>
      <c r="FUD267" s="0"/>
      <c r="FUE267" s="0"/>
      <c r="FUF267" s="0"/>
      <c r="FUG267" s="0"/>
      <c r="FUH267" s="0"/>
      <c r="FUI267" s="0"/>
      <c r="FUJ267" s="0"/>
      <c r="FUK267" s="0"/>
      <c r="FUL267" s="0"/>
      <c r="FUM267" s="0"/>
      <c r="FUN267" s="0"/>
      <c r="FUO267" s="0"/>
      <c r="FUP267" s="0"/>
      <c r="FUQ267" s="0"/>
      <c r="FUR267" s="0"/>
      <c r="FUS267" s="0"/>
      <c r="FUT267" s="0"/>
      <c r="FUU267" s="0"/>
      <c r="FUV267" s="0"/>
      <c r="FUW267" s="0"/>
      <c r="FUX267" s="0"/>
      <c r="FUY267" s="0"/>
      <c r="FUZ267" s="0"/>
      <c r="FVA267" s="0"/>
      <c r="FVB267" s="0"/>
      <c r="FVC267" s="0"/>
      <c r="FVD267" s="0"/>
      <c r="FVE267" s="0"/>
      <c r="FVF267" s="0"/>
      <c r="FVG267" s="0"/>
      <c r="FVH267" s="0"/>
      <c r="FVI267" s="0"/>
      <c r="FVJ267" s="0"/>
      <c r="FVK267" s="0"/>
      <c r="FVL267" s="0"/>
      <c r="FVM267" s="0"/>
      <c r="FVN267" s="0"/>
      <c r="FVO267" s="0"/>
      <c r="FVP267" s="0"/>
      <c r="FVQ267" s="0"/>
      <c r="FVR267" s="0"/>
      <c r="FVS267" s="0"/>
      <c r="FVT267" s="0"/>
      <c r="FVU267" s="0"/>
      <c r="FVV267" s="0"/>
      <c r="FVW267" s="0"/>
      <c r="FVX267" s="0"/>
      <c r="FVY267" s="0"/>
      <c r="FVZ267" s="0"/>
      <c r="FWA267" s="0"/>
      <c r="FWB267" s="0"/>
      <c r="FWC267" s="0"/>
      <c r="FWD267" s="0"/>
      <c r="FWE267" s="0"/>
      <c r="FWF267" s="0"/>
      <c r="FWG267" s="0"/>
      <c r="FWH267" s="0"/>
      <c r="FWI267" s="0"/>
      <c r="FWJ267" s="0"/>
      <c r="FWK267" s="0"/>
      <c r="FWL267" s="0"/>
      <c r="FWM267" s="0"/>
      <c r="FWN267" s="0"/>
      <c r="FWO267" s="0"/>
      <c r="FWP267" s="0"/>
      <c r="FWQ267" s="0"/>
      <c r="FWR267" s="0"/>
      <c r="FWS267" s="0"/>
      <c r="FWT267" s="0"/>
      <c r="FWU267" s="0"/>
      <c r="FWV267" s="0"/>
      <c r="FWW267" s="0"/>
      <c r="FWX267" s="0"/>
      <c r="FWY267" s="0"/>
      <c r="FWZ267" s="0"/>
      <c r="FXA267" s="0"/>
      <c r="FXB267" s="0"/>
      <c r="FXC267" s="0"/>
      <c r="FXD267" s="0"/>
      <c r="FXE267" s="0"/>
      <c r="FXF267" s="0"/>
      <c r="FXG267" s="0"/>
      <c r="FXH267" s="0"/>
      <c r="FXI267" s="0"/>
      <c r="FXJ267" s="0"/>
      <c r="FXK267" s="0"/>
      <c r="FXL267" s="0"/>
      <c r="FXM267" s="0"/>
      <c r="FXN267" s="0"/>
      <c r="FXO267" s="0"/>
      <c r="FXP267" s="0"/>
      <c r="FXQ267" s="0"/>
      <c r="FXR267" s="0"/>
      <c r="FXS267" s="0"/>
      <c r="FXT267" s="0"/>
      <c r="FXU267" s="0"/>
      <c r="FXV267" s="0"/>
      <c r="FXW267" s="0"/>
      <c r="FXX267" s="0"/>
      <c r="FXY267" s="0"/>
      <c r="FXZ267" s="0"/>
      <c r="FYA267" s="0"/>
      <c r="FYB267" s="0"/>
      <c r="FYC267" s="0"/>
      <c r="FYD267" s="0"/>
      <c r="FYE267" s="0"/>
      <c r="FYF267" s="0"/>
      <c r="FYG267" s="0"/>
      <c r="FYH267" s="0"/>
      <c r="FYI267" s="0"/>
      <c r="FYJ267" s="0"/>
      <c r="FYK267" s="0"/>
      <c r="FYL267" s="0"/>
      <c r="FYM267" s="0"/>
      <c r="FYN267" s="0"/>
      <c r="FYO267" s="0"/>
      <c r="FYP267" s="0"/>
      <c r="FYQ267" s="0"/>
      <c r="FYR267" s="0"/>
      <c r="FYS267" s="0"/>
      <c r="FYT267" s="0"/>
      <c r="FYU267" s="0"/>
      <c r="FYV267" s="0"/>
      <c r="FYW267" s="0"/>
      <c r="FYX267" s="0"/>
      <c r="FYY267" s="0"/>
      <c r="FYZ267" s="0"/>
      <c r="FZA267" s="0"/>
      <c r="FZB267" s="0"/>
      <c r="FZC267" s="0"/>
      <c r="FZD267" s="0"/>
      <c r="FZE267" s="0"/>
      <c r="FZF267" s="0"/>
      <c r="FZG267" s="0"/>
      <c r="FZH267" s="0"/>
      <c r="FZI267" s="0"/>
      <c r="FZJ267" s="0"/>
      <c r="FZK267" s="0"/>
      <c r="FZL267" s="0"/>
      <c r="FZM267" s="0"/>
      <c r="FZN267" s="0"/>
      <c r="FZO267" s="0"/>
      <c r="FZP267" s="0"/>
      <c r="FZQ267" s="0"/>
      <c r="FZR267" s="0"/>
      <c r="FZS267" s="0"/>
      <c r="FZT267" s="0"/>
      <c r="FZU267" s="0"/>
      <c r="FZV267" s="0"/>
      <c r="FZW267" s="0"/>
      <c r="FZX267" s="0"/>
      <c r="FZY267" s="0"/>
      <c r="FZZ267" s="0"/>
      <c r="GAA267" s="0"/>
      <c r="GAB267" s="0"/>
      <c r="GAC267" s="0"/>
      <c r="GAD267" s="0"/>
      <c r="GAE267" s="0"/>
      <c r="GAF267" s="0"/>
      <c r="GAG267" s="0"/>
      <c r="GAH267" s="0"/>
      <c r="GAI267" s="0"/>
      <c r="GAJ267" s="0"/>
      <c r="GAK267" s="0"/>
      <c r="GAL267" s="0"/>
      <c r="GAM267" s="0"/>
      <c r="GAN267" s="0"/>
      <c r="GAO267" s="0"/>
      <c r="GAP267" s="0"/>
      <c r="GAQ267" s="0"/>
      <c r="GAR267" s="0"/>
      <c r="GAS267" s="0"/>
      <c r="GAT267" s="0"/>
      <c r="GAU267" s="0"/>
      <c r="GAV267" s="0"/>
      <c r="GAW267" s="0"/>
      <c r="GAX267" s="0"/>
      <c r="GAY267" s="0"/>
      <c r="GAZ267" s="0"/>
      <c r="GBA267" s="0"/>
      <c r="GBB267" s="0"/>
      <c r="GBC267" s="0"/>
      <c r="GBD267" s="0"/>
      <c r="GBE267" s="0"/>
      <c r="GBF267" s="0"/>
      <c r="GBG267" s="0"/>
      <c r="GBH267" s="0"/>
      <c r="GBI267" s="0"/>
      <c r="GBJ267" s="0"/>
      <c r="GBK267" s="0"/>
      <c r="GBL267" s="0"/>
      <c r="GBM267" s="0"/>
      <c r="GBN267" s="0"/>
      <c r="GBO267" s="0"/>
      <c r="GBP267" s="0"/>
      <c r="GBQ267" s="0"/>
      <c r="GBR267" s="0"/>
      <c r="GBS267" s="0"/>
      <c r="GBT267" s="0"/>
      <c r="GBU267" s="0"/>
      <c r="GBV267" s="0"/>
      <c r="GBW267" s="0"/>
      <c r="GBX267" s="0"/>
      <c r="GBY267" s="0"/>
      <c r="GBZ267" s="0"/>
      <c r="GCA267" s="0"/>
      <c r="GCB267" s="0"/>
      <c r="GCC267" s="0"/>
      <c r="GCD267" s="0"/>
      <c r="GCE267" s="0"/>
      <c r="GCF267" s="0"/>
      <c r="GCG267" s="0"/>
      <c r="GCH267" s="0"/>
      <c r="GCI267" s="0"/>
      <c r="GCJ267" s="0"/>
      <c r="GCK267" s="0"/>
      <c r="GCL267" s="0"/>
      <c r="GCM267" s="0"/>
      <c r="GCN267" s="0"/>
      <c r="GCO267" s="0"/>
      <c r="GCP267" s="0"/>
      <c r="GCQ267" s="0"/>
      <c r="GCR267" s="0"/>
      <c r="GCS267" s="0"/>
      <c r="GCT267" s="0"/>
      <c r="GCU267" s="0"/>
      <c r="GCV267" s="0"/>
      <c r="GCW267" s="0"/>
      <c r="GCX267" s="0"/>
      <c r="GCY267" s="0"/>
      <c r="GCZ267" s="0"/>
      <c r="GDA267" s="0"/>
      <c r="GDB267" s="0"/>
      <c r="GDC267" s="0"/>
      <c r="GDD267" s="0"/>
      <c r="GDE267" s="0"/>
      <c r="GDF267" s="0"/>
      <c r="GDG267" s="0"/>
      <c r="GDH267" s="0"/>
      <c r="GDI267" s="0"/>
      <c r="GDJ267" s="0"/>
      <c r="GDK267" s="0"/>
      <c r="GDL267" s="0"/>
      <c r="GDM267" s="0"/>
      <c r="GDN267" s="0"/>
      <c r="GDO267" s="0"/>
      <c r="GDP267" s="0"/>
      <c r="GDQ267" s="0"/>
      <c r="GDR267" s="0"/>
      <c r="GDS267" s="0"/>
      <c r="GDT267" s="0"/>
      <c r="GDU267" s="0"/>
      <c r="GDV267" s="0"/>
      <c r="GDW267" s="0"/>
      <c r="GDX267" s="0"/>
      <c r="GDY267" s="0"/>
      <c r="GDZ267" s="0"/>
      <c r="GEA267" s="0"/>
      <c r="GEB267" s="0"/>
      <c r="GEC267" s="0"/>
      <c r="GED267" s="0"/>
      <c r="GEE267" s="0"/>
      <c r="GEF267" s="0"/>
      <c r="GEG267" s="0"/>
      <c r="GEH267" s="0"/>
      <c r="GEI267" s="0"/>
      <c r="GEJ267" s="0"/>
      <c r="GEK267" s="0"/>
      <c r="GEL267" s="0"/>
      <c r="GEM267" s="0"/>
      <c r="GEN267" s="0"/>
      <c r="GEO267" s="0"/>
      <c r="GEP267" s="0"/>
      <c r="GEQ267" s="0"/>
      <c r="GER267" s="0"/>
      <c r="GES267" s="0"/>
      <c r="GET267" s="0"/>
      <c r="GEU267" s="0"/>
      <c r="GEV267" s="0"/>
      <c r="GEW267" s="0"/>
      <c r="GEX267" s="0"/>
      <c r="GEY267" s="0"/>
      <c r="GEZ267" s="0"/>
      <c r="GFA267" s="0"/>
      <c r="GFB267" s="0"/>
      <c r="GFC267" s="0"/>
      <c r="GFD267" s="0"/>
      <c r="GFE267" s="0"/>
      <c r="GFF267" s="0"/>
      <c r="GFG267" s="0"/>
      <c r="GFH267" s="0"/>
      <c r="GFI267" s="0"/>
      <c r="GFJ267" s="0"/>
      <c r="GFK267" s="0"/>
      <c r="GFL267" s="0"/>
      <c r="GFM267" s="0"/>
      <c r="GFN267" s="0"/>
      <c r="GFO267" s="0"/>
      <c r="GFP267" s="0"/>
      <c r="GFQ267" s="0"/>
      <c r="GFR267" s="0"/>
      <c r="GFS267" s="0"/>
      <c r="GFT267" s="0"/>
      <c r="GFU267" s="0"/>
      <c r="GFV267" s="0"/>
      <c r="GFW267" s="0"/>
      <c r="GFX267" s="0"/>
      <c r="GFY267" s="0"/>
      <c r="GFZ267" s="0"/>
      <c r="GGA267" s="0"/>
      <c r="GGB267" s="0"/>
      <c r="GGC267" s="0"/>
      <c r="GGD267" s="0"/>
      <c r="GGE267" s="0"/>
      <c r="GGF267" s="0"/>
      <c r="GGG267" s="0"/>
      <c r="GGH267" s="0"/>
      <c r="GGI267" s="0"/>
      <c r="GGJ267" s="0"/>
      <c r="GGK267" s="0"/>
      <c r="GGL267" s="0"/>
      <c r="GGM267" s="0"/>
      <c r="GGN267" s="0"/>
      <c r="GGO267" s="0"/>
      <c r="GGP267" s="0"/>
      <c r="GGQ267" s="0"/>
      <c r="GGR267" s="0"/>
      <c r="GGS267" s="0"/>
      <c r="GGT267" s="0"/>
      <c r="GGU267" s="0"/>
      <c r="GGV267" s="0"/>
      <c r="GGW267" s="0"/>
      <c r="GGX267" s="0"/>
      <c r="GGY267" s="0"/>
      <c r="GGZ267" s="0"/>
      <c r="GHA267" s="0"/>
      <c r="GHB267" s="0"/>
      <c r="GHC267" s="0"/>
      <c r="GHD267" s="0"/>
      <c r="GHE267" s="0"/>
      <c r="GHF267" s="0"/>
      <c r="GHG267" s="0"/>
      <c r="GHH267" s="0"/>
      <c r="GHI267" s="0"/>
      <c r="GHJ267" s="0"/>
      <c r="GHK267" s="0"/>
      <c r="GHL267" s="0"/>
      <c r="GHM267" s="0"/>
      <c r="GHN267" s="0"/>
      <c r="GHO267" s="0"/>
      <c r="GHP267" s="0"/>
      <c r="GHQ267" s="0"/>
      <c r="GHR267" s="0"/>
      <c r="GHS267" s="0"/>
      <c r="GHT267" s="0"/>
      <c r="GHU267" s="0"/>
      <c r="GHV267" s="0"/>
      <c r="GHW267" s="0"/>
      <c r="GHX267" s="0"/>
      <c r="GHY267" s="0"/>
      <c r="GHZ267" s="0"/>
      <c r="GIA267" s="0"/>
      <c r="GIB267" s="0"/>
      <c r="GIC267" s="0"/>
      <c r="GID267" s="0"/>
      <c r="GIE267" s="0"/>
      <c r="GIF267" s="0"/>
      <c r="GIG267" s="0"/>
      <c r="GIH267" s="0"/>
      <c r="GII267" s="0"/>
      <c r="GIJ267" s="0"/>
      <c r="GIK267" s="0"/>
      <c r="GIL267" s="0"/>
      <c r="GIM267" s="0"/>
      <c r="GIN267" s="0"/>
      <c r="GIO267" s="0"/>
      <c r="GIP267" s="0"/>
      <c r="GIQ267" s="0"/>
      <c r="GIR267" s="0"/>
      <c r="GIS267" s="0"/>
      <c r="GIT267" s="0"/>
      <c r="GIU267" s="0"/>
      <c r="GIV267" s="0"/>
      <c r="GIW267" s="0"/>
      <c r="GIX267" s="0"/>
      <c r="GIY267" s="0"/>
      <c r="GIZ267" s="0"/>
      <c r="GJA267" s="0"/>
      <c r="GJB267" s="0"/>
      <c r="GJC267" s="0"/>
      <c r="GJD267" s="0"/>
      <c r="GJE267" s="0"/>
      <c r="GJF267" s="0"/>
      <c r="GJG267" s="0"/>
      <c r="GJH267" s="0"/>
      <c r="GJI267" s="0"/>
      <c r="GJJ267" s="0"/>
      <c r="GJK267" s="0"/>
      <c r="GJL267" s="0"/>
      <c r="GJM267" s="0"/>
      <c r="GJN267" s="0"/>
      <c r="GJO267" s="0"/>
      <c r="GJP267" s="0"/>
      <c r="GJQ267" s="0"/>
      <c r="GJR267" s="0"/>
      <c r="GJS267" s="0"/>
      <c r="GJT267" s="0"/>
      <c r="GJU267" s="0"/>
      <c r="GJV267" s="0"/>
      <c r="GJW267" s="0"/>
      <c r="GJX267" s="0"/>
      <c r="GJY267" s="0"/>
      <c r="GJZ267" s="0"/>
      <c r="GKA267" s="0"/>
      <c r="GKB267" s="0"/>
      <c r="GKC267" s="0"/>
      <c r="GKD267" s="0"/>
      <c r="GKE267" s="0"/>
      <c r="GKF267" s="0"/>
      <c r="GKG267" s="0"/>
      <c r="GKH267" s="0"/>
      <c r="GKI267" s="0"/>
      <c r="GKJ267" s="0"/>
      <c r="GKK267" s="0"/>
      <c r="GKL267" s="0"/>
      <c r="GKM267" s="0"/>
      <c r="GKN267" s="0"/>
      <c r="GKO267" s="0"/>
      <c r="GKP267" s="0"/>
      <c r="GKQ267" s="0"/>
      <c r="GKR267" s="0"/>
      <c r="GKS267" s="0"/>
      <c r="GKT267" s="0"/>
      <c r="GKU267" s="0"/>
      <c r="GKV267" s="0"/>
      <c r="GKW267" s="0"/>
      <c r="GKX267" s="0"/>
      <c r="GKY267" s="0"/>
      <c r="GKZ267" s="0"/>
      <c r="GLA267" s="0"/>
      <c r="GLB267" s="0"/>
      <c r="GLC267" s="0"/>
      <c r="GLD267" s="0"/>
      <c r="GLE267" s="0"/>
      <c r="GLF267" s="0"/>
      <c r="GLG267" s="0"/>
      <c r="GLH267" s="0"/>
      <c r="GLI267" s="0"/>
      <c r="GLJ267" s="0"/>
      <c r="GLK267" s="0"/>
      <c r="GLL267" s="0"/>
      <c r="GLM267" s="0"/>
      <c r="GLN267" s="0"/>
      <c r="GLO267" s="0"/>
      <c r="GLP267" s="0"/>
      <c r="GLQ267" s="0"/>
      <c r="GLR267" s="0"/>
      <c r="GLS267" s="0"/>
      <c r="GLT267" s="0"/>
      <c r="GLU267" s="0"/>
      <c r="GLV267" s="0"/>
      <c r="GLW267" s="0"/>
      <c r="GLX267" s="0"/>
      <c r="GLY267" s="0"/>
      <c r="GLZ267" s="0"/>
      <c r="GMA267" s="0"/>
      <c r="GMB267" s="0"/>
      <c r="GMC267" s="0"/>
      <c r="GMD267" s="0"/>
      <c r="GME267" s="0"/>
      <c r="GMF267" s="0"/>
      <c r="GMG267" s="0"/>
      <c r="GMH267" s="0"/>
      <c r="GMI267" s="0"/>
      <c r="GMJ267" s="0"/>
      <c r="GMK267" s="0"/>
      <c r="GML267" s="0"/>
      <c r="GMM267" s="0"/>
      <c r="GMN267" s="0"/>
      <c r="GMO267" s="0"/>
      <c r="GMP267" s="0"/>
      <c r="GMQ267" s="0"/>
      <c r="GMR267" s="0"/>
      <c r="GMS267" s="0"/>
      <c r="GMT267" s="0"/>
      <c r="GMU267" s="0"/>
      <c r="GMV267" s="0"/>
      <c r="GMW267" s="0"/>
      <c r="GMX267" s="0"/>
      <c r="GMY267" s="0"/>
      <c r="GMZ267" s="0"/>
      <c r="GNA267" s="0"/>
      <c r="GNB267" s="0"/>
      <c r="GNC267" s="0"/>
      <c r="GND267" s="0"/>
      <c r="GNE267" s="0"/>
      <c r="GNF267" s="0"/>
      <c r="GNG267" s="0"/>
      <c r="GNH267" s="0"/>
      <c r="GNI267" s="0"/>
      <c r="GNJ267" s="0"/>
      <c r="GNK267" s="0"/>
      <c r="GNL267" s="0"/>
      <c r="GNM267" s="0"/>
      <c r="GNN267" s="0"/>
      <c r="GNO267" s="0"/>
      <c r="GNP267" s="0"/>
      <c r="GNQ267" s="0"/>
      <c r="GNR267" s="0"/>
      <c r="GNS267" s="0"/>
      <c r="GNT267" s="0"/>
      <c r="GNU267" s="0"/>
      <c r="GNV267" s="0"/>
      <c r="GNW267" s="0"/>
      <c r="GNX267" s="0"/>
      <c r="GNY267" s="0"/>
      <c r="GNZ267" s="0"/>
      <c r="GOA267" s="0"/>
      <c r="GOB267" s="0"/>
      <c r="GOC267" s="0"/>
      <c r="GOD267" s="0"/>
      <c r="GOE267" s="0"/>
      <c r="GOF267" s="0"/>
      <c r="GOG267" s="0"/>
      <c r="GOH267" s="0"/>
      <c r="GOI267" s="0"/>
      <c r="GOJ267" s="0"/>
      <c r="GOK267" s="0"/>
      <c r="GOL267" s="0"/>
      <c r="GOM267" s="0"/>
      <c r="GON267" s="0"/>
      <c r="GOO267" s="0"/>
      <c r="GOP267" s="0"/>
      <c r="GOQ267" s="0"/>
      <c r="GOR267" s="0"/>
      <c r="GOS267" s="0"/>
      <c r="GOT267" s="0"/>
      <c r="GOU267" s="0"/>
      <c r="GOV267" s="0"/>
      <c r="GOW267" s="0"/>
      <c r="GOX267" s="0"/>
      <c r="GOY267" s="0"/>
      <c r="GOZ267" s="0"/>
      <c r="GPA267" s="0"/>
      <c r="GPB267" s="0"/>
      <c r="GPC267" s="0"/>
      <c r="GPD267" s="0"/>
      <c r="GPE267" s="0"/>
      <c r="GPF267" s="0"/>
      <c r="GPG267" s="0"/>
      <c r="GPH267" s="0"/>
      <c r="GPI267" s="0"/>
      <c r="GPJ267" s="0"/>
      <c r="GPK267" s="0"/>
      <c r="GPL267" s="0"/>
      <c r="GPM267" s="0"/>
      <c r="GPN267" s="0"/>
      <c r="GPO267" s="0"/>
      <c r="GPP267" s="0"/>
      <c r="GPQ267" s="0"/>
      <c r="GPR267" s="0"/>
      <c r="GPS267" s="0"/>
      <c r="GPT267" s="0"/>
      <c r="GPU267" s="0"/>
      <c r="GPV267" s="0"/>
      <c r="GPW267" s="0"/>
      <c r="GPX267" s="0"/>
      <c r="GPY267" s="0"/>
      <c r="GPZ267" s="0"/>
      <c r="GQA267" s="0"/>
      <c r="GQB267" s="0"/>
      <c r="GQC267" s="0"/>
      <c r="GQD267" s="0"/>
      <c r="GQE267" s="0"/>
      <c r="GQF267" s="0"/>
      <c r="GQG267" s="0"/>
      <c r="GQH267" s="0"/>
      <c r="GQI267" s="0"/>
      <c r="GQJ267" s="0"/>
      <c r="GQK267" s="0"/>
      <c r="GQL267" s="0"/>
      <c r="GQM267" s="0"/>
      <c r="GQN267" s="0"/>
      <c r="GQO267" s="0"/>
      <c r="GQP267" s="0"/>
      <c r="GQQ267" s="0"/>
      <c r="GQR267" s="0"/>
      <c r="GQS267" s="0"/>
      <c r="GQT267" s="0"/>
      <c r="GQU267" s="0"/>
      <c r="GQV267" s="0"/>
      <c r="GQW267" s="0"/>
      <c r="GQX267" s="0"/>
      <c r="GQY267" s="0"/>
      <c r="GQZ267" s="0"/>
      <c r="GRA267" s="0"/>
      <c r="GRB267" s="0"/>
      <c r="GRC267" s="0"/>
      <c r="GRD267" s="0"/>
      <c r="GRE267" s="0"/>
      <c r="GRF267" s="0"/>
      <c r="GRG267" s="0"/>
      <c r="GRH267" s="0"/>
      <c r="GRI267" s="0"/>
      <c r="GRJ267" s="0"/>
      <c r="GRK267" s="0"/>
      <c r="GRL267" s="0"/>
      <c r="GRM267" s="0"/>
      <c r="GRN267" s="0"/>
      <c r="GRO267" s="0"/>
      <c r="GRP267" s="0"/>
      <c r="GRQ267" s="0"/>
      <c r="GRR267" s="0"/>
      <c r="GRS267" s="0"/>
      <c r="GRT267" s="0"/>
      <c r="GRU267" s="0"/>
      <c r="GRV267" s="0"/>
      <c r="GRW267" s="0"/>
      <c r="GRX267" s="0"/>
      <c r="GRY267" s="0"/>
      <c r="GRZ267" s="0"/>
      <c r="GSA267" s="0"/>
      <c r="GSB267" s="0"/>
      <c r="GSC267" s="0"/>
      <c r="GSD267" s="0"/>
      <c r="GSE267" s="0"/>
      <c r="GSF267" s="0"/>
      <c r="GSG267" s="0"/>
      <c r="GSH267" s="0"/>
      <c r="GSI267" s="0"/>
      <c r="GSJ267" s="0"/>
      <c r="GSK267" s="0"/>
      <c r="GSL267" s="0"/>
      <c r="GSM267" s="0"/>
      <c r="GSN267" s="0"/>
      <c r="GSO267" s="0"/>
      <c r="GSP267" s="0"/>
      <c r="GSQ267" s="0"/>
      <c r="GSR267" s="0"/>
      <c r="GSS267" s="0"/>
      <c r="GST267" s="0"/>
      <c r="GSU267" s="0"/>
      <c r="GSV267" s="0"/>
      <c r="GSW267" s="0"/>
      <c r="GSX267" s="0"/>
      <c r="GSY267" s="0"/>
      <c r="GSZ267" s="0"/>
      <c r="GTA267" s="0"/>
      <c r="GTB267" s="0"/>
      <c r="GTC267" s="0"/>
      <c r="GTD267" s="0"/>
      <c r="GTE267" s="0"/>
      <c r="GTF267" s="0"/>
      <c r="GTG267" s="0"/>
      <c r="GTH267" s="0"/>
      <c r="GTI267" s="0"/>
      <c r="GTJ267" s="0"/>
      <c r="GTK267" s="0"/>
      <c r="GTL267" s="0"/>
      <c r="GTM267" s="0"/>
      <c r="GTN267" s="0"/>
      <c r="GTO267" s="0"/>
      <c r="GTP267" s="0"/>
      <c r="GTQ267" s="0"/>
      <c r="GTR267" s="0"/>
      <c r="GTS267" s="0"/>
      <c r="GTT267" s="0"/>
      <c r="GTU267" s="0"/>
      <c r="GTV267" s="0"/>
      <c r="GTW267" s="0"/>
      <c r="GTX267" s="0"/>
      <c r="GTY267" s="0"/>
      <c r="GTZ267" s="0"/>
      <c r="GUA267" s="0"/>
      <c r="GUB267" s="0"/>
      <c r="GUC267" s="0"/>
      <c r="GUD267" s="0"/>
      <c r="GUE267" s="0"/>
      <c r="GUF267" s="0"/>
      <c r="GUG267" s="0"/>
      <c r="GUH267" s="0"/>
      <c r="GUI267" s="0"/>
      <c r="GUJ267" s="0"/>
      <c r="GUK267" s="0"/>
      <c r="GUL267" s="0"/>
      <c r="GUM267" s="0"/>
      <c r="GUN267" s="0"/>
      <c r="GUO267" s="0"/>
      <c r="GUP267" s="0"/>
      <c r="GUQ267" s="0"/>
      <c r="GUR267" s="0"/>
      <c r="GUS267" s="0"/>
      <c r="GUT267" s="0"/>
      <c r="GUU267" s="0"/>
      <c r="GUV267" s="0"/>
      <c r="GUW267" s="0"/>
      <c r="GUX267" s="0"/>
      <c r="GUY267" s="0"/>
      <c r="GUZ267" s="0"/>
      <c r="GVA267" s="0"/>
      <c r="GVB267" s="0"/>
      <c r="GVC267" s="0"/>
      <c r="GVD267" s="0"/>
      <c r="GVE267" s="0"/>
      <c r="GVF267" s="0"/>
      <c r="GVG267" s="0"/>
      <c r="GVH267" s="0"/>
      <c r="GVI267" s="0"/>
      <c r="GVJ267" s="0"/>
      <c r="GVK267" s="0"/>
      <c r="GVL267" s="0"/>
      <c r="GVM267" s="0"/>
      <c r="GVN267" s="0"/>
      <c r="GVO267" s="0"/>
      <c r="GVP267" s="0"/>
      <c r="GVQ267" s="0"/>
      <c r="GVR267" s="0"/>
      <c r="GVS267" s="0"/>
      <c r="GVT267" s="0"/>
      <c r="GVU267" s="0"/>
      <c r="GVV267" s="0"/>
      <c r="GVW267" s="0"/>
      <c r="GVX267" s="0"/>
      <c r="GVY267" s="0"/>
      <c r="GVZ267" s="0"/>
      <c r="GWA267" s="0"/>
      <c r="GWB267" s="0"/>
      <c r="GWC267" s="0"/>
      <c r="GWD267" s="0"/>
      <c r="GWE267" s="0"/>
      <c r="GWF267" s="0"/>
      <c r="GWG267" s="0"/>
      <c r="GWH267" s="0"/>
      <c r="GWI267" s="0"/>
      <c r="GWJ267" s="0"/>
      <c r="GWK267" s="0"/>
      <c r="GWL267" s="0"/>
      <c r="GWM267" s="0"/>
      <c r="GWN267" s="0"/>
      <c r="GWO267" s="0"/>
      <c r="GWP267" s="0"/>
      <c r="GWQ267" s="0"/>
      <c r="GWR267" s="0"/>
      <c r="GWS267" s="0"/>
      <c r="GWT267" s="0"/>
      <c r="GWU267" s="0"/>
      <c r="GWV267" s="0"/>
      <c r="GWW267" s="0"/>
      <c r="GWX267" s="0"/>
      <c r="GWY267" s="0"/>
      <c r="GWZ267" s="0"/>
      <c r="GXA267" s="0"/>
      <c r="GXB267" s="0"/>
      <c r="GXC267" s="0"/>
      <c r="GXD267" s="0"/>
      <c r="GXE267" s="0"/>
      <c r="GXF267" s="0"/>
      <c r="GXG267" s="0"/>
      <c r="GXH267" s="0"/>
      <c r="GXI267" s="0"/>
      <c r="GXJ267" s="0"/>
      <c r="GXK267" s="0"/>
      <c r="GXL267" s="0"/>
      <c r="GXM267" s="0"/>
      <c r="GXN267" s="0"/>
      <c r="GXO267" s="0"/>
      <c r="GXP267" s="0"/>
      <c r="GXQ267" s="0"/>
      <c r="GXR267" s="0"/>
      <c r="GXS267" s="0"/>
      <c r="GXT267" s="0"/>
      <c r="GXU267" s="0"/>
      <c r="GXV267" s="0"/>
      <c r="GXW267" s="0"/>
      <c r="GXX267" s="0"/>
      <c r="GXY267" s="0"/>
      <c r="GXZ267" s="0"/>
      <c r="GYA267" s="0"/>
      <c r="GYB267" s="0"/>
      <c r="GYC267" s="0"/>
      <c r="GYD267" s="0"/>
      <c r="GYE267" s="0"/>
      <c r="GYF267" s="0"/>
      <c r="GYG267" s="0"/>
      <c r="GYH267" s="0"/>
      <c r="GYI267" s="0"/>
      <c r="GYJ267" s="0"/>
      <c r="GYK267" s="0"/>
      <c r="GYL267" s="0"/>
      <c r="GYM267" s="0"/>
      <c r="GYN267" s="0"/>
      <c r="GYO267" s="0"/>
      <c r="GYP267" s="0"/>
      <c r="GYQ267" s="0"/>
      <c r="GYR267" s="0"/>
      <c r="GYS267" s="0"/>
      <c r="GYT267" s="0"/>
      <c r="GYU267" s="0"/>
      <c r="GYV267" s="0"/>
      <c r="GYW267" s="0"/>
      <c r="GYX267" s="0"/>
      <c r="GYY267" s="0"/>
      <c r="GYZ267" s="0"/>
      <c r="GZA267" s="0"/>
      <c r="GZB267" s="0"/>
      <c r="GZC267" s="0"/>
      <c r="GZD267" s="0"/>
      <c r="GZE267" s="0"/>
      <c r="GZF267" s="0"/>
      <c r="GZG267" s="0"/>
      <c r="GZH267" s="0"/>
      <c r="GZI267" s="0"/>
      <c r="GZJ267" s="0"/>
      <c r="GZK267" s="0"/>
      <c r="GZL267" s="0"/>
      <c r="GZM267" s="0"/>
      <c r="GZN267" s="0"/>
      <c r="GZO267" s="0"/>
      <c r="GZP267" s="0"/>
      <c r="GZQ267" s="0"/>
      <c r="GZR267" s="0"/>
      <c r="GZS267" s="0"/>
      <c r="GZT267" s="0"/>
      <c r="GZU267" s="0"/>
      <c r="GZV267" s="0"/>
      <c r="GZW267" s="0"/>
      <c r="GZX267" s="0"/>
      <c r="GZY267" s="0"/>
      <c r="GZZ267" s="0"/>
      <c r="HAA267" s="0"/>
      <c r="HAB267" s="0"/>
      <c r="HAC267" s="0"/>
      <c r="HAD267" s="0"/>
      <c r="HAE267" s="0"/>
      <c r="HAF267" s="0"/>
      <c r="HAG267" s="0"/>
      <c r="HAH267" s="0"/>
      <c r="HAI267" s="0"/>
      <c r="HAJ267" s="0"/>
      <c r="HAK267" s="0"/>
      <c r="HAL267" s="0"/>
      <c r="HAM267" s="0"/>
      <c r="HAN267" s="0"/>
      <c r="HAO267" s="0"/>
      <c r="HAP267" s="0"/>
      <c r="HAQ267" s="0"/>
      <c r="HAR267" s="0"/>
      <c r="HAS267" s="0"/>
      <c r="HAT267" s="0"/>
      <c r="HAU267" s="0"/>
      <c r="HAV267" s="0"/>
      <c r="HAW267" s="0"/>
      <c r="HAX267" s="0"/>
      <c r="HAY267" s="0"/>
      <c r="HAZ267" s="0"/>
      <c r="HBA267" s="0"/>
      <c r="HBB267" s="0"/>
      <c r="HBC267" s="0"/>
      <c r="HBD267" s="0"/>
      <c r="HBE267" s="0"/>
      <c r="HBF267" s="0"/>
      <c r="HBG267" s="0"/>
      <c r="HBH267" s="0"/>
      <c r="HBI267" s="0"/>
      <c r="HBJ267" s="0"/>
      <c r="HBK267" s="0"/>
      <c r="HBL267" s="0"/>
      <c r="HBM267" s="0"/>
      <c r="HBN267" s="0"/>
      <c r="HBO267" s="0"/>
      <c r="HBP267" s="0"/>
      <c r="HBQ267" s="0"/>
      <c r="HBR267" s="0"/>
      <c r="HBS267" s="0"/>
      <c r="HBT267" s="0"/>
      <c r="HBU267" s="0"/>
      <c r="HBV267" s="0"/>
      <c r="HBW267" s="0"/>
      <c r="HBX267" s="0"/>
      <c r="HBY267" s="0"/>
      <c r="HBZ267" s="0"/>
      <c r="HCA267" s="0"/>
      <c r="HCB267" s="0"/>
      <c r="HCC267" s="0"/>
      <c r="HCD267" s="0"/>
      <c r="HCE267" s="0"/>
      <c r="HCF267" s="0"/>
      <c r="HCG267" s="0"/>
      <c r="HCH267" s="0"/>
      <c r="HCI267" s="0"/>
      <c r="HCJ267" s="0"/>
      <c r="HCK267" s="0"/>
      <c r="HCL267" s="0"/>
      <c r="HCM267" s="0"/>
      <c r="HCN267" s="0"/>
      <c r="HCO267" s="0"/>
      <c r="HCP267" s="0"/>
      <c r="HCQ267" s="0"/>
      <c r="HCR267" s="0"/>
      <c r="HCS267" s="0"/>
      <c r="HCT267" s="0"/>
      <c r="HCU267" s="0"/>
      <c r="HCV267" s="0"/>
      <c r="HCW267" s="0"/>
      <c r="HCX267" s="0"/>
      <c r="HCY267" s="0"/>
      <c r="HCZ267" s="0"/>
      <c r="HDA267" s="0"/>
      <c r="HDB267" s="0"/>
      <c r="HDC267" s="0"/>
      <c r="HDD267" s="0"/>
      <c r="HDE267" s="0"/>
      <c r="HDF267" s="0"/>
      <c r="HDG267" s="0"/>
      <c r="HDH267" s="0"/>
      <c r="HDI267" s="0"/>
      <c r="HDJ267" s="0"/>
      <c r="HDK267" s="0"/>
      <c r="HDL267" s="0"/>
      <c r="HDM267" s="0"/>
      <c r="HDN267" s="0"/>
      <c r="HDO267" s="0"/>
      <c r="HDP267" s="0"/>
      <c r="HDQ267" s="0"/>
      <c r="HDR267" s="0"/>
      <c r="HDS267" s="0"/>
      <c r="HDT267" s="0"/>
      <c r="HDU267" s="0"/>
      <c r="HDV267" s="0"/>
      <c r="HDW267" s="0"/>
      <c r="HDX267" s="0"/>
      <c r="HDY267" s="0"/>
      <c r="HDZ267" s="0"/>
      <c r="HEA267" s="0"/>
      <c r="HEB267" s="0"/>
      <c r="HEC267" s="0"/>
      <c r="HED267" s="0"/>
      <c r="HEE267" s="0"/>
      <c r="HEF267" s="0"/>
      <c r="HEG267" s="0"/>
      <c r="HEH267" s="0"/>
      <c r="HEI267" s="0"/>
      <c r="HEJ267" s="0"/>
      <c r="HEK267" s="0"/>
      <c r="HEL267" s="0"/>
      <c r="HEM267" s="0"/>
      <c r="HEN267" s="0"/>
      <c r="HEO267" s="0"/>
      <c r="HEP267" s="0"/>
      <c r="HEQ267" s="0"/>
      <c r="HER267" s="0"/>
      <c r="HES267" s="0"/>
      <c r="HET267" s="0"/>
      <c r="HEU267" s="0"/>
      <c r="HEV267" s="0"/>
      <c r="HEW267" s="0"/>
      <c r="HEX267" s="0"/>
      <c r="HEY267" s="0"/>
      <c r="HEZ267" s="0"/>
      <c r="HFA267" s="0"/>
      <c r="HFB267" s="0"/>
      <c r="HFC267" s="0"/>
      <c r="HFD267" s="0"/>
      <c r="HFE267" s="0"/>
      <c r="HFF267" s="0"/>
      <c r="HFG267" s="0"/>
      <c r="HFH267" s="0"/>
      <c r="HFI267" s="0"/>
      <c r="HFJ267" s="0"/>
      <c r="HFK267" s="0"/>
      <c r="HFL267" s="0"/>
      <c r="HFM267" s="0"/>
      <c r="HFN267" s="0"/>
      <c r="HFO267" s="0"/>
      <c r="HFP267" s="0"/>
      <c r="HFQ267" s="0"/>
      <c r="HFR267" s="0"/>
      <c r="HFS267" s="0"/>
      <c r="HFT267" s="0"/>
      <c r="HFU267" s="0"/>
      <c r="HFV267" s="0"/>
      <c r="HFW267" s="0"/>
      <c r="HFX267" s="0"/>
      <c r="HFY267" s="0"/>
      <c r="HFZ267" s="0"/>
      <c r="HGA267" s="0"/>
      <c r="HGB267" s="0"/>
      <c r="HGC267" s="0"/>
      <c r="HGD267" s="0"/>
      <c r="HGE267" s="0"/>
      <c r="HGF267" s="0"/>
      <c r="HGG267" s="0"/>
      <c r="HGH267" s="0"/>
      <c r="HGI267" s="0"/>
      <c r="HGJ267" s="0"/>
      <c r="HGK267" s="0"/>
      <c r="HGL267" s="0"/>
      <c r="HGM267" s="0"/>
      <c r="HGN267" s="0"/>
      <c r="HGO267" s="0"/>
      <c r="HGP267" s="0"/>
      <c r="HGQ267" s="0"/>
      <c r="HGR267" s="0"/>
      <c r="HGS267" s="0"/>
      <c r="HGT267" s="0"/>
      <c r="HGU267" s="0"/>
      <c r="HGV267" s="0"/>
      <c r="HGW267" s="0"/>
      <c r="HGX267" s="0"/>
      <c r="HGY267" s="0"/>
      <c r="HGZ267" s="0"/>
      <c r="HHA267" s="0"/>
      <c r="HHB267" s="0"/>
      <c r="HHC267" s="0"/>
      <c r="HHD267" s="0"/>
      <c r="HHE267" s="0"/>
      <c r="HHF267" s="0"/>
      <c r="HHG267" s="0"/>
      <c r="HHH267" s="0"/>
      <c r="HHI267" s="0"/>
      <c r="HHJ267" s="0"/>
      <c r="HHK267" s="0"/>
      <c r="HHL267" s="0"/>
      <c r="HHM267" s="0"/>
      <c r="HHN267" s="0"/>
      <c r="HHO267" s="0"/>
      <c r="HHP267" s="0"/>
      <c r="HHQ267" s="0"/>
      <c r="HHR267" s="0"/>
      <c r="HHS267" s="0"/>
      <c r="HHT267" s="0"/>
      <c r="HHU267" s="0"/>
      <c r="HHV267" s="0"/>
      <c r="HHW267" s="0"/>
      <c r="HHX267" s="0"/>
      <c r="HHY267" s="0"/>
      <c r="HHZ267" s="0"/>
      <c r="HIA267" s="0"/>
      <c r="HIB267" s="0"/>
      <c r="HIC267" s="0"/>
      <c r="HID267" s="0"/>
      <c r="HIE267" s="0"/>
      <c r="HIF267" s="0"/>
      <c r="HIG267" s="0"/>
      <c r="HIH267" s="0"/>
      <c r="HII267" s="0"/>
      <c r="HIJ267" s="0"/>
      <c r="HIK267" s="0"/>
      <c r="HIL267" s="0"/>
      <c r="HIM267" s="0"/>
      <c r="HIN267" s="0"/>
      <c r="HIO267" s="0"/>
      <c r="HIP267" s="0"/>
      <c r="HIQ267" s="0"/>
      <c r="HIR267" s="0"/>
      <c r="HIS267" s="0"/>
      <c r="HIT267" s="0"/>
      <c r="HIU267" s="0"/>
      <c r="HIV267" s="0"/>
      <c r="HIW267" s="0"/>
      <c r="HIX267" s="0"/>
      <c r="HIY267" s="0"/>
      <c r="HIZ267" s="0"/>
      <c r="HJA267" s="0"/>
      <c r="HJB267" s="0"/>
      <c r="HJC267" s="0"/>
      <c r="HJD267" s="0"/>
      <c r="HJE267" s="0"/>
      <c r="HJF267" s="0"/>
      <c r="HJG267" s="0"/>
      <c r="HJH267" s="0"/>
      <c r="HJI267" s="0"/>
      <c r="HJJ267" s="0"/>
      <c r="HJK267" s="0"/>
      <c r="HJL267" s="0"/>
      <c r="HJM267" s="0"/>
      <c r="HJN267" s="0"/>
      <c r="HJO267" s="0"/>
      <c r="HJP267" s="0"/>
      <c r="HJQ267" s="0"/>
      <c r="HJR267" s="0"/>
      <c r="HJS267" s="0"/>
      <c r="HJT267" s="0"/>
      <c r="HJU267" s="0"/>
      <c r="HJV267" s="0"/>
      <c r="HJW267" s="0"/>
      <c r="HJX267" s="0"/>
      <c r="HJY267" s="0"/>
      <c r="HJZ267" s="0"/>
      <c r="HKA267" s="0"/>
      <c r="HKB267" s="0"/>
      <c r="HKC267" s="0"/>
      <c r="HKD267" s="0"/>
      <c r="HKE267" s="0"/>
      <c r="HKF267" s="0"/>
      <c r="HKG267" s="0"/>
      <c r="HKH267" s="0"/>
      <c r="HKI267" s="0"/>
      <c r="HKJ267" s="0"/>
      <c r="HKK267" s="0"/>
      <c r="HKL267" s="0"/>
      <c r="HKM267" s="0"/>
      <c r="HKN267" s="0"/>
      <c r="HKO267" s="0"/>
      <c r="HKP267" s="0"/>
      <c r="HKQ267" s="0"/>
      <c r="HKR267" s="0"/>
      <c r="HKS267" s="0"/>
      <c r="HKT267" s="0"/>
      <c r="HKU267" s="0"/>
      <c r="HKV267" s="0"/>
      <c r="HKW267" s="0"/>
      <c r="HKX267" s="0"/>
      <c r="HKY267" s="0"/>
      <c r="HKZ267" s="0"/>
      <c r="HLA267" s="0"/>
      <c r="HLB267" s="0"/>
      <c r="HLC267" s="0"/>
      <c r="HLD267" s="0"/>
      <c r="HLE267" s="0"/>
      <c r="HLF267" s="0"/>
      <c r="HLG267" s="0"/>
      <c r="HLH267" s="0"/>
      <c r="HLI267" s="0"/>
      <c r="HLJ267" s="0"/>
      <c r="HLK267" s="0"/>
      <c r="HLL267" s="0"/>
      <c r="HLM267" s="0"/>
      <c r="HLN267" s="0"/>
      <c r="HLO267" s="0"/>
      <c r="HLP267" s="0"/>
      <c r="HLQ267" s="0"/>
      <c r="HLR267" s="0"/>
      <c r="HLS267" s="0"/>
      <c r="HLT267" s="0"/>
      <c r="HLU267" s="0"/>
      <c r="HLV267" s="0"/>
      <c r="HLW267" s="0"/>
      <c r="HLX267" s="0"/>
      <c r="HLY267" s="0"/>
      <c r="HLZ267" s="0"/>
      <c r="HMA267" s="0"/>
      <c r="HMB267" s="0"/>
      <c r="HMC267" s="0"/>
      <c r="HMD267" s="0"/>
      <c r="HME267" s="0"/>
      <c r="HMF267" s="0"/>
      <c r="HMG267" s="0"/>
      <c r="HMH267" s="0"/>
      <c r="HMI267" s="0"/>
      <c r="HMJ267" s="0"/>
      <c r="HMK267" s="0"/>
      <c r="HML267" s="0"/>
      <c r="HMM267" s="0"/>
      <c r="HMN267" s="0"/>
      <c r="HMO267" s="0"/>
      <c r="HMP267" s="0"/>
      <c r="HMQ267" s="0"/>
      <c r="HMR267" s="0"/>
      <c r="HMS267" s="0"/>
      <c r="HMT267" s="0"/>
      <c r="HMU267" s="0"/>
      <c r="HMV267" s="0"/>
      <c r="HMW267" s="0"/>
      <c r="HMX267" s="0"/>
      <c r="HMY267" s="0"/>
      <c r="HMZ267" s="0"/>
      <c r="HNA267" s="0"/>
      <c r="HNB267" s="0"/>
      <c r="HNC267" s="0"/>
      <c r="HND267" s="0"/>
      <c r="HNE267" s="0"/>
      <c r="HNF267" s="0"/>
      <c r="HNG267" s="0"/>
      <c r="HNH267" s="0"/>
      <c r="HNI267" s="0"/>
      <c r="HNJ267" s="0"/>
      <c r="HNK267" s="0"/>
      <c r="HNL267" s="0"/>
      <c r="HNM267" s="0"/>
      <c r="HNN267" s="0"/>
      <c r="HNO267" s="0"/>
      <c r="HNP267" s="0"/>
      <c r="HNQ267" s="0"/>
      <c r="HNR267" s="0"/>
      <c r="HNS267" s="0"/>
      <c r="HNT267" s="0"/>
      <c r="HNU267" s="0"/>
      <c r="HNV267" s="0"/>
      <c r="HNW267" s="0"/>
      <c r="HNX267" s="0"/>
      <c r="HNY267" s="0"/>
      <c r="HNZ267" s="0"/>
      <c r="HOA267" s="0"/>
      <c r="HOB267" s="0"/>
      <c r="HOC267" s="0"/>
      <c r="HOD267" s="0"/>
      <c r="HOE267" s="0"/>
      <c r="HOF267" s="0"/>
      <c r="HOG267" s="0"/>
      <c r="HOH267" s="0"/>
      <c r="HOI267" s="0"/>
      <c r="HOJ267" s="0"/>
      <c r="HOK267" s="0"/>
      <c r="HOL267" s="0"/>
      <c r="HOM267" s="0"/>
      <c r="HON267" s="0"/>
      <c r="HOO267" s="0"/>
      <c r="HOP267" s="0"/>
      <c r="HOQ267" s="0"/>
      <c r="HOR267" s="0"/>
      <c r="HOS267" s="0"/>
      <c r="HOT267" s="0"/>
      <c r="HOU267" s="0"/>
      <c r="HOV267" s="0"/>
      <c r="HOW267" s="0"/>
      <c r="HOX267" s="0"/>
      <c r="HOY267" s="0"/>
      <c r="HOZ267" s="0"/>
      <c r="HPA267" s="0"/>
      <c r="HPB267" s="0"/>
      <c r="HPC267" s="0"/>
      <c r="HPD267" s="0"/>
      <c r="HPE267" s="0"/>
      <c r="HPF267" s="0"/>
      <c r="HPG267" s="0"/>
      <c r="HPH267" s="0"/>
      <c r="HPI267" s="0"/>
      <c r="HPJ267" s="0"/>
      <c r="HPK267" s="0"/>
      <c r="HPL267" s="0"/>
      <c r="HPM267" s="0"/>
      <c r="HPN267" s="0"/>
      <c r="HPO267" s="0"/>
      <c r="HPP267" s="0"/>
      <c r="HPQ267" s="0"/>
      <c r="HPR267" s="0"/>
      <c r="HPS267" s="0"/>
      <c r="HPT267" s="0"/>
      <c r="HPU267" s="0"/>
      <c r="HPV267" s="0"/>
      <c r="HPW267" s="0"/>
      <c r="HPX267" s="0"/>
      <c r="HPY267" s="0"/>
      <c r="HPZ267" s="0"/>
      <c r="HQA267" s="0"/>
      <c r="HQB267" s="0"/>
      <c r="HQC267" s="0"/>
      <c r="HQD267" s="0"/>
      <c r="HQE267" s="0"/>
      <c r="HQF267" s="0"/>
      <c r="HQG267" s="0"/>
      <c r="HQH267" s="0"/>
      <c r="HQI267" s="0"/>
      <c r="HQJ267" s="0"/>
      <c r="HQK267" s="0"/>
      <c r="HQL267" s="0"/>
      <c r="HQM267" s="0"/>
      <c r="HQN267" s="0"/>
      <c r="HQO267" s="0"/>
      <c r="HQP267" s="0"/>
      <c r="HQQ267" s="0"/>
      <c r="HQR267" s="0"/>
      <c r="HQS267" s="0"/>
      <c r="HQT267" s="0"/>
      <c r="HQU267" s="0"/>
      <c r="HQV267" s="0"/>
      <c r="HQW267" s="0"/>
      <c r="HQX267" s="0"/>
      <c r="HQY267" s="0"/>
      <c r="HQZ267" s="0"/>
      <c r="HRA267" s="0"/>
      <c r="HRB267" s="0"/>
      <c r="HRC267" s="0"/>
      <c r="HRD267" s="0"/>
      <c r="HRE267" s="0"/>
      <c r="HRF267" s="0"/>
      <c r="HRG267" s="0"/>
      <c r="HRH267" s="0"/>
      <c r="HRI267" s="0"/>
      <c r="HRJ267" s="0"/>
      <c r="HRK267" s="0"/>
      <c r="HRL267" s="0"/>
      <c r="HRM267" s="0"/>
      <c r="HRN267" s="0"/>
      <c r="HRO267" s="0"/>
      <c r="HRP267" s="0"/>
      <c r="HRQ267" s="0"/>
      <c r="HRR267" s="0"/>
      <c r="HRS267" s="0"/>
      <c r="HRT267" s="0"/>
      <c r="HRU267" s="0"/>
      <c r="HRV267" s="0"/>
      <c r="HRW267" s="0"/>
      <c r="HRX267" s="0"/>
      <c r="HRY267" s="0"/>
      <c r="HRZ267" s="0"/>
      <c r="HSA267" s="0"/>
      <c r="HSB267" s="0"/>
      <c r="HSC267" s="0"/>
      <c r="HSD267" s="0"/>
      <c r="HSE267" s="0"/>
      <c r="HSF267" s="0"/>
      <c r="HSG267" s="0"/>
      <c r="HSH267" s="0"/>
      <c r="HSI267" s="0"/>
      <c r="HSJ267" s="0"/>
      <c r="HSK267" s="0"/>
      <c r="HSL267" s="0"/>
      <c r="HSM267" s="0"/>
      <c r="HSN267" s="0"/>
      <c r="HSO267" s="0"/>
      <c r="HSP267" s="0"/>
      <c r="HSQ267" s="0"/>
      <c r="HSR267" s="0"/>
      <c r="HSS267" s="0"/>
      <c r="HST267" s="0"/>
      <c r="HSU267" s="0"/>
      <c r="HSV267" s="0"/>
      <c r="HSW267" s="0"/>
      <c r="HSX267" s="0"/>
      <c r="HSY267" s="0"/>
      <c r="HSZ267" s="0"/>
      <c r="HTA267" s="0"/>
      <c r="HTB267" s="0"/>
      <c r="HTC267" s="0"/>
      <c r="HTD267" s="0"/>
      <c r="HTE267" s="0"/>
      <c r="HTF267" s="0"/>
      <c r="HTG267" s="0"/>
      <c r="HTH267" s="0"/>
      <c r="HTI267" s="0"/>
      <c r="HTJ267" s="0"/>
      <c r="HTK267" s="0"/>
      <c r="HTL267" s="0"/>
      <c r="HTM267" s="0"/>
      <c r="HTN267" s="0"/>
      <c r="HTO267" s="0"/>
      <c r="HTP267" s="0"/>
      <c r="HTQ267" s="0"/>
      <c r="HTR267" s="0"/>
      <c r="HTS267" s="0"/>
      <c r="HTT267" s="0"/>
      <c r="HTU267" s="0"/>
      <c r="HTV267" s="0"/>
      <c r="HTW267" s="0"/>
      <c r="HTX267" s="0"/>
      <c r="HTY267" s="0"/>
      <c r="HTZ267" s="0"/>
      <c r="HUA267" s="0"/>
      <c r="HUB267" s="0"/>
      <c r="HUC267" s="0"/>
      <c r="HUD267" s="0"/>
      <c r="HUE267" s="0"/>
      <c r="HUF267" s="0"/>
      <c r="HUG267" s="0"/>
      <c r="HUH267" s="0"/>
      <c r="HUI267" s="0"/>
      <c r="HUJ267" s="0"/>
      <c r="HUK267" s="0"/>
      <c r="HUL267" s="0"/>
      <c r="HUM267" s="0"/>
      <c r="HUN267" s="0"/>
      <c r="HUO267" s="0"/>
      <c r="HUP267" s="0"/>
      <c r="HUQ267" s="0"/>
      <c r="HUR267" s="0"/>
      <c r="HUS267" s="0"/>
      <c r="HUT267" s="0"/>
      <c r="HUU267" s="0"/>
      <c r="HUV267" s="0"/>
      <c r="HUW267" s="0"/>
      <c r="HUX267" s="0"/>
      <c r="HUY267" s="0"/>
      <c r="HUZ267" s="0"/>
      <c r="HVA267" s="0"/>
      <c r="HVB267" s="0"/>
      <c r="HVC267" s="0"/>
      <c r="HVD267" s="0"/>
      <c r="HVE267" s="0"/>
      <c r="HVF267" s="0"/>
      <c r="HVG267" s="0"/>
      <c r="HVH267" s="0"/>
      <c r="HVI267" s="0"/>
      <c r="HVJ267" s="0"/>
      <c r="HVK267" s="0"/>
      <c r="HVL267" s="0"/>
      <c r="HVM267" s="0"/>
      <c r="HVN267" s="0"/>
      <c r="HVO267" s="0"/>
      <c r="HVP267" s="0"/>
      <c r="HVQ267" s="0"/>
      <c r="HVR267" s="0"/>
      <c r="HVS267" s="0"/>
      <c r="HVT267" s="0"/>
      <c r="HVU267" s="0"/>
      <c r="HVV267" s="0"/>
      <c r="HVW267" s="0"/>
      <c r="HVX267" s="0"/>
      <c r="HVY267" s="0"/>
      <c r="HVZ267" s="0"/>
      <c r="HWA267" s="0"/>
      <c r="HWB267" s="0"/>
      <c r="HWC267" s="0"/>
      <c r="HWD267" s="0"/>
      <c r="HWE267" s="0"/>
      <c r="HWF267" s="0"/>
      <c r="HWG267" s="0"/>
      <c r="HWH267" s="0"/>
      <c r="HWI267" s="0"/>
      <c r="HWJ267" s="0"/>
      <c r="HWK267" s="0"/>
      <c r="HWL267" s="0"/>
      <c r="HWM267" s="0"/>
      <c r="HWN267" s="0"/>
      <c r="HWO267" s="0"/>
      <c r="HWP267" s="0"/>
      <c r="HWQ267" s="0"/>
      <c r="HWR267" s="0"/>
      <c r="HWS267" s="0"/>
      <c r="HWT267" s="0"/>
      <c r="HWU267" s="0"/>
      <c r="HWV267" s="0"/>
      <c r="HWW267" s="0"/>
      <c r="HWX267" s="0"/>
      <c r="HWY267" s="0"/>
      <c r="HWZ267" s="0"/>
      <c r="HXA267" s="0"/>
      <c r="HXB267" s="0"/>
      <c r="HXC267" s="0"/>
      <c r="HXD267" s="0"/>
      <c r="HXE267" s="0"/>
      <c r="HXF267" s="0"/>
      <c r="HXG267" s="0"/>
      <c r="HXH267" s="0"/>
      <c r="HXI267" s="0"/>
      <c r="HXJ267" s="0"/>
      <c r="HXK267" s="0"/>
      <c r="HXL267" s="0"/>
      <c r="HXM267" s="0"/>
      <c r="HXN267" s="0"/>
      <c r="HXO267" s="0"/>
      <c r="HXP267" s="0"/>
      <c r="HXQ267" s="0"/>
      <c r="HXR267" s="0"/>
      <c r="HXS267" s="0"/>
      <c r="HXT267" s="0"/>
      <c r="HXU267" s="0"/>
      <c r="HXV267" s="0"/>
      <c r="HXW267" s="0"/>
      <c r="HXX267" s="0"/>
      <c r="HXY267" s="0"/>
      <c r="HXZ267" s="0"/>
      <c r="HYA267" s="0"/>
      <c r="HYB267" s="0"/>
      <c r="HYC267" s="0"/>
      <c r="HYD267" s="0"/>
      <c r="HYE267" s="0"/>
      <c r="HYF267" s="0"/>
      <c r="HYG267" s="0"/>
      <c r="HYH267" s="0"/>
      <c r="HYI267" s="0"/>
      <c r="HYJ267" s="0"/>
      <c r="HYK267" s="0"/>
      <c r="HYL267" s="0"/>
      <c r="HYM267" s="0"/>
      <c r="HYN267" s="0"/>
      <c r="HYO267" s="0"/>
      <c r="HYP267" s="0"/>
      <c r="HYQ267" s="0"/>
      <c r="HYR267" s="0"/>
      <c r="HYS267" s="0"/>
      <c r="HYT267" s="0"/>
      <c r="HYU267" s="0"/>
      <c r="HYV267" s="0"/>
      <c r="HYW267" s="0"/>
      <c r="HYX267" s="0"/>
      <c r="HYY267" s="0"/>
      <c r="HYZ267" s="0"/>
      <c r="HZA267" s="0"/>
      <c r="HZB267" s="0"/>
      <c r="HZC267" s="0"/>
      <c r="HZD267" s="0"/>
      <c r="HZE267" s="0"/>
      <c r="HZF267" s="0"/>
      <c r="HZG267" s="0"/>
      <c r="HZH267" s="0"/>
      <c r="HZI267" s="0"/>
      <c r="HZJ267" s="0"/>
      <c r="HZK267" s="0"/>
      <c r="HZL267" s="0"/>
      <c r="HZM267" s="0"/>
      <c r="HZN267" s="0"/>
      <c r="HZO267" s="0"/>
      <c r="HZP267" s="0"/>
      <c r="HZQ267" s="0"/>
      <c r="HZR267" s="0"/>
      <c r="HZS267" s="0"/>
      <c r="HZT267" s="0"/>
      <c r="HZU267" s="0"/>
      <c r="HZV267" s="0"/>
      <c r="HZW267" s="0"/>
      <c r="HZX267" s="0"/>
      <c r="HZY267" s="0"/>
      <c r="HZZ267" s="0"/>
      <c r="IAA267" s="0"/>
      <c r="IAB267" s="0"/>
      <c r="IAC267" s="0"/>
      <c r="IAD267" s="0"/>
      <c r="IAE267" s="0"/>
      <c r="IAF267" s="0"/>
      <c r="IAG267" s="0"/>
      <c r="IAH267" s="0"/>
      <c r="IAI267" s="0"/>
      <c r="IAJ267" s="0"/>
      <c r="IAK267" s="0"/>
      <c r="IAL267" s="0"/>
      <c r="IAM267" s="0"/>
      <c r="IAN267" s="0"/>
      <c r="IAO267" s="0"/>
      <c r="IAP267" s="0"/>
      <c r="IAQ267" s="0"/>
      <c r="IAR267" s="0"/>
      <c r="IAS267" s="0"/>
      <c r="IAT267" s="0"/>
      <c r="IAU267" s="0"/>
      <c r="IAV267" s="0"/>
      <c r="IAW267" s="0"/>
      <c r="IAX267" s="0"/>
      <c r="IAY267" s="0"/>
      <c r="IAZ267" s="0"/>
      <c r="IBA267" s="0"/>
      <c r="IBB267" s="0"/>
      <c r="IBC267" s="0"/>
      <c r="IBD267" s="0"/>
      <c r="IBE267" s="0"/>
      <c r="IBF267" s="0"/>
      <c r="IBG267" s="0"/>
      <c r="IBH267" s="0"/>
      <c r="IBI267" s="0"/>
      <c r="IBJ267" s="0"/>
      <c r="IBK267" s="0"/>
      <c r="IBL267" s="0"/>
      <c r="IBM267" s="0"/>
      <c r="IBN267" s="0"/>
      <c r="IBO267" s="0"/>
      <c r="IBP267" s="0"/>
      <c r="IBQ267" s="0"/>
      <c r="IBR267" s="0"/>
      <c r="IBS267" s="0"/>
      <c r="IBT267" s="0"/>
      <c r="IBU267" s="0"/>
      <c r="IBV267" s="0"/>
      <c r="IBW267" s="0"/>
      <c r="IBX267" s="0"/>
      <c r="IBY267" s="0"/>
      <c r="IBZ267" s="0"/>
      <c r="ICA267" s="0"/>
      <c r="ICB267" s="0"/>
      <c r="ICC267" s="0"/>
      <c r="ICD267" s="0"/>
      <c r="ICE267" s="0"/>
      <c r="ICF267" s="0"/>
      <c r="ICG267" s="0"/>
      <c r="ICH267" s="0"/>
      <c r="ICI267" s="0"/>
      <c r="ICJ267" s="0"/>
      <c r="ICK267" s="0"/>
      <c r="ICL267" s="0"/>
      <c r="ICM267" s="0"/>
      <c r="ICN267" s="0"/>
      <c r="ICO267" s="0"/>
      <c r="ICP267" s="0"/>
      <c r="ICQ267" s="0"/>
      <c r="ICR267" s="0"/>
      <c r="ICS267" s="0"/>
      <c r="ICT267" s="0"/>
      <c r="ICU267" s="0"/>
      <c r="ICV267" s="0"/>
      <c r="ICW267" s="0"/>
      <c r="ICX267" s="0"/>
      <c r="ICY267" s="0"/>
      <c r="ICZ267" s="0"/>
      <c r="IDA267" s="0"/>
      <c r="IDB267" s="0"/>
      <c r="IDC267" s="0"/>
      <c r="IDD267" s="0"/>
      <c r="IDE267" s="0"/>
      <c r="IDF267" s="0"/>
      <c r="IDG267" s="0"/>
      <c r="IDH267" s="0"/>
      <c r="IDI267" s="0"/>
      <c r="IDJ267" s="0"/>
      <c r="IDK267" s="0"/>
      <c r="IDL267" s="0"/>
      <c r="IDM267" s="0"/>
      <c r="IDN267" s="0"/>
      <c r="IDO267" s="0"/>
      <c r="IDP267" s="0"/>
      <c r="IDQ267" s="0"/>
      <c r="IDR267" s="0"/>
      <c r="IDS267" s="0"/>
      <c r="IDT267" s="0"/>
      <c r="IDU267" s="0"/>
      <c r="IDV267" s="0"/>
      <c r="IDW267" s="0"/>
      <c r="IDX267" s="0"/>
      <c r="IDY267" s="0"/>
      <c r="IDZ267" s="0"/>
      <c r="IEA267" s="0"/>
      <c r="IEB267" s="0"/>
      <c r="IEC267" s="0"/>
      <c r="IED267" s="0"/>
      <c r="IEE267" s="0"/>
      <c r="IEF267" s="0"/>
      <c r="IEG267" s="0"/>
      <c r="IEH267" s="0"/>
      <c r="IEI267" s="0"/>
      <c r="IEJ267" s="0"/>
      <c r="IEK267" s="0"/>
      <c r="IEL267" s="0"/>
      <c r="IEM267" s="0"/>
      <c r="IEN267" s="0"/>
      <c r="IEO267" s="0"/>
      <c r="IEP267" s="0"/>
      <c r="IEQ267" s="0"/>
      <c r="IER267" s="0"/>
      <c r="IES267" s="0"/>
      <c r="IET267" s="0"/>
      <c r="IEU267" s="0"/>
      <c r="IEV267" s="0"/>
      <c r="IEW267" s="0"/>
      <c r="IEX267" s="0"/>
      <c r="IEY267" s="0"/>
      <c r="IEZ267" s="0"/>
      <c r="IFA267" s="0"/>
      <c r="IFB267" s="0"/>
      <c r="IFC267" s="0"/>
      <c r="IFD267" s="0"/>
      <c r="IFE267" s="0"/>
      <c r="IFF267" s="0"/>
      <c r="IFG267" s="0"/>
      <c r="IFH267" s="0"/>
      <c r="IFI267" s="0"/>
      <c r="IFJ267" s="0"/>
      <c r="IFK267" s="0"/>
      <c r="IFL267" s="0"/>
      <c r="IFM267" s="0"/>
      <c r="IFN267" s="0"/>
      <c r="IFO267" s="0"/>
      <c r="IFP267" s="0"/>
      <c r="IFQ267" s="0"/>
      <c r="IFR267" s="0"/>
      <c r="IFS267" s="0"/>
      <c r="IFT267" s="0"/>
      <c r="IFU267" s="0"/>
      <c r="IFV267" s="0"/>
      <c r="IFW267" s="0"/>
      <c r="IFX267" s="0"/>
      <c r="IFY267" s="0"/>
      <c r="IFZ267" s="0"/>
      <c r="IGA267" s="0"/>
      <c r="IGB267" s="0"/>
      <c r="IGC267" s="0"/>
      <c r="IGD267" s="0"/>
      <c r="IGE267" s="0"/>
      <c r="IGF267" s="0"/>
      <c r="IGG267" s="0"/>
      <c r="IGH267" s="0"/>
      <c r="IGI267" s="0"/>
      <c r="IGJ267" s="0"/>
      <c r="IGK267" s="0"/>
      <c r="IGL267" s="0"/>
      <c r="IGM267" s="0"/>
      <c r="IGN267" s="0"/>
      <c r="IGO267" s="0"/>
      <c r="IGP267" s="0"/>
      <c r="IGQ267" s="0"/>
      <c r="IGR267" s="0"/>
      <c r="IGS267" s="0"/>
      <c r="IGT267" s="0"/>
      <c r="IGU267" s="0"/>
      <c r="IGV267" s="0"/>
      <c r="IGW267" s="0"/>
      <c r="IGX267" s="0"/>
      <c r="IGY267" s="0"/>
      <c r="IGZ267" s="0"/>
      <c r="IHA267" s="0"/>
      <c r="IHB267" s="0"/>
      <c r="IHC267" s="0"/>
      <c r="IHD267" s="0"/>
      <c r="IHE267" s="0"/>
      <c r="IHF267" s="0"/>
      <c r="IHG267" s="0"/>
      <c r="IHH267" s="0"/>
      <c r="IHI267" s="0"/>
      <c r="IHJ267" s="0"/>
      <c r="IHK267" s="0"/>
      <c r="IHL267" s="0"/>
      <c r="IHM267" s="0"/>
      <c r="IHN267" s="0"/>
      <c r="IHO267" s="0"/>
      <c r="IHP267" s="0"/>
      <c r="IHQ267" s="0"/>
      <c r="IHR267" s="0"/>
      <c r="IHS267" s="0"/>
      <c r="IHT267" s="0"/>
      <c r="IHU267" s="0"/>
      <c r="IHV267" s="0"/>
      <c r="IHW267" s="0"/>
      <c r="IHX267" s="0"/>
      <c r="IHY267" s="0"/>
      <c r="IHZ267" s="0"/>
      <c r="IIA267" s="0"/>
      <c r="IIB267" s="0"/>
      <c r="IIC267" s="0"/>
      <c r="IID267" s="0"/>
      <c r="IIE267" s="0"/>
      <c r="IIF267" s="0"/>
      <c r="IIG267" s="0"/>
      <c r="IIH267" s="0"/>
      <c r="III267" s="0"/>
      <c r="IIJ267" s="0"/>
      <c r="IIK267" s="0"/>
      <c r="IIL267" s="0"/>
      <c r="IIM267" s="0"/>
      <c r="IIN267" s="0"/>
      <c r="IIO267" s="0"/>
      <c r="IIP267" s="0"/>
      <c r="IIQ267" s="0"/>
      <c r="IIR267" s="0"/>
      <c r="IIS267" s="0"/>
      <c r="IIT267" s="0"/>
      <c r="IIU267" s="0"/>
      <c r="IIV267" s="0"/>
      <c r="IIW267" s="0"/>
      <c r="IIX267" s="0"/>
      <c r="IIY267" s="0"/>
      <c r="IIZ267" s="0"/>
      <c r="IJA267" s="0"/>
      <c r="IJB267" s="0"/>
      <c r="IJC267" s="0"/>
      <c r="IJD267" s="0"/>
      <c r="IJE267" s="0"/>
      <c r="IJF267" s="0"/>
      <c r="IJG267" s="0"/>
      <c r="IJH267" s="0"/>
      <c r="IJI267" s="0"/>
      <c r="IJJ267" s="0"/>
      <c r="IJK267" s="0"/>
      <c r="IJL267" s="0"/>
      <c r="IJM267" s="0"/>
      <c r="IJN267" s="0"/>
      <c r="IJO267" s="0"/>
      <c r="IJP267" s="0"/>
      <c r="IJQ267" s="0"/>
      <c r="IJR267" s="0"/>
      <c r="IJS267" s="0"/>
      <c r="IJT267" s="0"/>
      <c r="IJU267" s="0"/>
      <c r="IJV267" s="0"/>
      <c r="IJW267" s="0"/>
      <c r="IJX267" s="0"/>
      <c r="IJY267" s="0"/>
      <c r="IJZ267" s="0"/>
      <c r="IKA267" s="0"/>
      <c r="IKB267" s="0"/>
      <c r="IKC267" s="0"/>
      <c r="IKD267" s="0"/>
      <c r="IKE267" s="0"/>
      <c r="IKF267" s="0"/>
      <c r="IKG267" s="0"/>
      <c r="IKH267" s="0"/>
      <c r="IKI267" s="0"/>
      <c r="IKJ267" s="0"/>
      <c r="IKK267" s="0"/>
      <c r="IKL267" s="0"/>
      <c r="IKM267" s="0"/>
      <c r="IKN267" s="0"/>
      <c r="IKO267" s="0"/>
      <c r="IKP267" s="0"/>
      <c r="IKQ267" s="0"/>
      <c r="IKR267" s="0"/>
      <c r="IKS267" s="0"/>
      <c r="IKT267" s="0"/>
      <c r="IKU267" s="0"/>
      <c r="IKV267" s="0"/>
      <c r="IKW267" s="0"/>
      <c r="IKX267" s="0"/>
      <c r="IKY267" s="0"/>
      <c r="IKZ267" s="0"/>
      <c r="ILA267" s="0"/>
      <c r="ILB267" s="0"/>
      <c r="ILC267" s="0"/>
      <c r="ILD267" s="0"/>
      <c r="ILE267" s="0"/>
      <c r="ILF267" s="0"/>
      <c r="ILG267" s="0"/>
      <c r="ILH267" s="0"/>
      <c r="ILI267" s="0"/>
      <c r="ILJ267" s="0"/>
      <c r="ILK267" s="0"/>
      <c r="ILL267" s="0"/>
      <c r="ILM267" s="0"/>
      <c r="ILN267" s="0"/>
      <c r="ILO267" s="0"/>
      <c r="ILP267" s="0"/>
      <c r="ILQ267" s="0"/>
      <c r="ILR267" s="0"/>
      <c r="ILS267" s="0"/>
      <c r="ILT267" s="0"/>
      <c r="ILU267" s="0"/>
      <c r="ILV267" s="0"/>
      <c r="ILW267" s="0"/>
      <c r="ILX267" s="0"/>
      <c r="ILY267" s="0"/>
      <c r="ILZ267" s="0"/>
      <c r="IMA267" s="0"/>
      <c r="IMB267" s="0"/>
      <c r="IMC267" s="0"/>
      <c r="IMD267" s="0"/>
      <c r="IME267" s="0"/>
      <c r="IMF267" s="0"/>
      <c r="IMG267" s="0"/>
      <c r="IMH267" s="0"/>
      <c r="IMI267" s="0"/>
      <c r="IMJ267" s="0"/>
      <c r="IMK267" s="0"/>
      <c r="IML267" s="0"/>
      <c r="IMM267" s="0"/>
      <c r="IMN267" s="0"/>
      <c r="IMO267" s="0"/>
      <c r="IMP267" s="0"/>
      <c r="IMQ267" s="0"/>
      <c r="IMR267" s="0"/>
      <c r="IMS267" s="0"/>
      <c r="IMT267" s="0"/>
      <c r="IMU267" s="0"/>
      <c r="IMV267" s="0"/>
      <c r="IMW267" s="0"/>
      <c r="IMX267" s="0"/>
      <c r="IMY267" s="0"/>
      <c r="IMZ267" s="0"/>
      <c r="INA267" s="0"/>
      <c r="INB267" s="0"/>
      <c r="INC267" s="0"/>
      <c r="IND267" s="0"/>
      <c r="INE267" s="0"/>
      <c r="INF267" s="0"/>
      <c r="ING267" s="0"/>
      <c r="INH267" s="0"/>
      <c r="INI267" s="0"/>
      <c r="INJ267" s="0"/>
      <c r="INK267" s="0"/>
      <c r="INL267" s="0"/>
      <c r="INM267" s="0"/>
      <c r="INN267" s="0"/>
      <c r="INO267" s="0"/>
      <c r="INP267" s="0"/>
      <c r="INQ267" s="0"/>
      <c r="INR267" s="0"/>
      <c r="INS267" s="0"/>
      <c r="INT267" s="0"/>
      <c r="INU267" s="0"/>
      <c r="INV267" s="0"/>
      <c r="INW267" s="0"/>
      <c r="INX267" s="0"/>
      <c r="INY267" s="0"/>
      <c r="INZ267" s="0"/>
      <c r="IOA267" s="0"/>
      <c r="IOB267" s="0"/>
      <c r="IOC267" s="0"/>
      <c r="IOD267" s="0"/>
      <c r="IOE267" s="0"/>
      <c r="IOF267" s="0"/>
      <c r="IOG267" s="0"/>
      <c r="IOH267" s="0"/>
      <c r="IOI267" s="0"/>
      <c r="IOJ267" s="0"/>
      <c r="IOK267" s="0"/>
      <c r="IOL267" s="0"/>
      <c r="IOM267" s="0"/>
      <c r="ION267" s="0"/>
      <c r="IOO267" s="0"/>
      <c r="IOP267" s="0"/>
      <c r="IOQ267" s="0"/>
      <c r="IOR267" s="0"/>
      <c r="IOS267" s="0"/>
      <c r="IOT267" s="0"/>
      <c r="IOU267" s="0"/>
      <c r="IOV267" s="0"/>
      <c r="IOW267" s="0"/>
      <c r="IOX267" s="0"/>
      <c r="IOY267" s="0"/>
      <c r="IOZ267" s="0"/>
      <c r="IPA267" s="0"/>
      <c r="IPB267" s="0"/>
      <c r="IPC267" s="0"/>
      <c r="IPD267" s="0"/>
      <c r="IPE267" s="0"/>
      <c r="IPF267" s="0"/>
      <c r="IPG267" s="0"/>
      <c r="IPH267" s="0"/>
      <c r="IPI267" s="0"/>
      <c r="IPJ267" s="0"/>
      <c r="IPK267" s="0"/>
      <c r="IPL267" s="0"/>
      <c r="IPM267" s="0"/>
      <c r="IPN267" s="0"/>
      <c r="IPO267" s="0"/>
      <c r="IPP267" s="0"/>
      <c r="IPQ267" s="0"/>
      <c r="IPR267" s="0"/>
      <c r="IPS267" s="0"/>
      <c r="IPT267" s="0"/>
      <c r="IPU267" s="0"/>
      <c r="IPV267" s="0"/>
      <c r="IPW267" s="0"/>
      <c r="IPX267" s="0"/>
      <c r="IPY267" s="0"/>
      <c r="IPZ267" s="0"/>
      <c r="IQA267" s="0"/>
      <c r="IQB267" s="0"/>
      <c r="IQC267" s="0"/>
      <c r="IQD267" s="0"/>
      <c r="IQE267" s="0"/>
      <c r="IQF267" s="0"/>
      <c r="IQG267" s="0"/>
      <c r="IQH267" s="0"/>
      <c r="IQI267" s="0"/>
      <c r="IQJ267" s="0"/>
      <c r="IQK267" s="0"/>
      <c r="IQL267" s="0"/>
      <c r="IQM267" s="0"/>
      <c r="IQN267" s="0"/>
      <c r="IQO267" s="0"/>
      <c r="IQP267" s="0"/>
      <c r="IQQ267" s="0"/>
      <c r="IQR267" s="0"/>
      <c r="IQS267" s="0"/>
      <c r="IQT267" s="0"/>
      <c r="IQU267" s="0"/>
      <c r="IQV267" s="0"/>
      <c r="IQW267" s="0"/>
      <c r="IQX267" s="0"/>
      <c r="IQY267" s="0"/>
      <c r="IQZ267" s="0"/>
      <c r="IRA267" s="0"/>
      <c r="IRB267" s="0"/>
      <c r="IRC267" s="0"/>
      <c r="IRD267" s="0"/>
      <c r="IRE267" s="0"/>
      <c r="IRF267" s="0"/>
      <c r="IRG267" s="0"/>
      <c r="IRH267" s="0"/>
      <c r="IRI267" s="0"/>
      <c r="IRJ267" s="0"/>
      <c r="IRK267" s="0"/>
      <c r="IRL267" s="0"/>
      <c r="IRM267" s="0"/>
      <c r="IRN267" s="0"/>
      <c r="IRO267" s="0"/>
      <c r="IRP267" s="0"/>
      <c r="IRQ267" s="0"/>
      <c r="IRR267" s="0"/>
      <c r="IRS267" s="0"/>
      <c r="IRT267" s="0"/>
      <c r="IRU267" s="0"/>
      <c r="IRV267" s="0"/>
      <c r="IRW267" s="0"/>
      <c r="IRX267" s="0"/>
      <c r="IRY267" s="0"/>
      <c r="IRZ267" s="0"/>
      <c r="ISA267" s="0"/>
      <c r="ISB267" s="0"/>
      <c r="ISC267" s="0"/>
      <c r="ISD267" s="0"/>
      <c r="ISE267" s="0"/>
      <c r="ISF267" s="0"/>
      <c r="ISG267" s="0"/>
      <c r="ISH267" s="0"/>
      <c r="ISI267" s="0"/>
      <c r="ISJ267" s="0"/>
      <c r="ISK267" s="0"/>
      <c r="ISL267" s="0"/>
      <c r="ISM267" s="0"/>
      <c r="ISN267" s="0"/>
      <c r="ISO267" s="0"/>
      <c r="ISP267" s="0"/>
      <c r="ISQ267" s="0"/>
      <c r="ISR267" s="0"/>
      <c r="ISS267" s="0"/>
      <c r="IST267" s="0"/>
      <c r="ISU267" s="0"/>
      <c r="ISV267" s="0"/>
      <c r="ISW267" s="0"/>
      <c r="ISX267" s="0"/>
      <c r="ISY267" s="0"/>
      <c r="ISZ267" s="0"/>
      <c r="ITA267" s="0"/>
      <c r="ITB267" s="0"/>
      <c r="ITC267" s="0"/>
      <c r="ITD267" s="0"/>
      <c r="ITE267" s="0"/>
      <c r="ITF267" s="0"/>
      <c r="ITG267" s="0"/>
      <c r="ITH267" s="0"/>
      <c r="ITI267" s="0"/>
      <c r="ITJ267" s="0"/>
      <c r="ITK267" s="0"/>
      <c r="ITL267" s="0"/>
      <c r="ITM267" s="0"/>
      <c r="ITN267" s="0"/>
      <c r="ITO267" s="0"/>
      <c r="ITP267" s="0"/>
      <c r="ITQ267" s="0"/>
      <c r="ITR267" s="0"/>
      <c r="ITS267" s="0"/>
      <c r="ITT267" s="0"/>
      <c r="ITU267" s="0"/>
      <c r="ITV267" s="0"/>
      <c r="ITW267" s="0"/>
      <c r="ITX267" s="0"/>
      <c r="ITY267" s="0"/>
      <c r="ITZ267" s="0"/>
      <c r="IUA267" s="0"/>
      <c r="IUB267" s="0"/>
      <c r="IUC267" s="0"/>
      <c r="IUD267" s="0"/>
      <c r="IUE267" s="0"/>
      <c r="IUF267" s="0"/>
      <c r="IUG267" s="0"/>
      <c r="IUH267" s="0"/>
      <c r="IUI267" s="0"/>
      <c r="IUJ267" s="0"/>
      <c r="IUK267" s="0"/>
      <c r="IUL267" s="0"/>
      <c r="IUM267" s="0"/>
      <c r="IUN267" s="0"/>
      <c r="IUO267" s="0"/>
      <c r="IUP267" s="0"/>
      <c r="IUQ267" s="0"/>
      <c r="IUR267" s="0"/>
      <c r="IUS267" s="0"/>
      <c r="IUT267" s="0"/>
      <c r="IUU267" s="0"/>
      <c r="IUV267" s="0"/>
      <c r="IUW267" s="0"/>
      <c r="IUX267" s="0"/>
      <c r="IUY267" s="0"/>
      <c r="IUZ267" s="0"/>
      <c r="IVA267" s="0"/>
      <c r="IVB267" s="0"/>
      <c r="IVC267" s="0"/>
      <c r="IVD267" s="0"/>
      <c r="IVE267" s="0"/>
      <c r="IVF267" s="0"/>
      <c r="IVG267" s="0"/>
      <c r="IVH267" s="0"/>
      <c r="IVI267" s="0"/>
      <c r="IVJ267" s="0"/>
      <c r="IVK267" s="0"/>
      <c r="IVL267" s="0"/>
      <c r="IVM267" s="0"/>
      <c r="IVN267" s="0"/>
      <c r="IVO267" s="0"/>
      <c r="IVP267" s="0"/>
      <c r="IVQ267" s="0"/>
      <c r="IVR267" s="0"/>
      <c r="IVS267" s="0"/>
      <c r="IVT267" s="0"/>
      <c r="IVU267" s="0"/>
      <c r="IVV267" s="0"/>
      <c r="IVW267" s="0"/>
      <c r="IVX267" s="0"/>
      <c r="IVY267" s="0"/>
      <c r="IVZ267" s="0"/>
      <c r="IWA267" s="0"/>
      <c r="IWB267" s="0"/>
      <c r="IWC267" s="0"/>
      <c r="IWD267" s="0"/>
      <c r="IWE267" s="0"/>
      <c r="IWF267" s="0"/>
      <c r="IWG267" s="0"/>
      <c r="IWH267" s="0"/>
      <c r="IWI267" s="0"/>
      <c r="IWJ267" s="0"/>
      <c r="IWK267" s="0"/>
      <c r="IWL267" s="0"/>
      <c r="IWM267" s="0"/>
      <c r="IWN267" s="0"/>
      <c r="IWO267" s="0"/>
      <c r="IWP267" s="0"/>
      <c r="IWQ267" s="0"/>
      <c r="IWR267" s="0"/>
      <c r="IWS267" s="0"/>
      <c r="IWT267" s="0"/>
      <c r="IWU267" s="0"/>
      <c r="IWV267" s="0"/>
      <c r="IWW267" s="0"/>
      <c r="IWX267" s="0"/>
      <c r="IWY267" s="0"/>
      <c r="IWZ267" s="0"/>
      <c r="IXA267" s="0"/>
      <c r="IXB267" s="0"/>
      <c r="IXC267" s="0"/>
      <c r="IXD267" s="0"/>
      <c r="IXE267" s="0"/>
      <c r="IXF267" s="0"/>
      <c r="IXG267" s="0"/>
      <c r="IXH267" s="0"/>
      <c r="IXI267" s="0"/>
      <c r="IXJ267" s="0"/>
      <c r="IXK267" s="0"/>
      <c r="IXL267" s="0"/>
      <c r="IXM267" s="0"/>
      <c r="IXN267" s="0"/>
      <c r="IXO267" s="0"/>
      <c r="IXP267" s="0"/>
      <c r="IXQ267" s="0"/>
      <c r="IXR267" s="0"/>
      <c r="IXS267" s="0"/>
      <c r="IXT267" s="0"/>
      <c r="IXU267" s="0"/>
      <c r="IXV267" s="0"/>
      <c r="IXW267" s="0"/>
      <c r="IXX267" s="0"/>
      <c r="IXY267" s="0"/>
      <c r="IXZ267" s="0"/>
      <c r="IYA267" s="0"/>
      <c r="IYB267" s="0"/>
      <c r="IYC267" s="0"/>
      <c r="IYD267" s="0"/>
      <c r="IYE267" s="0"/>
      <c r="IYF267" s="0"/>
      <c r="IYG267" s="0"/>
      <c r="IYH267" s="0"/>
      <c r="IYI267" s="0"/>
      <c r="IYJ267" s="0"/>
      <c r="IYK267" s="0"/>
      <c r="IYL267" s="0"/>
      <c r="IYM267" s="0"/>
      <c r="IYN267" s="0"/>
      <c r="IYO267" s="0"/>
      <c r="IYP267" s="0"/>
      <c r="IYQ267" s="0"/>
      <c r="IYR267" s="0"/>
      <c r="IYS267" s="0"/>
      <c r="IYT267" s="0"/>
      <c r="IYU267" s="0"/>
      <c r="IYV267" s="0"/>
      <c r="IYW267" s="0"/>
      <c r="IYX267" s="0"/>
      <c r="IYY267" s="0"/>
      <c r="IYZ267" s="0"/>
      <c r="IZA267" s="0"/>
      <c r="IZB267" s="0"/>
      <c r="IZC267" s="0"/>
      <c r="IZD267" s="0"/>
      <c r="IZE267" s="0"/>
      <c r="IZF267" s="0"/>
      <c r="IZG267" s="0"/>
      <c r="IZH267" s="0"/>
      <c r="IZI267" s="0"/>
      <c r="IZJ267" s="0"/>
      <c r="IZK267" s="0"/>
      <c r="IZL267" s="0"/>
      <c r="IZM267" s="0"/>
      <c r="IZN267" s="0"/>
      <c r="IZO267" s="0"/>
      <c r="IZP267" s="0"/>
      <c r="IZQ267" s="0"/>
      <c r="IZR267" s="0"/>
      <c r="IZS267" s="0"/>
      <c r="IZT267" s="0"/>
      <c r="IZU267" s="0"/>
      <c r="IZV267" s="0"/>
      <c r="IZW267" s="0"/>
      <c r="IZX267" s="0"/>
      <c r="IZY267" s="0"/>
      <c r="IZZ267" s="0"/>
      <c r="JAA267" s="0"/>
      <c r="JAB267" s="0"/>
      <c r="JAC267" s="0"/>
      <c r="JAD267" s="0"/>
      <c r="JAE267" s="0"/>
      <c r="JAF267" s="0"/>
      <c r="JAG267" s="0"/>
      <c r="JAH267" s="0"/>
      <c r="JAI267" s="0"/>
      <c r="JAJ267" s="0"/>
      <c r="JAK267" s="0"/>
      <c r="JAL267" s="0"/>
      <c r="JAM267" s="0"/>
      <c r="JAN267" s="0"/>
      <c r="JAO267" s="0"/>
      <c r="JAP267" s="0"/>
      <c r="JAQ267" s="0"/>
      <c r="JAR267" s="0"/>
      <c r="JAS267" s="0"/>
      <c r="JAT267" s="0"/>
      <c r="JAU267" s="0"/>
      <c r="JAV267" s="0"/>
      <c r="JAW267" s="0"/>
      <c r="JAX267" s="0"/>
      <c r="JAY267" s="0"/>
      <c r="JAZ267" s="0"/>
      <c r="JBA267" s="0"/>
      <c r="JBB267" s="0"/>
      <c r="JBC267" s="0"/>
      <c r="JBD267" s="0"/>
      <c r="JBE267" s="0"/>
      <c r="JBF267" s="0"/>
      <c r="JBG267" s="0"/>
      <c r="JBH267" s="0"/>
      <c r="JBI267" s="0"/>
      <c r="JBJ267" s="0"/>
      <c r="JBK267" s="0"/>
      <c r="JBL267" s="0"/>
      <c r="JBM267" s="0"/>
      <c r="JBN267" s="0"/>
      <c r="JBO267" s="0"/>
      <c r="JBP267" s="0"/>
      <c r="JBQ267" s="0"/>
      <c r="JBR267" s="0"/>
      <c r="JBS267" s="0"/>
      <c r="JBT267" s="0"/>
      <c r="JBU267" s="0"/>
      <c r="JBV267" s="0"/>
      <c r="JBW267" s="0"/>
      <c r="JBX267" s="0"/>
      <c r="JBY267" s="0"/>
      <c r="JBZ267" s="0"/>
      <c r="JCA267" s="0"/>
      <c r="JCB267" s="0"/>
      <c r="JCC267" s="0"/>
      <c r="JCD267" s="0"/>
      <c r="JCE267" s="0"/>
      <c r="JCF267" s="0"/>
      <c r="JCG267" s="0"/>
      <c r="JCH267" s="0"/>
      <c r="JCI267" s="0"/>
      <c r="JCJ267" s="0"/>
      <c r="JCK267" s="0"/>
      <c r="JCL267" s="0"/>
      <c r="JCM267" s="0"/>
      <c r="JCN267" s="0"/>
      <c r="JCO267" s="0"/>
      <c r="JCP267" s="0"/>
      <c r="JCQ267" s="0"/>
      <c r="JCR267" s="0"/>
      <c r="JCS267" s="0"/>
      <c r="JCT267" s="0"/>
      <c r="JCU267" s="0"/>
      <c r="JCV267" s="0"/>
      <c r="JCW267" s="0"/>
      <c r="JCX267" s="0"/>
      <c r="JCY267" s="0"/>
      <c r="JCZ267" s="0"/>
      <c r="JDA267" s="0"/>
      <c r="JDB267" s="0"/>
      <c r="JDC267" s="0"/>
      <c r="JDD267" s="0"/>
      <c r="JDE267" s="0"/>
      <c r="JDF267" s="0"/>
      <c r="JDG267" s="0"/>
      <c r="JDH267" s="0"/>
      <c r="JDI267" s="0"/>
      <c r="JDJ267" s="0"/>
      <c r="JDK267" s="0"/>
      <c r="JDL267" s="0"/>
      <c r="JDM267" s="0"/>
      <c r="JDN267" s="0"/>
      <c r="JDO267" s="0"/>
      <c r="JDP267" s="0"/>
      <c r="JDQ267" s="0"/>
      <c r="JDR267" s="0"/>
      <c r="JDS267" s="0"/>
      <c r="JDT267" s="0"/>
      <c r="JDU267" s="0"/>
      <c r="JDV267" s="0"/>
      <c r="JDW267" s="0"/>
      <c r="JDX267" s="0"/>
      <c r="JDY267" s="0"/>
      <c r="JDZ267" s="0"/>
      <c r="JEA267" s="0"/>
      <c r="JEB267" s="0"/>
      <c r="JEC267" s="0"/>
      <c r="JED267" s="0"/>
      <c r="JEE267" s="0"/>
      <c r="JEF267" s="0"/>
      <c r="JEG267" s="0"/>
      <c r="JEH267" s="0"/>
      <c r="JEI267" s="0"/>
      <c r="JEJ267" s="0"/>
      <c r="JEK267" s="0"/>
      <c r="JEL267" s="0"/>
      <c r="JEM267" s="0"/>
      <c r="JEN267" s="0"/>
      <c r="JEO267" s="0"/>
      <c r="JEP267" s="0"/>
      <c r="JEQ267" s="0"/>
      <c r="JER267" s="0"/>
      <c r="JES267" s="0"/>
      <c r="JET267" s="0"/>
      <c r="JEU267" s="0"/>
      <c r="JEV267" s="0"/>
      <c r="JEW267" s="0"/>
      <c r="JEX267" s="0"/>
      <c r="JEY267" s="0"/>
      <c r="JEZ267" s="0"/>
      <c r="JFA267" s="0"/>
      <c r="JFB267" s="0"/>
      <c r="JFC267" s="0"/>
      <c r="JFD267" s="0"/>
      <c r="JFE267" s="0"/>
      <c r="JFF267" s="0"/>
      <c r="JFG267" s="0"/>
      <c r="JFH267" s="0"/>
      <c r="JFI267" s="0"/>
      <c r="JFJ267" s="0"/>
      <c r="JFK267" s="0"/>
      <c r="JFL267" s="0"/>
      <c r="JFM267" s="0"/>
      <c r="JFN267" s="0"/>
      <c r="JFO267" s="0"/>
      <c r="JFP267" s="0"/>
      <c r="JFQ267" s="0"/>
      <c r="JFR267" s="0"/>
      <c r="JFS267" s="0"/>
      <c r="JFT267" s="0"/>
      <c r="JFU267" s="0"/>
      <c r="JFV267" s="0"/>
      <c r="JFW267" s="0"/>
      <c r="JFX267" s="0"/>
      <c r="JFY267" s="0"/>
      <c r="JFZ267" s="0"/>
      <c r="JGA267" s="0"/>
      <c r="JGB267" s="0"/>
      <c r="JGC267" s="0"/>
      <c r="JGD267" s="0"/>
      <c r="JGE267" s="0"/>
      <c r="JGF267" s="0"/>
      <c r="JGG267" s="0"/>
      <c r="JGH267" s="0"/>
      <c r="JGI267" s="0"/>
      <c r="JGJ267" s="0"/>
      <c r="JGK267" s="0"/>
      <c r="JGL267" s="0"/>
      <c r="JGM267" s="0"/>
      <c r="JGN267" s="0"/>
      <c r="JGO267" s="0"/>
      <c r="JGP267" s="0"/>
      <c r="JGQ267" s="0"/>
      <c r="JGR267" s="0"/>
      <c r="JGS267" s="0"/>
      <c r="JGT267" s="0"/>
      <c r="JGU267" s="0"/>
      <c r="JGV267" s="0"/>
      <c r="JGW267" s="0"/>
      <c r="JGX267" s="0"/>
      <c r="JGY267" s="0"/>
      <c r="JGZ267" s="0"/>
      <c r="JHA267" s="0"/>
      <c r="JHB267" s="0"/>
      <c r="JHC267" s="0"/>
      <c r="JHD267" s="0"/>
      <c r="JHE267" s="0"/>
      <c r="JHF267" s="0"/>
      <c r="JHG267" s="0"/>
      <c r="JHH267" s="0"/>
      <c r="JHI267" s="0"/>
      <c r="JHJ267" s="0"/>
      <c r="JHK267" s="0"/>
      <c r="JHL267" s="0"/>
      <c r="JHM267" s="0"/>
      <c r="JHN267" s="0"/>
      <c r="JHO267" s="0"/>
      <c r="JHP267" s="0"/>
      <c r="JHQ267" s="0"/>
      <c r="JHR267" s="0"/>
      <c r="JHS267" s="0"/>
      <c r="JHT267" s="0"/>
      <c r="JHU267" s="0"/>
      <c r="JHV267" s="0"/>
      <c r="JHW267" s="0"/>
      <c r="JHX267" s="0"/>
      <c r="JHY267" s="0"/>
      <c r="JHZ267" s="0"/>
      <c r="JIA267" s="0"/>
      <c r="JIB267" s="0"/>
      <c r="JIC267" s="0"/>
      <c r="JID267" s="0"/>
      <c r="JIE267" s="0"/>
      <c r="JIF267" s="0"/>
      <c r="JIG267" s="0"/>
      <c r="JIH267" s="0"/>
      <c r="JII267" s="0"/>
      <c r="JIJ267" s="0"/>
      <c r="JIK267" s="0"/>
      <c r="JIL267" s="0"/>
      <c r="JIM267" s="0"/>
      <c r="JIN267" s="0"/>
      <c r="JIO267" s="0"/>
      <c r="JIP267" s="0"/>
      <c r="JIQ267" s="0"/>
      <c r="JIR267" s="0"/>
      <c r="JIS267" s="0"/>
      <c r="JIT267" s="0"/>
      <c r="JIU267" s="0"/>
      <c r="JIV267" s="0"/>
      <c r="JIW267" s="0"/>
      <c r="JIX267" s="0"/>
      <c r="JIY267" s="0"/>
      <c r="JIZ267" s="0"/>
      <c r="JJA267" s="0"/>
      <c r="JJB267" s="0"/>
      <c r="JJC267" s="0"/>
      <c r="JJD267" s="0"/>
      <c r="JJE267" s="0"/>
      <c r="JJF267" s="0"/>
      <c r="JJG267" s="0"/>
      <c r="JJH267" s="0"/>
      <c r="JJI267" s="0"/>
      <c r="JJJ267" s="0"/>
      <c r="JJK267" s="0"/>
      <c r="JJL267" s="0"/>
      <c r="JJM267" s="0"/>
      <c r="JJN267" s="0"/>
      <c r="JJO267" s="0"/>
      <c r="JJP267" s="0"/>
      <c r="JJQ267" s="0"/>
      <c r="JJR267" s="0"/>
      <c r="JJS267" s="0"/>
      <c r="JJT267" s="0"/>
      <c r="JJU267" s="0"/>
      <c r="JJV267" s="0"/>
      <c r="JJW267" s="0"/>
      <c r="JJX267" s="0"/>
      <c r="JJY267" s="0"/>
      <c r="JJZ267" s="0"/>
      <c r="JKA267" s="0"/>
      <c r="JKB267" s="0"/>
      <c r="JKC267" s="0"/>
      <c r="JKD267" s="0"/>
      <c r="JKE267" s="0"/>
      <c r="JKF267" s="0"/>
      <c r="JKG267" s="0"/>
      <c r="JKH267" s="0"/>
      <c r="JKI267" s="0"/>
      <c r="JKJ267" s="0"/>
      <c r="JKK267" s="0"/>
      <c r="JKL267" s="0"/>
      <c r="JKM267" s="0"/>
      <c r="JKN267" s="0"/>
      <c r="JKO267" s="0"/>
      <c r="JKP267" s="0"/>
      <c r="JKQ267" s="0"/>
      <c r="JKR267" s="0"/>
      <c r="JKS267" s="0"/>
      <c r="JKT267" s="0"/>
      <c r="JKU267" s="0"/>
      <c r="JKV267" s="0"/>
      <c r="JKW267" s="0"/>
      <c r="JKX267" s="0"/>
      <c r="JKY267" s="0"/>
      <c r="JKZ267" s="0"/>
      <c r="JLA267" s="0"/>
      <c r="JLB267" s="0"/>
      <c r="JLC267" s="0"/>
      <c r="JLD267" s="0"/>
      <c r="JLE267" s="0"/>
      <c r="JLF267" s="0"/>
      <c r="JLG267" s="0"/>
      <c r="JLH267" s="0"/>
      <c r="JLI267" s="0"/>
      <c r="JLJ267" s="0"/>
      <c r="JLK267" s="0"/>
      <c r="JLL267" s="0"/>
      <c r="JLM267" s="0"/>
      <c r="JLN267" s="0"/>
      <c r="JLO267" s="0"/>
      <c r="JLP267" s="0"/>
      <c r="JLQ267" s="0"/>
      <c r="JLR267" s="0"/>
      <c r="JLS267" s="0"/>
      <c r="JLT267" s="0"/>
      <c r="JLU267" s="0"/>
      <c r="JLV267" s="0"/>
      <c r="JLW267" s="0"/>
      <c r="JLX267" s="0"/>
      <c r="JLY267" s="0"/>
      <c r="JLZ267" s="0"/>
      <c r="JMA267" s="0"/>
      <c r="JMB267" s="0"/>
      <c r="JMC267" s="0"/>
      <c r="JMD267" s="0"/>
      <c r="JME267" s="0"/>
      <c r="JMF267" s="0"/>
      <c r="JMG267" s="0"/>
      <c r="JMH267" s="0"/>
      <c r="JMI267" s="0"/>
      <c r="JMJ267" s="0"/>
      <c r="JMK267" s="0"/>
      <c r="JML267" s="0"/>
      <c r="JMM267" s="0"/>
      <c r="JMN267" s="0"/>
      <c r="JMO267" s="0"/>
      <c r="JMP267" s="0"/>
      <c r="JMQ267" s="0"/>
      <c r="JMR267" s="0"/>
      <c r="JMS267" s="0"/>
      <c r="JMT267" s="0"/>
      <c r="JMU267" s="0"/>
      <c r="JMV267" s="0"/>
      <c r="JMW267" s="0"/>
      <c r="JMX267" s="0"/>
      <c r="JMY267" s="0"/>
      <c r="JMZ267" s="0"/>
      <c r="JNA267" s="0"/>
      <c r="JNB267" s="0"/>
      <c r="JNC267" s="0"/>
      <c r="JND267" s="0"/>
      <c r="JNE267" s="0"/>
      <c r="JNF267" s="0"/>
      <c r="JNG267" s="0"/>
      <c r="JNH267" s="0"/>
      <c r="JNI267" s="0"/>
      <c r="JNJ267" s="0"/>
      <c r="JNK267" s="0"/>
      <c r="JNL267" s="0"/>
      <c r="JNM267" s="0"/>
      <c r="JNN267" s="0"/>
      <c r="JNO267" s="0"/>
      <c r="JNP267" s="0"/>
      <c r="JNQ267" s="0"/>
      <c r="JNR267" s="0"/>
      <c r="JNS267" s="0"/>
      <c r="JNT267" s="0"/>
      <c r="JNU267" s="0"/>
      <c r="JNV267" s="0"/>
      <c r="JNW267" s="0"/>
      <c r="JNX267" s="0"/>
      <c r="JNY267" s="0"/>
      <c r="JNZ267" s="0"/>
      <c r="JOA267" s="0"/>
      <c r="JOB267" s="0"/>
      <c r="JOC267" s="0"/>
      <c r="JOD267" s="0"/>
      <c r="JOE267" s="0"/>
      <c r="JOF267" s="0"/>
      <c r="JOG267" s="0"/>
      <c r="JOH267" s="0"/>
      <c r="JOI267" s="0"/>
      <c r="JOJ267" s="0"/>
      <c r="JOK267" s="0"/>
      <c r="JOL267" s="0"/>
      <c r="JOM267" s="0"/>
      <c r="JON267" s="0"/>
      <c r="JOO267" s="0"/>
      <c r="JOP267" s="0"/>
      <c r="JOQ267" s="0"/>
      <c r="JOR267" s="0"/>
      <c r="JOS267" s="0"/>
      <c r="JOT267" s="0"/>
      <c r="JOU267" s="0"/>
      <c r="JOV267" s="0"/>
      <c r="JOW267" s="0"/>
      <c r="JOX267" s="0"/>
      <c r="JOY267" s="0"/>
      <c r="JOZ267" s="0"/>
      <c r="JPA267" s="0"/>
      <c r="JPB267" s="0"/>
      <c r="JPC267" s="0"/>
      <c r="JPD267" s="0"/>
      <c r="JPE267" s="0"/>
      <c r="JPF267" s="0"/>
      <c r="JPG267" s="0"/>
      <c r="JPH267" s="0"/>
      <c r="JPI267" s="0"/>
      <c r="JPJ267" s="0"/>
      <c r="JPK267" s="0"/>
      <c r="JPL267" s="0"/>
      <c r="JPM267" s="0"/>
      <c r="JPN267" s="0"/>
      <c r="JPO267" s="0"/>
      <c r="JPP267" s="0"/>
      <c r="JPQ267" s="0"/>
      <c r="JPR267" s="0"/>
      <c r="JPS267" s="0"/>
      <c r="JPT267" s="0"/>
      <c r="JPU267" s="0"/>
      <c r="JPV267" s="0"/>
      <c r="JPW267" s="0"/>
      <c r="JPX267" s="0"/>
      <c r="JPY267" s="0"/>
      <c r="JPZ267" s="0"/>
      <c r="JQA267" s="0"/>
      <c r="JQB267" s="0"/>
      <c r="JQC267" s="0"/>
      <c r="JQD267" s="0"/>
      <c r="JQE267" s="0"/>
      <c r="JQF267" s="0"/>
      <c r="JQG267" s="0"/>
      <c r="JQH267" s="0"/>
      <c r="JQI267" s="0"/>
      <c r="JQJ267" s="0"/>
      <c r="JQK267" s="0"/>
      <c r="JQL267" s="0"/>
      <c r="JQM267" s="0"/>
      <c r="JQN267" s="0"/>
      <c r="JQO267" s="0"/>
      <c r="JQP267" s="0"/>
      <c r="JQQ267" s="0"/>
      <c r="JQR267" s="0"/>
      <c r="JQS267" s="0"/>
      <c r="JQT267" s="0"/>
      <c r="JQU267" s="0"/>
      <c r="JQV267" s="0"/>
      <c r="JQW267" s="0"/>
      <c r="JQX267" s="0"/>
      <c r="JQY267" s="0"/>
      <c r="JQZ267" s="0"/>
      <c r="JRA267" s="0"/>
      <c r="JRB267" s="0"/>
      <c r="JRC267" s="0"/>
      <c r="JRD267" s="0"/>
      <c r="JRE267" s="0"/>
      <c r="JRF267" s="0"/>
      <c r="JRG267" s="0"/>
      <c r="JRH267" s="0"/>
      <c r="JRI267" s="0"/>
      <c r="JRJ267" s="0"/>
      <c r="JRK267" s="0"/>
      <c r="JRL267" s="0"/>
      <c r="JRM267" s="0"/>
      <c r="JRN267" s="0"/>
      <c r="JRO267" s="0"/>
      <c r="JRP267" s="0"/>
      <c r="JRQ267" s="0"/>
      <c r="JRR267" s="0"/>
      <c r="JRS267" s="0"/>
      <c r="JRT267" s="0"/>
      <c r="JRU267" s="0"/>
      <c r="JRV267" s="0"/>
      <c r="JRW267" s="0"/>
      <c r="JRX267" s="0"/>
      <c r="JRY267" s="0"/>
      <c r="JRZ267" s="0"/>
      <c r="JSA267" s="0"/>
      <c r="JSB267" s="0"/>
      <c r="JSC267" s="0"/>
      <c r="JSD267" s="0"/>
      <c r="JSE267" s="0"/>
      <c r="JSF267" s="0"/>
      <c r="JSG267" s="0"/>
      <c r="JSH267" s="0"/>
      <c r="JSI267" s="0"/>
      <c r="JSJ267" s="0"/>
      <c r="JSK267" s="0"/>
      <c r="JSL267" s="0"/>
      <c r="JSM267" s="0"/>
      <c r="JSN267" s="0"/>
      <c r="JSO267" s="0"/>
      <c r="JSP267" s="0"/>
      <c r="JSQ267" s="0"/>
      <c r="JSR267" s="0"/>
      <c r="JSS267" s="0"/>
      <c r="JST267" s="0"/>
      <c r="JSU267" s="0"/>
      <c r="JSV267" s="0"/>
      <c r="JSW267" s="0"/>
      <c r="JSX267" s="0"/>
      <c r="JSY267" s="0"/>
      <c r="JSZ267" s="0"/>
      <c r="JTA267" s="0"/>
      <c r="JTB267" s="0"/>
      <c r="JTC267" s="0"/>
      <c r="JTD267" s="0"/>
      <c r="JTE267" s="0"/>
      <c r="JTF267" s="0"/>
      <c r="JTG267" s="0"/>
      <c r="JTH267" s="0"/>
      <c r="JTI267" s="0"/>
      <c r="JTJ267" s="0"/>
      <c r="JTK267" s="0"/>
      <c r="JTL267" s="0"/>
      <c r="JTM267" s="0"/>
      <c r="JTN267" s="0"/>
      <c r="JTO267" s="0"/>
      <c r="JTP267" s="0"/>
      <c r="JTQ267" s="0"/>
      <c r="JTR267" s="0"/>
      <c r="JTS267" s="0"/>
      <c r="JTT267" s="0"/>
      <c r="JTU267" s="0"/>
      <c r="JTV267" s="0"/>
      <c r="JTW267" s="0"/>
      <c r="JTX267" s="0"/>
      <c r="JTY267" s="0"/>
      <c r="JTZ267" s="0"/>
      <c r="JUA267" s="0"/>
      <c r="JUB267" s="0"/>
      <c r="JUC267" s="0"/>
      <c r="JUD267" s="0"/>
      <c r="JUE267" s="0"/>
      <c r="JUF267" s="0"/>
      <c r="JUG267" s="0"/>
      <c r="JUH267" s="0"/>
      <c r="JUI267" s="0"/>
      <c r="JUJ267" s="0"/>
      <c r="JUK267" s="0"/>
      <c r="JUL267" s="0"/>
      <c r="JUM267" s="0"/>
      <c r="JUN267" s="0"/>
      <c r="JUO267" s="0"/>
      <c r="JUP267" s="0"/>
      <c r="JUQ267" s="0"/>
      <c r="JUR267" s="0"/>
      <c r="JUS267" s="0"/>
      <c r="JUT267" s="0"/>
      <c r="JUU267" s="0"/>
      <c r="JUV267" s="0"/>
      <c r="JUW267" s="0"/>
      <c r="JUX267" s="0"/>
      <c r="JUY267" s="0"/>
      <c r="JUZ267" s="0"/>
      <c r="JVA267" s="0"/>
      <c r="JVB267" s="0"/>
      <c r="JVC267" s="0"/>
      <c r="JVD267" s="0"/>
      <c r="JVE267" s="0"/>
      <c r="JVF267" s="0"/>
      <c r="JVG267" s="0"/>
      <c r="JVH267" s="0"/>
      <c r="JVI267" s="0"/>
      <c r="JVJ267" s="0"/>
      <c r="JVK267" s="0"/>
      <c r="JVL267" s="0"/>
      <c r="JVM267" s="0"/>
      <c r="JVN267" s="0"/>
      <c r="JVO267" s="0"/>
      <c r="JVP267" s="0"/>
      <c r="JVQ267" s="0"/>
      <c r="JVR267" s="0"/>
      <c r="JVS267" s="0"/>
      <c r="JVT267" s="0"/>
      <c r="JVU267" s="0"/>
      <c r="JVV267" s="0"/>
      <c r="JVW267" s="0"/>
      <c r="JVX267" s="0"/>
      <c r="JVY267" s="0"/>
      <c r="JVZ267" s="0"/>
      <c r="JWA267" s="0"/>
      <c r="JWB267" s="0"/>
      <c r="JWC267" s="0"/>
      <c r="JWD267" s="0"/>
      <c r="JWE267" s="0"/>
      <c r="JWF267" s="0"/>
      <c r="JWG267" s="0"/>
      <c r="JWH267" s="0"/>
      <c r="JWI267" s="0"/>
      <c r="JWJ267" s="0"/>
      <c r="JWK267" s="0"/>
      <c r="JWL267" s="0"/>
      <c r="JWM267" s="0"/>
      <c r="JWN267" s="0"/>
      <c r="JWO267" s="0"/>
      <c r="JWP267" s="0"/>
      <c r="JWQ267" s="0"/>
      <c r="JWR267" s="0"/>
      <c r="JWS267" s="0"/>
      <c r="JWT267" s="0"/>
      <c r="JWU267" s="0"/>
      <c r="JWV267" s="0"/>
      <c r="JWW267" s="0"/>
      <c r="JWX267" s="0"/>
      <c r="JWY267" s="0"/>
      <c r="JWZ267" s="0"/>
      <c r="JXA267" s="0"/>
      <c r="JXB267" s="0"/>
      <c r="JXC267" s="0"/>
      <c r="JXD267" s="0"/>
      <c r="JXE267" s="0"/>
      <c r="JXF267" s="0"/>
      <c r="JXG267" s="0"/>
      <c r="JXH267" s="0"/>
      <c r="JXI267" s="0"/>
      <c r="JXJ267" s="0"/>
      <c r="JXK267" s="0"/>
      <c r="JXL267" s="0"/>
      <c r="JXM267" s="0"/>
      <c r="JXN267" s="0"/>
      <c r="JXO267" s="0"/>
      <c r="JXP267" s="0"/>
      <c r="JXQ267" s="0"/>
      <c r="JXR267" s="0"/>
      <c r="JXS267" s="0"/>
      <c r="JXT267" s="0"/>
      <c r="JXU267" s="0"/>
      <c r="JXV267" s="0"/>
      <c r="JXW267" s="0"/>
      <c r="JXX267" s="0"/>
      <c r="JXY267" s="0"/>
      <c r="JXZ267" s="0"/>
      <c r="JYA267" s="0"/>
      <c r="JYB267" s="0"/>
      <c r="JYC267" s="0"/>
      <c r="JYD267" s="0"/>
      <c r="JYE267" s="0"/>
      <c r="JYF267" s="0"/>
      <c r="JYG267" s="0"/>
      <c r="JYH267" s="0"/>
      <c r="JYI267" s="0"/>
      <c r="JYJ267" s="0"/>
      <c r="JYK267" s="0"/>
      <c r="JYL267" s="0"/>
      <c r="JYM267" s="0"/>
      <c r="JYN267" s="0"/>
      <c r="JYO267" s="0"/>
      <c r="JYP267" s="0"/>
      <c r="JYQ267" s="0"/>
      <c r="JYR267" s="0"/>
      <c r="JYS267" s="0"/>
      <c r="JYT267" s="0"/>
      <c r="JYU267" s="0"/>
      <c r="JYV267" s="0"/>
      <c r="JYW267" s="0"/>
      <c r="JYX267" s="0"/>
      <c r="JYY267" s="0"/>
      <c r="JYZ267" s="0"/>
      <c r="JZA267" s="0"/>
      <c r="JZB267" s="0"/>
      <c r="JZC267" s="0"/>
      <c r="JZD267" s="0"/>
      <c r="JZE267" s="0"/>
      <c r="JZF267" s="0"/>
      <c r="JZG267" s="0"/>
      <c r="JZH267" s="0"/>
      <c r="JZI267" s="0"/>
      <c r="JZJ267" s="0"/>
      <c r="JZK267" s="0"/>
      <c r="JZL267" s="0"/>
      <c r="JZM267" s="0"/>
      <c r="JZN267" s="0"/>
      <c r="JZO267" s="0"/>
      <c r="JZP267" s="0"/>
      <c r="JZQ267" s="0"/>
      <c r="JZR267" s="0"/>
      <c r="JZS267" s="0"/>
      <c r="JZT267" s="0"/>
      <c r="JZU267" s="0"/>
      <c r="JZV267" s="0"/>
      <c r="JZW267" s="0"/>
      <c r="JZX267" s="0"/>
      <c r="JZY267" s="0"/>
      <c r="JZZ267" s="0"/>
      <c r="KAA267" s="0"/>
      <c r="KAB267" s="0"/>
      <c r="KAC267" s="0"/>
      <c r="KAD267" s="0"/>
      <c r="KAE267" s="0"/>
      <c r="KAF267" s="0"/>
      <c r="KAG267" s="0"/>
      <c r="KAH267" s="0"/>
      <c r="KAI267" s="0"/>
      <c r="KAJ267" s="0"/>
      <c r="KAK267" s="0"/>
      <c r="KAL267" s="0"/>
      <c r="KAM267" s="0"/>
      <c r="KAN267" s="0"/>
      <c r="KAO267" s="0"/>
      <c r="KAP267" s="0"/>
      <c r="KAQ267" s="0"/>
      <c r="KAR267" s="0"/>
      <c r="KAS267" s="0"/>
      <c r="KAT267" s="0"/>
      <c r="KAU267" s="0"/>
      <c r="KAV267" s="0"/>
      <c r="KAW267" s="0"/>
      <c r="KAX267" s="0"/>
      <c r="KAY267" s="0"/>
      <c r="KAZ267" s="0"/>
      <c r="KBA267" s="0"/>
      <c r="KBB267" s="0"/>
      <c r="KBC267" s="0"/>
      <c r="KBD267" s="0"/>
      <c r="KBE267" s="0"/>
      <c r="KBF267" s="0"/>
      <c r="KBG267" s="0"/>
      <c r="KBH267" s="0"/>
      <c r="KBI267" s="0"/>
      <c r="KBJ267" s="0"/>
      <c r="KBK267" s="0"/>
      <c r="KBL267" s="0"/>
      <c r="KBM267" s="0"/>
      <c r="KBN267" s="0"/>
      <c r="KBO267" s="0"/>
      <c r="KBP267" s="0"/>
      <c r="KBQ267" s="0"/>
      <c r="KBR267" s="0"/>
      <c r="KBS267" s="0"/>
      <c r="KBT267" s="0"/>
      <c r="KBU267" s="0"/>
      <c r="KBV267" s="0"/>
      <c r="KBW267" s="0"/>
      <c r="KBX267" s="0"/>
      <c r="KBY267" s="0"/>
      <c r="KBZ267" s="0"/>
      <c r="KCA267" s="0"/>
      <c r="KCB267" s="0"/>
      <c r="KCC267" s="0"/>
      <c r="KCD267" s="0"/>
      <c r="KCE267" s="0"/>
      <c r="KCF267" s="0"/>
      <c r="KCG267" s="0"/>
      <c r="KCH267" s="0"/>
      <c r="KCI267" s="0"/>
      <c r="KCJ267" s="0"/>
      <c r="KCK267" s="0"/>
      <c r="KCL267" s="0"/>
      <c r="KCM267" s="0"/>
      <c r="KCN267" s="0"/>
      <c r="KCO267" s="0"/>
      <c r="KCP267" s="0"/>
      <c r="KCQ267" s="0"/>
      <c r="KCR267" s="0"/>
      <c r="KCS267" s="0"/>
      <c r="KCT267" s="0"/>
      <c r="KCU267" s="0"/>
      <c r="KCV267" s="0"/>
      <c r="KCW267" s="0"/>
      <c r="KCX267" s="0"/>
      <c r="KCY267" s="0"/>
      <c r="KCZ267" s="0"/>
      <c r="KDA267" s="0"/>
      <c r="KDB267" s="0"/>
      <c r="KDC267" s="0"/>
      <c r="KDD267" s="0"/>
      <c r="KDE267" s="0"/>
      <c r="KDF267" s="0"/>
      <c r="KDG267" s="0"/>
      <c r="KDH267" s="0"/>
      <c r="KDI267" s="0"/>
      <c r="KDJ267" s="0"/>
      <c r="KDK267" s="0"/>
      <c r="KDL267" s="0"/>
      <c r="KDM267" s="0"/>
      <c r="KDN267" s="0"/>
      <c r="KDO267" s="0"/>
      <c r="KDP267" s="0"/>
      <c r="KDQ267" s="0"/>
      <c r="KDR267" s="0"/>
      <c r="KDS267" s="0"/>
      <c r="KDT267" s="0"/>
      <c r="KDU267" s="0"/>
      <c r="KDV267" s="0"/>
      <c r="KDW267" s="0"/>
      <c r="KDX267" s="0"/>
      <c r="KDY267" s="0"/>
      <c r="KDZ267" s="0"/>
      <c r="KEA267" s="0"/>
      <c r="KEB267" s="0"/>
      <c r="KEC267" s="0"/>
      <c r="KED267" s="0"/>
      <c r="KEE267" s="0"/>
      <c r="KEF267" s="0"/>
      <c r="KEG267" s="0"/>
      <c r="KEH267" s="0"/>
      <c r="KEI267" s="0"/>
      <c r="KEJ267" s="0"/>
      <c r="KEK267" s="0"/>
      <c r="KEL267" s="0"/>
      <c r="KEM267" s="0"/>
      <c r="KEN267" s="0"/>
      <c r="KEO267" s="0"/>
      <c r="KEP267" s="0"/>
      <c r="KEQ267" s="0"/>
      <c r="KER267" s="0"/>
      <c r="KES267" s="0"/>
      <c r="KET267" s="0"/>
      <c r="KEU267" s="0"/>
      <c r="KEV267" s="0"/>
      <c r="KEW267" s="0"/>
      <c r="KEX267" s="0"/>
      <c r="KEY267" s="0"/>
      <c r="KEZ267" s="0"/>
      <c r="KFA267" s="0"/>
      <c r="KFB267" s="0"/>
      <c r="KFC267" s="0"/>
      <c r="KFD267" s="0"/>
      <c r="KFE267" s="0"/>
      <c r="KFF267" s="0"/>
      <c r="KFG267" s="0"/>
      <c r="KFH267" s="0"/>
      <c r="KFI267" s="0"/>
      <c r="KFJ267" s="0"/>
      <c r="KFK267" s="0"/>
      <c r="KFL267" s="0"/>
      <c r="KFM267" s="0"/>
      <c r="KFN267" s="0"/>
      <c r="KFO267" s="0"/>
      <c r="KFP267" s="0"/>
      <c r="KFQ267" s="0"/>
      <c r="KFR267" s="0"/>
      <c r="KFS267" s="0"/>
      <c r="KFT267" s="0"/>
      <c r="KFU267" s="0"/>
      <c r="KFV267" s="0"/>
      <c r="KFW267" s="0"/>
      <c r="KFX267" s="0"/>
      <c r="KFY267" s="0"/>
      <c r="KFZ267" s="0"/>
      <c r="KGA267" s="0"/>
      <c r="KGB267" s="0"/>
      <c r="KGC267" s="0"/>
      <c r="KGD267" s="0"/>
      <c r="KGE267" s="0"/>
      <c r="KGF267" s="0"/>
      <c r="KGG267" s="0"/>
      <c r="KGH267" s="0"/>
      <c r="KGI267" s="0"/>
      <c r="KGJ267" s="0"/>
      <c r="KGK267" s="0"/>
      <c r="KGL267" s="0"/>
      <c r="KGM267" s="0"/>
      <c r="KGN267" s="0"/>
      <c r="KGO267" s="0"/>
      <c r="KGP267" s="0"/>
      <c r="KGQ267" s="0"/>
      <c r="KGR267" s="0"/>
      <c r="KGS267" s="0"/>
      <c r="KGT267" s="0"/>
      <c r="KGU267" s="0"/>
      <c r="KGV267" s="0"/>
      <c r="KGW267" s="0"/>
      <c r="KGX267" s="0"/>
      <c r="KGY267" s="0"/>
      <c r="KGZ267" s="0"/>
      <c r="KHA267" s="0"/>
      <c r="KHB267" s="0"/>
      <c r="KHC267" s="0"/>
      <c r="KHD267" s="0"/>
      <c r="KHE267" s="0"/>
      <c r="KHF267" s="0"/>
      <c r="KHG267" s="0"/>
      <c r="KHH267" s="0"/>
      <c r="KHI267" s="0"/>
      <c r="KHJ267" s="0"/>
      <c r="KHK267" s="0"/>
      <c r="KHL267" s="0"/>
      <c r="KHM267" s="0"/>
      <c r="KHN267" s="0"/>
      <c r="KHO267" s="0"/>
      <c r="KHP267" s="0"/>
      <c r="KHQ267" s="0"/>
      <c r="KHR267" s="0"/>
      <c r="KHS267" s="0"/>
      <c r="KHT267" s="0"/>
      <c r="KHU267" s="0"/>
      <c r="KHV267" s="0"/>
      <c r="KHW267" s="0"/>
      <c r="KHX267" s="0"/>
      <c r="KHY267" s="0"/>
      <c r="KHZ267" s="0"/>
      <c r="KIA267" s="0"/>
      <c r="KIB267" s="0"/>
      <c r="KIC267" s="0"/>
      <c r="KID267" s="0"/>
      <c r="KIE267" s="0"/>
      <c r="KIF267" s="0"/>
      <c r="KIG267" s="0"/>
      <c r="KIH267" s="0"/>
      <c r="KII267" s="0"/>
      <c r="KIJ267" s="0"/>
      <c r="KIK267" s="0"/>
      <c r="KIL267" s="0"/>
      <c r="KIM267" s="0"/>
      <c r="KIN267" s="0"/>
      <c r="KIO267" s="0"/>
      <c r="KIP267" s="0"/>
      <c r="KIQ267" s="0"/>
      <c r="KIR267" s="0"/>
      <c r="KIS267" s="0"/>
      <c r="KIT267" s="0"/>
      <c r="KIU267" s="0"/>
      <c r="KIV267" s="0"/>
      <c r="KIW267" s="0"/>
      <c r="KIX267" s="0"/>
      <c r="KIY267" s="0"/>
      <c r="KIZ267" s="0"/>
      <c r="KJA267" s="0"/>
      <c r="KJB267" s="0"/>
      <c r="KJC267" s="0"/>
      <c r="KJD267" s="0"/>
      <c r="KJE267" s="0"/>
      <c r="KJF267" s="0"/>
      <c r="KJG267" s="0"/>
      <c r="KJH267" s="0"/>
      <c r="KJI267" s="0"/>
      <c r="KJJ267" s="0"/>
      <c r="KJK267" s="0"/>
      <c r="KJL267" s="0"/>
      <c r="KJM267" s="0"/>
      <c r="KJN267" s="0"/>
      <c r="KJO267" s="0"/>
      <c r="KJP267" s="0"/>
      <c r="KJQ267" s="0"/>
      <c r="KJR267" s="0"/>
      <c r="KJS267" s="0"/>
      <c r="KJT267" s="0"/>
      <c r="KJU267" s="0"/>
      <c r="KJV267" s="0"/>
      <c r="KJW267" s="0"/>
      <c r="KJX267" s="0"/>
      <c r="KJY267" s="0"/>
      <c r="KJZ267" s="0"/>
      <c r="KKA267" s="0"/>
      <c r="KKB267" s="0"/>
      <c r="KKC267" s="0"/>
      <c r="KKD267" s="0"/>
      <c r="KKE267" s="0"/>
      <c r="KKF267" s="0"/>
      <c r="KKG267" s="0"/>
      <c r="KKH267" s="0"/>
      <c r="KKI267" s="0"/>
      <c r="KKJ267" s="0"/>
      <c r="KKK267" s="0"/>
      <c r="KKL267" s="0"/>
      <c r="KKM267" s="0"/>
      <c r="KKN267" s="0"/>
      <c r="KKO267" s="0"/>
      <c r="KKP267" s="0"/>
      <c r="KKQ267" s="0"/>
      <c r="KKR267" s="0"/>
      <c r="KKS267" s="0"/>
      <c r="KKT267" s="0"/>
      <c r="KKU267" s="0"/>
      <c r="KKV267" s="0"/>
      <c r="KKW267" s="0"/>
      <c r="KKX267" s="0"/>
      <c r="KKY267" s="0"/>
      <c r="KKZ267" s="0"/>
      <c r="KLA267" s="0"/>
      <c r="KLB267" s="0"/>
      <c r="KLC267" s="0"/>
      <c r="KLD267" s="0"/>
      <c r="KLE267" s="0"/>
      <c r="KLF267" s="0"/>
      <c r="KLG267" s="0"/>
      <c r="KLH267" s="0"/>
      <c r="KLI267" s="0"/>
      <c r="KLJ267" s="0"/>
      <c r="KLK267" s="0"/>
      <c r="KLL267" s="0"/>
      <c r="KLM267" s="0"/>
      <c r="KLN267" s="0"/>
      <c r="KLO267" s="0"/>
      <c r="KLP267" s="0"/>
      <c r="KLQ267" s="0"/>
      <c r="KLR267" s="0"/>
      <c r="KLS267" s="0"/>
      <c r="KLT267" s="0"/>
      <c r="KLU267" s="0"/>
      <c r="KLV267" s="0"/>
      <c r="KLW267" s="0"/>
      <c r="KLX267" s="0"/>
      <c r="KLY267" s="0"/>
      <c r="KLZ267" s="0"/>
      <c r="KMA267" s="0"/>
      <c r="KMB267" s="0"/>
      <c r="KMC267" s="0"/>
      <c r="KMD267" s="0"/>
      <c r="KME267" s="0"/>
      <c r="KMF267" s="0"/>
      <c r="KMG267" s="0"/>
      <c r="KMH267" s="0"/>
      <c r="KMI267" s="0"/>
      <c r="KMJ267" s="0"/>
      <c r="KMK267" s="0"/>
      <c r="KML267" s="0"/>
      <c r="KMM267" s="0"/>
      <c r="KMN267" s="0"/>
      <c r="KMO267" s="0"/>
      <c r="KMP267" s="0"/>
      <c r="KMQ267" s="0"/>
      <c r="KMR267" s="0"/>
      <c r="KMS267" s="0"/>
      <c r="KMT267" s="0"/>
      <c r="KMU267" s="0"/>
      <c r="KMV267" s="0"/>
      <c r="KMW267" s="0"/>
      <c r="KMX267" s="0"/>
      <c r="KMY267" s="0"/>
      <c r="KMZ267" s="0"/>
      <c r="KNA267" s="0"/>
      <c r="KNB267" s="0"/>
      <c r="KNC267" s="0"/>
      <c r="KND267" s="0"/>
      <c r="KNE267" s="0"/>
      <c r="KNF267" s="0"/>
      <c r="KNG267" s="0"/>
      <c r="KNH267" s="0"/>
      <c r="KNI267" s="0"/>
      <c r="KNJ267" s="0"/>
      <c r="KNK267" s="0"/>
      <c r="KNL267" s="0"/>
      <c r="KNM267" s="0"/>
      <c r="KNN267" s="0"/>
      <c r="KNO267" s="0"/>
      <c r="KNP267" s="0"/>
      <c r="KNQ267" s="0"/>
      <c r="KNR267" s="0"/>
      <c r="KNS267" s="0"/>
      <c r="KNT267" s="0"/>
      <c r="KNU267" s="0"/>
      <c r="KNV267" s="0"/>
      <c r="KNW267" s="0"/>
      <c r="KNX267" s="0"/>
      <c r="KNY267" s="0"/>
      <c r="KNZ267" s="0"/>
      <c r="KOA267" s="0"/>
      <c r="KOB267" s="0"/>
      <c r="KOC267" s="0"/>
      <c r="KOD267" s="0"/>
      <c r="KOE267" s="0"/>
      <c r="KOF267" s="0"/>
      <c r="KOG267" s="0"/>
      <c r="KOH267" s="0"/>
      <c r="KOI267" s="0"/>
      <c r="KOJ267" s="0"/>
      <c r="KOK267" s="0"/>
      <c r="KOL267" s="0"/>
      <c r="KOM267" s="0"/>
      <c r="KON267" s="0"/>
      <c r="KOO267" s="0"/>
      <c r="KOP267" s="0"/>
      <c r="KOQ267" s="0"/>
      <c r="KOR267" s="0"/>
      <c r="KOS267" s="0"/>
      <c r="KOT267" s="0"/>
      <c r="KOU267" s="0"/>
      <c r="KOV267" s="0"/>
      <c r="KOW267" s="0"/>
      <c r="KOX267" s="0"/>
      <c r="KOY267" s="0"/>
      <c r="KOZ267" s="0"/>
      <c r="KPA267" s="0"/>
      <c r="KPB267" s="0"/>
      <c r="KPC267" s="0"/>
      <c r="KPD267" s="0"/>
      <c r="KPE267" s="0"/>
      <c r="KPF267" s="0"/>
      <c r="KPG267" s="0"/>
      <c r="KPH267" s="0"/>
      <c r="KPI267" s="0"/>
      <c r="KPJ267" s="0"/>
      <c r="KPK267" s="0"/>
      <c r="KPL267" s="0"/>
      <c r="KPM267" s="0"/>
      <c r="KPN267" s="0"/>
      <c r="KPO267" s="0"/>
      <c r="KPP267" s="0"/>
      <c r="KPQ267" s="0"/>
      <c r="KPR267" s="0"/>
      <c r="KPS267" s="0"/>
      <c r="KPT267" s="0"/>
      <c r="KPU267" s="0"/>
      <c r="KPV267" s="0"/>
      <c r="KPW267" s="0"/>
      <c r="KPX267" s="0"/>
      <c r="KPY267" s="0"/>
      <c r="KPZ267" s="0"/>
      <c r="KQA267" s="0"/>
      <c r="KQB267" s="0"/>
      <c r="KQC267" s="0"/>
      <c r="KQD267" s="0"/>
      <c r="KQE267" s="0"/>
      <c r="KQF267" s="0"/>
      <c r="KQG267" s="0"/>
      <c r="KQH267" s="0"/>
      <c r="KQI267" s="0"/>
      <c r="KQJ267" s="0"/>
      <c r="KQK267" s="0"/>
      <c r="KQL267" s="0"/>
      <c r="KQM267" s="0"/>
      <c r="KQN267" s="0"/>
      <c r="KQO267" s="0"/>
      <c r="KQP267" s="0"/>
      <c r="KQQ267" s="0"/>
      <c r="KQR267" s="0"/>
      <c r="KQS267" s="0"/>
      <c r="KQT267" s="0"/>
      <c r="KQU267" s="0"/>
      <c r="KQV267" s="0"/>
      <c r="KQW267" s="0"/>
      <c r="KQX267" s="0"/>
      <c r="KQY267" s="0"/>
      <c r="KQZ267" s="0"/>
      <c r="KRA267" s="0"/>
      <c r="KRB267" s="0"/>
      <c r="KRC267" s="0"/>
      <c r="KRD267" s="0"/>
      <c r="KRE267" s="0"/>
      <c r="KRF267" s="0"/>
      <c r="KRG267" s="0"/>
      <c r="KRH267" s="0"/>
      <c r="KRI267" s="0"/>
      <c r="KRJ267" s="0"/>
      <c r="KRK267" s="0"/>
      <c r="KRL267" s="0"/>
      <c r="KRM267" s="0"/>
      <c r="KRN267" s="0"/>
      <c r="KRO267" s="0"/>
      <c r="KRP267" s="0"/>
      <c r="KRQ267" s="0"/>
      <c r="KRR267" s="0"/>
      <c r="KRS267" s="0"/>
      <c r="KRT267" s="0"/>
      <c r="KRU267" s="0"/>
      <c r="KRV267" s="0"/>
      <c r="KRW267" s="0"/>
      <c r="KRX267" s="0"/>
      <c r="KRY267" s="0"/>
      <c r="KRZ267" s="0"/>
      <c r="KSA267" s="0"/>
      <c r="KSB267" s="0"/>
      <c r="KSC267" s="0"/>
      <c r="KSD267" s="0"/>
      <c r="KSE267" s="0"/>
      <c r="KSF267" s="0"/>
      <c r="KSG267" s="0"/>
      <c r="KSH267" s="0"/>
      <c r="KSI267" s="0"/>
      <c r="KSJ267" s="0"/>
      <c r="KSK267" s="0"/>
      <c r="KSL267" s="0"/>
      <c r="KSM267" s="0"/>
      <c r="KSN267" s="0"/>
      <c r="KSO267" s="0"/>
      <c r="KSP267" s="0"/>
      <c r="KSQ267" s="0"/>
      <c r="KSR267" s="0"/>
      <c r="KSS267" s="0"/>
      <c r="KST267" s="0"/>
      <c r="KSU267" s="0"/>
      <c r="KSV267" s="0"/>
      <c r="KSW267" s="0"/>
      <c r="KSX267" s="0"/>
      <c r="KSY267" s="0"/>
      <c r="KSZ267" s="0"/>
      <c r="KTA267" s="0"/>
      <c r="KTB267" s="0"/>
      <c r="KTC267" s="0"/>
      <c r="KTD267" s="0"/>
      <c r="KTE267" s="0"/>
      <c r="KTF267" s="0"/>
      <c r="KTG267" s="0"/>
      <c r="KTH267" s="0"/>
      <c r="KTI267" s="0"/>
      <c r="KTJ267" s="0"/>
      <c r="KTK267" s="0"/>
      <c r="KTL267" s="0"/>
      <c r="KTM267" s="0"/>
      <c r="KTN267" s="0"/>
      <c r="KTO267" s="0"/>
      <c r="KTP267" s="0"/>
      <c r="KTQ267" s="0"/>
      <c r="KTR267" s="0"/>
      <c r="KTS267" s="0"/>
      <c r="KTT267" s="0"/>
      <c r="KTU267" s="0"/>
      <c r="KTV267" s="0"/>
      <c r="KTW267" s="0"/>
      <c r="KTX267" s="0"/>
      <c r="KTY267" s="0"/>
      <c r="KTZ267" s="0"/>
      <c r="KUA267" s="0"/>
      <c r="KUB267" s="0"/>
      <c r="KUC267" s="0"/>
      <c r="KUD267" s="0"/>
      <c r="KUE267" s="0"/>
      <c r="KUF267" s="0"/>
      <c r="KUG267" s="0"/>
      <c r="KUH267" s="0"/>
      <c r="KUI267" s="0"/>
      <c r="KUJ267" s="0"/>
      <c r="KUK267" s="0"/>
      <c r="KUL267" s="0"/>
      <c r="KUM267" s="0"/>
      <c r="KUN267" s="0"/>
      <c r="KUO267" s="0"/>
      <c r="KUP267" s="0"/>
      <c r="KUQ267" s="0"/>
      <c r="KUR267" s="0"/>
      <c r="KUS267" s="0"/>
      <c r="KUT267" s="0"/>
      <c r="KUU267" s="0"/>
      <c r="KUV267" s="0"/>
      <c r="KUW267" s="0"/>
      <c r="KUX267" s="0"/>
      <c r="KUY267" s="0"/>
      <c r="KUZ267" s="0"/>
      <c r="KVA267" s="0"/>
      <c r="KVB267" s="0"/>
      <c r="KVC267" s="0"/>
      <c r="KVD267" s="0"/>
      <c r="KVE267" s="0"/>
      <c r="KVF267" s="0"/>
      <c r="KVG267" s="0"/>
      <c r="KVH267" s="0"/>
      <c r="KVI267" s="0"/>
      <c r="KVJ267" s="0"/>
      <c r="KVK267" s="0"/>
      <c r="KVL267" s="0"/>
      <c r="KVM267" s="0"/>
      <c r="KVN267" s="0"/>
      <c r="KVO267" s="0"/>
      <c r="KVP267" s="0"/>
      <c r="KVQ267" s="0"/>
      <c r="KVR267" s="0"/>
      <c r="KVS267" s="0"/>
      <c r="KVT267" s="0"/>
      <c r="KVU267" s="0"/>
      <c r="KVV267" s="0"/>
      <c r="KVW267" s="0"/>
      <c r="KVX267" s="0"/>
      <c r="KVY267" s="0"/>
      <c r="KVZ267" s="0"/>
      <c r="KWA267" s="0"/>
      <c r="KWB267" s="0"/>
      <c r="KWC267" s="0"/>
      <c r="KWD267" s="0"/>
      <c r="KWE267" s="0"/>
      <c r="KWF267" s="0"/>
      <c r="KWG267" s="0"/>
      <c r="KWH267" s="0"/>
      <c r="KWI267" s="0"/>
      <c r="KWJ267" s="0"/>
      <c r="KWK267" s="0"/>
      <c r="KWL267" s="0"/>
      <c r="KWM267" s="0"/>
      <c r="KWN267" s="0"/>
      <c r="KWO267" s="0"/>
      <c r="KWP267" s="0"/>
      <c r="KWQ267" s="0"/>
      <c r="KWR267" s="0"/>
      <c r="KWS267" s="0"/>
      <c r="KWT267" s="0"/>
      <c r="KWU267" s="0"/>
      <c r="KWV267" s="0"/>
      <c r="KWW267" s="0"/>
      <c r="KWX267" s="0"/>
      <c r="KWY267" s="0"/>
      <c r="KWZ267" s="0"/>
      <c r="KXA267" s="0"/>
      <c r="KXB267" s="0"/>
      <c r="KXC267" s="0"/>
      <c r="KXD267" s="0"/>
      <c r="KXE267" s="0"/>
      <c r="KXF267" s="0"/>
      <c r="KXG267" s="0"/>
      <c r="KXH267" s="0"/>
      <c r="KXI267" s="0"/>
      <c r="KXJ267" s="0"/>
      <c r="KXK267" s="0"/>
      <c r="KXL267" s="0"/>
      <c r="KXM267" s="0"/>
      <c r="KXN267" s="0"/>
      <c r="KXO267" s="0"/>
      <c r="KXP267" s="0"/>
      <c r="KXQ267" s="0"/>
      <c r="KXR267" s="0"/>
      <c r="KXS267" s="0"/>
      <c r="KXT267" s="0"/>
      <c r="KXU267" s="0"/>
      <c r="KXV267" s="0"/>
      <c r="KXW267" s="0"/>
      <c r="KXX267" s="0"/>
      <c r="KXY267" s="0"/>
      <c r="KXZ267" s="0"/>
      <c r="KYA267" s="0"/>
      <c r="KYB267" s="0"/>
      <c r="KYC267" s="0"/>
      <c r="KYD267" s="0"/>
      <c r="KYE267" s="0"/>
      <c r="KYF267" s="0"/>
      <c r="KYG267" s="0"/>
      <c r="KYH267" s="0"/>
      <c r="KYI267" s="0"/>
      <c r="KYJ267" s="0"/>
      <c r="KYK267" s="0"/>
      <c r="KYL267" s="0"/>
      <c r="KYM267" s="0"/>
      <c r="KYN267" s="0"/>
      <c r="KYO267" s="0"/>
      <c r="KYP267" s="0"/>
      <c r="KYQ267" s="0"/>
      <c r="KYR267" s="0"/>
      <c r="KYS267" s="0"/>
      <c r="KYT267" s="0"/>
      <c r="KYU267" s="0"/>
      <c r="KYV267" s="0"/>
      <c r="KYW267" s="0"/>
      <c r="KYX267" s="0"/>
      <c r="KYY267" s="0"/>
      <c r="KYZ267" s="0"/>
      <c r="KZA267" s="0"/>
      <c r="KZB267" s="0"/>
      <c r="KZC267" s="0"/>
      <c r="KZD267" s="0"/>
      <c r="KZE267" s="0"/>
      <c r="KZF267" s="0"/>
      <c r="KZG267" s="0"/>
      <c r="KZH267" s="0"/>
      <c r="KZI267" s="0"/>
      <c r="KZJ267" s="0"/>
      <c r="KZK267" s="0"/>
      <c r="KZL267" s="0"/>
      <c r="KZM267" s="0"/>
      <c r="KZN267" s="0"/>
      <c r="KZO267" s="0"/>
      <c r="KZP267" s="0"/>
      <c r="KZQ267" s="0"/>
      <c r="KZR267" s="0"/>
      <c r="KZS267" s="0"/>
      <c r="KZT267" s="0"/>
      <c r="KZU267" s="0"/>
      <c r="KZV267" s="0"/>
      <c r="KZW267" s="0"/>
      <c r="KZX267" s="0"/>
      <c r="KZY267" s="0"/>
      <c r="KZZ267" s="0"/>
      <c r="LAA267" s="0"/>
      <c r="LAB267" s="0"/>
      <c r="LAC267" s="0"/>
      <c r="LAD267" s="0"/>
      <c r="LAE267" s="0"/>
      <c r="LAF267" s="0"/>
      <c r="LAG267" s="0"/>
      <c r="LAH267" s="0"/>
      <c r="LAI267" s="0"/>
      <c r="LAJ267" s="0"/>
      <c r="LAK267" s="0"/>
      <c r="LAL267" s="0"/>
      <c r="LAM267" s="0"/>
      <c r="LAN267" s="0"/>
      <c r="LAO267" s="0"/>
      <c r="LAP267" s="0"/>
      <c r="LAQ267" s="0"/>
      <c r="LAR267" s="0"/>
      <c r="LAS267" s="0"/>
      <c r="LAT267" s="0"/>
      <c r="LAU267" s="0"/>
      <c r="LAV267" s="0"/>
      <c r="LAW267" s="0"/>
      <c r="LAX267" s="0"/>
      <c r="LAY267" s="0"/>
      <c r="LAZ267" s="0"/>
      <c r="LBA267" s="0"/>
      <c r="LBB267" s="0"/>
      <c r="LBC267" s="0"/>
      <c r="LBD267" s="0"/>
      <c r="LBE267" s="0"/>
      <c r="LBF267" s="0"/>
      <c r="LBG267" s="0"/>
      <c r="LBH267" s="0"/>
      <c r="LBI267" s="0"/>
      <c r="LBJ267" s="0"/>
      <c r="LBK267" s="0"/>
      <c r="LBL267" s="0"/>
      <c r="LBM267" s="0"/>
      <c r="LBN267" s="0"/>
      <c r="LBO267" s="0"/>
      <c r="LBP267" s="0"/>
      <c r="LBQ267" s="0"/>
      <c r="LBR267" s="0"/>
      <c r="LBS267" s="0"/>
      <c r="LBT267" s="0"/>
      <c r="LBU267" s="0"/>
      <c r="LBV267" s="0"/>
      <c r="LBW267" s="0"/>
      <c r="LBX267" s="0"/>
      <c r="LBY267" s="0"/>
      <c r="LBZ267" s="0"/>
      <c r="LCA267" s="0"/>
      <c r="LCB267" s="0"/>
      <c r="LCC267" s="0"/>
      <c r="LCD267" s="0"/>
      <c r="LCE267" s="0"/>
      <c r="LCF267" s="0"/>
      <c r="LCG267" s="0"/>
      <c r="LCH267" s="0"/>
      <c r="LCI267" s="0"/>
      <c r="LCJ267" s="0"/>
      <c r="LCK267" s="0"/>
      <c r="LCL267" s="0"/>
      <c r="LCM267" s="0"/>
      <c r="LCN267" s="0"/>
      <c r="LCO267" s="0"/>
      <c r="LCP267" s="0"/>
      <c r="LCQ267" s="0"/>
      <c r="LCR267" s="0"/>
      <c r="LCS267" s="0"/>
      <c r="LCT267" s="0"/>
      <c r="LCU267" s="0"/>
      <c r="LCV267" s="0"/>
      <c r="LCW267" s="0"/>
      <c r="LCX267" s="0"/>
      <c r="LCY267" s="0"/>
      <c r="LCZ267" s="0"/>
      <c r="LDA267" s="0"/>
      <c r="LDB267" s="0"/>
      <c r="LDC267" s="0"/>
      <c r="LDD267" s="0"/>
      <c r="LDE267" s="0"/>
      <c r="LDF267" s="0"/>
      <c r="LDG267" s="0"/>
      <c r="LDH267" s="0"/>
      <c r="LDI267" s="0"/>
      <c r="LDJ267" s="0"/>
      <c r="LDK267" s="0"/>
      <c r="LDL267" s="0"/>
      <c r="LDM267" s="0"/>
      <c r="LDN267" s="0"/>
      <c r="LDO267" s="0"/>
      <c r="LDP267" s="0"/>
      <c r="LDQ267" s="0"/>
      <c r="LDR267" s="0"/>
      <c r="LDS267" s="0"/>
      <c r="LDT267" s="0"/>
      <c r="LDU267" s="0"/>
      <c r="LDV267" s="0"/>
      <c r="LDW267" s="0"/>
      <c r="LDX267" s="0"/>
      <c r="LDY267" s="0"/>
      <c r="LDZ267" s="0"/>
      <c r="LEA267" s="0"/>
      <c r="LEB267" s="0"/>
      <c r="LEC267" s="0"/>
      <c r="LED267" s="0"/>
      <c r="LEE267" s="0"/>
      <c r="LEF267" s="0"/>
      <c r="LEG267" s="0"/>
      <c r="LEH267" s="0"/>
      <c r="LEI267" s="0"/>
      <c r="LEJ267" s="0"/>
      <c r="LEK267" s="0"/>
      <c r="LEL267" s="0"/>
      <c r="LEM267" s="0"/>
      <c r="LEN267" s="0"/>
      <c r="LEO267" s="0"/>
      <c r="LEP267" s="0"/>
      <c r="LEQ267" s="0"/>
      <c r="LER267" s="0"/>
      <c r="LES267" s="0"/>
      <c r="LET267" s="0"/>
      <c r="LEU267" s="0"/>
      <c r="LEV267" s="0"/>
      <c r="LEW267" s="0"/>
      <c r="LEX267" s="0"/>
      <c r="LEY267" s="0"/>
      <c r="LEZ267" s="0"/>
      <c r="LFA267" s="0"/>
      <c r="LFB267" s="0"/>
      <c r="LFC267" s="0"/>
      <c r="LFD267" s="0"/>
      <c r="LFE267" s="0"/>
      <c r="LFF267" s="0"/>
      <c r="LFG267" s="0"/>
      <c r="LFH267" s="0"/>
      <c r="LFI267" s="0"/>
      <c r="LFJ267" s="0"/>
      <c r="LFK267" s="0"/>
      <c r="LFL267" s="0"/>
      <c r="LFM267" s="0"/>
      <c r="LFN267" s="0"/>
      <c r="LFO267" s="0"/>
      <c r="LFP267" s="0"/>
      <c r="LFQ267" s="0"/>
      <c r="LFR267" s="0"/>
      <c r="LFS267" s="0"/>
      <c r="LFT267" s="0"/>
      <c r="LFU267" s="0"/>
      <c r="LFV267" s="0"/>
      <c r="LFW267" s="0"/>
      <c r="LFX267" s="0"/>
      <c r="LFY267" s="0"/>
      <c r="LFZ267" s="0"/>
      <c r="LGA267" s="0"/>
      <c r="LGB267" s="0"/>
      <c r="LGC267" s="0"/>
      <c r="LGD267" s="0"/>
      <c r="LGE267" s="0"/>
      <c r="LGF267" s="0"/>
      <c r="LGG267" s="0"/>
      <c r="LGH267" s="0"/>
      <c r="LGI267" s="0"/>
      <c r="LGJ267" s="0"/>
      <c r="LGK267" s="0"/>
      <c r="LGL267" s="0"/>
      <c r="LGM267" s="0"/>
      <c r="LGN267" s="0"/>
      <c r="LGO267" s="0"/>
      <c r="LGP267" s="0"/>
      <c r="LGQ267" s="0"/>
      <c r="LGR267" s="0"/>
      <c r="LGS267" s="0"/>
      <c r="LGT267" s="0"/>
      <c r="LGU267" s="0"/>
      <c r="LGV267" s="0"/>
      <c r="LGW267" s="0"/>
      <c r="LGX267" s="0"/>
      <c r="LGY267" s="0"/>
      <c r="LGZ267" s="0"/>
      <c r="LHA267" s="0"/>
      <c r="LHB267" s="0"/>
      <c r="LHC267" s="0"/>
      <c r="LHD267" s="0"/>
      <c r="LHE267" s="0"/>
      <c r="LHF267" s="0"/>
      <c r="LHG267" s="0"/>
      <c r="LHH267" s="0"/>
      <c r="LHI267" s="0"/>
      <c r="LHJ267" s="0"/>
      <c r="LHK267" s="0"/>
      <c r="LHL267" s="0"/>
      <c r="LHM267" s="0"/>
      <c r="LHN267" s="0"/>
      <c r="LHO267" s="0"/>
      <c r="LHP267" s="0"/>
      <c r="LHQ267" s="0"/>
      <c r="LHR267" s="0"/>
      <c r="LHS267" s="0"/>
      <c r="LHT267" s="0"/>
      <c r="LHU267" s="0"/>
      <c r="LHV267" s="0"/>
      <c r="LHW267" s="0"/>
      <c r="LHX267" s="0"/>
      <c r="LHY267" s="0"/>
      <c r="LHZ267" s="0"/>
      <c r="LIA267" s="0"/>
      <c r="LIB267" s="0"/>
      <c r="LIC267" s="0"/>
      <c r="LID267" s="0"/>
      <c r="LIE267" s="0"/>
      <c r="LIF267" s="0"/>
      <c r="LIG267" s="0"/>
      <c r="LIH267" s="0"/>
      <c r="LII267" s="0"/>
      <c r="LIJ267" s="0"/>
      <c r="LIK267" s="0"/>
      <c r="LIL267" s="0"/>
      <c r="LIM267" s="0"/>
      <c r="LIN267" s="0"/>
      <c r="LIO267" s="0"/>
      <c r="LIP267" s="0"/>
      <c r="LIQ267" s="0"/>
      <c r="LIR267" s="0"/>
      <c r="LIS267" s="0"/>
      <c r="LIT267" s="0"/>
      <c r="LIU267" s="0"/>
      <c r="LIV267" s="0"/>
      <c r="LIW267" s="0"/>
      <c r="LIX267" s="0"/>
      <c r="LIY267" s="0"/>
      <c r="LIZ267" s="0"/>
      <c r="LJA267" s="0"/>
      <c r="LJB267" s="0"/>
      <c r="LJC267" s="0"/>
      <c r="LJD267" s="0"/>
      <c r="LJE267" s="0"/>
      <c r="LJF267" s="0"/>
      <c r="LJG267" s="0"/>
      <c r="LJH267" s="0"/>
      <c r="LJI267" s="0"/>
      <c r="LJJ267" s="0"/>
      <c r="LJK267" s="0"/>
      <c r="LJL267" s="0"/>
      <c r="LJM267" s="0"/>
      <c r="LJN267" s="0"/>
      <c r="LJO267" s="0"/>
      <c r="LJP267" s="0"/>
      <c r="LJQ267" s="0"/>
      <c r="LJR267" s="0"/>
      <c r="LJS267" s="0"/>
      <c r="LJT267" s="0"/>
      <c r="LJU267" s="0"/>
      <c r="LJV267" s="0"/>
      <c r="LJW267" s="0"/>
      <c r="LJX267" s="0"/>
      <c r="LJY267" s="0"/>
      <c r="LJZ267" s="0"/>
      <c r="LKA267" s="0"/>
      <c r="LKB267" s="0"/>
      <c r="LKC267" s="0"/>
      <c r="LKD267" s="0"/>
      <c r="LKE267" s="0"/>
      <c r="LKF267" s="0"/>
      <c r="LKG267" s="0"/>
      <c r="LKH267" s="0"/>
      <c r="LKI267" s="0"/>
      <c r="LKJ267" s="0"/>
      <c r="LKK267" s="0"/>
      <c r="LKL267" s="0"/>
      <c r="LKM267" s="0"/>
      <c r="LKN267" s="0"/>
      <c r="LKO267" s="0"/>
      <c r="LKP267" s="0"/>
      <c r="LKQ267" s="0"/>
      <c r="LKR267" s="0"/>
      <c r="LKS267" s="0"/>
      <c r="LKT267" s="0"/>
      <c r="LKU267" s="0"/>
      <c r="LKV267" s="0"/>
      <c r="LKW267" s="0"/>
      <c r="LKX267" s="0"/>
      <c r="LKY267" s="0"/>
      <c r="LKZ267" s="0"/>
      <c r="LLA267" s="0"/>
      <c r="LLB267" s="0"/>
      <c r="LLC267" s="0"/>
      <c r="LLD267" s="0"/>
      <c r="LLE267" s="0"/>
      <c r="LLF267" s="0"/>
      <c r="LLG267" s="0"/>
      <c r="LLH267" s="0"/>
      <c r="LLI267" s="0"/>
      <c r="LLJ267" s="0"/>
      <c r="LLK267" s="0"/>
      <c r="LLL267" s="0"/>
      <c r="LLM267" s="0"/>
      <c r="LLN267" s="0"/>
      <c r="LLO267" s="0"/>
      <c r="LLP267" s="0"/>
      <c r="LLQ267" s="0"/>
      <c r="LLR267" s="0"/>
      <c r="LLS267" s="0"/>
      <c r="LLT267" s="0"/>
      <c r="LLU267" s="0"/>
      <c r="LLV267" s="0"/>
      <c r="LLW267" s="0"/>
      <c r="LLX267" s="0"/>
      <c r="LLY267" s="0"/>
      <c r="LLZ267" s="0"/>
      <c r="LMA267" s="0"/>
      <c r="LMB267" s="0"/>
      <c r="LMC267" s="0"/>
      <c r="LMD267" s="0"/>
      <c r="LME267" s="0"/>
      <c r="LMF267" s="0"/>
      <c r="LMG267" s="0"/>
      <c r="LMH267" s="0"/>
      <c r="LMI267" s="0"/>
      <c r="LMJ267" s="0"/>
      <c r="LMK267" s="0"/>
      <c r="LML267" s="0"/>
      <c r="LMM267" s="0"/>
      <c r="LMN267" s="0"/>
      <c r="LMO267" s="0"/>
      <c r="LMP267" s="0"/>
      <c r="LMQ267" s="0"/>
      <c r="LMR267" s="0"/>
      <c r="LMS267" s="0"/>
      <c r="LMT267" s="0"/>
      <c r="LMU267" s="0"/>
      <c r="LMV267" s="0"/>
      <c r="LMW267" s="0"/>
      <c r="LMX267" s="0"/>
      <c r="LMY267" s="0"/>
      <c r="LMZ267" s="0"/>
      <c r="LNA267" s="0"/>
      <c r="LNB267" s="0"/>
      <c r="LNC267" s="0"/>
      <c r="LND267" s="0"/>
      <c r="LNE267" s="0"/>
      <c r="LNF267" s="0"/>
      <c r="LNG267" s="0"/>
      <c r="LNH267" s="0"/>
      <c r="LNI267" s="0"/>
      <c r="LNJ267" s="0"/>
      <c r="LNK267" s="0"/>
      <c r="LNL267" s="0"/>
      <c r="LNM267" s="0"/>
      <c r="LNN267" s="0"/>
      <c r="LNO267" s="0"/>
      <c r="LNP267" s="0"/>
      <c r="LNQ267" s="0"/>
      <c r="LNR267" s="0"/>
      <c r="LNS267" s="0"/>
      <c r="LNT267" s="0"/>
      <c r="LNU267" s="0"/>
      <c r="LNV267" s="0"/>
      <c r="LNW267" s="0"/>
      <c r="LNX267" s="0"/>
      <c r="LNY267" s="0"/>
      <c r="LNZ267" s="0"/>
      <c r="LOA267" s="0"/>
      <c r="LOB267" s="0"/>
      <c r="LOC267" s="0"/>
      <c r="LOD267" s="0"/>
      <c r="LOE267" s="0"/>
      <c r="LOF267" s="0"/>
      <c r="LOG267" s="0"/>
      <c r="LOH267" s="0"/>
      <c r="LOI267" s="0"/>
      <c r="LOJ267" s="0"/>
      <c r="LOK267" s="0"/>
      <c r="LOL267" s="0"/>
      <c r="LOM267" s="0"/>
      <c r="LON267" s="0"/>
      <c r="LOO267" s="0"/>
      <c r="LOP267" s="0"/>
      <c r="LOQ267" s="0"/>
      <c r="LOR267" s="0"/>
      <c r="LOS267" s="0"/>
      <c r="LOT267" s="0"/>
      <c r="LOU267" s="0"/>
      <c r="LOV267" s="0"/>
      <c r="LOW267" s="0"/>
      <c r="LOX267" s="0"/>
      <c r="LOY267" s="0"/>
      <c r="LOZ267" s="0"/>
      <c r="LPA267" s="0"/>
      <c r="LPB267" s="0"/>
      <c r="LPC267" s="0"/>
      <c r="LPD267" s="0"/>
      <c r="LPE267" s="0"/>
      <c r="LPF267" s="0"/>
      <c r="LPG267" s="0"/>
      <c r="LPH267" s="0"/>
      <c r="LPI267" s="0"/>
      <c r="LPJ267" s="0"/>
      <c r="LPK267" s="0"/>
      <c r="LPL267" s="0"/>
      <c r="LPM267" s="0"/>
      <c r="LPN267" s="0"/>
      <c r="LPO267" s="0"/>
      <c r="LPP267" s="0"/>
      <c r="LPQ267" s="0"/>
      <c r="LPR267" s="0"/>
      <c r="LPS267" s="0"/>
      <c r="LPT267" s="0"/>
      <c r="LPU267" s="0"/>
      <c r="LPV267" s="0"/>
      <c r="LPW267" s="0"/>
      <c r="LPX267" s="0"/>
      <c r="LPY267" s="0"/>
      <c r="LPZ267" s="0"/>
      <c r="LQA267" s="0"/>
      <c r="LQB267" s="0"/>
      <c r="LQC267" s="0"/>
      <c r="LQD267" s="0"/>
      <c r="LQE267" s="0"/>
      <c r="LQF267" s="0"/>
      <c r="LQG267" s="0"/>
      <c r="LQH267" s="0"/>
      <c r="LQI267" s="0"/>
      <c r="LQJ267" s="0"/>
      <c r="LQK267" s="0"/>
      <c r="LQL267" s="0"/>
      <c r="LQM267" s="0"/>
      <c r="LQN267" s="0"/>
      <c r="LQO267" s="0"/>
      <c r="LQP267" s="0"/>
      <c r="LQQ267" s="0"/>
      <c r="LQR267" s="0"/>
      <c r="LQS267" s="0"/>
      <c r="LQT267" s="0"/>
      <c r="LQU267" s="0"/>
      <c r="LQV267" s="0"/>
      <c r="LQW267" s="0"/>
      <c r="LQX267" s="0"/>
      <c r="LQY267" s="0"/>
      <c r="LQZ267" s="0"/>
      <c r="LRA267" s="0"/>
      <c r="LRB267" s="0"/>
      <c r="LRC267" s="0"/>
      <c r="LRD267" s="0"/>
      <c r="LRE267" s="0"/>
      <c r="LRF267" s="0"/>
      <c r="LRG267" s="0"/>
      <c r="LRH267" s="0"/>
      <c r="LRI267" s="0"/>
      <c r="LRJ267" s="0"/>
      <c r="LRK267" s="0"/>
      <c r="LRL267" s="0"/>
      <c r="LRM267" s="0"/>
      <c r="LRN267" s="0"/>
      <c r="LRO267" s="0"/>
      <c r="LRP267" s="0"/>
      <c r="LRQ267" s="0"/>
      <c r="LRR267" s="0"/>
      <c r="LRS267" s="0"/>
      <c r="LRT267" s="0"/>
      <c r="LRU267" s="0"/>
      <c r="LRV267" s="0"/>
      <c r="LRW267" s="0"/>
      <c r="LRX267" s="0"/>
      <c r="LRY267" s="0"/>
      <c r="LRZ267" s="0"/>
      <c r="LSA267" s="0"/>
      <c r="LSB267" s="0"/>
      <c r="LSC267" s="0"/>
      <c r="LSD267" s="0"/>
      <c r="LSE267" s="0"/>
      <c r="LSF267" s="0"/>
      <c r="LSG267" s="0"/>
      <c r="LSH267" s="0"/>
      <c r="LSI267" s="0"/>
      <c r="LSJ267" s="0"/>
      <c r="LSK267" s="0"/>
      <c r="LSL267" s="0"/>
      <c r="LSM267" s="0"/>
      <c r="LSN267" s="0"/>
      <c r="LSO267" s="0"/>
      <c r="LSP267" s="0"/>
      <c r="LSQ267" s="0"/>
      <c r="LSR267" s="0"/>
      <c r="LSS267" s="0"/>
      <c r="LST267" s="0"/>
      <c r="LSU267" s="0"/>
      <c r="LSV267" s="0"/>
      <c r="LSW267" s="0"/>
      <c r="LSX267" s="0"/>
      <c r="LSY267" s="0"/>
      <c r="LSZ267" s="0"/>
      <c r="LTA267" s="0"/>
      <c r="LTB267" s="0"/>
      <c r="LTC267" s="0"/>
      <c r="LTD267" s="0"/>
      <c r="LTE267" s="0"/>
      <c r="LTF267" s="0"/>
      <c r="LTG267" s="0"/>
      <c r="LTH267" s="0"/>
      <c r="LTI267" s="0"/>
      <c r="LTJ267" s="0"/>
      <c r="LTK267" s="0"/>
      <c r="LTL267" s="0"/>
      <c r="LTM267" s="0"/>
      <c r="LTN267" s="0"/>
      <c r="LTO267" s="0"/>
      <c r="LTP267" s="0"/>
      <c r="LTQ267" s="0"/>
      <c r="LTR267" s="0"/>
      <c r="LTS267" s="0"/>
      <c r="LTT267" s="0"/>
      <c r="LTU267" s="0"/>
      <c r="LTV267" s="0"/>
      <c r="LTW267" s="0"/>
      <c r="LTX267" s="0"/>
      <c r="LTY267" s="0"/>
      <c r="LTZ267" s="0"/>
      <c r="LUA267" s="0"/>
      <c r="LUB267" s="0"/>
      <c r="LUC267" s="0"/>
      <c r="LUD267" s="0"/>
      <c r="LUE267" s="0"/>
      <c r="LUF267" s="0"/>
      <c r="LUG267" s="0"/>
      <c r="LUH267" s="0"/>
      <c r="LUI267" s="0"/>
      <c r="LUJ267" s="0"/>
      <c r="LUK267" s="0"/>
      <c r="LUL267" s="0"/>
      <c r="LUM267" s="0"/>
      <c r="LUN267" s="0"/>
      <c r="LUO267" s="0"/>
      <c r="LUP267" s="0"/>
      <c r="LUQ267" s="0"/>
      <c r="LUR267" s="0"/>
      <c r="LUS267" s="0"/>
      <c r="LUT267" s="0"/>
      <c r="LUU267" s="0"/>
      <c r="LUV267" s="0"/>
      <c r="LUW267" s="0"/>
      <c r="LUX267" s="0"/>
      <c r="LUY267" s="0"/>
      <c r="LUZ267" s="0"/>
      <c r="LVA267" s="0"/>
      <c r="LVB267" s="0"/>
      <c r="LVC267" s="0"/>
      <c r="LVD267" s="0"/>
      <c r="LVE267" s="0"/>
      <c r="LVF267" s="0"/>
      <c r="LVG267" s="0"/>
      <c r="LVH267" s="0"/>
      <c r="LVI267" s="0"/>
      <c r="LVJ267" s="0"/>
      <c r="LVK267" s="0"/>
      <c r="LVL267" s="0"/>
      <c r="LVM267" s="0"/>
      <c r="LVN267" s="0"/>
      <c r="LVO267" s="0"/>
      <c r="LVP267" s="0"/>
      <c r="LVQ267" s="0"/>
      <c r="LVR267" s="0"/>
      <c r="LVS267" s="0"/>
      <c r="LVT267" s="0"/>
      <c r="LVU267" s="0"/>
      <c r="LVV267" s="0"/>
      <c r="LVW267" s="0"/>
      <c r="LVX267" s="0"/>
      <c r="LVY267" s="0"/>
      <c r="LVZ267" s="0"/>
      <c r="LWA267" s="0"/>
      <c r="LWB267" s="0"/>
      <c r="LWC267" s="0"/>
      <c r="LWD267" s="0"/>
      <c r="LWE267" s="0"/>
      <c r="LWF267" s="0"/>
      <c r="LWG267" s="0"/>
      <c r="LWH267" s="0"/>
      <c r="LWI267" s="0"/>
      <c r="LWJ267" s="0"/>
      <c r="LWK267" s="0"/>
      <c r="LWL267" s="0"/>
      <c r="LWM267" s="0"/>
      <c r="LWN267" s="0"/>
      <c r="LWO267" s="0"/>
      <c r="LWP267" s="0"/>
      <c r="LWQ267" s="0"/>
      <c r="LWR267" s="0"/>
      <c r="LWS267" s="0"/>
      <c r="LWT267" s="0"/>
      <c r="LWU267" s="0"/>
      <c r="LWV267" s="0"/>
      <c r="LWW267" s="0"/>
      <c r="LWX267" s="0"/>
      <c r="LWY267" s="0"/>
      <c r="LWZ267" s="0"/>
      <c r="LXA267" s="0"/>
      <c r="LXB267" s="0"/>
      <c r="LXC267" s="0"/>
      <c r="LXD267" s="0"/>
      <c r="LXE267" s="0"/>
      <c r="LXF267" s="0"/>
      <c r="LXG267" s="0"/>
      <c r="LXH267" s="0"/>
      <c r="LXI267" s="0"/>
      <c r="LXJ267" s="0"/>
      <c r="LXK267" s="0"/>
      <c r="LXL267" s="0"/>
      <c r="LXM267" s="0"/>
      <c r="LXN267" s="0"/>
      <c r="LXO267" s="0"/>
      <c r="LXP267" s="0"/>
      <c r="LXQ267" s="0"/>
      <c r="LXR267" s="0"/>
      <c r="LXS267" s="0"/>
      <c r="LXT267" s="0"/>
      <c r="LXU267" s="0"/>
      <c r="LXV267" s="0"/>
      <c r="LXW267" s="0"/>
      <c r="LXX267" s="0"/>
      <c r="LXY267" s="0"/>
      <c r="LXZ267" s="0"/>
      <c r="LYA267" s="0"/>
      <c r="LYB267" s="0"/>
      <c r="LYC267" s="0"/>
      <c r="LYD267" s="0"/>
      <c r="LYE267" s="0"/>
      <c r="LYF267" s="0"/>
      <c r="LYG267" s="0"/>
      <c r="LYH267" s="0"/>
      <c r="LYI267" s="0"/>
      <c r="LYJ267" s="0"/>
      <c r="LYK267" s="0"/>
      <c r="LYL267" s="0"/>
      <c r="LYM267" s="0"/>
      <c r="LYN267" s="0"/>
      <c r="LYO267" s="0"/>
      <c r="LYP267" s="0"/>
      <c r="LYQ267" s="0"/>
      <c r="LYR267" s="0"/>
      <c r="LYS267" s="0"/>
      <c r="LYT267" s="0"/>
      <c r="LYU267" s="0"/>
      <c r="LYV267" s="0"/>
      <c r="LYW267" s="0"/>
      <c r="LYX267" s="0"/>
      <c r="LYY267" s="0"/>
      <c r="LYZ267" s="0"/>
      <c r="LZA267" s="0"/>
      <c r="LZB267" s="0"/>
      <c r="LZC267" s="0"/>
      <c r="LZD267" s="0"/>
      <c r="LZE267" s="0"/>
      <c r="LZF267" s="0"/>
      <c r="LZG267" s="0"/>
      <c r="LZH267" s="0"/>
      <c r="LZI267" s="0"/>
      <c r="LZJ267" s="0"/>
      <c r="LZK267" s="0"/>
      <c r="LZL267" s="0"/>
      <c r="LZM267" s="0"/>
      <c r="LZN267" s="0"/>
      <c r="LZO267" s="0"/>
      <c r="LZP267" s="0"/>
      <c r="LZQ267" s="0"/>
      <c r="LZR267" s="0"/>
      <c r="LZS267" s="0"/>
      <c r="LZT267" s="0"/>
      <c r="LZU267" s="0"/>
      <c r="LZV267" s="0"/>
      <c r="LZW267" s="0"/>
      <c r="LZX267" s="0"/>
      <c r="LZY267" s="0"/>
      <c r="LZZ267" s="0"/>
      <c r="MAA267" s="0"/>
      <c r="MAB267" s="0"/>
      <c r="MAC267" s="0"/>
      <c r="MAD267" s="0"/>
      <c r="MAE267" s="0"/>
      <c r="MAF267" s="0"/>
      <c r="MAG267" s="0"/>
      <c r="MAH267" s="0"/>
      <c r="MAI267" s="0"/>
      <c r="MAJ267" s="0"/>
      <c r="MAK267" s="0"/>
      <c r="MAL267" s="0"/>
      <c r="MAM267" s="0"/>
      <c r="MAN267" s="0"/>
      <c r="MAO267" s="0"/>
      <c r="MAP267" s="0"/>
      <c r="MAQ267" s="0"/>
      <c r="MAR267" s="0"/>
      <c r="MAS267" s="0"/>
      <c r="MAT267" s="0"/>
      <c r="MAU267" s="0"/>
      <c r="MAV267" s="0"/>
      <c r="MAW267" s="0"/>
      <c r="MAX267" s="0"/>
      <c r="MAY267" s="0"/>
      <c r="MAZ267" s="0"/>
      <c r="MBA267" s="0"/>
      <c r="MBB267" s="0"/>
      <c r="MBC267" s="0"/>
      <c r="MBD267" s="0"/>
      <c r="MBE267" s="0"/>
      <c r="MBF267" s="0"/>
      <c r="MBG267" s="0"/>
      <c r="MBH267" s="0"/>
      <c r="MBI267" s="0"/>
      <c r="MBJ267" s="0"/>
      <c r="MBK267" s="0"/>
      <c r="MBL267" s="0"/>
      <c r="MBM267" s="0"/>
      <c r="MBN267" s="0"/>
      <c r="MBO267" s="0"/>
      <c r="MBP267" s="0"/>
      <c r="MBQ267" s="0"/>
      <c r="MBR267" s="0"/>
      <c r="MBS267" s="0"/>
      <c r="MBT267" s="0"/>
      <c r="MBU267" s="0"/>
      <c r="MBV267" s="0"/>
      <c r="MBW267" s="0"/>
      <c r="MBX267" s="0"/>
      <c r="MBY267" s="0"/>
      <c r="MBZ267" s="0"/>
      <c r="MCA267" s="0"/>
      <c r="MCB267" s="0"/>
      <c r="MCC267" s="0"/>
      <c r="MCD267" s="0"/>
      <c r="MCE267" s="0"/>
      <c r="MCF267" s="0"/>
      <c r="MCG267" s="0"/>
      <c r="MCH267" s="0"/>
      <c r="MCI267" s="0"/>
      <c r="MCJ267" s="0"/>
      <c r="MCK267" s="0"/>
      <c r="MCL267" s="0"/>
      <c r="MCM267" s="0"/>
      <c r="MCN267" s="0"/>
      <c r="MCO267" s="0"/>
      <c r="MCP267" s="0"/>
      <c r="MCQ267" s="0"/>
      <c r="MCR267" s="0"/>
      <c r="MCS267" s="0"/>
      <c r="MCT267" s="0"/>
      <c r="MCU267" s="0"/>
      <c r="MCV267" s="0"/>
      <c r="MCW267" s="0"/>
      <c r="MCX267" s="0"/>
      <c r="MCY267" s="0"/>
      <c r="MCZ267" s="0"/>
      <c r="MDA267" s="0"/>
      <c r="MDB267" s="0"/>
      <c r="MDC267" s="0"/>
      <c r="MDD267" s="0"/>
      <c r="MDE267" s="0"/>
      <c r="MDF267" s="0"/>
      <c r="MDG267" s="0"/>
      <c r="MDH267" s="0"/>
      <c r="MDI267" s="0"/>
      <c r="MDJ267" s="0"/>
      <c r="MDK267" s="0"/>
      <c r="MDL267" s="0"/>
      <c r="MDM267" s="0"/>
      <c r="MDN267" s="0"/>
      <c r="MDO267" s="0"/>
      <c r="MDP267" s="0"/>
      <c r="MDQ267" s="0"/>
      <c r="MDR267" s="0"/>
      <c r="MDS267" s="0"/>
      <c r="MDT267" s="0"/>
      <c r="MDU267" s="0"/>
      <c r="MDV267" s="0"/>
      <c r="MDW267" s="0"/>
      <c r="MDX267" s="0"/>
      <c r="MDY267" s="0"/>
      <c r="MDZ267" s="0"/>
      <c r="MEA267" s="0"/>
      <c r="MEB267" s="0"/>
      <c r="MEC267" s="0"/>
      <c r="MED267" s="0"/>
      <c r="MEE267" s="0"/>
      <c r="MEF267" s="0"/>
      <c r="MEG267" s="0"/>
      <c r="MEH267" s="0"/>
      <c r="MEI267" s="0"/>
      <c r="MEJ267" s="0"/>
      <c r="MEK267" s="0"/>
      <c r="MEL267" s="0"/>
      <c r="MEM267" s="0"/>
      <c r="MEN267" s="0"/>
      <c r="MEO267" s="0"/>
      <c r="MEP267" s="0"/>
      <c r="MEQ267" s="0"/>
      <c r="MER267" s="0"/>
      <c r="MES267" s="0"/>
      <c r="MET267" s="0"/>
      <c r="MEU267" s="0"/>
      <c r="MEV267" s="0"/>
      <c r="MEW267" s="0"/>
      <c r="MEX267" s="0"/>
      <c r="MEY267" s="0"/>
      <c r="MEZ267" s="0"/>
      <c r="MFA267" s="0"/>
      <c r="MFB267" s="0"/>
      <c r="MFC267" s="0"/>
      <c r="MFD267" s="0"/>
      <c r="MFE267" s="0"/>
      <c r="MFF267" s="0"/>
      <c r="MFG267" s="0"/>
      <c r="MFH267" s="0"/>
      <c r="MFI267" s="0"/>
      <c r="MFJ267" s="0"/>
      <c r="MFK267" s="0"/>
      <c r="MFL267" s="0"/>
      <c r="MFM267" s="0"/>
      <c r="MFN267" s="0"/>
      <c r="MFO267" s="0"/>
      <c r="MFP267" s="0"/>
      <c r="MFQ267" s="0"/>
      <c r="MFR267" s="0"/>
      <c r="MFS267" s="0"/>
      <c r="MFT267" s="0"/>
      <c r="MFU267" s="0"/>
      <c r="MFV267" s="0"/>
      <c r="MFW267" s="0"/>
      <c r="MFX267" s="0"/>
      <c r="MFY267" s="0"/>
      <c r="MFZ267" s="0"/>
      <c r="MGA267" s="0"/>
      <c r="MGB267" s="0"/>
      <c r="MGC267" s="0"/>
      <c r="MGD267" s="0"/>
      <c r="MGE267" s="0"/>
      <c r="MGF267" s="0"/>
      <c r="MGG267" s="0"/>
      <c r="MGH267" s="0"/>
      <c r="MGI267" s="0"/>
      <c r="MGJ267" s="0"/>
      <c r="MGK267" s="0"/>
      <c r="MGL267" s="0"/>
      <c r="MGM267" s="0"/>
      <c r="MGN267" s="0"/>
      <c r="MGO267" s="0"/>
      <c r="MGP267" s="0"/>
      <c r="MGQ267" s="0"/>
      <c r="MGR267" s="0"/>
      <c r="MGS267" s="0"/>
      <c r="MGT267" s="0"/>
      <c r="MGU267" s="0"/>
      <c r="MGV267" s="0"/>
      <c r="MGW267" s="0"/>
      <c r="MGX267" s="0"/>
      <c r="MGY267" s="0"/>
      <c r="MGZ267" s="0"/>
      <c r="MHA267" s="0"/>
      <c r="MHB267" s="0"/>
      <c r="MHC267" s="0"/>
      <c r="MHD267" s="0"/>
      <c r="MHE267" s="0"/>
      <c r="MHF267" s="0"/>
      <c r="MHG267" s="0"/>
      <c r="MHH267" s="0"/>
      <c r="MHI267" s="0"/>
      <c r="MHJ267" s="0"/>
      <c r="MHK267" s="0"/>
      <c r="MHL267" s="0"/>
      <c r="MHM267" s="0"/>
      <c r="MHN267" s="0"/>
      <c r="MHO267" s="0"/>
      <c r="MHP267" s="0"/>
      <c r="MHQ267" s="0"/>
      <c r="MHR267" s="0"/>
      <c r="MHS267" s="0"/>
      <c r="MHT267" s="0"/>
      <c r="MHU267" s="0"/>
      <c r="MHV267" s="0"/>
      <c r="MHW267" s="0"/>
      <c r="MHX267" s="0"/>
      <c r="MHY267" s="0"/>
      <c r="MHZ267" s="0"/>
      <c r="MIA267" s="0"/>
      <c r="MIB267" s="0"/>
      <c r="MIC267" s="0"/>
      <c r="MID267" s="0"/>
      <c r="MIE267" s="0"/>
      <c r="MIF267" s="0"/>
      <c r="MIG267" s="0"/>
      <c r="MIH267" s="0"/>
      <c r="MII267" s="0"/>
      <c r="MIJ267" s="0"/>
      <c r="MIK267" s="0"/>
      <c r="MIL267" s="0"/>
      <c r="MIM267" s="0"/>
      <c r="MIN267" s="0"/>
      <c r="MIO267" s="0"/>
      <c r="MIP267" s="0"/>
      <c r="MIQ267" s="0"/>
      <c r="MIR267" s="0"/>
      <c r="MIS267" s="0"/>
      <c r="MIT267" s="0"/>
      <c r="MIU267" s="0"/>
      <c r="MIV267" s="0"/>
      <c r="MIW267" s="0"/>
      <c r="MIX267" s="0"/>
      <c r="MIY267" s="0"/>
      <c r="MIZ267" s="0"/>
      <c r="MJA267" s="0"/>
      <c r="MJB267" s="0"/>
      <c r="MJC267" s="0"/>
      <c r="MJD267" s="0"/>
      <c r="MJE267" s="0"/>
      <c r="MJF267" s="0"/>
      <c r="MJG267" s="0"/>
      <c r="MJH267" s="0"/>
      <c r="MJI267" s="0"/>
      <c r="MJJ267" s="0"/>
      <c r="MJK267" s="0"/>
      <c r="MJL267" s="0"/>
      <c r="MJM267" s="0"/>
      <c r="MJN267" s="0"/>
      <c r="MJO267" s="0"/>
      <c r="MJP267" s="0"/>
      <c r="MJQ267" s="0"/>
      <c r="MJR267" s="0"/>
      <c r="MJS267" s="0"/>
      <c r="MJT267" s="0"/>
      <c r="MJU267" s="0"/>
      <c r="MJV267" s="0"/>
      <c r="MJW267" s="0"/>
      <c r="MJX267" s="0"/>
      <c r="MJY267" s="0"/>
      <c r="MJZ267" s="0"/>
      <c r="MKA267" s="0"/>
      <c r="MKB267" s="0"/>
      <c r="MKC267" s="0"/>
      <c r="MKD267" s="0"/>
      <c r="MKE267" s="0"/>
      <c r="MKF267" s="0"/>
      <c r="MKG267" s="0"/>
      <c r="MKH267" s="0"/>
      <c r="MKI267" s="0"/>
      <c r="MKJ267" s="0"/>
      <c r="MKK267" s="0"/>
      <c r="MKL267" s="0"/>
      <c r="MKM267" s="0"/>
      <c r="MKN267" s="0"/>
      <c r="MKO267" s="0"/>
      <c r="MKP267" s="0"/>
      <c r="MKQ267" s="0"/>
      <c r="MKR267" s="0"/>
      <c r="MKS267" s="0"/>
      <c r="MKT267" s="0"/>
      <c r="MKU267" s="0"/>
      <c r="MKV267" s="0"/>
      <c r="MKW267" s="0"/>
      <c r="MKX267" s="0"/>
      <c r="MKY267" s="0"/>
      <c r="MKZ267" s="0"/>
      <c r="MLA267" s="0"/>
      <c r="MLB267" s="0"/>
      <c r="MLC267" s="0"/>
      <c r="MLD267" s="0"/>
      <c r="MLE267" s="0"/>
      <c r="MLF267" s="0"/>
      <c r="MLG267" s="0"/>
      <c r="MLH267" s="0"/>
      <c r="MLI267" s="0"/>
      <c r="MLJ267" s="0"/>
      <c r="MLK267" s="0"/>
      <c r="MLL267" s="0"/>
      <c r="MLM267" s="0"/>
      <c r="MLN267" s="0"/>
      <c r="MLO267" s="0"/>
      <c r="MLP267" s="0"/>
      <c r="MLQ267" s="0"/>
      <c r="MLR267" s="0"/>
      <c r="MLS267" s="0"/>
      <c r="MLT267" s="0"/>
      <c r="MLU267" s="0"/>
      <c r="MLV267" s="0"/>
      <c r="MLW267" s="0"/>
      <c r="MLX267" s="0"/>
      <c r="MLY267" s="0"/>
      <c r="MLZ267" s="0"/>
      <c r="MMA267" s="0"/>
      <c r="MMB267" s="0"/>
      <c r="MMC267" s="0"/>
      <c r="MMD267" s="0"/>
      <c r="MME267" s="0"/>
      <c r="MMF267" s="0"/>
      <c r="MMG267" s="0"/>
      <c r="MMH267" s="0"/>
      <c r="MMI267" s="0"/>
      <c r="MMJ267" s="0"/>
      <c r="MMK267" s="0"/>
      <c r="MML267" s="0"/>
      <c r="MMM267" s="0"/>
      <c r="MMN267" s="0"/>
      <c r="MMO267" s="0"/>
      <c r="MMP267" s="0"/>
      <c r="MMQ267" s="0"/>
      <c r="MMR267" s="0"/>
      <c r="MMS267" s="0"/>
      <c r="MMT267" s="0"/>
      <c r="MMU267" s="0"/>
      <c r="MMV267" s="0"/>
      <c r="MMW267" s="0"/>
      <c r="MMX267" s="0"/>
      <c r="MMY267" s="0"/>
      <c r="MMZ267" s="0"/>
      <c r="MNA267" s="0"/>
      <c r="MNB267" s="0"/>
      <c r="MNC267" s="0"/>
      <c r="MND267" s="0"/>
      <c r="MNE267" s="0"/>
      <c r="MNF267" s="0"/>
      <c r="MNG267" s="0"/>
      <c r="MNH267" s="0"/>
      <c r="MNI267" s="0"/>
      <c r="MNJ267" s="0"/>
      <c r="MNK267" s="0"/>
      <c r="MNL267" s="0"/>
      <c r="MNM267" s="0"/>
      <c r="MNN267" s="0"/>
      <c r="MNO267" s="0"/>
      <c r="MNP267" s="0"/>
      <c r="MNQ267" s="0"/>
      <c r="MNR267" s="0"/>
      <c r="MNS267" s="0"/>
      <c r="MNT267" s="0"/>
      <c r="MNU267" s="0"/>
      <c r="MNV267" s="0"/>
      <c r="MNW267" s="0"/>
      <c r="MNX267" s="0"/>
      <c r="MNY267" s="0"/>
      <c r="MNZ267" s="0"/>
      <c r="MOA267" s="0"/>
      <c r="MOB267" s="0"/>
      <c r="MOC267" s="0"/>
      <c r="MOD267" s="0"/>
      <c r="MOE267" s="0"/>
      <c r="MOF267" s="0"/>
      <c r="MOG267" s="0"/>
      <c r="MOH267" s="0"/>
      <c r="MOI267" s="0"/>
      <c r="MOJ267" s="0"/>
      <c r="MOK267" s="0"/>
      <c r="MOL267" s="0"/>
      <c r="MOM267" s="0"/>
      <c r="MON267" s="0"/>
      <c r="MOO267" s="0"/>
      <c r="MOP267" s="0"/>
      <c r="MOQ267" s="0"/>
      <c r="MOR267" s="0"/>
      <c r="MOS267" s="0"/>
      <c r="MOT267" s="0"/>
      <c r="MOU267" s="0"/>
      <c r="MOV267" s="0"/>
      <c r="MOW267" s="0"/>
      <c r="MOX267" s="0"/>
      <c r="MOY267" s="0"/>
      <c r="MOZ267" s="0"/>
      <c r="MPA267" s="0"/>
      <c r="MPB267" s="0"/>
      <c r="MPC267" s="0"/>
      <c r="MPD267" s="0"/>
      <c r="MPE267" s="0"/>
      <c r="MPF267" s="0"/>
      <c r="MPG267" s="0"/>
      <c r="MPH267" s="0"/>
      <c r="MPI267" s="0"/>
      <c r="MPJ267" s="0"/>
      <c r="MPK267" s="0"/>
      <c r="MPL267" s="0"/>
      <c r="MPM267" s="0"/>
      <c r="MPN267" s="0"/>
      <c r="MPO267" s="0"/>
      <c r="MPP267" s="0"/>
      <c r="MPQ267" s="0"/>
      <c r="MPR267" s="0"/>
      <c r="MPS267" s="0"/>
      <c r="MPT267" s="0"/>
      <c r="MPU267" s="0"/>
      <c r="MPV267" s="0"/>
      <c r="MPW267" s="0"/>
      <c r="MPX267" s="0"/>
      <c r="MPY267" s="0"/>
      <c r="MPZ267" s="0"/>
      <c r="MQA267" s="0"/>
      <c r="MQB267" s="0"/>
      <c r="MQC267" s="0"/>
      <c r="MQD267" s="0"/>
      <c r="MQE267" s="0"/>
      <c r="MQF267" s="0"/>
      <c r="MQG267" s="0"/>
      <c r="MQH267" s="0"/>
      <c r="MQI267" s="0"/>
      <c r="MQJ267" s="0"/>
      <c r="MQK267" s="0"/>
      <c r="MQL267" s="0"/>
      <c r="MQM267" s="0"/>
      <c r="MQN267" s="0"/>
      <c r="MQO267" s="0"/>
      <c r="MQP267" s="0"/>
      <c r="MQQ267" s="0"/>
      <c r="MQR267" s="0"/>
      <c r="MQS267" s="0"/>
      <c r="MQT267" s="0"/>
      <c r="MQU267" s="0"/>
      <c r="MQV267" s="0"/>
      <c r="MQW267" s="0"/>
      <c r="MQX267" s="0"/>
      <c r="MQY267" s="0"/>
      <c r="MQZ267" s="0"/>
      <c r="MRA267" s="0"/>
      <c r="MRB267" s="0"/>
      <c r="MRC267" s="0"/>
      <c r="MRD267" s="0"/>
      <c r="MRE267" s="0"/>
      <c r="MRF267" s="0"/>
      <c r="MRG267" s="0"/>
      <c r="MRH267" s="0"/>
      <c r="MRI267" s="0"/>
      <c r="MRJ267" s="0"/>
      <c r="MRK267" s="0"/>
      <c r="MRL267" s="0"/>
      <c r="MRM267" s="0"/>
      <c r="MRN267" s="0"/>
      <c r="MRO267" s="0"/>
      <c r="MRP267" s="0"/>
      <c r="MRQ267" s="0"/>
      <c r="MRR267" s="0"/>
      <c r="MRS267" s="0"/>
      <c r="MRT267" s="0"/>
      <c r="MRU267" s="0"/>
      <c r="MRV267" s="0"/>
      <c r="MRW267" s="0"/>
      <c r="MRX267" s="0"/>
      <c r="MRY267" s="0"/>
      <c r="MRZ267" s="0"/>
      <c r="MSA267" s="0"/>
      <c r="MSB267" s="0"/>
      <c r="MSC267" s="0"/>
      <c r="MSD267" s="0"/>
      <c r="MSE267" s="0"/>
      <c r="MSF267" s="0"/>
      <c r="MSG267" s="0"/>
      <c r="MSH267" s="0"/>
      <c r="MSI267" s="0"/>
      <c r="MSJ267" s="0"/>
      <c r="MSK267" s="0"/>
      <c r="MSL267" s="0"/>
      <c r="MSM267" s="0"/>
      <c r="MSN267" s="0"/>
      <c r="MSO267" s="0"/>
      <c r="MSP267" s="0"/>
      <c r="MSQ267" s="0"/>
      <c r="MSR267" s="0"/>
      <c r="MSS267" s="0"/>
      <c r="MST267" s="0"/>
      <c r="MSU267" s="0"/>
      <c r="MSV267" s="0"/>
      <c r="MSW267" s="0"/>
      <c r="MSX267" s="0"/>
      <c r="MSY267" s="0"/>
      <c r="MSZ267" s="0"/>
      <c r="MTA267" s="0"/>
      <c r="MTB267" s="0"/>
      <c r="MTC267" s="0"/>
      <c r="MTD267" s="0"/>
      <c r="MTE267" s="0"/>
      <c r="MTF267" s="0"/>
      <c r="MTG267" s="0"/>
      <c r="MTH267" s="0"/>
      <c r="MTI267" s="0"/>
      <c r="MTJ267" s="0"/>
      <c r="MTK267" s="0"/>
      <c r="MTL267" s="0"/>
      <c r="MTM267" s="0"/>
      <c r="MTN267" s="0"/>
      <c r="MTO267" s="0"/>
      <c r="MTP267" s="0"/>
      <c r="MTQ267" s="0"/>
      <c r="MTR267" s="0"/>
      <c r="MTS267" s="0"/>
      <c r="MTT267" s="0"/>
      <c r="MTU267" s="0"/>
      <c r="MTV267" s="0"/>
      <c r="MTW267" s="0"/>
      <c r="MTX267" s="0"/>
      <c r="MTY267" s="0"/>
      <c r="MTZ267" s="0"/>
      <c r="MUA267" s="0"/>
      <c r="MUB267" s="0"/>
      <c r="MUC267" s="0"/>
      <c r="MUD267" s="0"/>
      <c r="MUE267" s="0"/>
      <c r="MUF267" s="0"/>
      <c r="MUG267" s="0"/>
      <c r="MUH267" s="0"/>
      <c r="MUI267" s="0"/>
      <c r="MUJ267" s="0"/>
      <c r="MUK267" s="0"/>
      <c r="MUL267" s="0"/>
      <c r="MUM267" s="0"/>
      <c r="MUN267" s="0"/>
      <c r="MUO267" s="0"/>
      <c r="MUP267" s="0"/>
      <c r="MUQ267" s="0"/>
      <c r="MUR267" s="0"/>
      <c r="MUS267" s="0"/>
      <c r="MUT267" s="0"/>
      <c r="MUU267" s="0"/>
      <c r="MUV267" s="0"/>
      <c r="MUW267" s="0"/>
      <c r="MUX267" s="0"/>
      <c r="MUY267" s="0"/>
      <c r="MUZ267" s="0"/>
      <c r="MVA267" s="0"/>
      <c r="MVB267" s="0"/>
      <c r="MVC267" s="0"/>
      <c r="MVD267" s="0"/>
      <c r="MVE267" s="0"/>
      <c r="MVF267" s="0"/>
      <c r="MVG267" s="0"/>
      <c r="MVH267" s="0"/>
      <c r="MVI267" s="0"/>
      <c r="MVJ267" s="0"/>
      <c r="MVK267" s="0"/>
      <c r="MVL267" s="0"/>
      <c r="MVM267" s="0"/>
      <c r="MVN267" s="0"/>
      <c r="MVO267" s="0"/>
      <c r="MVP267" s="0"/>
      <c r="MVQ267" s="0"/>
      <c r="MVR267" s="0"/>
      <c r="MVS267" s="0"/>
      <c r="MVT267" s="0"/>
      <c r="MVU267" s="0"/>
      <c r="MVV267" s="0"/>
      <c r="MVW267" s="0"/>
      <c r="MVX267" s="0"/>
      <c r="MVY267" s="0"/>
      <c r="MVZ267" s="0"/>
      <c r="MWA267" s="0"/>
      <c r="MWB267" s="0"/>
      <c r="MWC267" s="0"/>
      <c r="MWD267" s="0"/>
      <c r="MWE267" s="0"/>
      <c r="MWF267" s="0"/>
      <c r="MWG267" s="0"/>
      <c r="MWH267" s="0"/>
      <c r="MWI267" s="0"/>
      <c r="MWJ267" s="0"/>
      <c r="MWK267" s="0"/>
      <c r="MWL267" s="0"/>
      <c r="MWM267" s="0"/>
      <c r="MWN267" s="0"/>
      <c r="MWO267" s="0"/>
      <c r="MWP267" s="0"/>
      <c r="MWQ267" s="0"/>
      <c r="MWR267" s="0"/>
      <c r="MWS267" s="0"/>
      <c r="MWT267" s="0"/>
      <c r="MWU267" s="0"/>
      <c r="MWV267" s="0"/>
      <c r="MWW267" s="0"/>
      <c r="MWX267" s="0"/>
      <c r="MWY267" s="0"/>
      <c r="MWZ267" s="0"/>
      <c r="MXA267" s="0"/>
      <c r="MXB267" s="0"/>
      <c r="MXC267" s="0"/>
      <c r="MXD267" s="0"/>
      <c r="MXE267" s="0"/>
      <c r="MXF267" s="0"/>
      <c r="MXG267" s="0"/>
      <c r="MXH267" s="0"/>
      <c r="MXI267" s="0"/>
      <c r="MXJ267" s="0"/>
      <c r="MXK267" s="0"/>
      <c r="MXL267" s="0"/>
      <c r="MXM267" s="0"/>
      <c r="MXN267" s="0"/>
      <c r="MXO267" s="0"/>
      <c r="MXP267" s="0"/>
      <c r="MXQ267" s="0"/>
      <c r="MXR267" s="0"/>
      <c r="MXS267" s="0"/>
      <c r="MXT267" s="0"/>
      <c r="MXU267" s="0"/>
      <c r="MXV267" s="0"/>
      <c r="MXW267" s="0"/>
      <c r="MXX267" s="0"/>
      <c r="MXY267" s="0"/>
      <c r="MXZ267" s="0"/>
      <c r="MYA267" s="0"/>
      <c r="MYB267" s="0"/>
      <c r="MYC267" s="0"/>
      <c r="MYD267" s="0"/>
      <c r="MYE267" s="0"/>
      <c r="MYF267" s="0"/>
      <c r="MYG267" s="0"/>
      <c r="MYH267" s="0"/>
      <c r="MYI267" s="0"/>
      <c r="MYJ267" s="0"/>
      <c r="MYK267" s="0"/>
      <c r="MYL267" s="0"/>
      <c r="MYM267" s="0"/>
      <c r="MYN267" s="0"/>
      <c r="MYO267" s="0"/>
      <c r="MYP267" s="0"/>
      <c r="MYQ267" s="0"/>
      <c r="MYR267" s="0"/>
      <c r="MYS267" s="0"/>
      <c r="MYT267" s="0"/>
      <c r="MYU267" s="0"/>
      <c r="MYV267" s="0"/>
      <c r="MYW267" s="0"/>
      <c r="MYX267" s="0"/>
      <c r="MYY267" s="0"/>
      <c r="MYZ267" s="0"/>
      <c r="MZA267" s="0"/>
      <c r="MZB267" s="0"/>
      <c r="MZC267" s="0"/>
      <c r="MZD267" s="0"/>
      <c r="MZE267" s="0"/>
      <c r="MZF267" s="0"/>
      <c r="MZG267" s="0"/>
      <c r="MZH267" s="0"/>
      <c r="MZI267" s="0"/>
      <c r="MZJ267" s="0"/>
      <c r="MZK267" s="0"/>
      <c r="MZL267" s="0"/>
      <c r="MZM267" s="0"/>
      <c r="MZN267" s="0"/>
      <c r="MZO267" s="0"/>
      <c r="MZP267" s="0"/>
      <c r="MZQ267" s="0"/>
      <c r="MZR267" s="0"/>
      <c r="MZS267" s="0"/>
      <c r="MZT267" s="0"/>
      <c r="MZU267" s="0"/>
      <c r="MZV267" s="0"/>
      <c r="MZW267" s="0"/>
      <c r="MZX267" s="0"/>
      <c r="MZY267" s="0"/>
      <c r="MZZ267" s="0"/>
      <c r="NAA267" s="0"/>
      <c r="NAB267" s="0"/>
      <c r="NAC267" s="0"/>
      <c r="NAD267" s="0"/>
      <c r="NAE267" s="0"/>
      <c r="NAF267" s="0"/>
      <c r="NAG267" s="0"/>
      <c r="NAH267" s="0"/>
      <c r="NAI267" s="0"/>
      <c r="NAJ267" s="0"/>
      <c r="NAK267" s="0"/>
      <c r="NAL267" s="0"/>
      <c r="NAM267" s="0"/>
      <c r="NAN267" s="0"/>
      <c r="NAO267" s="0"/>
      <c r="NAP267" s="0"/>
      <c r="NAQ267" s="0"/>
      <c r="NAR267" s="0"/>
      <c r="NAS267" s="0"/>
      <c r="NAT267" s="0"/>
      <c r="NAU267" s="0"/>
      <c r="NAV267" s="0"/>
      <c r="NAW267" s="0"/>
      <c r="NAX267" s="0"/>
      <c r="NAY267" s="0"/>
      <c r="NAZ267" s="0"/>
      <c r="NBA267" s="0"/>
      <c r="NBB267" s="0"/>
      <c r="NBC267" s="0"/>
      <c r="NBD267" s="0"/>
      <c r="NBE267" s="0"/>
      <c r="NBF267" s="0"/>
      <c r="NBG267" s="0"/>
      <c r="NBH267" s="0"/>
      <c r="NBI267" s="0"/>
      <c r="NBJ267" s="0"/>
      <c r="NBK267" s="0"/>
      <c r="NBL267" s="0"/>
      <c r="NBM267" s="0"/>
      <c r="NBN267" s="0"/>
      <c r="NBO267" s="0"/>
      <c r="NBP267" s="0"/>
      <c r="NBQ267" s="0"/>
      <c r="NBR267" s="0"/>
      <c r="NBS267" s="0"/>
      <c r="NBT267" s="0"/>
      <c r="NBU267" s="0"/>
      <c r="NBV267" s="0"/>
      <c r="NBW267" s="0"/>
      <c r="NBX267" s="0"/>
      <c r="NBY267" s="0"/>
      <c r="NBZ267" s="0"/>
      <c r="NCA267" s="0"/>
      <c r="NCB267" s="0"/>
      <c r="NCC267" s="0"/>
      <c r="NCD267" s="0"/>
      <c r="NCE267" s="0"/>
      <c r="NCF267" s="0"/>
      <c r="NCG267" s="0"/>
      <c r="NCH267" s="0"/>
      <c r="NCI267" s="0"/>
      <c r="NCJ267" s="0"/>
      <c r="NCK267" s="0"/>
      <c r="NCL267" s="0"/>
      <c r="NCM267" s="0"/>
      <c r="NCN267" s="0"/>
      <c r="NCO267" s="0"/>
      <c r="NCP267" s="0"/>
      <c r="NCQ267" s="0"/>
      <c r="NCR267" s="0"/>
      <c r="NCS267" s="0"/>
      <c r="NCT267" s="0"/>
      <c r="NCU267" s="0"/>
      <c r="NCV267" s="0"/>
      <c r="NCW267" s="0"/>
      <c r="NCX267" s="0"/>
      <c r="NCY267" s="0"/>
      <c r="NCZ267" s="0"/>
      <c r="NDA267" s="0"/>
      <c r="NDB267" s="0"/>
      <c r="NDC267" s="0"/>
      <c r="NDD267" s="0"/>
      <c r="NDE267" s="0"/>
      <c r="NDF267" s="0"/>
      <c r="NDG267" s="0"/>
      <c r="NDH267" s="0"/>
      <c r="NDI267" s="0"/>
      <c r="NDJ267" s="0"/>
      <c r="NDK267" s="0"/>
      <c r="NDL267" s="0"/>
      <c r="NDM267" s="0"/>
      <c r="NDN267" s="0"/>
      <c r="NDO267" s="0"/>
      <c r="NDP267" s="0"/>
      <c r="NDQ267" s="0"/>
      <c r="NDR267" s="0"/>
      <c r="NDS267" s="0"/>
      <c r="NDT267" s="0"/>
      <c r="NDU267" s="0"/>
      <c r="NDV267" s="0"/>
      <c r="NDW267" s="0"/>
      <c r="NDX267" s="0"/>
      <c r="NDY267" s="0"/>
      <c r="NDZ267" s="0"/>
      <c r="NEA267" s="0"/>
      <c r="NEB267" s="0"/>
      <c r="NEC267" s="0"/>
      <c r="NED267" s="0"/>
      <c r="NEE267" s="0"/>
      <c r="NEF267" s="0"/>
      <c r="NEG267" s="0"/>
      <c r="NEH267" s="0"/>
      <c r="NEI267" s="0"/>
      <c r="NEJ267" s="0"/>
      <c r="NEK267" s="0"/>
      <c r="NEL267" s="0"/>
      <c r="NEM267" s="0"/>
      <c r="NEN267" s="0"/>
      <c r="NEO267" s="0"/>
      <c r="NEP267" s="0"/>
      <c r="NEQ267" s="0"/>
      <c r="NER267" s="0"/>
      <c r="NES267" s="0"/>
      <c r="NET267" s="0"/>
      <c r="NEU267" s="0"/>
      <c r="NEV267" s="0"/>
      <c r="NEW267" s="0"/>
      <c r="NEX267" s="0"/>
      <c r="NEY267" s="0"/>
      <c r="NEZ267" s="0"/>
      <c r="NFA267" s="0"/>
      <c r="NFB267" s="0"/>
      <c r="NFC267" s="0"/>
      <c r="NFD267" s="0"/>
      <c r="NFE267" s="0"/>
      <c r="NFF267" s="0"/>
      <c r="NFG267" s="0"/>
      <c r="NFH267" s="0"/>
      <c r="NFI267" s="0"/>
      <c r="NFJ267" s="0"/>
      <c r="NFK267" s="0"/>
      <c r="NFL267" s="0"/>
      <c r="NFM267" s="0"/>
      <c r="NFN267" s="0"/>
      <c r="NFO267" s="0"/>
      <c r="NFP267" s="0"/>
      <c r="NFQ267" s="0"/>
      <c r="NFR267" s="0"/>
      <c r="NFS267" s="0"/>
      <c r="NFT267" s="0"/>
      <c r="NFU267" s="0"/>
      <c r="NFV267" s="0"/>
      <c r="NFW267" s="0"/>
      <c r="NFX267" s="0"/>
      <c r="NFY267" s="0"/>
      <c r="NFZ267" s="0"/>
      <c r="NGA267" s="0"/>
      <c r="NGB267" s="0"/>
      <c r="NGC267" s="0"/>
      <c r="NGD267" s="0"/>
      <c r="NGE267" s="0"/>
      <c r="NGF267" s="0"/>
      <c r="NGG267" s="0"/>
      <c r="NGH267" s="0"/>
      <c r="NGI267" s="0"/>
      <c r="NGJ267" s="0"/>
      <c r="NGK267" s="0"/>
      <c r="NGL267" s="0"/>
      <c r="NGM267" s="0"/>
      <c r="NGN267" s="0"/>
      <c r="NGO267" s="0"/>
      <c r="NGP267" s="0"/>
      <c r="NGQ267" s="0"/>
      <c r="NGR267" s="0"/>
      <c r="NGS267" s="0"/>
      <c r="NGT267" s="0"/>
      <c r="NGU267" s="0"/>
      <c r="NGV267" s="0"/>
      <c r="NGW267" s="0"/>
      <c r="NGX267" s="0"/>
      <c r="NGY267" s="0"/>
      <c r="NGZ267" s="0"/>
      <c r="NHA267" s="0"/>
      <c r="NHB267" s="0"/>
      <c r="NHC267" s="0"/>
      <c r="NHD267" s="0"/>
      <c r="NHE267" s="0"/>
      <c r="NHF267" s="0"/>
      <c r="NHG267" s="0"/>
      <c r="NHH267" s="0"/>
      <c r="NHI267" s="0"/>
      <c r="NHJ267" s="0"/>
      <c r="NHK267" s="0"/>
      <c r="NHL267" s="0"/>
      <c r="NHM267" s="0"/>
      <c r="NHN267" s="0"/>
      <c r="NHO267" s="0"/>
      <c r="NHP267" s="0"/>
      <c r="NHQ267" s="0"/>
      <c r="NHR267" s="0"/>
      <c r="NHS267" s="0"/>
      <c r="NHT267" s="0"/>
      <c r="NHU267" s="0"/>
      <c r="NHV267" s="0"/>
      <c r="NHW267" s="0"/>
      <c r="NHX267" s="0"/>
      <c r="NHY267" s="0"/>
      <c r="NHZ267" s="0"/>
      <c r="NIA267" s="0"/>
      <c r="NIB267" s="0"/>
      <c r="NIC267" s="0"/>
      <c r="NID267" s="0"/>
      <c r="NIE267" s="0"/>
      <c r="NIF267" s="0"/>
      <c r="NIG267" s="0"/>
      <c r="NIH267" s="0"/>
      <c r="NII267" s="0"/>
      <c r="NIJ267" s="0"/>
      <c r="NIK267" s="0"/>
      <c r="NIL267" s="0"/>
      <c r="NIM267" s="0"/>
      <c r="NIN267" s="0"/>
      <c r="NIO267" s="0"/>
      <c r="NIP267" s="0"/>
      <c r="NIQ267" s="0"/>
      <c r="NIR267" s="0"/>
      <c r="NIS267" s="0"/>
      <c r="NIT267" s="0"/>
      <c r="NIU267" s="0"/>
      <c r="NIV267" s="0"/>
      <c r="NIW267" s="0"/>
      <c r="NIX267" s="0"/>
      <c r="NIY267" s="0"/>
      <c r="NIZ267" s="0"/>
      <c r="NJA267" s="0"/>
      <c r="NJB267" s="0"/>
      <c r="NJC267" s="0"/>
      <c r="NJD267" s="0"/>
      <c r="NJE267" s="0"/>
      <c r="NJF267" s="0"/>
      <c r="NJG267" s="0"/>
      <c r="NJH267" s="0"/>
      <c r="NJI267" s="0"/>
      <c r="NJJ267" s="0"/>
      <c r="NJK267" s="0"/>
      <c r="NJL267" s="0"/>
      <c r="NJM267" s="0"/>
      <c r="NJN267" s="0"/>
      <c r="NJO267" s="0"/>
      <c r="NJP267" s="0"/>
      <c r="NJQ267" s="0"/>
      <c r="NJR267" s="0"/>
      <c r="NJS267" s="0"/>
      <c r="NJT267" s="0"/>
      <c r="NJU267" s="0"/>
      <c r="NJV267" s="0"/>
      <c r="NJW267" s="0"/>
      <c r="NJX267" s="0"/>
      <c r="NJY267" s="0"/>
      <c r="NJZ267" s="0"/>
      <c r="NKA267" s="0"/>
      <c r="NKB267" s="0"/>
      <c r="NKC267" s="0"/>
      <c r="NKD267" s="0"/>
      <c r="NKE267" s="0"/>
      <c r="NKF267" s="0"/>
      <c r="NKG267" s="0"/>
      <c r="NKH267" s="0"/>
      <c r="NKI267" s="0"/>
      <c r="NKJ267" s="0"/>
      <c r="NKK267" s="0"/>
      <c r="NKL267" s="0"/>
      <c r="NKM267" s="0"/>
      <c r="NKN267" s="0"/>
      <c r="NKO267" s="0"/>
      <c r="NKP267" s="0"/>
      <c r="NKQ267" s="0"/>
      <c r="NKR267" s="0"/>
      <c r="NKS267" s="0"/>
      <c r="NKT267" s="0"/>
      <c r="NKU267" s="0"/>
      <c r="NKV267" s="0"/>
      <c r="NKW267" s="0"/>
      <c r="NKX267" s="0"/>
      <c r="NKY267" s="0"/>
      <c r="NKZ267" s="0"/>
      <c r="NLA267" s="0"/>
      <c r="NLB267" s="0"/>
      <c r="NLC267" s="0"/>
      <c r="NLD267" s="0"/>
      <c r="NLE267" s="0"/>
      <c r="NLF267" s="0"/>
      <c r="NLG267" s="0"/>
      <c r="NLH267" s="0"/>
      <c r="NLI267" s="0"/>
      <c r="NLJ267" s="0"/>
      <c r="NLK267" s="0"/>
      <c r="NLL267" s="0"/>
      <c r="NLM267" s="0"/>
      <c r="NLN267" s="0"/>
      <c r="NLO267" s="0"/>
      <c r="NLP267" s="0"/>
      <c r="NLQ267" s="0"/>
      <c r="NLR267" s="0"/>
      <c r="NLS267" s="0"/>
      <c r="NLT267" s="0"/>
      <c r="NLU267" s="0"/>
      <c r="NLV267" s="0"/>
      <c r="NLW267" s="0"/>
      <c r="NLX267" s="0"/>
      <c r="NLY267" s="0"/>
      <c r="NLZ267" s="0"/>
      <c r="NMA267" s="0"/>
      <c r="NMB267" s="0"/>
      <c r="NMC267" s="0"/>
      <c r="NMD267" s="0"/>
      <c r="NME267" s="0"/>
      <c r="NMF267" s="0"/>
      <c r="NMG267" s="0"/>
      <c r="NMH267" s="0"/>
      <c r="NMI267" s="0"/>
      <c r="NMJ267" s="0"/>
      <c r="NMK267" s="0"/>
      <c r="NML267" s="0"/>
      <c r="NMM267" s="0"/>
      <c r="NMN267" s="0"/>
      <c r="NMO267" s="0"/>
      <c r="NMP267" s="0"/>
      <c r="NMQ267" s="0"/>
      <c r="NMR267" s="0"/>
      <c r="NMS267" s="0"/>
      <c r="NMT267" s="0"/>
      <c r="NMU267" s="0"/>
      <c r="NMV267" s="0"/>
      <c r="NMW267" s="0"/>
      <c r="NMX267" s="0"/>
      <c r="NMY267" s="0"/>
      <c r="NMZ267" s="0"/>
      <c r="NNA267" s="0"/>
      <c r="NNB267" s="0"/>
      <c r="NNC267" s="0"/>
      <c r="NND267" s="0"/>
      <c r="NNE267" s="0"/>
      <c r="NNF267" s="0"/>
      <c r="NNG267" s="0"/>
      <c r="NNH267" s="0"/>
      <c r="NNI267" s="0"/>
      <c r="NNJ267" s="0"/>
      <c r="NNK267" s="0"/>
      <c r="NNL267" s="0"/>
      <c r="NNM267" s="0"/>
      <c r="NNN267" s="0"/>
      <c r="NNO267" s="0"/>
      <c r="NNP267" s="0"/>
      <c r="NNQ267" s="0"/>
      <c r="NNR267" s="0"/>
      <c r="NNS267" s="0"/>
      <c r="NNT267" s="0"/>
      <c r="NNU267" s="0"/>
      <c r="NNV267" s="0"/>
      <c r="NNW267" s="0"/>
      <c r="NNX267" s="0"/>
      <c r="NNY267" s="0"/>
      <c r="NNZ267" s="0"/>
      <c r="NOA267" s="0"/>
      <c r="NOB267" s="0"/>
      <c r="NOC267" s="0"/>
      <c r="NOD267" s="0"/>
      <c r="NOE267" s="0"/>
      <c r="NOF267" s="0"/>
      <c r="NOG267" s="0"/>
      <c r="NOH267" s="0"/>
      <c r="NOI267" s="0"/>
      <c r="NOJ267" s="0"/>
      <c r="NOK267" s="0"/>
      <c r="NOL267" s="0"/>
      <c r="NOM267" s="0"/>
      <c r="NON267" s="0"/>
      <c r="NOO267" s="0"/>
      <c r="NOP267" s="0"/>
      <c r="NOQ267" s="0"/>
      <c r="NOR267" s="0"/>
      <c r="NOS267" s="0"/>
      <c r="NOT267" s="0"/>
      <c r="NOU267" s="0"/>
      <c r="NOV267" s="0"/>
      <c r="NOW267" s="0"/>
      <c r="NOX267" s="0"/>
      <c r="NOY267" s="0"/>
      <c r="NOZ267" s="0"/>
      <c r="NPA267" s="0"/>
      <c r="NPB267" s="0"/>
      <c r="NPC267" s="0"/>
      <c r="NPD267" s="0"/>
      <c r="NPE267" s="0"/>
      <c r="NPF267" s="0"/>
      <c r="NPG267" s="0"/>
      <c r="NPH267" s="0"/>
      <c r="NPI267" s="0"/>
      <c r="NPJ267" s="0"/>
      <c r="NPK267" s="0"/>
      <c r="NPL267" s="0"/>
      <c r="NPM267" s="0"/>
      <c r="NPN267" s="0"/>
      <c r="NPO267" s="0"/>
      <c r="NPP267" s="0"/>
      <c r="NPQ267" s="0"/>
      <c r="NPR267" s="0"/>
      <c r="NPS267" s="0"/>
      <c r="NPT267" s="0"/>
      <c r="NPU267" s="0"/>
      <c r="NPV267" s="0"/>
      <c r="NPW267" s="0"/>
      <c r="NPX267" s="0"/>
      <c r="NPY267" s="0"/>
      <c r="NPZ267" s="0"/>
      <c r="NQA267" s="0"/>
      <c r="NQB267" s="0"/>
      <c r="NQC267" s="0"/>
      <c r="NQD267" s="0"/>
      <c r="NQE267" s="0"/>
      <c r="NQF267" s="0"/>
      <c r="NQG267" s="0"/>
      <c r="NQH267" s="0"/>
      <c r="NQI267" s="0"/>
      <c r="NQJ267" s="0"/>
      <c r="NQK267" s="0"/>
      <c r="NQL267" s="0"/>
      <c r="NQM267" s="0"/>
      <c r="NQN267" s="0"/>
      <c r="NQO267" s="0"/>
      <c r="NQP267" s="0"/>
      <c r="NQQ267" s="0"/>
      <c r="NQR267" s="0"/>
      <c r="NQS267" s="0"/>
      <c r="NQT267" s="0"/>
      <c r="NQU267" s="0"/>
      <c r="NQV267" s="0"/>
      <c r="NQW267" s="0"/>
      <c r="NQX267" s="0"/>
      <c r="NQY267" s="0"/>
      <c r="NQZ267" s="0"/>
      <c r="NRA267" s="0"/>
      <c r="NRB267" s="0"/>
      <c r="NRC267" s="0"/>
      <c r="NRD267" s="0"/>
      <c r="NRE267" s="0"/>
      <c r="NRF267" s="0"/>
      <c r="NRG267" s="0"/>
      <c r="NRH267" s="0"/>
      <c r="NRI267" s="0"/>
      <c r="NRJ267" s="0"/>
      <c r="NRK267" s="0"/>
      <c r="NRL267" s="0"/>
      <c r="NRM267" s="0"/>
      <c r="NRN267" s="0"/>
      <c r="NRO267" s="0"/>
      <c r="NRP267" s="0"/>
      <c r="NRQ267" s="0"/>
      <c r="NRR267" s="0"/>
      <c r="NRS267" s="0"/>
      <c r="NRT267" s="0"/>
      <c r="NRU267" s="0"/>
      <c r="NRV267" s="0"/>
      <c r="NRW267" s="0"/>
      <c r="NRX267" s="0"/>
      <c r="NRY267" s="0"/>
      <c r="NRZ267" s="0"/>
      <c r="NSA267" s="0"/>
      <c r="NSB267" s="0"/>
      <c r="NSC267" s="0"/>
      <c r="NSD267" s="0"/>
      <c r="NSE267" s="0"/>
      <c r="NSF267" s="0"/>
      <c r="NSG267" s="0"/>
      <c r="NSH267" s="0"/>
      <c r="NSI267" s="0"/>
      <c r="NSJ267" s="0"/>
      <c r="NSK267" s="0"/>
      <c r="NSL267" s="0"/>
      <c r="NSM267" s="0"/>
      <c r="NSN267" s="0"/>
      <c r="NSO267" s="0"/>
      <c r="NSP267" s="0"/>
      <c r="NSQ267" s="0"/>
      <c r="NSR267" s="0"/>
      <c r="NSS267" s="0"/>
      <c r="NST267" s="0"/>
      <c r="NSU267" s="0"/>
      <c r="NSV267" s="0"/>
      <c r="NSW267" s="0"/>
      <c r="NSX267" s="0"/>
      <c r="NSY267" s="0"/>
      <c r="NSZ267" s="0"/>
      <c r="NTA267" s="0"/>
      <c r="NTB267" s="0"/>
      <c r="NTC267" s="0"/>
      <c r="NTD267" s="0"/>
      <c r="NTE267" s="0"/>
      <c r="NTF267" s="0"/>
      <c r="NTG267" s="0"/>
      <c r="NTH267" s="0"/>
      <c r="NTI267" s="0"/>
      <c r="NTJ267" s="0"/>
      <c r="NTK267" s="0"/>
      <c r="NTL267" s="0"/>
      <c r="NTM267" s="0"/>
      <c r="NTN267" s="0"/>
      <c r="NTO267" s="0"/>
      <c r="NTP267" s="0"/>
      <c r="NTQ267" s="0"/>
      <c r="NTR267" s="0"/>
      <c r="NTS267" s="0"/>
      <c r="NTT267" s="0"/>
      <c r="NTU267" s="0"/>
      <c r="NTV267" s="0"/>
      <c r="NTW267" s="0"/>
      <c r="NTX267" s="0"/>
      <c r="NTY267" s="0"/>
      <c r="NTZ267" s="0"/>
      <c r="NUA267" s="0"/>
      <c r="NUB267" s="0"/>
      <c r="NUC267" s="0"/>
      <c r="NUD267" s="0"/>
      <c r="NUE267" s="0"/>
      <c r="NUF267" s="0"/>
      <c r="NUG267" s="0"/>
      <c r="NUH267" s="0"/>
      <c r="NUI267" s="0"/>
      <c r="NUJ267" s="0"/>
      <c r="NUK267" s="0"/>
      <c r="NUL267" s="0"/>
      <c r="NUM267" s="0"/>
      <c r="NUN267" s="0"/>
      <c r="NUO267" s="0"/>
      <c r="NUP267" s="0"/>
      <c r="NUQ267" s="0"/>
      <c r="NUR267" s="0"/>
      <c r="NUS267" s="0"/>
      <c r="NUT267" s="0"/>
      <c r="NUU267" s="0"/>
      <c r="NUV267" s="0"/>
      <c r="NUW267" s="0"/>
      <c r="NUX267" s="0"/>
      <c r="NUY267" s="0"/>
      <c r="NUZ267" s="0"/>
      <c r="NVA267" s="0"/>
      <c r="NVB267" s="0"/>
      <c r="NVC267" s="0"/>
      <c r="NVD267" s="0"/>
      <c r="NVE267" s="0"/>
      <c r="NVF267" s="0"/>
      <c r="NVG267" s="0"/>
      <c r="NVH267" s="0"/>
      <c r="NVI267" s="0"/>
      <c r="NVJ267" s="0"/>
      <c r="NVK267" s="0"/>
      <c r="NVL267" s="0"/>
      <c r="NVM267" s="0"/>
      <c r="NVN267" s="0"/>
      <c r="NVO267" s="0"/>
      <c r="NVP267" s="0"/>
      <c r="NVQ267" s="0"/>
      <c r="NVR267" s="0"/>
      <c r="NVS267" s="0"/>
      <c r="NVT267" s="0"/>
      <c r="NVU267" s="0"/>
      <c r="NVV267" s="0"/>
      <c r="NVW267" s="0"/>
      <c r="NVX267" s="0"/>
      <c r="NVY267" s="0"/>
      <c r="NVZ267" s="0"/>
      <c r="NWA267" s="0"/>
      <c r="NWB267" s="0"/>
      <c r="NWC267" s="0"/>
      <c r="NWD267" s="0"/>
      <c r="NWE267" s="0"/>
      <c r="NWF267" s="0"/>
      <c r="NWG267" s="0"/>
      <c r="NWH267" s="0"/>
      <c r="NWI267" s="0"/>
      <c r="NWJ267" s="0"/>
      <c r="NWK267" s="0"/>
      <c r="NWL267" s="0"/>
      <c r="NWM267" s="0"/>
      <c r="NWN267" s="0"/>
      <c r="NWO267" s="0"/>
      <c r="NWP267" s="0"/>
      <c r="NWQ267" s="0"/>
      <c r="NWR267" s="0"/>
      <c r="NWS267" s="0"/>
      <c r="NWT267" s="0"/>
      <c r="NWU267" s="0"/>
      <c r="NWV267" s="0"/>
      <c r="NWW267" s="0"/>
      <c r="NWX267" s="0"/>
      <c r="NWY267" s="0"/>
      <c r="NWZ267" s="0"/>
      <c r="NXA267" s="0"/>
      <c r="NXB267" s="0"/>
      <c r="NXC267" s="0"/>
      <c r="NXD267" s="0"/>
      <c r="NXE267" s="0"/>
      <c r="NXF267" s="0"/>
      <c r="NXG267" s="0"/>
      <c r="NXH267" s="0"/>
      <c r="NXI267" s="0"/>
      <c r="NXJ267" s="0"/>
      <c r="NXK267" s="0"/>
      <c r="NXL267" s="0"/>
      <c r="NXM267" s="0"/>
      <c r="NXN267" s="0"/>
      <c r="NXO267" s="0"/>
      <c r="NXP267" s="0"/>
      <c r="NXQ267" s="0"/>
      <c r="NXR267" s="0"/>
      <c r="NXS267" s="0"/>
      <c r="NXT267" s="0"/>
      <c r="NXU267" s="0"/>
      <c r="NXV267" s="0"/>
      <c r="NXW267" s="0"/>
      <c r="NXX267" s="0"/>
      <c r="NXY267" s="0"/>
      <c r="NXZ267" s="0"/>
      <c r="NYA267" s="0"/>
      <c r="NYB267" s="0"/>
      <c r="NYC267" s="0"/>
      <c r="NYD267" s="0"/>
      <c r="NYE267" s="0"/>
      <c r="NYF267" s="0"/>
      <c r="NYG267" s="0"/>
      <c r="NYH267" s="0"/>
      <c r="NYI267" s="0"/>
      <c r="NYJ267" s="0"/>
      <c r="NYK267" s="0"/>
      <c r="NYL267" s="0"/>
      <c r="NYM267" s="0"/>
      <c r="NYN267" s="0"/>
      <c r="NYO267" s="0"/>
      <c r="NYP267" s="0"/>
      <c r="NYQ267" s="0"/>
      <c r="NYR267" s="0"/>
      <c r="NYS267" s="0"/>
      <c r="NYT267" s="0"/>
      <c r="NYU267" s="0"/>
      <c r="NYV267" s="0"/>
      <c r="NYW267" s="0"/>
      <c r="NYX267" s="0"/>
      <c r="NYY267" s="0"/>
      <c r="NYZ267" s="0"/>
      <c r="NZA267" s="0"/>
      <c r="NZB267" s="0"/>
      <c r="NZC267" s="0"/>
      <c r="NZD267" s="0"/>
      <c r="NZE267" s="0"/>
      <c r="NZF267" s="0"/>
      <c r="NZG267" s="0"/>
      <c r="NZH267" s="0"/>
      <c r="NZI267" s="0"/>
      <c r="NZJ267" s="0"/>
      <c r="NZK267" s="0"/>
      <c r="NZL267" s="0"/>
      <c r="NZM267" s="0"/>
      <c r="NZN267" s="0"/>
      <c r="NZO267" s="0"/>
      <c r="NZP267" s="0"/>
      <c r="NZQ267" s="0"/>
      <c r="NZR267" s="0"/>
      <c r="NZS267" s="0"/>
      <c r="NZT267" s="0"/>
      <c r="NZU267" s="0"/>
      <c r="NZV267" s="0"/>
      <c r="NZW267" s="0"/>
      <c r="NZX267" s="0"/>
      <c r="NZY267" s="0"/>
      <c r="NZZ267" s="0"/>
      <c r="OAA267" s="0"/>
      <c r="OAB267" s="0"/>
      <c r="OAC267" s="0"/>
      <c r="OAD267" s="0"/>
      <c r="OAE267" s="0"/>
      <c r="OAF267" s="0"/>
      <c r="OAG267" s="0"/>
      <c r="OAH267" s="0"/>
      <c r="OAI267" s="0"/>
      <c r="OAJ267" s="0"/>
      <c r="OAK267" s="0"/>
      <c r="OAL267" s="0"/>
      <c r="OAM267" s="0"/>
      <c r="OAN267" s="0"/>
      <c r="OAO267" s="0"/>
      <c r="OAP267" s="0"/>
      <c r="OAQ267" s="0"/>
      <c r="OAR267" s="0"/>
      <c r="OAS267" s="0"/>
      <c r="OAT267" s="0"/>
      <c r="OAU267" s="0"/>
      <c r="OAV267" s="0"/>
      <c r="OAW267" s="0"/>
      <c r="OAX267" s="0"/>
      <c r="OAY267" s="0"/>
      <c r="OAZ267" s="0"/>
      <c r="OBA267" s="0"/>
      <c r="OBB267" s="0"/>
      <c r="OBC267" s="0"/>
      <c r="OBD267" s="0"/>
      <c r="OBE267" s="0"/>
      <c r="OBF267" s="0"/>
      <c r="OBG267" s="0"/>
      <c r="OBH267" s="0"/>
      <c r="OBI267" s="0"/>
      <c r="OBJ267" s="0"/>
      <c r="OBK267" s="0"/>
      <c r="OBL267" s="0"/>
      <c r="OBM267" s="0"/>
      <c r="OBN267" s="0"/>
      <c r="OBO267" s="0"/>
      <c r="OBP267" s="0"/>
      <c r="OBQ267" s="0"/>
      <c r="OBR267" s="0"/>
      <c r="OBS267" s="0"/>
      <c r="OBT267" s="0"/>
      <c r="OBU267" s="0"/>
      <c r="OBV267" s="0"/>
      <c r="OBW267" s="0"/>
      <c r="OBX267" s="0"/>
      <c r="OBY267" s="0"/>
      <c r="OBZ267" s="0"/>
      <c r="OCA267" s="0"/>
      <c r="OCB267" s="0"/>
      <c r="OCC267" s="0"/>
      <c r="OCD267" s="0"/>
      <c r="OCE267" s="0"/>
      <c r="OCF267" s="0"/>
      <c r="OCG267" s="0"/>
      <c r="OCH267" s="0"/>
      <c r="OCI267" s="0"/>
      <c r="OCJ267" s="0"/>
      <c r="OCK267" s="0"/>
      <c r="OCL267" s="0"/>
      <c r="OCM267" s="0"/>
      <c r="OCN267" s="0"/>
      <c r="OCO267" s="0"/>
      <c r="OCP267" s="0"/>
      <c r="OCQ267" s="0"/>
      <c r="OCR267" s="0"/>
      <c r="OCS267" s="0"/>
      <c r="OCT267" s="0"/>
      <c r="OCU267" s="0"/>
      <c r="OCV267" s="0"/>
      <c r="OCW267" s="0"/>
      <c r="OCX267" s="0"/>
      <c r="OCY267" s="0"/>
      <c r="OCZ267" s="0"/>
      <c r="ODA267" s="0"/>
      <c r="ODB267" s="0"/>
      <c r="ODC267" s="0"/>
      <c r="ODD267" s="0"/>
      <c r="ODE267" s="0"/>
      <c r="ODF267" s="0"/>
      <c r="ODG267" s="0"/>
      <c r="ODH267" s="0"/>
      <c r="ODI267" s="0"/>
      <c r="ODJ267" s="0"/>
      <c r="ODK267" s="0"/>
      <c r="ODL267" s="0"/>
      <c r="ODM267" s="0"/>
      <c r="ODN267" s="0"/>
      <c r="ODO267" s="0"/>
      <c r="ODP267" s="0"/>
      <c r="ODQ267" s="0"/>
      <c r="ODR267" s="0"/>
      <c r="ODS267" s="0"/>
      <c r="ODT267" s="0"/>
      <c r="ODU267" s="0"/>
      <c r="ODV267" s="0"/>
      <c r="ODW267" s="0"/>
      <c r="ODX267" s="0"/>
      <c r="ODY267" s="0"/>
      <c r="ODZ267" s="0"/>
      <c r="OEA267" s="0"/>
      <c r="OEB267" s="0"/>
      <c r="OEC267" s="0"/>
      <c r="OED267" s="0"/>
      <c r="OEE267" s="0"/>
      <c r="OEF267" s="0"/>
      <c r="OEG267" s="0"/>
      <c r="OEH267" s="0"/>
      <c r="OEI267" s="0"/>
      <c r="OEJ267" s="0"/>
      <c r="OEK267" s="0"/>
      <c r="OEL267" s="0"/>
      <c r="OEM267" s="0"/>
      <c r="OEN267" s="0"/>
      <c r="OEO267" s="0"/>
      <c r="OEP267" s="0"/>
      <c r="OEQ267" s="0"/>
      <c r="OER267" s="0"/>
      <c r="OES267" s="0"/>
      <c r="OET267" s="0"/>
      <c r="OEU267" s="0"/>
      <c r="OEV267" s="0"/>
      <c r="OEW267" s="0"/>
      <c r="OEX267" s="0"/>
      <c r="OEY267" s="0"/>
      <c r="OEZ267" s="0"/>
      <c r="OFA267" s="0"/>
      <c r="OFB267" s="0"/>
      <c r="OFC267" s="0"/>
      <c r="OFD267" s="0"/>
      <c r="OFE267" s="0"/>
      <c r="OFF267" s="0"/>
      <c r="OFG267" s="0"/>
      <c r="OFH267" s="0"/>
      <c r="OFI267" s="0"/>
      <c r="OFJ267" s="0"/>
      <c r="OFK267" s="0"/>
      <c r="OFL267" s="0"/>
      <c r="OFM267" s="0"/>
      <c r="OFN267" s="0"/>
      <c r="OFO267" s="0"/>
      <c r="OFP267" s="0"/>
      <c r="OFQ267" s="0"/>
      <c r="OFR267" s="0"/>
      <c r="OFS267" s="0"/>
      <c r="OFT267" s="0"/>
      <c r="OFU267" s="0"/>
      <c r="OFV267" s="0"/>
      <c r="OFW267" s="0"/>
      <c r="OFX267" s="0"/>
      <c r="OFY267" s="0"/>
      <c r="OFZ267" s="0"/>
      <c r="OGA267" s="0"/>
      <c r="OGB267" s="0"/>
      <c r="OGC267" s="0"/>
      <c r="OGD267" s="0"/>
      <c r="OGE267" s="0"/>
      <c r="OGF267" s="0"/>
      <c r="OGG267" s="0"/>
      <c r="OGH267" s="0"/>
      <c r="OGI267" s="0"/>
      <c r="OGJ267" s="0"/>
      <c r="OGK267" s="0"/>
      <c r="OGL267" s="0"/>
      <c r="OGM267" s="0"/>
      <c r="OGN267" s="0"/>
      <c r="OGO267" s="0"/>
      <c r="OGP267" s="0"/>
      <c r="OGQ267" s="0"/>
      <c r="OGR267" s="0"/>
      <c r="OGS267" s="0"/>
      <c r="OGT267" s="0"/>
      <c r="OGU267" s="0"/>
      <c r="OGV267" s="0"/>
      <c r="OGW267" s="0"/>
      <c r="OGX267" s="0"/>
      <c r="OGY267" s="0"/>
      <c r="OGZ267" s="0"/>
      <c r="OHA267" s="0"/>
      <c r="OHB267" s="0"/>
      <c r="OHC267" s="0"/>
      <c r="OHD267" s="0"/>
      <c r="OHE267" s="0"/>
      <c r="OHF267" s="0"/>
      <c r="OHG267" s="0"/>
      <c r="OHH267" s="0"/>
      <c r="OHI267" s="0"/>
      <c r="OHJ267" s="0"/>
      <c r="OHK267" s="0"/>
      <c r="OHL267" s="0"/>
      <c r="OHM267" s="0"/>
      <c r="OHN267" s="0"/>
      <c r="OHO267" s="0"/>
      <c r="OHP267" s="0"/>
      <c r="OHQ267" s="0"/>
      <c r="OHR267" s="0"/>
      <c r="OHS267" s="0"/>
      <c r="OHT267" s="0"/>
      <c r="OHU267" s="0"/>
      <c r="OHV267" s="0"/>
      <c r="OHW267" s="0"/>
      <c r="OHX267" s="0"/>
      <c r="OHY267" s="0"/>
      <c r="OHZ267" s="0"/>
      <c r="OIA267" s="0"/>
      <c r="OIB267" s="0"/>
      <c r="OIC267" s="0"/>
      <c r="OID267" s="0"/>
      <c r="OIE267" s="0"/>
      <c r="OIF267" s="0"/>
      <c r="OIG267" s="0"/>
      <c r="OIH267" s="0"/>
      <c r="OII267" s="0"/>
      <c r="OIJ267" s="0"/>
      <c r="OIK267" s="0"/>
      <c r="OIL267" s="0"/>
      <c r="OIM267" s="0"/>
      <c r="OIN267" s="0"/>
      <c r="OIO267" s="0"/>
      <c r="OIP267" s="0"/>
      <c r="OIQ267" s="0"/>
      <c r="OIR267" s="0"/>
      <c r="OIS267" s="0"/>
      <c r="OIT267" s="0"/>
      <c r="OIU267" s="0"/>
      <c r="OIV267" s="0"/>
      <c r="OIW267" s="0"/>
      <c r="OIX267" s="0"/>
      <c r="OIY267" s="0"/>
      <c r="OIZ267" s="0"/>
      <c r="OJA267" s="0"/>
      <c r="OJB267" s="0"/>
      <c r="OJC267" s="0"/>
      <c r="OJD267" s="0"/>
      <c r="OJE267" s="0"/>
      <c r="OJF267" s="0"/>
      <c r="OJG267" s="0"/>
      <c r="OJH267" s="0"/>
      <c r="OJI267" s="0"/>
      <c r="OJJ267" s="0"/>
      <c r="OJK267" s="0"/>
      <c r="OJL267" s="0"/>
      <c r="OJM267" s="0"/>
      <c r="OJN267" s="0"/>
      <c r="OJO267" s="0"/>
      <c r="OJP267" s="0"/>
      <c r="OJQ267" s="0"/>
      <c r="OJR267" s="0"/>
      <c r="OJS267" s="0"/>
      <c r="OJT267" s="0"/>
      <c r="OJU267" s="0"/>
      <c r="OJV267" s="0"/>
      <c r="OJW267" s="0"/>
      <c r="OJX267" s="0"/>
      <c r="OJY267" s="0"/>
      <c r="OJZ267" s="0"/>
      <c r="OKA267" s="0"/>
      <c r="OKB267" s="0"/>
      <c r="OKC267" s="0"/>
      <c r="OKD267" s="0"/>
      <c r="OKE267" s="0"/>
      <c r="OKF267" s="0"/>
      <c r="OKG267" s="0"/>
      <c r="OKH267" s="0"/>
      <c r="OKI267" s="0"/>
      <c r="OKJ267" s="0"/>
      <c r="OKK267" s="0"/>
      <c r="OKL267" s="0"/>
      <c r="OKM267" s="0"/>
      <c r="OKN267" s="0"/>
      <c r="OKO267" s="0"/>
      <c r="OKP267" s="0"/>
      <c r="OKQ267" s="0"/>
      <c r="OKR267" s="0"/>
      <c r="OKS267" s="0"/>
      <c r="OKT267" s="0"/>
      <c r="OKU267" s="0"/>
      <c r="OKV267" s="0"/>
      <c r="OKW267" s="0"/>
      <c r="OKX267" s="0"/>
      <c r="OKY267" s="0"/>
      <c r="OKZ267" s="0"/>
      <c r="OLA267" s="0"/>
      <c r="OLB267" s="0"/>
      <c r="OLC267" s="0"/>
      <c r="OLD267" s="0"/>
      <c r="OLE267" s="0"/>
      <c r="OLF267" s="0"/>
      <c r="OLG267" s="0"/>
      <c r="OLH267" s="0"/>
      <c r="OLI267" s="0"/>
      <c r="OLJ267" s="0"/>
      <c r="OLK267" s="0"/>
      <c r="OLL267" s="0"/>
      <c r="OLM267" s="0"/>
      <c r="OLN267" s="0"/>
      <c r="OLO267" s="0"/>
      <c r="OLP267" s="0"/>
      <c r="OLQ267" s="0"/>
      <c r="OLR267" s="0"/>
      <c r="OLS267" s="0"/>
      <c r="OLT267" s="0"/>
      <c r="OLU267" s="0"/>
      <c r="OLV267" s="0"/>
      <c r="OLW267" s="0"/>
      <c r="OLX267" s="0"/>
      <c r="OLY267" s="0"/>
      <c r="OLZ267" s="0"/>
      <c r="OMA267" s="0"/>
      <c r="OMB267" s="0"/>
      <c r="OMC267" s="0"/>
      <c r="OMD267" s="0"/>
      <c r="OME267" s="0"/>
      <c r="OMF267" s="0"/>
      <c r="OMG267" s="0"/>
      <c r="OMH267" s="0"/>
      <c r="OMI267" s="0"/>
      <c r="OMJ267" s="0"/>
      <c r="OMK267" s="0"/>
      <c r="OML267" s="0"/>
      <c r="OMM267" s="0"/>
      <c r="OMN267" s="0"/>
      <c r="OMO267" s="0"/>
      <c r="OMP267" s="0"/>
      <c r="OMQ267" s="0"/>
      <c r="OMR267" s="0"/>
      <c r="OMS267" s="0"/>
      <c r="OMT267" s="0"/>
      <c r="OMU267" s="0"/>
      <c r="OMV267" s="0"/>
      <c r="OMW267" s="0"/>
      <c r="OMX267" s="0"/>
      <c r="OMY267" s="0"/>
      <c r="OMZ267" s="0"/>
      <c r="ONA267" s="0"/>
      <c r="ONB267" s="0"/>
      <c r="ONC267" s="0"/>
      <c r="OND267" s="0"/>
      <c r="ONE267" s="0"/>
      <c r="ONF267" s="0"/>
      <c r="ONG267" s="0"/>
      <c r="ONH267" s="0"/>
      <c r="ONI267" s="0"/>
      <c r="ONJ267" s="0"/>
      <c r="ONK267" s="0"/>
      <c r="ONL267" s="0"/>
      <c r="ONM267" s="0"/>
      <c r="ONN267" s="0"/>
      <c r="ONO267" s="0"/>
      <c r="ONP267" s="0"/>
      <c r="ONQ267" s="0"/>
      <c r="ONR267" s="0"/>
      <c r="ONS267" s="0"/>
      <c r="ONT267" s="0"/>
      <c r="ONU267" s="0"/>
      <c r="ONV267" s="0"/>
      <c r="ONW267" s="0"/>
      <c r="ONX267" s="0"/>
      <c r="ONY267" s="0"/>
      <c r="ONZ267" s="0"/>
      <c r="OOA267" s="0"/>
      <c r="OOB267" s="0"/>
      <c r="OOC267" s="0"/>
      <c r="OOD267" s="0"/>
      <c r="OOE267" s="0"/>
      <c r="OOF267" s="0"/>
      <c r="OOG267" s="0"/>
      <c r="OOH267" s="0"/>
      <c r="OOI267" s="0"/>
      <c r="OOJ267" s="0"/>
      <c r="OOK267" s="0"/>
      <c r="OOL267" s="0"/>
      <c r="OOM267" s="0"/>
      <c r="OON267" s="0"/>
      <c r="OOO267" s="0"/>
      <c r="OOP267" s="0"/>
      <c r="OOQ267" s="0"/>
      <c r="OOR267" s="0"/>
      <c r="OOS267" s="0"/>
      <c r="OOT267" s="0"/>
      <c r="OOU267" s="0"/>
      <c r="OOV267" s="0"/>
      <c r="OOW267" s="0"/>
      <c r="OOX267" s="0"/>
      <c r="OOY267" s="0"/>
      <c r="OOZ267" s="0"/>
      <c r="OPA267" s="0"/>
      <c r="OPB267" s="0"/>
      <c r="OPC267" s="0"/>
      <c r="OPD267" s="0"/>
      <c r="OPE267" s="0"/>
      <c r="OPF267" s="0"/>
      <c r="OPG267" s="0"/>
      <c r="OPH267" s="0"/>
      <c r="OPI267" s="0"/>
      <c r="OPJ267" s="0"/>
      <c r="OPK267" s="0"/>
      <c r="OPL267" s="0"/>
      <c r="OPM267" s="0"/>
      <c r="OPN267" s="0"/>
      <c r="OPO267" s="0"/>
      <c r="OPP267" s="0"/>
      <c r="OPQ267" s="0"/>
      <c r="OPR267" s="0"/>
      <c r="OPS267" s="0"/>
      <c r="OPT267" s="0"/>
      <c r="OPU267" s="0"/>
      <c r="OPV267" s="0"/>
      <c r="OPW267" s="0"/>
      <c r="OPX267" s="0"/>
      <c r="OPY267" s="0"/>
      <c r="OPZ267" s="0"/>
      <c r="OQA267" s="0"/>
      <c r="OQB267" s="0"/>
      <c r="OQC267" s="0"/>
      <c r="OQD267" s="0"/>
      <c r="OQE267" s="0"/>
      <c r="OQF267" s="0"/>
      <c r="OQG267" s="0"/>
      <c r="OQH267" s="0"/>
      <c r="OQI267" s="0"/>
      <c r="OQJ267" s="0"/>
      <c r="OQK267" s="0"/>
      <c r="OQL267" s="0"/>
      <c r="OQM267" s="0"/>
      <c r="OQN267" s="0"/>
      <c r="OQO267" s="0"/>
      <c r="OQP267" s="0"/>
      <c r="OQQ267" s="0"/>
      <c r="OQR267" s="0"/>
      <c r="OQS267" s="0"/>
      <c r="OQT267" s="0"/>
      <c r="OQU267" s="0"/>
      <c r="OQV267" s="0"/>
      <c r="OQW267" s="0"/>
      <c r="OQX267" s="0"/>
      <c r="OQY267" s="0"/>
      <c r="OQZ267" s="0"/>
      <c r="ORA267" s="0"/>
      <c r="ORB267" s="0"/>
      <c r="ORC267" s="0"/>
      <c r="ORD267" s="0"/>
      <c r="ORE267" s="0"/>
      <c r="ORF267" s="0"/>
      <c r="ORG267" s="0"/>
      <c r="ORH267" s="0"/>
      <c r="ORI267" s="0"/>
      <c r="ORJ267" s="0"/>
      <c r="ORK267" s="0"/>
      <c r="ORL267" s="0"/>
      <c r="ORM267" s="0"/>
      <c r="ORN267" s="0"/>
      <c r="ORO267" s="0"/>
      <c r="ORP267" s="0"/>
      <c r="ORQ267" s="0"/>
      <c r="ORR267" s="0"/>
      <c r="ORS267" s="0"/>
      <c r="ORT267" s="0"/>
      <c r="ORU267" s="0"/>
      <c r="ORV267" s="0"/>
      <c r="ORW267" s="0"/>
      <c r="ORX267" s="0"/>
      <c r="ORY267" s="0"/>
      <c r="ORZ267" s="0"/>
      <c r="OSA267" s="0"/>
      <c r="OSB267" s="0"/>
      <c r="OSC267" s="0"/>
      <c r="OSD267" s="0"/>
      <c r="OSE267" s="0"/>
      <c r="OSF267" s="0"/>
      <c r="OSG267" s="0"/>
      <c r="OSH267" s="0"/>
      <c r="OSI267" s="0"/>
      <c r="OSJ267" s="0"/>
      <c r="OSK267" s="0"/>
      <c r="OSL267" s="0"/>
      <c r="OSM267" s="0"/>
      <c r="OSN267" s="0"/>
      <c r="OSO267" s="0"/>
      <c r="OSP267" s="0"/>
      <c r="OSQ267" s="0"/>
      <c r="OSR267" s="0"/>
      <c r="OSS267" s="0"/>
      <c r="OST267" s="0"/>
      <c r="OSU267" s="0"/>
      <c r="OSV267" s="0"/>
      <c r="OSW267" s="0"/>
      <c r="OSX267" s="0"/>
      <c r="OSY267" s="0"/>
      <c r="OSZ267" s="0"/>
      <c r="OTA267" s="0"/>
      <c r="OTB267" s="0"/>
      <c r="OTC267" s="0"/>
      <c r="OTD267" s="0"/>
      <c r="OTE267" s="0"/>
      <c r="OTF267" s="0"/>
      <c r="OTG267" s="0"/>
      <c r="OTH267" s="0"/>
      <c r="OTI267" s="0"/>
      <c r="OTJ267" s="0"/>
      <c r="OTK267" s="0"/>
      <c r="OTL267" s="0"/>
      <c r="OTM267" s="0"/>
      <c r="OTN267" s="0"/>
      <c r="OTO267" s="0"/>
      <c r="OTP267" s="0"/>
      <c r="OTQ267" s="0"/>
      <c r="OTR267" s="0"/>
      <c r="OTS267" s="0"/>
      <c r="OTT267" s="0"/>
      <c r="OTU267" s="0"/>
      <c r="OTV267" s="0"/>
      <c r="OTW267" s="0"/>
      <c r="OTX267" s="0"/>
      <c r="OTY267" s="0"/>
      <c r="OTZ267" s="0"/>
      <c r="OUA267" s="0"/>
      <c r="OUB267" s="0"/>
      <c r="OUC267" s="0"/>
      <c r="OUD267" s="0"/>
      <c r="OUE267" s="0"/>
      <c r="OUF267" s="0"/>
      <c r="OUG267" s="0"/>
      <c r="OUH267" s="0"/>
      <c r="OUI267" s="0"/>
      <c r="OUJ267" s="0"/>
      <c r="OUK267" s="0"/>
      <c r="OUL267" s="0"/>
      <c r="OUM267" s="0"/>
      <c r="OUN267" s="0"/>
      <c r="OUO267" s="0"/>
      <c r="OUP267" s="0"/>
      <c r="OUQ267" s="0"/>
      <c r="OUR267" s="0"/>
      <c r="OUS267" s="0"/>
      <c r="OUT267" s="0"/>
      <c r="OUU267" s="0"/>
      <c r="OUV267" s="0"/>
      <c r="OUW267" s="0"/>
      <c r="OUX267" s="0"/>
      <c r="OUY267" s="0"/>
      <c r="OUZ267" s="0"/>
      <c r="OVA267" s="0"/>
      <c r="OVB267" s="0"/>
      <c r="OVC267" s="0"/>
      <c r="OVD267" s="0"/>
      <c r="OVE267" s="0"/>
      <c r="OVF267" s="0"/>
      <c r="OVG267" s="0"/>
      <c r="OVH267" s="0"/>
      <c r="OVI267" s="0"/>
      <c r="OVJ267" s="0"/>
      <c r="OVK267" s="0"/>
      <c r="OVL267" s="0"/>
      <c r="OVM267" s="0"/>
      <c r="OVN267" s="0"/>
      <c r="OVO267" s="0"/>
      <c r="OVP267" s="0"/>
      <c r="OVQ267" s="0"/>
      <c r="OVR267" s="0"/>
      <c r="OVS267" s="0"/>
      <c r="OVT267" s="0"/>
      <c r="OVU267" s="0"/>
      <c r="OVV267" s="0"/>
      <c r="OVW267" s="0"/>
      <c r="OVX267" s="0"/>
      <c r="OVY267" s="0"/>
      <c r="OVZ267" s="0"/>
      <c r="OWA267" s="0"/>
      <c r="OWB267" s="0"/>
      <c r="OWC267" s="0"/>
      <c r="OWD267" s="0"/>
      <c r="OWE267" s="0"/>
      <c r="OWF267" s="0"/>
      <c r="OWG267" s="0"/>
      <c r="OWH267" s="0"/>
      <c r="OWI267" s="0"/>
      <c r="OWJ267" s="0"/>
      <c r="OWK267" s="0"/>
      <c r="OWL267" s="0"/>
      <c r="OWM267" s="0"/>
      <c r="OWN267" s="0"/>
      <c r="OWO267" s="0"/>
      <c r="OWP267" s="0"/>
      <c r="OWQ267" s="0"/>
      <c r="OWR267" s="0"/>
      <c r="OWS267" s="0"/>
      <c r="OWT267" s="0"/>
      <c r="OWU267" s="0"/>
      <c r="OWV267" s="0"/>
      <c r="OWW267" s="0"/>
      <c r="OWX267" s="0"/>
      <c r="OWY267" s="0"/>
      <c r="OWZ267" s="0"/>
      <c r="OXA267" s="0"/>
      <c r="OXB267" s="0"/>
      <c r="OXC267" s="0"/>
      <c r="OXD267" s="0"/>
      <c r="OXE267" s="0"/>
      <c r="OXF267" s="0"/>
      <c r="OXG267" s="0"/>
      <c r="OXH267" s="0"/>
      <c r="OXI267" s="0"/>
      <c r="OXJ267" s="0"/>
      <c r="OXK267" s="0"/>
      <c r="OXL267" s="0"/>
      <c r="OXM267" s="0"/>
      <c r="OXN267" s="0"/>
      <c r="OXO267" s="0"/>
      <c r="OXP267" s="0"/>
      <c r="OXQ267" s="0"/>
      <c r="OXR267" s="0"/>
      <c r="OXS267" s="0"/>
      <c r="OXT267" s="0"/>
      <c r="OXU267" s="0"/>
      <c r="OXV267" s="0"/>
      <c r="OXW267" s="0"/>
      <c r="OXX267" s="0"/>
      <c r="OXY267" s="0"/>
      <c r="OXZ267" s="0"/>
      <c r="OYA267" s="0"/>
      <c r="OYB267" s="0"/>
      <c r="OYC267" s="0"/>
      <c r="OYD267" s="0"/>
      <c r="OYE267" s="0"/>
      <c r="OYF267" s="0"/>
      <c r="OYG267" s="0"/>
      <c r="OYH267" s="0"/>
      <c r="OYI267" s="0"/>
      <c r="OYJ267" s="0"/>
      <c r="OYK267" s="0"/>
      <c r="OYL267" s="0"/>
      <c r="OYM267" s="0"/>
      <c r="OYN267" s="0"/>
      <c r="OYO267" s="0"/>
      <c r="OYP267" s="0"/>
      <c r="OYQ267" s="0"/>
      <c r="OYR267" s="0"/>
      <c r="OYS267" s="0"/>
      <c r="OYT267" s="0"/>
      <c r="OYU267" s="0"/>
      <c r="OYV267" s="0"/>
      <c r="OYW267" s="0"/>
      <c r="OYX267" s="0"/>
      <c r="OYY267" s="0"/>
      <c r="OYZ267" s="0"/>
      <c r="OZA267" s="0"/>
      <c r="OZB267" s="0"/>
      <c r="OZC267" s="0"/>
      <c r="OZD267" s="0"/>
      <c r="OZE267" s="0"/>
      <c r="OZF267" s="0"/>
      <c r="OZG267" s="0"/>
      <c r="OZH267" s="0"/>
      <c r="OZI267" s="0"/>
      <c r="OZJ267" s="0"/>
      <c r="OZK267" s="0"/>
      <c r="OZL267" s="0"/>
      <c r="OZM267" s="0"/>
      <c r="OZN267" s="0"/>
      <c r="OZO267" s="0"/>
      <c r="OZP267" s="0"/>
      <c r="OZQ267" s="0"/>
      <c r="OZR267" s="0"/>
      <c r="OZS267" s="0"/>
      <c r="OZT267" s="0"/>
      <c r="OZU267" s="0"/>
      <c r="OZV267" s="0"/>
      <c r="OZW267" s="0"/>
      <c r="OZX267" s="0"/>
      <c r="OZY267" s="0"/>
      <c r="OZZ267" s="0"/>
      <c r="PAA267" s="0"/>
      <c r="PAB267" s="0"/>
      <c r="PAC267" s="0"/>
      <c r="PAD267" s="0"/>
      <c r="PAE267" s="0"/>
      <c r="PAF267" s="0"/>
      <c r="PAG267" s="0"/>
      <c r="PAH267" s="0"/>
      <c r="PAI267" s="0"/>
      <c r="PAJ267" s="0"/>
      <c r="PAK267" s="0"/>
      <c r="PAL267" s="0"/>
      <c r="PAM267" s="0"/>
      <c r="PAN267" s="0"/>
      <c r="PAO267" s="0"/>
      <c r="PAP267" s="0"/>
      <c r="PAQ267" s="0"/>
      <c r="PAR267" s="0"/>
      <c r="PAS267" s="0"/>
      <c r="PAT267" s="0"/>
      <c r="PAU267" s="0"/>
      <c r="PAV267" s="0"/>
      <c r="PAW267" s="0"/>
      <c r="PAX267" s="0"/>
      <c r="PAY267" s="0"/>
      <c r="PAZ267" s="0"/>
      <c r="PBA267" s="0"/>
      <c r="PBB267" s="0"/>
      <c r="PBC267" s="0"/>
      <c r="PBD267" s="0"/>
      <c r="PBE267" s="0"/>
      <c r="PBF267" s="0"/>
      <c r="PBG267" s="0"/>
      <c r="PBH267" s="0"/>
      <c r="PBI267" s="0"/>
      <c r="PBJ267" s="0"/>
      <c r="PBK267" s="0"/>
      <c r="PBL267" s="0"/>
      <c r="PBM267" s="0"/>
      <c r="PBN267" s="0"/>
      <c r="PBO267" s="0"/>
      <c r="PBP267" s="0"/>
      <c r="PBQ267" s="0"/>
      <c r="PBR267" s="0"/>
      <c r="PBS267" s="0"/>
      <c r="PBT267" s="0"/>
      <c r="PBU267" s="0"/>
      <c r="PBV267" s="0"/>
      <c r="PBW267" s="0"/>
      <c r="PBX267" s="0"/>
      <c r="PBY267" s="0"/>
      <c r="PBZ267" s="0"/>
      <c r="PCA267" s="0"/>
      <c r="PCB267" s="0"/>
      <c r="PCC267" s="0"/>
      <c r="PCD267" s="0"/>
      <c r="PCE267" s="0"/>
      <c r="PCF267" s="0"/>
      <c r="PCG267" s="0"/>
      <c r="PCH267" s="0"/>
      <c r="PCI267" s="0"/>
      <c r="PCJ267" s="0"/>
      <c r="PCK267" s="0"/>
      <c r="PCL267" s="0"/>
      <c r="PCM267" s="0"/>
      <c r="PCN267" s="0"/>
      <c r="PCO267" s="0"/>
      <c r="PCP267" s="0"/>
      <c r="PCQ267" s="0"/>
      <c r="PCR267" s="0"/>
      <c r="PCS267" s="0"/>
      <c r="PCT267" s="0"/>
      <c r="PCU267" s="0"/>
      <c r="PCV267" s="0"/>
      <c r="PCW267" s="0"/>
      <c r="PCX267" s="0"/>
      <c r="PCY267" s="0"/>
      <c r="PCZ267" s="0"/>
      <c r="PDA267" s="0"/>
      <c r="PDB267" s="0"/>
      <c r="PDC267" s="0"/>
      <c r="PDD267" s="0"/>
      <c r="PDE267" s="0"/>
      <c r="PDF267" s="0"/>
      <c r="PDG267" s="0"/>
      <c r="PDH267" s="0"/>
      <c r="PDI267" s="0"/>
      <c r="PDJ267" s="0"/>
      <c r="PDK267" s="0"/>
      <c r="PDL267" s="0"/>
      <c r="PDM267" s="0"/>
      <c r="PDN267" s="0"/>
      <c r="PDO267" s="0"/>
      <c r="PDP267" s="0"/>
      <c r="PDQ267" s="0"/>
      <c r="PDR267" s="0"/>
      <c r="PDS267" s="0"/>
      <c r="PDT267" s="0"/>
      <c r="PDU267" s="0"/>
      <c r="PDV267" s="0"/>
      <c r="PDW267" s="0"/>
      <c r="PDX267" s="0"/>
      <c r="PDY267" s="0"/>
      <c r="PDZ267" s="0"/>
      <c r="PEA267" s="0"/>
      <c r="PEB267" s="0"/>
      <c r="PEC267" s="0"/>
      <c r="PED267" s="0"/>
      <c r="PEE267" s="0"/>
      <c r="PEF267" s="0"/>
      <c r="PEG267" s="0"/>
      <c r="PEH267" s="0"/>
      <c r="PEI267" s="0"/>
      <c r="PEJ267" s="0"/>
      <c r="PEK267" s="0"/>
      <c r="PEL267" s="0"/>
      <c r="PEM267" s="0"/>
      <c r="PEN267" s="0"/>
      <c r="PEO267" s="0"/>
      <c r="PEP267" s="0"/>
      <c r="PEQ267" s="0"/>
      <c r="PER267" s="0"/>
      <c r="PES267" s="0"/>
      <c r="PET267" s="0"/>
      <c r="PEU267" s="0"/>
      <c r="PEV267" s="0"/>
      <c r="PEW267" s="0"/>
      <c r="PEX267" s="0"/>
      <c r="PEY267" s="0"/>
      <c r="PEZ267" s="0"/>
      <c r="PFA267" s="0"/>
      <c r="PFB267" s="0"/>
      <c r="PFC267" s="0"/>
      <c r="PFD267" s="0"/>
      <c r="PFE267" s="0"/>
      <c r="PFF267" s="0"/>
      <c r="PFG267" s="0"/>
      <c r="PFH267" s="0"/>
      <c r="PFI267" s="0"/>
      <c r="PFJ267" s="0"/>
      <c r="PFK267" s="0"/>
      <c r="PFL267" s="0"/>
      <c r="PFM267" s="0"/>
      <c r="PFN267" s="0"/>
      <c r="PFO267" s="0"/>
      <c r="PFP267" s="0"/>
      <c r="PFQ267" s="0"/>
      <c r="PFR267" s="0"/>
      <c r="PFS267" s="0"/>
      <c r="PFT267" s="0"/>
      <c r="PFU267" s="0"/>
      <c r="PFV267" s="0"/>
      <c r="PFW267" s="0"/>
      <c r="PFX267" s="0"/>
      <c r="PFY267" s="0"/>
      <c r="PFZ267" s="0"/>
      <c r="PGA267" s="0"/>
      <c r="PGB267" s="0"/>
      <c r="PGC267" s="0"/>
      <c r="PGD267" s="0"/>
      <c r="PGE267" s="0"/>
      <c r="PGF267" s="0"/>
      <c r="PGG267" s="0"/>
      <c r="PGH267" s="0"/>
      <c r="PGI267" s="0"/>
      <c r="PGJ267" s="0"/>
      <c r="PGK267" s="0"/>
      <c r="PGL267" s="0"/>
      <c r="PGM267" s="0"/>
      <c r="PGN267" s="0"/>
      <c r="PGO267" s="0"/>
      <c r="PGP267" s="0"/>
      <c r="PGQ267" s="0"/>
      <c r="PGR267" s="0"/>
      <c r="PGS267" s="0"/>
      <c r="PGT267" s="0"/>
      <c r="PGU267" s="0"/>
      <c r="PGV267" s="0"/>
      <c r="PGW267" s="0"/>
      <c r="PGX267" s="0"/>
      <c r="PGY267" s="0"/>
      <c r="PGZ267" s="0"/>
      <c r="PHA267" s="0"/>
      <c r="PHB267" s="0"/>
      <c r="PHC267" s="0"/>
      <c r="PHD267" s="0"/>
      <c r="PHE267" s="0"/>
      <c r="PHF267" s="0"/>
      <c r="PHG267" s="0"/>
      <c r="PHH267" s="0"/>
      <c r="PHI267" s="0"/>
      <c r="PHJ267" s="0"/>
      <c r="PHK267" s="0"/>
      <c r="PHL267" s="0"/>
      <c r="PHM267" s="0"/>
      <c r="PHN267" s="0"/>
      <c r="PHO267" s="0"/>
      <c r="PHP267" s="0"/>
      <c r="PHQ267" s="0"/>
      <c r="PHR267" s="0"/>
      <c r="PHS267" s="0"/>
      <c r="PHT267" s="0"/>
      <c r="PHU267" s="0"/>
      <c r="PHV267" s="0"/>
      <c r="PHW267" s="0"/>
      <c r="PHX267" s="0"/>
      <c r="PHY267" s="0"/>
      <c r="PHZ267" s="0"/>
      <c r="PIA267" s="0"/>
      <c r="PIB267" s="0"/>
      <c r="PIC267" s="0"/>
      <c r="PID267" s="0"/>
      <c r="PIE267" s="0"/>
      <c r="PIF267" s="0"/>
      <c r="PIG267" s="0"/>
      <c r="PIH267" s="0"/>
      <c r="PII267" s="0"/>
      <c r="PIJ267" s="0"/>
      <c r="PIK267" s="0"/>
      <c r="PIL267" s="0"/>
      <c r="PIM267" s="0"/>
      <c r="PIN267" s="0"/>
      <c r="PIO267" s="0"/>
      <c r="PIP267" s="0"/>
      <c r="PIQ267" s="0"/>
      <c r="PIR267" s="0"/>
      <c r="PIS267" s="0"/>
      <c r="PIT267" s="0"/>
      <c r="PIU267" s="0"/>
      <c r="PIV267" s="0"/>
      <c r="PIW267" s="0"/>
      <c r="PIX267" s="0"/>
      <c r="PIY267" s="0"/>
      <c r="PIZ267" s="0"/>
      <c r="PJA267" s="0"/>
      <c r="PJB267" s="0"/>
      <c r="PJC267" s="0"/>
      <c r="PJD267" s="0"/>
      <c r="PJE267" s="0"/>
      <c r="PJF267" s="0"/>
      <c r="PJG267" s="0"/>
      <c r="PJH267" s="0"/>
      <c r="PJI267" s="0"/>
      <c r="PJJ267" s="0"/>
      <c r="PJK267" s="0"/>
      <c r="PJL267" s="0"/>
      <c r="PJM267" s="0"/>
      <c r="PJN267" s="0"/>
      <c r="PJO267" s="0"/>
      <c r="PJP267" s="0"/>
      <c r="PJQ267" s="0"/>
      <c r="PJR267" s="0"/>
      <c r="PJS267" s="0"/>
      <c r="PJT267" s="0"/>
      <c r="PJU267" s="0"/>
      <c r="PJV267" s="0"/>
      <c r="PJW267" s="0"/>
      <c r="PJX267" s="0"/>
      <c r="PJY267" s="0"/>
      <c r="PJZ267" s="0"/>
      <c r="PKA267" s="0"/>
      <c r="PKB267" s="0"/>
      <c r="PKC267" s="0"/>
      <c r="PKD267" s="0"/>
      <c r="PKE267" s="0"/>
      <c r="PKF267" s="0"/>
      <c r="PKG267" s="0"/>
      <c r="PKH267" s="0"/>
      <c r="PKI267" s="0"/>
      <c r="PKJ267" s="0"/>
      <c r="PKK267" s="0"/>
      <c r="PKL267" s="0"/>
      <c r="PKM267" s="0"/>
      <c r="PKN267" s="0"/>
      <c r="PKO267" s="0"/>
      <c r="PKP267" s="0"/>
      <c r="PKQ267" s="0"/>
      <c r="PKR267" s="0"/>
      <c r="PKS267" s="0"/>
      <c r="PKT267" s="0"/>
      <c r="PKU267" s="0"/>
      <c r="PKV267" s="0"/>
      <c r="PKW267" s="0"/>
      <c r="PKX267" s="0"/>
      <c r="PKY267" s="0"/>
      <c r="PKZ267" s="0"/>
      <c r="PLA267" s="0"/>
      <c r="PLB267" s="0"/>
      <c r="PLC267" s="0"/>
      <c r="PLD267" s="0"/>
      <c r="PLE267" s="0"/>
      <c r="PLF267" s="0"/>
      <c r="PLG267" s="0"/>
      <c r="PLH267" s="0"/>
      <c r="PLI267" s="0"/>
      <c r="PLJ267" s="0"/>
      <c r="PLK267" s="0"/>
      <c r="PLL267" s="0"/>
      <c r="PLM267" s="0"/>
      <c r="PLN267" s="0"/>
      <c r="PLO267" s="0"/>
      <c r="PLP267" s="0"/>
      <c r="PLQ267" s="0"/>
      <c r="PLR267" s="0"/>
      <c r="PLS267" s="0"/>
      <c r="PLT267" s="0"/>
      <c r="PLU267" s="0"/>
      <c r="PLV267" s="0"/>
      <c r="PLW267" s="0"/>
      <c r="PLX267" s="0"/>
      <c r="PLY267" s="0"/>
      <c r="PLZ267" s="0"/>
      <c r="PMA267" s="0"/>
      <c r="PMB267" s="0"/>
      <c r="PMC267" s="0"/>
      <c r="PMD267" s="0"/>
      <c r="PME267" s="0"/>
      <c r="PMF267" s="0"/>
      <c r="PMG267" s="0"/>
      <c r="PMH267" s="0"/>
      <c r="PMI267" s="0"/>
      <c r="PMJ267" s="0"/>
      <c r="PMK267" s="0"/>
      <c r="PML267" s="0"/>
      <c r="PMM267" s="0"/>
      <c r="PMN267" s="0"/>
      <c r="PMO267" s="0"/>
      <c r="PMP267" s="0"/>
      <c r="PMQ267" s="0"/>
      <c r="PMR267" s="0"/>
      <c r="PMS267" s="0"/>
      <c r="PMT267" s="0"/>
      <c r="PMU267" s="0"/>
      <c r="PMV267" s="0"/>
      <c r="PMW267" s="0"/>
      <c r="PMX267" s="0"/>
      <c r="PMY267" s="0"/>
      <c r="PMZ267" s="0"/>
      <c r="PNA267" s="0"/>
      <c r="PNB267" s="0"/>
      <c r="PNC267" s="0"/>
      <c r="PND267" s="0"/>
      <c r="PNE267" s="0"/>
      <c r="PNF267" s="0"/>
      <c r="PNG267" s="0"/>
      <c r="PNH267" s="0"/>
      <c r="PNI267" s="0"/>
      <c r="PNJ267" s="0"/>
      <c r="PNK267" s="0"/>
      <c r="PNL267" s="0"/>
      <c r="PNM267" s="0"/>
      <c r="PNN267" s="0"/>
      <c r="PNO267" s="0"/>
      <c r="PNP267" s="0"/>
      <c r="PNQ267" s="0"/>
      <c r="PNR267" s="0"/>
      <c r="PNS267" s="0"/>
      <c r="PNT267" s="0"/>
      <c r="PNU267" s="0"/>
      <c r="PNV267" s="0"/>
      <c r="PNW267" s="0"/>
      <c r="PNX267" s="0"/>
      <c r="PNY267" s="0"/>
      <c r="PNZ267" s="0"/>
      <c r="POA267" s="0"/>
      <c r="POB267" s="0"/>
      <c r="POC267" s="0"/>
      <c r="POD267" s="0"/>
      <c r="POE267" s="0"/>
      <c r="POF267" s="0"/>
      <c r="POG267" s="0"/>
      <c r="POH267" s="0"/>
      <c r="POI267" s="0"/>
      <c r="POJ267" s="0"/>
      <c r="POK267" s="0"/>
      <c r="POL267" s="0"/>
      <c r="POM267" s="0"/>
      <c r="PON267" s="0"/>
      <c r="POO267" s="0"/>
      <c r="POP267" s="0"/>
      <c r="POQ267" s="0"/>
      <c r="POR267" s="0"/>
      <c r="POS267" s="0"/>
      <c r="POT267" s="0"/>
      <c r="POU267" s="0"/>
      <c r="POV267" s="0"/>
      <c r="POW267" s="0"/>
      <c r="POX267" s="0"/>
      <c r="POY267" s="0"/>
      <c r="POZ267" s="0"/>
      <c r="PPA267" s="0"/>
      <c r="PPB267" s="0"/>
      <c r="PPC267" s="0"/>
      <c r="PPD267" s="0"/>
      <c r="PPE267" s="0"/>
      <c r="PPF267" s="0"/>
      <c r="PPG267" s="0"/>
      <c r="PPH267" s="0"/>
      <c r="PPI267" s="0"/>
      <c r="PPJ267" s="0"/>
      <c r="PPK267" s="0"/>
      <c r="PPL267" s="0"/>
      <c r="PPM267" s="0"/>
      <c r="PPN267" s="0"/>
      <c r="PPO267" s="0"/>
      <c r="PPP267" s="0"/>
      <c r="PPQ267" s="0"/>
      <c r="PPR267" s="0"/>
      <c r="PPS267" s="0"/>
      <c r="PPT267" s="0"/>
      <c r="PPU267" s="0"/>
      <c r="PPV267" s="0"/>
      <c r="PPW267" s="0"/>
      <c r="PPX267" s="0"/>
      <c r="PPY267" s="0"/>
      <c r="PPZ267" s="0"/>
      <c r="PQA267" s="0"/>
      <c r="PQB267" s="0"/>
      <c r="PQC267" s="0"/>
      <c r="PQD267" s="0"/>
      <c r="PQE267" s="0"/>
      <c r="PQF267" s="0"/>
      <c r="PQG267" s="0"/>
      <c r="PQH267" s="0"/>
      <c r="PQI267" s="0"/>
      <c r="PQJ267" s="0"/>
      <c r="PQK267" s="0"/>
      <c r="PQL267" s="0"/>
      <c r="PQM267" s="0"/>
      <c r="PQN267" s="0"/>
      <c r="PQO267" s="0"/>
      <c r="PQP267" s="0"/>
      <c r="PQQ267" s="0"/>
      <c r="PQR267" s="0"/>
      <c r="PQS267" s="0"/>
      <c r="PQT267" s="0"/>
      <c r="PQU267" s="0"/>
      <c r="PQV267" s="0"/>
      <c r="PQW267" s="0"/>
      <c r="PQX267" s="0"/>
      <c r="PQY267" s="0"/>
      <c r="PQZ267" s="0"/>
      <c r="PRA267" s="0"/>
      <c r="PRB267" s="0"/>
      <c r="PRC267" s="0"/>
      <c r="PRD267" s="0"/>
      <c r="PRE267" s="0"/>
      <c r="PRF267" s="0"/>
      <c r="PRG267" s="0"/>
      <c r="PRH267" s="0"/>
      <c r="PRI267" s="0"/>
      <c r="PRJ267" s="0"/>
      <c r="PRK267" s="0"/>
      <c r="PRL267" s="0"/>
      <c r="PRM267" s="0"/>
      <c r="PRN267" s="0"/>
      <c r="PRO267" s="0"/>
      <c r="PRP267" s="0"/>
      <c r="PRQ267" s="0"/>
      <c r="PRR267" s="0"/>
      <c r="PRS267" s="0"/>
      <c r="PRT267" s="0"/>
      <c r="PRU267" s="0"/>
      <c r="PRV267" s="0"/>
      <c r="PRW267" s="0"/>
      <c r="PRX267" s="0"/>
      <c r="PRY267" s="0"/>
      <c r="PRZ267" s="0"/>
      <c r="PSA267" s="0"/>
      <c r="PSB267" s="0"/>
      <c r="PSC267" s="0"/>
      <c r="PSD267" s="0"/>
      <c r="PSE267" s="0"/>
      <c r="PSF267" s="0"/>
      <c r="PSG267" s="0"/>
      <c r="PSH267" s="0"/>
      <c r="PSI267" s="0"/>
      <c r="PSJ267" s="0"/>
      <c r="PSK267" s="0"/>
      <c r="PSL267" s="0"/>
      <c r="PSM267" s="0"/>
      <c r="PSN267" s="0"/>
      <c r="PSO267" s="0"/>
      <c r="PSP267" s="0"/>
      <c r="PSQ267" s="0"/>
      <c r="PSR267" s="0"/>
      <c r="PSS267" s="0"/>
      <c r="PST267" s="0"/>
      <c r="PSU267" s="0"/>
      <c r="PSV267" s="0"/>
      <c r="PSW267" s="0"/>
      <c r="PSX267" s="0"/>
      <c r="PSY267" s="0"/>
      <c r="PSZ267" s="0"/>
      <c r="PTA267" s="0"/>
      <c r="PTB267" s="0"/>
      <c r="PTC267" s="0"/>
      <c r="PTD267" s="0"/>
      <c r="PTE267" s="0"/>
      <c r="PTF267" s="0"/>
      <c r="PTG267" s="0"/>
      <c r="PTH267" s="0"/>
      <c r="PTI267" s="0"/>
      <c r="PTJ267" s="0"/>
      <c r="PTK267" s="0"/>
      <c r="PTL267" s="0"/>
      <c r="PTM267" s="0"/>
      <c r="PTN267" s="0"/>
      <c r="PTO267" s="0"/>
      <c r="PTP267" s="0"/>
      <c r="PTQ267" s="0"/>
      <c r="PTR267" s="0"/>
      <c r="PTS267" s="0"/>
      <c r="PTT267" s="0"/>
      <c r="PTU267" s="0"/>
      <c r="PTV267" s="0"/>
      <c r="PTW267" s="0"/>
      <c r="PTX267" s="0"/>
      <c r="PTY267" s="0"/>
      <c r="PTZ267" s="0"/>
      <c r="PUA267" s="0"/>
      <c r="PUB267" s="0"/>
      <c r="PUC267" s="0"/>
      <c r="PUD267" s="0"/>
      <c r="PUE267" s="0"/>
      <c r="PUF267" s="0"/>
      <c r="PUG267" s="0"/>
      <c r="PUH267" s="0"/>
      <c r="PUI267" s="0"/>
      <c r="PUJ267" s="0"/>
      <c r="PUK267" s="0"/>
      <c r="PUL267" s="0"/>
      <c r="PUM267" s="0"/>
      <c r="PUN267" s="0"/>
      <c r="PUO267" s="0"/>
      <c r="PUP267" s="0"/>
      <c r="PUQ267" s="0"/>
      <c r="PUR267" s="0"/>
      <c r="PUS267" s="0"/>
      <c r="PUT267" s="0"/>
      <c r="PUU267" s="0"/>
      <c r="PUV267" s="0"/>
      <c r="PUW267" s="0"/>
      <c r="PUX267" s="0"/>
      <c r="PUY267" s="0"/>
      <c r="PUZ267" s="0"/>
      <c r="PVA267" s="0"/>
      <c r="PVB267" s="0"/>
      <c r="PVC267" s="0"/>
      <c r="PVD267" s="0"/>
      <c r="PVE267" s="0"/>
      <c r="PVF267" s="0"/>
      <c r="PVG267" s="0"/>
      <c r="PVH267" s="0"/>
      <c r="PVI267" s="0"/>
      <c r="PVJ267" s="0"/>
      <c r="PVK267" s="0"/>
      <c r="PVL267" s="0"/>
      <c r="PVM267" s="0"/>
      <c r="PVN267" s="0"/>
      <c r="PVO267" s="0"/>
      <c r="PVP267" s="0"/>
      <c r="PVQ267" s="0"/>
      <c r="PVR267" s="0"/>
      <c r="PVS267" s="0"/>
      <c r="PVT267" s="0"/>
      <c r="PVU267" s="0"/>
      <c r="PVV267" s="0"/>
      <c r="PVW267" s="0"/>
      <c r="PVX267" s="0"/>
      <c r="PVY267" s="0"/>
      <c r="PVZ267" s="0"/>
      <c r="PWA267" s="0"/>
      <c r="PWB267" s="0"/>
      <c r="PWC267" s="0"/>
      <c r="PWD267" s="0"/>
      <c r="PWE267" s="0"/>
      <c r="PWF267" s="0"/>
      <c r="PWG267" s="0"/>
      <c r="PWH267" s="0"/>
      <c r="PWI267" s="0"/>
      <c r="PWJ267" s="0"/>
      <c r="PWK267" s="0"/>
      <c r="PWL267" s="0"/>
      <c r="PWM267" s="0"/>
      <c r="PWN267" s="0"/>
      <c r="PWO267" s="0"/>
      <c r="PWP267" s="0"/>
      <c r="PWQ267" s="0"/>
      <c r="PWR267" s="0"/>
      <c r="PWS267" s="0"/>
      <c r="PWT267" s="0"/>
      <c r="PWU267" s="0"/>
      <c r="PWV267" s="0"/>
      <c r="PWW267" s="0"/>
      <c r="PWX267" s="0"/>
      <c r="PWY267" s="0"/>
      <c r="PWZ267" s="0"/>
      <c r="PXA267" s="0"/>
      <c r="PXB267" s="0"/>
      <c r="PXC267" s="0"/>
      <c r="PXD267" s="0"/>
      <c r="PXE267" s="0"/>
      <c r="PXF267" s="0"/>
      <c r="PXG267" s="0"/>
      <c r="PXH267" s="0"/>
      <c r="PXI267" s="0"/>
      <c r="PXJ267" s="0"/>
      <c r="PXK267" s="0"/>
      <c r="PXL267" s="0"/>
      <c r="PXM267" s="0"/>
      <c r="PXN267" s="0"/>
      <c r="PXO267" s="0"/>
      <c r="PXP267" s="0"/>
      <c r="PXQ267" s="0"/>
      <c r="PXR267" s="0"/>
      <c r="PXS267" s="0"/>
      <c r="PXT267" s="0"/>
      <c r="PXU267" s="0"/>
      <c r="PXV267" s="0"/>
      <c r="PXW267" s="0"/>
      <c r="PXX267" s="0"/>
      <c r="PXY267" s="0"/>
      <c r="PXZ267" s="0"/>
      <c r="PYA267" s="0"/>
      <c r="PYB267" s="0"/>
      <c r="PYC267" s="0"/>
      <c r="PYD267" s="0"/>
      <c r="PYE267" s="0"/>
      <c r="PYF267" s="0"/>
      <c r="PYG267" s="0"/>
      <c r="PYH267" s="0"/>
      <c r="PYI267" s="0"/>
      <c r="PYJ267" s="0"/>
      <c r="PYK267" s="0"/>
      <c r="PYL267" s="0"/>
      <c r="PYM267" s="0"/>
      <c r="PYN267" s="0"/>
      <c r="PYO267" s="0"/>
      <c r="PYP267" s="0"/>
      <c r="PYQ267" s="0"/>
      <c r="PYR267" s="0"/>
      <c r="PYS267" s="0"/>
      <c r="PYT267" s="0"/>
      <c r="PYU267" s="0"/>
      <c r="PYV267" s="0"/>
      <c r="PYW267" s="0"/>
      <c r="PYX267" s="0"/>
      <c r="PYY267" s="0"/>
      <c r="PYZ267" s="0"/>
      <c r="PZA267" s="0"/>
      <c r="PZB267" s="0"/>
      <c r="PZC267" s="0"/>
      <c r="PZD267" s="0"/>
      <c r="PZE267" s="0"/>
      <c r="PZF267" s="0"/>
      <c r="PZG267" s="0"/>
      <c r="PZH267" s="0"/>
      <c r="PZI267" s="0"/>
      <c r="PZJ267" s="0"/>
      <c r="PZK267" s="0"/>
      <c r="PZL267" s="0"/>
      <c r="PZM267" s="0"/>
      <c r="PZN267" s="0"/>
      <c r="PZO267" s="0"/>
      <c r="PZP267" s="0"/>
      <c r="PZQ267" s="0"/>
      <c r="PZR267" s="0"/>
      <c r="PZS267" s="0"/>
      <c r="PZT267" s="0"/>
      <c r="PZU267" s="0"/>
      <c r="PZV267" s="0"/>
      <c r="PZW267" s="0"/>
      <c r="PZX267" s="0"/>
      <c r="PZY267" s="0"/>
      <c r="PZZ267" s="0"/>
      <c r="QAA267" s="0"/>
      <c r="QAB267" s="0"/>
      <c r="QAC267" s="0"/>
      <c r="QAD267" s="0"/>
      <c r="QAE267" s="0"/>
      <c r="QAF267" s="0"/>
      <c r="QAG267" s="0"/>
      <c r="QAH267" s="0"/>
      <c r="QAI267" s="0"/>
      <c r="QAJ267" s="0"/>
      <c r="QAK267" s="0"/>
      <c r="QAL267" s="0"/>
      <c r="QAM267" s="0"/>
      <c r="QAN267" s="0"/>
      <c r="QAO267" s="0"/>
      <c r="QAP267" s="0"/>
      <c r="QAQ267" s="0"/>
      <c r="QAR267" s="0"/>
      <c r="QAS267" s="0"/>
      <c r="QAT267" s="0"/>
      <c r="QAU267" s="0"/>
      <c r="QAV267" s="0"/>
      <c r="QAW267" s="0"/>
      <c r="QAX267" s="0"/>
      <c r="QAY267" s="0"/>
      <c r="QAZ267" s="0"/>
      <c r="QBA267" s="0"/>
      <c r="QBB267" s="0"/>
      <c r="QBC267" s="0"/>
      <c r="QBD267" s="0"/>
      <c r="QBE267" s="0"/>
      <c r="QBF267" s="0"/>
      <c r="QBG267" s="0"/>
      <c r="QBH267" s="0"/>
      <c r="QBI267" s="0"/>
      <c r="QBJ267" s="0"/>
      <c r="QBK267" s="0"/>
      <c r="QBL267" s="0"/>
      <c r="QBM267" s="0"/>
      <c r="QBN267" s="0"/>
      <c r="QBO267" s="0"/>
      <c r="QBP267" s="0"/>
      <c r="QBQ267" s="0"/>
      <c r="QBR267" s="0"/>
      <c r="QBS267" s="0"/>
      <c r="QBT267" s="0"/>
      <c r="QBU267" s="0"/>
      <c r="QBV267" s="0"/>
      <c r="QBW267" s="0"/>
      <c r="QBX267" s="0"/>
      <c r="QBY267" s="0"/>
      <c r="QBZ267" s="0"/>
      <c r="QCA267" s="0"/>
      <c r="QCB267" s="0"/>
      <c r="QCC267" s="0"/>
      <c r="QCD267" s="0"/>
      <c r="QCE267" s="0"/>
      <c r="QCF267" s="0"/>
      <c r="QCG267" s="0"/>
      <c r="QCH267" s="0"/>
      <c r="QCI267" s="0"/>
      <c r="QCJ267" s="0"/>
      <c r="QCK267" s="0"/>
      <c r="QCL267" s="0"/>
      <c r="QCM267" s="0"/>
      <c r="QCN267" s="0"/>
      <c r="QCO267" s="0"/>
      <c r="QCP267" s="0"/>
      <c r="QCQ267" s="0"/>
      <c r="QCR267" s="0"/>
      <c r="QCS267" s="0"/>
      <c r="QCT267" s="0"/>
      <c r="QCU267" s="0"/>
      <c r="QCV267" s="0"/>
      <c r="QCW267" s="0"/>
      <c r="QCX267" s="0"/>
      <c r="QCY267" s="0"/>
      <c r="QCZ267" s="0"/>
      <c r="QDA267" s="0"/>
      <c r="QDB267" s="0"/>
      <c r="QDC267" s="0"/>
      <c r="QDD267" s="0"/>
      <c r="QDE267" s="0"/>
      <c r="QDF267" s="0"/>
      <c r="QDG267" s="0"/>
      <c r="QDH267" s="0"/>
      <c r="QDI267" s="0"/>
      <c r="QDJ267" s="0"/>
      <c r="QDK267" s="0"/>
      <c r="QDL267" s="0"/>
      <c r="QDM267" s="0"/>
      <c r="QDN267" s="0"/>
      <c r="QDO267" s="0"/>
      <c r="QDP267" s="0"/>
      <c r="QDQ267" s="0"/>
      <c r="QDR267" s="0"/>
      <c r="QDS267" s="0"/>
      <c r="QDT267" s="0"/>
      <c r="QDU267" s="0"/>
      <c r="QDV267" s="0"/>
      <c r="QDW267" s="0"/>
      <c r="QDX267" s="0"/>
      <c r="QDY267" s="0"/>
      <c r="QDZ267" s="0"/>
      <c r="QEA267" s="0"/>
      <c r="QEB267" s="0"/>
      <c r="QEC267" s="0"/>
      <c r="QED267" s="0"/>
      <c r="QEE267" s="0"/>
      <c r="QEF267" s="0"/>
      <c r="QEG267" s="0"/>
      <c r="QEH267" s="0"/>
      <c r="QEI267" s="0"/>
      <c r="QEJ267" s="0"/>
      <c r="QEK267" s="0"/>
      <c r="QEL267" s="0"/>
      <c r="QEM267" s="0"/>
      <c r="QEN267" s="0"/>
      <c r="QEO267" s="0"/>
      <c r="QEP267" s="0"/>
      <c r="QEQ267" s="0"/>
      <c r="QER267" s="0"/>
      <c r="QES267" s="0"/>
      <c r="QET267" s="0"/>
      <c r="QEU267" s="0"/>
      <c r="QEV267" s="0"/>
      <c r="QEW267" s="0"/>
      <c r="QEX267" s="0"/>
      <c r="QEY267" s="0"/>
      <c r="QEZ267" s="0"/>
      <c r="QFA267" s="0"/>
      <c r="QFB267" s="0"/>
      <c r="QFC267" s="0"/>
      <c r="QFD267" s="0"/>
      <c r="QFE267" s="0"/>
      <c r="QFF267" s="0"/>
      <c r="QFG267" s="0"/>
      <c r="QFH267" s="0"/>
      <c r="QFI267" s="0"/>
      <c r="QFJ267" s="0"/>
      <c r="QFK267" s="0"/>
      <c r="QFL267" s="0"/>
      <c r="QFM267" s="0"/>
      <c r="QFN267" s="0"/>
      <c r="QFO267" s="0"/>
      <c r="QFP267" s="0"/>
      <c r="QFQ267" s="0"/>
      <c r="QFR267" s="0"/>
      <c r="QFS267" s="0"/>
      <c r="QFT267" s="0"/>
      <c r="QFU267" s="0"/>
      <c r="QFV267" s="0"/>
      <c r="QFW267" s="0"/>
      <c r="QFX267" s="0"/>
      <c r="QFY267" s="0"/>
      <c r="QFZ267" s="0"/>
      <c r="QGA267" s="0"/>
      <c r="QGB267" s="0"/>
      <c r="QGC267" s="0"/>
      <c r="QGD267" s="0"/>
      <c r="QGE267" s="0"/>
      <c r="QGF267" s="0"/>
      <c r="QGG267" s="0"/>
      <c r="QGH267" s="0"/>
      <c r="QGI267" s="0"/>
      <c r="QGJ267" s="0"/>
      <c r="QGK267" s="0"/>
      <c r="QGL267" s="0"/>
      <c r="QGM267" s="0"/>
      <c r="QGN267" s="0"/>
      <c r="QGO267" s="0"/>
      <c r="QGP267" s="0"/>
      <c r="QGQ267" s="0"/>
      <c r="QGR267" s="0"/>
      <c r="QGS267" s="0"/>
      <c r="QGT267" s="0"/>
      <c r="QGU267" s="0"/>
      <c r="QGV267" s="0"/>
      <c r="QGW267" s="0"/>
      <c r="QGX267" s="0"/>
      <c r="QGY267" s="0"/>
      <c r="QGZ267" s="0"/>
      <c r="QHA267" s="0"/>
      <c r="QHB267" s="0"/>
      <c r="QHC267" s="0"/>
      <c r="QHD267" s="0"/>
      <c r="QHE267" s="0"/>
      <c r="QHF267" s="0"/>
      <c r="QHG267" s="0"/>
      <c r="QHH267" s="0"/>
      <c r="QHI267" s="0"/>
      <c r="QHJ267" s="0"/>
      <c r="QHK267" s="0"/>
      <c r="QHL267" s="0"/>
      <c r="QHM267" s="0"/>
      <c r="QHN267" s="0"/>
      <c r="QHO267" s="0"/>
      <c r="QHP267" s="0"/>
      <c r="QHQ267" s="0"/>
      <c r="QHR267" s="0"/>
      <c r="QHS267" s="0"/>
      <c r="QHT267" s="0"/>
      <c r="QHU267" s="0"/>
      <c r="QHV267" s="0"/>
      <c r="QHW267" s="0"/>
      <c r="QHX267" s="0"/>
      <c r="QHY267" s="0"/>
      <c r="QHZ267" s="0"/>
      <c r="QIA267" s="0"/>
      <c r="QIB267" s="0"/>
      <c r="QIC267" s="0"/>
      <c r="QID267" s="0"/>
      <c r="QIE267" s="0"/>
      <c r="QIF267" s="0"/>
      <c r="QIG267" s="0"/>
      <c r="QIH267" s="0"/>
      <c r="QII267" s="0"/>
      <c r="QIJ267" s="0"/>
      <c r="QIK267" s="0"/>
      <c r="QIL267" s="0"/>
      <c r="QIM267" s="0"/>
      <c r="QIN267" s="0"/>
      <c r="QIO267" s="0"/>
      <c r="QIP267" s="0"/>
      <c r="QIQ267" s="0"/>
      <c r="QIR267" s="0"/>
      <c r="QIS267" s="0"/>
      <c r="QIT267" s="0"/>
      <c r="QIU267" s="0"/>
      <c r="QIV267" s="0"/>
      <c r="QIW267" s="0"/>
      <c r="QIX267" s="0"/>
      <c r="QIY267" s="0"/>
      <c r="QIZ267" s="0"/>
      <c r="QJA267" s="0"/>
      <c r="QJB267" s="0"/>
      <c r="QJC267" s="0"/>
      <c r="QJD267" s="0"/>
      <c r="QJE267" s="0"/>
      <c r="QJF267" s="0"/>
      <c r="QJG267" s="0"/>
      <c r="QJH267" s="0"/>
      <c r="QJI267" s="0"/>
      <c r="QJJ267" s="0"/>
      <c r="QJK267" s="0"/>
      <c r="QJL267" s="0"/>
      <c r="QJM267" s="0"/>
      <c r="QJN267" s="0"/>
      <c r="QJO267" s="0"/>
      <c r="QJP267" s="0"/>
      <c r="QJQ267" s="0"/>
      <c r="QJR267" s="0"/>
      <c r="QJS267" s="0"/>
      <c r="QJT267" s="0"/>
      <c r="QJU267" s="0"/>
      <c r="QJV267" s="0"/>
      <c r="QJW267" s="0"/>
      <c r="QJX267" s="0"/>
      <c r="QJY267" s="0"/>
      <c r="QJZ267" s="0"/>
      <c r="QKA267" s="0"/>
      <c r="QKB267" s="0"/>
      <c r="QKC267" s="0"/>
      <c r="QKD267" s="0"/>
      <c r="QKE267" s="0"/>
      <c r="QKF267" s="0"/>
      <c r="QKG267" s="0"/>
      <c r="QKH267" s="0"/>
      <c r="QKI267" s="0"/>
      <c r="QKJ267" s="0"/>
      <c r="QKK267" s="0"/>
      <c r="QKL267" s="0"/>
      <c r="QKM267" s="0"/>
      <c r="QKN267" s="0"/>
      <c r="QKO267" s="0"/>
      <c r="QKP267" s="0"/>
      <c r="QKQ267" s="0"/>
      <c r="QKR267" s="0"/>
      <c r="QKS267" s="0"/>
      <c r="QKT267" s="0"/>
      <c r="QKU267" s="0"/>
      <c r="QKV267" s="0"/>
      <c r="QKW267" s="0"/>
      <c r="QKX267" s="0"/>
      <c r="QKY267" s="0"/>
      <c r="QKZ267" s="0"/>
      <c r="QLA267" s="0"/>
      <c r="QLB267" s="0"/>
      <c r="QLC267" s="0"/>
      <c r="QLD267" s="0"/>
      <c r="QLE267" s="0"/>
      <c r="QLF267" s="0"/>
      <c r="QLG267" s="0"/>
      <c r="QLH267" s="0"/>
      <c r="QLI267" s="0"/>
      <c r="QLJ267" s="0"/>
      <c r="QLK267" s="0"/>
      <c r="QLL267" s="0"/>
      <c r="QLM267" s="0"/>
      <c r="QLN267" s="0"/>
      <c r="QLO267" s="0"/>
      <c r="QLP267" s="0"/>
      <c r="QLQ267" s="0"/>
      <c r="QLR267" s="0"/>
      <c r="QLS267" s="0"/>
      <c r="QLT267" s="0"/>
      <c r="QLU267" s="0"/>
      <c r="QLV267" s="0"/>
      <c r="QLW267" s="0"/>
      <c r="QLX267" s="0"/>
      <c r="QLY267" s="0"/>
      <c r="QLZ267" s="0"/>
      <c r="QMA267" s="0"/>
      <c r="QMB267" s="0"/>
      <c r="QMC267" s="0"/>
      <c r="QMD267" s="0"/>
      <c r="QME267" s="0"/>
      <c r="QMF267" s="0"/>
      <c r="QMG267" s="0"/>
      <c r="QMH267" s="0"/>
      <c r="QMI267" s="0"/>
      <c r="QMJ267" s="0"/>
      <c r="QMK267" s="0"/>
      <c r="QML267" s="0"/>
      <c r="QMM267" s="0"/>
      <c r="QMN267" s="0"/>
      <c r="QMO267" s="0"/>
      <c r="QMP267" s="0"/>
      <c r="QMQ267" s="0"/>
      <c r="QMR267" s="0"/>
      <c r="QMS267" s="0"/>
      <c r="QMT267" s="0"/>
      <c r="QMU267" s="0"/>
      <c r="QMV267" s="0"/>
      <c r="QMW267" s="0"/>
      <c r="QMX267" s="0"/>
      <c r="QMY267" s="0"/>
      <c r="QMZ267" s="0"/>
      <c r="QNA267" s="0"/>
      <c r="QNB267" s="0"/>
      <c r="QNC267" s="0"/>
      <c r="QND267" s="0"/>
      <c r="QNE267" s="0"/>
      <c r="QNF267" s="0"/>
      <c r="QNG267" s="0"/>
      <c r="QNH267" s="0"/>
      <c r="QNI267" s="0"/>
      <c r="QNJ267" s="0"/>
      <c r="QNK267" s="0"/>
      <c r="QNL267" s="0"/>
      <c r="QNM267" s="0"/>
      <c r="QNN267" s="0"/>
      <c r="QNO267" s="0"/>
      <c r="QNP267" s="0"/>
      <c r="QNQ267" s="0"/>
      <c r="QNR267" s="0"/>
      <c r="QNS267" s="0"/>
      <c r="QNT267" s="0"/>
      <c r="QNU267" s="0"/>
      <c r="QNV267" s="0"/>
      <c r="QNW267" s="0"/>
      <c r="QNX267" s="0"/>
      <c r="QNY267" s="0"/>
      <c r="QNZ267" s="0"/>
      <c r="QOA267" s="0"/>
      <c r="QOB267" s="0"/>
      <c r="QOC267" s="0"/>
      <c r="QOD267" s="0"/>
      <c r="QOE267" s="0"/>
      <c r="QOF267" s="0"/>
      <c r="QOG267" s="0"/>
      <c r="QOH267" s="0"/>
      <c r="QOI267" s="0"/>
      <c r="QOJ267" s="0"/>
      <c r="QOK267" s="0"/>
      <c r="QOL267" s="0"/>
      <c r="QOM267" s="0"/>
      <c r="QON267" s="0"/>
      <c r="QOO267" s="0"/>
      <c r="QOP267" s="0"/>
      <c r="QOQ267" s="0"/>
      <c r="QOR267" s="0"/>
      <c r="QOS267" s="0"/>
      <c r="QOT267" s="0"/>
      <c r="QOU267" s="0"/>
      <c r="QOV267" s="0"/>
      <c r="QOW267" s="0"/>
      <c r="QOX267" s="0"/>
      <c r="QOY267" s="0"/>
      <c r="QOZ267" s="0"/>
      <c r="QPA267" s="0"/>
      <c r="QPB267" s="0"/>
      <c r="QPC267" s="0"/>
      <c r="QPD267" s="0"/>
      <c r="QPE267" s="0"/>
      <c r="QPF267" s="0"/>
      <c r="QPG267" s="0"/>
      <c r="QPH267" s="0"/>
      <c r="QPI267" s="0"/>
      <c r="QPJ267" s="0"/>
      <c r="QPK267" s="0"/>
      <c r="QPL267" s="0"/>
      <c r="QPM267" s="0"/>
      <c r="QPN267" s="0"/>
      <c r="QPO267" s="0"/>
      <c r="QPP267" s="0"/>
      <c r="QPQ267" s="0"/>
      <c r="QPR267" s="0"/>
      <c r="QPS267" s="0"/>
      <c r="QPT267" s="0"/>
      <c r="QPU267" s="0"/>
      <c r="QPV267" s="0"/>
      <c r="QPW267" s="0"/>
      <c r="QPX267" s="0"/>
      <c r="QPY267" s="0"/>
      <c r="QPZ267" s="0"/>
      <c r="QQA267" s="0"/>
      <c r="QQB267" s="0"/>
      <c r="QQC267" s="0"/>
      <c r="QQD267" s="0"/>
      <c r="QQE267" s="0"/>
      <c r="QQF267" s="0"/>
      <c r="QQG267" s="0"/>
      <c r="QQH267" s="0"/>
      <c r="QQI267" s="0"/>
      <c r="QQJ267" s="0"/>
      <c r="QQK267" s="0"/>
      <c r="QQL267" s="0"/>
      <c r="QQM267" s="0"/>
      <c r="QQN267" s="0"/>
      <c r="QQO267" s="0"/>
      <c r="QQP267" s="0"/>
      <c r="QQQ267" s="0"/>
      <c r="QQR267" s="0"/>
      <c r="QQS267" s="0"/>
      <c r="QQT267" s="0"/>
      <c r="QQU267" s="0"/>
      <c r="QQV267" s="0"/>
      <c r="QQW267" s="0"/>
      <c r="QQX267" s="0"/>
      <c r="QQY267" s="0"/>
      <c r="QQZ267" s="0"/>
      <c r="QRA267" s="0"/>
      <c r="QRB267" s="0"/>
      <c r="QRC267" s="0"/>
      <c r="QRD267" s="0"/>
      <c r="QRE267" s="0"/>
      <c r="QRF267" s="0"/>
      <c r="QRG267" s="0"/>
      <c r="QRH267" s="0"/>
      <c r="QRI267" s="0"/>
      <c r="QRJ267" s="0"/>
      <c r="QRK267" s="0"/>
      <c r="QRL267" s="0"/>
      <c r="QRM267" s="0"/>
      <c r="QRN267" s="0"/>
      <c r="QRO267" s="0"/>
      <c r="QRP267" s="0"/>
      <c r="QRQ267" s="0"/>
      <c r="QRR267" s="0"/>
      <c r="QRS267" s="0"/>
      <c r="QRT267" s="0"/>
      <c r="QRU267" s="0"/>
      <c r="QRV267" s="0"/>
      <c r="QRW267" s="0"/>
      <c r="QRX267" s="0"/>
      <c r="QRY267" s="0"/>
      <c r="QRZ267" s="0"/>
      <c r="QSA267" s="0"/>
      <c r="QSB267" s="0"/>
      <c r="QSC267" s="0"/>
      <c r="QSD267" s="0"/>
      <c r="QSE267" s="0"/>
      <c r="QSF267" s="0"/>
      <c r="QSG267" s="0"/>
      <c r="QSH267" s="0"/>
      <c r="QSI267" s="0"/>
      <c r="QSJ267" s="0"/>
      <c r="QSK267" s="0"/>
      <c r="QSL267" s="0"/>
      <c r="QSM267" s="0"/>
      <c r="QSN267" s="0"/>
      <c r="QSO267" s="0"/>
      <c r="QSP267" s="0"/>
      <c r="QSQ267" s="0"/>
      <c r="QSR267" s="0"/>
      <c r="QSS267" s="0"/>
      <c r="QST267" s="0"/>
      <c r="QSU267" s="0"/>
      <c r="QSV267" s="0"/>
      <c r="QSW267" s="0"/>
      <c r="QSX267" s="0"/>
      <c r="QSY267" s="0"/>
      <c r="QSZ267" s="0"/>
      <c r="QTA267" s="0"/>
      <c r="QTB267" s="0"/>
      <c r="QTC267" s="0"/>
      <c r="QTD267" s="0"/>
      <c r="QTE267" s="0"/>
      <c r="QTF267" s="0"/>
      <c r="QTG267" s="0"/>
      <c r="QTH267" s="0"/>
      <c r="QTI267" s="0"/>
      <c r="QTJ267" s="0"/>
      <c r="QTK267" s="0"/>
      <c r="QTL267" s="0"/>
      <c r="QTM267" s="0"/>
      <c r="QTN267" s="0"/>
      <c r="QTO267" s="0"/>
      <c r="QTP267" s="0"/>
      <c r="QTQ267" s="0"/>
      <c r="QTR267" s="0"/>
      <c r="QTS267" s="0"/>
      <c r="QTT267" s="0"/>
      <c r="QTU267" s="0"/>
      <c r="QTV267" s="0"/>
      <c r="QTW267" s="0"/>
      <c r="QTX267" s="0"/>
      <c r="QTY267" s="0"/>
      <c r="QTZ267" s="0"/>
      <c r="QUA267" s="0"/>
      <c r="QUB267" s="0"/>
      <c r="QUC267" s="0"/>
      <c r="QUD267" s="0"/>
      <c r="QUE267" s="0"/>
      <c r="QUF267" s="0"/>
      <c r="QUG267" s="0"/>
      <c r="QUH267" s="0"/>
      <c r="QUI267" s="0"/>
      <c r="QUJ267" s="0"/>
      <c r="QUK267" s="0"/>
      <c r="QUL267" s="0"/>
      <c r="QUM267" s="0"/>
      <c r="QUN267" s="0"/>
      <c r="QUO267" s="0"/>
      <c r="QUP267" s="0"/>
      <c r="QUQ267" s="0"/>
      <c r="QUR267" s="0"/>
      <c r="QUS267" s="0"/>
      <c r="QUT267" s="0"/>
      <c r="QUU267" s="0"/>
      <c r="QUV267" s="0"/>
      <c r="QUW267" s="0"/>
      <c r="QUX267" s="0"/>
      <c r="QUY267" s="0"/>
      <c r="QUZ267" s="0"/>
      <c r="QVA267" s="0"/>
      <c r="QVB267" s="0"/>
      <c r="QVC267" s="0"/>
      <c r="QVD267" s="0"/>
      <c r="QVE267" s="0"/>
      <c r="QVF267" s="0"/>
      <c r="QVG267" s="0"/>
      <c r="QVH267" s="0"/>
      <c r="QVI267" s="0"/>
      <c r="QVJ267" s="0"/>
      <c r="QVK267" s="0"/>
      <c r="QVL267" s="0"/>
      <c r="QVM267" s="0"/>
      <c r="QVN267" s="0"/>
      <c r="QVO267" s="0"/>
      <c r="QVP267" s="0"/>
      <c r="QVQ267" s="0"/>
      <c r="QVR267" s="0"/>
      <c r="QVS267" s="0"/>
      <c r="QVT267" s="0"/>
      <c r="QVU267" s="0"/>
      <c r="QVV267" s="0"/>
      <c r="QVW267" s="0"/>
      <c r="QVX267" s="0"/>
      <c r="QVY267" s="0"/>
      <c r="QVZ267" s="0"/>
      <c r="QWA267" s="0"/>
      <c r="QWB267" s="0"/>
      <c r="QWC267" s="0"/>
      <c r="QWD267" s="0"/>
      <c r="QWE267" s="0"/>
      <c r="QWF267" s="0"/>
      <c r="QWG267" s="0"/>
      <c r="QWH267" s="0"/>
      <c r="QWI267" s="0"/>
      <c r="QWJ267" s="0"/>
      <c r="QWK267" s="0"/>
      <c r="QWL267" s="0"/>
      <c r="QWM267" s="0"/>
      <c r="QWN267" s="0"/>
      <c r="QWO267" s="0"/>
      <c r="QWP267" s="0"/>
      <c r="QWQ267" s="0"/>
      <c r="QWR267" s="0"/>
      <c r="QWS267" s="0"/>
      <c r="QWT267" s="0"/>
      <c r="QWU267" s="0"/>
      <c r="QWV267" s="0"/>
      <c r="QWW267" s="0"/>
      <c r="QWX267" s="0"/>
      <c r="QWY267" s="0"/>
      <c r="QWZ267" s="0"/>
      <c r="QXA267" s="0"/>
      <c r="QXB267" s="0"/>
      <c r="QXC267" s="0"/>
      <c r="QXD267" s="0"/>
      <c r="QXE267" s="0"/>
      <c r="QXF267" s="0"/>
      <c r="QXG267" s="0"/>
      <c r="QXH267" s="0"/>
      <c r="QXI267" s="0"/>
      <c r="QXJ267" s="0"/>
      <c r="QXK267" s="0"/>
      <c r="QXL267" s="0"/>
      <c r="QXM267" s="0"/>
      <c r="QXN267" s="0"/>
      <c r="QXO267" s="0"/>
      <c r="QXP267" s="0"/>
      <c r="QXQ267" s="0"/>
      <c r="QXR267" s="0"/>
      <c r="QXS267" s="0"/>
      <c r="QXT267" s="0"/>
      <c r="QXU267" s="0"/>
      <c r="QXV267" s="0"/>
      <c r="QXW267" s="0"/>
      <c r="QXX267" s="0"/>
      <c r="QXY267" s="0"/>
      <c r="QXZ267" s="0"/>
      <c r="QYA267" s="0"/>
      <c r="QYB267" s="0"/>
      <c r="QYC267" s="0"/>
      <c r="QYD267" s="0"/>
      <c r="QYE267" s="0"/>
      <c r="QYF267" s="0"/>
      <c r="QYG267" s="0"/>
      <c r="QYH267" s="0"/>
      <c r="QYI267" s="0"/>
      <c r="QYJ267" s="0"/>
      <c r="QYK267" s="0"/>
      <c r="QYL267" s="0"/>
      <c r="QYM267" s="0"/>
      <c r="QYN267" s="0"/>
      <c r="QYO267" s="0"/>
      <c r="QYP267" s="0"/>
      <c r="QYQ267" s="0"/>
      <c r="QYR267" s="0"/>
      <c r="QYS267" s="0"/>
      <c r="QYT267" s="0"/>
      <c r="QYU267" s="0"/>
      <c r="QYV267" s="0"/>
      <c r="QYW267" s="0"/>
      <c r="QYX267" s="0"/>
      <c r="QYY267" s="0"/>
      <c r="QYZ267" s="0"/>
      <c r="QZA267" s="0"/>
      <c r="QZB267" s="0"/>
      <c r="QZC267" s="0"/>
      <c r="QZD267" s="0"/>
      <c r="QZE267" s="0"/>
      <c r="QZF267" s="0"/>
      <c r="QZG267" s="0"/>
      <c r="QZH267" s="0"/>
      <c r="QZI267" s="0"/>
      <c r="QZJ267" s="0"/>
      <c r="QZK267" s="0"/>
      <c r="QZL267" s="0"/>
      <c r="QZM267" s="0"/>
      <c r="QZN267" s="0"/>
      <c r="QZO267" s="0"/>
      <c r="QZP267" s="0"/>
      <c r="QZQ267" s="0"/>
      <c r="QZR267" s="0"/>
      <c r="QZS267" s="0"/>
      <c r="QZT267" s="0"/>
      <c r="QZU267" s="0"/>
      <c r="QZV267" s="0"/>
      <c r="QZW267" s="0"/>
      <c r="QZX267" s="0"/>
      <c r="QZY267" s="0"/>
      <c r="QZZ267" s="0"/>
      <c r="RAA267" s="0"/>
      <c r="RAB267" s="0"/>
      <c r="RAC267" s="0"/>
      <c r="RAD267" s="0"/>
      <c r="RAE267" s="0"/>
      <c r="RAF267" s="0"/>
      <c r="RAG267" s="0"/>
      <c r="RAH267" s="0"/>
      <c r="RAI267" s="0"/>
      <c r="RAJ267" s="0"/>
      <c r="RAK267" s="0"/>
      <c r="RAL267" s="0"/>
      <c r="RAM267" s="0"/>
      <c r="RAN267" s="0"/>
      <c r="RAO267" s="0"/>
      <c r="RAP267" s="0"/>
      <c r="RAQ267" s="0"/>
      <c r="RAR267" s="0"/>
      <c r="RAS267" s="0"/>
      <c r="RAT267" s="0"/>
      <c r="RAU267" s="0"/>
      <c r="RAV267" s="0"/>
      <c r="RAW267" s="0"/>
      <c r="RAX267" s="0"/>
      <c r="RAY267" s="0"/>
      <c r="RAZ267" s="0"/>
      <c r="RBA267" s="0"/>
      <c r="RBB267" s="0"/>
      <c r="RBC267" s="0"/>
      <c r="RBD267" s="0"/>
      <c r="RBE267" s="0"/>
      <c r="RBF267" s="0"/>
      <c r="RBG267" s="0"/>
      <c r="RBH267" s="0"/>
      <c r="RBI267" s="0"/>
      <c r="RBJ267" s="0"/>
      <c r="RBK267" s="0"/>
      <c r="RBL267" s="0"/>
      <c r="RBM267" s="0"/>
      <c r="RBN267" s="0"/>
      <c r="RBO267" s="0"/>
      <c r="RBP267" s="0"/>
      <c r="RBQ267" s="0"/>
      <c r="RBR267" s="0"/>
      <c r="RBS267" s="0"/>
      <c r="RBT267" s="0"/>
      <c r="RBU267" s="0"/>
      <c r="RBV267" s="0"/>
      <c r="RBW267" s="0"/>
      <c r="RBX267" s="0"/>
      <c r="RBY267" s="0"/>
      <c r="RBZ267" s="0"/>
      <c r="RCA267" s="0"/>
      <c r="RCB267" s="0"/>
      <c r="RCC267" s="0"/>
      <c r="RCD267" s="0"/>
      <c r="RCE267" s="0"/>
      <c r="RCF267" s="0"/>
      <c r="RCG267" s="0"/>
      <c r="RCH267" s="0"/>
      <c r="RCI267" s="0"/>
      <c r="RCJ267" s="0"/>
      <c r="RCK267" s="0"/>
      <c r="RCL267" s="0"/>
      <c r="RCM267" s="0"/>
      <c r="RCN267" s="0"/>
      <c r="RCO267" s="0"/>
      <c r="RCP267" s="0"/>
      <c r="RCQ267" s="0"/>
      <c r="RCR267" s="0"/>
      <c r="RCS267" s="0"/>
      <c r="RCT267" s="0"/>
      <c r="RCU267" s="0"/>
      <c r="RCV267" s="0"/>
      <c r="RCW267" s="0"/>
      <c r="RCX267" s="0"/>
      <c r="RCY267" s="0"/>
      <c r="RCZ267" s="0"/>
      <c r="RDA267" s="0"/>
      <c r="RDB267" s="0"/>
      <c r="RDC267" s="0"/>
      <c r="RDD267" s="0"/>
      <c r="RDE267" s="0"/>
      <c r="RDF267" s="0"/>
      <c r="RDG267" s="0"/>
      <c r="RDH267" s="0"/>
      <c r="RDI267" s="0"/>
      <c r="RDJ267" s="0"/>
      <c r="RDK267" s="0"/>
      <c r="RDL267" s="0"/>
      <c r="RDM267" s="0"/>
      <c r="RDN267" s="0"/>
      <c r="RDO267" s="0"/>
      <c r="RDP267" s="0"/>
      <c r="RDQ267" s="0"/>
      <c r="RDR267" s="0"/>
      <c r="RDS267" s="0"/>
      <c r="RDT267" s="0"/>
      <c r="RDU267" s="0"/>
      <c r="RDV267" s="0"/>
      <c r="RDW267" s="0"/>
      <c r="RDX267" s="0"/>
      <c r="RDY267" s="0"/>
      <c r="RDZ267" s="0"/>
      <c r="REA267" s="0"/>
      <c r="REB267" s="0"/>
      <c r="REC267" s="0"/>
      <c r="RED267" s="0"/>
      <c r="REE267" s="0"/>
      <c r="REF267" s="0"/>
      <c r="REG267" s="0"/>
      <c r="REH267" s="0"/>
      <c r="REI267" s="0"/>
      <c r="REJ267" s="0"/>
      <c r="REK267" s="0"/>
      <c r="REL267" s="0"/>
      <c r="REM267" s="0"/>
      <c r="REN267" s="0"/>
      <c r="REO267" s="0"/>
      <c r="REP267" s="0"/>
      <c r="REQ267" s="0"/>
      <c r="RER267" s="0"/>
      <c r="RES267" s="0"/>
      <c r="RET267" s="0"/>
      <c r="REU267" s="0"/>
      <c r="REV267" s="0"/>
      <c r="REW267" s="0"/>
      <c r="REX267" s="0"/>
      <c r="REY267" s="0"/>
      <c r="REZ267" s="0"/>
      <c r="RFA267" s="0"/>
      <c r="RFB267" s="0"/>
      <c r="RFC267" s="0"/>
      <c r="RFD267" s="0"/>
      <c r="RFE267" s="0"/>
      <c r="RFF267" s="0"/>
      <c r="RFG267" s="0"/>
      <c r="RFH267" s="0"/>
      <c r="RFI267" s="0"/>
      <c r="RFJ267" s="0"/>
      <c r="RFK267" s="0"/>
      <c r="RFL267" s="0"/>
      <c r="RFM267" s="0"/>
      <c r="RFN267" s="0"/>
      <c r="RFO267" s="0"/>
      <c r="RFP267" s="0"/>
      <c r="RFQ267" s="0"/>
      <c r="RFR267" s="0"/>
      <c r="RFS267" s="0"/>
      <c r="RFT267" s="0"/>
      <c r="RFU267" s="0"/>
      <c r="RFV267" s="0"/>
      <c r="RFW267" s="0"/>
      <c r="RFX267" s="0"/>
      <c r="RFY267" s="0"/>
      <c r="RFZ267" s="0"/>
      <c r="RGA267" s="0"/>
      <c r="RGB267" s="0"/>
      <c r="RGC267" s="0"/>
      <c r="RGD267" s="0"/>
      <c r="RGE267" s="0"/>
      <c r="RGF267" s="0"/>
      <c r="RGG267" s="0"/>
      <c r="RGH267" s="0"/>
      <c r="RGI267" s="0"/>
      <c r="RGJ267" s="0"/>
      <c r="RGK267" s="0"/>
      <c r="RGL267" s="0"/>
      <c r="RGM267" s="0"/>
      <c r="RGN267" s="0"/>
      <c r="RGO267" s="0"/>
      <c r="RGP267" s="0"/>
      <c r="RGQ267" s="0"/>
      <c r="RGR267" s="0"/>
      <c r="RGS267" s="0"/>
      <c r="RGT267" s="0"/>
      <c r="RGU267" s="0"/>
      <c r="RGV267" s="0"/>
      <c r="RGW267" s="0"/>
      <c r="RGX267" s="0"/>
      <c r="RGY267" s="0"/>
      <c r="RGZ267" s="0"/>
      <c r="RHA267" s="0"/>
      <c r="RHB267" s="0"/>
      <c r="RHC267" s="0"/>
      <c r="RHD267" s="0"/>
      <c r="RHE267" s="0"/>
      <c r="RHF267" s="0"/>
      <c r="RHG267" s="0"/>
      <c r="RHH267" s="0"/>
      <c r="RHI267" s="0"/>
      <c r="RHJ267" s="0"/>
      <c r="RHK267" s="0"/>
      <c r="RHL267" s="0"/>
      <c r="RHM267" s="0"/>
      <c r="RHN267" s="0"/>
      <c r="RHO267" s="0"/>
      <c r="RHP267" s="0"/>
      <c r="RHQ267" s="0"/>
      <c r="RHR267" s="0"/>
      <c r="RHS267" s="0"/>
      <c r="RHT267" s="0"/>
      <c r="RHU267" s="0"/>
      <c r="RHV267" s="0"/>
      <c r="RHW267" s="0"/>
      <c r="RHX267" s="0"/>
      <c r="RHY267" s="0"/>
      <c r="RHZ267" s="0"/>
      <c r="RIA267" s="0"/>
      <c r="RIB267" s="0"/>
      <c r="RIC267" s="0"/>
      <c r="RID267" s="0"/>
      <c r="RIE267" s="0"/>
      <c r="RIF267" s="0"/>
      <c r="RIG267" s="0"/>
      <c r="RIH267" s="0"/>
      <c r="RII267" s="0"/>
      <c r="RIJ267" s="0"/>
      <c r="RIK267" s="0"/>
      <c r="RIL267" s="0"/>
      <c r="RIM267" s="0"/>
      <c r="RIN267" s="0"/>
      <c r="RIO267" s="0"/>
      <c r="RIP267" s="0"/>
      <c r="RIQ267" s="0"/>
      <c r="RIR267" s="0"/>
      <c r="RIS267" s="0"/>
      <c r="RIT267" s="0"/>
      <c r="RIU267" s="0"/>
      <c r="RIV267" s="0"/>
      <c r="RIW267" s="0"/>
      <c r="RIX267" s="0"/>
      <c r="RIY267" s="0"/>
      <c r="RIZ267" s="0"/>
      <c r="RJA267" s="0"/>
      <c r="RJB267" s="0"/>
      <c r="RJC267" s="0"/>
      <c r="RJD267" s="0"/>
      <c r="RJE267" s="0"/>
      <c r="RJF267" s="0"/>
      <c r="RJG267" s="0"/>
      <c r="RJH267" s="0"/>
      <c r="RJI267" s="0"/>
      <c r="RJJ267" s="0"/>
      <c r="RJK267" s="0"/>
      <c r="RJL267" s="0"/>
      <c r="RJM267" s="0"/>
      <c r="RJN267" s="0"/>
      <c r="RJO267" s="0"/>
      <c r="RJP267" s="0"/>
      <c r="RJQ267" s="0"/>
      <c r="RJR267" s="0"/>
      <c r="RJS267" s="0"/>
      <c r="RJT267" s="0"/>
      <c r="RJU267" s="0"/>
      <c r="RJV267" s="0"/>
      <c r="RJW267" s="0"/>
      <c r="RJX267" s="0"/>
      <c r="RJY267" s="0"/>
      <c r="RJZ267" s="0"/>
      <c r="RKA267" s="0"/>
      <c r="RKB267" s="0"/>
      <c r="RKC267" s="0"/>
      <c r="RKD267" s="0"/>
      <c r="RKE267" s="0"/>
      <c r="RKF267" s="0"/>
      <c r="RKG267" s="0"/>
      <c r="RKH267" s="0"/>
      <c r="RKI267" s="0"/>
      <c r="RKJ267" s="0"/>
      <c r="RKK267" s="0"/>
      <c r="RKL267" s="0"/>
      <c r="RKM267" s="0"/>
      <c r="RKN267" s="0"/>
      <c r="RKO267" s="0"/>
      <c r="RKP267" s="0"/>
      <c r="RKQ267" s="0"/>
      <c r="RKR267" s="0"/>
      <c r="RKS267" s="0"/>
      <c r="RKT267" s="0"/>
      <c r="RKU267" s="0"/>
      <c r="RKV267" s="0"/>
      <c r="RKW267" s="0"/>
      <c r="RKX267" s="0"/>
      <c r="RKY267" s="0"/>
      <c r="RKZ267" s="0"/>
      <c r="RLA267" s="0"/>
      <c r="RLB267" s="0"/>
      <c r="RLC267" s="0"/>
      <c r="RLD267" s="0"/>
      <c r="RLE267" s="0"/>
      <c r="RLF267" s="0"/>
      <c r="RLG267" s="0"/>
      <c r="RLH267" s="0"/>
      <c r="RLI267" s="0"/>
      <c r="RLJ267" s="0"/>
      <c r="RLK267" s="0"/>
      <c r="RLL267" s="0"/>
      <c r="RLM267" s="0"/>
      <c r="RLN267" s="0"/>
      <c r="RLO267" s="0"/>
      <c r="RLP267" s="0"/>
      <c r="RLQ267" s="0"/>
      <c r="RLR267" s="0"/>
      <c r="RLS267" s="0"/>
      <c r="RLT267" s="0"/>
      <c r="RLU267" s="0"/>
      <c r="RLV267" s="0"/>
      <c r="RLW267" s="0"/>
      <c r="RLX267" s="0"/>
      <c r="RLY267" s="0"/>
      <c r="RLZ267" s="0"/>
      <c r="RMA267" s="0"/>
      <c r="RMB267" s="0"/>
      <c r="RMC267" s="0"/>
      <c r="RMD267" s="0"/>
      <c r="RME267" s="0"/>
      <c r="RMF267" s="0"/>
      <c r="RMG267" s="0"/>
      <c r="RMH267" s="0"/>
      <c r="RMI267" s="0"/>
      <c r="RMJ267" s="0"/>
      <c r="RMK267" s="0"/>
      <c r="RML267" s="0"/>
      <c r="RMM267" s="0"/>
      <c r="RMN267" s="0"/>
      <c r="RMO267" s="0"/>
      <c r="RMP267" s="0"/>
      <c r="RMQ267" s="0"/>
      <c r="RMR267" s="0"/>
      <c r="RMS267" s="0"/>
      <c r="RMT267" s="0"/>
      <c r="RMU267" s="0"/>
      <c r="RMV267" s="0"/>
      <c r="RMW267" s="0"/>
      <c r="RMX267" s="0"/>
      <c r="RMY267" s="0"/>
      <c r="RMZ267" s="0"/>
      <c r="RNA267" s="0"/>
      <c r="RNB267" s="0"/>
      <c r="RNC267" s="0"/>
      <c r="RND267" s="0"/>
      <c r="RNE267" s="0"/>
      <c r="RNF267" s="0"/>
      <c r="RNG267" s="0"/>
      <c r="RNH267" s="0"/>
      <c r="RNI267" s="0"/>
      <c r="RNJ267" s="0"/>
      <c r="RNK267" s="0"/>
      <c r="RNL267" s="0"/>
      <c r="RNM267" s="0"/>
      <c r="RNN267" s="0"/>
      <c r="RNO267" s="0"/>
      <c r="RNP267" s="0"/>
      <c r="RNQ267" s="0"/>
      <c r="RNR267" s="0"/>
      <c r="RNS267" s="0"/>
      <c r="RNT267" s="0"/>
      <c r="RNU267" s="0"/>
      <c r="RNV267" s="0"/>
      <c r="RNW267" s="0"/>
      <c r="RNX267" s="0"/>
      <c r="RNY267" s="0"/>
      <c r="RNZ267" s="0"/>
      <c r="ROA267" s="0"/>
      <c r="ROB267" s="0"/>
      <c r="ROC267" s="0"/>
      <c r="ROD267" s="0"/>
      <c r="ROE267" s="0"/>
      <c r="ROF267" s="0"/>
      <c r="ROG267" s="0"/>
      <c r="ROH267" s="0"/>
      <c r="ROI267" s="0"/>
      <c r="ROJ267" s="0"/>
      <c r="ROK267" s="0"/>
      <c r="ROL267" s="0"/>
      <c r="ROM267" s="0"/>
      <c r="RON267" s="0"/>
      <c r="ROO267" s="0"/>
      <c r="ROP267" s="0"/>
      <c r="ROQ267" s="0"/>
      <c r="ROR267" s="0"/>
      <c r="ROS267" s="0"/>
      <c r="ROT267" s="0"/>
      <c r="ROU267" s="0"/>
      <c r="ROV267" s="0"/>
      <c r="ROW267" s="0"/>
      <c r="ROX267" s="0"/>
      <c r="ROY267" s="0"/>
      <c r="ROZ267" s="0"/>
      <c r="RPA267" s="0"/>
      <c r="RPB267" s="0"/>
      <c r="RPC267" s="0"/>
      <c r="RPD267" s="0"/>
      <c r="RPE267" s="0"/>
      <c r="RPF267" s="0"/>
      <c r="RPG267" s="0"/>
      <c r="RPH267" s="0"/>
      <c r="RPI267" s="0"/>
      <c r="RPJ267" s="0"/>
      <c r="RPK267" s="0"/>
      <c r="RPL267" s="0"/>
      <c r="RPM267" s="0"/>
      <c r="RPN267" s="0"/>
      <c r="RPO267" s="0"/>
      <c r="RPP267" s="0"/>
      <c r="RPQ267" s="0"/>
      <c r="RPR267" s="0"/>
      <c r="RPS267" s="0"/>
      <c r="RPT267" s="0"/>
      <c r="RPU267" s="0"/>
      <c r="RPV267" s="0"/>
      <c r="RPW267" s="0"/>
      <c r="RPX267" s="0"/>
      <c r="RPY267" s="0"/>
      <c r="RPZ267" s="0"/>
      <c r="RQA267" s="0"/>
      <c r="RQB267" s="0"/>
      <c r="RQC267" s="0"/>
      <c r="RQD267" s="0"/>
      <c r="RQE267" s="0"/>
      <c r="RQF267" s="0"/>
      <c r="RQG267" s="0"/>
      <c r="RQH267" s="0"/>
      <c r="RQI267" s="0"/>
      <c r="RQJ267" s="0"/>
      <c r="RQK267" s="0"/>
      <c r="RQL267" s="0"/>
      <c r="RQM267" s="0"/>
      <c r="RQN267" s="0"/>
      <c r="RQO267" s="0"/>
      <c r="RQP267" s="0"/>
      <c r="RQQ267" s="0"/>
      <c r="RQR267" s="0"/>
      <c r="RQS267" s="0"/>
      <c r="RQT267" s="0"/>
      <c r="RQU267" s="0"/>
      <c r="RQV267" s="0"/>
      <c r="RQW267" s="0"/>
      <c r="RQX267" s="0"/>
      <c r="RQY267" s="0"/>
      <c r="RQZ267" s="0"/>
      <c r="RRA267" s="0"/>
      <c r="RRB267" s="0"/>
      <c r="RRC267" s="0"/>
      <c r="RRD267" s="0"/>
      <c r="RRE267" s="0"/>
      <c r="RRF267" s="0"/>
      <c r="RRG267" s="0"/>
      <c r="RRH267" s="0"/>
      <c r="RRI267" s="0"/>
      <c r="RRJ267" s="0"/>
      <c r="RRK267" s="0"/>
      <c r="RRL267" s="0"/>
      <c r="RRM267" s="0"/>
      <c r="RRN267" s="0"/>
      <c r="RRO267" s="0"/>
      <c r="RRP267" s="0"/>
      <c r="RRQ267" s="0"/>
      <c r="RRR267" s="0"/>
      <c r="RRS267" s="0"/>
      <c r="RRT267" s="0"/>
      <c r="RRU267" s="0"/>
      <c r="RRV267" s="0"/>
      <c r="RRW267" s="0"/>
      <c r="RRX267" s="0"/>
      <c r="RRY267" s="0"/>
      <c r="RRZ267" s="0"/>
      <c r="RSA267" s="0"/>
      <c r="RSB267" s="0"/>
      <c r="RSC267" s="0"/>
      <c r="RSD267" s="0"/>
      <c r="RSE267" s="0"/>
      <c r="RSF267" s="0"/>
      <c r="RSG267" s="0"/>
      <c r="RSH267" s="0"/>
      <c r="RSI267" s="0"/>
      <c r="RSJ267" s="0"/>
      <c r="RSK267" s="0"/>
      <c r="RSL267" s="0"/>
      <c r="RSM267" s="0"/>
      <c r="RSN267" s="0"/>
      <c r="RSO267" s="0"/>
      <c r="RSP267" s="0"/>
      <c r="RSQ267" s="0"/>
      <c r="RSR267" s="0"/>
      <c r="RSS267" s="0"/>
      <c r="RST267" s="0"/>
      <c r="RSU267" s="0"/>
      <c r="RSV267" s="0"/>
      <c r="RSW267" s="0"/>
      <c r="RSX267" s="0"/>
      <c r="RSY267" s="0"/>
      <c r="RSZ267" s="0"/>
      <c r="RTA267" s="0"/>
      <c r="RTB267" s="0"/>
      <c r="RTC267" s="0"/>
      <c r="RTD267" s="0"/>
      <c r="RTE267" s="0"/>
      <c r="RTF267" s="0"/>
      <c r="RTG267" s="0"/>
      <c r="RTH267" s="0"/>
      <c r="RTI267" s="0"/>
      <c r="RTJ267" s="0"/>
      <c r="RTK267" s="0"/>
      <c r="RTL267" s="0"/>
      <c r="RTM267" s="0"/>
      <c r="RTN267" s="0"/>
      <c r="RTO267" s="0"/>
      <c r="RTP267" s="0"/>
      <c r="RTQ267" s="0"/>
      <c r="RTR267" s="0"/>
      <c r="RTS267" s="0"/>
      <c r="RTT267" s="0"/>
      <c r="RTU267" s="0"/>
      <c r="RTV267" s="0"/>
      <c r="RTW267" s="0"/>
      <c r="RTX267" s="0"/>
      <c r="RTY267" s="0"/>
      <c r="RTZ267" s="0"/>
      <c r="RUA267" s="0"/>
      <c r="RUB267" s="0"/>
      <c r="RUC267" s="0"/>
      <c r="RUD267" s="0"/>
      <c r="RUE267" s="0"/>
      <c r="RUF267" s="0"/>
      <c r="RUG267" s="0"/>
      <c r="RUH267" s="0"/>
      <c r="RUI267" s="0"/>
      <c r="RUJ267" s="0"/>
      <c r="RUK267" s="0"/>
      <c r="RUL267" s="0"/>
      <c r="RUM267" s="0"/>
      <c r="RUN267" s="0"/>
      <c r="RUO267" s="0"/>
      <c r="RUP267" s="0"/>
      <c r="RUQ267" s="0"/>
      <c r="RUR267" s="0"/>
      <c r="RUS267" s="0"/>
      <c r="RUT267" s="0"/>
      <c r="RUU267" s="0"/>
      <c r="RUV267" s="0"/>
      <c r="RUW267" s="0"/>
      <c r="RUX267" s="0"/>
      <c r="RUY267" s="0"/>
      <c r="RUZ267" s="0"/>
      <c r="RVA267" s="0"/>
      <c r="RVB267" s="0"/>
      <c r="RVC267" s="0"/>
      <c r="RVD267" s="0"/>
      <c r="RVE267" s="0"/>
      <c r="RVF267" s="0"/>
      <c r="RVG267" s="0"/>
      <c r="RVH267" s="0"/>
      <c r="RVI267" s="0"/>
      <c r="RVJ267" s="0"/>
      <c r="RVK267" s="0"/>
      <c r="RVL267" s="0"/>
      <c r="RVM267" s="0"/>
      <c r="RVN267" s="0"/>
      <c r="RVO267" s="0"/>
      <c r="RVP267" s="0"/>
      <c r="RVQ267" s="0"/>
      <c r="RVR267" s="0"/>
      <c r="RVS267" s="0"/>
      <c r="RVT267" s="0"/>
      <c r="RVU267" s="0"/>
      <c r="RVV267" s="0"/>
      <c r="RVW267" s="0"/>
      <c r="RVX267" s="0"/>
      <c r="RVY267" s="0"/>
      <c r="RVZ267" s="0"/>
      <c r="RWA267" s="0"/>
      <c r="RWB267" s="0"/>
      <c r="RWC267" s="0"/>
      <c r="RWD267" s="0"/>
      <c r="RWE267" s="0"/>
      <c r="RWF267" s="0"/>
      <c r="RWG267" s="0"/>
      <c r="RWH267" s="0"/>
      <c r="RWI267" s="0"/>
      <c r="RWJ267" s="0"/>
      <c r="RWK267" s="0"/>
      <c r="RWL267" s="0"/>
      <c r="RWM267" s="0"/>
      <c r="RWN267" s="0"/>
      <c r="RWO267" s="0"/>
      <c r="RWP267" s="0"/>
      <c r="RWQ267" s="0"/>
      <c r="RWR267" s="0"/>
      <c r="RWS267" s="0"/>
      <c r="RWT267" s="0"/>
      <c r="RWU267" s="0"/>
      <c r="RWV267" s="0"/>
      <c r="RWW267" s="0"/>
      <c r="RWX267" s="0"/>
      <c r="RWY267" s="0"/>
      <c r="RWZ267" s="0"/>
      <c r="RXA267" s="0"/>
      <c r="RXB267" s="0"/>
      <c r="RXC267" s="0"/>
      <c r="RXD267" s="0"/>
      <c r="RXE267" s="0"/>
      <c r="RXF267" s="0"/>
      <c r="RXG267" s="0"/>
      <c r="RXH267" s="0"/>
      <c r="RXI267" s="0"/>
      <c r="RXJ267" s="0"/>
      <c r="RXK267" s="0"/>
      <c r="RXL267" s="0"/>
      <c r="RXM267" s="0"/>
      <c r="RXN267" s="0"/>
      <c r="RXO267" s="0"/>
      <c r="RXP267" s="0"/>
      <c r="RXQ267" s="0"/>
      <c r="RXR267" s="0"/>
      <c r="RXS267" s="0"/>
      <c r="RXT267" s="0"/>
      <c r="RXU267" s="0"/>
      <c r="RXV267" s="0"/>
      <c r="RXW267" s="0"/>
      <c r="RXX267" s="0"/>
      <c r="RXY267" s="0"/>
      <c r="RXZ267" s="0"/>
      <c r="RYA267" s="0"/>
      <c r="RYB267" s="0"/>
      <c r="RYC267" s="0"/>
      <c r="RYD267" s="0"/>
      <c r="RYE267" s="0"/>
      <c r="RYF267" s="0"/>
      <c r="RYG267" s="0"/>
      <c r="RYH267" s="0"/>
      <c r="RYI267" s="0"/>
      <c r="RYJ267" s="0"/>
      <c r="RYK267" s="0"/>
      <c r="RYL267" s="0"/>
      <c r="RYM267" s="0"/>
      <c r="RYN267" s="0"/>
      <c r="RYO267" s="0"/>
      <c r="RYP267" s="0"/>
      <c r="RYQ267" s="0"/>
      <c r="RYR267" s="0"/>
      <c r="RYS267" s="0"/>
      <c r="RYT267" s="0"/>
      <c r="RYU267" s="0"/>
      <c r="RYV267" s="0"/>
      <c r="RYW267" s="0"/>
      <c r="RYX267" s="0"/>
      <c r="RYY267" s="0"/>
      <c r="RYZ267" s="0"/>
      <c r="RZA267" s="0"/>
      <c r="RZB267" s="0"/>
      <c r="RZC267" s="0"/>
      <c r="RZD267" s="0"/>
      <c r="RZE267" s="0"/>
      <c r="RZF267" s="0"/>
      <c r="RZG267" s="0"/>
      <c r="RZH267" s="0"/>
      <c r="RZI267" s="0"/>
      <c r="RZJ267" s="0"/>
      <c r="RZK267" s="0"/>
      <c r="RZL267" s="0"/>
      <c r="RZM267" s="0"/>
      <c r="RZN267" s="0"/>
      <c r="RZO267" s="0"/>
      <c r="RZP267" s="0"/>
      <c r="RZQ267" s="0"/>
      <c r="RZR267" s="0"/>
      <c r="RZS267" s="0"/>
      <c r="RZT267" s="0"/>
      <c r="RZU267" s="0"/>
      <c r="RZV267" s="0"/>
      <c r="RZW267" s="0"/>
      <c r="RZX267" s="0"/>
      <c r="RZY267" s="0"/>
      <c r="RZZ267" s="0"/>
      <c r="SAA267" s="0"/>
      <c r="SAB267" s="0"/>
      <c r="SAC267" s="0"/>
      <c r="SAD267" s="0"/>
      <c r="SAE267" s="0"/>
      <c r="SAF267" s="0"/>
      <c r="SAG267" s="0"/>
      <c r="SAH267" s="0"/>
      <c r="SAI267" s="0"/>
      <c r="SAJ267" s="0"/>
      <c r="SAK267" s="0"/>
      <c r="SAL267" s="0"/>
      <c r="SAM267" s="0"/>
      <c r="SAN267" s="0"/>
      <c r="SAO267" s="0"/>
      <c r="SAP267" s="0"/>
      <c r="SAQ267" s="0"/>
      <c r="SAR267" s="0"/>
      <c r="SAS267" s="0"/>
      <c r="SAT267" s="0"/>
      <c r="SAU267" s="0"/>
      <c r="SAV267" s="0"/>
      <c r="SAW267" s="0"/>
      <c r="SAX267" s="0"/>
      <c r="SAY267" s="0"/>
      <c r="SAZ267" s="0"/>
      <c r="SBA267" s="0"/>
      <c r="SBB267" s="0"/>
      <c r="SBC267" s="0"/>
      <c r="SBD267" s="0"/>
      <c r="SBE267" s="0"/>
      <c r="SBF267" s="0"/>
      <c r="SBG267" s="0"/>
      <c r="SBH267" s="0"/>
      <c r="SBI267" s="0"/>
      <c r="SBJ267" s="0"/>
      <c r="SBK267" s="0"/>
      <c r="SBL267" s="0"/>
      <c r="SBM267" s="0"/>
      <c r="SBN267" s="0"/>
      <c r="SBO267" s="0"/>
      <c r="SBP267" s="0"/>
      <c r="SBQ267" s="0"/>
      <c r="SBR267" s="0"/>
      <c r="SBS267" s="0"/>
      <c r="SBT267" s="0"/>
      <c r="SBU267" s="0"/>
      <c r="SBV267" s="0"/>
      <c r="SBW267" s="0"/>
      <c r="SBX267" s="0"/>
      <c r="SBY267" s="0"/>
      <c r="SBZ267" s="0"/>
      <c r="SCA267" s="0"/>
      <c r="SCB267" s="0"/>
      <c r="SCC267" s="0"/>
      <c r="SCD267" s="0"/>
      <c r="SCE267" s="0"/>
      <c r="SCF267" s="0"/>
      <c r="SCG267" s="0"/>
      <c r="SCH267" s="0"/>
      <c r="SCI267" s="0"/>
      <c r="SCJ267" s="0"/>
      <c r="SCK267" s="0"/>
      <c r="SCL267" s="0"/>
      <c r="SCM267" s="0"/>
      <c r="SCN267" s="0"/>
      <c r="SCO267" s="0"/>
      <c r="SCP267" s="0"/>
      <c r="SCQ267" s="0"/>
      <c r="SCR267" s="0"/>
      <c r="SCS267" s="0"/>
      <c r="SCT267" s="0"/>
      <c r="SCU267" s="0"/>
      <c r="SCV267" s="0"/>
      <c r="SCW267" s="0"/>
      <c r="SCX267" s="0"/>
      <c r="SCY267" s="0"/>
      <c r="SCZ267" s="0"/>
      <c r="SDA267" s="0"/>
      <c r="SDB267" s="0"/>
      <c r="SDC267" s="0"/>
      <c r="SDD267" s="0"/>
      <c r="SDE267" s="0"/>
      <c r="SDF267" s="0"/>
      <c r="SDG267" s="0"/>
      <c r="SDH267" s="0"/>
      <c r="SDI267" s="0"/>
      <c r="SDJ267" s="0"/>
      <c r="SDK267" s="0"/>
      <c r="SDL267" s="0"/>
      <c r="SDM267" s="0"/>
      <c r="SDN267" s="0"/>
      <c r="SDO267" s="0"/>
      <c r="SDP267" s="0"/>
      <c r="SDQ267" s="0"/>
      <c r="SDR267" s="0"/>
      <c r="SDS267" s="0"/>
      <c r="SDT267" s="0"/>
      <c r="SDU267" s="0"/>
      <c r="SDV267" s="0"/>
      <c r="SDW267" s="0"/>
      <c r="SDX267" s="0"/>
      <c r="SDY267" s="0"/>
      <c r="SDZ267" s="0"/>
      <c r="SEA267" s="0"/>
      <c r="SEB267" s="0"/>
      <c r="SEC267" s="0"/>
      <c r="SED267" s="0"/>
      <c r="SEE267" s="0"/>
      <c r="SEF267" s="0"/>
      <c r="SEG267" s="0"/>
      <c r="SEH267" s="0"/>
      <c r="SEI267" s="0"/>
      <c r="SEJ267" s="0"/>
      <c r="SEK267" s="0"/>
      <c r="SEL267" s="0"/>
      <c r="SEM267" s="0"/>
      <c r="SEN267" s="0"/>
      <c r="SEO267" s="0"/>
      <c r="SEP267" s="0"/>
      <c r="SEQ267" s="0"/>
      <c r="SER267" s="0"/>
      <c r="SES267" s="0"/>
      <c r="SET267" s="0"/>
      <c r="SEU267" s="0"/>
      <c r="SEV267" s="0"/>
      <c r="SEW267" s="0"/>
      <c r="SEX267" s="0"/>
      <c r="SEY267" s="0"/>
      <c r="SEZ267" s="0"/>
      <c r="SFA267" s="0"/>
      <c r="SFB267" s="0"/>
      <c r="SFC267" s="0"/>
      <c r="SFD267" s="0"/>
      <c r="SFE267" s="0"/>
      <c r="SFF267" s="0"/>
      <c r="SFG267" s="0"/>
      <c r="SFH267" s="0"/>
      <c r="SFI267" s="0"/>
      <c r="SFJ267" s="0"/>
      <c r="SFK267" s="0"/>
      <c r="SFL267" s="0"/>
      <c r="SFM267" s="0"/>
      <c r="SFN267" s="0"/>
      <c r="SFO267" s="0"/>
      <c r="SFP267" s="0"/>
      <c r="SFQ267" s="0"/>
      <c r="SFR267" s="0"/>
      <c r="SFS267" s="0"/>
      <c r="SFT267" s="0"/>
      <c r="SFU267" s="0"/>
      <c r="SFV267" s="0"/>
      <c r="SFW267" s="0"/>
      <c r="SFX267" s="0"/>
      <c r="SFY267" s="0"/>
      <c r="SFZ267" s="0"/>
      <c r="SGA267" s="0"/>
      <c r="SGB267" s="0"/>
      <c r="SGC267" s="0"/>
      <c r="SGD267" s="0"/>
      <c r="SGE267" s="0"/>
      <c r="SGF267" s="0"/>
      <c r="SGG267" s="0"/>
      <c r="SGH267" s="0"/>
      <c r="SGI267" s="0"/>
      <c r="SGJ267" s="0"/>
      <c r="SGK267" s="0"/>
      <c r="SGL267" s="0"/>
      <c r="SGM267" s="0"/>
      <c r="SGN267" s="0"/>
      <c r="SGO267" s="0"/>
      <c r="SGP267" s="0"/>
      <c r="SGQ267" s="0"/>
      <c r="SGR267" s="0"/>
      <c r="SGS267" s="0"/>
      <c r="SGT267" s="0"/>
      <c r="SGU267" s="0"/>
      <c r="SGV267" s="0"/>
      <c r="SGW267" s="0"/>
      <c r="SGX267" s="0"/>
      <c r="SGY267" s="0"/>
      <c r="SGZ267" s="0"/>
      <c r="SHA267" s="0"/>
      <c r="SHB267" s="0"/>
      <c r="SHC267" s="0"/>
      <c r="SHD267" s="0"/>
      <c r="SHE267" s="0"/>
      <c r="SHF267" s="0"/>
      <c r="SHG267" s="0"/>
      <c r="SHH267" s="0"/>
      <c r="SHI267" s="0"/>
      <c r="SHJ267" s="0"/>
      <c r="SHK267" s="0"/>
      <c r="SHL267" s="0"/>
      <c r="SHM267" s="0"/>
      <c r="SHN267" s="0"/>
      <c r="SHO267" s="0"/>
      <c r="SHP267" s="0"/>
      <c r="SHQ267" s="0"/>
      <c r="SHR267" s="0"/>
      <c r="SHS267" s="0"/>
      <c r="SHT267" s="0"/>
      <c r="SHU267" s="0"/>
      <c r="SHV267" s="0"/>
      <c r="SHW267" s="0"/>
      <c r="SHX267" s="0"/>
      <c r="SHY267" s="0"/>
      <c r="SHZ267" s="0"/>
      <c r="SIA267" s="0"/>
      <c r="SIB267" s="0"/>
      <c r="SIC267" s="0"/>
      <c r="SID267" s="0"/>
      <c r="SIE267" s="0"/>
      <c r="SIF267" s="0"/>
      <c r="SIG267" s="0"/>
      <c r="SIH267" s="0"/>
      <c r="SII267" s="0"/>
      <c r="SIJ267" s="0"/>
      <c r="SIK267" s="0"/>
      <c r="SIL267" s="0"/>
      <c r="SIM267" s="0"/>
      <c r="SIN267" s="0"/>
      <c r="SIO267" s="0"/>
      <c r="SIP267" s="0"/>
      <c r="SIQ267" s="0"/>
      <c r="SIR267" s="0"/>
      <c r="SIS267" s="0"/>
      <c r="SIT267" s="0"/>
      <c r="SIU267" s="0"/>
      <c r="SIV267" s="0"/>
      <c r="SIW267" s="0"/>
      <c r="SIX267" s="0"/>
      <c r="SIY267" s="0"/>
      <c r="SIZ267" s="0"/>
      <c r="SJA267" s="0"/>
      <c r="SJB267" s="0"/>
      <c r="SJC267" s="0"/>
      <c r="SJD267" s="0"/>
      <c r="SJE267" s="0"/>
      <c r="SJF267" s="0"/>
      <c r="SJG267" s="0"/>
      <c r="SJH267" s="0"/>
      <c r="SJI267" s="0"/>
      <c r="SJJ267" s="0"/>
      <c r="SJK267" s="0"/>
      <c r="SJL267" s="0"/>
      <c r="SJM267" s="0"/>
      <c r="SJN267" s="0"/>
      <c r="SJO267" s="0"/>
      <c r="SJP267" s="0"/>
      <c r="SJQ267" s="0"/>
      <c r="SJR267" s="0"/>
      <c r="SJS267" s="0"/>
      <c r="SJT267" s="0"/>
      <c r="SJU267" s="0"/>
      <c r="SJV267" s="0"/>
      <c r="SJW267" s="0"/>
      <c r="SJX267" s="0"/>
      <c r="SJY267" s="0"/>
      <c r="SJZ267" s="0"/>
      <c r="SKA267" s="0"/>
      <c r="SKB267" s="0"/>
      <c r="SKC267" s="0"/>
      <c r="SKD267" s="0"/>
      <c r="SKE267" s="0"/>
      <c r="SKF267" s="0"/>
      <c r="SKG267" s="0"/>
      <c r="SKH267" s="0"/>
      <c r="SKI267" s="0"/>
      <c r="SKJ267" s="0"/>
      <c r="SKK267" s="0"/>
      <c r="SKL267" s="0"/>
      <c r="SKM267" s="0"/>
      <c r="SKN267" s="0"/>
      <c r="SKO267" s="0"/>
      <c r="SKP267" s="0"/>
      <c r="SKQ267" s="0"/>
      <c r="SKR267" s="0"/>
      <c r="SKS267" s="0"/>
      <c r="SKT267" s="0"/>
      <c r="SKU267" s="0"/>
      <c r="SKV267" s="0"/>
      <c r="SKW267" s="0"/>
      <c r="SKX267" s="0"/>
      <c r="SKY267" s="0"/>
      <c r="SKZ267" s="0"/>
      <c r="SLA267" s="0"/>
      <c r="SLB267" s="0"/>
      <c r="SLC267" s="0"/>
      <c r="SLD267" s="0"/>
      <c r="SLE267" s="0"/>
      <c r="SLF267" s="0"/>
      <c r="SLG267" s="0"/>
      <c r="SLH267" s="0"/>
      <c r="SLI267" s="0"/>
      <c r="SLJ267" s="0"/>
      <c r="SLK267" s="0"/>
      <c r="SLL267" s="0"/>
      <c r="SLM267" s="0"/>
      <c r="SLN267" s="0"/>
      <c r="SLO267" s="0"/>
      <c r="SLP267" s="0"/>
      <c r="SLQ267" s="0"/>
      <c r="SLR267" s="0"/>
      <c r="SLS267" s="0"/>
      <c r="SLT267" s="0"/>
      <c r="SLU267" s="0"/>
      <c r="SLV267" s="0"/>
      <c r="SLW267" s="0"/>
      <c r="SLX267" s="0"/>
      <c r="SLY267" s="0"/>
      <c r="SLZ267" s="0"/>
      <c r="SMA267" s="0"/>
      <c r="SMB267" s="0"/>
      <c r="SMC267" s="0"/>
      <c r="SMD267" s="0"/>
      <c r="SME267" s="0"/>
      <c r="SMF267" s="0"/>
      <c r="SMG267" s="0"/>
      <c r="SMH267" s="0"/>
      <c r="SMI267" s="0"/>
      <c r="SMJ267" s="0"/>
      <c r="SMK267" s="0"/>
      <c r="SML267" s="0"/>
      <c r="SMM267" s="0"/>
      <c r="SMN267" s="0"/>
      <c r="SMO267" s="0"/>
      <c r="SMP267" s="0"/>
      <c r="SMQ267" s="0"/>
      <c r="SMR267" s="0"/>
      <c r="SMS267" s="0"/>
      <c r="SMT267" s="0"/>
      <c r="SMU267" s="0"/>
      <c r="SMV267" s="0"/>
      <c r="SMW267" s="0"/>
      <c r="SMX267" s="0"/>
      <c r="SMY267" s="0"/>
      <c r="SMZ267" s="0"/>
      <c r="SNA267" s="0"/>
      <c r="SNB267" s="0"/>
      <c r="SNC267" s="0"/>
      <c r="SND267" s="0"/>
      <c r="SNE267" s="0"/>
      <c r="SNF267" s="0"/>
      <c r="SNG267" s="0"/>
      <c r="SNH267" s="0"/>
      <c r="SNI267" s="0"/>
      <c r="SNJ267" s="0"/>
      <c r="SNK267" s="0"/>
      <c r="SNL267" s="0"/>
      <c r="SNM267" s="0"/>
      <c r="SNN267" s="0"/>
      <c r="SNO267" s="0"/>
      <c r="SNP267" s="0"/>
      <c r="SNQ267" s="0"/>
      <c r="SNR267" s="0"/>
      <c r="SNS267" s="0"/>
      <c r="SNT267" s="0"/>
      <c r="SNU267" s="0"/>
      <c r="SNV267" s="0"/>
      <c r="SNW267" s="0"/>
      <c r="SNX267" s="0"/>
      <c r="SNY267" s="0"/>
      <c r="SNZ267" s="0"/>
      <c r="SOA267" s="0"/>
      <c r="SOB267" s="0"/>
      <c r="SOC267" s="0"/>
      <c r="SOD267" s="0"/>
      <c r="SOE267" s="0"/>
      <c r="SOF267" s="0"/>
      <c r="SOG267" s="0"/>
      <c r="SOH267" s="0"/>
      <c r="SOI267" s="0"/>
      <c r="SOJ267" s="0"/>
      <c r="SOK267" s="0"/>
      <c r="SOL267" s="0"/>
      <c r="SOM267" s="0"/>
      <c r="SON267" s="0"/>
      <c r="SOO267" s="0"/>
      <c r="SOP267" s="0"/>
      <c r="SOQ267" s="0"/>
      <c r="SOR267" s="0"/>
      <c r="SOS267" s="0"/>
      <c r="SOT267" s="0"/>
      <c r="SOU267" s="0"/>
      <c r="SOV267" s="0"/>
      <c r="SOW267" s="0"/>
      <c r="SOX267" s="0"/>
      <c r="SOY267" s="0"/>
      <c r="SOZ267" s="0"/>
      <c r="SPA267" s="0"/>
      <c r="SPB267" s="0"/>
      <c r="SPC267" s="0"/>
      <c r="SPD267" s="0"/>
      <c r="SPE267" s="0"/>
      <c r="SPF267" s="0"/>
      <c r="SPG267" s="0"/>
      <c r="SPH267" s="0"/>
      <c r="SPI267" s="0"/>
      <c r="SPJ267" s="0"/>
      <c r="SPK267" s="0"/>
      <c r="SPL267" s="0"/>
      <c r="SPM267" s="0"/>
      <c r="SPN267" s="0"/>
      <c r="SPO267" s="0"/>
      <c r="SPP267" s="0"/>
      <c r="SPQ267" s="0"/>
      <c r="SPR267" s="0"/>
      <c r="SPS267" s="0"/>
      <c r="SPT267" s="0"/>
      <c r="SPU267" s="0"/>
      <c r="SPV267" s="0"/>
      <c r="SPW267" s="0"/>
      <c r="SPX267" s="0"/>
      <c r="SPY267" s="0"/>
      <c r="SPZ267" s="0"/>
      <c r="SQA267" s="0"/>
      <c r="SQB267" s="0"/>
      <c r="SQC267" s="0"/>
      <c r="SQD267" s="0"/>
      <c r="SQE267" s="0"/>
      <c r="SQF267" s="0"/>
      <c r="SQG267" s="0"/>
      <c r="SQH267" s="0"/>
      <c r="SQI267" s="0"/>
      <c r="SQJ267" s="0"/>
      <c r="SQK267" s="0"/>
      <c r="SQL267" s="0"/>
      <c r="SQM267" s="0"/>
      <c r="SQN267" s="0"/>
      <c r="SQO267" s="0"/>
      <c r="SQP267" s="0"/>
      <c r="SQQ267" s="0"/>
      <c r="SQR267" s="0"/>
      <c r="SQS267" s="0"/>
      <c r="SQT267" s="0"/>
      <c r="SQU267" s="0"/>
      <c r="SQV267" s="0"/>
      <c r="SQW267" s="0"/>
      <c r="SQX267" s="0"/>
      <c r="SQY267" s="0"/>
      <c r="SQZ267" s="0"/>
      <c r="SRA267" s="0"/>
      <c r="SRB267" s="0"/>
      <c r="SRC267" s="0"/>
      <c r="SRD267" s="0"/>
      <c r="SRE267" s="0"/>
      <c r="SRF267" s="0"/>
      <c r="SRG267" s="0"/>
      <c r="SRH267" s="0"/>
      <c r="SRI267" s="0"/>
      <c r="SRJ267" s="0"/>
      <c r="SRK267" s="0"/>
      <c r="SRL267" s="0"/>
      <c r="SRM267" s="0"/>
      <c r="SRN267" s="0"/>
      <c r="SRO267" s="0"/>
      <c r="SRP267" s="0"/>
      <c r="SRQ267" s="0"/>
      <c r="SRR267" s="0"/>
      <c r="SRS267" s="0"/>
      <c r="SRT267" s="0"/>
      <c r="SRU267" s="0"/>
      <c r="SRV267" s="0"/>
      <c r="SRW267" s="0"/>
      <c r="SRX267" s="0"/>
      <c r="SRY267" s="0"/>
      <c r="SRZ267" s="0"/>
      <c r="SSA267" s="0"/>
      <c r="SSB267" s="0"/>
      <c r="SSC267" s="0"/>
      <c r="SSD267" s="0"/>
      <c r="SSE267" s="0"/>
      <c r="SSF267" s="0"/>
      <c r="SSG267" s="0"/>
      <c r="SSH267" s="0"/>
      <c r="SSI267" s="0"/>
      <c r="SSJ267" s="0"/>
      <c r="SSK267" s="0"/>
      <c r="SSL267" s="0"/>
      <c r="SSM267" s="0"/>
      <c r="SSN267" s="0"/>
      <c r="SSO267" s="0"/>
      <c r="SSP267" s="0"/>
      <c r="SSQ267" s="0"/>
      <c r="SSR267" s="0"/>
      <c r="SSS267" s="0"/>
      <c r="SST267" s="0"/>
      <c r="SSU267" s="0"/>
      <c r="SSV267" s="0"/>
      <c r="SSW267" s="0"/>
      <c r="SSX267" s="0"/>
      <c r="SSY267" s="0"/>
      <c r="SSZ267" s="0"/>
      <c r="STA267" s="0"/>
      <c r="STB267" s="0"/>
      <c r="STC267" s="0"/>
      <c r="STD267" s="0"/>
      <c r="STE267" s="0"/>
      <c r="STF267" s="0"/>
      <c r="STG267" s="0"/>
      <c r="STH267" s="0"/>
      <c r="STI267" s="0"/>
      <c r="STJ267" s="0"/>
      <c r="STK267" s="0"/>
      <c r="STL267" s="0"/>
      <c r="STM267" s="0"/>
      <c r="STN267" s="0"/>
      <c r="STO267" s="0"/>
      <c r="STP267" s="0"/>
      <c r="STQ267" s="0"/>
      <c r="STR267" s="0"/>
      <c r="STS267" s="0"/>
      <c r="STT267" s="0"/>
      <c r="STU267" s="0"/>
      <c r="STV267" s="0"/>
      <c r="STW267" s="0"/>
      <c r="STX267" s="0"/>
      <c r="STY267" s="0"/>
      <c r="STZ267" s="0"/>
      <c r="SUA267" s="0"/>
      <c r="SUB267" s="0"/>
      <c r="SUC267" s="0"/>
      <c r="SUD267" s="0"/>
      <c r="SUE267" s="0"/>
      <c r="SUF267" s="0"/>
      <c r="SUG267" s="0"/>
      <c r="SUH267" s="0"/>
      <c r="SUI267" s="0"/>
      <c r="SUJ267" s="0"/>
      <c r="SUK267" s="0"/>
      <c r="SUL267" s="0"/>
      <c r="SUM267" s="0"/>
      <c r="SUN267" s="0"/>
      <c r="SUO267" s="0"/>
      <c r="SUP267" s="0"/>
      <c r="SUQ267" s="0"/>
      <c r="SUR267" s="0"/>
      <c r="SUS267" s="0"/>
      <c r="SUT267" s="0"/>
      <c r="SUU267" s="0"/>
      <c r="SUV267" s="0"/>
      <c r="SUW267" s="0"/>
      <c r="SUX267" s="0"/>
      <c r="SUY267" s="0"/>
      <c r="SUZ267" s="0"/>
      <c r="SVA267" s="0"/>
      <c r="SVB267" s="0"/>
      <c r="SVC267" s="0"/>
      <c r="SVD267" s="0"/>
      <c r="SVE267" s="0"/>
      <c r="SVF267" s="0"/>
      <c r="SVG267" s="0"/>
      <c r="SVH267" s="0"/>
      <c r="SVI267" s="0"/>
      <c r="SVJ267" s="0"/>
      <c r="SVK267" s="0"/>
      <c r="SVL267" s="0"/>
      <c r="SVM267" s="0"/>
      <c r="SVN267" s="0"/>
      <c r="SVO267" s="0"/>
      <c r="SVP267" s="0"/>
      <c r="SVQ267" s="0"/>
      <c r="SVR267" s="0"/>
      <c r="SVS267" s="0"/>
      <c r="SVT267" s="0"/>
      <c r="SVU267" s="0"/>
      <c r="SVV267" s="0"/>
      <c r="SVW267" s="0"/>
      <c r="SVX267" s="0"/>
      <c r="SVY267" s="0"/>
      <c r="SVZ267" s="0"/>
      <c r="SWA267" s="0"/>
      <c r="SWB267" s="0"/>
      <c r="SWC267" s="0"/>
      <c r="SWD267" s="0"/>
      <c r="SWE267" s="0"/>
      <c r="SWF267" s="0"/>
      <c r="SWG267" s="0"/>
      <c r="SWH267" s="0"/>
      <c r="SWI267" s="0"/>
      <c r="SWJ267" s="0"/>
      <c r="SWK267" s="0"/>
      <c r="SWL267" s="0"/>
      <c r="SWM267" s="0"/>
      <c r="SWN267" s="0"/>
      <c r="SWO267" s="0"/>
      <c r="SWP267" s="0"/>
      <c r="SWQ267" s="0"/>
      <c r="SWR267" s="0"/>
      <c r="SWS267" s="0"/>
      <c r="SWT267" s="0"/>
      <c r="SWU267" s="0"/>
      <c r="SWV267" s="0"/>
      <c r="SWW267" s="0"/>
      <c r="SWX267" s="0"/>
      <c r="SWY267" s="0"/>
      <c r="SWZ267" s="0"/>
      <c r="SXA267" s="0"/>
      <c r="SXB267" s="0"/>
      <c r="SXC267" s="0"/>
      <c r="SXD267" s="0"/>
      <c r="SXE267" s="0"/>
      <c r="SXF267" s="0"/>
      <c r="SXG267" s="0"/>
      <c r="SXH267" s="0"/>
      <c r="SXI267" s="0"/>
      <c r="SXJ267" s="0"/>
      <c r="SXK267" s="0"/>
      <c r="SXL267" s="0"/>
      <c r="SXM267" s="0"/>
      <c r="SXN267" s="0"/>
      <c r="SXO267" s="0"/>
      <c r="SXP267" s="0"/>
      <c r="SXQ267" s="0"/>
      <c r="SXR267" s="0"/>
      <c r="SXS267" s="0"/>
      <c r="SXT267" s="0"/>
      <c r="SXU267" s="0"/>
      <c r="SXV267" s="0"/>
      <c r="SXW267" s="0"/>
      <c r="SXX267" s="0"/>
      <c r="SXY267" s="0"/>
      <c r="SXZ267" s="0"/>
      <c r="SYA267" s="0"/>
      <c r="SYB267" s="0"/>
      <c r="SYC267" s="0"/>
      <c r="SYD267" s="0"/>
      <c r="SYE267" s="0"/>
      <c r="SYF267" s="0"/>
      <c r="SYG267" s="0"/>
      <c r="SYH267" s="0"/>
      <c r="SYI267" s="0"/>
      <c r="SYJ267" s="0"/>
      <c r="SYK267" s="0"/>
      <c r="SYL267" s="0"/>
      <c r="SYM267" s="0"/>
      <c r="SYN267" s="0"/>
      <c r="SYO267" s="0"/>
      <c r="SYP267" s="0"/>
      <c r="SYQ267" s="0"/>
      <c r="SYR267" s="0"/>
      <c r="SYS267" s="0"/>
      <c r="SYT267" s="0"/>
      <c r="SYU267" s="0"/>
      <c r="SYV267" s="0"/>
      <c r="SYW267" s="0"/>
      <c r="SYX267" s="0"/>
      <c r="SYY267" s="0"/>
      <c r="SYZ267" s="0"/>
      <c r="SZA267" s="0"/>
      <c r="SZB267" s="0"/>
      <c r="SZC267" s="0"/>
      <c r="SZD267" s="0"/>
      <c r="SZE267" s="0"/>
      <c r="SZF267" s="0"/>
      <c r="SZG267" s="0"/>
      <c r="SZH267" s="0"/>
      <c r="SZI267" s="0"/>
      <c r="SZJ267" s="0"/>
      <c r="SZK267" s="0"/>
      <c r="SZL267" s="0"/>
      <c r="SZM267" s="0"/>
      <c r="SZN267" s="0"/>
      <c r="SZO267" s="0"/>
      <c r="SZP267" s="0"/>
      <c r="SZQ267" s="0"/>
      <c r="SZR267" s="0"/>
      <c r="SZS267" s="0"/>
      <c r="SZT267" s="0"/>
      <c r="SZU267" s="0"/>
      <c r="SZV267" s="0"/>
      <c r="SZW267" s="0"/>
      <c r="SZX267" s="0"/>
      <c r="SZY267" s="0"/>
      <c r="SZZ267" s="0"/>
      <c r="TAA267" s="0"/>
      <c r="TAB267" s="0"/>
      <c r="TAC267" s="0"/>
      <c r="TAD267" s="0"/>
      <c r="TAE267" s="0"/>
      <c r="TAF267" s="0"/>
      <c r="TAG267" s="0"/>
      <c r="TAH267" s="0"/>
      <c r="TAI267" s="0"/>
      <c r="TAJ267" s="0"/>
      <c r="TAK267" s="0"/>
      <c r="TAL267" s="0"/>
      <c r="TAM267" s="0"/>
      <c r="TAN267" s="0"/>
      <c r="TAO267" s="0"/>
      <c r="TAP267" s="0"/>
      <c r="TAQ267" s="0"/>
      <c r="TAR267" s="0"/>
      <c r="TAS267" s="0"/>
      <c r="TAT267" s="0"/>
      <c r="TAU267" s="0"/>
      <c r="TAV267" s="0"/>
      <c r="TAW267" s="0"/>
      <c r="TAX267" s="0"/>
      <c r="TAY267" s="0"/>
      <c r="TAZ267" s="0"/>
      <c r="TBA267" s="0"/>
      <c r="TBB267" s="0"/>
      <c r="TBC267" s="0"/>
      <c r="TBD267" s="0"/>
      <c r="TBE267" s="0"/>
      <c r="TBF267" s="0"/>
      <c r="TBG267" s="0"/>
      <c r="TBH267" s="0"/>
      <c r="TBI267" s="0"/>
      <c r="TBJ267" s="0"/>
      <c r="TBK267" s="0"/>
      <c r="TBL267" s="0"/>
      <c r="TBM267" s="0"/>
      <c r="TBN267" s="0"/>
      <c r="TBO267" s="0"/>
      <c r="TBP267" s="0"/>
      <c r="TBQ267" s="0"/>
      <c r="TBR267" s="0"/>
      <c r="TBS267" s="0"/>
      <c r="TBT267" s="0"/>
      <c r="TBU267" s="0"/>
      <c r="TBV267" s="0"/>
      <c r="TBW267" s="0"/>
      <c r="TBX267" s="0"/>
      <c r="TBY267" s="0"/>
      <c r="TBZ267" s="0"/>
      <c r="TCA267" s="0"/>
      <c r="TCB267" s="0"/>
      <c r="TCC267" s="0"/>
      <c r="TCD267" s="0"/>
      <c r="TCE267" s="0"/>
      <c r="TCF267" s="0"/>
      <c r="TCG267" s="0"/>
      <c r="TCH267" s="0"/>
      <c r="TCI267" s="0"/>
      <c r="TCJ267" s="0"/>
      <c r="TCK267" s="0"/>
      <c r="TCL267" s="0"/>
      <c r="TCM267" s="0"/>
      <c r="TCN267" s="0"/>
      <c r="TCO267" s="0"/>
      <c r="TCP267" s="0"/>
      <c r="TCQ267" s="0"/>
      <c r="TCR267" s="0"/>
      <c r="TCS267" s="0"/>
      <c r="TCT267" s="0"/>
      <c r="TCU267" s="0"/>
      <c r="TCV267" s="0"/>
      <c r="TCW267" s="0"/>
      <c r="TCX267" s="0"/>
      <c r="TCY267" s="0"/>
      <c r="TCZ267" s="0"/>
      <c r="TDA267" s="0"/>
      <c r="TDB267" s="0"/>
      <c r="TDC267" s="0"/>
      <c r="TDD267" s="0"/>
      <c r="TDE267" s="0"/>
      <c r="TDF267" s="0"/>
      <c r="TDG267" s="0"/>
      <c r="TDH267" s="0"/>
      <c r="TDI267" s="0"/>
      <c r="TDJ267" s="0"/>
      <c r="TDK267" s="0"/>
      <c r="TDL267" s="0"/>
      <c r="TDM267" s="0"/>
      <c r="TDN267" s="0"/>
      <c r="TDO267" s="0"/>
      <c r="TDP267" s="0"/>
      <c r="TDQ267" s="0"/>
      <c r="TDR267" s="0"/>
      <c r="TDS267" s="0"/>
      <c r="TDT267" s="0"/>
      <c r="TDU267" s="0"/>
      <c r="TDV267" s="0"/>
      <c r="TDW267" s="0"/>
      <c r="TDX267" s="0"/>
      <c r="TDY267" s="0"/>
      <c r="TDZ267" s="0"/>
      <c r="TEA267" s="0"/>
      <c r="TEB267" s="0"/>
      <c r="TEC267" s="0"/>
      <c r="TED267" s="0"/>
      <c r="TEE267" s="0"/>
      <c r="TEF267" s="0"/>
      <c r="TEG267" s="0"/>
      <c r="TEH267" s="0"/>
      <c r="TEI267" s="0"/>
      <c r="TEJ267" s="0"/>
      <c r="TEK267" s="0"/>
      <c r="TEL267" s="0"/>
      <c r="TEM267" s="0"/>
      <c r="TEN267" s="0"/>
      <c r="TEO267" s="0"/>
      <c r="TEP267" s="0"/>
      <c r="TEQ267" s="0"/>
      <c r="TER267" s="0"/>
      <c r="TES267" s="0"/>
      <c r="TET267" s="0"/>
      <c r="TEU267" s="0"/>
      <c r="TEV267" s="0"/>
      <c r="TEW267" s="0"/>
      <c r="TEX267" s="0"/>
      <c r="TEY267" s="0"/>
      <c r="TEZ267" s="0"/>
      <c r="TFA267" s="0"/>
      <c r="TFB267" s="0"/>
      <c r="TFC267" s="0"/>
      <c r="TFD267" s="0"/>
      <c r="TFE267" s="0"/>
      <c r="TFF267" s="0"/>
      <c r="TFG267" s="0"/>
      <c r="TFH267" s="0"/>
      <c r="TFI267" s="0"/>
      <c r="TFJ267" s="0"/>
      <c r="TFK267" s="0"/>
      <c r="TFL267" s="0"/>
      <c r="TFM267" s="0"/>
      <c r="TFN267" s="0"/>
      <c r="TFO267" s="0"/>
      <c r="TFP267" s="0"/>
      <c r="TFQ267" s="0"/>
      <c r="TFR267" s="0"/>
      <c r="TFS267" s="0"/>
      <c r="TFT267" s="0"/>
      <c r="TFU267" s="0"/>
      <c r="TFV267" s="0"/>
      <c r="TFW267" s="0"/>
      <c r="TFX267" s="0"/>
      <c r="TFY267" s="0"/>
      <c r="TFZ267" s="0"/>
      <c r="TGA267" s="0"/>
      <c r="TGB267" s="0"/>
      <c r="TGC267" s="0"/>
      <c r="TGD267" s="0"/>
      <c r="TGE267" s="0"/>
      <c r="TGF267" s="0"/>
      <c r="TGG267" s="0"/>
      <c r="TGH267" s="0"/>
      <c r="TGI267" s="0"/>
      <c r="TGJ267" s="0"/>
      <c r="TGK267" s="0"/>
      <c r="TGL267" s="0"/>
      <c r="TGM267" s="0"/>
      <c r="TGN267" s="0"/>
      <c r="TGO267" s="0"/>
      <c r="TGP267" s="0"/>
      <c r="TGQ267" s="0"/>
      <c r="TGR267" s="0"/>
      <c r="TGS267" s="0"/>
      <c r="TGT267" s="0"/>
      <c r="TGU267" s="0"/>
      <c r="TGV267" s="0"/>
      <c r="TGW267" s="0"/>
      <c r="TGX267" s="0"/>
      <c r="TGY267" s="0"/>
      <c r="TGZ267" s="0"/>
      <c r="THA267" s="0"/>
      <c r="THB267" s="0"/>
      <c r="THC267" s="0"/>
      <c r="THD267" s="0"/>
      <c r="THE267" s="0"/>
      <c r="THF267" s="0"/>
      <c r="THG267" s="0"/>
      <c r="THH267" s="0"/>
      <c r="THI267" s="0"/>
      <c r="THJ267" s="0"/>
      <c r="THK267" s="0"/>
      <c r="THL267" s="0"/>
      <c r="THM267" s="0"/>
      <c r="THN267" s="0"/>
      <c r="THO267" s="0"/>
      <c r="THP267" s="0"/>
      <c r="THQ267" s="0"/>
      <c r="THR267" s="0"/>
      <c r="THS267" s="0"/>
      <c r="THT267" s="0"/>
      <c r="THU267" s="0"/>
      <c r="THV267" s="0"/>
      <c r="THW267" s="0"/>
      <c r="THX267" s="0"/>
      <c r="THY267" s="0"/>
      <c r="THZ267" s="0"/>
      <c r="TIA267" s="0"/>
      <c r="TIB267" s="0"/>
      <c r="TIC267" s="0"/>
      <c r="TID267" s="0"/>
      <c r="TIE267" s="0"/>
      <c r="TIF267" s="0"/>
      <c r="TIG267" s="0"/>
      <c r="TIH267" s="0"/>
      <c r="TII267" s="0"/>
      <c r="TIJ267" s="0"/>
      <c r="TIK267" s="0"/>
      <c r="TIL267" s="0"/>
      <c r="TIM267" s="0"/>
      <c r="TIN267" s="0"/>
      <c r="TIO267" s="0"/>
      <c r="TIP267" s="0"/>
      <c r="TIQ267" s="0"/>
      <c r="TIR267" s="0"/>
      <c r="TIS267" s="0"/>
      <c r="TIT267" s="0"/>
      <c r="TIU267" s="0"/>
      <c r="TIV267" s="0"/>
      <c r="TIW267" s="0"/>
      <c r="TIX267" s="0"/>
      <c r="TIY267" s="0"/>
      <c r="TIZ267" s="0"/>
      <c r="TJA267" s="0"/>
      <c r="TJB267" s="0"/>
      <c r="TJC267" s="0"/>
      <c r="TJD267" s="0"/>
      <c r="TJE267" s="0"/>
      <c r="TJF267" s="0"/>
      <c r="TJG267" s="0"/>
      <c r="TJH267" s="0"/>
      <c r="TJI267" s="0"/>
      <c r="TJJ267" s="0"/>
      <c r="TJK267" s="0"/>
      <c r="TJL267" s="0"/>
      <c r="TJM267" s="0"/>
      <c r="TJN267" s="0"/>
      <c r="TJO267" s="0"/>
      <c r="TJP267" s="0"/>
      <c r="TJQ267" s="0"/>
      <c r="TJR267" s="0"/>
      <c r="TJS267" s="0"/>
      <c r="TJT267" s="0"/>
      <c r="TJU267" s="0"/>
      <c r="TJV267" s="0"/>
      <c r="TJW267" s="0"/>
      <c r="TJX267" s="0"/>
      <c r="TJY267" s="0"/>
      <c r="TJZ267" s="0"/>
      <c r="TKA267" s="0"/>
      <c r="TKB267" s="0"/>
      <c r="TKC267" s="0"/>
      <c r="TKD267" s="0"/>
      <c r="TKE267" s="0"/>
      <c r="TKF267" s="0"/>
      <c r="TKG267" s="0"/>
      <c r="TKH267" s="0"/>
      <c r="TKI267" s="0"/>
      <c r="TKJ267" s="0"/>
      <c r="TKK267" s="0"/>
      <c r="TKL267" s="0"/>
      <c r="TKM267" s="0"/>
      <c r="TKN267" s="0"/>
      <c r="TKO267" s="0"/>
      <c r="TKP267" s="0"/>
      <c r="TKQ267" s="0"/>
      <c r="TKR267" s="0"/>
      <c r="TKS267" s="0"/>
      <c r="TKT267" s="0"/>
      <c r="TKU267" s="0"/>
      <c r="TKV267" s="0"/>
      <c r="TKW267" s="0"/>
      <c r="TKX267" s="0"/>
      <c r="TKY267" s="0"/>
      <c r="TKZ267" s="0"/>
      <c r="TLA267" s="0"/>
      <c r="TLB267" s="0"/>
      <c r="TLC267" s="0"/>
      <c r="TLD267" s="0"/>
      <c r="TLE267" s="0"/>
      <c r="TLF267" s="0"/>
      <c r="TLG267" s="0"/>
      <c r="TLH267" s="0"/>
      <c r="TLI267" s="0"/>
      <c r="TLJ267" s="0"/>
      <c r="TLK267" s="0"/>
      <c r="TLL267" s="0"/>
      <c r="TLM267" s="0"/>
      <c r="TLN267" s="0"/>
      <c r="TLO267" s="0"/>
      <c r="TLP267" s="0"/>
      <c r="TLQ267" s="0"/>
      <c r="TLR267" s="0"/>
      <c r="TLS267" s="0"/>
      <c r="TLT267" s="0"/>
      <c r="TLU267" s="0"/>
      <c r="TLV267" s="0"/>
      <c r="TLW267" s="0"/>
      <c r="TLX267" s="0"/>
      <c r="TLY267" s="0"/>
      <c r="TLZ267" s="0"/>
      <c r="TMA267" s="0"/>
      <c r="TMB267" s="0"/>
      <c r="TMC267" s="0"/>
      <c r="TMD267" s="0"/>
      <c r="TME267" s="0"/>
      <c r="TMF267" s="0"/>
      <c r="TMG267" s="0"/>
      <c r="TMH267" s="0"/>
      <c r="TMI267" s="0"/>
      <c r="TMJ267" s="0"/>
      <c r="TMK267" s="0"/>
      <c r="TML267" s="0"/>
      <c r="TMM267" s="0"/>
      <c r="TMN267" s="0"/>
      <c r="TMO267" s="0"/>
      <c r="TMP267" s="0"/>
      <c r="TMQ267" s="0"/>
      <c r="TMR267" s="0"/>
      <c r="TMS267" s="0"/>
      <c r="TMT267" s="0"/>
      <c r="TMU267" s="0"/>
      <c r="TMV267" s="0"/>
      <c r="TMW267" s="0"/>
      <c r="TMX267" s="0"/>
      <c r="TMY267" s="0"/>
      <c r="TMZ267" s="0"/>
      <c r="TNA267" s="0"/>
      <c r="TNB267" s="0"/>
      <c r="TNC267" s="0"/>
      <c r="TND267" s="0"/>
      <c r="TNE267" s="0"/>
      <c r="TNF267" s="0"/>
      <c r="TNG267" s="0"/>
      <c r="TNH267" s="0"/>
      <c r="TNI267" s="0"/>
      <c r="TNJ267" s="0"/>
      <c r="TNK267" s="0"/>
      <c r="TNL267" s="0"/>
      <c r="TNM267" s="0"/>
      <c r="TNN267" s="0"/>
      <c r="TNO267" s="0"/>
      <c r="TNP267" s="0"/>
      <c r="TNQ267" s="0"/>
      <c r="TNR267" s="0"/>
      <c r="TNS267" s="0"/>
      <c r="TNT267" s="0"/>
      <c r="TNU267" s="0"/>
      <c r="TNV267" s="0"/>
      <c r="TNW267" s="0"/>
      <c r="TNX267" s="0"/>
      <c r="TNY267" s="0"/>
      <c r="TNZ267" s="0"/>
      <c r="TOA267" s="0"/>
      <c r="TOB267" s="0"/>
      <c r="TOC267" s="0"/>
      <c r="TOD267" s="0"/>
      <c r="TOE267" s="0"/>
      <c r="TOF267" s="0"/>
      <c r="TOG267" s="0"/>
      <c r="TOH267" s="0"/>
      <c r="TOI267" s="0"/>
      <c r="TOJ267" s="0"/>
      <c r="TOK267" s="0"/>
      <c r="TOL267" s="0"/>
      <c r="TOM267" s="0"/>
      <c r="TON267" s="0"/>
      <c r="TOO267" s="0"/>
      <c r="TOP267" s="0"/>
      <c r="TOQ267" s="0"/>
      <c r="TOR267" s="0"/>
      <c r="TOS267" s="0"/>
      <c r="TOT267" s="0"/>
      <c r="TOU267" s="0"/>
      <c r="TOV267" s="0"/>
      <c r="TOW267" s="0"/>
      <c r="TOX267" s="0"/>
      <c r="TOY267" s="0"/>
      <c r="TOZ267" s="0"/>
      <c r="TPA267" s="0"/>
      <c r="TPB267" s="0"/>
      <c r="TPC267" s="0"/>
      <c r="TPD267" s="0"/>
      <c r="TPE267" s="0"/>
      <c r="TPF267" s="0"/>
      <c r="TPG267" s="0"/>
      <c r="TPH267" s="0"/>
      <c r="TPI267" s="0"/>
      <c r="TPJ267" s="0"/>
      <c r="TPK267" s="0"/>
      <c r="TPL267" s="0"/>
      <c r="TPM267" s="0"/>
      <c r="TPN267" s="0"/>
      <c r="TPO267" s="0"/>
      <c r="TPP267" s="0"/>
      <c r="TPQ267" s="0"/>
      <c r="TPR267" s="0"/>
      <c r="TPS267" s="0"/>
      <c r="TPT267" s="0"/>
      <c r="TPU267" s="0"/>
      <c r="TPV267" s="0"/>
      <c r="TPW267" s="0"/>
      <c r="TPX267" s="0"/>
      <c r="TPY267" s="0"/>
      <c r="TPZ267" s="0"/>
      <c r="TQA267" s="0"/>
      <c r="TQB267" s="0"/>
      <c r="TQC267" s="0"/>
      <c r="TQD267" s="0"/>
      <c r="TQE267" s="0"/>
      <c r="TQF267" s="0"/>
      <c r="TQG267" s="0"/>
      <c r="TQH267" s="0"/>
      <c r="TQI267" s="0"/>
      <c r="TQJ267" s="0"/>
      <c r="TQK267" s="0"/>
      <c r="TQL267" s="0"/>
      <c r="TQM267" s="0"/>
      <c r="TQN267" s="0"/>
      <c r="TQO267" s="0"/>
      <c r="TQP267" s="0"/>
      <c r="TQQ267" s="0"/>
      <c r="TQR267" s="0"/>
      <c r="TQS267" s="0"/>
      <c r="TQT267" s="0"/>
      <c r="TQU267" s="0"/>
      <c r="TQV267" s="0"/>
      <c r="TQW267" s="0"/>
      <c r="TQX267" s="0"/>
      <c r="TQY267" s="0"/>
      <c r="TQZ267" s="0"/>
      <c r="TRA267" s="0"/>
      <c r="TRB267" s="0"/>
      <c r="TRC267" s="0"/>
      <c r="TRD267" s="0"/>
      <c r="TRE267" s="0"/>
      <c r="TRF267" s="0"/>
      <c r="TRG267" s="0"/>
      <c r="TRH267" s="0"/>
      <c r="TRI267" s="0"/>
      <c r="TRJ267" s="0"/>
      <c r="TRK267" s="0"/>
      <c r="TRL267" s="0"/>
      <c r="TRM267" s="0"/>
      <c r="TRN267" s="0"/>
      <c r="TRO267" s="0"/>
      <c r="TRP267" s="0"/>
      <c r="TRQ267" s="0"/>
      <c r="TRR267" s="0"/>
      <c r="TRS267" s="0"/>
      <c r="TRT267" s="0"/>
      <c r="TRU267" s="0"/>
      <c r="TRV267" s="0"/>
      <c r="TRW267" s="0"/>
      <c r="TRX267" s="0"/>
      <c r="TRY267" s="0"/>
      <c r="TRZ267" s="0"/>
      <c r="TSA267" s="0"/>
      <c r="TSB267" s="0"/>
      <c r="TSC267" s="0"/>
      <c r="TSD267" s="0"/>
      <c r="TSE267" s="0"/>
      <c r="TSF267" s="0"/>
      <c r="TSG267" s="0"/>
      <c r="TSH267" s="0"/>
      <c r="TSI267" s="0"/>
      <c r="TSJ267" s="0"/>
      <c r="TSK267" s="0"/>
      <c r="TSL267" s="0"/>
      <c r="TSM267" s="0"/>
      <c r="TSN267" s="0"/>
      <c r="TSO267" s="0"/>
      <c r="TSP267" s="0"/>
      <c r="TSQ267" s="0"/>
      <c r="TSR267" s="0"/>
      <c r="TSS267" s="0"/>
      <c r="TST267" s="0"/>
      <c r="TSU267" s="0"/>
      <c r="TSV267" s="0"/>
      <c r="TSW267" s="0"/>
      <c r="TSX267" s="0"/>
      <c r="TSY267" s="0"/>
      <c r="TSZ267" s="0"/>
      <c r="TTA267" s="0"/>
      <c r="TTB267" s="0"/>
      <c r="TTC267" s="0"/>
      <c r="TTD267" s="0"/>
      <c r="TTE267" s="0"/>
      <c r="TTF267" s="0"/>
      <c r="TTG267" s="0"/>
      <c r="TTH267" s="0"/>
      <c r="TTI267" s="0"/>
      <c r="TTJ267" s="0"/>
      <c r="TTK267" s="0"/>
      <c r="TTL267" s="0"/>
      <c r="TTM267" s="0"/>
      <c r="TTN267" s="0"/>
      <c r="TTO267" s="0"/>
      <c r="TTP267" s="0"/>
      <c r="TTQ267" s="0"/>
      <c r="TTR267" s="0"/>
      <c r="TTS267" s="0"/>
      <c r="TTT267" s="0"/>
      <c r="TTU267" s="0"/>
      <c r="TTV267" s="0"/>
      <c r="TTW267" s="0"/>
      <c r="TTX267" s="0"/>
      <c r="TTY267" s="0"/>
      <c r="TTZ267" s="0"/>
      <c r="TUA267" s="0"/>
      <c r="TUB267" s="0"/>
      <c r="TUC267" s="0"/>
      <c r="TUD267" s="0"/>
      <c r="TUE267" s="0"/>
      <c r="TUF267" s="0"/>
      <c r="TUG267" s="0"/>
      <c r="TUH267" s="0"/>
      <c r="TUI267" s="0"/>
      <c r="TUJ267" s="0"/>
      <c r="TUK267" s="0"/>
      <c r="TUL267" s="0"/>
      <c r="TUM267" s="0"/>
      <c r="TUN267" s="0"/>
      <c r="TUO267" s="0"/>
      <c r="TUP267" s="0"/>
      <c r="TUQ267" s="0"/>
      <c r="TUR267" s="0"/>
      <c r="TUS267" s="0"/>
      <c r="TUT267" s="0"/>
      <c r="TUU267" s="0"/>
      <c r="TUV267" s="0"/>
      <c r="TUW267" s="0"/>
      <c r="TUX267" s="0"/>
      <c r="TUY267" s="0"/>
      <c r="TUZ267" s="0"/>
      <c r="TVA267" s="0"/>
      <c r="TVB267" s="0"/>
      <c r="TVC267" s="0"/>
      <c r="TVD267" s="0"/>
      <c r="TVE267" s="0"/>
      <c r="TVF267" s="0"/>
      <c r="TVG267" s="0"/>
      <c r="TVH267" s="0"/>
      <c r="TVI267" s="0"/>
      <c r="TVJ267" s="0"/>
      <c r="TVK267" s="0"/>
      <c r="TVL267" s="0"/>
      <c r="TVM267" s="0"/>
      <c r="TVN267" s="0"/>
      <c r="TVO267" s="0"/>
      <c r="TVP267" s="0"/>
      <c r="TVQ267" s="0"/>
      <c r="TVR267" s="0"/>
      <c r="TVS267" s="0"/>
      <c r="TVT267" s="0"/>
      <c r="TVU267" s="0"/>
      <c r="TVV267" s="0"/>
      <c r="TVW267" s="0"/>
      <c r="TVX267" s="0"/>
      <c r="TVY267" s="0"/>
      <c r="TVZ267" s="0"/>
      <c r="TWA267" s="0"/>
      <c r="TWB267" s="0"/>
      <c r="TWC267" s="0"/>
      <c r="TWD267" s="0"/>
      <c r="TWE267" s="0"/>
      <c r="TWF267" s="0"/>
      <c r="TWG267" s="0"/>
      <c r="TWH267" s="0"/>
      <c r="TWI267" s="0"/>
      <c r="TWJ267" s="0"/>
      <c r="TWK267" s="0"/>
      <c r="TWL267" s="0"/>
      <c r="TWM267" s="0"/>
      <c r="TWN267" s="0"/>
      <c r="TWO267" s="0"/>
      <c r="TWP267" s="0"/>
      <c r="TWQ267" s="0"/>
      <c r="TWR267" s="0"/>
      <c r="TWS267" s="0"/>
      <c r="TWT267" s="0"/>
      <c r="TWU267" s="0"/>
      <c r="TWV267" s="0"/>
      <c r="TWW267" s="0"/>
      <c r="TWX267" s="0"/>
      <c r="TWY267" s="0"/>
      <c r="TWZ267" s="0"/>
      <c r="TXA267" s="0"/>
      <c r="TXB267" s="0"/>
      <c r="TXC267" s="0"/>
      <c r="TXD267" s="0"/>
      <c r="TXE267" s="0"/>
      <c r="TXF267" s="0"/>
      <c r="TXG267" s="0"/>
      <c r="TXH267" s="0"/>
      <c r="TXI267" s="0"/>
      <c r="TXJ267" s="0"/>
      <c r="TXK267" s="0"/>
      <c r="TXL267" s="0"/>
      <c r="TXM267" s="0"/>
      <c r="TXN267" s="0"/>
      <c r="TXO267" s="0"/>
      <c r="TXP267" s="0"/>
      <c r="TXQ267" s="0"/>
      <c r="TXR267" s="0"/>
      <c r="TXS267" s="0"/>
      <c r="TXT267" s="0"/>
      <c r="TXU267" s="0"/>
      <c r="TXV267" s="0"/>
      <c r="TXW267" s="0"/>
      <c r="TXX267" s="0"/>
      <c r="TXY267" s="0"/>
      <c r="TXZ267" s="0"/>
      <c r="TYA267" s="0"/>
      <c r="TYB267" s="0"/>
      <c r="TYC267" s="0"/>
      <c r="TYD267" s="0"/>
      <c r="TYE267" s="0"/>
      <c r="TYF267" s="0"/>
      <c r="TYG267" s="0"/>
      <c r="TYH267" s="0"/>
      <c r="TYI267" s="0"/>
      <c r="TYJ267" s="0"/>
      <c r="TYK267" s="0"/>
      <c r="TYL267" s="0"/>
      <c r="TYM267" s="0"/>
      <c r="TYN267" s="0"/>
      <c r="TYO267" s="0"/>
      <c r="TYP267" s="0"/>
      <c r="TYQ267" s="0"/>
      <c r="TYR267" s="0"/>
      <c r="TYS267" s="0"/>
      <c r="TYT267" s="0"/>
      <c r="TYU267" s="0"/>
      <c r="TYV267" s="0"/>
      <c r="TYW267" s="0"/>
      <c r="TYX267" s="0"/>
      <c r="TYY267" s="0"/>
      <c r="TYZ267" s="0"/>
      <c r="TZA267" s="0"/>
      <c r="TZB267" s="0"/>
      <c r="TZC267" s="0"/>
      <c r="TZD267" s="0"/>
      <c r="TZE267" s="0"/>
      <c r="TZF267" s="0"/>
      <c r="TZG267" s="0"/>
      <c r="TZH267" s="0"/>
      <c r="TZI267" s="0"/>
      <c r="TZJ267" s="0"/>
      <c r="TZK267" s="0"/>
      <c r="TZL267" s="0"/>
      <c r="TZM267" s="0"/>
      <c r="TZN267" s="0"/>
      <c r="TZO267" s="0"/>
      <c r="TZP267" s="0"/>
      <c r="TZQ267" s="0"/>
      <c r="TZR267" s="0"/>
      <c r="TZS267" s="0"/>
      <c r="TZT267" s="0"/>
      <c r="TZU267" s="0"/>
      <c r="TZV267" s="0"/>
      <c r="TZW267" s="0"/>
      <c r="TZX267" s="0"/>
      <c r="TZY267" s="0"/>
      <c r="TZZ267" s="0"/>
      <c r="UAA267" s="0"/>
      <c r="UAB267" s="0"/>
      <c r="UAC267" s="0"/>
      <c r="UAD267" s="0"/>
      <c r="UAE267" s="0"/>
      <c r="UAF267" s="0"/>
      <c r="UAG267" s="0"/>
      <c r="UAH267" s="0"/>
      <c r="UAI267" s="0"/>
      <c r="UAJ267" s="0"/>
      <c r="UAK267" s="0"/>
      <c r="UAL267" s="0"/>
      <c r="UAM267" s="0"/>
      <c r="UAN267" s="0"/>
      <c r="UAO267" s="0"/>
      <c r="UAP267" s="0"/>
      <c r="UAQ267" s="0"/>
      <c r="UAR267" s="0"/>
      <c r="UAS267" s="0"/>
      <c r="UAT267" s="0"/>
      <c r="UAU267" s="0"/>
      <c r="UAV267" s="0"/>
      <c r="UAW267" s="0"/>
      <c r="UAX267" s="0"/>
      <c r="UAY267" s="0"/>
      <c r="UAZ267" s="0"/>
      <c r="UBA267" s="0"/>
      <c r="UBB267" s="0"/>
      <c r="UBC267" s="0"/>
      <c r="UBD267" s="0"/>
      <c r="UBE267" s="0"/>
      <c r="UBF267" s="0"/>
      <c r="UBG267" s="0"/>
      <c r="UBH267" s="0"/>
      <c r="UBI267" s="0"/>
      <c r="UBJ267" s="0"/>
      <c r="UBK267" s="0"/>
      <c r="UBL267" s="0"/>
      <c r="UBM267" s="0"/>
      <c r="UBN267" s="0"/>
      <c r="UBO267" s="0"/>
      <c r="UBP267" s="0"/>
      <c r="UBQ267" s="0"/>
      <c r="UBR267" s="0"/>
      <c r="UBS267" s="0"/>
      <c r="UBT267" s="0"/>
      <c r="UBU267" s="0"/>
      <c r="UBV267" s="0"/>
      <c r="UBW267" s="0"/>
      <c r="UBX267" s="0"/>
      <c r="UBY267" s="0"/>
      <c r="UBZ267" s="0"/>
      <c r="UCA267" s="0"/>
      <c r="UCB267" s="0"/>
      <c r="UCC267" s="0"/>
      <c r="UCD267" s="0"/>
      <c r="UCE267" s="0"/>
      <c r="UCF267" s="0"/>
      <c r="UCG267" s="0"/>
      <c r="UCH267" s="0"/>
      <c r="UCI267" s="0"/>
      <c r="UCJ267" s="0"/>
      <c r="UCK267" s="0"/>
      <c r="UCL267" s="0"/>
      <c r="UCM267" s="0"/>
      <c r="UCN267" s="0"/>
      <c r="UCO267" s="0"/>
      <c r="UCP267" s="0"/>
      <c r="UCQ267" s="0"/>
      <c r="UCR267" s="0"/>
      <c r="UCS267" s="0"/>
      <c r="UCT267" s="0"/>
      <c r="UCU267" s="0"/>
      <c r="UCV267" s="0"/>
      <c r="UCW267" s="0"/>
      <c r="UCX267" s="0"/>
      <c r="UCY267" s="0"/>
      <c r="UCZ267" s="0"/>
      <c r="UDA267" s="0"/>
      <c r="UDB267" s="0"/>
      <c r="UDC267" s="0"/>
      <c r="UDD267" s="0"/>
      <c r="UDE267" s="0"/>
      <c r="UDF267" s="0"/>
      <c r="UDG267" s="0"/>
      <c r="UDH267" s="0"/>
      <c r="UDI267" s="0"/>
      <c r="UDJ267" s="0"/>
      <c r="UDK267" s="0"/>
      <c r="UDL267" s="0"/>
      <c r="UDM267" s="0"/>
      <c r="UDN267" s="0"/>
      <c r="UDO267" s="0"/>
      <c r="UDP267" s="0"/>
      <c r="UDQ267" s="0"/>
      <c r="UDR267" s="0"/>
      <c r="UDS267" s="0"/>
      <c r="UDT267" s="0"/>
      <c r="UDU267" s="0"/>
      <c r="UDV267" s="0"/>
      <c r="UDW267" s="0"/>
      <c r="UDX267" s="0"/>
      <c r="UDY267" s="0"/>
      <c r="UDZ267" s="0"/>
      <c r="UEA267" s="0"/>
      <c r="UEB267" s="0"/>
      <c r="UEC267" s="0"/>
      <c r="UED267" s="0"/>
      <c r="UEE267" s="0"/>
      <c r="UEF267" s="0"/>
      <c r="UEG267" s="0"/>
      <c r="UEH267" s="0"/>
      <c r="UEI267" s="0"/>
      <c r="UEJ267" s="0"/>
      <c r="UEK267" s="0"/>
      <c r="UEL267" s="0"/>
      <c r="UEM267" s="0"/>
      <c r="UEN267" s="0"/>
      <c r="UEO267" s="0"/>
      <c r="UEP267" s="0"/>
      <c r="UEQ267" s="0"/>
      <c r="UER267" s="0"/>
      <c r="UES267" s="0"/>
      <c r="UET267" s="0"/>
      <c r="UEU267" s="0"/>
      <c r="UEV267" s="0"/>
      <c r="UEW267" s="0"/>
      <c r="UEX267" s="0"/>
      <c r="UEY267" s="0"/>
      <c r="UEZ267" s="0"/>
      <c r="UFA267" s="0"/>
      <c r="UFB267" s="0"/>
      <c r="UFC267" s="0"/>
      <c r="UFD267" s="0"/>
      <c r="UFE267" s="0"/>
      <c r="UFF267" s="0"/>
      <c r="UFG267" s="0"/>
      <c r="UFH267" s="0"/>
      <c r="UFI267" s="0"/>
      <c r="UFJ267" s="0"/>
      <c r="UFK267" s="0"/>
      <c r="UFL267" s="0"/>
      <c r="UFM267" s="0"/>
      <c r="UFN267" s="0"/>
      <c r="UFO267" s="0"/>
      <c r="UFP267" s="0"/>
      <c r="UFQ267" s="0"/>
      <c r="UFR267" s="0"/>
      <c r="UFS267" s="0"/>
      <c r="UFT267" s="0"/>
      <c r="UFU267" s="0"/>
      <c r="UFV267" s="0"/>
      <c r="UFW267" s="0"/>
      <c r="UFX267" s="0"/>
      <c r="UFY267" s="0"/>
      <c r="UFZ267" s="0"/>
      <c r="UGA267" s="0"/>
      <c r="UGB267" s="0"/>
      <c r="UGC267" s="0"/>
      <c r="UGD267" s="0"/>
      <c r="UGE267" s="0"/>
      <c r="UGF267" s="0"/>
      <c r="UGG267" s="0"/>
      <c r="UGH267" s="0"/>
      <c r="UGI267" s="0"/>
      <c r="UGJ267" s="0"/>
      <c r="UGK267" s="0"/>
      <c r="UGL267" s="0"/>
      <c r="UGM267" s="0"/>
      <c r="UGN267" s="0"/>
      <c r="UGO267" s="0"/>
      <c r="UGP267" s="0"/>
      <c r="UGQ267" s="0"/>
      <c r="UGR267" s="0"/>
      <c r="UGS267" s="0"/>
      <c r="UGT267" s="0"/>
      <c r="UGU267" s="0"/>
      <c r="UGV267" s="0"/>
      <c r="UGW267" s="0"/>
      <c r="UGX267" s="0"/>
      <c r="UGY267" s="0"/>
      <c r="UGZ267" s="0"/>
      <c r="UHA267" s="0"/>
      <c r="UHB267" s="0"/>
      <c r="UHC267" s="0"/>
      <c r="UHD267" s="0"/>
      <c r="UHE267" s="0"/>
      <c r="UHF267" s="0"/>
      <c r="UHG267" s="0"/>
      <c r="UHH267" s="0"/>
      <c r="UHI267" s="0"/>
      <c r="UHJ267" s="0"/>
      <c r="UHK267" s="0"/>
      <c r="UHL267" s="0"/>
      <c r="UHM267" s="0"/>
      <c r="UHN267" s="0"/>
      <c r="UHO267" s="0"/>
      <c r="UHP267" s="0"/>
      <c r="UHQ267" s="0"/>
      <c r="UHR267" s="0"/>
      <c r="UHS267" s="0"/>
      <c r="UHT267" s="0"/>
      <c r="UHU267" s="0"/>
      <c r="UHV267" s="0"/>
      <c r="UHW267" s="0"/>
      <c r="UHX267" s="0"/>
      <c r="UHY267" s="0"/>
      <c r="UHZ267" s="0"/>
      <c r="UIA267" s="0"/>
      <c r="UIB267" s="0"/>
      <c r="UIC267" s="0"/>
      <c r="UID267" s="0"/>
      <c r="UIE267" s="0"/>
      <c r="UIF267" s="0"/>
      <c r="UIG267" s="0"/>
      <c r="UIH267" s="0"/>
      <c r="UII267" s="0"/>
      <c r="UIJ267" s="0"/>
      <c r="UIK267" s="0"/>
      <c r="UIL267" s="0"/>
      <c r="UIM267" s="0"/>
      <c r="UIN267" s="0"/>
      <c r="UIO267" s="0"/>
      <c r="UIP267" s="0"/>
      <c r="UIQ267" s="0"/>
      <c r="UIR267" s="0"/>
      <c r="UIS267" s="0"/>
      <c r="UIT267" s="0"/>
      <c r="UIU267" s="0"/>
      <c r="UIV267" s="0"/>
      <c r="UIW267" s="0"/>
      <c r="UIX267" s="0"/>
      <c r="UIY267" s="0"/>
      <c r="UIZ267" s="0"/>
      <c r="UJA267" s="0"/>
      <c r="UJB267" s="0"/>
      <c r="UJC267" s="0"/>
      <c r="UJD267" s="0"/>
      <c r="UJE267" s="0"/>
      <c r="UJF267" s="0"/>
      <c r="UJG267" s="0"/>
      <c r="UJH267" s="0"/>
      <c r="UJI267" s="0"/>
      <c r="UJJ267" s="0"/>
      <c r="UJK267" s="0"/>
      <c r="UJL267" s="0"/>
      <c r="UJM267" s="0"/>
      <c r="UJN267" s="0"/>
      <c r="UJO267" s="0"/>
      <c r="UJP267" s="0"/>
      <c r="UJQ267" s="0"/>
      <c r="UJR267" s="0"/>
      <c r="UJS267" s="0"/>
      <c r="UJT267" s="0"/>
      <c r="UJU267" s="0"/>
      <c r="UJV267" s="0"/>
      <c r="UJW267" s="0"/>
      <c r="UJX267" s="0"/>
      <c r="UJY267" s="0"/>
      <c r="UJZ267" s="0"/>
      <c r="UKA267" s="0"/>
      <c r="UKB267" s="0"/>
      <c r="UKC267" s="0"/>
      <c r="UKD267" s="0"/>
      <c r="UKE267" s="0"/>
      <c r="UKF267" s="0"/>
      <c r="UKG267" s="0"/>
      <c r="UKH267" s="0"/>
      <c r="UKI267" s="0"/>
      <c r="UKJ267" s="0"/>
      <c r="UKK267" s="0"/>
      <c r="UKL267" s="0"/>
      <c r="UKM267" s="0"/>
      <c r="UKN267" s="0"/>
      <c r="UKO267" s="0"/>
      <c r="UKP267" s="0"/>
      <c r="UKQ267" s="0"/>
      <c r="UKR267" s="0"/>
      <c r="UKS267" s="0"/>
      <c r="UKT267" s="0"/>
      <c r="UKU267" s="0"/>
      <c r="UKV267" s="0"/>
      <c r="UKW267" s="0"/>
      <c r="UKX267" s="0"/>
      <c r="UKY267" s="0"/>
      <c r="UKZ267" s="0"/>
      <c r="ULA267" s="0"/>
      <c r="ULB267" s="0"/>
      <c r="ULC267" s="0"/>
      <c r="ULD267" s="0"/>
      <c r="ULE267" s="0"/>
      <c r="ULF267" s="0"/>
      <c r="ULG267" s="0"/>
      <c r="ULH267" s="0"/>
      <c r="ULI267" s="0"/>
      <c r="ULJ267" s="0"/>
      <c r="ULK267" s="0"/>
      <c r="ULL267" s="0"/>
      <c r="ULM267" s="0"/>
      <c r="ULN267" s="0"/>
      <c r="ULO267" s="0"/>
      <c r="ULP267" s="0"/>
      <c r="ULQ267" s="0"/>
      <c r="ULR267" s="0"/>
      <c r="ULS267" s="0"/>
      <c r="ULT267" s="0"/>
      <c r="ULU267" s="0"/>
      <c r="ULV267" s="0"/>
      <c r="ULW267" s="0"/>
      <c r="ULX267" s="0"/>
      <c r="ULY267" s="0"/>
      <c r="ULZ267" s="0"/>
      <c r="UMA267" s="0"/>
      <c r="UMB267" s="0"/>
      <c r="UMC267" s="0"/>
      <c r="UMD267" s="0"/>
      <c r="UME267" s="0"/>
      <c r="UMF267" s="0"/>
      <c r="UMG267" s="0"/>
      <c r="UMH267" s="0"/>
      <c r="UMI267" s="0"/>
      <c r="UMJ267" s="0"/>
      <c r="UMK267" s="0"/>
      <c r="UML267" s="0"/>
      <c r="UMM267" s="0"/>
      <c r="UMN267" s="0"/>
      <c r="UMO267" s="0"/>
      <c r="UMP267" s="0"/>
      <c r="UMQ267" s="0"/>
      <c r="UMR267" s="0"/>
      <c r="UMS267" s="0"/>
      <c r="UMT267" s="0"/>
      <c r="UMU267" s="0"/>
      <c r="UMV267" s="0"/>
      <c r="UMW267" s="0"/>
      <c r="UMX267" s="0"/>
      <c r="UMY267" s="0"/>
      <c r="UMZ267" s="0"/>
      <c r="UNA267" s="0"/>
      <c r="UNB267" s="0"/>
      <c r="UNC267" s="0"/>
      <c r="UND267" s="0"/>
      <c r="UNE267" s="0"/>
      <c r="UNF267" s="0"/>
      <c r="UNG267" s="0"/>
      <c r="UNH267" s="0"/>
      <c r="UNI267" s="0"/>
      <c r="UNJ267" s="0"/>
      <c r="UNK267" s="0"/>
      <c r="UNL267" s="0"/>
      <c r="UNM267" s="0"/>
      <c r="UNN267" s="0"/>
      <c r="UNO267" s="0"/>
      <c r="UNP267" s="0"/>
      <c r="UNQ267" s="0"/>
      <c r="UNR267" s="0"/>
      <c r="UNS267" s="0"/>
      <c r="UNT267" s="0"/>
      <c r="UNU267" s="0"/>
      <c r="UNV267" s="0"/>
      <c r="UNW267" s="0"/>
      <c r="UNX267" s="0"/>
      <c r="UNY267" s="0"/>
      <c r="UNZ267" s="0"/>
      <c r="UOA267" s="0"/>
      <c r="UOB267" s="0"/>
      <c r="UOC267" s="0"/>
      <c r="UOD267" s="0"/>
      <c r="UOE267" s="0"/>
      <c r="UOF267" s="0"/>
      <c r="UOG267" s="0"/>
      <c r="UOH267" s="0"/>
      <c r="UOI267" s="0"/>
      <c r="UOJ267" s="0"/>
      <c r="UOK267" s="0"/>
      <c r="UOL267" s="0"/>
      <c r="UOM267" s="0"/>
      <c r="UON267" s="0"/>
      <c r="UOO267" s="0"/>
      <c r="UOP267" s="0"/>
      <c r="UOQ267" s="0"/>
      <c r="UOR267" s="0"/>
      <c r="UOS267" s="0"/>
      <c r="UOT267" s="0"/>
      <c r="UOU267" s="0"/>
      <c r="UOV267" s="0"/>
      <c r="UOW267" s="0"/>
      <c r="UOX267" s="0"/>
      <c r="UOY267" s="0"/>
      <c r="UOZ267" s="0"/>
      <c r="UPA267" s="0"/>
      <c r="UPB267" s="0"/>
      <c r="UPC267" s="0"/>
      <c r="UPD267" s="0"/>
      <c r="UPE267" s="0"/>
      <c r="UPF267" s="0"/>
      <c r="UPG267" s="0"/>
      <c r="UPH267" s="0"/>
      <c r="UPI267" s="0"/>
      <c r="UPJ267" s="0"/>
      <c r="UPK267" s="0"/>
      <c r="UPL267" s="0"/>
      <c r="UPM267" s="0"/>
      <c r="UPN267" s="0"/>
      <c r="UPO267" s="0"/>
      <c r="UPP267" s="0"/>
      <c r="UPQ267" s="0"/>
      <c r="UPR267" s="0"/>
      <c r="UPS267" s="0"/>
      <c r="UPT267" s="0"/>
      <c r="UPU267" s="0"/>
      <c r="UPV267" s="0"/>
      <c r="UPW267" s="0"/>
      <c r="UPX267" s="0"/>
      <c r="UPY267" s="0"/>
      <c r="UPZ267" s="0"/>
      <c r="UQA267" s="0"/>
      <c r="UQB267" s="0"/>
      <c r="UQC267" s="0"/>
      <c r="UQD267" s="0"/>
      <c r="UQE267" s="0"/>
      <c r="UQF267" s="0"/>
      <c r="UQG267" s="0"/>
      <c r="UQH267" s="0"/>
      <c r="UQI267" s="0"/>
      <c r="UQJ267" s="0"/>
      <c r="UQK267" s="0"/>
      <c r="UQL267" s="0"/>
      <c r="UQM267" s="0"/>
      <c r="UQN267" s="0"/>
      <c r="UQO267" s="0"/>
      <c r="UQP267" s="0"/>
      <c r="UQQ267" s="0"/>
      <c r="UQR267" s="0"/>
      <c r="UQS267" s="0"/>
      <c r="UQT267" s="0"/>
      <c r="UQU267" s="0"/>
      <c r="UQV267" s="0"/>
      <c r="UQW267" s="0"/>
      <c r="UQX267" s="0"/>
      <c r="UQY267" s="0"/>
      <c r="UQZ267" s="0"/>
      <c r="URA267" s="0"/>
      <c r="URB267" s="0"/>
      <c r="URC267" s="0"/>
      <c r="URD267" s="0"/>
      <c r="URE267" s="0"/>
      <c r="URF267" s="0"/>
      <c r="URG267" s="0"/>
      <c r="URH267" s="0"/>
      <c r="URI267" s="0"/>
      <c r="URJ267" s="0"/>
      <c r="URK267" s="0"/>
      <c r="URL267" s="0"/>
      <c r="URM267" s="0"/>
      <c r="URN267" s="0"/>
      <c r="URO267" s="0"/>
      <c r="URP267" s="0"/>
      <c r="URQ267" s="0"/>
      <c r="URR267" s="0"/>
      <c r="URS267" s="0"/>
      <c r="URT267" s="0"/>
      <c r="URU267" s="0"/>
      <c r="URV267" s="0"/>
      <c r="URW267" s="0"/>
      <c r="URX267" s="0"/>
      <c r="URY267" s="0"/>
      <c r="URZ267" s="0"/>
      <c r="USA267" s="0"/>
      <c r="USB267" s="0"/>
      <c r="USC267" s="0"/>
      <c r="USD267" s="0"/>
      <c r="USE267" s="0"/>
      <c r="USF267" s="0"/>
      <c r="USG267" s="0"/>
      <c r="USH267" s="0"/>
      <c r="USI267" s="0"/>
      <c r="USJ267" s="0"/>
      <c r="USK267" s="0"/>
      <c r="USL267" s="0"/>
      <c r="USM267" s="0"/>
      <c r="USN267" s="0"/>
      <c r="USO267" s="0"/>
      <c r="USP267" s="0"/>
      <c r="USQ267" s="0"/>
      <c r="USR267" s="0"/>
      <c r="USS267" s="0"/>
      <c r="UST267" s="0"/>
      <c r="USU267" s="0"/>
      <c r="USV267" s="0"/>
      <c r="USW267" s="0"/>
      <c r="USX267" s="0"/>
      <c r="USY267" s="0"/>
      <c r="USZ267" s="0"/>
      <c r="UTA267" s="0"/>
      <c r="UTB267" s="0"/>
      <c r="UTC267" s="0"/>
      <c r="UTD267" s="0"/>
      <c r="UTE267" s="0"/>
      <c r="UTF267" s="0"/>
      <c r="UTG267" s="0"/>
      <c r="UTH267" s="0"/>
      <c r="UTI267" s="0"/>
      <c r="UTJ267" s="0"/>
      <c r="UTK267" s="0"/>
      <c r="UTL267" s="0"/>
      <c r="UTM267" s="0"/>
      <c r="UTN267" s="0"/>
      <c r="UTO267" s="0"/>
      <c r="UTP267" s="0"/>
      <c r="UTQ267" s="0"/>
      <c r="UTR267" s="0"/>
      <c r="UTS267" s="0"/>
      <c r="UTT267" s="0"/>
      <c r="UTU267" s="0"/>
      <c r="UTV267" s="0"/>
      <c r="UTW267" s="0"/>
      <c r="UTX267" s="0"/>
      <c r="UTY267" s="0"/>
      <c r="UTZ267" s="0"/>
      <c r="UUA267" s="0"/>
      <c r="UUB267" s="0"/>
      <c r="UUC267" s="0"/>
      <c r="UUD267" s="0"/>
      <c r="UUE267" s="0"/>
      <c r="UUF267" s="0"/>
      <c r="UUG267" s="0"/>
      <c r="UUH267" s="0"/>
      <c r="UUI267" s="0"/>
      <c r="UUJ267" s="0"/>
      <c r="UUK267" s="0"/>
      <c r="UUL267" s="0"/>
      <c r="UUM267" s="0"/>
      <c r="UUN267" s="0"/>
      <c r="UUO267" s="0"/>
      <c r="UUP267" s="0"/>
      <c r="UUQ267" s="0"/>
      <c r="UUR267" s="0"/>
      <c r="UUS267" s="0"/>
      <c r="UUT267" s="0"/>
      <c r="UUU267" s="0"/>
      <c r="UUV267" s="0"/>
      <c r="UUW267" s="0"/>
      <c r="UUX267" s="0"/>
      <c r="UUY267" s="0"/>
      <c r="UUZ267" s="0"/>
      <c r="UVA267" s="0"/>
      <c r="UVB267" s="0"/>
      <c r="UVC267" s="0"/>
      <c r="UVD267" s="0"/>
      <c r="UVE267" s="0"/>
      <c r="UVF267" s="0"/>
      <c r="UVG267" s="0"/>
      <c r="UVH267" s="0"/>
      <c r="UVI267" s="0"/>
      <c r="UVJ267" s="0"/>
      <c r="UVK267" s="0"/>
      <c r="UVL267" s="0"/>
      <c r="UVM267" s="0"/>
      <c r="UVN267" s="0"/>
      <c r="UVO267" s="0"/>
      <c r="UVP267" s="0"/>
      <c r="UVQ267" s="0"/>
      <c r="UVR267" s="0"/>
      <c r="UVS267" s="0"/>
      <c r="UVT267" s="0"/>
      <c r="UVU267" s="0"/>
      <c r="UVV267" s="0"/>
      <c r="UVW267" s="0"/>
      <c r="UVX267" s="0"/>
      <c r="UVY267" s="0"/>
      <c r="UVZ267" s="0"/>
      <c r="UWA267" s="0"/>
      <c r="UWB267" s="0"/>
      <c r="UWC267" s="0"/>
      <c r="UWD267" s="0"/>
      <c r="UWE267" s="0"/>
      <c r="UWF267" s="0"/>
      <c r="UWG267" s="0"/>
      <c r="UWH267" s="0"/>
      <c r="UWI267" s="0"/>
      <c r="UWJ267" s="0"/>
      <c r="UWK267" s="0"/>
      <c r="UWL267" s="0"/>
      <c r="UWM267" s="0"/>
      <c r="UWN267" s="0"/>
      <c r="UWO267" s="0"/>
      <c r="UWP267" s="0"/>
      <c r="UWQ267" s="0"/>
      <c r="UWR267" s="0"/>
      <c r="UWS267" s="0"/>
      <c r="UWT267" s="0"/>
      <c r="UWU267" s="0"/>
      <c r="UWV267" s="0"/>
      <c r="UWW267" s="0"/>
      <c r="UWX267" s="0"/>
      <c r="UWY267" s="0"/>
      <c r="UWZ267" s="0"/>
      <c r="UXA267" s="0"/>
      <c r="UXB267" s="0"/>
      <c r="UXC267" s="0"/>
      <c r="UXD267" s="0"/>
      <c r="UXE267" s="0"/>
      <c r="UXF267" s="0"/>
      <c r="UXG267" s="0"/>
      <c r="UXH267" s="0"/>
      <c r="UXI267" s="0"/>
      <c r="UXJ267" s="0"/>
      <c r="UXK267" s="0"/>
      <c r="UXL267" s="0"/>
      <c r="UXM267" s="0"/>
      <c r="UXN267" s="0"/>
      <c r="UXO267" s="0"/>
      <c r="UXP267" s="0"/>
      <c r="UXQ267" s="0"/>
      <c r="UXR267" s="0"/>
      <c r="UXS267" s="0"/>
      <c r="UXT267" s="0"/>
      <c r="UXU267" s="0"/>
      <c r="UXV267" s="0"/>
      <c r="UXW267" s="0"/>
      <c r="UXX267" s="0"/>
      <c r="UXY267" s="0"/>
      <c r="UXZ267" s="0"/>
      <c r="UYA267" s="0"/>
      <c r="UYB267" s="0"/>
      <c r="UYC267" s="0"/>
      <c r="UYD267" s="0"/>
      <c r="UYE267" s="0"/>
      <c r="UYF267" s="0"/>
      <c r="UYG267" s="0"/>
      <c r="UYH267" s="0"/>
      <c r="UYI267" s="0"/>
      <c r="UYJ267" s="0"/>
      <c r="UYK267" s="0"/>
      <c r="UYL267" s="0"/>
      <c r="UYM267" s="0"/>
      <c r="UYN267" s="0"/>
      <c r="UYO267" s="0"/>
      <c r="UYP267" s="0"/>
      <c r="UYQ267" s="0"/>
      <c r="UYR267" s="0"/>
      <c r="UYS267" s="0"/>
      <c r="UYT267" s="0"/>
      <c r="UYU267" s="0"/>
      <c r="UYV267" s="0"/>
      <c r="UYW267" s="0"/>
      <c r="UYX267" s="0"/>
      <c r="UYY267" s="0"/>
      <c r="UYZ267" s="0"/>
      <c r="UZA267" s="0"/>
      <c r="UZB267" s="0"/>
      <c r="UZC267" s="0"/>
      <c r="UZD267" s="0"/>
      <c r="UZE267" s="0"/>
      <c r="UZF267" s="0"/>
      <c r="UZG267" s="0"/>
      <c r="UZH267" s="0"/>
      <c r="UZI267" s="0"/>
      <c r="UZJ267" s="0"/>
      <c r="UZK267" s="0"/>
      <c r="UZL267" s="0"/>
      <c r="UZM267" s="0"/>
      <c r="UZN267" s="0"/>
      <c r="UZO267" s="0"/>
      <c r="UZP267" s="0"/>
      <c r="UZQ267" s="0"/>
      <c r="UZR267" s="0"/>
      <c r="UZS267" s="0"/>
      <c r="UZT267" s="0"/>
      <c r="UZU267" s="0"/>
      <c r="UZV267" s="0"/>
      <c r="UZW267" s="0"/>
      <c r="UZX267" s="0"/>
      <c r="UZY267" s="0"/>
      <c r="UZZ267" s="0"/>
      <c r="VAA267" s="0"/>
      <c r="VAB267" s="0"/>
      <c r="VAC267" s="0"/>
      <c r="VAD267" s="0"/>
      <c r="VAE267" s="0"/>
      <c r="VAF267" s="0"/>
      <c r="VAG267" s="0"/>
      <c r="VAH267" s="0"/>
      <c r="VAI267" s="0"/>
      <c r="VAJ267" s="0"/>
      <c r="VAK267" s="0"/>
      <c r="VAL267" s="0"/>
      <c r="VAM267" s="0"/>
      <c r="VAN267" s="0"/>
      <c r="VAO267" s="0"/>
      <c r="VAP267" s="0"/>
      <c r="VAQ267" s="0"/>
      <c r="VAR267" s="0"/>
      <c r="VAS267" s="0"/>
      <c r="VAT267" s="0"/>
      <c r="VAU267" s="0"/>
      <c r="VAV267" s="0"/>
      <c r="VAW267" s="0"/>
      <c r="VAX267" s="0"/>
      <c r="VAY267" s="0"/>
      <c r="VAZ267" s="0"/>
      <c r="VBA267" s="0"/>
      <c r="VBB267" s="0"/>
      <c r="VBC267" s="0"/>
      <c r="VBD267" s="0"/>
      <c r="VBE267" s="0"/>
      <c r="VBF267" s="0"/>
      <c r="VBG267" s="0"/>
      <c r="VBH267" s="0"/>
      <c r="VBI267" s="0"/>
      <c r="VBJ267" s="0"/>
      <c r="VBK267" s="0"/>
      <c r="VBL267" s="0"/>
      <c r="VBM267" s="0"/>
      <c r="VBN267" s="0"/>
      <c r="VBO267" s="0"/>
      <c r="VBP267" s="0"/>
      <c r="VBQ267" s="0"/>
      <c r="VBR267" s="0"/>
      <c r="VBS267" s="0"/>
      <c r="VBT267" s="0"/>
      <c r="VBU267" s="0"/>
      <c r="VBV267" s="0"/>
      <c r="VBW267" s="0"/>
      <c r="VBX267" s="0"/>
      <c r="VBY267" s="0"/>
      <c r="VBZ267" s="0"/>
      <c r="VCA267" s="0"/>
      <c r="VCB267" s="0"/>
      <c r="VCC267" s="0"/>
      <c r="VCD267" s="0"/>
      <c r="VCE267" s="0"/>
      <c r="VCF267" s="0"/>
      <c r="VCG267" s="0"/>
      <c r="VCH267" s="0"/>
      <c r="VCI267" s="0"/>
      <c r="VCJ267" s="0"/>
      <c r="VCK267" s="0"/>
      <c r="VCL267" s="0"/>
      <c r="VCM267" s="0"/>
      <c r="VCN267" s="0"/>
      <c r="VCO267" s="0"/>
      <c r="VCP267" s="0"/>
      <c r="VCQ267" s="0"/>
      <c r="VCR267" s="0"/>
      <c r="VCS267" s="0"/>
      <c r="VCT267" s="0"/>
      <c r="VCU267" s="0"/>
      <c r="VCV267" s="0"/>
      <c r="VCW267" s="0"/>
      <c r="VCX267" s="0"/>
      <c r="VCY267" s="0"/>
      <c r="VCZ267" s="0"/>
      <c r="VDA267" s="0"/>
      <c r="VDB267" s="0"/>
      <c r="VDC267" s="0"/>
      <c r="VDD267" s="0"/>
      <c r="VDE267" s="0"/>
      <c r="VDF267" s="0"/>
      <c r="VDG267" s="0"/>
      <c r="VDH267" s="0"/>
      <c r="VDI267" s="0"/>
      <c r="VDJ267" s="0"/>
      <c r="VDK267" s="0"/>
      <c r="VDL267" s="0"/>
      <c r="VDM267" s="0"/>
      <c r="VDN267" s="0"/>
      <c r="VDO267" s="0"/>
      <c r="VDP267" s="0"/>
      <c r="VDQ267" s="0"/>
      <c r="VDR267" s="0"/>
      <c r="VDS267" s="0"/>
      <c r="VDT267" s="0"/>
      <c r="VDU267" s="0"/>
      <c r="VDV267" s="0"/>
      <c r="VDW267" s="0"/>
      <c r="VDX267" s="0"/>
      <c r="VDY267" s="0"/>
      <c r="VDZ267" s="0"/>
      <c r="VEA267" s="0"/>
      <c r="VEB267" s="0"/>
      <c r="VEC267" s="0"/>
      <c r="VED267" s="0"/>
      <c r="VEE267" s="0"/>
      <c r="VEF267" s="0"/>
      <c r="VEG267" s="0"/>
      <c r="VEH267" s="0"/>
      <c r="VEI267" s="0"/>
      <c r="VEJ267" s="0"/>
      <c r="VEK267" s="0"/>
      <c r="VEL267" s="0"/>
      <c r="VEM267" s="0"/>
      <c r="VEN267" s="0"/>
      <c r="VEO267" s="0"/>
      <c r="VEP267" s="0"/>
      <c r="VEQ267" s="0"/>
      <c r="VER267" s="0"/>
      <c r="VES267" s="0"/>
      <c r="VET267" s="0"/>
      <c r="VEU267" s="0"/>
      <c r="VEV267" s="0"/>
      <c r="VEW267" s="0"/>
      <c r="VEX267" s="0"/>
      <c r="VEY267" s="0"/>
      <c r="VEZ267" s="0"/>
      <c r="VFA267" s="0"/>
      <c r="VFB267" s="0"/>
      <c r="VFC267" s="0"/>
      <c r="VFD267" s="0"/>
      <c r="VFE267" s="0"/>
      <c r="VFF267" s="0"/>
      <c r="VFG267" s="0"/>
      <c r="VFH267" s="0"/>
      <c r="VFI267" s="0"/>
      <c r="VFJ267" s="0"/>
      <c r="VFK267" s="0"/>
      <c r="VFL267" s="0"/>
      <c r="VFM267" s="0"/>
      <c r="VFN267" s="0"/>
      <c r="VFO267" s="0"/>
      <c r="VFP267" s="0"/>
      <c r="VFQ267" s="0"/>
      <c r="VFR267" s="0"/>
      <c r="VFS267" s="0"/>
      <c r="VFT267" s="0"/>
      <c r="VFU267" s="0"/>
      <c r="VFV267" s="0"/>
      <c r="VFW267" s="0"/>
      <c r="VFX267" s="0"/>
      <c r="VFY267" s="0"/>
      <c r="VFZ267" s="0"/>
      <c r="VGA267" s="0"/>
      <c r="VGB267" s="0"/>
      <c r="VGC267" s="0"/>
      <c r="VGD267" s="0"/>
      <c r="VGE267" s="0"/>
      <c r="VGF267" s="0"/>
      <c r="VGG267" s="0"/>
      <c r="VGH267" s="0"/>
      <c r="VGI267" s="0"/>
      <c r="VGJ267" s="0"/>
      <c r="VGK267" s="0"/>
      <c r="VGL267" s="0"/>
      <c r="VGM267" s="0"/>
      <c r="VGN267" s="0"/>
      <c r="VGO267" s="0"/>
      <c r="VGP267" s="0"/>
      <c r="VGQ267" s="0"/>
      <c r="VGR267" s="0"/>
      <c r="VGS267" s="0"/>
      <c r="VGT267" s="0"/>
      <c r="VGU267" s="0"/>
      <c r="VGV267" s="0"/>
      <c r="VGW267" s="0"/>
      <c r="VGX267" s="0"/>
      <c r="VGY267" s="0"/>
      <c r="VGZ267" s="0"/>
      <c r="VHA267" s="0"/>
      <c r="VHB267" s="0"/>
      <c r="VHC267" s="0"/>
      <c r="VHD267" s="0"/>
      <c r="VHE267" s="0"/>
      <c r="VHF267" s="0"/>
      <c r="VHG267" s="0"/>
      <c r="VHH267" s="0"/>
      <c r="VHI267" s="0"/>
      <c r="VHJ267" s="0"/>
      <c r="VHK267" s="0"/>
      <c r="VHL267" s="0"/>
      <c r="VHM267" s="0"/>
      <c r="VHN267" s="0"/>
      <c r="VHO267" s="0"/>
      <c r="VHP267" s="0"/>
      <c r="VHQ267" s="0"/>
      <c r="VHR267" s="0"/>
      <c r="VHS267" s="0"/>
      <c r="VHT267" s="0"/>
      <c r="VHU267" s="0"/>
      <c r="VHV267" s="0"/>
      <c r="VHW267" s="0"/>
      <c r="VHX267" s="0"/>
      <c r="VHY267" s="0"/>
      <c r="VHZ267" s="0"/>
      <c r="VIA267" s="0"/>
      <c r="VIB267" s="0"/>
      <c r="VIC267" s="0"/>
      <c r="VID267" s="0"/>
      <c r="VIE267" s="0"/>
      <c r="VIF267" s="0"/>
      <c r="VIG267" s="0"/>
      <c r="VIH267" s="0"/>
      <c r="VII267" s="0"/>
      <c r="VIJ267" s="0"/>
      <c r="VIK267" s="0"/>
      <c r="VIL267" s="0"/>
      <c r="VIM267" s="0"/>
      <c r="VIN267" s="0"/>
      <c r="VIO267" s="0"/>
      <c r="VIP267" s="0"/>
      <c r="VIQ267" s="0"/>
      <c r="VIR267" s="0"/>
      <c r="VIS267" s="0"/>
      <c r="VIT267" s="0"/>
      <c r="VIU267" s="0"/>
      <c r="VIV267" s="0"/>
      <c r="VIW267" s="0"/>
      <c r="VIX267" s="0"/>
      <c r="VIY267" s="0"/>
      <c r="VIZ267" s="0"/>
      <c r="VJA267" s="0"/>
      <c r="VJB267" s="0"/>
      <c r="VJC267" s="0"/>
      <c r="VJD267" s="0"/>
      <c r="VJE267" s="0"/>
      <c r="VJF267" s="0"/>
      <c r="VJG267" s="0"/>
      <c r="VJH267" s="0"/>
      <c r="VJI267" s="0"/>
      <c r="VJJ267" s="0"/>
      <c r="VJK267" s="0"/>
      <c r="VJL267" s="0"/>
      <c r="VJM267" s="0"/>
      <c r="VJN267" s="0"/>
      <c r="VJO267" s="0"/>
      <c r="VJP267" s="0"/>
      <c r="VJQ267" s="0"/>
      <c r="VJR267" s="0"/>
      <c r="VJS267" s="0"/>
      <c r="VJT267" s="0"/>
      <c r="VJU267" s="0"/>
      <c r="VJV267" s="0"/>
      <c r="VJW267" s="0"/>
      <c r="VJX267" s="0"/>
      <c r="VJY267" s="0"/>
      <c r="VJZ267" s="0"/>
      <c r="VKA267" s="0"/>
      <c r="VKB267" s="0"/>
      <c r="VKC267" s="0"/>
      <c r="VKD267" s="0"/>
      <c r="VKE267" s="0"/>
      <c r="VKF267" s="0"/>
      <c r="VKG267" s="0"/>
      <c r="VKH267" s="0"/>
      <c r="VKI267" s="0"/>
      <c r="VKJ267" s="0"/>
      <c r="VKK267" s="0"/>
      <c r="VKL267" s="0"/>
      <c r="VKM267" s="0"/>
      <c r="VKN267" s="0"/>
      <c r="VKO267" s="0"/>
      <c r="VKP267" s="0"/>
      <c r="VKQ267" s="0"/>
      <c r="VKR267" s="0"/>
      <c r="VKS267" s="0"/>
      <c r="VKT267" s="0"/>
      <c r="VKU267" s="0"/>
      <c r="VKV267" s="0"/>
      <c r="VKW267" s="0"/>
      <c r="VKX267" s="0"/>
      <c r="VKY267" s="0"/>
      <c r="VKZ267" s="0"/>
      <c r="VLA267" s="0"/>
      <c r="VLB267" s="0"/>
      <c r="VLC267" s="0"/>
      <c r="VLD267" s="0"/>
      <c r="VLE267" s="0"/>
      <c r="VLF267" s="0"/>
      <c r="VLG267" s="0"/>
      <c r="VLH267" s="0"/>
      <c r="VLI267" s="0"/>
      <c r="VLJ267" s="0"/>
      <c r="VLK267" s="0"/>
      <c r="VLL267" s="0"/>
      <c r="VLM267" s="0"/>
      <c r="VLN267" s="0"/>
      <c r="VLO267" s="0"/>
      <c r="VLP267" s="0"/>
      <c r="VLQ267" s="0"/>
      <c r="VLR267" s="0"/>
      <c r="VLS267" s="0"/>
      <c r="VLT267" s="0"/>
      <c r="VLU267" s="0"/>
      <c r="VLV267" s="0"/>
      <c r="VLW267" s="0"/>
      <c r="VLX267" s="0"/>
      <c r="VLY267" s="0"/>
      <c r="VLZ267" s="0"/>
      <c r="VMA267" s="0"/>
      <c r="VMB267" s="0"/>
      <c r="VMC267" s="0"/>
      <c r="VMD267" s="0"/>
      <c r="VME267" s="0"/>
      <c r="VMF267" s="0"/>
      <c r="VMG267" s="0"/>
      <c r="VMH267" s="0"/>
      <c r="VMI267" s="0"/>
      <c r="VMJ267" s="0"/>
      <c r="VMK267" s="0"/>
      <c r="VML267" s="0"/>
      <c r="VMM267" s="0"/>
      <c r="VMN267" s="0"/>
      <c r="VMO267" s="0"/>
      <c r="VMP267" s="0"/>
      <c r="VMQ267" s="0"/>
      <c r="VMR267" s="0"/>
      <c r="VMS267" s="0"/>
      <c r="VMT267" s="0"/>
      <c r="VMU267" s="0"/>
      <c r="VMV267" s="0"/>
      <c r="VMW267" s="0"/>
      <c r="VMX267" s="0"/>
      <c r="VMY267" s="0"/>
      <c r="VMZ267" s="0"/>
      <c r="VNA267" s="0"/>
      <c r="VNB267" s="0"/>
      <c r="VNC267" s="0"/>
      <c r="VND267" s="0"/>
      <c r="VNE267" s="0"/>
      <c r="VNF267" s="0"/>
      <c r="VNG267" s="0"/>
      <c r="VNH267" s="0"/>
      <c r="VNI267" s="0"/>
      <c r="VNJ267" s="0"/>
      <c r="VNK267" s="0"/>
      <c r="VNL267" s="0"/>
      <c r="VNM267" s="0"/>
      <c r="VNN267" s="0"/>
      <c r="VNO267" s="0"/>
      <c r="VNP267" s="0"/>
      <c r="VNQ267" s="0"/>
      <c r="VNR267" s="0"/>
      <c r="VNS267" s="0"/>
      <c r="VNT267" s="0"/>
      <c r="VNU267" s="0"/>
      <c r="VNV267" s="0"/>
      <c r="VNW267" s="0"/>
      <c r="VNX267" s="0"/>
      <c r="VNY267" s="0"/>
      <c r="VNZ267" s="0"/>
      <c r="VOA267" s="0"/>
      <c r="VOB267" s="0"/>
      <c r="VOC267" s="0"/>
      <c r="VOD267" s="0"/>
      <c r="VOE267" s="0"/>
      <c r="VOF267" s="0"/>
      <c r="VOG267" s="0"/>
      <c r="VOH267" s="0"/>
      <c r="VOI267" s="0"/>
      <c r="VOJ267" s="0"/>
      <c r="VOK267" s="0"/>
      <c r="VOL267" s="0"/>
      <c r="VOM267" s="0"/>
      <c r="VON267" s="0"/>
      <c r="VOO267" s="0"/>
      <c r="VOP267" s="0"/>
      <c r="VOQ267" s="0"/>
      <c r="VOR267" s="0"/>
      <c r="VOS267" s="0"/>
      <c r="VOT267" s="0"/>
      <c r="VOU267" s="0"/>
      <c r="VOV267" s="0"/>
      <c r="VOW267" s="0"/>
      <c r="VOX267" s="0"/>
      <c r="VOY267" s="0"/>
      <c r="VOZ267" s="0"/>
      <c r="VPA267" s="0"/>
      <c r="VPB267" s="0"/>
      <c r="VPC267" s="0"/>
      <c r="VPD267" s="0"/>
      <c r="VPE267" s="0"/>
      <c r="VPF267" s="0"/>
      <c r="VPG267" s="0"/>
      <c r="VPH267" s="0"/>
      <c r="VPI267" s="0"/>
      <c r="VPJ267" s="0"/>
      <c r="VPK267" s="0"/>
      <c r="VPL267" s="0"/>
      <c r="VPM267" s="0"/>
      <c r="VPN267" s="0"/>
      <c r="VPO267" s="0"/>
      <c r="VPP267" s="0"/>
      <c r="VPQ267" s="0"/>
      <c r="VPR267" s="0"/>
      <c r="VPS267" s="0"/>
      <c r="VPT267" s="0"/>
      <c r="VPU267" s="0"/>
      <c r="VPV267" s="0"/>
      <c r="VPW267" s="0"/>
      <c r="VPX267" s="0"/>
      <c r="VPY267" s="0"/>
      <c r="VPZ267" s="0"/>
      <c r="VQA267" s="0"/>
      <c r="VQB267" s="0"/>
      <c r="VQC267" s="0"/>
      <c r="VQD267" s="0"/>
      <c r="VQE267" s="0"/>
      <c r="VQF267" s="0"/>
      <c r="VQG267" s="0"/>
      <c r="VQH267" s="0"/>
      <c r="VQI267" s="0"/>
      <c r="VQJ267" s="0"/>
      <c r="VQK267" s="0"/>
      <c r="VQL267" s="0"/>
      <c r="VQM267" s="0"/>
      <c r="VQN267" s="0"/>
      <c r="VQO267" s="0"/>
      <c r="VQP267" s="0"/>
      <c r="VQQ267" s="0"/>
      <c r="VQR267" s="0"/>
      <c r="VQS267" s="0"/>
      <c r="VQT267" s="0"/>
      <c r="VQU267" s="0"/>
      <c r="VQV267" s="0"/>
      <c r="VQW267" s="0"/>
      <c r="VQX267" s="0"/>
      <c r="VQY267" s="0"/>
      <c r="VQZ267" s="0"/>
      <c r="VRA267" s="0"/>
      <c r="VRB267" s="0"/>
      <c r="VRC267" s="0"/>
      <c r="VRD267" s="0"/>
      <c r="VRE267" s="0"/>
      <c r="VRF267" s="0"/>
      <c r="VRG267" s="0"/>
      <c r="VRH267" s="0"/>
      <c r="VRI267" s="0"/>
      <c r="VRJ267" s="0"/>
      <c r="VRK267" s="0"/>
      <c r="VRL267" s="0"/>
      <c r="VRM267" s="0"/>
      <c r="VRN267" s="0"/>
      <c r="VRO267" s="0"/>
      <c r="VRP267" s="0"/>
      <c r="VRQ267" s="0"/>
      <c r="VRR267" s="0"/>
      <c r="VRS267" s="0"/>
      <c r="VRT267" s="0"/>
      <c r="VRU267" s="0"/>
      <c r="VRV267" s="0"/>
      <c r="VRW267" s="0"/>
      <c r="VRX267" s="0"/>
      <c r="VRY267" s="0"/>
      <c r="VRZ267" s="0"/>
      <c r="VSA267" s="0"/>
      <c r="VSB267" s="0"/>
      <c r="VSC267" s="0"/>
      <c r="VSD267" s="0"/>
      <c r="VSE267" s="0"/>
      <c r="VSF267" s="0"/>
      <c r="VSG267" s="0"/>
      <c r="VSH267" s="0"/>
      <c r="VSI267" s="0"/>
      <c r="VSJ267" s="0"/>
      <c r="VSK267" s="0"/>
      <c r="VSL267" s="0"/>
      <c r="VSM267" s="0"/>
      <c r="VSN267" s="0"/>
      <c r="VSO267" s="0"/>
      <c r="VSP267" s="0"/>
      <c r="VSQ267" s="0"/>
      <c r="VSR267" s="0"/>
      <c r="VSS267" s="0"/>
      <c r="VST267" s="0"/>
      <c r="VSU267" s="0"/>
      <c r="VSV267" s="0"/>
      <c r="VSW267" s="0"/>
      <c r="VSX267" s="0"/>
      <c r="VSY267" s="0"/>
      <c r="VSZ267" s="0"/>
      <c r="VTA267" s="0"/>
      <c r="VTB267" s="0"/>
      <c r="VTC267" s="0"/>
      <c r="VTD267" s="0"/>
      <c r="VTE267" s="0"/>
      <c r="VTF267" s="0"/>
      <c r="VTG267" s="0"/>
      <c r="VTH267" s="0"/>
      <c r="VTI267" s="0"/>
      <c r="VTJ267" s="0"/>
      <c r="VTK267" s="0"/>
      <c r="VTL267" s="0"/>
      <c r="VTM267" s="0"/>
      <c r="VTN267" s="0"/>
      <c r="VTO267" s="0"/>
      <c r="VTP267" s="0"/>
      <c r="VTQ267" s="0"/>
      <c r="VTR267" s="0"/>
      <c r="VTS267" s="0"/>
      <c r="VTT267" s="0"/>
      <c r="VTU267" s="0"/>
      <c r="VTV267" s="0"/>
      <c r="VTW267" s="0"/>
      <c r="VTX267" s="0"/>
      <c r="VTY267" s="0"/>
      <c r="VTZ267" s="0"/>
      <c r="VUA267" s="0"/>
      <c r="VUB267" s="0"/>
      <c r="VUC267" s="0"/>
      <c r="VUD267" s="0"/>
      <c r="VUE267" s="0"/>
      <c r="VUF267" s="0"/>
      <c r="VUG267" s="0"/>
      <c r="VUH267" s="0"/>
      <c r="VUI267" s="0"/>
      <c r="VUJ267" s="0"/>
      <c r="VUK267" s="0"/>
      <c r="VUL267" s="0"/>
      <c r="VUM267" s="0"/>
      <c r="VUN267" s="0"/>
      <c r="VUO267" s="0"/>
      <c r="VUP267" s="0"/>
      <c r="VUQ267" s="0"/>
      <c r="VUR267" s="0"/>
      <c r="VUS267" s="0"/>
      <c r="VUT267" s="0"/>
      <c r="VUU267" s="0"/>
      <c r="VUV267" s="0"/>
      <c r="VUW267" s="0"/>
      <c r="VUX267" s="0"/>
      <c r="VUY267" s="0"/>
      <c r="VUZ267" s="0"/>
      <c r="VVA267" s="0"/>
      <c r="VVB267" s="0"/>
      <c r="VVC267" s="0"/>
      <c r="VVD267" s="0"/>
      <c r="VVE267" s="0"/>
      <c r="VVF267" s="0"/>
      <c r="VVG267" s="0"/>
      <c r="VVH267" s="0"/>
      <c r="VVI267" s="0"/>
      <c r="VVJ267" s="0"/>
      <c r="VVK267" s="0"/>
      <c r="VVL267" s="0"/>
      <c r="VVM267" s="0"/>
      <c r="VVN267" s="0"/>
      <c r="VVO267" s="0"/>
      <c r="VVP267" s="0"/>
      <c r="VVQ267" s="0"/>
      <c r="VVR267" s="0"/>
      <c r="VVS267" s="0"/>
      <c r="VVT267" s="0"/>
      <c r="VVU267" s="0"/>
      <c r="VVV267" s="0"/>
      <c r="VVW267" s="0"/>
      <c r="VVX267" s="0"/>
      <c r="VVY267" s="0"/>
      <c r="VVZ267" s="0"/>
      <c r="VWA267" s="0"/>
      <c r="VWB267" s="0"/>
      <c r="VWC267" s="0"/>
      <c r="VWD267" s="0"/>
      <c r="VWE267" s="0"/>
      <c r="VWF267" s="0"/>
      <c r="VWG267" s="0"/>
      <c r="VWH267" s="0"/>
      <c r="VWI267" s="0"/>
      <c r="VWJ267" s="0"/>
      <c r="VWK267" s="0"/>
      <c r="VWL267" s="0"/>
      <c r="VWM267" s="0"/>
      <c r="VWN267" s="0"/>
      <c r="VWO267" s="0"/>
      <c r="VWP267" s="0"/>
      <c r="VWQ267" s="0"/>
      <c r="VWR267" s="0"/>
      <c r="VWS267" s="0"/>
      <c r="VWT267" s="0"/>
      <c r="VWU267" s="0"/>
      <c r="VWV267" s="0"/>
      <c r="VWW267" s="0"/>
      <c r="VWX267" s="0"/>
      <c r="VWY267" s="0"/>
      <c r="VWZ267" s="0"/>
      <c r="VXA267" s="0"/>
      <c r="VXB267" s="0"/>
      <c r="VXC267" s="0"/>
      <c r="VXD267" s="0"/>
      <c r="VXE267" s="0"/>
      <c r="VXF267" s="0"/>
      <c r="VXG267" s="0"/>
      <c r="VXH267" s="0"/>
      <c r="VXI267" s="0"/>
      <c r="VXJ267" s="0"/>
      <c r="VXK267" s="0"/>
      <c r="VXL267" s="0"/>
      <c r="VXM267" s="0"/>
      <c r="VXN267" s="0"/>
      <c r="VXO267" s="0"/>
      <c r="VXP267" s="0"/>
      <c r="VXQ267" s="0"/>
      <c r="VXR267" s="0"/>
      <c r="VXS267" s="0"/>
      <c r="VXT267" s="0"/>
      <c r="VXU267" s="0"/>
      <c r="VXV267" s="0"/>
      <c r="VXW267" s="0"/>
      <c r="VXX267" s="0"/>
      <c r="VXY267" s="0"/>
      <c r="VXZ267" s="0"/>
      <c r="VYA267" s="0"/>
      <c r="VYB267" s="0"/>
      <c r="VYC267" s="0"/>
      <c r="VYD267" s="0"/>
      <c r="VYE267" s="0"/>
      <c r="VYF267" s="0"/>
      <c r="VYG267" s="0"/>
      <c r="VYH267" s="0"/>
      <c r="VYI267" s="0"/>
      <c r="VYJ267" s="0"/>
      <c r="VYK267" s="0"/>
      <c r="VYL267" s="0"/>
      <c r="VYM267" s="0"/>
      <c r="VYN267" s="0"/>
      <c r="VYO267" s="0"/>
      <c r="VYP267" s="0"/>
      <c r="VYQ267" s="0"/>
      <c r="VYR267" s="0"/>
      <c r="VYS267" s="0"/>
      <c r="VYT267" s="0"/>
      <c r="VYU267" s="0"/>
      <c r="VYV267" s="0"/>
      <c r="VYW267" s="0"/>
      <c r="VYX267" s="0"/>
      <c r="VYY267" s="0"/>
      <c r="VYZ267" s="0"/>
      <c r="VZA267" s="0"/>
      <c r="VZB267" s="0"/>
      <c r="VZC267" s="0"/>
      <c r="VZD267" s="0"/>
      <c r="VZE267" s="0"/>
      <c r="VZF267" s="0"/>
      <c r="VZG267" s="0"/>
      <c r="VZH267" s="0"/>
      <c r="VZI267" s="0"/>
      <c r="VZJ267" s="0"/>
      <c r="VZK267" s="0"/>
      <c r="VZL267" s="0"/>
      <c r="VZM267" s="0"/>
      <c r="VZN267" s="0"/>
      <c r="VZO267" s="0"/>
      <c r="VZP267" s="0"/>
      <c r="VZQ267" s="0"/>
      <c r="VZR267" s="0"/>
      <c r="VZS267" s="0"/>
      <c r="VZT267" s="0"/>
      <c r="VZU267" s="0"/>
      <c r="VZV267" s="0"/>
      <c r="VZW267" s="0"/>
      <c r="VZX267" s="0"/>
      <c r="VZY267" s="0"/>
      <c r="VZZ267" s="0"/>
      <c r="WAA267" s="0"/>
      <c r="WAB267" s="0"/>
      <c r="WAC267" s="0"/>
      <c r="WAD267" s="0"/>
      <c r="WAE267" s="0"/>
      <c r="WAF267" s="0"/>
      <c r="WAG267" s="0"/>
      <c r="WAH267" s="0"/>
      <c r="WAI267" s="0"/>
      <c r="WAJ267" s="0"/>
      <c r="WAK267" s="0"/>
      <c r="WAL267" s="0"/>
      <c r="WAM267" s="0"/>
      <c r="WAN267" s="0"/>
      <c r="WAO267" s="0"/>
      <c r="WAP267" s="0"/>
      <c r="WAQ267" s="0"/>
      <c r="WAR267" s="0"/>
      <c r="WAS267" s="0"/>
      <c r="WAT267" s="0"/>
      <c r="WAU267" s="0"/>
      <c r="WAV267" s="0"/>
      <c r="WAW267" s="0"/>
      <c r="WAX267" s="0"/>
      <c r="WAY267" s="0"/>
      <c r="WAZ267" s="0"/>
      <c r="WBA267" s="0"/>
      <c r="WBB267" s="0"/>
      <c r="WBC267" s="0"/>
      <c r="WBD267" s="0"/>
      <c r="WBE267" s="0"/>
      <c r="WBF267" s="0"/>
      <c r="WBG267" s="0"/>
      <c r="WBH267" s="0"/>
      <c r="WBI267" s="0"/>
      <c r="WBJ267" s="0"/>
      <c r="WBK267" s="0"/>
      <c r="WBL267" s="0"/>
      <c r="WBM267" s="0"/>
      <c r="WBN267" s="0"/>
      <c r="WBO267" s="0"/>
      <c r="WBP267" s="0"/>
      <c r="WBQ267" s="0"/>
      <c r="WBR267" s="0"/>
      <c r="WBS267" s="0"/>
      <c r="WBT267" s="0"/>
      <c r="WBU267" s="0"/>
      <c r="WBV267" s="0"/>
      <c r="WBW267" s="0"/>
      <c r="WBX267" s="0"/>
      <c r="WBY267" s="0"/>
      <c r="WBZ267" s="0"/>
      <c r="WCA267" s="0"/>
      <c r="WCB267" s="0"/>
      <c r="WCC267" s="0"/>
      <c r="WCD267" s="0"/>
      <c r="WCE267" s="0"/>
      <c r="WCF267" s="0"/>
      <c r="WCG267" s="0"/>
      <c r="WCH267" s="0"/>
      <c r="WCI267" s="0"/>
      <c r="WCJ267" s="0"/>
      <c r="WCK267" s="0"/>
      <c r="WCL267" s="0"/>
      <c r="WCM267" s="0"/>
      <c r="WCN267" s="0"/>
      <c r="WCO267" s="0"/>
      <c r="WCP267" s="0"/>
      <c r="WCQ267" s="0"/>
      <c r="WCR267" s="0"/>
      <c r="WCS267" s="0"/>
      <c r="WCT267" s="0"/>
      <c r="WCU267" s="0"/>
      <c r="WCV267" s="0"/>
      <c r="WCW267" s="0"/>
      <c r="WCX267" s="0"/>
      <c r="WCY267" s="0"/>
      <c r="WCZ267" s="0"/>
      <c r="WDA267" s="0"/>
      <c r="WDB267" s="0"/>
      <c r="WDC267" s="0"/>
      <c r="WDD267" s="0"/>
      <c r="WDE267" s="0"/>
      <c r="WDF267" s="0"/>
      <c r="WDG267" s="0"/>
      <c r="WDH267" s="0"/>
      <c r="WDI267" s="0"/>
      <c r="WDJ267" s="0"/>
      <c r="WDK267" s="0"/>
      <c r="WDL267" s="0"/>
      <c r="WDM267" s="0"/>
      <c r="WDN267" s="0"/>
      <c r="WDO267" s="0"/>
      <c r="WDP267" s="0"/>
      <c r="WDQ267" s="0"/>
      <c r="WDR267" s="0"/>
      <c r="WDS267" s="0"/>
      <c r="WDT267" s="0"/>
      <c r="WDU267" s="0"/>
      <c r="WDV267" s="0"/>
      <c r="WDW267" s="0"/>
      <c r="WDX267" s="0"/>
      <c r="WDY267" s="0"/>
      <c r="WDZ267" s="0"/>
      <c r="WEA267" s="0"/>
      <c r="WEB267" s="0"/>
      <c r="WEC267" s="0"/>
      <c r="WED267" s="0"/>
      <c r="WEE267" s="0"/>
      <c r="WEF267" s="0"/>
      <c r="WEG267" s="0"/>
      <c r="WEH267" s="0"/>
      <c r="WEI267" s="0"/>
      <c r="WEJ267" s="0"/>
      <c r="WEK267" s="0"/>
      <c r="WEL267" s="0"/>
      <c r="WEM267" s="0"/>
      <c r="WEN267" s="0"/>
      <c r="WEO267" s="0"/>
      <c r="WEP267" s="0"/>
      <c r="WEQ267" s="0"/>
      <c r="WER267" s="0"/>
      <c r="WES267" s="0"/>
      <c r="WET267" s="0"/>
      <c r="WEU267" s="0"/>
      <c r="WEV267" s="0"/>
      <c r="WEW267" s="0"/>
      <c r="WEX267" s="0"/>
      <c r="WEY267" s="0"/>
      <c r="WEZ267" s="0"/>
      <c r="WFA267" s="0"/>
      <c r="WFB267" s="0"/>
      <c r="WFC267" s="0"/>
      <c r="WFD267" s="0"/>
      <c r="WFE267" s="0"/>
      <c r="WFF267" s="0"/>
      <c r="WFG267" s="0"/>
      <c r="WFH267" s="0"/>
      <c r="WFI267" s="0"/>
      <c r="WFJ267" s="0"/>
      <c r="WFK267" s="0"/>
      <c r="WFL267" s="0"/>
      <c r="WFM267" s="0"/>
      <c r="WFN267" s="0"/>
      <c r="WFO267" s="0"/>
      <c r="WFP267" s="0"/>
      <c r="WFQ267" s="0"/>
      <c r="WFR267" s="0"/>
      <c r="WFS267" s="0"/>
      <c r="WFT267" s="0"/>
      <c r="WFU267" s="0"/>
      <c r="WFV267" s="0"/>
      <c r="WFW267" s="0"/>
      <c r="WFX267" s="0"/>
      <c r="WFY267" s="0"/>
      <c r="WFZ267" s="0"/>
      <c r="WGA267" s="0"/>
      <c r="WGB267" s="0"/>
      <c r="WGC267" s="0"/>
      <c r="WGD267" s="0"/>
      <c r="WGE267" s="0"/>
      <c r="WGF267" s="0"/>
      <c r="WGG267" s="0"/>
      <c r="WGH267" s="0"/>
      <c r="WGI267" s="0"/>
      <c r="WGJ267" s="0"/>
      <c r="WGK267" s="0"/>
      <c r="WGL267" s="0"/>
      <c r="WGM267" s="0"/>
      <c r="WGN267" s="0"/>
      <c r="WGO267" s="0"/>
      <c r="WGP267" s="0"/>
      <c r="WGQ267" s="0"/>
      <c r="WGR267" s="0"/>
      <c r="WGS267" s="0"/>
      <c r="WGT267" s="0"/>
      <c r="WGU267" s="0"/>
      <c r="WGV267" s="0"/>
      <c r="WGW267" s="0"/>
      <c r="WGX267" s="0"/>
      <c r="WGY267" s="0"/>
      <c r="WGZ267" s="0"/>
      <c r="WHA267" s="0"/>
      <c r="WHB267" s="0"/>
      <c r="WHC267" s="0"/>
      <c r="WHD267" s="0"/>
      <c r="WHE267" s="0"/>
      <c r="WHF267" s="0"/>
      <c r="WHG267" s="0"/>
      <c r="WHH267" s="0"/>
      <c r="WHI267" s="0"/>
      <c r="WHJ267" s="0"/>
      <c r="WHK267" s="0"/>
      <c r="WHL267" s="0"/>
      <c r="WHM267" s="0"/>
      <c r="WHN267" s="0"/>
      <c r="WHO267" s="0"/>
      <c r="WHP267" s="0"/>
      <c r="WHQ267" s="0"/>
      <c r="WHR267" s="0"/>
      <c r="WHS267" s="0"/>
      <c r="WHT267" s="0"/>
      <c r="WHU267" s="0"/>
      <c r="WHV267" s="0"/>
      <c r="WHW267" s="0"/>
      <c r="WHX267" s="0"/>
      <c r="WHY267" s="0"/>
      <c r="WHZ267" s="0"/>
      <c r="WIA267" s="0"/>
      <c r="WIB267" s="0"/>
      <c r="WIC267" s="0"/>
      <c r="WID267" s="0"/>
      <c r="WIE267" s="0"/>
      <c r="WIF267" s="0"/>
      <c r="WIG267" s="0"/>
      <c r="WIH267" s="0"/>
      <c r="WII267" s="0"/>
      <c r="WIJ267" s="0"/>
      <c r="WIK267" s="0"/>
      <c r="WIL267" s="0"/>
      <c r="WIM267" s="0"/>
      <c r="WIN267" s="0"/>
      <c r="WIO267" s="0"/>
      <c r="WIP267" s="0"/>
      <c r="WIQ267" s="0"/>
      <c r="WIR267" s="0"/>
      <c r="WIS267" s="0"/>
      <c r="WIT267" s="0"/>
      <c r="WIU267" s="0"/>
      <c r="WIV267" s="0"/>
      <c r="WIW267" s="0"/>
      <c r="WIX267" s="0"/>
      <c r="WIY267" s="0"/>
      <c r="WIZ267" s="0"/>
      <c r="WJA267" s="0"/>
      <c r="WJB267" s="0"/>
      <c r="WJC267" s="0"/>
      <c r="WJD267" s="0"/>
      <c r="WJE267" s="0"/>
      <c r="WJF267" s="0"/>
      <c r="WJG267" s="0"/>
      <c r="WJH267" s="0"/>
      <c r="WJI267" s="0"/>
      <c r="WJJ267" s="0"/>
      <c r="WJK267" s="0"/>
      <c r="WJL267" s="0"/>
      <c r="WJM267" s="0"/>
      <c r="WJN267" s="0"/>
      <c r="WJO267" s="0"/>
      <c r="WJP267" s="0"/>
      <c r="WJQ267" s="0"/>
      <c r="WJR267" s="0"/>
      <c r="WJS267" s="0"/>
      <c r="WJT267" s="0"/>
      <c r="WJU267" s="0"/>
      <c r="WJV267" s="0"/>
      <c r="WJW267" s="0"/>
      <c r="WJX267" s="0"/>
      <c r="WJY267" s="0"/>
      <c r="WJZ267" s="0"/>
      <c r="WKA267" s="0"/>
      <c r="WKB267" s="0"/>
      <c r="WKC267" s="0"/>
      <c r="WKD267" s="0"/>
      <c r="WKE267" s="0"/>
      <c r="WKF267" s="0"/>
      <c r="WKG267" s="0"/>
      <c r="WKH267" s="0"/>
      <c r="WKI267" s="0"/>
      <c r="WKJ267" s="0"/>
      <c r="WKK267" s="0"/>
      <c r="WKL267" s="0"/>
      <c r="WKM267" s="0"/>
      <c r="WKN267" s="0"/>
      <c r="WKO267" s="0"/>
      <c r="WKP267" s="0"/>
      <c r="WKQ267" s="0"/>
      <c r="WKR267" s="0"/>
      <c r="WKS267" s="0"/>
      <c r="WKT267" s="0"/>
      <c r="WKU267" s="0"/>
      <c r="WKV267" s="0"/>
      <c r="WKW267" s="0"/>
      <c r="WKX267" s="0"/>
      <c r="WKY267" s="0"/>
      <c r="WKZ267" s="0"/>
      <c r="WLA267" s="0"/>
      <c r="WLB267" s="0"/>
      <c r="WLC267" s="0"/>
      <c r="WLD267" s="0"/>
      <c r="WLE267" s="0"/>
      <c r="WLF267" s="0"/>
      <c r="WLG267" s="0"/>
      <c r="WLH267" s="0"/>
      <c r="WLI267" s="0"/>
      <c r="WLJ267" s="0"/>
      <c r="WLK267" s="0"/>
      <c r="WLL267" s="0"/>
      <c r="WLM267" s="0"/>
      <c r="WLN267" s="0"/>
      <c r="WLO267" s="0"/>
      <c r="WLP267" s="0"/>
      <c r="WLQ267" s="0"/>
      <c r="WLR267" s="0"/>
      <c r="WLS267" s="0"/>
      <c r="WLT267" s="0"/>
      <c r="WLU267" s="0"/>
      <c r="WLV267" s="0"/>
      <c r="WLW267" s="0"/>
      <c r="WLX267" s="0"/>
      <c r="WLY267" s="0"/>
      <c r="WLZ267" s="0"/>
      <c r="WMA267" s="0"/>
      <c r="WMB267" s="0"/>
      <c r="WMC267" s="0"/>
      <c r="WMD267" s="0"/>
      <c r="WME267" s="0"/>
      <c r="WMF267" s="0"/>
      <c r="WMG267" s="0"/>
      <c r="WMH267" s="0"/>
      <c r="WMI267" s="0"/>
      <c r="WMJ267" s="0"/>
      <c r="WMK267" s="0"/>
      <c r="WML267" s="0"/>
      <c r="WMM267" s="0"/>
      <c r="WMN267" s="0"/>
      <c r="WMO267" s="0"/>
      <c r="WMP267" s="0"/>
      <c r="WMQ267" s="0"/>
      <c r="WMR267" s="0"/>
      <c r="WMS267" s="0"/>
      <c r="WMT267" s="0"/>
      <c r="WMU267" s="0"/>
      <c r="WMV267" s="0"/>
      <c r="WMW267" s="0"/>
      <c r="WMX267" s="0"/>
      <c r="WMY267" s="0"/>
      <c r="WMZ267" s="0"/>
      <c r="WNA267" s="0"/>
      <c r="WNB267" s="0"/>
      <c r="WNC267" s="0"/>
      <c r="WND267" s="0"/>
      <c r="WNE267" s="0"/>
      <c r="WNF267" s="0"/>
      <c r="WNG267" s="0"/>
      <c r="WNH267" s="0"/>
      <c r="WNI267" s="0"/>
      <c r="WNJ267" s="0"/>
      <c r="WNK267" s="0"/>
      <c r="WNL267" s="0"/>
      <c r="WNM267" s="0"/>
      <c r="WNN267" s="0"/>
      <c r="WNO267" s="0"/>
      <c r="WNP267" s="0"/>
      <c r="WNQ267" s="0"/>
      <c r="WNR267" s="0"/>
      <c r="WNS267" s="0"/>
      <c r="WNT267" s="0"/>
      <c r="WNU267" s="0"/>
      <c r="WNV267" s="0"/>
      <c r="WNW267" s="0"/>
      <c r="WNX267" s="0"/>
      <c r="WNY267" s="0"/>
      <c r="WNZ267" s="0"/>
      <c r="WOA267" s="0"/>
      <c r="WOB267" s="0"/>
      <c r="WOC267" s="0"/>
      <c r="WOD267" s="0"/>
      <c r="WOE267" s="0"/>
      <c r="WOF267" s="0"/>
      <c r="WOG267" s="0"/>
      <c r="WOH267" s="0"/>
      <c r="WOI267" s="0"/>
      <c r="WOJ267" s="0"/>
      <c r="WOK267" s="0"/>
      <c r="WOL267" s="0"/>
      <c r="WOM267" s="0"/>
      <c r="WON267" s="0"/>
      <c r="WOO267" s="0"/>
      <c r="WOP267" s="0"/>
      <c r="WOQ267" s="0"/>
      <c r="WOR267" s="0"/>
      <c r="WOS267" s="0"/>
      <c r="WOT267" s="0"/>
      <c r="WOU267" s="0"/>
      <c r="WOV267" s="0"/>
      <c r="WOW267" s="0"/>
      <c r="WOX267" s="0"/>
      <c r="WOY267" s="0"/>
      <c r="WOZ267" s="0"/>
      <c r="WPA267" s="0"/>
      <c r="WPB267" s="0"/>
      <c r="WPC267" s="0"/>
      <c r="WPD267" s="0"/>
      <c r="WPE267" s="0"/>
      <c r="WPF267" s="0"/>
      <c r="WPG267" s="0"/>
      <c r="WPH267" s="0"/>
      <c r="WPI267" s="0"/>
      <c r="WPJ267" s="0"/>
      <c r="WPK267" s="0"/>
      <c r="WPL267" s="0"/>
      <c r="WPM267" s="0"/>
      <c r="WPN267" s="0"/>
      <c r="WPO267" s="0"/>
      <c r="WPP267" s="0"/>
      <c r="WPQ267" s="0"/>
      <c r="WPR267" s="0"/>
      <c r="WPS267" s="0"/>
      <c r="WPT267" s="0"/>
      <c r="WPU267" s="0"/>
      <c r="WPV267" s="0"/>
      <c r="WPW267" s="0"/>
      <c r="WPX267" s="0"/>
      <c r="WPY267" s="0"/>
      <c r="WPZ267" s="0"/>
      <c r="WQA267" s="0"/>
      <c r="WQB267" s="0"/>
      <c r="WQC267" s="0"/>
      <c r="WQD267" s="0"/>
      <c r="WQE267" s="0"/>
      <c r="WQF267" s="0"/>
      <c r="WQG267" s="0"/>
      <c r="WQH267" s="0"/>
      <c r="WQI267" s="0"/>
      <c r="WQJ267" s="0"/>
      <c r="WQK267" s="0"/>
      <c r="WQL267" s="0"/>
      <c r="WQM267" s="0"/>
      <c r="WQN267" s="0"/>
      <c r="WQO267" s="0"/>
      <c r="WQP267" s="0"/>
      <c r="WQQ267" s="0"/>
      <c r="WQR267" s="0"/>
      <c r="WQS267" s="0"/>
      <c r="WQT267" s="0"/>
      <c r="WQU267" s="0"/>
      <c r="WQV267" s="0"/>
      <c r="WQW267" s="0"/>
      <c r="WQX267" s="0"/>
      <c r="WQY267" s="0"/>
      <c r="WQZ267" s="0"/>
      <c r="WRA267" s="0"/>
      <c r="WRB267" s="0"/>
      <c r="WRC267" s="0"/>
      <c r="WRD267" s="0"/>
      <c r="WRE267" s="0"/>
      <c r="WRF267" s="0"/>
      <c r="WRG267" s="0"/>
      <c r="WRH267" s="0"/>
      <c r="WRI267" s="0"/>
      <c r="WRJ267" s="0"/>
      <c r="WRK267" s="0"/>
      <c r="WRL267" s="0"/>
      <c r="WRM267" s="0"/>
      <c r="WRN267" s="0"/>
      <c r="WRO267" s="0"/>
      <c r="WRP267" s="0"/>
      <c r="WRQ267" s="0"/>
      <c r="WRR267" s="0"/>
      <c r="WRS267" s="0"/>
      <c r="WRT267" s="0"/>
      <c r="WRU267" s="0"/>
      <c r="WRV267" s="0"/>
      <c r="WRW267" s="0"/>
      <c r="WRX267" s="0"/>
      <c r="WRY267" s="0"/>
      <c r="WRZ267" s="0"/>
      <c r="WSA267" s="0"/>
      <c r="WSB267" s="0"/>
      <c r="WSC267" s="0"/>
      <c r="WSD267" s="0"/>
      <c r="WSE267" s="0"/>
      <c r="WSF267" s="0"/>
      <c r="WSG267" s="0"/>
      <c r="WSH267" s="0"/>
      <c r="WSI267" s="0"/>
      <c r="WSJ267" s="0"/>
      <c r="WSK267" s="0"/>
      <c r="WSL267" s="0"/>
      <c r="WSM267" s="0"/>
      <c r="WSN267" s="0"/>
      <c r="WSO267" s="0"/>
      <c r="WSP267" s="0"/>
      <c r="WSQ267" s="0"/>
      <c r="WSR267" s="0"/>
      <c r="WSS267" s="0"/>
      <c r="WST267" s="0"/>
      <c r="WSU267" s="0"/>
      <c r="WSV267" s="0"/>
      <c r="WSW267" s="0"/>
      <c r="WSX267" s="0"/>
      <c r="WSY267" s="0"/>
      <c r="WSZ267" s="0"/>
      <c r="WTA267" s="0"/>
      <c r="WTB267" s="0"/>
      <c r="WTC267" s="0"/>
      <c r="WTD267" s="0"/>
      <c r="WTE267" s="0"/>
      <c r="WTF267" s="0"/>
      <c r="WTG267" s="0"/>
      <c r="WTH267" s="0"/>
      <c r="WTI267" s="0"/>
      <c r="WTJ267" s="0"/>
      <c r="WTK267" s="0"/>
      <c r="WTL267" s="0"/>
      <c r="WTM267" s="0"/>
      <c r="WTN267" s="0"/>
      <c r="WTO267" s="0"/>
      <c r="WTP267" s="0"/>
      <c r="WTQ267" s="0"/>
      <c r="WTR267" s="0"/>
      <c r="WTS267" s="0"/>
      <c r="WTT267" s="0"/>
      <c r="WTU267" s="0"/>
      <c r="WTV267" s="0"/>
      <c r="WTW267" s="0"/>
      <c r="WTX267" s="0"/>
      <c r="WTY267" s="0"/>
      <c r="WTZ267" s="0"/>
      <c r="WUA267" s="0"/>
      <c r="WUB267" s="0"/>
      <c r="WUC267" s="0"/>
      <c r="WUD267" s="0"/>
      <c r="WUE267" s="0"/>
      <c r="WUF267" s="0"/>
      <c r="WUG267" s="0"/>
      <c r="WUH267" s="0"/>
      <c r="WUI267" s="0"/>
      <c r="WUJ267" s="0"/>
      <c r="WUK267" s="0"/>
      <c r="WUL267" s="0"/>
      <c r="WUM267" s="0"/>
      <c r="WUN267" s="0"/>
      <c r="WUO267" s="0"/>
      <c r="WUP267" s="0"/>
      <c r="WUQ267" s="0"/>
      <c r="WUR267" s="0"/>
      <c r="WUS267" s="0"/>
      <c r="WUT267" s="0"/>
      <c r="WUU267" s="0"/>
      <c r="WUV267" s="0"/>
      <c r="WUW267" s="0"/>
      <c r="WUX267" s="0"/>
      <c r="WUY267" s="0"/>
      <c r="WUZ267" s="0"/>
      <c r="WVA267" s="0"/>
      <c r="WVB267" s="0"/>
      <c r="WVC267" s="0"/>
      <c r="WVD267" s="0"/>
      <c r="WVE267" s="0"/>
      <c r="WVF267" s="0"/>
      <c r="WVG267" s="0"/>
      <c r="WVH267" s="0"/>
      <c r="WVI267" s="0"/>
      <c r="WVJ267" s="0"/>
      <c r="WVK267" s="0"/>
      <c r="WVL267" s="0"/>
      <c r="WVM267" s="0"/>
      <c r="WVN267" s="0"/>
      <c r="WVO267" s="0"/>
      <c r="WVP267" s="0"/>
      <c r="WVQ267" s="0"/>
      <c r="WVR267" s="0"/>
      <c r="WVS267" s="0"/>
      <c r="WVT267" s="0"/>
      <c r="WVU267" s="0"/>
      <c r="WVV267" s="0"/>
      <c r="WVW267" s="0"/>
      <c r="WVX267" s="0"/>
      <c r="WVY267" s="0"/>
      <c r="WVZ267" s="0"/>
      <c r="WWA267" s="0"/>
      <c r="WWB267" s="0"/>
      <c r="WWC267" s="0"/>
      <c r="WWD267" s="0"/>
      <c r="WWE267" s="0"/>
      <c r="WWF267" s="0"/>
      <c r="WWG267" s="0"/>
      <c r="WWH267" s="0"/>
      <c r="WWI267" s="0"/>
      <c r="WWJ267" s="0"/>
      <c r="WWK267" s="0"/>
      <c r="WWL267" s="0"/>
      <c r="WWM267" s="0"/>
      <c r="WWN267" s="0"/>
      <c r="WWO267" s="0"/>
      <c r="WWP267" s="0"/>
      <c r="WWQ267" s="0"/>
      <c r="WWR267" s="0"/>
      <c r="WWS267" s="0"/>
      <c r="WWT267" s="0"/>
      <c r="WWU267" s="0"/>
      <c r="WWV267" s="0"/>
      <c r="WWW267" s="0"/>
      <c r="WWX267" s="0"/>
      <c r="WWY267" s="0"/>
      <c r="WWZ267" s="0"/>
      <c r="WXA267" s="0"/>
      <c r="WXB267" s="0"/>
      <c r="WXC267" s="0"/>
      <c r="WXD267" s="0"/>
      <c r="WXE267" s="0"/>
      <c r="WXF267" s="0"/>
      <c r="WXG267" s="0"/>
      <c r="WXH267" s="0"/>
      <c r="WXI267" s="0"/>
      <c r="WXJ267" s="0"/>
      <c r="WXK267" s="0"/>
      <c r="WXL267" s="0"/>
      <c r="WXM267" s="0"/>
      <c r="WXN267" s="0"/>
      <c r="WXO267" s="0"/>
      <c r="WXP267" s="0"/>
      <c r="WXQ267" s="0"/>
      <c r="WXR267" s="0"/>
      <c r="WXS267" s="0"/>
      <c r="WXT267" s="0"/>
      <c r="WXU267" s="0"/>
      <c r="WXV267" s="0"/>
      <c r="WXW267" s="0"/>
      <c r="WXX267" s="0"/>
      <c r="WXY267" s="0"/>
      <c r="WXZ267" s="0"/>
      <c r="WYA267" s="0"/>
      <c r="WYB267" s="0"/>
      <c r="WYC267" s="0"/>
      <c r="WYD267" s="0"/>
      <c r="WYE267" s="0"/>
      <c r="WYF267" s="0"/>
      <c r="WYG267" s="0"/>
      <c r="WYH267" s="0"/>
      <c r="WYI267" s="0"/>
      <c r="WYJ267" s="0"/>
      <c r="WYK267" s="0"/>
      <c r="WYL267" s="0"/>
      <c r="WYM267" s="0"/>
      <c r="WYN267" s="0"/>
      <c r="WYO267" s="0"/>
      <c r="WYP267" s="0"/>
      <c r="WYQ267" s="0"/>
      <c r="WYR267" s="0"/>
      <c r="WYS267" s="0"/>
      <c r="WYT267" s="0"/>
      <c r="WYU267" s="0"/>
      <c r="WYV267" s="0"/>
      <c r="WYW267" s="0"/>
      <c r="WYX267" s="0"/>
      <c r="WYY267" s="0"/>
      <c r="WYZ267" s="0"/>
      <c r="WZA267" s="0"/>
      <c r="WZB267" s="0"/>
      <c r="WZC267" s="0"/>
      <c r="WZD267" s="0"/>
      <c r="WZE267" s="0"/>
      <c r="WZF267" s="0"/>
      <c r="WZG267" s="0"/>
      <c r="WZH267" s="0"/>
      <c r="WZI267" s="0"/>
      <c r="WZJ267" s="0"/>
      <c r="WZK267" s="0"/>
      <c r="WZL267" s="0"/>
      <c r="WZM267" s="0"/>
      <c r="WZN267" s="0"/>
      <c r="WZO267" s="0"/>
      <c r="WZP267" s="0"/>
      <c r="WZQ267" s="0"/>
      <c r="WZR267" s="0"/>
      <c r="WZS267" s="0"/>
      <c r="WZT267" s="0"/>
      <c r="WZU267" s="0"/>
      <c r="WZV267" s="0"/>
      <c r="WZW267" s="0"/>
      <c r="WZX267" s="0"/>
      <c r="WZY267" s="0"/>
      <c r="WZZ267" s="0"/>
      <c r="XAA267" s="0"/>
      <c r="XAB267" s="0"/>
      <c r="XAC267" s="0"/>
      <c r="XAD267" s="0"/>
      <c r="XAE267" s="0"/>
      <c r="XAF267" s="0"/>
      <c r="XAG267" s="0"/>
      <c r="XAH267" s="0"/>
      <c r="XAI267" s="0"/>
      <c r="XAJ267" s="0"/>
      <c r="XAK267" s="0"/>
      <c r="XAL267" s="0"/>
      <c r="XAM267" s="0"/>
      <c r="XAN267" s="0"/>
      <c r="XAO267" s="0"/>
      <c r="XAP267" s="0"/>
      <c r="XAQ267" s="0"/>
      <c r="XAR267" s="0"/>
      <c r="XAS267" s="0"/>
      <c r="XAT267" s="0"/>
      <c r="XAU267" s="0"/>
      <c r="XAV267" s="0"/>
      <c r="XAW267" s="0"/>
      <c r="XAX267" s="0"/>
      <c r="XAY267" s="0"/>
      <c r="XAZ267" s="0"/>
      <c r="XBA267" s="0"/>
      <c r="XBB267" s="0"/>
      <c r="XBC267" s="0"/>
      <c r="XBD267" s="0"/>
      <c r="XBE267" s="0"/>
      <c r="XBF267" s="0"/>
      <c r="XBG267" s="0"/>
      <c r="XBH267" s="0"/>
      <c r="XBI267" s="0"/>
      <c r="XBJ267" s="0"/>
      <c r="XBK267" s="0"/>
      <c r="XBL267" s="0"/>
      <c r="XBM267" s="0"/>
      <c r="XBN267" s="0"/>
      <c r="XBO267" s="0"/>
      <c r="XBP267" s="0"/>
      <c r="XBQ267" s="0"/>
      <c r="XBR267" s="0"/>
      <c r="XBS267" s="0"/>
      <c r="XBT267" s="0"/>
      <c r="XBU267" s="0"/>
      <c r="XBV267" s="0"/>
      <c r="XBW267" s="0"/>
      <c r="XBX267" s="0"/>
      <c r="XBY267" s="0"/>
      <c r="XBZ267" s="0"/>
      <c r="XCA267" s="0"/>
      <c r="XCB267" s="0"/>
      <c r="XCC267" s="0"/>
      <c r="XCD267" s="0"/>
      <c r="XCE267" s="0"/>
      <c r="XCF267" s="0"/>
      <c r="XCG267" s="0"/>
      <c r="XCH267" s="0"/>
      <c r="XCI267" s="0"/>
      <c r="XCJ267" s="0"/>
      <c r="XCK267" s="0"/>
      <c r="XCL267" s="0"/>
      <c r="XCM267" s="0"/>
      <c r="XCN267" s="0"/>
      <c r="XCO267" s="0"/>
      <c r="XCP267" s="0"/>
      <c r="XCQ267" s="0"/>
      <c r="XCR267" s="0"/>
      <c r="XCS267" s="0"/>
      <c r="XCT267" s="0"/>
      <c r="XCU267" s="0"/>
      <c r="XCV267" s="0"/>
      <c r="XCW267" s="0"/>
      <c r="XCX267" s="0"/>
      <c r="XCY267" s="0"/>
      <c r="XCZ267" s="0"/>
      <c r="XDA267" s="0"/>
      <c r="XDB267" s="0"/>
      <c r="XDC267" s="0"/>
      <c r="XDD267" s="0"/>
      <c r="XDE267" s="0"/>
      <c r="XDF267" s="0"/>
      <c r="XDG267" s="0"/>
      <c r="XDH267" s="0"/>
      <c r="XDI267" s="0"/>
      <c r="XDJ267" s="0"/>
      <c r="XDK267" s="0"/>
      <c r="XDL267" s="0"/>
      <c r="XDM267" s="0"/>
      <c r="XDN267" s="0"/>
      <c r="XDO267" s="0"/>
      <c r="XDP267" s="0"/>
      <c r="XDQ267" s="0"/>
      <c r="XDR267" s="0"/>
      <c r="XDS267" s="0"/>
      <c r="XDT267" s="0"/>
      <c r="XDU267" s="0"/>
      <c r="XDV267" s="0"/>
      <c r="XDW267" s="0"/>
      <c r="XDX267" s="0"/>
      <c r="XDY267" s="0"/>
      <c r="XDZ267" s="0"/>
      <c r="XEA267" s="0"/>
      <c r="XEB267" s="0"/>
      <c r="XEC267" s="0"/>
      <c r="XED267" s="0"/>
      <c r="XEE267" s="0"/>
      <c r="XEF267" s="0"/>
      <c r="XEG267" s="0"/>
      <c r="XEH267" s="0"/>
      <c r="XEI267" s="0"/>
      <c r="XEJ267" s="0"/>
      <c r="XEK267" s="0"/>
      <c r="XEL267" s="0"/>
      <c r="XEM267" s="0"/>
      <c r="XEN267" s="0"/>
      <c r="XEO267" s="0"/>
      <c r="XEP267" s="0"/>
      <c r="XEQ267" s="0"/>
      <c r="XER267" s="0"/>
      <c r="XES267" s="0"/>
      <c r="XET267" s="0"/>
      <c r="XEU267" s="0"/>
      <c r="XEV267" s="0"/>
      <c r="XEW267" s="0"/>
      <c r="XEX267" s="0"/>
      <c r="XEY267" s="0"/>
      <c r="XEZ267" s="0"/>
      <c r="XFA267" s="0"/>
      <c r="XFB267" s="0"/>
      <c r="XFC267" s="0"/>
      <c r="XFD267" s="0"/>
    </row>
    <row r="268" customFormat="false" ht="15" hidden="false" customHeight="false" outlineLevel="0" collapsed="false">
      <c r="A268" s="331"/>
      <c r="B268" s="247"/>
      <c r="C268" s="247"/>
      <c r="D268" s="247"/>
      <c r="E268" s="331"/>
      <c r="F268" s="331"/>
      <c r="G268" s="331"/>
      <c r="H268" s="331"/>
      <c r="I268" s="247"/>
      <c r="J268" s="247"/>
      <c r="K268" s="247"/>
      <c r="L268" s="247"/>
      <c r="M268" s="247"/>
      <c r="N268" s="331"/>
      <c r="O268" s="331"/>
      <c r="P268" s="331"/>
      <c r="Q268" s="331"/>
      <c r="R268" s="331"/>
      <c r="S268" s="247"/>
      <c r="T268" s="247"/>
      <c r="U268" s="247"/>
      <c r="V268" s="247"/>
      <c r="W268" s="247"/>
      <c r="X268" s="247"/>
      <c r="Y268" s="247"/>
      <c r="Z268" s="247"/>
      <c r="AA268" s="247"/>
      <c r="AB268" s="247"/>
      <c r="AC268" s="247"/>
      <c r="AD268" s="247"/>
      <c r="AE268" s="247"/>
      <c r="AF268" s="247"/>
      <c r="AG268" s="247"/>
      <c r="AH268" s="247"/>
      <c r="AI268" s="247"/>
      <c r="AJ268" s="247"/>
      <c r="AK268" s="247"/>
      <c r="AL268" s="247"/>
      <c r="AM268" s="247"/>
      <c r="AN268" s="247"/>
      <c r="AO268" s="247"/>
      <c r="AP268" s="247"/>
      <c r="AQ268" s="247"/>
      <c r="AR268" s="247"/>
      <c r="AS268" s="247"/>
      <c r="AT268" s="247"/>
      <c r="AU268" s="247"/>
      <c r="AV268" s="247"/>
      <c r="AW268" s="247"/>
      <c r="AX268" s="247"/>
      <c r="AY268" s="247"/>
      <c r="AZ268" s="247"/>
      <c r="BA268" s="247"/>
      <c r="BB268" s="247"/>
      <c r="BC268" s="247"/>
      <c r="BD268" s="247"/>
      <c r="BE268" s="247"/>
      <c r="BF268" s="247"/>
      <c r="BG268" s="247"/>
      <c r="BH268" s="247"/>
      <c r="BI268" s="247"/>
      <c r="BJ268" s="247"/>
      <c r="BK268" s="247"/>
      <c r="BL268" s="247"/>
      <c r="BM268" s="247"/>
      <c r="BN268" s="247"/>
      <c r="BO268" s="247"/>
      <c r="BP268" s="247"/>
      <c r="BQ268" s="247"/>
      <c r="BR268" s="247"/>
      <c r="BS268" s="247"/>
      <c r="BT268" s="247"/>
      <c r="BU268" s="247"/>
      <c r="BV268" s="247"/>
      <c r="BW268" s="247"/>
      <c r="BX268" s="247"/>
      <c r="BY268" s="247"/>
      <c r="BZ268" s="247"/>
      <c r="CA268" s="247"/>
      <c r="CB268" s="247"/>
      <c r="CC268" s="247"/>
      <c r="CD268" s="247"/>
      <c r="CE268" s="247"/>
      <c r="CF268" s="247"/>
      <c r="CG268" s="247"/>
      <c r="CH268" s="247"/>
      <c r="CI268" s="247"/>
      <c r="CJ268" s="247"/>
      <c r="CK268" s="247"/>
      <c r="CL268" s="247"/>
      <c r="CM268" s="247"/>
      <c r="CN268" s="247"/>
      <c r="CO268" s="247"/>
      <c r="CP268" s="247"/>
      <c r="CQ268" s="247"/>
      <c r="CR268" s="247"/>
      <c r="CS268" s="247"/>
      <c r="CT268" s="247"/>
      <c r="CU268" s="247"/>
      <c r="CV268" s="247"/>
      <c r="CW268" s="247"/>
      <c r="CX268" s="247"/>
      <c r="CY268" s="247"/>
      <c r="CZ268" s="247"/>
      <c r="DA268" s="247"/>
      <c r="DB268" s="247"/>
      <c r="DC268" s="247"/>
      <c r="DD268" s="247"/>
      <c r="DE268" s="247"/>
      <c r="DF268" s="247"/>
      <c r="DG268" s="247"/>
      <c r="DH268" s="247"/>
      <c r="DI268" s="247"/>
      <c r="DJ268" s="247"/>
      <c r="DK268" s="247"/>
      <c r="DL268" s="247"/>
      <c r="DM268" s="247"/>
      <c r="DN268" s="247"/>
      <c r="DO268" s="247"/>
      <c r="DP268" s="247"/>
      <c r="DQ268" s="247"/>
      <c r="DR268" s="247"/>
      <c r="DS268" s="247"/>
      <c r="DT268" s="247"/>
      <c r="DU268" s="247"/>
      <c r="DV268" s="247"/>
      <c r="DW268" s="247"/>
      <c r="DX268" s="247"/>
      <c r="DY268" s="247"/>
      <c r="DZ268" s="247"/>
      <c r="EA268" s="247"/>
      <c r="EB268" s="247"/>
      <c r="EC268" s="247"/>
      <c r="ED268" s="247"/>
      <c r="EE268" s="247"/>
      <c r="EF268" s="247"/>
      <c r="EG268" s="247"/>
      <c r="EH268" s="247"/>
      <c r="EI268" s="247"/>
      <c r="EJ268" s="0"/>
      <c r="EK268" s="0"/>
      <c r="EL268" s="0"/>
      <c r="EM268" s="0"/>
      <c r="EN268" s="0"/>
      <c r="EO268" s="0"/>
      <c r="EP268" s="0"/>
      <c r="EQ268" s="0"/>
      <c r="ER268" s="0"/>
      <c r="ES268" s="0"/>
      <c r="ET268" s="0"/>
      <c r="EU268" s="0"/>
      <c r="EV268" s="0"/>
      <c r="EW268" s="0"/>
      <c r="EX268" s="0"/>
      <c r="EY268" s="0"/>
      <c r="EZ268" s="0"/>
      <c r="FA268" s="0"/>
      <c r="FB268" s="0"/>
      <c r="FC268" s="0"/>
      <c r="FD268" s="0"/>
      <c r="FE268" s="0"/>
      <c r="FF268" s="0"/>
      <c r="FG268" s="0"/>
      <c r="FH268" s="0"/>
      <c r="FI268" s="0"/>
      <c r="FJ268" s="0"/>
      <c r="FK268" s="0"/>
      <c r="FL268" s="0"/>
      <c r="FM268" s="0"/>
      <c r="FN268" s="0"/>
      <c r="FO268" s="0"/>
      <c r="FP268" s="0"/>
      <c r="FQ268" s="0"/>
      <c r="FR268" s="0"/>
      <c r="FS268" s="0"/>
      <c r="FT268" s="0"/>
      <c r="FU268" s="0"/>
      <c r="FV268" s="0"/>
      <c r="FW268" s="0"/>
      <c r="FX268" s="0"/>
      <c r="FY268" s="0"/>
      <c r="FZ268" s="0"/>
      <c r="GA268" s="0"/>
      <c r="GB268" s="0"/>
      <c r="GC268" s="0"/>
      <c r="GD268" s="0"/>
      <c r="GE268" s="0"/>
      <c r="GF268" s="0"/>
      <c r="GG268" s="0"/>
      <c r="GH268" s="0"/>
      <c r="GI268" s="0"/>
      <c r="GJ268" s="0"/>
      <c r="GK268" s="0"/>
      <c r="GL268" s="0"/>
      <c r="GM268" s="0"/>
      <c r="GN268" s="0"/>
      <c r="GO268" s="0"/>
      <c r="GP268" s="0"/>
      <c r="GQ268" s="0"/>
      <c r="GR268" s="0"/>
      <c r="GS268" s="0"/>
      <c r="GT268" s="0"/>
      <c r="GU268" s="0"/>
      <c r="GV268" s="0"/>
      <c r="GW268" s="0"/>
      <c r="GX268" s="0"/>
      <c r="GY268" s="0"/>
      <c r="GZ268" s="0"/>
      <c r="HA268" s="0"/>
      <c r="HB268" s="0"/>
      <c r="HC268" s="0"/>
      <c r="HD268" s="0"/>
      <c r="HE268" s="0"/>
      <c r="HF268" s="0"/>
      <c r="HG268" s="0"/>
      <c r="HH268" s="0"/>
      <c r="HI268" s="0"/>
      <c r="HJ268" s="0"/>
      <c r="HK268" s="0"/>
      <c r="HL268" s="0"/>
      <c r="HM268" s="0"/>
      <c r="HN268" s="0"/>
      <c r="HO268" s="0"/>
      <c r="HP268" s="0"/>
      <c r="HQ268" s="0"/>
      <c r="HR268" s="0"/>
      <c r="HS268" s="0"/>
      <c r="HT268" s="0"/>
      <c r="HU268" s="0"/>
      <c r="HV268" s="0"/>
      <c r="HW268" s="0"/>
      <c r="HX268" s="0"/>
      <c r="HY268" s="0"/>
      <c r="HZ268" s="0"/>
      <c r="IA268" s="0"/>
      <c r="IB268" s="0"/>
      <c r="IC268" s="0"/>
      <c r="ID268" s="0"/>
      <c r="IE268" s="0"/>
      <c r="IF268" s="0"/>
      <c r="IG268" s="0"/>
      <c r="IH268" s="0"/>
      <c r="II268" s="0"/>
      <c r="IJ268" s="0"/>
      <c r="IK268" s="0"/>
      <c r="IL268" s="0"/>
      <c r="IM268" s="0"/>
      <c r="IN268" s="0"/>
      <c r="IO268" s="0"/>
      <c r="IP268" s="0"/>
      <c r="IQ268" s="0"/>
      <c r="IR268" s="0"/>
      <c r="IS268" s="0"/>
      <c r="IT268" s="0"/>
      <c r="IU268" s="0"/>
      <c r="IV268" s="0"/>
      <c r="IW268" s="0"/>
      <c r="IX268" s="0"/>
      <c r="IY268" s="0"/>
      <c r="IZ268" s="0"/>
      <c r="JA268" s="0"/>
      <c r="JB268" s="0"/>
      <c r="JC268" s="0"/>
      <c r="JD268" s="0"/>
      <c r="JE268" s="0"/>
      <c r="JF268" s="0"/>
      <c r="JG268" s="0"/>
      <c r="JH268" s="0"/>
      <c r="JI268" s="0"/>
      <c r="JJ268" s="0"/>
      <c r="JK268" s="0"/>
      <c r="JL268" s="0"/>
      <c r="JM268" s="0"/>
      <c r="JN268" s="0"/>
      <c r="JO268" s="0"/>
      <c r="JP268" s="0"/>
      <c r="JQ268" s="0"/>
      <c r="JR268" s="0"/>
      <c r="JS268" s="0"/>
      <c r="JT268" s="0"/>
      <c r="JU268" s="0"/>
      <c r="JV268" s="0"/>
      <c r="JW268" s="0"/>
      <c r="JX268" s="0"/>
      <c r="JY268" s="0"/>
      <c r="JZ268" s="0"/>
      <c r="KA268" s="0"/>
      <c r="KB268" s="0"/>
      <c r="KC268" s="0"/>
      <c r="KD268" s="0"/>
      <c r="KE268" s="0"/>
      <c r="KF268" s="0"/>
      <c r="KG268" s="0"/>
      <c r="KH268" s="0"/>
      <c r="KI268" s="0"/>
      <c r="KJ268" s="0"/>
      <c r="KK268" s="0"/>
      <c r="KL268" s="0"/>
      <c r="KM268" s="0"/>
      <c r="KN268" s="0"/>
      <c r="KO268" s="0"/>
      <c r="KP268" s="0"/>
      <c r="KQ268" s="0"/>
      <c r="KR268" s="0"/>
      <c r="KS268" s="0"/>
      <c r="KT268" s="0"/>
      <c r="KU268" s="0"/>
      <c r="KV268" s="0"/>
      <c r="KW268" s="0"/>
      <c r="KX268" s="0"/>
      <c r="KY268" s="0"/>
      <c r="KZ268" s="0"/>
      <c r="LA268" s="0"/>
      <c r="LB268" s="0"/>
      <c r="LC268" s="0"/>
      <c r="LD268" s="0"/>
      <c r="LE268" s="0"/>
      <c r="LF268" s="0"/>
      <c r="LG268" s="0"/>
      <c r="LH268" s="0"/>
      <c r="LI268" s="0"/>
      <c r="LJ268" s="0"/>
      <c r="LK268" s="0"/>
      <c r="LL268" s="0"/>
      <c r="LM268" s="0"/>
      <c r="LN268" s="0"/>
      <c r="LO268" s="0"/>
      <c r="LP268" s="0"/>
      <c r="LQ268" s="0"/>
      <c r="LR268" s="0"/>
      <c r="LS268" s="0"/>
      <c r="LT268" s="0"/>
      <c r="LU268" s="0"/>
      <c r="LV268" s="0"/>
      <c r="LW268" s="0"/>
      <c r="LX268" s="0"/>
      <c r="LY268" s="0"/>
      <c r="LZ268" s="0"/>
      <c r="MA268" s="0"/>
      <c r="MB268" s="0"/>
      <c r="MC268" s="0"/>
      <c r="MD268" s="0"/>
      <c r="ME268" s="0"/>
      <c r="MF268" s="0"/>
      <c r="MG268" s="0"/>
      <c r="MH268" s="0"/>
      <c r="MI268" s="0"/>
      <c r="MJ268" s="0"/>
      <c r="MK268" s="0"/>
      <c r="ML268" s="0"/>
      <c r="MM268" s="0"/>
      <c r="MN268" s="0"/>
      <c r="MO268" s="0"/>
      <c r="MP268" s="0"/>
      <c r="MQ268" s="0"/>
      <c r="MR268" s="0"/>
      <c r="MS268" s="0"/>
      <c r="MT268" s="0"/>
      <c r="MU268" s="0"/>
      <c r="MV268" s="0"/>
      <c r="MW268" s="0"/>
      <c r="MX268" s="0"/>
      <c r="MY268" s="0"/>
      <c r="MZ268" s="0"/>
      <c r="NA268" s="0"/>
      <c r="NB268" s="0"/>
      <c r="NC268" s="0"/>
      <c r="ND268" s="0"/>
      <c r="NE268" s="0"/>
      <c r="NF268" s="0"/>
      <c r="NG268" s="0"/>
      <c r="NH268" s="0"/>
      <c r="NI268" s="0"/>
      <c r="NJ268" s="0"/>
      <c r="NK268" s="0"/>
      <c r="NL268" s="0"/>
      <c r="NM268" s="0"/>
      <c r="NN268" s="0"/>
      <c r="NO268" s="0"/>
      <c r="NP268" s="0"/>
      <c r="NQ268" s="0"/>
      <c r="NR268" s="0"/>
      <c r="NS268" s="0"/>
      <c r="NT268" s="0"/>
      <c r="NU268" s="0"/>
      <c r="NV268" s="0"/>
      <c r="NW268" s="0"/>
      <c r="NX268" s="0"/>
      <c r="NY268" s="0"/>
      <c r="NZ268" s="0"/>
      <c r="OA268" s="0"/>
      <c r="OB268" s="0"/>
      <c r="OC268" s="0"/>
      <c r="OD268" s="0"/>
      <c r="OE268" s="0"/>
      <c r="OF268" s="0"/>
      <c r="OG268" s="0"/>
      <c r="OH268" s="0"/>
      <c r="OI268" s="0"/>
      <c r="OJ268" s="0"/>
      <c r="OK268" s="0"/>
      <c r="OL268" s="0"/>
      <c r="OM268" s="0"/>
      <c r="ON268" s="0"/>
      <c r="OO268" s="0"/>
      <c r="OP268" s="0"/>
      <c r="OQ268" s="0"/>
      <c r="OR268" s="0"/>
      <c r="OS268" s="0"/>
      <c r="OT268" s="0"/>
      <c r="OU268" s="0"/>
      <c r="OV268" s="0"/>
      <c r="OW268" s="0"/>
      <c r="OX268" s="0"/>
      <c r="OY268" s="0"/>
      <c r="OZ268" s="0"/>
      <c r="PA268" s="0"/>
      <c r="PB268" s="0"/>
      <c r="PC268" s="0"/>
      <c r="PD268" s="0"/>
      <c r="PE268" s="0"/>
      <c r="PF268" s="0"/>
      <c r="PG268" s="0"/>
      <c r="PH268" s="0"/>
      <c r="PI268" s="0"/>
      <c r="PJ268" s="0"/>
      <c r="PK268" s="0"/>
      <c r="PL268" s="0"/>
      <c r="PM268" s="0"/>
      <c r="PN268" s="0"/>
      <c r="PO268" s="0"/>
      <c r="PP268" s="0"/>
      <c r="PQ268" s="0"/>
      <c r="PR268" s="0"/>
      <c r="PS268" s="0"/>
      <c r="PT268" s="0"/>
      <c r="PU268" s="0"/>
      <c r="PV268" s="0"/>
      <c r="PW268" s="0"/>
      <c r="PX268" s="0"/>
      <c r="PY268" s="0"/>
      <c r="PZ268" s="0"/>
      <c r="QA268" s="0"/>
      <c r="QB268" s="0"/>
      <c r="QC268" s="0"/>
      <c r="QD268" s="0"/>
      <c r="QE268" s="0"/>
      <c r="QF268" s="0"/>
      <c r="QG268" s="0"/>
      <c r="QH268" s="0"/>
      <c r="QI268" s="0"/>
      <c r="QJ268" s="0"/>
      <c r="QK268" s="0"/>
      <c r="QL268" s="0"/>
      <c r="QM268" s="0"/>
      <c r="QN268" s="0"/>
      <c r="QO268" s="0"/>
      <c r="QP268" s="0"/>
      <c r="QQ268" s="0"/>
      <c r="QR268" s="0"/>
      <c r="QS268" s="0"/>
      <c r="QT268" s="0"/>
      <c r="QU268" s="0"/>
      <c r="QV268" s="0"/>
      <c r="QW268" s="0"/>
      <c r="QX268" s="0"/>
      <c r="QY268" s="0"/>
      <c r="QZ268" s="0"/>
      <c r="RA268" s="0"/>
      <c r="RB268" s="0"/>
      <c r="RC268" s="0"/>
      <c r="RD268" s="0"/>
      <c r="RE268" s="0"/>
      <c r="RF268" s="0"/>
      <c r="RG268" s="0"/>
      <c r="RH268" s="0"/>
      <c r="RI268" s="0"/>
      <c r="RJ268" s="0"/>
      <c r="RK268" s="0"/>
      <c r="RL268" s="0"/>
      <c r="RM268" s="0"/>
      <c r="RN268" s="0"/>
      <c r="RO268" s="0"/>
      <c r="RP268" s="0"/>
      <c r="RQ268" s="0"/>
      <c r="RR268" s="0"/>
      <c r="RS268" s="0"/>
      <c r="RT268" s="0"/>
      <c r="RU268" s="0"/>
      <c r="RV268" s="0"/>
      <c r="RW268" s="0"/>
      <c r="RX268" s="0"/>
      <c r="RY268" s="0"/>
      <c r="RZ268" s="0"/>
      <c r="SA268" s="0"/>
      <c r="SB268" s="0"/>
      <c r="SC268" s="0"/>
      <c r="SD268" s="0"/>
      <c r="SE268" s="0"/>
      <c r="SF268" s="0"/>
      <c r="SG268" s="0"/>
      <c r="SH268" s="0"/>
      <c r="SI268" s="0"/>
      <c r="SJ268" s="0"/>
      <c r="SK268" s="0"/>
      <c r="SL268" s="0"/>
      <c r="SM268" s="0"/>
      <c r="SN268" s="0"/>
      <c r="SO268" s="0"/>
      <c r="SP268" s="0"/>
      <c r="SQ268" s="0"/>
      <c r="SR268" s="0"/>
      <c r="SS268" s="0"/>
      <c r="ST268" s="0"/>
      <c r="SU268" s="0"/>
      <c r="SV268" s="0"/>
      <c r="SW268" s="0"/>
      <c r="SX268" s="0"/>
      <c r="SY268" s="0"/>
      <c r="SZ268" s="0"/>
      <c r="TA268" s="0"/>
      <c r="TB268" s="0"/>
      <c r="TC268" s="0"/>
      <c r="TD268" s="0"/>
      <c r="TE268" s="0"/>
      <c r="TF268" s="0"/>
      <c r="TG268" s="0"/>
      <c r="TH268" s="0"/>
      <c r="TI268" s="0"/>
      <c r="TJ268" s="0"/>
      <c r="TK268" s="0"/>
      <c r="TL268" s="0"/>
      <c r="TM268" s="0"/>
      <c r="TN268" s="0"/>
      <c r="TO268" s="0"/>
      <c r="TP268" s="0"/>
      <c r="TQ268" s="0"/>
      <c r="TR268" s="0"/>
      <c r="TS268" s="0"/>
      <c r="TT268" s="0"/>
      <c r="TU268" s="0"/>
      <c r="TV268" s="0"/>
      <c r="TW268" s="0"/>
      <c r="TX268" s="0"/>
      <c r="TY268" s="0"/>
      <c r="TZ268" s="0"/>
      <c r="UA268" s="0"/>
      <c r="UB268" s="0"/>
      <c r="UC268" s="0"/>
      <c r="UD268" s="0"/>
      <c r="UE268" s="0"/>
      <c r="UF268" s="0"/>
      <c r="UG268" s="0"/>
      <c r="UH268" s="0"/>
      <c r="UI268" s="0"/>
      <c r="UJ268" s="0"/>
      <c r="UK268" s="0"/>
      <c r="UL268" s="0"/>
      <c r="UM268" s="0"/>
      <c r="UN268" s="0"/>
      <c r="UO268" s="0"/>
      <c r="UP268" s="0"/>
      <c r="UQ268" s="0"/>
      <c r="UR268" s="0"/>
      <c r="US268" s="0"/>
      <c r="UT268" s="0"/>
      <c r="UU268" s="0"/>
      <c r="UV268" s="0"/>
      <c r="UW268" s="0"/>
      <c r="UX268" s="0"/>
      <c r="UY268" s="0"/>
      <c r="UZ268" s="0"/>
      <c r="VA268" s="0"/>
      <c r="VB268" s="0"/>
      <c r="VC268" s="0"/>
      <c r="VD268" s="0"/>
      <c r="VE268" s="0"/>
      <c r="VF268" s="0"/>
      <c r="VG268" s="0"/>
      <c r="VH268" s="0"/>
      <c r="VI268" s="0"/>
      <c r="VJ268" s="0"/>
      <c r="VK268" s="0"/>
      <c r="VL268" s="0"/>
      <c r="VM268" s="0"/>
      <c r="VN268" s="0"/>
      <c r="VO268" s="0"/>
      <c r="VP268" s="0"/>
      <c r="VQ268" s="0"/>
      <c r="VR268" s="0"/>
      <c r="VS268" s="0"/>
      <c r="VT268" s="0"/>
      <c r="VU268" s="0"/>
      <c r="VV268" s="0"/>
      <c r="VW268" s="0"/>
      <c r="VX268" s="0"/>
      <c r="VY268" s="0"/>
      <c r="VZ268" s="0"/>
      <c r="WA268" s="0"/>
      <c r="WB268" s="0"/>
      <c r="WC268" s="0"/>
      <c r="WD268" s="0"/>
      <c r="WE268" s="0"/>
      <c r="WF268" s="0"/>
      <c r="WG268" s="0"/>
      <c r="WH268" s="0"/>
      <c r="WI268" s="0"/>
      <c r="WJ268" s="0"/>
      <c r="WK268" s="0"/>
      <c r="WL268" s="0"/>
      <c r="WM268" s="0"/>
      <c r="WN268" s="0"/>
      <c r="WO268" s="0"/>
      <c r="WP268" s="0"/>
      <c r="WQ268" s="0"/>
      <c r="WR268" s="0"/>
      <c r="WS268" s="0"/>
      <c r="WT268" s="0"/>
      <c r="WU268" s="0"/>
      <c r="WV268" s="0"/>
      <c r="WW268" s="0"/>
      <c r="WX268" s="0"/>
      <c r="WY268" s="0"/>
      <c r="WZ268" s="0"/>
      <c r="XA268" s="0"/>
      <c r="XB268" s="0"/>
      <c r="XC268" s="0"/>
      <c r="XD268" s="0"/>
      <c r="XE268" s="0"/>
      <c r="XF268" s="0"/>
      <c r="XG268" s="0"/>
      <c r="XH268" s="0"/>
      <c r="XI268" s="0"/>
      <c r="XJ268" s="0"/>
      <c r="XK268" s="0"/>
      <c r="XL268" s="0"/>
      <c r="XM268" s="0"/>
      <c r="XN268" s="0"/>
      <c r="XO268" s="0"/>
      <c r="XP268" s="0"/>
      <c r="XQ268" s="0"/>
      <c r="XR268" s="0"/>
      <c r="XS268" s="0"/>
      <c r="XT268" s="0"/>
      <c r="XU268" s="0"/>
      <c r="XV268" s="0"/>
      <c r="XW268" s="0"/>
      <c r="XX268" s="0"/>
      <c r="XY268" s="0"/>
      <c r="XZ268" s="0"/>
      <c r="YA268" s="0"/>
      <c r="YB268" s="0"/>
      <c r="YC268" s="0"/>
      <c r="YD268" s="0"/>
      <c r="YE268" s="0"/>
      <c r="YF268" s="0"/>
      <c r="YG268" s="0"/>
      <c r="YH268" s="0"/>
      <c r="YI268" s="0"/>
      <c r="YJ268" s="0"/>
      <c r="YK268" s="0"/>
      <c r="YL268" s="0"/>
      <c r="YM268" s="0"/>
      <c r="YN268" s="0"/>
      <c r="YO268" s="0"/>
      <c r="YP268" s="0"/>
      <c r="YQ268" s="0"/>
      <c r="YR268" s="0"/>
      <c r="YS268" s="0"/>
      <c r="YT268" s="0"/>
      <c r="YU268" s="0"/>
      <c r="YV268" s="0"/>
      <c r="YW268" s="0"/>
      <c r="YX268" s="0"/>
      <c r="YY268" s="0"/>
      <c r="YZ268" s="0"/>
      <c r="ZA268" s="0"/>
      <c r="ZB268" s="0"/>
      <c r="ZC268" s="0"/>
      <c r="ZD268" s="0"/>
      <c r="ZE268" s="0"/>
      <c r="ZF268" s="0"/>
      <c r="ZG268" s="0"/>
      <c r="ZH268" s="0"/>
      <c r="ZI268" s="0"/>
      <c r="ZJ268" s="0"/>
      <c r="ZK268" s="0"/>
      <c r="ZL268" s="0"/>
      <c r="ZM268" s="0"/>
      <c r="ZN268" s="0"/>
      <c r="ZO268" s="0"/>
      <c r="ZP268" s="0"/>
      <c r="ZQ268" s="0"/>
      <c r="ZR268" s="0"/>
      <c r="ZS268" s="0"/>
      <c r="ZT268" s="0"/>
      <c r="ZU268" s="0"/>
      <c r="ZV268" s="0"/>
      <c r="ZW268" s="0"/>
      <c r="ZX268" s="0"/>
      <c r="ZY268" s="0"/>
      <c r="ZZ268" s="0"/>
      <c r="AAA268" s="0"/>
      <c r="AAB268" s="0"/>
      <c r="AAC268" s="0"/>
      <c r="AAD268" s="0"/>
      <c r="AAE268" s="0"/>
      <c r="AAF268" s="0"/>
      <c r="AAG268" s="0"/>
      <c r="AAH268" s="0"/>
      <c r="AAI268" s="0"/>
      <c r="AAJ268" s="0"/>
      <c r="AAK268" s="0"/>
      <c r="AAL268" s="0"/>
      <c r="AAM268" s="0"/>
      <c r="AAN268" s="0"/>
      <c r="AAO268" s="0"/>
      <c r="AAP268" s="0"/>
      <c r="AAQ268" s="0"/>
      <c r="AAR268" s="0"/>
      <c r="AAS268" s="0"/>
      <c r="AAT268" s="0"/>
      <c r="AAU268" s="0"/>
      <c r="AAV268" s="0"/>
      <c r="AAW268" s="0"/>
      <c r="AAX268" s="0"/>
      <c r="AAY268" s="0"/>
      <c r="AAZ268" s="0"/>
      <c r="ABA268" s="0"/>
      <c r="ABB268" s="0"/>
      <c r="ABC268" s="0"/>
      <c r="ABD268" s="0"/>
      <c r="ABE268" s="0"/>
      <c r="ABF268" s="0"/>
      <c r="ABG268" s="0"/>
      <c r="ABH268" s="0"/>
      <c r="ABI268" s="0"/>
      <c r="ABJ268" s="0"/>
      <c r="ABK268" s="0"/>
      <c r="ABL268" s="0"/>
      <c r="ABM268" s="0"/>
      <c r="ABN268" s="0"/>
      <c r="ABO268" s="0"/>
      <c r="ABP268" s="0"/>
      <c r="ABQ268" s="0"/>
      <c r="ABR268" s="0"/>
      <c r="ABS268" s="0"/>
      <c r="ABT268" s="0"/>
      <c r="ABU268" s="0"/>
      <c r="ABV268" s="0"/>
      <c r="ABW268" s="0"/>
      <c r="ABX268" s="0"/>
      <c r="ABY268" s="0"/>
      <c r="ABZ268" s="0"/>
      <c r="ACA268" s="0"/>
      <c r="ACB268" s="0"/>
      <c r="ACC268" s="0"/>
      <c r="ACD268" s="0"/>
      <c r="ACE268" s="0"/>
      <c r="ACF268" s="0"/>
      <c r="ACG268" s="0"/>
      <c r="ACH268" s="0"/>
      <c r="ACI268" s="0"/>
      <c r="ACJ268" s="0"/>
      <c r="ACK268" s="0"/>
      <c r="ACL268" s="0"/>
      <c r="ACM268" s="0"/>
      <c r="ACN268" s="0"/>
      <c r="ACO268" s="0"/>
      <c r="ACP268" s="0"/>
      <c r="ACQ268" s="0"/>
      <c r="ACR268" s="0"/>
      <c r="ACS268" s="0"/>
      <c r="ACT268" s="0"/>
      <c r="ACU268" s="0"/>
      <c r="ACV268" s="0"/>
      <c r="ACW268" s="0"/>
      <c r="ACX268" s="0"/>
      <c r="ACY268" s="0"/>
      <c r="ACZ268" s="0"/>
      <c r="ADA268" s="0"/>
      <c r="ADB268" s="0"/>
      <c r="ADC268" s="0"/>
      <c r="ADD268" s="0"/>
      <c r="ADE268" s="0"/>
      <c r="ADF268" s="0"/>
      <c r="ADG268" s="0"/>
      <c r="ADH268" s="0"/>
      <c r="ADI268" s="0"/>
      <c r="ADJ268" s="0"/>
      <c r="ADK268" s="0"/>
      <c r="ADL268" s="0"/>
      <c r="ADM268" s="0"/>
      <c r="ADN268" s="0"/>
      <c r="ADO268" s="0"/>
      <c r="ADP268" s="0"/>
      <c r="ADQ268" s="0"/>
      <c r="ADR268" s="0"/>
      <c r="ADS268" s="0"/>
      <c r="ADT268" s="0"/>
      <c r="ADU268" s="0"/>
      <c r="ADV268" s="0"/>
      <c r="ADW268" s="0"/>
      <c r="ADX268" s="0"/>
      <c r="ADY268" s="0"/>
      <c r="ADZ268" s="0"/>
      <c r="AEA268" s="0"/>
      <c r="AEB268" s="0"/>
      <c r="AEC268" s="0"/>
      <c r="AED268" s="0"/>
      <c r="AEE268" s="0"/>
      <c r="AEF268" s="0"/>
      <c r="AEG268" s="0"/>
      <c r="AEH268" s="0"/>
      <c r="AEI268" s="0"/>
      <c r="AEJ268" s="0"/>
      <c r="AEK268" s="0"/>
      <c r="AEL268" s="0"/>
      <c r="AEM268" s="0"/>
      <c r="AEN268" s="0"/>
      <c r="AEO268" s="0"/>
      <c r="AEP268" s="0"/>
      <c r="AEQ268" s="0"/>
      <c r="AER268" s="0"/>
      <c r="AES268" s="0"/>
      <c r="AET268" s="0"/>
      <c r="AEU268" s="0"/>
      <c r="AEV268" s="0"/>
      <c r="AEW268" s="0"/>
      <c r="AEX268" s="0"/>
      <c r="AEY268" s="0"/>
      <c r="AEZ268" s="0"/>
      <c r="AFA268" s="0"/>
      <c r="AFB268" s="0"/>
      <c r="AFC268" s="0"/>
      <c r="AFD268" s="0"/>
      <c r="AFE268" s="0"/>
      <c r="AFF268" s="0"/>
      <c r="AFG268" s="0"/>
      <c r="AFH268" s="0"/>
      <c r="AFI268" s="0"/>
      <c r="AFJ268" s="0"/>
      <c r="AFK268" s="0"/>
      <c r="AFL268" s="0"/>
      <c r="AFM268" s="0"/>
      <c r="AFN268" s="0"/>
      <c r="AFO268" s="0"/>
      <c r="AFP268" s="0"/>
      <c r="AFQ268" s="0"/>
      <c r="AFR268" s="0"/>
      <c r="AFS268" s="0"/>
      <c r="AFT268" s="0"/>
      <c r="AFU268" s="0"/>
      <c r="AFV268" s="0"/>
      <c r="AFW268" s="0"/>
      <c r="AFX268" s="0"/>
      <c r="AFY268" s="0"/>
      <c r="AFZ268" s="0"/>
      <c r="AGA268" s="0"/>
      <c r="AGB268" s="0"/>
      <c r="AGC268" s="0"/>
      <c r="AGD268" s="0"/>
      <c r="AGE268" s="0"/>
      <c r="AGF268" s="0"/>
      <c r="AGG268" s="0"/>
      <c r="AGH268" s="0"/>
      <c r="AGI268" s="0"/>
      <c r="AGJ268" s="0"/>
      <c r="AGK268" s="0"/>
      <c r="AGL268" s="0"/>
      <c r="AGM268" s="0"/>
      <c r="AGN268" s="0"/>
      <c r="AGO268" s="0"/>
      <c r="AGP268" s="0"/>
      <c r="AGQ268" s="0"/>
      <c r="AGR268" s="0"/>
      <c r="AGS268" s="0"/>
      <c r="AGT268" s="0"/>
      <c r="AGU268" s="0"/>
      <c r="AGV268" s="0"/>
      <c r="AGW268" s="0"/>
      <c r="AGX268" s="0"/>
      <c r="AGY268" s="0"/>
      <c r="AGZ268" s="0"/>
      <c r="AHA268" s="0"/>
      <c r="AHB268" s="0"/>
      <c r="AHC268" s="0"/>
      <c r="AHD268" s="0"/>
      <c r="AHE268" s="0"/>
      <c r="AHF268" s="0"/>
      <c r="AHG268" s="0"/>
      <c r="AHH268" s="0"/>
      <c r="AHI268" s="0"/>
      <c r="AHJ268" s="0"/>
      <c r="AHK268" s="0"/>
      <c r="AHL268" s="0"/>
      <c r="AHM268" s="0"/>
      <c r="AHN268" s="0"/>
      <c r="AHO268" s="0"/>
      <c r="AHP268" s="0"/>
      <c r="AHQ268" s="0"/>
      <c r="AHR268" s="0"/>
      <c r="AHS268" s="0"/>
      <c r="AHT268" s="0"/>
      <c r="AHU268" s="0"/>
      <c r="AHV268" s="0"/>
      <c r="AHW268" s="0"/>
      <c r="AHX268" s="0"/>
      <c r="AHY268" s="0"/>
      <c r="AHZ268" s="0"/>
      <c r="AIA268" s="0"/>
      <c r="AIB268" s="0"/>
      <c r="AIC268" s="0"/>
      <c r="AID268" s="0"/>
      <c r="AIE268" s="0"/>
      <c r="AIF268" s="0"/>
      <c r="AIG268" s="0"/>
      <c r="AIH268" s="0"/>
      <c r="AII268" s="0"/>
      <c r="AIJ268" s="0"/>
      <c r="AIK268" s="0"/>
      <c r="AIL268" s="0"/>
      <c r="AIM268" s="0"/>
      <c r="AIN268" s="0"/>
      <c r="AIO268" s="0"/>
      <c r="AIP268" s="0"/>
      <c r="AIQ268" s="0"/>
      <c r="AIR268" s="0"/>
      <c r="AIS268" s="0"/>
      <c r="AIT268" s="0"/>
      <c r="AIU268" s="0"/>
      <c r="AIV268" s="0"/>
      <c r="AIW268" s="0"/>
      <c r="AIX268" s="0"/>
      <c r="AIY268" s="0"/>
      <c r="AIZ268" s="0"/>
      <c r="AJA268" s="0"/>
      <c r="AJB268" s="0"/>
      <c r="AJC268" s="0"/>
      <c r="AJD268" s="0"/>
      <c r="AJE268" s="0"/>
      <c r="AJF268" s="0"/>
      <c r="AJG268" s="0"/>
      <c r="AJH268" s="0"/>
      <c r="AJI268" s="0"/>
      <c r="AJJ268" s="0"/>
      <c r="AJK268" s="0"/>
      <c r="AJL268" s="0"/>
      <c r="AJM268" s="0"/>
      <c r="AJN268" s="0"/>
      <c r="AJO268" s="0"/>
      <c r="AJP268" s="0"/>
      <c r="AJQ268" s="0"/>
      <c r="AJR268" s="0"/>
      <c r="AJS268" s="0"/>
      <c r="AJT268" s="0"/>
      <c r="AJU268" s="0"/>
      <c r="AJV268" s="0"/>
      <c r="AJW268" s="0"/>
      <c r="AJX268" s="0"/>
      <c r="AJY268" s="0"/>
      <c r="AJZ268" s="0"/>
      <c r="AKA268" s="0"/>
      <c r="AKB268" s="0"/>
      <c r="AKC268" s="0"/>
      <c r="AKD268" s="0"/>
      <c r="AKE268" s="0"/>
      <c r="AKF268" s="0"/>
      <c r="AKG268" s="0"/>
      <c r="AKH268" s="0"/>
      <c r="AKI268" s="0"/>
      <c r="AKJ268" s="0"/>
      <c r="AKK268" s="0"/>
      <c r="AKL268" s="0"/>
      <c r="AKM268" s="0"/>
      <c r="AKN268" s="0"/>
      <c r="AKO268" s="0"/>
      <c r="AKP268" s="0"/>
      <c r="AKQ268" s="0"/>
      <c r="AKR268" s="0"/>
      <c r="AKS268" s="0"/>
      <c r="AKT268" s="0"/>
      <c r="AKU268" s="0"/>
      <c r="AKV268" s="0"/>
      <c r="AKW268" s="0"/>
      <c r="AKX268" s="0"/>
      <c r="AKY268" s="0"/>
      <c r="AKZ268" s="0"/>
      <c r="ALA268" s="0"/>
      <c r="ALB268" s="0"/>
      <c r="ALC268" s="0"/>
      <c r="ALD268" s="0"/>
      <c r="ALE268" s="0"/>
      <c r="ALF268" s="0"/>
      <c r="ALG268" s="0"/>
      <c r="ALH268" s="0"/>
      <c r="ALI268" s="0"/>
      <c r="ALJ268" s="0"/>
      <c r="ALK268" s="0"/>
      <c r="ALL268" s="0"/>
      <c r="ALM268" s="0"/>
      <c r="ALN268" s="0"/>
      <c r="ALO268" s="0"/>
      <c r="ALP268" s="0"/>
      <c r="ALQ268" s="0"/>
      <c r="ALR268" s="0"/>
      <c r="ALS268" s="0"/>
      <c r="ALT268" s="0"/>
      <c r="ALU268" s="0"/>
      <c r="ALV268" s="0"/>
      <c r="ALW268" s="0"/>
      <c r="ALX268" s="0"/>
      <c r="ALY268" s="0"/>
      <c r="ALZ268" s="0"/>
      <c r="AMA268" s="0"/>
      <c r="AMB268" s="0"/>
      <c r="AMC268" s="0"/>
      <c r="AMD268" s="0"/>
      <c r="AME268" s="0"/>
      <c r="AMF268" s="0"/>
      <c r="AMG268" s="0"/>
      <c r="AMH268" s="0"/>
      <c r="AMI268" s="0"/>
      <c r="AMJ268" s="0"/>
      <c r="AMK268" s="0"/>
      <c r="AML268" s="0"/>
      <c r="AMM268" s="0"/>
      <c r="AMN268" s="0"/>
      <c r="AMO268" s="0"/>
      <c r="AMP268" s="0"/>
      <c r="AMQ268" s="0"/>
      <c r="AMR268" s="0"/>
      <c r="AMS268" s="0"/>
      <c r="AMT268" s="0"/>
      <c r="AMU268" s="0"/>
      <c r="AMV268" s="0"/>
      <c r="AMW268" s="0"/>
      <c r="AMX268" s="0"/>
      <c r="AMY268" s="0"/>
      <c r="AMZ268" s="0"/>
      <c r="ANA268" s="0"/>
      <c r="ANB268" s="0"/>
      <c r="ANC268" s="0"/>
      <c r="AND268" s="0"/>
      <c r="ANE268" s="0"/>
      <c r="ANF268" s="0"/>
      <c r="ANG268" s="0"/>
      <c r="ANH268" s="0"/>
      <c r="ANI268" s="0"/>
      <c r="ANJ268" s="0"/>
      <c r="ANK268" s="0"/>
      <c r="ANL268" s="0"/>
      <c r="ANM268" s="0"/>
      <c r="ANN268" s="0"/>
      <c r="ANO268" s="0"/>
      <c r="ANP268" s="0"/>
      <c r="ANQ268" s="0"/>
      <c r="ANR268" s="0"/>
      <c r="ANS268" s="0"/>
      <c r="ANT268" s="0"/>
      <c r="ANU268" s="0"/>
      <c r="ANV268" s="0"/>
      <c r="ANW268" s="0"/>
      <c r="ANX268" s="0"/>
      <c r="ANY268" s="0"/>
      <c r="ANZ268" s="0"/>
      <c r="AOA268" s="0"/>
      <c r="AOB268" s="0"/>
      <c r="AOC268" s="0"/>
      <c r="AOD268" s="0"/>
      <c r="AOE268" s="0"/>
      <c r="AOF268" s="0"/>
      <c r="AOG268" s="0"/>
      <c r="AOH268" s="0"/>
      <c r="AOI268" s="0"/>
      <c r="AOJ268" s="0"/>
      <c r="AOK268" s="0"/>
      <c r="AOL268" s="0"/>
      <c r="AOM268" s="0"/>
      <c r="AON268" s="0"/>
      <c r="AOO268" s="0"/>
      <c r="AOP268" s="0"/>
      <c r="AOQ268" s="0"/>
      <c r="AOR268" s="0"/>
      <c r="AOS268" s="0"/>
      <c r="AOT268" s="0"/>
      <c r="AOU268" s="0"/>
      <c r="AOV268" s="0"/>
      <c r="AOW268" s="0"/>
      <c r="AOX268" s="0"/>
      <c r="AOY268" s="0"/>
      <c r="AOZ268" s="0"/>
      <c r="APA268" s="0"/>
      <c r="APB268" s="0"/>
      <c r="APC268" s="0"/>
      <c r="APD268" s="0"/>
      <c r="APE268" s="0"/>
      <c r="APF268" s="0"/>
      <c r="APG268" s="0"/>
      <c r="APH268" s="0"/>
      <c r="API268" s="0"/>
      <c r="APJ268" s="0"/>
      <c r="APK268" s="0"/>
      <c r="APL268" s="0"/>
      <c r="APM268" s="0"/>
      <c r="APN268" s="0"/>
      <c r="APO268" s="0"/>
      <c r="APP268" s="0"/>
      <c r="APQ268" s="0"/>
      <c r="APR268" s="0"/>
      <c r="APS268" s="0"/>
      <c r="APT268" s="0"/>
      <c r="APU268" s="0"/>
      <c r="APV268" s="0"/>
      <c r="APW268" s="0"/>
      <c r="APX268" s="0"/>
      <c r="APY268" s="0"/>
      <c r="APZ268" s="0"/>
      <c r="AQA268" s="0"/>
      <c r="AQB268" s="0"/>
      <c r="AQC268" s="0"/>
      <c r="AQD268" s="0"/>
      <c r="AQE268" s="0"/>
      <c r="AQF268" s="0"/>
      <c r="AQG268" s="0"/>
      <c r="AQH268" s="0"/>
      <c r="AQI268" s="0"/>
      <c r="AQJ268" s="0"/>
      <c r="AQK268" s="0"/>
      <c r="AQL268" s="0"/>
      <c r="AQM268" s="0"/>
      <c r="AQN268" s="0"/>
      <c r="AQO268" s="0"/>
      <c r="AQP268" s="0"/>
      <c r="AQQ268" s="0"/>
      <c r="AQR268" s="0"/>
      <c r="AQS268" s="0"/>
      <c r="AQT268" s="0"/>
      <c r="AQU268" s="0"/>
      <c r="AQV268" s="0"/>
      <c r="AQW268" s="0"/>
      <c r="AQX268" s="0"/>
      <c r="AQY268" s="0"/>
      <c r="AQZ268" s="0"/>
      <c r="ARA268" s="0"/>
      <c r="ARB268" s="0"/>
      <c r="ARC268" s="0"/>
      <c r="ARD268" s="0"/>
      <c r="ARE268" s="0"/>
      <c r="ARF268" s="0"/>
      <c r="ARG268" s="0"/>
      <c r="ARH268" s="0"/>
      <c r="ARI268" s="0"/>
      <c r="ARJ268" s="0"/>
      <c r="ARK268" s="0"/>
      <c r="ARL268" s="0"/>
      <c r="ARM268" s="0"/>
      <c r="ARN268" s="0"/>
      <c r="ARO268" s="0"/>
      <c r="ARP268" s="0"/>
      <c r="ARQ268" s="0"/>
      <c r="ARR268" s="0"/>
      <c r="ARS268" s="0"/>
      <c r="ART268" s="0"/>
      <c r="ARU268" s="0"/>
      <c r="ARV268" s="0"/>
      <c r="ARW268" s="0"/>
      <c r="ARX268" s="0"/>
      <c r="ARY268" s="0"/>
      <c r="ARZ268" s="0"/>
      <c r="ASA268" s="0"/>
      <c r="ASB268" s="0"/>
      <c r="ASC268" s="0"/>
      <c r="ASD268" s="0"/>
      <c r="ASE268" s="0"/>
      <c r="ASF268" s="0"/>
      <c r="ASG268" s="0"/>
      <c r="ASH268" s="0"/>
      <c r="ASI268" s="0"/>
      <c r="ASJ268" s="0"/>
      <c r="ASK268" s="0"/>
      <c r="ASL268" s="0"/>
      <c r="ASM268" s="0"/>
      <c r="ASN268" s="0"/>
      <c r="ASO268" s="0"/>
      <c r="ASP268" s="0"/>
      <c r="ASQ268" s="0"/>
      <c r="ASR268" s="0"/>
      <c r="ASS268" s="0"/>
      <c r="AST268" s="0"/>
      <c r="ASU268" s="0"/>
      <c r="ASV268" s="0"/>
      <c r="ASW268" s="0"/>
      <c r="ASX268" s="0"/>
      <c r="ASY268" s="0"/>
      <c r="ASZ268" s="0"/>
      <c r="ATA268" s="0"/>
      <c r="ATB268" s="0"/>
      <c r="ATC268" s="0"/>
      <c r="ATD268" s="0"/>
      <c r="ATE268" s="0"/>
      <c r="ATF268" s="0"/>
      <c r="ATG268" s="0"/>
      <c r="ATH268" s="0"/>
      <c r="ATI268" s="0"/>
      <c r="ATJ268" s="0"/>
      <c r="ATK268" s="0"/>
      <c r="ATL268" s="0"/>
      <c r="ATM268" s="0"/>
      <c r="ATN268" s="0"/>
      <c r="ATO268" s="0"/>
      <c r="ATP268" s="0"/>
      <c r="ATQ268" s="0"/>
      <c r="ATR268" s="0"/>
      <c r="ATS268" s="0"/>
      <c r="ATT268" s="0"/>
      <c r="ATU268" s="0"/>
      <c r="ATV268" s="0"/>
      <c r="ATW268" s="0"/>
      <c r="ATX268" s="0"/>
      <c r="ATY268" s="0"/>
      <c r="ATZ268" s="0"/>
      <c r="AUA268" s="0"/>
      <c r="AUB268" s="0"/>
      <c r="AUC268" s="0"/>
      <c r="AUD268" s="0"/>
      <c r="AUE268" s="0"/>
      <c r="AUF268" s="0"/>
      <c r="AUG268" s="0"/>
      <c r="AUH268" s="0"/>
      <c r="AUI268" s="0"/>
      <c r="AUJ268" s="0"/>
      <c r="AUK268" s="0"/>
      <c r="AUL268" s="0"/>
      <c r="AUM268" s="0"/>
      <c r="AUN268" s="0"/>
      <c r="AUO268" s="0"/>
      <c r="AUP268" s="0"/>
      <c r="AUQ268" s="0"/>
      <c r="AUR268" s="0"/>
      <c r="AUS268" s="0"/>
      <c r="AUT268" s="0"/>
      <c r="AUU268" s="0"/>
      <c r="AUV268" s="0"/>
      <c r="AUW268" s="0"/>
      <c r="AUX268" s="0"/>
      <c r="AUY268" s="0"/>
      <c r="AUZ268" s="0"/>
      <c r="AVA268" s="0"/>
      <c r="AVB268" s="0"/>
      <c r="AVC268" s="0"/>
      <c r="AVD268" s="0"/>
      <c r="AVE268" s="0"/>
      <c r="AVF268" s="0"/>
      <c r="AVG268" s="0"/>
      <c r="AVH268" s="0"/>
      <c r="AVI268" s="0"/>
      <c r="AVJ268" s="0"/>
      <c r="AVK268" s="0"/>
      <c r="AVL268" s="0"/>
      <c r="AVM268" s="0"/>
      <c r="AVN268" s="0"/>
      <c r="AVO268" s="0"/>
      <c r="AVP268" s="0"/>
      <c r="AVQ268" s="0"/>
      <c r="AVR268" s="0"/>
      <c r="AVS268" s="0"/>
      <c r="AVT268" s="0"/>
      <c r="AVU268" s="0"/>
      <c r="AVV268" s="0"/>
      <c r="AVW268" s="0"/>
      <c r="AVX268" s="0"/>
      <c r="AVY268" s="0"/>
      <c r="AVZ268" s="0"/>
      <c r="AWA268" s="0"/>
      <c r="AWB268" s="0"/>
      <c r="AWC268" s="0"/>
      <c r="AWD268" s="0"/>
      <c r="AWE268" s="0"/>
      <c r="AWF268" s="0"/>
      <c r="AWG268" s="0"/>
      <c r="AWH268" s="0"/>
      <c r="AWI268" s="0"/>
      <c r="AWJ268" s="0"/>
      <c r="AWK268" s="0"/>
      <c r="AWL268" s="0"/>
      <c r="AWM268" s="0"/>
      <c r="AWN268" s="0"/>
      <c r="AWO268" s="0"/>
      <c r="AWP268" s="0"/>
      <c r="AWQ268" s="0"/>
      <c r="AWR268" s="0"/>
      <c r="AWS268" s="0"/>
      <c r="AWT268" s="0"/>
      <c r="AWU268" s="0"/>
      <c r="AWV268" s="0"/>
      <c r="AWW268" s="0"/>
      <c r="AWX268" s="0"/>
      <c r="AWY268" s="0"/>
      <c r="AWZ268" s="0"/>
      <c r="AXA268" s="0"/>
      <c r="AXB268" s="0"/>
      <c r="AXC268" s="0"/>
      <c r="AXD268" s="0"/>
      <c r="AXE268" s="0"/>
      <c r="AXF268" s="0"/>
      <c r="AXG268" s="0"/>
      <c r="AXH268" s="0"/>
      <c r="AXI268" s="0"/>
      <c r="AXJ268" s="0"/>
      <c r="AXK268" s="0"/>
      <c r="AXL268" s="0"/>
      <c r="AXM268" s="0"/>
      <c r="AXN268" s="0"/>
      <c r="AXO268" s="0"/>
      <c r="AXP268" s="0"/>
      <c r="AXQ268" s="0"/>
      <c r="AXR268" s="0"/>
      <c r="AXS268" s="0"/>
      <c r="AXT268" s="0"/>
      <c r="AXU268" s="0"/>
      <c r="AXV268" s="0"/>
      <c r="AXW268" s="0"/>
      <c r="AXX268" s="0"/>
      <c r="AXY268" s="0"/>
      <c r="AXZ268" s="0"/>
      <c r="AYA268" s="0"/>
      <c r="AYB268" s="0"/>
      <c r="AYC268" s="0"/>
      <c r="AYD268" s="0"/>
      <c r="AYE268" s="0"/>
      <c r="AYF268" s="0"/>
      <c r="AYG268" s="0"/>
      <c r="AYH268" s="0"/>
      <c r="AYI268" s="0"/>
      <c r="AYJ268" s="0"/>
      <c r="AYK268" s="0"/>
      <c r="AYL268" s="0"/>
      <c r="AYM268" s="0"/>
      <c r="AYN268" s="0"/>
      <c r="AYO268" s="0"/>
      <c r="AYP268" s="0"/>
      <c r="AYQ268" s="0"/>
      <c r="AYR268" s="0"/>
      <c r="AYS268" s="0"/>
      <c r="AYT268" s="0"/>
      <c r="AYU268" s="0"/>
      <c r="AYV268" s="0"/>
      <c r="AYW268" s="0"/>
      <c r="AYX268" s="0"/>
      <c r="AYY268" s="0"/>
      <c r="AYZ268" s="0"/>
      <c r="AZA268" s="0"/>
      <c r="AZB268" s="0"/>
      <c r="AZC268" s="0"/>
      <c r="AZD268" s="0"/>
      <c r="AZE268" s="0"/>
      <c r="AZF268" s="0"/>
      <c r="AZG268" s="0"/>
      <c r="AZH268" s="0"/>
      <c r="AZI268" s="0"/>
      <c r="AZJ268" s="0"/>
      <c r="AZK268" s="0"/>
      <c r="AZL268" s="0"/>
      <c r="AZM268" s="0"/>
      <c r="AZN268" s="0"/>
      <c r="AZO268" s="0"/>
      <c r="AZP268" s="0"/>
      <c r="AZQ268" s="0"/>
      <c r="AZR268" s="0"/>
      <c r="AZS268" s="0"/>
      <c r="AZT268" s="0"/>
      <c r="AZU268" s="0"/>
      <c r="AZV268" s="0"/>
      <c r="AZW268" s="0"/>
      <c r="AZX268" s="0"/>
      <c r="AZY268" s="0"/>
      <c r="AZZ268" s="0"/>
      <c r="BAA268" s="0"/>
      <c r="BAB268" s="0"/>
      <c r="BAC268" s="0"/>
      <c r="BAD268" s="0"/>
      <c r="BAE268" s="0"/>
      <c r="BAF268" s="0"/>
      <c r="BAG268" s="0"/>
      <c r="BAH268" s="0"/>
      <c r="BAI268" s="0"/>
      <c r="BAJ268" s="0"/>
      <c r="BAK268" s="0"/>
      <c r="BAL268" s="0"/>
      <c r="BAM268" s="0"/>
      <c r="BAN268" s="0"/>
      <c r="BAO268" s="0"/>
      <c r="BAP268" s="0"/>
      <c r="BAQ268" s="0"/>
      <c r="BAR268" s="0"/>
      <c r="BAS268" s="0"/>
      <c r="BAT268" s="0"/>
      <c r="BAU268" s="0"/>
      <c r="BAV268" s="0"/>
      <c r="BAW268" s="0"/>
      <c r="BAX268" s="0"/>
      <c r="BAY268" s="0"/>
      <c r="BAZ268" s="0"/>
      <c r="BBA268" s="0"/>
      <c r="BBB268" s="0"/>
      <c r="BBC268" s="0"/>
      <c r="BBD268" s="0"/>
      <c r="BBE268" s="0"/>
      <c r="BBF268" s="0"/>
      <c r="BBG268" s="0"/>
      <c r="BBH268" s="0"/>
      <c r="BBI268" s="0"/>
      <c r="BBJ268" s="0"/>
      <c r="BBK268" s="0"/>
      <c r="BBL268" s="0"/>
      <c r="BBM268" s="0"/>
      <c r="BBN268" s="0"/>
      <c r="BBO268" s="0"/>
      <c r="BBP268" s="0"/>
      <c r="BBQ268" s="0"/>
      <c r="BBR268" s="0"/>
      <c r="BBS268" s="0"/>
      <c r="BBT268" s="0"/>
      <c r="BBU268" s="0"/>
      <c r="BBV268" s="0"/>
      <c r="BBW268" s="0"/>
      <c r="BBX268" s="0"/>
      <c r="BBY268" s="0"/>
      <c r="BBZ268" s="0"/>
      <c r="BCA268" s="0"/>
      <c r="BCB268" s="0"/>
      <c r="BCC268" s="0"/>
      <c r="BCD268" s="0"/>
      <c r="BCE268" s="0"/>
      <c r="BCF268" s="0"/>
      <c r="BCG268" s="0"/>
      <c r="BCH268" s="0"/>
      <c r="BCI268" s="0"/>
      <c r="BCJ268" s="0"/>
      <c r="BCK268" s="0"/>
      <c r="BCL268" s="0"/>
      <c r="BCM268" s="0"/>
      <c r="BCN268" s="0"/>
      <c r="BCO268" s="0"/>
      <c r="BCP268" s="0"/>
      <c r="BCQ268" s="0"/>
      <c r="BCR268" s="0"/>
      <c r="BCS268" s="0"/>
      <c r="BCT268" s="0"/>
      <c r="BCU268" s="0"/>
      <c r="BCV268" s="0"/>
      <c r="BCW268" s="0"/>
      <c r="BCX268" s="0"/>
      <c r="BCY268" s="0"/>
      <c r="BCZ268" s="0"/>
      <c r="BDA268" s="0"/>
      <c r="BDB268" s="0"/>
      <c r="BDC268" s="0"/>
      <c r="BDD268" s="0"/>
      <c r="BDE268" s="0"/>
      <c r="BDF268" s="0"/>
      <c r="BDG268" s="0"/>
      <c r="BDH268" s="0"/>
      <c r="BDI268" s="0"/>
      <c r="BDJ268" s="0"/>
      <c r="BDK268" s="0"/>
      <c r="BDL268" s="0"/>
      <c r="BDM268" s="0"/>
      <c r="BDN268" s="0"/>
      <c r="BDO268" s="0"/>
      <c r="BDP268" s="0"/>
      <c r="BDQ268" s="0"/>
      <c r="BDR268" s="0"/>
      <c r="BDS268" s="0"/>
      <c r="BDT268" s="0"/>
      <c r="BDU268" s="0"/>
      <c r="BDV268" s="0"/>
      <c r="BDW268" s="0"/>
      <c r="BDX268" s="0"/>
      <c r="BDY268" s="0"/>
      <c r="BDZ268" s="0"/>
      <c r="BEA268" s="0"/>
      <c r="BEB268" s="0"/>
      <c r="BEC268" s="0"/>
      <c r="BED268" s="0"/>
      <c r="BEE268" s="0"/>
      <c r="BEF268" s="0"/>
      <c r="BEG268" s="0"/>
      <c r="BEH268" s="0"/>
      <c r="BEI268" s="0"/>
      <c r="BEJ268" s="0"/>
      <c r="BEK268" s="0"/>
      <c r="BEL268" s="0"/>
      <c r="BEM268" s="0"/>
      <c r="BEN268" s="0"/>
      <c r="BEO268" s="0"/>
      <c r="BEP268" s="0"/>
      <c r="BEQ268" s="0"/>
      <c r="BER268" s="0"/>
      <c r="BES268" s="0"/>
      <c r="BET268" s="0"/>
      <c r="BEU268" s="0"/>
      <c r="BEV268" s="0"/>
      <c r="BEW268" s="0"/>
      <c r="BEX268" s="0"/>
      <c r="BEY268" s="0"/>
      <c r="BEZ268" s="0"/>
      <c r="BFA268" s="0"/>
      <c r="BFB268" s="0"/>
      <c r="BFC268" s="0"/>
      <c r="BFD268" s="0"/>
      <c r="BFE268" s="0"/>
      <c r="BFF268" s="0"/>
      <c r="BFG268" s="0"/>
      <c r="BFH268" s="0"/>
      <c r="BFI268" s="0"/>
      <c r="BFJ268" s="0"/>
      <c r="BFK268" s="0"/>
      <c r="BFL268" s="0"/>
      <c r="BFM268" s="0"/>
      <c r="BFN268" s="0"/>
      <c r="BFO268" s="0"/>
      <c r="BFP268" s="0"/>
      <c r="BFQ268" s="0"/>
      <c r="BFR268" s="0"/>
      <c r="BFS268" s="0"/>
      <c r="BFT268" s="0"/>
      <c r="BFU268" s="0"/>
      <c r="BFV268" s="0"/>
      <c r="BFW268" s="0"/>
      <c r="BFX268" s="0"/>
      <c r="BFY268" s="0"/>
      <c r="BFZ268" s="0"/>
      <c r="BGA268" s="0"/>
      <c r="BGB268" s="0"/>
      <c r="BGC268" s="0"/>
      <c r="BGD268" s="0"/>
      <c r="BGE268" s="0"/>
      <c r="BGF268" s="0"/>
      <c r="BGG268" s="0"/>
      <c r="BGH268" s="0"/>
      <c r="BGI268" s="0"/>
      <c r="BGJ268" s="0"/>
      <c r="BGK268" s="0"/>
      <c r="BGL268" s="0"/>
      <c r="BGM268" s="0"/>
      <c r="BGN268" s="0"/>
      <c r="BGO268" s="0"/>
      <c r="BGP268" s="0"/>
      <c r="BGQ268" s="0"/>
      <c r="BGR268" s="0"/>
      <c r="BGS268" s="0"/>
      <c r="BGT268" s="0"/>
      <c r="BGU268" s="0"/>
      <c r="BGV268" s="0"/>
      <c r="BGW268" s="0"/>
      <c r="BGX268" s="0"/>
      <c r="BGY268" s="0"/>
      <c r="BGZ268" s="0"/>
      <c r="BHA268" s="0"/>
      <c r="BHB268" s="0"/>
      <c r="BHC268" s="0"/>
      <c r="BHD268" s="0"/>
      <c r="BHE268" s="0"/>
      <c r="BHF268" s="0"/>
      <c r="BHG268" s="0"/>
      <c r="BHH268" s="0"/>
      <c r="BHI268" s="0"/>
      <c r="BHJ268" s="0"/>
      <c r="BHK268" s="0"/>
      <c r="BHL268" s="0"/>
      <c r="BHM268" s="0"/>
      <c r="BHN268" s="0"/>
      <c r="BHO268" s="0"/>
      <c r="BHP268" s="0"/>
      <c r="BHQ268" s="0"/>
      <c r="BHR268" s="0"/>
      <c r="BHS268" s="0"/>
      <c r="BHT268" s="0"/>
      <c r="BHU268" s="0"/>
      <c r="BHV268" s="0"/>
      <c r="BHW268" s="0"/>
      <c r="BHX268" s="0"/>
      <c r="BHY268" s="0"/>
      <c r="BHZ268" s="0"/>
      <c r="BIA268" s="0"/>
      <c r="BIB268" s="0"/>
      <c r="BIC268" s="0"/>
      <c r="BID268" s="0"/>
      <c r="BIE268" s="0"/>
      <c r="BIF268" s="0"/>
      <c r="BIG268" s="0"/>
      <c r="BIH268" s="0"/>
      <c r="BII268" s="0"/>
      <c r="BIJ268" s="0"/>
      <c r="BIK268" s="0"/>
      <c r="BIL268" s="0"/>
      <c r="BIM268" s="0"/>
      <c r="BIN268" s="0"/>
      <c r="BIO268" s="0"/>
      <c r="BIP268" s="0"/>
      <c r="BIQ268" s="0"/>
      <c r="BIR268" s="0"/>
      <c r="BIS268" s="0"/>
      <c r="BIT268" s="0"/>
      <c r="BIU268" s="0"/>
      <c r="BIV268" s="0"/>
      <c r="BIW268" s="0"/>
      <c r="BIX268" s="0"/>
      <c r="BIY268" s="0"/>
      <c r="BIZ268" s="0"/>
      <c r="BJA268" s="0"/>
      <c r="BJB268" s="0"/>
      <c r="BJC268" s="0"/>
      <c r="BJD268" s="0"/>
      <c r="BJE268" s="0"/>
      <c r="BJF268" s="0"/>
      <c r="BJG268" s="0"/>
      <c r="BJH268" s="0"/>
      <c r="BJI268" s="0"/>
      <c r="BJJ268" s="0"/>
      <c r="BJK268" s="0"/>
      <c r="BJL268" s="0"/>
      <c r="BJM268" s="0"/>
      <c r="BJN268" s="0"/>
      <c r="BJO268" s="0"/>
      <c r="BJP268" s="0"/>
      <c r="BJQ268" s="0"/>
      <c r="BJR268" s="0"/>
      <c r="BJS268" s="0"/>
      <c r="BJT268" s="0"/>
      <c r="BJU268" s="0"/>
      <c r="BJV268" s="0"/>
      <c r="BJW268" s="0"/>
      <c r="BJX268" s="0"/>
      <c r="BJY268" s="0"/>
      <c r="BJZ268" s="0"/>
      <c r="BKA268" s="0"/>
      <c r="BKB268" s="0"/>
      <c r="BKC268" s="0"/>
      <c r="BKD268" s="0"/>
      <c r="BKE268" s="0"/>
      <c r="BKF268" s="0"/>
      <c r="BKG268" s="0"/>
      <c r="BKH268" s="0"/>
      <c r="BKI268" s="0"/>
      <c r="BKJ268" s="0"/>
      <c r="BKK268" s="0"/>
      <c r="BKL268" s="0"/>
      <c r="BKM268" s="0"/>
      <c r="BKN268" s="0"/>
      <c r="BKO268" s="0"/>
      <c r="BKP268" s="0"/>
      <c r="BKQ268" s="0"/>
      <c r="BKR268" s="0"/>
      <c r="BKS268" s="0"/>
      <c r="BKT268" s="0"/>
      <c r="BKU268" s="0"/>
      <c r="BKV268" s="0"/>
      <c r="BKW268" s="0"/>
      <c r="BKX268" s="0"/>
      <c r="BKY268" s="0"/>
      <c r="BKZ268" s="0"/>
      <c r="BLA268" s="0"/>
      <c r="BLB268" s="0"/>
      <c r="BLC268" s="0"/>
      <c r="BLD268" s="0"/>
      <c r="BLE268" s="0"/>
      <c r="BLF268" s="0"/>
      <c r="BLG268" s="0"/>
      <c r="BLH268" s="0"/>
      <c r="BLI268" s="0"/>
      <c r="BLJ268" s="0"/>
      <c r="BLK268" s="0"/>
      <c r="BLL268" s="0"/>
      <c r="BLM268" s="0"/>
      <c r="BLN268" s="0"/>
      <c r="BLO268" s="0"/>
      <c r="BLP268" s="0"/>
      <c r="BLQ268" s="0"/>
      <c r="BLR268" s="0"/>
      <c r="BLS268" s="0"/>
      <c r="BLT268" s="0"/>
      <c r="BLU268" s="0"/>
      <c r="BLV268" s="0"/>
      <c r="BLW268" s="0"/>
      <c r="BLX268" s="0"/>
      <c r="BLY268" s="0"/>
      <c r="BLZ268" s="0"/>
      <c r="BMA268" s="0"/>
      <c r="BMB268" s="0"/>
      <c r="BMC268" s="0"/>
      <c r="BMD268" s="0"/>
      <c r="BME268" s="0"/>
      <c r="BMF268" s="0"/>
      <c r="BMG268" s="0"/>
      <c r="BMH268" s="0"/>
      <c r="BMI268" s="0"/>
      <c r="BMJ268" s="0"/>
      <c r="BMK268" s="0"/>
      <c r="BML268" s="0"/>
      <c r="BMM268" s="0"/>
      <c r="BMN268" s="0"/>
      <c r="BMO268" s="0"/>
      <c r="BMP268" s="0"/>
      <c r="BMQ268" s="0"/>
      <c r="BMR268" s="0"/>
      <c r="BMS268" s="0"/>
      <c r="BMT268" s="0"/>
      <c r="BMU268" s="0"/>
      <c r="BMV268" s="0"/>
      <c r="BMW268" s="0"/>
      <c r="BMX268" s="0"/>
      <c r="BMY268" s="0"/>
      <c r="BMZ268" s="0"/>
      <c r="BNA268" s="0"/>
      <c r="BNB268" s="0"/>
      <c r="BNC268" s="0"/>
      <c r="BND268" s="0"/>
      <c r="BNE268" s="0"/>
      <c r="BNF268" s="0"/>
      <c r="BNG268" s="0"/>
      <c r="BNH268" s="0"/>
      <c r="BNI268" s="0"/>
      <c r="BNJ268" s="0"/>
      <c r="BNK268" s="0"/>
      <c r="BNL268" s="0"/>
      <c r="BNM268" s="0"/>
      <c r="BNN268" s="0"/>
      <c r="BNO268" s="0"/>
      <c r="BNP268" s="0"/>
      <c r="BNQ268" s="0"/>
      <c r="BNR268" s="0"/>
      <c r="BNS268" s="0"/>
      <c r="BNT268" s="0"/>
      <c r="BNU268" s="0"/>
      <c r="BNV268" s="0"/>
      <c r="BNW268" s="0"/>
      <c r="BNX268" s="0"/>
      <c r="BNY268" s="0"/>
      <c r="BNZ268" s="0"/>
      <c r="BOA268" s="0"/>
      <c r="BOB268" s="0"/>
      <c r="BOC268" s="0"/>
      <c r="BOD268" s="0"/>
      <c r="BOE268" s="0"/>
      <c r="BOF268" s="0"/>
      <c r="BOG268" s="0"/>
      <c r="BOH268" s="0"/>
      <c r="BOI268" s="0"/>
      <c r="BOJ268" s="0"/>
      <c r="BOK268" s="0"/>
      <c r="BOL268" s="0"/>
      <c r="BOM268" s="0"/>
      <c r="BON268" s="0"/>
      <c r="BOO268" s="0"/>
      <c r="BOP268" s="0"/>
      <c r="BOQ268" s="0"/>
      <c r="BOR268" s="0"/>
      <c r="BOS268" s="0"/>
      <c r="BOT268" s="0"/>
      <c r="BOU268" s="0"/>
      <c r="BOV268" s="0"/>
      <c r="BOW268" s="0"/>
      <c r="BOX268" s="0"/>
      <c r="BOY268" s="0"/>
      <c r="BOZ268" s="0"/>
      <c r="BPA268" s="0"/>
      <c r="BPB268" s="0"/>
      <c r="BPC268" s="0"/>
      <c r="BPD268" s="0"/>
      <c r="BPE268" s="0"/>
      <c r="BPF268" s="0"/>
      <c r="BPG268" s="0"/>
      <c r="BPH268" s="0"/>
      <c r="BPI268" s="0"/>
      <c r="BPJ268" s="0"/>
      <c r="BPK268" s="0"/>
      <c r="BPL268" s="0"/>
      <c r="BPM268" s="0"/>
      <c r="BPN268" s="0"/>
      <c r="BPO268" s="0"/>
      <c r="BPP268" s="0"/>
      <c r="BPQ268" s="0"/>
      <c r="BPR268" s="0"/>
      <c r="BPS268" s="0"/>
      <c r="BPT268" s="0"/>
      <c r="BPU268" s="0"/>
      <c r="BPV268" s="0"/>
      <c r="BPW268" s="0"/>
      <c r="BPX268" s="0"/>
      <c r="BPY268" s="0"/>
      <c r="BPZ268" s="0"/>
      <c r="BQA268" s="0"/>
      <c r="BQB268" s="0"/>
      <c r="BQC268" s="0"/>
      <c r="BQD268" s="0"/>
      <c r="BQE268" s="0"/>
      <c r="BQF268" s="0"/>
      <c r="BQG268" s="0"/>
      <c r="BQH268" s="0"/>
      <c r="BQI268" s="0"/>
      <c r="BQJ268" s="0"/>
      <c r="BQK268" s="0"/>
      <c r="BQL268" s="0"/>
      <c r="BQM268" s="0"/>
      <c r="BQN268" s="0"/>
      <c r="BQO268" s="0"/>
      <c r="BQP268" s="0"/>
      <c r="BQQ268" s="0"/>
      <c r="BQR268" s="0"/>
      <c r="BQS268" s="0"/>
      <c r="BQT268" s="0"/>
      <c r="BQU268" s="0"/>
      <c r="BQV268" s="0"/>
      <c r="BQW268" s="0"/>
      <c r="BQX268" s="0"/>
      <c r="BQY268" s="0"/>
      <c r="BQZ268" s="0"/>
      <c r="BRA268" s="0"/>
      <c r="BRB268" s="0"/>
      <c r="BRC268" s="0"/>
      <c r="BRD268" s="0"/>
      <c r="BRE268" s="0"/>
      <c r="BRF268" s="0"/>
      <c r="BRG268" s="0"/>
      <c r="BRH268" s="0"/>
      <c r="BRI268" s="0"/>
      <c r="BRJ268" s="0"/>
      <c r="BRK268" s="0"/>
      <c r="BRL268" s="0"/>
      <c r="BRM268" s="0"/>
      <c r="BRN268" s="0"/>
      <c r="BRO268" s="0"/>
      <c r="BRP268" s="0"/>
      <c r="BRQ268" s="0"/>
      <c r="BRR268" s="0"/>
      <c r="BRS268" s="0"/>
      <c r="BRT268" s="0"/>
      <c r="BRU268" s="0"/>
      <c r="BRV268" s="0"/>
      <c r="BRW268" s="0"/>
      <c r="BRX268" s="0"/>
      <c r="BRY268" s="0"/>
      <c r="BRZ268" s="0"/>
      <c r="BSA268" s="0"/>
      <c r="BSB268" s="0"/>
      <c r="BSC268" s="0"/>
      <c r="BSD268" s="0"/>
      <c r="BSE268" s="0"/>
      <c r="BSF268" s="0"/>
      <c r="BSG268" s="0"/>
      <c r="BSH268" s="0"/>
      <c r="BSI268" s="0"/>
      <c r="BSJ268" s="0"/>
      <c r="BSK268" s="0"/>
      <c r="BSL268" s="0"/>
      <c r="BSM268" s="0"/>
      <c r="BSN268" s="0"/>
      <c r="BSO268" s="0"/>
      <c r="BSP268" s="0"/>
      <c r="BSQ268" s="0"/>
      <c r="BSR268" s="0"/>
      <c r="BSS268" s="0"/>
      <c r="BST268" s="0"/>
      <c r="BSU268" s="0"/>
      <c r="BSV268" s="0"/>
      <c r="BSW268" s="0"/>
      <c r="BSX268" s="0"/>
      <c r="BSY268" s="0"/>
      <c r="BSZ268" s="0"/>
      <c r="BTA268" s="0"/>
      <c r="BTB268" s="0"/>
      <c r="BTC268" s="0"/>
      <c r="BTD268" s="0"/>
      <c r="BTE268" s="0"/>
      <c r="BTF268" s="0"/>
      <c r="BTG268" s="0"/>
      <c r="BTH268" s="0"/>
      <c r="BTI268" s="0"/>
      <c r="BTJ268" s="0"/>
      <c r="BTK268" s="0"/>
      <c r="BTL268" s="0"/>
      <c r="BTM268" s="0"/>
      <c r="BTN268" s="0"/>
      <c r="BTO268" s="0"/>
      <c r="BTP268" s="0"/>
      <c r="BTQ268" s="0"/>
      <c r="BTR268" s="0"/>
      <c r="BTS268" s="0"/>
      <c r="BTT268" s="0"/>
      <c r="BTU268" s="0"/>
      <c r="BTV268" s="0"/>
      <c r="BTW268" s="0"/>
      <c r="BTX268" s="0"/>
      <c r="BTY268" s="0"/>
      <c r="BTZ268" s="0"/>
      <c r="BUA268" s="0"/>
      <c r="BUB268" s="0"/>
      <c r="BUC268" s="0"/>
      <c r="BUD268" s="0"/>
      <c r="BUE268" s="0"/>
      <c r="BUF268" s="0"/>
      <c r="BUG268" s="0"/>
      <c r="BUH268" s="0"/>
      <c r="BUI268" s="0"/>
      <c r="BUJ268" s="0"/>
      <c r="BUK268" s="0"/>
      <c r="BUL268" s="0"/>
      <c r="BUM268" s="0"/>
      <c r="BUN268" s="0"/>
      <c r="BUO268" s="0"/>
      <c r="BUP268" s="0"/>
      <c r="BUQ268" s="0"/>
      <c r="BUR268" s="0"/>
      <c r="BUS268" s="0"/>
      <c r="BUT268" s="0"/>
      <c r="BUU268" s="0"/>
      <c r="BUV268" s="0"/>
      <c r="BUW268" s="0"/>
      <c r="BUX268" s="0"/>
      <c r="BUY268" s="0"/>
      <c r="BUZ268" s="0"/>
      <c r="BVA268" s="0"/>
      <c r="BVB268" s="0"/>
      <c r="BVC268" s="0"/>
      <c r="BVD268" s="0"/>
      <c r="BVE268" s="0"/>
      <c r="BVF268" s="0"/>
      <c r="BVG268" s="0"/>
      <c r="BVH268" s="0"/>
      <c r="BVI268" s="0"/>
      <c r="BVJ268" s="0"/>
      <c r="BVK268" s="0"/>
      <c r="BVL268" s="0"/>
      <c r="BVM268" s="0"/>
      <c r="BVN268" s="0"/>
      <c r="BVO268" s="0"/>
      <c r="BVP268" s="0"/>
      <c r="BVQ268" s="0"/>
      <c r="BVR268" s="0"/>
      <c r="BVS268" s="0"/>
      <c r="BVT268" s="0"/>
      <c r="BVU268" s="0"/>
      <c r="BVV268" s="0"/>
      <c r="BVW268" s="0"/>
      <c r="BVX268" s="0"/>
      <c r="BVY268" s="0"/>
      <c r="BVZ268" s="0"/>
      <c r="BWA268" s="0"/>
      <c r="BWB268" s="0"/>
      <c r="BWC268" s="0"/>
      <c r="BWD268" s="0"/>
      <c r="BWE268" s="0"/>
      <c r="BWF268" s="0"/>
      <c r="BWG268" s="0"/>
      <c r="BWH268" s="0"/>
      <c r="BWI268" s="0"/>
      <c r="BWJ268" s="0"/>
      <c r="BWK268" s="0"/>
      <c r="BWL268" s="0"/>
      <c r="BWM268" s="0"/>
      <c r="BWN268" s="0"/>
      <c r="BWO268" s="0"/>
      <c r="BWP268" s="0"/>
      <c r="BWQ268" s="0"/>
      <c r="BWR268" s="0"/>
      <c r="BWS268" s="0"/>
      <c r="BWT268" s="0"/>
      <c r="BWU268" s="0"/>
      <c r="BWV268" s="0"/>
      <c r="BWW268" s="0"/>
      <c r="BWX268" s="0"/>
      <c r="BWY268" s="0"/>
      <c r="BWZ268" s="0"/>
      <c r="BXA268" s="0"/>
      <c r="BXB268" s="0"/>
      <c r="BXC268" s="0"/>
      <c r="BXD268" s="0"/>
      <c r="BXE268" s="0"/>
      <c r="BXF268" s="0"/>
      <c r="BXG268" s="0"/>
      <c r="BXH268" s="0"/>
      <c r="BXI268" s="0"/>
      <c r="BXJ268" s="0"/>
      <c r="BXK268" s="0"/>
      <c r="BXL268" s="0"/>
      <c r="BXM268" s="0"/>
      <c r="BXN268" s="0"/>
      <c r="BXO268" s="0"/>
      <c r="BXP268" s="0"/>
      <c r="BXQ268" s="0"/>
      <c r="BXR268" s="0"/>
      <c r="BXS268" s="0"/>
      <c r="BXT268" s="0"/>
      <c r="BXU268" s="0"/>
      <c r="BXV268" s="0"/>
      <c r="BXW268" s="0"/>
      <c r="BXX268" s="0"/>
      <c r="BXY268" s="0"/>
      <c r="BXZ268" s="0"/>
      <c r="BYA268" s="0"/>
      <c r="BYB268" s="0"/>
      <c r="BYC268" s="0"/>
      <c r="BYD268" s="0"/>
      <c r="BYE268" s="0"/>
      <c r="BYF268" s="0"/>
      <c r="BYG268" s="0"/>
      <c r="BYH268" s="0"/>
      <c r="BYI268" s="0"/>
      <c r="BYJ268" s="0"/>
      <c r="BYK268" s="0"/>
      <c r="BYL268" s="0"/>
      <c r="BYM268" s="0"/>
      <c r="BYN268" s="0"/>
      <c r="BYO268" s="0"/>
      <c r="BYP268" s="0"/>
      <c r="BYQ268" s="0"/>
      <c r="BYR268" s="0"/>
      <c r="BYS268" s="0"/>
      <c r="BYT268" s="0"/>
      <c r="BYU268" s="0"/>
      <c r="BYV268" s="0"/>
      <c r="BYW268" s="0"/>
      <c r="BYX268" s="0"/>
      <c r="BYY268" s="0"/>
      <c r="BYZ268" s="0"/>
      <c r="BZA268" s="0"/>
      <c r="BZB268" s="0"/>
      <c r="BZC268" s="0"/>
      <c r="BZD268" s="0"/>
      <c r="BZE268" s="0"/>
      <c r="BZF268" s="0"/>
      <c r="BZG268" s="0"/>
      <c r="BZH268" s="0"/>
      <c r="BZI268" s="0"/>
      <c r="BZJ268" s="0"/>
      <c r="BZK268" s="0"/>
      <c r="BZL268" s="0"/>
      <c r="BZM268" s="0"/>
      <c r="BZN268" s="0"/>
      <c r="BZO268" s="0"/>
      <c r="BZP268" s="0"/>
      <c r="BZQ268" s="0"/>
      <c r="BZR268" s="0"/>
      <c r="BZS268" s="0"/>
      <c r="BZT268" s="0"/>
      <c r="BZU268" s="0"/>
      <c r="BZV268" s="0"/>
      <c r="BZW268" s="0"/>
      <c r="BZX268" s="0"/>
      <c r="BZY268" s="0"/>
      <c r="BZZ268" s="0"/>
      <c r="CAA268" s="0"/>
      <c r="CAB268" s="0"/>
      <c r="CAC268" s="0"/>
      <c r="CAD268" s="0"/>
      <c r="CAE268" s="0"/>
      <c r="CAF268" s="0"/>
      <c r="CAG268" s="0"/>
      <c r="CAH268" s="0"/>
      <c r="CAI268" s="0"/>
      <c r="CAJ268" s="0"/>
      <c r="CAK268" s="0"/>
      <c r="CAL268" s="0"/>
      <c r="CAM268" s="0"/>
      <c r="CAN268" s="0"/>
      <c r="CAO268" s="0"/>
      <c r="CAP268" s="0"/>
      <c r="CAQ268" s="0"/>
      <c r="CAR268" s="0"/>
      <c r="CAS268" s="0"/>
      <c r="CAT268" s="0"/>
      <c r="CAU268" s="0"/>
      <c r="CAV268" s="0"/>
      <c r="CAW268" s="0"/>
      <c r="CAX268" s="0"/>
      <c r="CAY268" s="0"/>
      <c r="CAZ268" s="0"/>
      <c r="CBA268" s="0"/>
      <c r="CBB268" s="0"/>
      <c r="CBC268" s="0"/>
      <c r="CBD268" s="0"/>
      <c r="CBE268" s="0"/>
      <c r="CBF268" s="0"/>
      <c r="CBG268" s="0"/>
      <c r="CBH268" s="0"/>
      <c r="CBI268" s="0"/>
      <c r="CBJ268" s="0"/>
      <c r="CBK268" s="0"/>
      <c r="CBL268" s="0"/>
      <c r="CBM268" s="0"/>
      <c r="CBN268" s="0"/>
      <c r="CBO268" s="0"/>
      <c r="CBP268" s="0"/>
      <c r="CBQ268" s="0"/>
      <c r="CBR268" s="0"/>
      <c r="CBS268" s="0"/>
      <c r="CBT268" s="0"/>
      <c r="CBU268" s="0"/>
      <c r="CBV268" s="0"/>
      <c r="CBW268" s="0"/>
      <c r="CBX268" s="0"/>
      <c r="CBY268" s="0"/>
      <c r="CBZ268" s="0"/>
      <c r="CCA268" s="0"/>
      <c r="CCB268" s="0"/>
      <c r="CCC268" s="0"/>
      <c r="CCD268" s="0"/>
      <c r="CCE268" s="0"/>
      <c r="CCF268" s="0"/>
      <c r="CCG268" s="0"/>
      <c r="CCH268" s="0"/>
      <c r="CCI268" s="0"/>
      <c r="CCJ268" s="0"/>
      <c r="CCK268" s="0"/>
      <c r="CCL268" s="0"/>
      <c r="CCM268" s="0"/>
      <c r="CCN268" s="0"/>
      <c r="CCO268" s="0"/>
      <c r="CCP268" s="0"/>
      <c r="CCQ268" s="0"/>
      <c r="CCR268" s="0"/>
      <c r="CCS268" s="0"/>
      <c r="CCT268" s="0"/>
      <c r="CCU268" s="0"/>
      <c r="CCV268" s="0"/>
      <c r="CCW268" s="0"/>
      <c r="CCX268" s="0"/>
      <c r="CCY268" s="0"/>
      <c r="CCZ268" s="0"/>
      <c r="CDA268" s="0"/>
      <c r="CDB268" s="0"/>
      <c r="CDC268" s="0"/>
      <c r="CDD268" s="0"/>
      <c r="CDE268" s="0"/>
      <c r="CDF268" s="0"/>
      <c r="CDG268" s="0"/>
      <c r="CDH268" s="0"/>
      <c r="CDI268" s="0"/>
      <c r="CDJ268" s="0"/>
      <c r="CDK268" s="0"/>
      <c r="CDL268" s="0"/>
      <c r="CDM268" s="0"/>
      <c r="CDN268" s="0"/>
      <c r="CDO268" s="0"/>
      <c r="CDP268" s="0"/>
      <c r="CDQ268" s="0"/>
      <c r="CDR268" s="0"/>
      <c r="CDS268" s="0"/>
      <c r="CDT268" s="0"/>
      <c r="CDU268" s="0"/>
      <c r="CDV268" s="0"/>
      <c r="CDW268" s="0"/>
      <c r="CDX268" s="0"/>
      <c r="CDY268" s="0"/>
      <c r="CDZ268" s="0"/>
      <c r="CEA268" s="0"/>
      <c r="CEB268" s="0"/>
      <c r="CEC268" s="0"/>
      <c r="CED268" s="0"/>
      <c r="CEE268" s="0"/>
      <c r="CEF268" s="0"/>
      <c r="CEG268" s="0"/>
      <c r="CEH268" s="0"/>
      <c r="CEI268" s="0"/>
      <c r="CEJ268" s="0"/>
      <c r="CEK268" s="0"/>
      <c r="CEL268" s="0"/>
      <c r="CEM268" s="0"/>
      <c r="CEN268" s="0"/>
      <c r="CEO268" s="0"/>
      <c r="CEP268" s="0"/>
      <c r="CEQ268" s="0"/>
      <c r="CER268" s="0"/>
      <c r="CES268" s="0"/>
      <c r="CET268" s="0"/>
      <c r="CEU268" s="0"/>
      <c r="CEV268" s="0"/>
      <c r="CEW268" s="0"/>
      <c r="CEX268" s="0"/>
      <c r="CEY268" s="0"/>
      <c r="CEZ268" s="0"/>
      <c r="CFA268" s="0"/>
      <c r="CFB268" s="0"/>
      <c r="CFC268" s="0"/>
      <c r="CFD268" s="0"/>
      <c r="CFE268" s="0"/>
      <c r="CFF268" s="0"/>
      <c r="CFG268" s="0"/>
      <c r="CFH268" s="0"/>
      <c r="CFI268" s="0"/>
      <c r="CFJ268" s="0"/>
      <c r="CFK268" s="0"/>
      <c r="CFL268" s="0"/>
      <c r="CFM268" s="0"/>
      <c r="CFN268" s="0"/>
      <c r="CFO268" s="0"/>
      <c r="CFP268" s="0"/>
      <c r="CFQ268" s="0"/>
      <c r="CFR268" s="0"/>
      <c r="CFS268" s="0"/>
      <c r="CFT268" s="0"/>
      <c r="CFU268" s="0"/>
      <c r="CFV268" s="0"/>
      <c r="CFW268" s="0"/>
      <c r="CFX268" s="0"/>
      <c r="CFY268" s="0"/>
      <c r="CFZ268" s="0"/>
      <c r="CGA268" s="0"/>
      <c r="CGB268" s="0"/>
      <c r="CGC268" s="0"/>
      <c r="CGD268" s="0"/>
      <c r="CGE268" s="0"/>
      <c r="CGF268" s="0"/>
      <c r="CGG268" s="0"/>
      <c r="CGH268" s="0"/>
      <c r="CGI268" s="0"/>
      <c r="CGJ268" s="0"/>
      <c r="CGK268" s="0"/>
      <c r="CGL268" s="0"/>
      <c r="CGM268" s="0"/>
      <c r="CGN268" s="0"/>
      <c r="CGO268" s="0"/>
      <c r="CGP268" s="0"/>
      <c r="CGQ268" s="0"/>
      <c r="CGR268" s="0"/>
      <c r="CGS268" s="0"/>
      <c r="CGT268" s="0"/>
      <c r="CGU268" s="0"/>
      <c r="CGV268" s="0"/>
      <c r="CGW268" s="0"/>
      <c r="CGX268" s="0"/>
      <c r="CGY268" s="0"/>
      <c r="CGZ268" s="0"/>
      <c r="CHA268" s="0"/>
      <c r="CHB268" s="0"/>
      <c r="CHC268" s="0"/>
      <c r="CHD268" s="0"/>
      <c r="CHE268" s="0"/>
      <c r="CHF268" s="0"/>
      <c r="CHG268" s="0"/>
      <c r="CHH268" s="0"/>
      <c r="CHI268" s="0"/>
      <c r="CHJ268" s="0"/>
      <c r="CHK268" s="0"/>
      <c r="CHL268" s="0"/>
      <c r="CHM268" s="0"/>
      <c r="CHN268" s="0"/>
      <c r="CHO268" s="0"/>
      <c r="CHP268" s="0"/>
      <c r="CHQ268" s="0"/>
      <c r="CHR268" s="0"/>
      <c r="CHS268" s="0"/>
      <c r="CHT268" s="0"/>
      <c r="CHU268" s="0"/>
      <c r="CHV268" s="0"/>
      <c r="CHW268" s="0"/>
      <c r="CHX268" s="0"/>
      <c r="CHY268" s="0"/>
      <c r="CHZ268" s="0"/>
      <c r="CIA268" s="0"/>
      <c r="CIB268" s="0"/>
      <c r="CIC268" s="0"/>
      <c r="CID268" s="0"/>
      <c r="CIE268" s="0"/>
      <c r="CIF268" s="0"/>
      <c r="CIG268" s="0"/>
      <c r="CIH268" s="0"/>
      <c r="CII268" s="0"/>
      <c r="CIJ268" s="0"/>
      <c r="CIK268" s="0"/>
      <c r="CIL268" s="0"/>
      <c r="CIM268" s="0"/>
      <c r="CIN268" s="0"/>
      <c r="CIO268" s="0"/>
      <c r="CIP268" s="0"/>
      <c r="CIQ268" s="0"/>
      <c r="CIR268" s="0"/>
      <c r="CIS268" s="0"/>
      <c r="CIT268" s="0"/>
      <c r="CIU268" s="0"/>
      <c r="CIV268" s="0"/>
      <c r="CIW268" s="0"/>
      <c r="CIX268" s="0"/>
      <c r="CIY268" s="0"/>
      <c r="CIZ268" s="0"/>
      <c r="CJA268" s="0"/>
      <c r="CJB268" s="0"/>
      <c r="CJC268" s="0"/>
      <c r="CJD268" s="0"/>
      <c r="CJE268" s="0"/>
      <c r="CJF268" s="0"/>
      <c r="CJG268" s="0"/>
      <c r="CJH268" s="0"/>
      <c r="CJI268" s="0"/>
      <c r="CJJ268" s="0"/>
      <c r="CJK268" s="0"/>
      <c r="CJL268" s="0"/>
      <c r="CJM268" s="0"/>
      <c r="CJN268" s="0"/>
      <c r="CJO268" s="0"/>
      <c r="CJP268" s="0"/>
      <c r="CJQ268" s="0"/>
      <c r="CJR268" s="0"/>
      <c r="CJS268" s="0"/>
      <c r="CJT268" s="0"/>
      <c r="CJU268" s="0"/>
      <c r="CJV268" s="0"/>
      <c r="CJW268" s="0"/>
      <c r="CJX268" s="0"/>
      <c r="CJY268" s="0"/>
      <c r="CJZ268" s="0"/>
      <c r="CKA268" s="0"/>
      <c r="CKB268" s="0"/>
      <c r="CKC268" s="0"/>
      <c r="CKD268" s="0"/>
      <c r="CKE268" s="0"/>
      <c r="CKF268" s="0"/>
      <c r="CKG268" s="0"/>
      <c r="CKH268" s="0"/>
      <c r="CKI268" s="0"/>
      <c r="CKJ268" s="0"/>
      <c r="CKK268" s="0"/>
      <c r="CKL268" s="0"/>
      <c r="CKM268" s="0"/>
      <c r="CKN268" s="0"/>
      <c r="CKO268" s="0"/>
      <c r="CKP268" s="0"/>
      <c r="CKQ268" s="0"/>
      <c r="CKR268" s="0"/>
      <c r="CKS268" s="0"/>
      <c r="CKT268" s="0"/>
      <c r="CKU268" s="0"/>
      <c r="CKV268" s="0"/>
      <c r="CKW268" s="0"/>
      <c r="CKX268" s="0"/>
      <c r="CKY268" s="0"/>
      <c r="CKZ268" s="0"/>
      <c r="CLA268" s="0"/>
      <c r="CLB268" s="0"/>
      <c r="CLC268" s="0"/>
      <c r="CLD268" s="0"/>
      <c r="CLE268" s="0"/>
      <c r="CLF268" s="0"/>
      <c r="CLG268" s="0"/>
      <c r="CLH268" s="0"/>
      <c r="CLI268" s="0"/>
      <c r="CLJ268" s="0"/>
      <c r="CLK268" s="0"/>
      <c r="CLL268" s="0"/>
      <c r="CLM268" s="0"/>
      <c r="CLN268" s="0"/>
      <c r="CLO268" s="0"/>
      <c r="CLP268" s="0"/>
      <c r="CLQ268" s="0"/>
      <c r="CLR268" s="0"/>
      <c r="CLS268" s="0"/>
      <c r="CLT268" s="0"/>
      <c r="CLU268" s="0"/>
      <c r="CLV268" s="0"/>
      <c r="CLW268" s="0"/>
      <c r="CLX268" s="0"/>
      <c r="CLY268" s="0"/>
      <c r="CLZ268" s="0"/>
      <c r="CMA268" s="0"/>
      <c r="CMB268" s="0"/>
      <c r="CMC268" s="0"/>
      <c r="CMD268" s="0"/>
      <c r="CME268" s="0"/>
      <c r="CMF268" s="0"/>
      <c r="CMG268" s="0"/>
      <c r="CMH268" s="0"/>
      <c r="CMI268" s="0"/>
      <c r="CMJ268" s="0"/>
      <c r="CMK268" s="0"/>
      <c r="CML268" s="0"/>
      <c r="CMM268" s="0"/>
      <c r="CMN268" s="0"/>
      <c r="CMO268" s="0"/>
      <c r="CMP268" s="0"/>
      <c r="CMQ268" s="0"/>
      <c r="CMR268" s="0"/>
      <c r="CMS268" s="0"/>
      <c r="CMT268" s="0"/>
      <c r="CMU268" s="0"/>
      <c r="CMV268" s="0"/>
      <c r="CMW268" s="0"/>
      <c r="CMX268" s="0"/>
      <c r="CMY268" s="0"/>
      <c r="CMZ268" s="0"/>
      <c r="CNA268" s="0"/>
      <c r="CNB268" s="0"/>
      <c r="CNC268" s="0"/>
      <c r="CND268" s="0"/>
      <c r="CNE268" s="0"/>
      <c r="CNF268" s="0"/>
      <c r="CNG268" s="0"/>
      <c r="CNH268" s="0"/>
      <c r="CNI268" s="0"/>
      <c r="CNJ268" s="0"/>
      <c r="CNK268" s="0"/>
      <c r="CNL268" s="0"/>
      <c r="CNM268" s="0"/>
      <c r="CNN268" s="0"/>
      <c r="CNO268" s="0"/>
      <c r="CNP268" s="0"/>
      <c r="CNQ268" s="0"/>
      <c r="CNR268" s="0"/>
      <c r="CNS268" s="0"/>
      <c r="CNT268" s="0"/>
      <c r="CNU268" s="0"/>
      <c r="CNV268" s="0"/>
      <c r="CNW268" s="0"/>
      <c r="CNX268" s="0"/>
      <c r="CNY268" s="0"/>
      <c r="CNZ268" s="0"/>
      <c r="COA268" s="0"/>
      <c r="COB268" s="0"/>
      <c r="COC268" s="0"/>
      <c r="COD268" s="0"/>
      <c r="COE268" s="0"/>
      <c r="COF268" s="0"/>
      <c r="COG268" s="0"/>
      <c r="COH268" s="0"/>
      <c r="COI268" s="0"/>
      <c r="COJ268" s="0"/>
      <c r="COK268" s="0"/>
      <c r="COL268" s="0"/>
      <c r="COM268" s="0"/>
      <c r="CON268" s="0"/>
      <c r="COO268" s="0"/>
      <c r="COP268" s="0"/>
      <c r="COQ268" s="0"/>
      <c r="COR268" s="0"/>
      <c r="COS268" s="0"/>
      <c r="COT268" s="0"/>
      <c r="COU268" s="0"/>
      <c r="COV268" s="0"/>
      <c r="COW268" s="0"/>
      <c r="COX268" s="0"/>
      <c r="COY268" s="0"/>
      <c r="COZ268" s="0"/>
      <c r="CPA268" s="0"/>
      <c r="CPB268" s="0"/>
      <c r="CPC268" s="0"/>
      <c r="CPD268" s="0"/>
      <c r="CPE268" s="0"/>
      <c r="CPF268" s="0"/>
      <c r="CPG268" s="0"/>
      <c r="CPH268" s="0"/>
      <c r="CPI268" s="0"/>
      <c r="CPJ268" s="0"/>
      <c r="CPK268" s="0"/>
      <c r="CPL268" s="0"/>
      <c r="CPM268" s="0"/>
      <c r="CPN268" s="0"/>
      <c r="CPO268" s="0"/>
      <c r="CPP268" s="0"/>
      <c r="CPQ268" s="0"/>
      <c r="CPR268" s="0"/>
      <c r="CPS268" s="0"/>
      <c r="CPT268" s="0"/>
      <c r="CPU268" s="0"/>
      <c r="CPV268" s="0"/>
      <c r="CPW268" s="0"/>
      <c r="CPX268" s="0"/>
      <c r="CPY268" s="0"/>
      <c r="CPZ268" s="0"/>
      <c r="CQA268" s="0"/>
      <c r="CQB268" s="0"/>
      <c r="CQC268" s="0"/>
      <c r="CQD268" s="0"/>
      <c r="CQE268" s="0"/>
      <c r="CQF268" s="0"/>
      <c r="CQG268" s="0"/>
      <c r="CQH268" s="0"/>
      <c r="CQI268" s="0"/>
      <c r="CQJ268" s="0"/>
      <c r="CQK268" s="0"/>
      <c r="CQL268" s="0"/>
      <c r="CQM268" s="0"/>
      <c r="CQN268" s="0"/>
      <c r="CQO268" s="0"/>
      <c r="CQP268" s="0"/>
      <c r="CQQ268" s="0"/>
      <c r="CQR268" s="0"/>
      <c r="CQS268" s="0"/>
      <c r="CQT268" s="0"/>
      <c r="CQU268" s="0"/>
      <c r="CQV268" s="0"/>
      <c r="CQW268" s="0"/>
      <c r="CQX268" s="0"/>
      <c r="CQY268" s="0"/>
      <c r="CQZ268" s="0"/>
      <c r="CRA268" s="0"/>
      <c r="CRB268" s="0"/>
      <c r="CRC268" s="0"/>
      <c r="CRD268" s="0"/>
      <c r="CRE268" s="0"/>
      <c r="CRF268" s="0"/>
      <c r="CRG268" s="0"/>
      <c r="CRH268" s="0"/>
      <c r="CRI268" s="0"/>
      <c r="CRJ268" s="0"/>
      <c r="CRK268" s="0"/>
      <c r="CRL268" s="0"/>
      <c r="CRM268" s="0"/>
      <c r="CRN268" s="0"/>
      <c r="CRO268" s="0"/>
      <c r="CRP268" s="0"/>
      <c r="CRQ268" s="0"/>
      <c r="CRR268" s="0"/>
      <c r="CRS268" s="0"/>
      <c r="CRT268" s="0"/>
      <c r="CRU268" s="0"/>
      <c r="CRV268" s="0"/>
      <c r="CRW268" s="0"/>
      <c r="CRX268" s="0"/>
      <c r="CRY268" s="0"/>
      <c r="CRZ268" s="0"/>
      <c r="CSA268" s="0"/>
      <c r="CSB268" s="0"/>
      <c r="CSC268" s="0"/>
      <c r="CSD268" s="0"/>
      <c r="CSE268" s="0"/>
      <c r="CSF268" s="0"/>
      <c r="CSG268" s="0"/>
      <c r="CSH268" s="0"/>
      <c r="CSI268" s="0"/>
      <c r="CSJ268" s="0"/>
      <c r="CSK268" s="0"/>
      <c r="CSL268" s="0"/>
      <c r="CSM268" s="0"/>
      <c r="CSN268" s="0"/>
      <c r="CSO268" s="0"/>
      <c r="CSP268" s="0"/>
      <c r="CSQ268" s="0"/>
      <c r="CSR268" s="0"/>
      <c r="CSS268" s="0"/>
      <c r="CST268" s="0"/>
      <c r="CSU268" s="0"/>
      <c r="CSV268" s="0"/>
      <c r="CSW268" s="0"/>
      <c r="CSX268" s="0"/>
      <c r="CSY268" s="0"/>
      <c r="CSZ268" s="0"/>
      <c r="CTA268" s="0"/>
      <c r="CTB268" s="0"/>
      <c r="CTC268" s="0"/>
      <c r="CTD268" s="0"/>
      <c r="CTE268" s="0"/>
      <c r="CTF268" s="0"/>
      <c r="CTG268" s="0"/>
      <c r="CTH268" s="0"/>
      <c r="CTI268" s="0"/>
      <c r="CTJ268" s="0"/>
      <c r="CTK268" s="0"/>
      <c r="CTL268" s="0"/>
      <c r="CTM268" s="0"/>
      <c r="CTN268" s="0"/>
      <c r="CTO268" s="0"/>
      <c r="CTP268" s="0"/>
      <c r="CTQ268" s="0"/>
      <c r="CTR268" s="0"/>
      <c r="CTS268" s="0"/>
      <c r="CTT268" s="0"/>
      <c r="CTU268" s="0"/>
      <c r="CTV268" s="0"/>
      <c r="CTW268" s="0"/>
      <c r="CTX268" s="0"/>
      <c r="CTY268" s="0"/>
      <c r="CTZ268" s="0"/>
      <c r="CUA268" s="0"/>
      <c r="CUB268" s="0"/>
      <c r="CUC268" s="0"/>
      <c r="CUD268" s="0"/>
      <c r="CUE268" s="0"/>
      <c r="CUF268" s="0"/>
      <c r="CUG268" s="0"/>
      <c r="CUH268" s="0"/>
      <c r="CUI268" s="0"/>
      <c r="CUJ268" s="0"/>
      <c r="CUK268" s="0"/>
      <c r="CUL268" s="0"/>
      <c r="CUM268" s="0"/>
      <c r="CUN268" s="0"/>
      <c r="CUO268" s="0"/>
      <c r="CUP268" s="0"/>
      <c r="CUQ268" s="0"/>
      <c r="CUR268" s="0"/>
      <c r="CUS268" s="0"/>
      <c r="CUT268" s="0"/>
      <c r="CUU268" s="0"/>
      <c r="CUV268" s="0"/>
      <c r="CUW268" s="0"/>
      <c r="CUX268" s="0"/>
      <c r="CUY268" s="0"/>
      <c r="CUZ268" s="0"/>
      <c r="CVA268" s="0"/>
      <c r="CVB268" s="0"/>
      <c r="CVC268" s="0"/>
      <c r="CVD268" s="0"/>
      <c r="CVE268" s="0"/>
      <c r="CVF268" s="0"/>
      <c r="CVG268" s="0"/>
      <c r="CVH268" s="0"/>
      <c r="CVI268" s="0"/>
      <c r="CVJ268" s="0"/>
      <c r="CVK268" s="0"/>
      <c r="CVL268" s="0"/>
      <c r="CVM268" s="0"/>
      <c r="CVN268" s="0"/>
      <c r="CVO268" s="0"/>
      <c r="CVP268" s="0"/>
      <c r="CVQ268" s="0"/>
      <c r="CVR268" s="0"/>
      <c r="CVS268" s="0"/>
      <c r="CVT268" s="0"/>
      <c r="CVU268" s="0"/>
      <c r="CVV268" s="0"/>
      <c r="CVW268" s="0"/>
      <c r="CVX268" s="0"/>
      <c r="CVY268" s="0"/>
      <c r="CVZ268" s="0"/>
      <c r="CWA268" s="0"/>
      <c r="CWB268" s="0"/>
      <c r="CWC268" s="0"/>
      <c r="CWD268" s="0"/>
      <c r="CWE268" s="0"/>
      <c r="CWF268" s="0"/>
      <c r="CWG268" s="0"/>
      <c r="CWH268" s="0"/>
      <c r="CWI268" s="0"/>
      <c r="CWJ268" s="0"/>
      <c r="CWK268" s="0"/>
      <c r="CWL268" s="0"/>
      <c r="CWM268" s="0"/>
      <c r="CWN268" s="0"/>
      <c r="CWO268" s="0"/>
      <c r="CWP268" s="0"/>
      <c r="CWQ268" s="0"/>
      <c r="CWR268" s="0"/>
      <c r="CWS268" s="0"/>
      <c r="CWT268" s="0"/>
      <c r="CWU268" s="0"/>
      <c r="CWV268" s="0"/>
      <c r="CWW268" s="0"/>
      <c r="CWX268" s="0"/>
      <c r="CWY268" s="0"/>
      <c r="CWZ268" s="0"/>
      <c r="CXA268" s="0"/>
      <c r="CXB268" s="0"/>
      <c r="CXC268" s="0"/>
      <c r="CXD268" s="0"/>
      <c r="CXE268" s="0"/>
      <c r="CXF268" s="0"/>
      <c r="CXG268" s="0"/>
      <c r="CXH268" s="0"/>
      <c r="CXI268" s="0"/>
      <c r="CXJ268" s="0"/>
      <c r="CXK268" s="0"/>
      <c r="CXL268" s="0"/>
      <c r="CXM268" s="0"/>
      <c r="CXN268" s="0"/>
      <c r="CXO268" s="0"/>
      <c r="CXP268" s="0"/>
      <c r="CXQ268" s="0"/>
      <c r="CXR268" s="0"/>
      <c r="CXS268" s="0"/>
      <c r="CXT268" s="0"/>
      <c r="CXU268" s="0"/>
      <c r="CXV268" s="0"/>
      <c r="CXW268" s="0"/>
      <c r="CXX268" s="0"/>
      <c r="CXY268" s="0"/>
      <c r="CXZ268" s="0"/>
      <c r="CYA268" s="0"/>
      <c r="CYB268" s="0"/>
      <c r="CYC268" s="0"/>
      <c r="CYD268" s="0"/>
      <c r="CYE268" s="0"/>
      <c r="CYF268" s="0"/>
      <c r="CYG268" s="0"/>
      <c r="CYH268" s="0"/>
      <c r="CYI268" s="0"/>
      <c r="CYJ268" s="0"/>
      <c r="CYK268" s="0"/>
      <c r="CYL268" s="0"/>
      <c r="CYM268" s="0"/>
      <c r="CYN268" s="0"/>
      <c r="CYO268" s="0"/>
      <c r="CYP268" s="0"/>
      <c r="CYQ268" s="0"/>
      <c r="CYR268" s="0"/>
      <c r="CYS268" s="0"/>
      <c r="CYT268" s="0"/>
      <c r="CYU268" s="0"/>
      <c r="CYV268" s="0"/>
      <c r="CYW268" s="0"/>
      <c r="CYX268" s="0"/>
      <c r="CYY268" s="0"/>
      <c r="CYZ268" s="0"/>
      <c r="CZA268" s="0"/>
      <c r="CZB268" s="0"/>
      <c r="CZC268" s="0"/>
      <c r="CZD268" s="0"/>
      <c r="CZE268" s="0"/>
      <c r="CZF268" s="0"/>
      <c r="CZG268" s="0"/>
      <c r="CZH268" s="0"/>
      <c r="CZI268" s="0"/>
      <c r="CZJ268" s="0"/>
      <c r="CZK268" s="0"/>
      <c r="CZL268" s="0"/>
      <c r="CZM268" s="0"/>
      <c r="CZN268" s="0"/>
      <c r="CZO268" s="0"/>
      <c r="CZP268" s="0"/>
      <c r="CZQ268" s="0"/>
      <c r="CZR268" s="0"/>
      <c r="CZS268" s="0"/>
      <c r="CZT268" s="0"/>
      <c r="CZU268" s="0"/>
      <c r="CZV268" s="0"/>
      <c r="CZW268" s="0"/>
      <c r="CZX268" s="0"/>
      <c r="CZY268" s="0"/>
      <c r="CZZ268" s="0"/>
      <c r="DAA268" s="0"/>
      <c r="DAB268" s="0"/>
      <c r="DAC268" s="0"/>
      <c r="DAD268" s="0"/>
      <c r="DAE268" s="0"/>
      <c r="DAF268" s="0"/>
      <c r="DAG268" s="0"/>
      <c r="DAH268" s="0"/>
      <c r="DAI268" s="0"/>
      <c r="DAJ268" s="0"/>
      <c r="DAK268" s="0"/>
      <c r="DAL268" s="0"/>
      <c r="DAM268" s="0"/>
      <c r="DAN268" s="0"/>
      <c r="DAO268" s="0"/>
      <c r="DAP268" s="0"/>
      <c r="DAQ268" s="0"/>
      <c r="DAR268" s="0"/>
      <c r="DAS268" s="0"/>
      <c r="DAT268" s="0"/>
      <c r="DAU268" s="0"/>
      <c r="DAV268" s="0"/>
      <c r="DAW268" s="0"/>
      <c r="DAX268" s="0"/>
      <c r="DAY268" s="0"/>
      <c r="DAZ268" s="0"/>
      <c r="DBA268" s="0"/>
      <c r="DBB268" s="0"/>
      <c r="DBC268" s="0"/>
      <c r="DBD268" s="0"/>
      <c r="DBE268" s="0"/>
      <c r="DBF268" s="0"/>
      <c r="DBG268" s="0"/>
      <c r="DBH268" s="0"/>
      <c r="DBI268" s="0"/>
      <c r="DBJ268" s="0"/>
      <c r="DBK268" s="0"/>
      <c r="DBL268" s="0"/>
      <c r="DBM268" s="0"/>
      <c r="DBN268" s="0"/>
      <c r="DBO268" s="0"/>
      <c r="DBP268" s="0"/>
      <c r="DBQ268" s="0"/>
      <c r="DBR268" s="0"/>
      <c r="DBS268" s="0"/>
      <c r="DBT268" s="0"/>
      <c r="DBU268" s="0"/>
      <c r="DBV268" s="0"/>
      <c r="DBW268" s="0"/>
      <c r="DBX268" s="0"/>
      <c r="DBY268" s="0"/>
      <c r="DBZ268" s="0"/>
      <c r="DCA268" s="0"/>
      <c r="DCB268" s="0"/>
      <c r="DCC268" s="0"/>
      <c r="DCD268" s="0"/>
      <c r="DCE268" s="0"/>
      <c r="DCF268" s="0"/>
      <c r="DCG268" s="0"/>
      <c r="DCH268" s="0"/>
      <c r="DCI268" s="0"/>
      <c r="DCJ268" s="0"/>
      <c r="DCK268" s="0"/>
      <c r="DCL268" s="0"/>
      <c r="DCM268" s="0"/>
      <c r="DCN268" s="0"/>
      <c r="DCO268" s="0"/>
      <c r="DCP268" s="0"/>
      <c r="DCQ268" s="0"/>
      <c r="DCR268" s="0"/>
      <c r="DCS268" s="0"/>
      <c r="DCT268" s="0"/>
      <c r="DCU268" s="0"/>
      <c r="DCV268" s="0"/>
      <c r="DCW268" s="0"/>
      <c r="DCX268" s="0"/>
      <c r="DCY268" s="0"/>
      <c r="DCZ268" s="0"/>
      <c r="DDA268" s="0"/>
      <c r="DDB268" s="0"/>
      <c r="DDC268" s="0"/>
      <c r="DDD268" s="0"/>
      <c r="DDE268" s="0"/>
      <c r="DDF268" s="0"/>
      <c r="DDG268" s="0"/>
      <c r="DDH268" s="0"/>
      <c r="DDI268" s="0"/>
      <c r="DDJ268" s="0"/>
      <c r="DDK268" s="0"/>
      <c r="DDL268" s="0"/>
      <c r="DDM268" s="0"/>
      <c r="DDN268" s="0"/>
      <c r="DDO268" s="0"/>
      <c r="DDP268" s="0"/>
      <c r="DDQ268" s="0"/>
      <c r="DDR268" s="0"/>
      <c r="DDS268" s="0"/>
      <c r="DDT268" s="0"/>
      <c r="DDU268" s="0"/>
      <c r="DDV268" s="0"/>
      <c r="DDW268" s="0"/>
      <c r="DDX268" s="0"/>
      <c r="DDY268" s="0"/>
      <c r="DDZ268" s="0"/>
      <c r="DEA268" s="0"/>
      <c r="DEB268" s="0"/>
      <c r="DEC268" s="0"/>
      <c r="DED268" s="0"/>
      <c r="DEE268" s="0"/>
      <c r="DEF268" s="0"/>
      <c r="DEG268" s="0"/>
      <c r="DEH268" s="0"/>
      <c r="DEI268" s="0"/>
      <c r="DEJ268" s="0"/>
      <c r="DEK268" s="0"/>
      <c r="DEL268" s="0"/>
      <c r="DEM268" s="0"/>
      <c r="DEN268" s="0"/>
      <c r="DEO268" s="0"/>
      <c r="DEP268" s="0"/>
      <c r="DEQ268" s="0"/>
      <c r="DER268" s="0"/>
      <c r="DES268" s="0"/>
      <c r="DET268" s="0"/>
      <c r="DEU268" s="0"/>
      <c r="DEV268" s="0"/>
      <c r="DEW268" s="0"/>
      <c r="DEX268" s="0"/>
      <c r="DEY268" s="0"/>
      <c r="DEZ268" s="0"/>
      <c r="DFA268" s="0"/>
      <c r="DFB268" s="0"/>
      <c r="DFC268" s="0"/>
      <c r="DFD268" s="0"/>
      <c r="DFE268" s="0"/>
      <c r="DFF268" s="0"/>
      <c r="DFG268" s="0"/>
      <c r="DFH268" s="0"/>
      <c r="DFI268" s="0"/>
      <c r="DFJ268" s="0"/>
      <c r="DFK268" s="0"/>
      <c r="DFL268" s="0"/>
      <c r="DFM268" s="0"/>
      <c r="DFN268" s="0"/>
      <c r="DFO268" s="0"/>
      <c r="DFP268" s="0"/>
      <c r="DFQ268" s="0"/>
      <c r="DFR268" s="0"/>
      <c r="DFS268" s="0"/>
      <c r="DFT268" s="0"/>
      <c r="DFU268" s="0"/>
      <c r="DFV268" s="0"/>
      <c r="DFW268" s="0"/>
      <c r="DFX268" s="0"/>
      <c r="DFY268" s="0"/>
      <c r="DFZ268" s="0"/>
      <c r="DGA268" s="0"/>
      <c r="DGB268" s="0"/>
      <c r="DGC268" s="0"/>
      <c r="DGD268" s="0"/>
      <c r="DGE268" s="0"/>
      <c r="DGF268" s="0"/>
      <c r="DGG268" s="0"/>
      <c r="DGH268" s="0"/>
      <c r="DGI268" s="0"/>
      <c r="DGJ268" s="0"/>
      <c r="DGK268" s="0"/>
      <c r="DGL268" s="0"/>
      <c r="DGM268" s="0"/>
      <c r="DGN268" s="0"/>
      <c r="DGO268" s="0"/>
      <c r="DGP268" s="0"/>
      <c r="DGQ268" s="0"/>
      <c r="DGR268" s="0"/>
      <c r="DGS268" s="0"/>
      <c r="DGT268" s="0"/>
      <c r="DGU268" s="0"/>
      <c r="DGV268" s="0"/>
      <c r="DGW268" s="0"/>
      <c r="DGX268" s="0"/>
      <c r="DGY268" s="0"/>
      <c r="DGZ268" s="0"/>
      <c r="DHA268" s="0"/>
      <c r="DHB268" s="0"/>
      <c r="DHC268" s="0"/>
      <c r="DHD268" s="0"/>
      <c r="DHE268" s="0"/>
      <c r="DHF268" s="0"/>
      <c r="DHG268" s="0"/>
      <c r="DHH268" s="0"/>
      <c r="DHI268" s="0"/>
      <c r="DHJ268" s="0"/>
      <c r="DHK268" s="0"/>
      <c r="DHL268" s="0"/>
      <c r="DHM268" s="0"/>
      <c r="DHN268" s="0"/>
      <c r="DHO268" s="0"/>
      <c r="DHP268" s="0"/>
      <c r="DHQ268" s="0"/>
      <c r="DHR268" s="0"/>
      <c r="DHS268" s="0"/>
      <c r="DHT268" s="0"/>
      <c r="DHU268" s="0"/>
      <c r="DHV268" s="0"/>
      <c r="DHW268" s="0"/>
      <c r="DHX268" s="0"/>
      <c r="DHY268" s="0"/>
      <c r="DHZ268" s="0"/>
      <c r="DIA268" s="0"/>
      <c r="DIB268" s="0"/>
      <c r="DIC268" s="0"/>
      <c r="DID268" s="0"/>
      <c r="DIE268" s="0"/>
      <c r="DIF268" s="0"/>
      <c r="DIG268" s="0"/>
      <c r="DIH268" s="0"/>
      <c r="DII268" s="0"/>
      <c r="DIJ268" s="0"/>
      <c r="DIK268" s="0"/>
      <c r="DIL268" s="0"/>
      <c r="DIM268" s="0"/>
      <c r="DIN268" s="0"/>
      <c r="DIO268" s="0"/>
      <c r="DIP268" s="0"/>
      <c r="DIQ268" s="0"/>
      <c r="DIR268" s="0"/>
      <c r="DIS268" s="0"/>
      <c r="DIT268" s="0"/>
      <c r="DIU268" s="0"/>
      <c r="DIV268" s="0"/>
      <c r="DIW268" s="0"/>
      <c r="DIX268" s="0"/>
      <c r="DIY268" s="0"/>
      <c r="DIZ268" s="0"/>
      <c r="DJA268" s="0"/>
      <c r="DJB268" s="0"/>
      <c r="DJC268" s="0"/>
      <c r="DJD268" s="0"/>
      <c r="DJE268" s="0"/>
      <c r="DJF268" s="0"/>
      <c r="DJG268" s="0"/>
      <c r="DJH268" s="0"/>
      <c r="DJI268" s="0"/>
      <c r="DJJ268" s="0"/>
      <c r="DJK268" s="0"/>
      <c r="DJL268" s="0"/>
      <c r="DJM268" s="0"/>
      <c r="DJN268" s="0"/>
      <c r="DJO268" s="0"/>
      <c r="DJP268" s="0"/>
      <c r="DJQ268" s="0"/>
      <c r="DJR268" s="0"/>
      <c r="DJS268" s="0"/>
      <c r="DJT268" s="0"/>
      <c r="DJU268" s="0"/>
      <c r="DJV268" s="0"/>
      <c r="DJW268" s="0"/>
      <c r="DJX268" s="0"/>
      <c r="DJY268" s="0"/>
      <c r="DJZ268" s="0"/>
      <c r="DKA268" s="0"/>
      <c r="DKB268" s="0"/>
      <c r="DKC268" s="0"/>
      <c r="DKD268" s="0"/>
      <c r="DKE268" s="0"/>
      <c r="DKF268" s="0"/>
      <c r="DKG268" s="0"/>
      <c r="DKH268" s="0"/>
      <c r="DKI268" s="0"/>
      <c r="DKJ268" s="0"/>
      <c r="DKK268" s="0"/>
      <c r="DKL268" s="0"/>
      <c r="DKM268" s="0"/>
      <c r="DKN268" s="0"/>
      <c r="DKO268" s="0"/>
      <c r="DKP268" s="0"/>
      <c r="DKQ268" s="0"/>
      <c r="DKR268" s="0"/>
      <c r="DKS268" s="0"/>
      <c r="DKT268" s="0"/>
      <c r="DKU268" s="0"/>
      <c r="DKV268" s="0"/>
      <c r="DKW268" s="0"/>
      <c r="DKX268" s="0"/>
      <c r="DKY268" s="0"/>
      <c r="DKZ268" s="0"/>
      <c r="DLA268" s="0"/>
      <c r="DLB268" s="0"/>
      <c r="DLC268" s="0"/>
      <c r="DLD268" s="0"/>
      <c r="DLE268" s="0"/>
      <c r="DLF268" s="0"/>
      <c r="DLG268" s="0"/>
      <c r="DLH268" s="0"/>
      <c r="DLI268" s="0"/>
      <c r="DLJ268" s="0"/>
      <c r="DLK268" s="0"/>
      <c r="DLL268" s="0"/>
      <c r="DLM268" s="0"/>
      <c r="DLN268" s="0"/>
      <c r="DLO268" s="0"/>
      <c r="DLP268" s="0"/>
      <c r="DLQ268" s="0"/>
      <c r="DLR268" s="0"/>
      <c r="DLS268" s="0"/>
      <c r="DLT268" s="0"/>
      <c r="DLU268" s="0"/>
      <c r="DLV268" s="0"/>
      <c r="DLW268" s="0"/>
      <c r="DLX268" s="0"/>
      <c r="DLY268" s="0"/>
      <c r="DLZ268" s="0"/>
      <c r="DMA268" s="0"/>
      <c r="DMB268" s="0"/>
      <c r="DMC268" s="0"/>
      <c r="DMD268" s="0"/>
      <c r="DME268" s="0"/>
      <c r="DMF268" s="0"/>
      <c r="DMG268" s="0"/>
      <c r="DMH268" s="0"/>
      <c r="DMI268" s="0"/>
      <c r="DMJ268" s="0"/>
      <c r="DMK268" s="0"/>
      <c r="DML268" s="0"/>
      <c r="DMM268" s="0"/>
      <c r="DMN268" s="0"/>
      <c r="DMO268" s="0"/>
      <c r="DMP268" s="0"/>
      <c r="DMQ268" s="0"/>
      <c r="DMR268" s="0"/>
      <c r="DMS268" s="0"/>
      <c r="DMT268" s="0"/>
      <c r="DMU268" s="0"/>
      <c r="DMV268" s="0"/>
      <c r="DMW268" s="0"/>
      <c r="DMX268" s="0"/>
      <c r="DMY268" s="0"/>
      <c r="DMZ268" s="0"/>
      <c r="DNA268" s="0"/>
      <c r="DNB268" s="0"/>
      <c r="DNC268" s="0"/>
      <c r="DND268" s="0"/>
      <c r="DNE268" s="0"/>
      <c r="DNF268" s="0"/>
      <c r="DNG268" s="0"/>
      <c r="DNH268" s="0"/>
      <c r="DNI268" s="0"/>
      <c r="DNJ268" s="0"/>
      <c r="DNK268" s="0"/>
      <c r="DNL268" s="0"/>
      <c r="DNM268" s="0"/>
      <c r="DNN268" s="0"/>
      <c r="DNO268" s="0"/>
      <c r="DNP268" s="0"/>
      <c r="DNQ268" s="0"/>
      <c r="DNR268" s="0"/>
      <c r="DNS268" s="0"/>
      <c r="DNT268" s="0"/>
      <c r="DNU268" s="0"/>
      <c r="DNV268" s="0"/>
      <c r="DNW268" s="0"/>
      <c r="DNX268" s="0"/>
      <c r="DNY268" s="0"/>
      <c r="DNZ268" s="0"/>
      <c r="DOA268" s="0"/>
      <c r="DOB268" s="0"/>
      <c r="DOC268" s="0"/>
      <c r="DOD268" s="0"/>
      <c r="DOE268" s="0"/>
      <c r="DOF268" s="0"/>
      <c r="DOG268" s="0"/>
      <c r="DOH268" s="0"/>
      <c r="DOI268" s="0"/>
      <c r="DOJ268" s="0"/>
      <c r="DOK268" s="0"/>
      <c r="DOL268" s="0"/>
      <c r="DOM268" s="0"/>
      <c r="DON268" s="0"/>
      <c r="DOO268" s="0"/>
      <c r="DOP268" s="0"/>
      <c r="DOQ268" s="0"/>
      <c r="DOR268" s="0"/>
      <c r="DOS268" s="0"/>
      <c r="DOT268" s="0"/>
      <c r="DOU268" s="0"/>
      <c r="DOV268" s="0"/>
      <c r="DOW268" s="0"/>
      <c r="DOX268" s="0"/>
      <c r="DOY268" s="0"/>
      <c r="DOZ268" s="0"/>
      <c r="DPA268" s="0"/>
      <c r="DPB268" s="0"/>
      <c r="DPC268" s="0"/>
      <c r="DPD268" s="0"/>
      <c r="DPE268" s="0"/>
      <c r="DPF268" s="0"/>
      <c r="DPG268" s="0"/>
      <c r="DPH268" s="0"/>
      <c r="DPI268" s="0"/>
      <c r="DPJ268" s="0"/>
      <c r="DPK268" s="0"/>
      <c r="DPL268" s="0"/>
      <c r="DPM268" s="0"/>
      <c r="DPN268" s="0"/>
      <c r="DPO268" s="0"/>
      <c r="DPP268" s="0"/>
      <c r="DPQ268" s="0"/>
      <c r="DPR268" s="0"/>
      <c r="DPS268" s="0"/>
      <c r="DPT268" s="0"/>
      <c r="DPU268" s="0"/>
      <c r="DPV268" s="0"/>
      <c r="DPW268" s="0"/>
      <c r="DPX268" s="0"/>
      <c r="DPY268" s="0"/>
      <c r="DPZ268" s="0"/>
      <c r="DQA268" s="0"/>
      <c r="DQB268" s="0"/>
      <c r="DQC268" s="0"/>
      <c r="DQD268" s="0"/>
      <c r="DQE268" s="0"/>
      <c r="DQF268" s="0"/>
      <c r="DQG268" s="0"/>
      <c r="DQH268" s="0"/>
      <c r="DQI268" s="0"/>
      <c r="DQJ268" s="0"/>
      <c r="DQK268" s="0"/>
      <c r="DQL268" s="0"/>
      <c r="DQM268" s="0"/>
      <c r="DQN268" s="0"/>
      <c r="DQO268" s="0"/>
      <c r="DQP268" s="0"/>
      <c r="DQQ268" s="0"/>
      <c r="DQR268" s="0"/>
      <c r="DQS268" s="0"/>
      <c r="DQT268" s="0"/>
      <c r="DQU268" s="0"/>
      <c r="DQV268" s="0"/>
      <c r="DQW268" s="0"/>
      <c r="DQX268" s="0"/>
      <c r="DQY268" s="0"/>
      <c r="DQZ268" s="0"/>
      <c r="DRA268" s="0"/>
      <c r="DRB268" s="0"/>
      <c r="DRC268" s="0"/>
      <c r="DRD268" s="0"/>
      <c r="DRE268" s="0"/>
      <c r="DRF268" s="0"/>
      <c r="DRG268" s="0"/>
      <c r="DRH268" s="0"/>
      <c r="DRI268" s="0"/>
      <c r="DRJ268" s="0"/>
      <c r="DRK268" s="0"/>
      <c r="DRL268" s="0"/>
      <c r="DRM268" s="0"/>
      <c r="DRN268" s="0"/>
      <c r="DRO268" s="0"/>
      <c r="DRP268" s="0"/>
      <c r="DRQ268" s="0"/>
      <c r="DRR268" s="0"/>
      <c r="DRS268" s="0"/>
      <c r="DRT268" s="0"/>
      <c r="DRU268" s="0"/>
      <c r="DRV268" s="0"/>
      <c r="DRW268" s="0"/>
      <c r="DRX268" s="0"/>
      <c r="DRY268" s="0"/>
      <c r="DRZ268" s="0"/>
      <c r="DSA268" s="0"/>
      <c r="DSB268" s="0"/>
      <c r="DSC268" s="0"/>
      <c r="DSD268" s="0"/>
      <c r="DSE268" s="0"/>
      <c r="DSF268" s="0"/>
      <c r="DSG268" s="0"/>
      <c r="DSH268" s="0"/>
      <c r="DSI268" s="0"/>
      <c r="DSJ268" s="0"/>
      <c r="DSK268" s="0"/>
      <c r="DSL268" s="0"/>
      <c r="DSM268" s="0"/>
      <c r="DSN268" s="0"/>
      <c r="DSO268" s="0"/>
      <c r="DSP268" s="0"/>
      <c r="DSQ268" s="0"/>
      <c r="DSR268" s="0"/>
      <c r="DSS268" s="0"/>
      <c r="DST268" s="0"/>
      <c r="DSU268" s="0"/>
      <c r="DSV268" s="0"/>
      <c r="DSW268" s="0"/>
      <c r="DSX268" s="0"/>
      <c r="DSY268" s="0"/>
      <c r="DSZ268" s="0"/>
      <c r="DTA268" s="0"/>
      <c r="DTB268" s="0"/>
      <c r="DTC268" s="0"/>
      <c r="DTD268" s="0"/>
      <c r="DTE268" s="0"/>
      <c r="DTF268" s="0"/>
      <c r="DTG268" s="0"/>
      <c r="DTH268" s="0"/>
      <c r="DTI268" s="0"/>
      <c r="DTJ268" s="0"/>
      <c r="DTK268" s="0"/>
      <c r="DTL268" s="0"/>
      <c r="DTM268" s="0"/>
      <c r="DTN268" s="0"/>
      <c r="DTO268" s="0"/>
      <c r="DTP268" s="0"/>
      <c r="DTQ268" s="0"/>
      <c r="DTR268" s="0"/>
      <c r="DTS268" s="0"/>
      <c r="DTT268" s="0"/>
      <c r="DTU268" s="0"/>
      <c r="DTV268" s="0"/>
      <c r="DTW268" s="0"/>
      <c r="DTX268" s="0"/>
      <c r="DTY268" s="0"/>
      <c r="DTZ268" s="0"/>
      <c r="DUA268" s="0"/>
      <c r="DUB268" s="0"/>
      <c r="DUC268" s="0"/>
      <c r="DUD268" s="0"/>
      <c r="DUE268" s="0"/>
      <c r="DUF268" s="0"/>
      <c r="DUG268" s="0"/>
      <c r="DUH268" s="0"/>
      <c r="DUI268" s="0"/>
      <c r="DUJ268" s="0"/>
      <c r="DUK268" s="0"/>
      <c r="DUL268" s="0"/>
      <c r="DUM268" s="0"/>
      <c r="DUN268" s="0"/>
      <c r="DUO268" s="0"/>
      <c r="DUP268" s="0"/>
      <c r="DUQ268" s="0"/>
      <c r="DUR268" s="0"/>
      <c r="DUS268" s="0"/>
      <c r="DUT268" s="0"/>
      <c r="DUU268" s="0"/>
      <c r="DUV268" s="0"/>
      <c r="DUW268" s="0"/>
      <c r="DUX268" s="0"/>
      <c r="DUY268" s="0"/>
      <c r="DUZ268" s="0"/>
      <c r="DVA268" s="0"/>
      <c r="DVB268" s="0"/>
      <c r="DVC268" s="0"/>
      <c r="DVD268" s="0"/>
      <c r="DVE268" s="0"/>
      <c r="DVF268" s="0"/>
      <c r="DVG268" s="0"/>
      <c r="DVH268" s="0"/>
      <c r="DVI268" s="0"/>
      <c r="DVJ268" s="0"/>
      <c r="DVK268" s="0"/>
      <c r="DVL268" s="0"/>
      <c r="DVM268" s="0"/>
      <c r="DVN268" s="0"/>
      <c r="DVO268" s="0"/>
      <c r="DVP268" s="0"/>
      <c r="DVQ268" s="0"/>
      <c r="DVR268" s="0"/>
      <c r="DVS268" s="0"/>
      <c r="DVT268" s="0"/>
      <c r="DVU268" s="0"/>
      <c r="DVV268" s="0"/>
      <c r="DVW268" s="0"/>
      <c r="DVX268" s="0"/>
      <c r="DVY268" s="0"/>
      <c r="DVZ268" s="0"/>
      <c r="DWA268" s="0"/>
      <c r="DWB268" s="0"/>
      <c r="DWC268" s="0"/>
      <c r="DWD268" s="0"/>
      <c r="DWE268" s="0"/>
      <c r="DWF268" s="0"/>
      <c r="DWG268" s="0"/>
      <c r="DWH268" s="0"/>
      <c r="DWI268" s="0"/>
      <c r="DWJ268" s="0"/>
      <c r="DWK268" s="0"/>
      <c r="DWL268" s="0"/>
      <c r="DWM268" s="0"/>
      <c r="DWN268" s="0"/>
      <c r="DWO268" s="0"/>
      <c r="DWP268" s="0"/>
      <c r="DWQ268" s="0"/>
      <c r="DWR268" s="0"/>
      <c r="DWS268" s="0"/>
      <c r="DWT268" s="0"/>
      <c r="DWU268" s="0"/>
      <c r="DWV268" s="0"/>
      <c r="DWW268" s="0"/>
      <c r="DWX268" s="0"/>
      <c r="DWY268" s="0"/>
      <c r="DWZ268" s="0"/>
      <c r="DXA268" s="0"/>
      <c r="DXB268" s="0"/>
      <c r="DXC268" s="0"/>
      <c r="DXD268" s="0"/>
      <c r="DXE268" s="0"/>
      <c r="DXF268" s="0"/>
      <c r="DXG268" s="0"/>
      <c r="DXH268" s="0"/>
      <c r="DXI268" s="0"/>
      <c r="DXJ268" s="0"/>
      <c r="DXK268" s="0"/>
      <c r="DXL268" s="0"/>
      <c r="DXM268" s="0"/>
      <c r="DXN268" s="0"/>
      <c r="DXO268" s="0"/>
      <c r="DXP268" s="0"/>
      <c r="DXQ268" s="0"/>
      <c r="DXR268" s="0"/>
      <c r="DXS268" s="0"/>
      <c r="DXT268" s="0"/>
      <c r="DXU268" s="0"/>
      <c r="DXV268" s="0"/>
      <c r="DXW268" s="0"/>
      <c r="DXX268" s="0"/>
      <c r="DXY268" s="0"/>
      <c r="DXZ268" s="0"/>
      <c r="DYA268" s="0"/>
      <c r="DYB268" s="0"/>
      <c r="DYC268" s="0"/>
      <c r="DYD268" s="0"/>
      <c r="DYE268" s="0"/>
      <c r="DYF268" s="0"/>
      <c r="DYG268" s="0"/>
      <c r="DYH268" s="0"/>
      <c r="DYI268" s="0"/>
      <c r="DYJ268" s="0"/>
      <c r="DYK268" s="0"/>
      <c r="DYL268" s="0"/>
      <c r="DYM268" s="0"/>
      <c r="DYN268" s="0"/>
      <c r="DYO268" s="0"/>
      <c r="DYP268" s="0"/>
      <c r="DYQ268" s="0"/>
      <c r="DYR268" s="0"/>
      <c r="DYS268" s="0"/>
      <c r="DYT268" s="0"/>
      <c r="DYU268" s="0"/>
      <c r="DYV268" s="0"/>
      <c r="DYW268" s="0"/>
      <c r="DYX268" s="0"/>
      <c r="DYY268" s="0"/>
      <c r="DYZ268" s="0"/>
      <c r="DZA268" s="0"/>
      <c r="DZB268" s="0"/>
      <c r="DZC268" s="0"/>
      <c r="DZD268" s="0"/>
      <c r="DZE268" s="0"/>
      <c r="DZF268" s="0"/>
      <c r="DZG268" s="0"/>
      <c r="DZH268" s="0"/>
      <c r="DZI268" s="0"/>
      <c r="DZJ268" s="0"/>
      <c r="DZK268" s="0"/>
      <c r="DZL268" s="0"/>
      <c r="DZM268" s="0"/>
      <c r="DZN268" s="0"/>
      <c r="DZO268" s="0"/>
      <c r="DZP268" s="0"/>
      <c r="DZQ268" s="0"/>
      <c r="DZR268" s="0"/>
      <c r="DZS268" s="0"/>
      <c r="DZT268" s="0"/>
      <c r="DZU268" s="0"/>
      <c r="DZV268" s="0"/>
      <c r="DZW268" s="0"/>
      <c r="DZX268" s="0"/>
      <c r="DZY268" s="0"/>
      <c r="DZZ268" s="0"/>
      <c r="EAA268" s="0"/>
      <c r="EAB268" s="0"/>
      <c r="EAC268" s="0"/>
      <c r="EAD268" s="0"/>
      <c r="EAE268" s="0"/>
      <c r="EAF268" s="0"/>
      <c r="EAG268" s="0"/>
      <c r="EAH268" s="0"/>
      <c r="EAI268" s="0"/>
      <c r="EAJ268" s="0"/>
      <c r="EAK268" s="0"/>
      <c r="EAL268" s="0"/>
      <c r="EAM268" s="0"/>
      <c r="EAN268" s="0"/>
      <c r="EAO268" s="0"/>
      <c r="EAP268" s="0"/>
      <c r="EAQ268" s="0"/>
      <c r="EAR268" s="0"/>
      <c r="EAS268" s="0"/>
      <c r="EAT268" s="0"/>
      <c r="EAU268" s="0"/>
      <c r="EAV268" s="0"/>
      <c r="EAW268" s="0"/>
      <c r="EAX268" s="0"/>
      <c r="EAY268" s="0"/>
      <c r="EAZ268" s="0"/>
      <c r="EBA268" s="0"/>
      <c r="EBB268" s="0"/>
      <c r="EBC268" s="0"/>
      <c r="EBD268" s="0"/>
      <c r="EBE268" s="0"/>
      <c r="EBF268" s="0"/>
      <c r="EBG268" s="0"/>
      <c r="EBH268" s="0"/>
      <c r="EBI268" s="0"/>
      <c r="EBJ268" s="0"/>
      <c r="EBK268" s="0"/>
      <c r="EBL268" s="0"/>
      <c r="EBM268" s="0"/>
      <c r="EBN268" s="0"/>
      <c r="EBO268" s="0"/>
      <c r="EBP268" s="0"/>
      <c r="EBQ268" s="0"/>
      <c r="EBR268" s="0"/>
      <c r="EBS268" s="0"/>
      <c r="EBT268" s="0"/>
      <c r="EBU268" s="0"/>
      <c r="EBV268" s="0"/>
      <c r="EBW268" s="0"/>
      <c r="EBX268" s="0"/>
      <c r="EBY268" s="0"/>
      <c r="EBZ268" s="0"/>
      <c r="ECA268" s="0"/>
      <c r="ECB268" s="0"/>
      <c r="ECC268" s="0"/>
      <c r="ECD268" s="0"/>
      <c r="ECE268" s="0"/>
      <c r="ECF268" s="0"/>
      <c r="ECG268" s="0"/>
      <c r="ECH268" s="0"/>
      <c r="ECI268" s="0"/>
      <c r="ECJ268" s="0"/>
      <c r="ECK268" s="0"/>
      <c r="ECL268" s="0"/>
      <c r="ECM268" s="0"/>
      <c r="ECN268" s="0"/>
      <c r="ECO268" s="0"/>
      <c r="ECP268" s="0"/>
      <c r="ECQ268" s="0"/>
      <c r="ECR268" s="0"/>
      <c r="ECS268" s="0"/>
      <c r="ECT268" s="0"/>
      <c r="ECU268" s="0"/>
      <c r="ECV268" s="0"/>
      <c r="ECW268" s="0"/>
      <c r="ECX268" s="0"/>
      <c r="ECY268" s="0"/>
      <c r="ECZ268" s="0"/>
      <c r="EDA268" s="0"/>
      <c r="EDB268" s="0"/>
      <c r="EDC268" s="0"/>
      <c r="EDD268" s="0"/>
      <c r="EDE268" s="0"/>
      <c r="EDF268" s="0"/>
      <c r="EDG268" s="0"/>
      <c r="EDH268" s="0"/>
      <c r="EDI268" s="0"/>
      <c r="EDJ268" s="0"/>
      <c r="EDK268" s="0"/>
      <c r="EDL268" s="0"/>
      <c r="EDM268" s="0"/>
      <c r="EDN268" s="0"/>
      <c r="EDO268" s="0"/>
      <c r="EDP268" s="0"/>
      <c r="EDQ268" s="0"/>
      <c r="EDR268" s="0"/>
      <c r="EDS268" s="0"/>
      <c r="EDT268" s="0"/>
      <c r="EDU268" s="0"/>
      <c r="EDV268" s="0"/>
      <c r="EDW268" s="0"/>
      <c r="EDX268" s="0"/>
      <c r="EDY268" s="0"/>
      <c r="EDZ268" s="0"/>
      <c r="EEA268" s="0"/>
      <c r="EEB268" s="0"/>
      <c r="EEC268" s="0"/>
      <c r="EED268" s="0"/>
      <c r="EEE268" s="0"/>
      <c r="EEF268" s="0"/>
      <c r="EEG268" s="0"/>
      <c r="EEH268" s="0"/>
      <c r="EEI268" s="0"/>
      <c r="EEJ268" s="0"/>
      <c r="EEK268" s="0"/>
      <c r="EEL268" s="0"/>
      <c r="EEM268" s="0"/>
      <c r="EEN268" s="0"/>
      <c r="EEO268" s="0"/>
      <c r="EEP268" s="0"/>
      <c r="EEQ268" s="0"/>
      <c r="EER268" s="0"/>
      <c r="EES268" s="0"/>
      <c r="EET268" s="0"/>
      <c r="EEU268" s="0"/>
      <c r="EEV268" s="0"/>
      <c r="EEW268" s="0"/>
      <c r="EEX268" s="0"/>
      <c r="EEY268" s="0"/>
      <c r="EEZ268" s="0"/>
      <c r="EFA268" s="0"/>
      <c r="EFB268" s="0"/>
      <c r="EFC268" s="0"/>
      <c r="EFD268" s="0"/>
      <c r="EFE268" s="0"/>
      <c r="EFF268" s="0"/>
      <c r="EFG268" s="0"/>
      <c r="EFH268" s="0"/>
      <c r="EFI268" s="0"/>
      <c r="EFJ268" s="0"/>
      <c r="EFK268" s="0"/>
      <c r="EFL268" s="0"/>
      <c r="EFM268" s="0"/>
      <c r="EFN268" s="0"/>
      <c r="EFO268" s="0"/>
      <c r="EFP268" s="0"/>
      <c r="EFQ268" s="0"/>
      <c r="EFR268" s="0"/>
      <c r="EFS268" s="0"/>
      <c r="EFT268" s="0"/>
      <c r="EFU268" s="0"/>
      <c r="EFV268" s="0"/>
      <c r="EFW268" s="0"/>
      <c r="EFX268" s="0"/>
      <c r="EFY268" s="0"/>
      <c r="EFZ268" s="0"/>
      <c r="EGA268" s="0"/>
      <c r="EGB268" s="0"/>
      <c r="EGC268" s="0"/>
      <c r="EGD268" s="0"/>
      <c r="EGE268" s="0"/>
      <c r="EGF268" s="0"/>
      <c r="EGG268" s="0"/>
      <c r="EGH268" s="0"/>
      <c r="EGI268" s="0"/>
      <c r="EGJ268" s="0"/>
      <c r="EGK268" s="0"/>
      <c r="EGL268" s="0"/>
      <c r="EGM268" s="0"/>
      <c r="EGN268" s="0"/>
      <c r="EGO268" s="0"/>
      <c r="EGP268" s="0"/>
      <c r="EGQ268" s="0"/>
      <c r="EGR268" s="0"/>
      <c r="EGS268" s="0"/>
      <c r="EGT268" s="0"/>
      <c r="EGU268" s="0"/>
      <c r="EGV268" s="0"/>
      <c r="EGW268" s="0"/>
      <c r="EGX268" s="0"/>
      <c r="EGY268" s="0"/>
      <c r="EGZ268" s="0"/>
      <c r="EHA268" s="0"/>
      <c r="EHB268" s="0"/>
      <c r="EHC268" s="0"/>
      <c r="EHD268" s="0"/>
      <c r="EHE268" s="0"/>
      <c r="EHF268" s="0"/>
      <c r="EHG268" s="0"/>
      <c r="EHH268" s="0"/>
      <c r="EHI268" s="0"/>
      <c r="EHJ268" s="0"/>
      <c r="EHK268" s="0"/>
      <c r="EHL268" s="0"/>
      <c r="EHM268" s="0"/>
      <c r="EHN268" s="0"/>
      <c r="EHO268" s="0"/>
      <c r="EHP268" s="0"/>
      <c r="EHQ268" s="0"/>
      <c r="EHR268" s="0"/>
      <c r="EHS268" s="0"/>
      <c r="EHT268" s="0"/>
      <c r="EHU268" s="0"/>
      <c r="EHV268" s="0"/>
      <c r="EHW268" s="0"/>
      <c r="EHX268" s="0"/>
      <c r="EHY268" s="0"/>
      <c r="EHZ268" s="0"/>
      <c r="EIA268" s="0"/>
      <c r="EIB268" s="0"/>
      <c r="EIC268" s="0"/>
      <c r="EID268" s="0"/>
      <c r="EIE268" s="0"/>
      <c r="EIF268" s="0"/>
      <c r="EIG268" s="0"/>
      <c r="EIH268" s="0"/>
      <c r="EII268" s="0"/>
      <c r="EIJ268" s="0"/>
      <c r="EIK268" s="0"/>
      <c r="EIL268" s="0"/>
      <c r="EIM268" s="0"/>
      <c r="EIN268" s="0"/>
      <c r="EIO268" s="0"/>
      <c r="EIP268" s="0"/>
      <c r="EIQ268" s="0"/>
      <c r="EIR268" s="0"/>
      <c r="EIS268" s="0"/>
      <c r="EIT268" s="0"/>
      <c r="EIU268" s="0"/>
      <c r="EIV268" s="0"/>
      <c r="EIW268" s="0"/>
      <c r="EIX268" s="0"/>
      <c r="EIY268" s="0"/>
      <c r="EIZ268" s="0"/>
      <c r="EJA268" s="0"/>
      <c r="EJB268" s="0"/>
      <c r="EJC268" s="0"/>
      <c r="EJD268" s="0"/>
      <c r="EJE268" s="0"/>
      <c r="EJF268" s="0"/>
      <c r="EJG268" s="0"/>
      <c r="EJH268" s="0"/>
      <c r="EJI268" s="0"/>
      <c r="EJJ268" s="0"/>
      <c r="EJK268" s="0"/>
      <c r="EJL268" s="0"/>
      <c r="EJM268" s="0"/>
      <c r="EJN268" s="0"/>
      <c r="EJO268" s="0"/>
      <c r="EJP268" s="0"/>
      <c r="EJQ268" s="0"/>
      <c r="EJR268" s="0"/>
      <c r="EJS268" s="0"/>
      <c r="EJT268" s="0"/>
      <c r="EJU268" s="0"/>
      <c r="EJV268" s="0"/>
      <c r="EJW268" s="0"/>
      <c r="EJX268" s="0"/>
      <c r="EJY268" s="0"/>
      <c r="EJZ268" s="0"/>
      <c r="EKA268" s="0"/>
      <c r="EKB268" s="0"/>
      <c r="EKC268" s="0"/>
      <c r="EKD268" s="0"/>
      <c r="EKE268" s="0"/>
      <c r="EKF268" s="0"/>
      <c r="EKG268" s="0"/>
      <c r="EKH268" s="0"/>
      <c r="EKI268" s="0"/>
      <c r="EKJ268" s="0"/>
      <c r="EKK268" s="0"/>
      <c r="EKL268" s="0"/>
      <c r="EKM268" s="0"/>
      <c r="EKN268" s="0"/>
      <c r="EKO268" s="0"/>
      <c r="EKP268" s="0"/>
      <c r="EKQ268" s="0"/>
      <c r="EKR268" s="0"/>
      <c r="EKS268" s="0"/>
      <c r="EKT268" s="0"/>
      <c r="EKU268" s="0"/>
      <c r="EKV268" s="0"/>
      <c r="EKW268" s="0"/>
      <c r="EKX268" s="0"/>
      <c r="EKY268" s="0"/>
      <c r="EKZ268" s="0"/>
      <c r="ELA268" s="0"/>
      <c r="ELB268" s="0"/>
      <c r="ELC268" s="0"/>
      <c r="ELD268" s="0"/>
      <c r="ELE268" s="0"/>
      <c r="ELF268" s="0"/>
      <c r="ELG268" s="0"/>
      <c r="ELH268" s="0"/>
      <c r="ELI268" s="0"/>
      <c r="ELJ268" s="0"/>
      <c r="ELK268" s="0"/>
      <c r="ELL268" s="0"/>
      <c r="ELM268" s="0"/>
      <c r="ELN268" s="0"/>
      <c r="ELO268" s="0"/>
      <c r="ELP268" s="0"/>
      <c r="ELQ268" s="0"/>
      <c r="ELR268" s="0"/>
      <c r="ELS268" s="0"/>
      <c r="ELT268" s="0"/>
      <c r="ELU268" s="0"/>
      <c r="ELV268" s="0"/>
      <c r="ELW268" s="0"/>
      <c r="ELX268" s="0"/>
      <c r="ELY268" s="0"/>
      <c r="ELZ268" s="0"/>
      <c r="EMA268" s="0"/>
      <c r="EMB268" s="0"/>
      <c r="EMC268" s="0"/>
      <c r="EMD268" s="0"/>
      <c r="EME268" s="0"/>
      <c r="EMF268" s="0"/>
      <c r="EMG268" s="0"/>
      <c r="EMH268" s="0"/>
      <c r="EMI268" s="0"/>
      <c r="EMJ268" s="0"/>
      <c r="EMK268" s="0"/>
      <c r="EML268" s="0"/>
      <c r="EMM268" s="0"/>
      <c r="EMN268" s="0"/>
      <c r="EMO268" s="0"/>
      <c r="EMP268" s="0"/>
      <c r="EMQ268" s="0"/>
      <c r="EMR268" s="0"/>
      <c r="EMS268" s="0"/>
      <c r="EMT268" s="0"/>
      <c r="EMU268" s="0"/>
      <c r="EMV268" s="0"/>
      <c r="EMW268" s="0"/>
      <c r="EMX268" s="0"/>
      <c r="EMY268" s="0"/>
      <c r="EMZ268" s="0"/>
      <c r="ENA268" s="0"/>
      <c r="ENB268" s="0"/>
      <c r="ENC268" s="0"/>
      <c r="END268" s="0"/>
      <c r="ENE268" s="0"/>
      <c r="ENF268" s="0"/>
      <c r="ENG268" s="0"/>
      <c r="ENH268" s="0"/>
      <c r="ENI268" s="0"/>
      <c r="ENJ268" s="0"/>
      <c r="ENK268" s="0"/>
      <c r="ENL268" s="0"/>
      <c r="ENM268" s="0"/>
      <c r="ENN268" s="0"/>
      <c r="ENO268" s="0"/>
      <c r="ENP268" s="0"/>
      <c r="ENQ268" s="0"/>
      <c r="ENR268" s="0"/>
      <c r="ENS268" s="0"/>
      <c r="ENT268" s="0"/>
      <c r="ENU268" s="0"/>
      <c r="ENV268" s="0"/>
      <c r="ENW268" s="0"/>
      <c r="ENX268" s="0"/>
      <c r="ENY268" s="0"/>
      <c r="ENZ268" s="0"/>
      <c r="EOA268" s="0"/>
      <c r="EOB268" s="0"/>
      <c r="EOC268" s="0"/>
      <c r="EOD268" s="0"/>
      <c r="EOE268" s="0"/>
      <c r="EOF268" s="0"/>
      <c r="EOG268" s="0"/>
      <c r="EOH268" s="0"/>
      <c r="EOI268" s="0"/>
      <c r="EOJ268" s="0"/>
      <c r="EOK268" s="0"/>
      <c r="EOL268" s="0"/>
      <c r="EOM268" s="0"/>
      <c r="EON268" s="0"/>
      <c r="EOO268" s="0"/>
      <c r="EOP268" s="0"/>
      <c r="EOQ268" s="0"/>
      <c r="EOR268" s="0"/>
      <c r="EOS268" s="0"/>
      <c r="EOT268" s="0"/>
      <c r="EOU268" s="0"/>
      <c r="EOV268" s="0"/>
      <c r="EOW268" s="0"/>
      <c r="EOX268" s="0"/>
      <c r="EOY268" s="0"/>
      <c r="EOZ268" s="0"/>
      <c r="EPA268" s="0"/>
      <c r="EPB268" s="0"/>
      <c r="EPC268" s="0"/>
      <c r="EPD268" s="0"/>
      <c r="EPE268" s="0"/>
      <c r="EPF268" s="0"/>
      <c r="EPG268" s="0"/>
      <c r="EPH268" s="0"/>
      <c r="EPI268" s="0"/>
      <c r="EPJ268" s="0"/>
      <c r="EPK268" s="0"/>
      <c r="EPL268" s="0"/>
      <c r="EPM268" s="0"/>
      <c r="EPN268" s="0"/>
      <c r="EPO268" s="0"/>
      <c r="EPP268" s="0"/>
      <c r="EPQ268" s="0"/>
      <c r="EPR268" s="0"/>
      <c r="EPS268" s="0"/>
      <c r="EPT268" s="0"/>
      <c r="EPU268" s="0"/>
      <c r="EPV268" s="0"/>
      <c r="EPW268" s="0"/>
      <c r="EPX268" s="0"/>
      <c r="EPY268" s="0"/>
      <c r="EPZ268" s="0"/>
      <c r="EQA268" s="0"/>
      <c r="EQB268" s="0"/>
      <c r="EQC268" s="0"/>
      <c r="EQD268" s="0"/>
      <c r="EQE268" s="0"/>
      <c r="EQF268" s="0"/>
      <c r="EQG268" s="0"/>
      <c r="EQH268" s="0"/>
      <c r="EQI268" s="0"/>
      <c r="EQJ268" s="0"/>
      <c r="EQK268" s="0"/>
      <c r="EQL268" s="0"/>
      <c r="EQM268" s="0"/>
      <c r="EQN268" s="0"/>
      <c r="EQO268" s="0"/>
      <c r="EQP268" s="0"/>
      <c r="EQQ268" s="0"/>
      <c r="EQR268" s="0"/>
      <c r="EQS268" s="0"/>
      <c r="EQT268" s="0"/>
      <c r="EQU268" s="0"/>
      <c r="EQV268" s="0"/>
      <c r="EQW268" s="0"/>
      <c r="EQX268" s="0"/>
      <c r="EQY268" s="0"/>
      <c r="EQZ268" s="0"/>
      <c r="ERA268" s="0"/>
      <c r="ERB268" s="0"/>
      <c r="ERC268" s="0"/>
      <c r="ERD268" s="0"/>
      <c r="ERE268" s="0"/>
      <c r="ERF268" s="0"/>
      <c r="ERG268" s="0"/>
      <c r="ERH268" s="0"/>
      <c r="ERI268" s="0"/>
      <c r="ERJ268" s="0"/>
      <c r="ERK268" s="0"/>
      <c r="ERL268" s="0"/>
      <c r="ERM268" s="0"/>
      <c r="ERN268" s="0"/>
      <c r="ERO268" s="0"/>
      <c r="ERP268" s="0"/>
      <c r="ERQ268" s="0"/>
      <c r="ERR268" s="0"/>
      <c r="ERS268" s="0"/>
      <c r="ERT268" s="0"/>
      <c r="ERU268" s="0"/>
      <c r="ERV268" s="0"/>
      <c r="ERW268" s="0"/>
      <c r="ERX268" s="0"/>
      <c r="ERY268" s="0"/>
      <c r="ERZ268" s="0"/>
      <c r="ESA268" s="0"/>
      <c r="ESB268" s="0"/>
      <c r="ESC268" s="0"/>
      <c r="ESD268" s="0"/>
      <c r="ESE268" s="0"/>
      <c r="ESF268" s="0"/>
      <c r="ESG268" s="0"/>
      <c r="ESH268" s="0"/>
      <c r="ESI268" s="0"/>
      <c r="ESJ268" s="0"/>
      <c r="ESK268" s="0"/>
      <c r="ESL268" s="0"/>
      <c r="ESM268" s="0"/>
      <c r="ESN268" s="0"/>
      <c r="ESO268" s="0"/>
      <c r="ESP268" s="0"/>
      <c r="ESQ268" s="0"/>
      <c r="ESR268" s="0"/>
      <c r="ESS268" s="0"/>
      <c r="EST268" s="0"/>
      <c r="ESU268" s="0"/>
      <c r="ESV268" s="0"/>
      <c r="ESW268" s="0"/>
      <c r="ESX268" s="0"/>
      <c r="ESY268" s="0"/>
      <c r="ESZ268" s="0"/>
      <c r="ETA268" s="0"/>
      <c r="ETB268" s="0"/>
      <c r="ETC268" s="0"/>
      <c r="ETD268" s="0"/>
      <c r="ETE268" s="0"/>
      <c r="ETF268" s="0"/>
      <c r="ETG268" s="0"/>
      <c r="ETH268" s="0"/>
      <c r="ETI268" s="0"/>
      <c r="ETJ268" s="0"/>
      <c r="ETK268" s="0"/>
      <c r="ETL268" s="0"/>
      <c r="ETM268" s="0"/>
      <c r="ETN268" s="0"/>
      <c r="ETO268" s="0"/>
      <c r="ETP268" s="0"/>
      <c r="ETQ268" s="0"/>
      <c r="ETR268" s="0"/>
      <c r="ETS268" s="0"/>
      <c r="ETT268" s="0"/>
      <c r="ETU268" s="0"/>
      <c r="ETV268" s="0"/>
      <c r="ETW268" s="0"/>
      <c r="ETX268" s="0"/>
      <c r="ETY268" s="0"/>
      <c r="ETZ268" s="0"/>
      <c r="EUA268" s="0"/>
      <c r="EUB268" s="0"/>
      <c r="EUC268" s="0"/>
      <c r="EUD268" s="0"/>
      <c r="EUE268" s="0"/>
      <c r="EUF268" s="0"/>
      <c r="EUG268" s="0"/>
      <c r="EUH268" s="0"/>
      <c r="EUI268" s="0"/>
      <c r="EUJ268" s="0"/>
      <c r="EUK268" s="0"/>
      <c r="EUL268" s="0"/>
      <c r="EUM268" s="0"/>
      <c r="EUN268" s="0"/>
      <c r="EUO268" s="0"/>
      <c r="EUP268" s="0"/>
      <c r="EUQ268" s="0"/>
      <c r="EUR268" s="0"/>
      <c r="EUS268" s="0"/>
      <c r="EUT268" s="0"/>
      <c r="EUU268" s="0"/>
      <c r="EUV268" s="0"/>
      <c r="EUW268" s="0"/>
      <c r="EUX268" s="0"/>
      <c r="EUY268" s="0"/>
      <c r="EUZ268" s="0"/>
      <c r="EVA268" s="0"/>
      <c r="EVB268" s="0"/>
      <c r="EVC268" s="0"/>
      <c r="EVD268" s="0"/>
      <c r="EVE268" s="0"/>
      <c r="EVF268" s="0"/>
      <c r="EVG268" s="0"/>
      <c r="EVH268" s="0"/>
      <c r="EVI268" s="0"/>
      <c r="EVJ268" s="0"/>
      <c r="EVK268" s="0"/>
      <c r="EVL268" s="0"/>
      <c r="EVM268" s="0"/>
      <c r="EVN268" s="0"/>
      <c r="EVO268" s="0"/>
      <c r="EVP268" s="0"/>
      <c r="EVQ268" s="0"/>
      <c r="EVR268" s="0"/>
      <c r="EVS268" s="0"/>
      <c r="EVT268" s="0"/>
      <c r="EVU268" s="0"/>
      <c r="EVV268" s="0"/>
      <c r="EVW268" s="0"/>
      <c r="EVX268" s="0"/>
      <c r="EVY268" s="0"/>
      <c r="EVZ268" s="0"/>
      <c r="EWA268" s="0"/>
      <c r="EWB268" s="0"/>
      <c r="EWC268" s="0"/>
      <c r="EWD268" s="0"/>
      <c r="EWE268" s="0"/>
      <c r="EWF268" s="0"/>
      <c r="EWG268" s="0"/>
      <c r="EWH268" s="0"/>
      <c r="EWI268" s="0"/>
      <c r="EWJ268" s="0"/>
      <c r="EWK268" s="0"/>
      <c r="EWL268" s="0"/>
      <c r="EWM268" s="0"/>
      <c r="EWN268" s="0"/>
      <c r="EWO268" s="0"/>
      <c r="EWP268" s="0"/>
      <c r="EWQ268" s="0"/>
      <c r="EWR268" s="0"/>
      <c r="EWS268" s="0"/>
      <c r="EWT268" s="0"/>
      <c r="EWU268" s="0"/>
      <c r="EWV268" s="0"/>
      <c r="EWW268" s="0"/>
      <c r="EWX268" s="0"/>
      <c r="EWY268" s="0"/>
      <c r="EWZ268" s="0"/>
      <c r="EXA268" s="0"/>
      <c r="EXB268" s="0"/>
      <c r="EXC268" s="0"/>
      <c r="EXD268" s="0"/>
      <c r="EXE268" s="0"/>
      <c r="EXF268" s="0"/>
      <c r="EXG268" s="0"/>
      <c r="EXH268" s="0"/>
      <c r="EXI268" s="0"/>
      <c r="EXJ268" s="0"/>
      <c r="EXK268" s="0"/>
      <c r="EXL268" s="0"/>
      <c r="EXM268" s="0"/>
      <c r="EXN268" s="0"/>
      <c r="EXO268" s="0"/>
      <c r="EXP268" s="0"/>
      <c r="EXQ268" s="0"/>
      <c r="EXR268" s="0"/>
      <c r="EXS268" s="0"/>
      <c r="EXT268" s="0"/>
      <c r="EXU268" s="0"/>
      <c r="EXV268" s="0"/>
      <c r="EXW268" s="0"/>
      <c r="EXX268" s="0"/>
      <c r="EXY268" s="0"/>
      <c r="EXZ268" s="0"/>
      <c r="EYA268" s="0"/>
      <c r="EYB268" s="0"/>
      <c r="EYC268" s="0"/>
      <c r="EYD268" s="0"/>
      <c r="EYE268" s="0"/>
      <c r="EYF268" s="0"/>
      <c r="EYG268" s="0"/>
      <c r="EYH268" s="0"/>
      <c r="EYI268" s="0"/>
      <c r="EYJ268" s="0"/>
      <c r="EYK268" s="0"/>
      <c r="EYL268" s="0"/>
      <c r="EYM268" s="0"/>
      <c r="EYN268" s="0"/>
      <c r="EYO268" s="0"/>
      <c r="EYP268" s="0"/>
      <c r="EYQ268" s="0"/>
      <c r="EYR268" s="0"/>
      <c r="EYS268" s="0"/>
      <c r="EYT268" s="0"/>
      <c r="EYU268" s="0"/>
      <c r="EYV268" s="0"/>
      <c r="EYW268" s="0"/>
      <c r="EYX268" s="0"/>
      <c r="EYY268" s="0"/>
      <c r="EYZ268" s="0"/>
      <c r="EZA268" s="0"/>
      <c r="EZB268" s="0"/>
      <c r="EZC268" s="0"/>
      <c r="EZD268" s="0"/>
      <c r="EZE268" s="0"/>
      <c r="EZF268" s="0"/>
      <c r="EZG268" s="0"/>
      <c r="EZH268" s="0"/>
      <c r="EZI268" s="0"/>
      <c r="EZJ268" s="0"/>
      <c r="EZK268" s="0"/>
      <c r="EZL268" s="0"/>
      <c r="EZM268" s="0"/>
      <c r="EZN268" s="0"/>
      <c r="EZO268" s="0"/>
      <c r="EZP268" s="0"/>
      <c r="EZQ268" s="0"/>
      <c r="EZR268" s="0"/>
      <c r="EZS268" s="0"/>
      <c r="EZT268" s="0"/>
      <c r="EZU268" s="0"/>
      <c r="EZV268" s="0"/>
      <c r="EZW268" s="0"/>
      <c r="EZX268" s="0"/>
      <c r="EZY268" s="0"/>
      <c r="EZZ268" s="0"/>
      <c r="FAA268" s="0"/>
      <c r="FAB268" s="0"/>
      <c r="FAC268" s="0"/>
      <c r="FAD268" s="0"/>
      <c r="FAE268" s="0"/>
      <c r="FAF268" s="0"/>
      <c r="FAG268" s="0"/>
      <c r="FAH268" s="0"/>
      <c r="FAI268" s="0"/>
      <c r="FAJ268" s="0"/>
      <c r="FAK268" s="0"/>
      <c r="FAL268" s="0"/>
      <c r="FAM268" s="0"/>
      <c r="FAN268" s="0"/>
      <c r="FAO268" s="0"/>
      <c r="FAP268" s="0"/>
      <c r="FAQ268" s="0"/>
      <c r="FAR268" s="0"/>
      <c r="FAS268" s="0"/>
      <c r="FAT268" s="0"/>
      <c r="FAU268" s="0"/>
      <c r="FAV268" s="0"/>
      <c r="FAW268" s="0"/>
      <c r="FAX268" s="0"/>
      <c r="FAY268" s="0"/>
      <c r="FAZ268" s="0"/>
      <c r="FBA268" s="0"/>
      <c r="FBB268" s="0"/>
      <c r="FBC268" s="0"/>
      <c r="FBD268" s="0"/>
      <c r="FBE268" s="0"/>
      <c r="FBF268" s="0"/>
      <c r="FBG268" s="0"/>
      <c r="FBH268" s="0"/>
      <c r="FBI268" s="0"/>
      <c r="FBJ268" s="0"/>
      <c r="FBK268" s="0"/>
      <c r="FBL268" s="0"/>
      <c r="FBM268" s="0"/>
      <c r="FBN268" s="0"/>
      <c r="FBO268" s="0"/>
      <c r="FBP268" s="0"/>
      <c r="FBQ268" s="0"/>
      <c r="FBR268" s="0"/>
      <c r="FBS268" s="0"/>
      <c r="FBT268" s="0"/>
      <c r="FBU268" s="0"/>
      <c r="FBV268" s="0"/>
      <c r="FBW268" s="0"/>
      <c r="FBX268" s="0"/>
      <c r="FBY268" s="0"/>
      <c r="FBZ268" s="0"/>
      <c r="FCA268" s="0"/>
      <c r="FCB268" s="0"/>
      <c r="FCC268" s="0"/>
      <c r="FCD268" s="0"/>
      <c r="FCE268" s="0"/>
      <c r="FCF268" s="0"/>
      <c r="FCG268" s="0"/>
      <c r="FCH268" s="0"/>
      <c r="FCI268" s="0"/>
      <c r="FCJ268" s="0"/>
      <c r="FCK268" s="0"/>
      <c r="FCL268" s="0"/>
      <c r="FCM268" s="0"/>
      <c r="FCN268" s="0"/>
      <c r="FCO268" s="0"/>
      <c r="FCP268" s="0"/>
      <c r="FCQ268" s="0"/>
      <c r="FCR268" s="0"/>
      <c r="FCS268" s="0"/>
      <c r="FCT268" s="0"/>
      <c r="FCU268" s="0"/>
      <c r="FCV268" s="0"/>
      <c r="FCW268" s="0"/>
      <c r="FCX268" s="0"/>
      <c r="FCY268" s="0"/>
      <c r="FCZ268" s="0"/>
      <c r="FDA268" s="0"/>
      <c r="FDB268" s="0"/>
      <c r="FDC268" s="0"/>
      <c r="FDD268" s="0"/>
      <c r="FDE268" s="0"/>
      <c r="FDF268" s="0"/>
      <c r="FDG268" s="0"/>
      <c r="FDH268" s="0"/>
      <c r="FDI268" s="0"/>
      <c r="FDJ268" s="0"/>
      <c r="FDK268" s="0"/>
      <c r="FDL268" s="0"/>
      <c r="FDM268" s="0"/>
      <c r="FDN268" s="0"/>
      <c r="FDO268" s="0"/>
      <c r="FDP268" s="0"/>
      <c r="FDQ268" s="0"/>
      <c r="FDR268" s="0"/>
      <c r="FDS268" s="0"/>
      <c r="FDT268" s="0"/>
      <c r="FDU268" s="0"/>
      <c r="FDV268" s="0"/>
      <c r="FDW268" s="0"/>
      <c r="FDX268" s="0"/>
      <c r="FDY268" s="0"/>
      <c r="FDZ268" s="0"/>
      <c r="FEA268" s="0"/>
      <c r="FEB268" s="0"/>
      <c r="FEC268" s="0"/>
      <c r="FED268" s="0"/>
      <c r="FEE268" s="0"/>
      <c r="FEF268" s="0"/>
      <c r="FEG268" s="0"/>
      <c r="FEH268" s="0"/>
      <c r="FEI268" s="0"/>
      <c r="FEJ268" s="0"/>
      <c r="FEK268" s="0"/>
      <c r="FEL268" s="0"/>
      <c r="FEM268" s="0"/>
      <c r="FEN268" s="0"/>
      <c r="FEO268" s="0"/>
      <c r="FEP268" s="0"/>
      <c r="FEQ268" s="0"/>
      <c r="FER268" s="0"/>
      <c r="FES268" s="0"/>
      <c r="FET268" s="0"/>
      <c r="FEU268" s="0"/>
      <c r="FEV268" s="0"/>
      <c r="FEW268" s="0"/>
      <c r="FEX268" s="0"/>
      <c r="FEY268" s="0"/>
      <c r="FEZ268" s="0"/>
      <c r="FFA268" s="0"/>
      <c r="FFB268" s="0"/>
      <c r="FFC268" s="0"/>
      <c r="FFD268" s="0"/>
      <c r="FFE268" s="0"/>
      <c r="FFF268" s="0"/>
      <c r="FFG268" s="0"/>
      <c r="FFH268" s="0"/>
      <c r="FFI268" s="0"/>
      <c r="FFJ268" s="0"/>
      <c r="FFK268" s="0"/>
      <c r="FFL268" s="0"/>
      <c r="FFM268" s="0"/>
      <c r="FFN268" s="0"/>
      <c r="FFO268" s="0"/>
      <c r="FFP268" s="0"/>
      <c r="FFQ268" s="0"/>
      <c r="FFR268" s="0"/>
      <c r="FFS268" s="0"/>
      <c r="FFT268" s="0"/>
      <c r="FFU268" s="0"/>
      <c r="FFV268" s="0"/>
      <c r="FFW268" s="0"/>
      <c r="FFX268" s="0"/>
      <c r="FFY268" s="0"/>
      <c r="FFZ268" s="0"/>
      <c r="FGA268" s="0"/>
      <c r="FGB268" s="0"/>
      <c r="FGC268" s="0"/>
      <c r="FGD268" s="0"/>
      <c r="FGE268" s="0"/>
      <c r="FGF268" s="0"/>
      <c r="FGG268" s="0"/>
      <c r="FGH268" s="0"/>
      <c r="FGI268" s="0"/>
      <c r="FGJ268" s="0"/>
      <c r="FGK268" s="0"/>
      <c r="FGL268" s="0"/>
      <c r="FGM268" s="0"/>
      <c r="FGN268" s="0"/>
      <c r="FGO268" s="0"/>
      <c r="FGP268" s="0"/>
      <c r="FGQ268" s="0"/>
      <c r="FGR268" s="0"/>
      <c r="FGS268" s="0"/>
      <c r="FGT268" s="0"/>
      <c r="FGU268" s="0"/>
      <c r="FGV268" s="0"/>
      <c r="FGW268" s="0"/>
      <c r="FGX268" s="0"/>
      <c r="FGY268" s="0"/>
      <c r="FGZ268" s="0"/>
      <c r="FHA268" s="0"/>
      <c r="FHB268" s="0"/>
      <c r="FHC268" s="0"/>
      <c r="FHD268" s="0"/>
      <c r="FHE268" s="0"/>
      <c r="FHF268" s="0"/>
      <c r="FHG268" s="0"/>
      <c r="FHH268" s="0"/>
      <c r="FHI268" s="0"/>
      <c r="FHJ268" s="0"/>
      <c r="FHK268" s="0"/>
      <c r="FHL268" s="0"/>
      <c r="FHM268" s="0"/>
      <c r="FHN268" s="0"/>
      <c r="FHO268" s="0"/>
      <c r="FHP268" s="0"/>
      <c r="FHQ268" s="0"/>
      <c r="FHR268" s="0"/>
      <c r="FHS268" s="0"/>
      <c r="FHT268" s="0"/>
      <c r="FHU268" s="0"/>
      <c r="FHV268" s="0"/>
      <c r="FHW268" s="0"/>
      <c r="FHX268" s="0"/>
      <c r="FHY268" s="0"/>
      <c r="FHZ268" s="0"/>
      <c r="FIA268" s="0"/>
      <c r="FIB268" s="0"/>
      <c r="FIC268" s="0"/>
      <c r="FID268" s="0"/>
      <c r="FIE268" s="0"/>
      <c r="FIF268" s="0"/>
      <c r="FIG268" s="0"/>
      <c r="FIH268" s="0"/>
      <c r="FII268" s="0"/>
      <c r="FIJ268" s="0"/>
      <c r="FIK268" s="0"/>
      <c r="FIL268" s="0"/>
      <c r="FIM268" s="0"/>
      <c r="FIN268" s="0"/>
      <c r="FIO268" s="0"/>
      <c r="FIP268" s="0"/>
      <c r="FIQ268" s="0"/>
      <c r="FIR268" s="0"/>
      <c r="FIS268" s="0"/>
      <c r="FIT268" s="0"/>
      <c r="FIU268" s="0"/>
      <c r="FIV268" s="0"/>
      <c r="FIW268" s="0"/>
      <c r="FIX268" s="0"/>
      <c r="FIY268" s="0"/>
      <c r="FIZ268" s="0"/>
      <c r="FJA268" s="0"/>
      <c r="FJB268" s="0"/>
      <c r="FJC268" s="0"/>
      <c r="FJD268" s="0"/>
      <c r="FJE268" s="0"/>
      <c r="FJF268" s="0"/>
      <c r="FJG268" s="0"/>
      <c r="FJH268" s="0"/>
      <c r="FJI268" s="0"/>
      <c r="FJJ268" s="0"/>
      <c r="FJK268" s="0"/>
      <c r="FJL268" s="0"/>
      <c r="FJM268" s="0"/>
      <c r="FJN268" s="0"/>
      <c r="FJO268" s="0"/>
      <c r="FJP268" s="0"/>
      <c r="FJQ268" s="0"/>
      <c r="FJR268" s="0"/>
      <c r="FJS268" s="0"/>
      <c r="FJT268" s="0"/>
      <c r="FJU268" s="0"/>
      <c r="FJV268" s="0"/>
      <c r="FJW268" s="0"/>
      <c r="FJX268" s="0"/>
      <c r="FJY268" s="0"/>
      <c r="FJZ268" s="0"/>
      <c r="FKA268" s="0"/>
      <c r="FKB268" s="0"/>
      <c r="FKC268" s="0"/>
      <c r="FKD268" s="0"/>
      <c r="FKE268" s="0"/>
      <c r="FKF268" s="0"/>
      <c r="FKG268" s="0"/>
      <c r="FKH268" s="0"/>
      <c r="FKI268" s="0"/>
      <c r="FKJ268" s="0"/>
      <c r="FKK268" s="0"/>
      <c r="FKL268" s="0"/>
      <c r="FKM268" s="0"/>
      <c r="FKN268" s="0"/>
      <c r="FKO268" s="0"/>
      <c r="FKP268" s="0"/>
      <c r="FKQ268" s="0"/>
      <c r="FKR268" s="0"/>
      <c r="FKS268" s="0"/>
      <c r="FKT268" s="0"/>
      <c r="FKU268" s="0"/>
      <c r="FKV268" s="0"/>
      <c r="FKW268" s="0"/>
      <c r="FKX268" s="0"/>
      <c r="FKY268" s="0"/>
      <c r="FKZ268" s="0"/>
      <c r="FLA268" s="0"/>
      <c r="FLB268" s="0"/>
      <c r="FLC268" s="0"/>
      <c r="FLD268" s="0"/>
      <c r="FLE268" s="0"/>
      <c r="FLF268" s="0"/>
      <c r="FLG268" s="0"/>
      <c r="FLH268" s="0"/>
      <c r="FLI268" s="0"/>
      <c r="FLJ268" s="0"/>
      <c r="FLK268" s="0"/>
      <c r="FLL268" s="0"/>
      <c r="FLM268" s="0"/>
      <c r="FLN268" s="0"/>
      <c r="FLO268" s="0"/>
      <c r="FLP268" s="0"/>
      <c r="FLQ268" s="0"/>
      <c r="FLR268" s="0"/>
      <c r="FLS268" s="0"/>
      <c r="FLT268" s="0"/>
      <c r="FLU268" s="0"/>
      <c r="FLV268" s="0"/>
      <c r="FLW268" s="0"/>
      <c r="FLX268" s="0"/>
      <c r="FLY268" s="0"/>
      <c r="FLZ268" s="0"/>
      <c r="FMA268" s="0"/>
      <c r="FMB268" s="0"/>
      <c r="FMC268" s="0"/>
      <c r="FMD268" s="0"/>
      <c r="FME268" s="0"/>
      <c r="FMF268" s="0"/>
      <c r="FMG268" s="0"/>
      <c r="FMH268" s="0"/>
      <c r="FMI268" s="0"/>
      <c r="FMJ268" s="0"/>
      <c r="FMK268" s="0"/>
      <c r="FML268" s="0"/>
      <c r="FMM268" s="0"/>
      <c r="FMN268" s="0"/>
      <c r="FMO268" s="0"/>
      <c r="FMP268" s="0"/>
      <c r="FMQ268" s="0"/>
      <c r="FMR268" s="0"/>
      <c r="FMS268" s="0"/>
      <c r="FMT268" s="0"/>
      <c r="FMU268" s="0"/>
      <c r="FMV268" s="0"/>
      <c r="FMW268" s="0"/>
      <c r="FMX268" s="0"/>
      <c r="FMY268" s="0"/>
      <c r="FMZ268" s="0"/>
      <c r="FNA268" s="0"/>
      <c r="FNB268" s="0"/>
      <c r="FNC268" s="0"/>
      <c r="FND268" s="0"/>
      <c r="FNE268" s="0"/>
      <c r="FNF268" s="0"/>
      <c r="FNG268" s="0"/>
      <c r="FNH268" s="0"/>
      <c r="FNI268" s="0"/>
      <c r="FNJ268" s="0"/>
      <c r="FNK268" s="0"/>
      <c r="FNL268" s="0"/>
      <c r="FNM268" s="0"/>
      <c r="FNN268" s="0"/>
      <c r="FNO268" s="0"/>
      <c r="FNP268" s="0"/>
      <c r="FNQ268" s="0"/>
      <c r="FNR268" s="0"/>
      <c r="FNS268" s="0"/>
      <c r="FNT268" s="0"/>
      <c r="FNU268" s="0"/>
      <c r="FNV268" s="0"/>
      <c r="FNW268" s="0"/>
      <c r="FNX268" s="0"/>
      <c r="FNY268" s="0"/>
      <c r="FNZ268" s="0"/>
      <c r="FOA268" s="0"/>
      <c r="FOB268" s="0"/>
      <c r="FOC268" s="0"/>
      <c r="FOD268" s="0"/>
      <c r="FOE268" s="0"/>
      <c r="FOF268" s="0"/>
      <c r="FOG268" s="0"/>
      <c r="FOH268" s="0"/>
      <c r="FOI268" s="0"/>
      <c r="FOJ268" s="0"/>
      <c r="FOK268" s="0"/>
      <c r="FOL268" s="0"/>
      <c r="FOM268" s="0"/>
      <c r="FON268" s="0"/>
      <c r="FOO268" s="0"/>
      <c r="FOP268" s="0"/>
      <c r="FOQ268" s="0"/>
      <c r="FOR268" s="0"/>
      <c r="FOS268" s="0"/>
      <c r="FOT268" s="0"/>
      <c r="FOU268" s="0"/>
      <c r="FOV268" s="0"/>
      <c r="FOW268" s="0"/>
      <c r="FOX268" s="0"/>
      <c r="FOY268" s="0"/>
      <c r="FOZ268" s="0"/>
      <c r="FPA268" s="0"/>
      <c r="FPB268" s="0"/>
      <c r="FPC268" s="0"/>
      <c r="FPD268" s="0"/>
      <c r="FPE268" s="0"/>
      <c r="FPF268" s="0"/>
      <c r="FPG268" s="0"/>
      <c r="FPH268" s="0"/>
      <c r="FPI268" s="0"/>
      <c r="FPJ268" s="0"/>
      <c r="FPK268" s="0"/>
      <c r="FPL268" s="0"/>
      <c r="FPM268" s="0"/>
      <c r="FPN268" s="0"/>
      <c r="FPO268" s="0"/>
      <c r="FPP268" s="0"/>
      <c r="FPQ268" s="0"/>
      <c r="FPR268" s="0"/>
      <c r="FPS268" s="0"/>
      <c r="FPT268" s="0"/>
      <c r="FPU268" s="0"/>
      <c r="FPV268" s="0"/>
      <c r="FPW268" s="0"/>
      <c r="FPX268" s="0"/>
      <c r="FPY268" s="0"/>
      <c r="FPZ268" s="0"/>
      <c r="FQA268" s="0"/>
      <c r="FQB268" s="0"/>
      <c r="FQC268" s="0"/>
      <c r="FQD268" s="0"/>
      <c r="FQE268" s="0"/>
      <c r="FQF268" s="0"/>
      <c r="FQG268" s="0"/>
      <c r="FQH268" s="0"/>
      <c r="FQI268" s="0"/>
      <c r="FQJ268" s="0"/>
      <c r="FQK268" s="0"/>
      <c r="FQL268" s="0"/>
      <c r="FQM268" s="0"/>
      <c r="FQN268" s="0"/>
      <c r="FQO268" s="0"/>
      <c r="FQP268" s="0"/>
      <c r="FQQ268" s="0"/>
      <c r="FQR268" s="0"/>
      <c r="FQS268" s="0"/>
      <c r="FQT268" s="0"/>
      <c r="FQU268" s="0"/>
      <c r="FQV268" s="0"/>
      <c r="FQW268" s="0"/>
      <c r="FQX268" s="0"/>
      <c r="FQY268" s="0"/>
      <c r="FQZ268" s="0"/>
      <c r="FRA268" s="0"/>
      <c r="FRB268" s="0"/>
      <c r="FRC268" s="0"/>
      <c r="FRD268" s="0"/>
      <c r="FRE268" s="0"/>
      <c r="FRF268" s="0"/>
      <c r="FRG268" s="0"/>
      <c r="FRH268" s="0"/>
      <c r="FRI268" s="0"/>
      <c r="FRJ268" s="0"/>
      <c r="FRK268" s="0"/>
      <c r="FRL268" s="0"/>
      <c r="FRM268" s="0"/>
      <c r="FRN268" s="0"/>
      <c r="FRO268" s="0"/>
      <c r="FRP268" s="0"/>
      <c r="FRQ268" s="0"/>
      <c r="FRR268" s="0"/>
      <c r="FRS268" s="0"/>
      <c r="FRT268" s="0"/>
      <c r="FRU268" s="0"/>
      <c r="FRV268" s="0"/>
      <c r="FRW268" s="0"/>
      <c r="FRX268" s="0"/>
      <c r="FRY268" s="0"/>
      <c r="FRZ268" s="0"/>
      <c r="FSA268" s="0"/>
      <c r="FSB268" s="0"/>
      <c r="FSC268" s="0"/>
      <c r="FSD268" s="0"/>
      <c r="FSE268" s="0"/>
      <c r="FSF268" s="0"/>
      <c r="FSG268" s="0"/>
      <c r="FSH268" s="0"/>
      <c r="FSI268" s="0"/>
      <c r="FSJ268" s="0"/>
      <c r="FSK268" s="0"/>
      <c r="FSL268" s="0"/>
      <c r="FSM268" s="0"/>
      <c r="FSN268" s="0"/>
      <c r="FSO268" s="0"/>
      <c r="FSP268" s="0"/>
      <c r="FSQ268" s="0"/>
      <c r="FSR268" s="0"/>
      <c r="FSS268" s="0"/>
      <c r="FST268" s="0"/>
      <c r="FSU268" s="0"/>
      <c r="FSV268" s="0"/>
      <c r="FSW268" s="0"/>
      <c r="FSX268" s="0"/>
      <c r="FSY268" s="0"/>
      <c r="FSZ268" s="0"/>
      <c r="FTA268" s="0"/>
      <c r="FTB268" s="0"/>
      <c r="FTC268" s="0"/>
      <c r="FTD268" s="0"/>
      <c r="FTE268" s="0"/>
      <c r="FTF268" s="0"/>
      <c r="FTG268" s="0"/>
      <c r="FTH268" s="0"/>
      <c r="FTI268" s="0"/>
      <c r="FTJ268" s="0"/>
      <c r="FTK268" s="0"/>
      <c r="FTL268" s="0"/>
      <c r="FTM268" s="0"/>
      <c r="FTN268" s="0"/>
      <c r="FTO268" s="0"/>
      <c r="FTP268" s="0"/>
      <c r="FTQ268" s="0"/>
      <c r="FTR268" s="0"/>
      <c r="FTS268" s="0"/>
      <c r="FTT268" s="0"/>
      <c r="FTU268" s="0"/>
      <c r="FTV268" s="0"/>
      <c r="FTW268" s="0"/>
      <c r="FTX268" s="0"/>
      <c r="FTY268" s="0"/>
      <c r="FTZ268" s="0"/>
      <c r="FUA268" s="0"/>
      <c r="FUB268" s="0"/>
      <c r="FUC268" s="0"/>
      <c r="FUD268" s="0"/>
      <c r="FUE268" s="0"/>
      <c r="FUF268" s="0"/>
      <c r="FUG268" s="0"/>
      <c r="FUH268" s="0"/>
      <c r="FUI268" s="0"/>
      <c r="FUJ268" s="0"/>
      <c r="FUK268" s="0"/>
      <c r="FUL268" s="0"/>
      <c r="FUM268" s="0"/>
      <c r="FUN268" s="0"/>
      <c r="FUO268" s="0"/>
      <c r="FUP268" s="0"/>
      <c r="FUQ268" s="0"/>
      <c r="FUR268" s="0"/>
      <c r="FUS268" s="0"/>
      <c r="FUT268" s="0"/>
      <c r="FUU268" s="0"/>
      <c r="FUV268" s="0"/>
      <c r="FUW268" s="0"/>
      <c r="FUX268" s="0"/>
      <c r="FUY268" s="0"/>
      <c r="FUZ268" s="0"/>
      <c r="FVA268" s="0"/>
      <c r="FVB268" s="0"/>
      <c r="FVC268" s="0"/>
      <c r="FVD268" s="0"/>
      <c r="FVE268" s="0"/>
      <c r="FVF268" s="0"/>
      <c r="FVG268" s="0"/>
      <c r="FVH268" s="0"/>
      <c r="FVI268" s="0"/>
      <c r="FVJ268" s="0"/>
      <c r="FVK268" s="0"/>
      <c r="FVL268" s="0"/>
      <c r="FVM268" s="0"/>
      <c r="FVN268" s="0"/>
      <c r="FVO268" s="0"/>
      <c r="FVP268" s="0"/>
      <c r="FVQ268" s="0"/>
      <c r="FVR268" s="0"/>
      <c r="FVS268" s="0"/>
      <c r="FVT268" s="0"/>
      <c r="FVU268" s="0"/>
      <c r="FVV268" s="0"/>
      <c r="FVW268" s="0"/>
      <c r="FVX268" s="0"/>
      <c r="FVY268" s="0"/>
      <c r="FVZ268" s="0"/>
      <c r="FWA268" s="0"/>
      <c r="FWB268" s="0"/>
      <c r="FWC268" s="0"/>
      <c r="FWD268" s="0"/>
      <c r="FWE268" s="0"/>
      <c r="FWF268" s="0"/>
      <c r="FWG268" s="0"/>
      <c r="FWH268" s="0"/>
      <c r="FWI268" s="0"/>
      <c r="FWJ268" s="0"/>
      <c r="FWK268" s="0"/>
      <c r="FWL268" s="0"/>
      <c r="FWM268" s="0"/>
      <c r="FWN268" s="0"/>
      <c r="FWO268" s="0"/>
      <c r="FWP268" s="0"/>
      <c r="FWQ268" s="0"/>
      <c r="FWR268" s="0"/>
      <c r="FWS268" s="0"/>
      <c r="FWT268" s="0"/>
      <c r="FWU268" s="0"/>
      <c r="FWV268" s="0"/>
      <c r="FWW268" s="0"/>
      <c r="FWX268" s="0"/>
      <c r="FWY268" s="0"/>
      <c r="FWZ268" s="0"/>
      <c r="FXA268" s="0"/>
      <c r="FXB268" s="0"/>
      <c r="FXC268" s="0"/>
      <c r="FXD268" s="0"/>
      <c r="FXE268" s="0"/>
      <c r="FXF268" s="0"/>
      <c r="FXG268" s="0"/>
      <c r="FXH268" s="0"/>
      <c r="FXI268" s="0"/>
      <c r="FXJ268" s="0"/>
      <c r="FXK268" s="0"/>
      <c r="FXL268" s="0"/>
      <c r="FXM268" s="0"/>
      <c r="FXN268" s="0"/>
      <c r="FXO268" s="0"/>
      <c r="FXP268" s="0"/>
      <c r="FXQ268" s="0"/>
      <c r="FXR268" s="0"/>
      <c r="FXS268" s="0"/>
      <c r="FXT268" s="0"/>
      <c r="FXU268" s="0"/>
      <c r="FXV268" s="0"/>
      <c r="FXW268" s="0"/>
      <c r="FXX268" s="0"/>
      <c r="FXY268" s="0"/>
      <c r="FXZ268" s="0"/>
      <c r="FYA268" s="0"/>
      <c r="FYB268" s="0"/>
      <c r="FYC268" s="0"/>
      <c r="FYD268" s="0"/>
      <c r="FYE268" s="0"/>
      <c r="FYF268" s="0"/>
      <c r="FYG268" s="0"/>
      <c r="FYH268" s="0"/>
      <c r="FYI268" s="0"/>
      <c r="FYJ268" s="0"/>
      <c r="FYK268" s="0"/>
      <c r="FYL268" s="0"/>
      <c r="FYM268" s="0"/>
      <c r="FYN268" s="0"/>
      <c r="FYO268" s="0"/>
      <c r="FYP268" s="0"/>
      <c r="FYQ268" s="0"/>
      <c r="FYR268" s="0"/>
      <c r="FYS268" s="0"/>
      <c r="FYT268" s="0"/>
      <c r="FYU268" s="0"/>
      <c r="FYV268" s="0"/>
      <c r="FYW268" s="0"/>
      <c r="FYX268" s="0"/>
      <c r="FYY268" s="0"/>
      <c r="FYZ268" s="0"/>
      <c r="FZA268" s="0"/>
      <c r="FZB268" s="0"/>
      <c r="FZC268" s="0"/>
      <c r="FZD268" s="0"/>
      <c r="FZE268" s="0"/>
      <c r="FZF268" s="0"/>
      <c r="FZG268" s="0"/>
      <c r="FZH268" s="0"/>
      <c r="FZI268" s="0"/>
      <c r="FZJ268" s="0"/>
      <c r="FZK268" s="0"/>
      <c r="FZL268" s="0"/>
      <c r="FZM268" s="0"/>
      <c r="FZN268" s="0"/>
      <c r="FZO268" s="0"/>
      <c r="FZP268" s="0"/>
      <c r="FZQ268" s="0"/>
      <c r="FZR268" s="0"/>
      <c r="FZS268" s="0"/>
      <c r="FZT268" s="0"/>
      <c r="FZU268" s="0"/>
      <c r="FZV268" s="0"/>
      <c r="FZW268" s="0"/>
      <c r="FZX268" s="0"/>
      <c r="FZY268" s="0"/>
      <c r="FZZ268" s="0"/>
      <c r="GAA268" s="0"/>
      <c r="GAB268" s="0"/>
      <c r="GAC268" s="0"/>
      <c r="GAD268" s="0"/>
      <c r="GAE268" s="0"/>
      <c r="GAF268" s="0"/>
      <c r="GAG268" s="0"/>
      <c r="GAH268" s="0"/>
      <c r="GAI268" s="0"/>
      <c r="GAJ268" s="0"/>
      <c r="GAK268" s="0"/>
      <c r="GAL268" s="0"/>
      <c r="GAM268" s="0"/>
      <c r="GAN268" s="0"/>
      <c r="GAO268" s="0"/>
      <c r="GAP268" s="0"/>
      <c r="GAQ268" s="0"/>
      <c r="GAR268" s="0"/>
      <c r="GAS268" s="0"/>
      <c r="GAT268" s="0"/>
      <c r="GAU268" s="0"/>
      <c r="GAV268" s="0"/>
      <c r="GAW268" s="0"/>
      <c r="GAX268" s="0"/>
      <c r="GAY268" s="0"/>
      <c r="GAZ268" s="0"/>
      <c r="GBA268" s="0"/>
      <c r="GBB268" s="0"/>
      <c r="GBC268" s="0"/>
      <c r="GBD268" s="0"/>
      <c r="GBE268" s="0"/>
      <c r="GBF268" s="0"/>
      <c r="GBG268" s="0"/>
      <c r="GBH268" s="0"/>
      <c r="GBI268" s="0"/>
      <c r="GBJ268" s="0"/>
      <c r="GBK268" s="0"/>
      <c r="GBL268" s="0"/>
      <c r="GBM268" s="0"/>
      <c r="GBN268" s="0"/>
      <c r="GBO268" s="0"/>
      <c r="GBP268" s="0"/>
      <c r="GBQ268" s="0"/>
      <c r="GBR268" s="0"/>
      <c r="GBS268" s="0"/>
      <c r="GBT268" s="0"/>
      <c r="GBU268" s="0"/>
      <c r="GBV268" s="0"/>
      <c r="GBW268" s="0"/>
      <c r="GBX268" s="0"/>
      <c r="GBY268" s="0"/>
      <c r="GBZ268" s="0"/>
      <c r="GCA268" s="0"/>
      <c r="GCB268" s="0"/>
      <c r="GCC268" s="0"/>
      <c r="GCD268" s="0"/>
      <c r="GCE268" s="0"/>
      <c r="GCF268" s="0"/>
      <c r="GCG268" s="0"/>
      <c r="GCH268" s="0"/>
      <c r="GCI268" s="0"/>
      <c r="GCJ268" s="0"/>
      <c r="GCK268" s="0"/>
      <c r="GCL268" s="0"/>
      <c r="GCM268" s="0"/>
      <c r="GCN268" s="0"/>
      <c r="GCO268" s="0"/>
      <c r="GCP268" s="0"/>
      <c r="GCQ268" s="0"/>
      <c r="GCR268" s="0"/>
      <c r="GCS268" s="0"/>
      <c r="GCT268" s="0"/>
      <c r="GCU268" s="0"/>
      <c r="GCV268" s="0"/>
      <c r="GCW268" s="0"/>
      <c r="GCX268" s="0"/>
      <c r="GCY268" s="0"/>
      <c r="GCZ268" s="0"/>
      <c r="GDA268" s="0"/>
      <c r="GDB268" s="0"/>
      <c r="GDC268" s="0"/>
      <c r="GDD268" s="0"/>
      <c r="GDE268" s="0"/>
      <c r="GDF268" s="0"/>
      <c r="GDG268" s="0"/>
      <c r="GDH268" s="0"/>
      <c r="GDI268" s="0"/>
      <c r="GDJ268" s="0"/>
      <c r="GDK268" s="0"/>
      <c r="GDL268" s="0"/>
      <c r="GDM268" s="0"/>
      <c r="GDN268" s="0"/>
      <c r="GDO268" s="0"/>
      <c r="GDP268" s="0"/>
      <c r="GDQ268" s="0"/>
      <c r="GDR268" s="0"/>
      <c r="GDS268" s="0"/>
      <c r="GDT268" s="0"/>
      <c r="GDU268" s="0"/>
      <c r="GDV268" s="0"/>
      <c r="GDW268" s="0"/>
      <c r="GDX268" s="0"/>
      <c r="GDY268" s="0"/>
      <c r="GDZ268" s="0"/>
      <c r="GEA268" s="0"/>
      <c r="GEB268" s="0"/>
      <c r="GEC268" s="0"/>
      <c r="GED268" s="0"/>
      <c r="GEE268" s="0"/>
      <c r="GEF268" s="0"/>
      <c r="GEG268" s="0"/>
      <c r="GEH268" s="0"/>
      <c r="GEI268" s="0"/>
      <c r="GEJ268" s="0"/>
      <c r="GEK268" s="0"/>
      <c r="GEL268" s="0"/>
      <c r="GEM268" s="0"/>
      <c r="GEN268" s="0"/>
      <c r="GEO268" s="0"/>
      <c r="GEP268" s="0"/>
      <c r="GEQ268" s="0"/>
      <c r="GER268" s="0"/>
      <c r="GES268" s="0"/>
      <c r="GET268" s="0"/>
      <c r="GEU268" s="0"/>
      <c r="GEV268" s="0"/>
      <c r="GEW268" s="0"/>
      <c r="GEX268" s="0"/>
      <c r="GEY268" s="0"/>
      <c r="GEZ268" s="0"/>
      <c r="GFA268" s="0"/>
      <c r="GFB268" s="0"/>
      <c r="GFC268" s="0"/>
      <c r="GFD268" s="0"/>
      <c r="GFE268" s="0"/>
      <c r="GFF268" s="0"/>
      <c r="GFG268" s="0"/>
      <c r="GFH268" s="0"/>
      <c r="GFI268" s="0"/>
      <c r="GFJ268" s="0"/>
      <c r="GFK268" s="0"/>
      <c r="GFL268" s="0"/>
      <c r="GFM268" s="0"/>
      <c r="GFN268" s="0"/>
      <c r="GFO268" s="0"/>
      <c r="GFP268" s="0"/>
      <c r="GFQ268" s="0"/>
      <c r="GFR268" s="0"/>
      <c r="GFS268" s="0"/>
      <c r="GFT268" s="0"/>
      <c r="GFU268" s="0"/>
      <c r="GFV268" s="0"/>
      <c r="GFW268" s="0"/>
      <c r="GFX268" s="0"/>
      <c r="GFY268" s="0"/>
      <c r="GFZ268" s="0"/>
      <c r="GGA268" s="0"/>
      <c r="GGB268" s="0"/>
      <c r="GGC268" s="0"/>
      <c r="GGD268" s="0"/>
      <c r="GGE268" s="0"/>
      <c r="GGF268" s="0"/>
      <c r="GGG268" s="0"/>
      <c r="GGH268" s="0"/>
      <c r="GGI268" s="0"/>
      <c r="GGJ268" s="0"/>
      <c r="GGK268" s="0"/>
      <c r="GGL268" s="0"/>
      <c r="GGM268" s="0"/>
      <c r="GGN268" s="0"/>
      <c r="GGO268" s="0"/>
      <c r="GGP268" s="0"/>
      <c r="GGQ268" s="0"/>
      <c r="GGR268" s="0"/>
      <c r="GGS268" s="0"/>
      <c r="GGT268" s="0"/>
      <c r="GGU268" s="0"/>
      <c r="GGV268" s="0"/>
      <c r="GGW268" s="0"/>
      <c r="GGX268" s="0"/>
      <c r="GGY268" s="0"/>
      <c r="GGZ268" s="0"/>
      <c r="GHA268" s="0"/>
      <c r="GHB268" s="0"/>
      <c r="GHC268" s="0"/>
      <c r="GHD268" s="0"/>
      <c r="GHE268" s="0"/>
      <c r="GHF268" s="0"/>
      <c r="GHG268" s="0"/>
      <c r="GHH268" s="0"/>
      <c r="GHI268" s="0"/>
      <c r="GHJ268" s="0"/>
      <c r="GHK268" s="0"/>
      <c r="GHL268" s="0"/>
      <c r="GHM268" s="0"/>
      <c r="GHN268" s="0"/>
      <c r="GHO268" s="0"/>
      <c r="GHP268" s="0"/>
      <c r="GHQ268" s="0"/>
      <c r="GHR268" s="0"/>
      <c r="GHS268" s="0"/>
      <c r="GHT268" s="0"/>
      <c r="GHU268" s="0"/>
      <c r="GHV268" s="0"/>
      <c r="GHW268" s="0"/>
      <c r="GHX268" s="0"/>
      <c r="GHY268" s="0"/>
      <c r="GHZ268" s="0"/>
      <c r="GIA268" s="0"/>
      <c r="GIB268" s="0"/>
      <c r="GIC268" s="0"/>
      <c r="GID268" s="0"/>
      <c r="GIE268" s="0"/>
      <c r="GIF268" s="0"/>
      <c r="GIG268" s="0"/>
      <c r="GIH268" s="0"/>
      <c r="GII268" s="0"/>
      <c r="GIJ268" s="0"/>
      <c r="GIK268" s="0"/>
      <c r="GIL268" s="0"/>
      <c r="GIM268" s="0"/>
      <c r="GIN268" s="0"/>
      <c r="GIO268" s="0"/>
      <c r="GIP268" s="0"/>
      <c r="GIQ268" s="0"/>
      <c r="GIR268" s="0"/>
      <c r="GIS268" s="0"/>
      <c r="GIT268" s="0"/>
      <c r="GIU268" s="0"/>
      <c r="GIV268" s="0"/>
      <c r="GIW268" s="0"/>
      <c r="GIX268" s="0"/>
      <c r="GIY268" s="0"/>
      <c r="GIZ268" s="0"/>
      <c r="GJA268" s="0"/>
      <c r="GJB268" s="0"/>
      <c r="GJC268" s="0"/>
      <c r="GJD268" s="0"/>
      <c r="GJE268" s="0"/>
      <c r="GJF268" s="0"/>
      <c r="GJG268" s="0"/>
      <c r="GJH268" s="0"/>
      <c r="GJI268" s="0"/>
      <c r="GJJ268" s="0"/>
      <c r="GJK268" s="0"/>
      <c r="GJL268" s="0"/>
      <c r="GJM268" s="0"/>
      <c r="GJN268" s="0"/>
      <c r="GJO268" s="0"/>
      <c r="GJP268" s="0"/>
      <c r="GJQ268" s="0"/>
      <c r="GJR268" s="0"/>
      <c r="GJS268" s="0"/>
      <c r="GJT268" s="0"/>
      <c r="GJU268" s="0"/>
      <c r="GJV268" s="0"/>
      <c r="GJW268" s="0"/>
      <c r="GJX268" s="0"/>
      <c r="GJY268" s="0"/>
      <c r="GJZ268" s="0"/>
      <c r="GKA268" s="0"/>
      <c r="GKB268" s="0"/>
      <c r="GKC268" s="0"/>
      <c r="GKD268" s="0"/>
      <c r="GKE268" s="0"/>
      <c r="GKF268" s="0"/>
      <c r="GKG268" s="0"/>
      <c r="GKH268" s="0"/>
      <c r="GKI268" s="0"/>
      <c r="GKJ268" s="0"/>
      <c r="GKK268" s="0"/>
      <c r="GKL268" s="0"/>
      <c r="GKM268" s="0"/>
      <c r="GKN268" s="0"/>
      <c r="GKO268" s="0"/>
      <c r="GKP268" s="0"/>
      <c r="GKQ268" s="0"/>
      <c r="GKR268" s="0"/>
      <c r="GKS268" s="0"/>
      <c r="GKT268" s="0"/>
      <c r="GKU268" s="0"/>
      <c r="GKV268" s="0"/>
      <c r="GKW268" s="0"/>
      <c r="GKX268" s="0"/>
      <c r="GKY268" s="0"/>
      <c r="GKZ268" s="0"/>
      <c r="GLA268" s="0"/>
      <c r="GLB268" s="0"/>
      <c r="GLC268" s="0"/>
      <c r="GLD268" s="0"/>
      <c r="GLE268" s="0"/>
      <c r="GLF268" s="0"/>
      <c r="GLG268" s="0"/>
      <c r="GLH268" s="0"/>
      <c r="GLI268" s="0"/>
      <c r="GLJ268" s="0"/>
      <c r="GLK268" s="0"/>
      <c r="GLL268" s="0"/>
      <c r="GLM268" s="0"/>
      <c r="GLN268" s="0"/>
      <c r="GLO268" s="0"/>
      <c r="GLP268" s="0"/>
      <c r="GLQ268" s="0"/>
      <c r="GLR268" s="0"/>
      <c r="GLS268" s="0"/>
      <c r="GLT268" s="0"/>
      <c r="GLU268" s="0"/>
      <c r="GLV268" s="0"/>
      <c r="GLW268" s="0"/>
      <c r="GLX268" s="0"/>
      <c r="GLY268" s="0"/>
      <c r="GLZ268" s="0"/>
      <c r="GMA268" s="0"/>
      <c r="GMB268" s="0"/>
      <c r="GMC268" s="0"/>
      <c r="GMD268" s="0"/>
      <c r="GME268" s="0"/>
      <c r="GMF268" s="0"/>
      <c r="GMG268" s="0"/>
      <c r="GMH268" s="0"/>
      <c r="GMI268" s="0"/>
      <c r="GMJ268" s="0"/>
      <c r="GMK268" s="0"/>
      <c r="GML268" s="0"/>
      <c r="GMM268" s="0"/>
      <c r="GMN268" s="0"/>
      <c r="GMO268" s="0"/>
      <c r="GMP268" s="0"/>
      <c r="GMQ268" s="0"/>
      <c r="GMR268" s="0"/>
      <c r="GMS268" s="0"/>
      <c r="GMT268" s="0"/>
      <c r="GMU268" s="0"/>
      <c r="GMV268" s="0"/>
      <c r="GMW268" s="0"/>
      <c r="GMX268" s="0"/>
      <c r="GMY268" s="0"/>
      <c r="GMZ268" s="0"/>
      <c r="GNA268" s="0"/>
      <c r="GNB268" s="0"/>
      <c r="GNC268" s="0"/>
      <c r="GND268" s="0"/>
      <c r="GNE268" s="0"/>
      <c r="GNF268" s="0"/>
      <c r="GNG268" s="0"/>
      <c r="GNH268" s="0"/>
      <c r="GNI268" s="0"/>
      <c r="GNJ268" s="0"/>
      <c r="GNK268" s="0"/>
      <c r="GNL268" s="0"/>
      <c r="GNM268" s="0"/>
      <c r="GNN268" s="0"/>
      <c r="GNO268" s="0"/>
      <c r="GNP268" s="0"/>
      <c r="GNQ268" s="0"/>
      <c r="GNR268" s="0"/>
      <c r="GNS268" s="0"/>
      <c r="GNT268" s="0"/>
      <c r="GNU268" s="0"/>
      <c r="GNV268" s="0"/>
      <c r="GNW268" s="0"/>
      <c r="GNX268" s="0"/>
      <c r="GNY268" s="0"/>
      <c r="GNZ268" s="0"/>
      <c r="GOA268" s="0"/>
      <c r="GOB268" s="0"/>
      <c r="GOC268" s="0"/>
      <c r="GOD268" s="0"/>
      <c r="GOE268" s="0"/>
      <c r="GOF268" s="0"/>
      <c r="GOG268" s="0"/>
      <c r="GOH268" s="0"/>
      <c r="GOI268" s="0"/>
      <c r="GOJ268" s="0"/>
      <c r="GOK268" s="0"/>
      <c r="GOL268" s="0"/>
      <c r="GOM268" s="0"/>
      <c r="GON268" s="0"/>
      <c r="GOO268" s="0"/>
      <c r="GOP268" s="0"/>
      <c r="GOQ268" s="0"/>
      <c r="GOR268" s="0"/>
      <c r="GOS268" s="0"/>
      <c r="GOT268" s="0"/>
      <c r="GOU268" s="0"/>
      <c r="GOV268" s="0"/>
      <c r="GOW268" s="0"/>
      <c r="GOX268" s="0"/>
      <c r="GOY268" s="0"/>
      <c r="GOZ268" s="0"/>
      <c r="GPA268" s="0"/>
      <c r="GPB268" s="0"/>
      <c r="GPC268" s="0"/>
      <c r="GPD268" s="0"/>
      <c r="GPE268" s="0"/>
      <c r="GPF268" s="0"/>
      <c r="GPG268" s="0"/>
      <c r="GPH268" s="0"/>
      <c r="GPI268" s="0"/>
      <c r="GPJ268" s="0"/>
      <c r="GPK268" s="0"/>
      <c r="GPL268" s="0"/>
      <c r="GPM268" s="0"/>
      <c r="GPN268" s="0"/>
      <c r="GPO268" s="0"/>
      <c r="GPP268" s="0"/>
      <c r="GPQ268" s="0"/>
      <c r="GPR268" s="0"/>
      <c r="GPS268" s="0"/>
      <c r="GPT268" s="0"/>
      <c r="GPU268" s="0"/>
      <c r="GPV268" s="0"/>
      <c r="GPW268" s="0"/>
      <c r="GPX268" s="0"/>
      <c r="GPY268" s="0"/>
      <c r="GPZ268" s="0"/>
      <c r="GQA268" s="0"/>
      <c r="GQB268" s="0"/>
      <c r="GQC268" s="0"/>
      <c r="GQD268" s="0"/>
      <c r="GQE268" s="0"/>
      <c r="GQF268" s="0"/>
      <c r="GQG268" s="0"/>
      <c r="GQH268" s="0"/>
      <c r="GQI268" s="0"/>
      <c r="GQJ268" s="0"/>
      <c r="GQK268" s="0"/>
      <c r="GQL268" s="0"/>
      <c r="GQM268" s="0"/>
      <c r="GQN268" s="0"/>
      <c r="GQO268" s="0"/>
      <c r="GQP268" s="0"/>
      <c r="GQQ268" s="0"/>
      <c r="GQR268" s="0"/>
      <c r="GQS268" s="0"/>
      <c r="GQT268" s="0"/>
      <c r="GQU268" s="0"/>
      <c r="GQV268" s="0"/>
      <c r="GQW268" s="0"/>
      <c r="GQX268" s="0"/>
      <c r="GQY268" s="0"/>
      <c r="GQZ268" s="0"/>
      <c r="GRA268" s="0"/>
      <c r="GRB268" s="0"/>
      <c r="GRC268" s="0"/>
      <c r="GRD268" s="0"/>
      <c r="GRE268" s="0"/>
      <c r="GRF268" s="0"/>
      <c r="GRG268" s="0"/>
      <c r="GRH268" s="0"/>
      <c r="GRI268" s="0"/>
      <c r="GRJ268" s="0"/>
      <c r="GRK268" s="0"/>
      <c r="GRL268" s="0"/>
      <c r="GRM268" s="0"/>
      <c r="GRN268" s="0"/>
      <c r="GRO268" s="0"/>
      <c r="GRP268" s="0"/>
      <c r="GRQ268" s="0"/>
      <c r="GRR268" s="0"/>
      <c r="GRS268" s="0"/>
      <c r="GRT268" s="0"/>
      <c r="GRU268" s="0"/>
      <c r="GRV268" s="0"/>
      <c r="GRW268" s="0"/>
      <c r="GRX268" s="0"/>
      <c r="GRY268" s="0"/>
      <c r="GRZ268" s="0"/>
      <c r="GSA268" s="0"/>
      <c r="GSB268" s="0"/>
      <c r="GSC268" s="0"/>
      <c r="GSD268" s="0"/>
      <c r="GSE268" s="0"/>
      <c r="GSF268" s="0"/>
      <c r="GSG268" s="0"/>
      <c r="GSH268" s="0"/>
      <c r="GSI268" s="0"/>
      <c r="GSJ268" s="0"/>
      <c r="GSK268" s="0"/>
      <c r="GSL268" s="0"/>
      <c r="GSM268" s="0"/>
      <c r="GSN268" s="0"/>
      <c r="GSO268" s="0"/>
      <c r="GSP268" s="0"/>
      <c r="GSQ268" s="0"/>
      <c r="GSR268" s="0"/>
      <c r="GSS268" s="0"/>
      <c r="GST268" s="0"/>
      <c r="GSU268" s="0"/>
      <c r="GSV268" s="0"/>
      <c r="GSW268" s="0"/>
      <c r="GSX268" s="0"/>
      <c r="GSY268" s="0"/>
      <c r="GSZ268" s="0"/>
      <c r="GTA268" s="0"/>
      <c r="GTB268" s="0"/>
      <c r="GTC268" s="0"/>
      <c r="GTD268" s="0"/>
      <c r="GTE268" s="0"/>
      <c r="GTF268" s="0"/>
      <c r="GTG268" s="0"/>
      <c r="GTH268" s="0"/>
      <c r="GTI268" s="0"/>
      <c r="GTJ268" s="0"/>
      <c r="GTK268" s="0"/>
      <c r="GTL268" s="0"/>
      <c r="GTM268" s="0"/>
      <c r="GTN268" s="0"/>
      <c r="GTO268" s="0"/>
      <c r="GTP268" s="0"/>
      <c r="GTQ268" s="0"/>
      <c r="GTR268" s="0"/>
      <c r="GTS268" s="0"/>
      <c r="GTT268" s="0"/>
      <c r="GTU268" s="0"/>
      <c r="GTV268" s="0"/>
      <c r="GTW268" s="0"/>
      <c r="GTX268" s="0"/>
      <c r="GTY268" s="0"/>
      <c r="GTZ268" s="0"/>
      <c r="GUA268" s="0"/>
      <c r="GUB268" s="0"/>
      <c r="GUC268" s="0"/>
      <c r="GUD268" s="0"/>
      <c r="GUE268" s="0"/>
      <c r="GUF268" s="0"/>
      <c r="GUG268" s="0"/>
      <c r="GUH268" s="0"/>
      <c r="GUI268" s="0"/>
      <c r="GUJ268" s="0"/>
      <c r="GUK268" s="0"/>
      <c r="GUL268" s="0"/>
      <c r="GUM268" s="0"/>
      <c r="GUN268" s="0"/>
      <c r="GUO268" s="0"/>
      <c r="GUP268" s="0"/>
      <c r="GUQ268" s="0"/>
      <c r="GUR268" s="0"/>
      <c r="GUS268" s="0"/>
      <c r="GUT268" s="0"/>
      <c r="GUU268" s="0"/>
      <c r="GUV268" s="0"/>
      <c r="GUW268" s="0"/>
      <c r="GUX268" s="0"/>
      <c r="GUY268" s="0"/>
      <c r="GUZ268" s="0"/>
      <c r="GVA268" s="0"/>
      <c r="GVB268" s="0"/>
      <c r="GVC268" s="0"/>
      <c r="GVD268" s="0"/>
      <c r="GVE268" s="0"/>
      <c r="GVF268" s="0"/>
      <c r="GVG268" s="0"/>
      <c r="GVH268" s="0"/>
      <c r="GVI268" s="0"/>
      <c r="GVJ268" s="0"/>
      <c r="GVK268" s="0"/>
      <c r="GVL268" s="0"/>
      <c r="GVM268" s="0"/>
      <c r="GVN268" s="0"/>
      <c r="GVO268" s="0"/>
      <c r="GVP268" s="0"/>
      <c r="GVQ268" s="0"/>
      <c r="GVR268" s="0"/>
      <c r="GVS268" s="0"/>
      <c r="GVT268" s="0"/>
      <c r="GVU268" s="0"/>
      <c r="GVV268" s="0"/>
      <c r="GVW268" s="0"/>
      <c r="GVX268" s="0"/>
      <c r="GVY268" s="0"/>
      <c r="GVZ268" s="0"/>
      <c r="GWA268" s="0"/>
      <c r="GWB268" s="0"/>
      <c r="GWC268" s="0"/>
      <c r="GWD268" s="0"/>
      <c r="GWE268" s="0"/>
      <c r="GWF268" s="0"/>
      <c r="GWG268" s="0"/>
      <c r="GWH268" s="0"/>
      <c r="GWI268" s="0"/>
      <c r="GWJ268" s="0"/>
      <c r="GWK268" s="0"/>
      <c r="GWL268" s="0"/>
      <c r="GWM268" s="0"/>
      <c r="GWN268" s="0"/>
      <c r="GWO268" s="0"/>
      <c r="GWP268" s="0"/>
      <c r="GWQ268" s="0"/>
      <c r="GWR268" s="0"/>
      <c r="GWS268" s="0"/>
      <c r="GWT268" s="0"/>
      <c r="GWU268" s="0"/>
      <c r="GWV268" s="0"/>
      <c r="GWW268" s="0"/>
      <c r="GWX268" s="0"/>
      <c r="GWY268" s="0"/>
      <c r="GWZ268" s="0"/>
      <c r="GXA268" s="0"/>
      <c r="GXB268" s="0"/>
      <c r="GXC268" s="0"/>
      <c r="GXD268" s="0"/>
      <c r="GXE268" s="0"/>
      <c r="GXF268" s="0"/>
      <c r="GXG268" s="0"/>
      <c r="GXH268" s="0"/>
      <c r="GXI268" s="0"/>
      <c r="GXJ268" s="0"/>
      <c r="GXK268" s="0"/>
      <c r="GXL268" s="0"/>
      <c r="GXM268" s="0"/>
      <c r="GXN268" s="0"/>
      <c r="GXO268" s="0"/>
      <c r="GXP268" s="0"/>
      <c r="GXQ268" s="0"/>
      <c r="GXR268" s="0"/>
      <c r="GXS268" s="0"/>
      <c r="GXT268" s="0"/>
      <c r="GXU268" s="0"/>
      <c r="GXV268" s="0"/>
      <c r="GXW268" s="0"/>
      <c r="GXX268" s="0"/>
      <c r="GXY268" s="0"/>
      <c r="GXZ268" s="0"/>
      <c r="GYA268" s="0"/>
      <c r="GYB268" s="0"/>
      <c r="GYC268" s="0"/>
      <c r="GYD268" s="0"/>
      <c r="GYE268" s="0"/>
      <c r="GYF268" s="0"/>
      <c r="GYG268" s="0"/>
      <c r="GYH268" s="0"/>
      <c r="GYI268" s="0"/>
      <c r="GYJ268" s="0"/>
      <c r="GYK268" s="0"/>
      <c r="GYL268" s="0"/>
      <c r="GYM268" s="0"/>
      <c r="GYN268" s="0"/>
      <c r="GYO268" s="0"/>
      <c r="GYP268" s="0"/>
      <c r="GYQ268" s="0"/>
      <c r="GYR268" s="0"/>
      <c r="GYS268" s="0"/>
      <c r="GYT268" s="0"/>
      <c r="GYU268" s="0"/>
      <c r="GYV268" s="0"/>
      <c r="GYW268" s="0"/>
      <c r="GYX268" s="0"/>
      <c r="GYY268" s="0"/>
      <c r="GYZ268" s="0"/>
      <c r="GZA268" s="0"/>
      <c r="GZB268" s="0"/>
      <c r="GZC268" s="0"/>
      <c r="GZD268" s="0"/>
      <c r="GZE268" s="0"/>
      <c r="GZF268" s="0"/>
      <c r="GZG268" s="0"/>
      <c r="GZH268" s="0"/>
      <c r="GZI268" s="0"/>
      <c r="GZJ268" s="0"/>
      <c r="GZK268" s="0"/>
      <c r="GZL268" s="0"/>
      <c r="GZM268" s="0"/>
      <c r="GZN268" s="0"/>
      <c r="GZO268" s="0"/>
      <c r="GZP268" s="0"/>
      <c r="GZQ268" s="0"/>
      <c r="GZR268" s="0"/>
      <c r="GZS268" s="0"/>
      <c r="GZT268" s="0"/>
      <c r="GZU268" s="0"/>
      <c r="GZV268" s="0"/>
      <c r="GZW268" s="0"/>
      <c r="GZX268" s="0"/>
      <c r="GZY268" s="0"/>
      <c r="GZZ268" s="0"/>
      <c r="HAA268" s="0"/>
      <c r="HAB268" s="0"/>
      <c r="HAC268" s="0"/>
      <c r="HAD268" s="0"/>
      <c r="HAE268" s="0"/>
      <c r="HAF268" s="0"/>
      <c r="HAG268" s="0"/>
      <c r="HAH268" s="0"/>
      <c r="HAI268" s="0"/>
      <c r="HAJ268" s="0"/>
      <c r="HAK268" s="0"/>
      <c r="HAL268" s="0"/>
      <c r="HAM268" s="0"/>
      <c r="HAN268" s="0"/>
      <c r="HAO268" s="0"/>
      <c r="HAP268" s="0"/>
      <c r="HAQ268" s="0"/>
      <c r="HAR268" s="0"/>
      <c r="HAS268" s="0"/>
      <c r="HAT268" s="0"/>
      <c r="HAU268" s="0"/>
      <c r="HAV268" s="0"/>
      <c r="HAW268" s="0"/>
      <c r="HAX268" s="0"/>
      <c r="HAY268" s="0"/>
      <c r="HAZ268" s="0"/>
      <c r="HBA268" s="0"/>
      <c r="HBB268" s="0"/>
      <c r="HBC268" s="0"/>
      <c r="HBD268" s="0"/>
      <c r="HBE268" s="0"/>
      <c r="HBF268" s="0"/>
      <c r="HBG268" s="0"/>
      <c r="HBH268" s="0"/>
      <c r="HBI268" s="0"/>
      <c r="HBJ268" s="0"/>
      <c r="HBK268" s="0"/>
      <c r="HBL268" s="0"/>
      <c r="HBM268" s="0"/>
      <c r="HBN268" s="0"/>
      <c r="HBO268" s="0"/>
      <c r="HBP268" s="0"/>
      <c r="HBQ268" s="0"/>
      <c r="HBR268" s="0"/>
      <c r="HBS268" s="0"/>
      <c r="HBT268" s="0"/>
      <c r="HBU268" s="0"/>
      <c r="HBV268" s="0"/>
      <c r="HBW268" s="0"/>
      <c r="HBX268" s="0"/>
      <c r="HBY268" s="0"/>
      <c r="HBZ268" s="0"/>
      <c r="HCA268" s="0"/>
      <c r="HCB268" s="0"/>
      <c r="HCC268" s="0"/>
      <c r="HCD268" s="0"/>
      <c r="HCE268" s="0"/>
      <c r="HCF268" s="0"/>
      <c r="HCG268" s="0"/>
      <c r="HCH268" s="0"/>
      <c r="HCI268" s="0"/>
      <c r="HCJ268" s="0"/>
      <c r="HCK268" s="0"/>
      <c r="HCL268" s="0"/>
      <c r="HCM268" s="0"/>
      <c r="HCN268" s="0"/>
      <c r="HCO268" s="0"/>
      <c r="HCP268" s="0"/>
      <c r="HCQ268" s="0"/>
      <c r="HCR268" s="0"/>
      <c r="HCS268" s="0"/>
      <c r="HCT268" s="0"/>
      <c r="HCU268" s="0"/>
      <c r="HCV268" s="0"/>
      <c r="HCW268" s="0"/>
      <c r="HCX268" s="0"/>
      <c r="HCY268" s="0"/>
      <c r="HCZ268" s="0"/>
      <c r="HDA268" s="0"/>
      <c r="HDB268" s="0"/>
      <c r="HDC268" s="0"/>
      <c r="HDD268" s="0"/>
      <c r="HDE268" s="0"/>
      <c r="HDF268" s="0"/>
      <c r="HDG268" s="0"/>
      <c r="HDH268" s="0"/>
      <c r="HDI268" s="0"/>
      <c r="HDJ268" s="0"/>
      <c r="HDK268" s="0"/>
      <c r="HDL268" s="0"/>
      <c r="HDM268" s="0"/>
      <c r="HDN268" s="0"/>
      <c r="HDO268" s="0"/>
      <c r="HDP268" s="0"/>
      <c r="HDQ268" s="0"/>
      <c r="HDR268" s="0"/>
      <c r="HDS268" s="0"/>
      <c r="HDT268" s="0"/>
      <c r="HDU268" s="0"/>
      <c r="HDV268" s="0"/>
      <c r="HDW268" s="0"/>
      <c r="HDX268" s="0"/>
      <c r="HDY268" s="0"/>
      <c r="HDZ268" s="0"/>
      <c r="HEA268" s="0"/>
      <c r="HEB268" s="0"/>
      <c r="HEC268" s="0"/>
      <c r="HED268" s="0"/>
      <c r="HEE268" s="0"/>
      <c r="HEF268" s="0"/>
      <c r="HEG268" s="0"/>
      <c r="HEH268" s="0"/>
      <c r="HEI268" s="0"/>
      <c r="HEJ268" s="0"/>
      <c r="HEK268" s="0"/>
      <c r="HEL268" s="0"/>
      <c r="HEM268" s="0"/>
      <c r="HEN268" s="0"/>
      <c r="HEO268" s="0"/>
      <c r="HEP268" s="0"/>
      <c r="HEQ268" s="0"/>
      <c r="HER268" s="0"/>
      <c r="HES268" s="0"/>
      <c r="HET268" s="0"/>
      <c r="HEU268" s="0"/>
      <c r="HEV268" s="0"/>
      <c r="HEW268" s="0"/>
      <c r="HEX268" s="0"/>
      <c r="HEY268" s="0"/>
      <c r="HEZ268" s="0"/>
      <c r="HFA268" s="0"/>
      <c r="HFB268" s="0"/>
      <c r="HFC268" s="0"/>
      <c r="HFD268" s="0"/>
      <c r="HFE268" s="0"/>
      <c r="HFF268" s="0"/>
      <c r="HFG268" s="0"/>
      <c r="HFH268" s="0"/>
      <c r="HFI268" s="0"/>
      <c r="HFJ268" s="0"/>
      <c r="HFK268" s="0"/>
      <c r="HFL268" s="0"/>
      <c r="HFM268" s="0"/>
      <c r="HFN268" s="0"/>
      <c r="HFO268" s="0"/>
      <c r="HFP268" s="0"/>
      <c r="HFQ268" s="0"/>
      <c r="HFR268" s="0"/>
      <c r="HFS268" s="0"/>
      <c r="HFT268" s="0"/>
      <c r="HFU268" s="0"/>
      <c r="HFV268" s="0"/>
      <c r="HFW268" s="0"/>
      <c r="HFX268" s="0"/>
      <c r="HFY268" s="0"/>
      <c r="HFZ268" s="0"/>
      <c r="HGA268" s="0"/>
      <c r="HGB268" s="0"/>
      <c r="HGC268" s="0"/>
      <c r="HGD268" s="0"/>
      <c r="HGE268" s="0"/>
      <c r="HGF268" s="0"/>
      <c r="HGG268" s="0"/>
      <c r="HGH268" s="0"/>
      <c r="HGI268" s="0"/>
      <c r="HGJ268" s="0"/>
      <c r="HGK268" s="0"/>
      <c r="HGL268" s="0"/>
      <c r="HGM268" s="0"/>
      <c r="HGN268" s="0"/>
      <c r="HGO268" s="0"/>
      <c r="HGP268" s="0"/>
      <c r="HGQ268" s="0"/>
      <c r="HGR268" s="0"/>
      <c r="HGS268" s="0"/>
      <c r="HGT268" s="0"/>
      <c r="HGU268" s="0"/>
      <c r="HGV268" s="0"/>
      <c r="HGW268" s="0"/>
      <c r="HGX268" s="0"/>
      <c r="HGY268" s="0"/>
      <c r="HGZ268" s="0"/>
      <c r="HHA268" s="0"/>
      <c r="HHB268" s="0"/>
      <c r="HHC268" s="0"/>
      <c r="HHD268" s="0"/>
      <c r="HHE268" s="0"/>
      <c r="HHF268" s="0"/>
      <c r="HHG268" s="0"/>
      <c r="HHH268" s="0"/>
      <c r="HHI268" s="0"/>
      <c r="HHJ268" s="0"/>
      <c r="HHK268" s="0"/>
      <c r="HHL268" s="0"/>
      <c r="HHM268" s="0"/>
      <c r="HHN268" s="0"/>
      <c r="HHO268" s="0"/>
      <c r="HHP268" s="0"/>
      <c r="HHQ268" s="0"/>
      <c r="HHR268" s="0"/>
      <c r="HHS268" s="0"/>
      <c r="HHT268" s="0"/>
      <c r="HHU268" s="0"/>
      <c r="HHV268" s="0"/>
      <c r="HHW268" s="0"/>
      <c r="HHX268" s="0"/>
      <c r="HHY268" s="0"/>
      <c r="HHZ268" s="0"/>
      <c r="HIA268" s="0"/>
      <c r="HIB268" s="0"/>
      <c r="HIC268" s="0"/>
      <c r="HID268" s="0"/>
      <c r="HIE268" s="0"/>
      <c r="HIF268" s="0"/>
      <c r="HIG268" s="0"/>
      <c r="HIH268" s="0"/>
      <c r="HII268" s="0"/>
      <c r="HIJ268" s="0"/>
      <c r="HIK268" s="0"/>
      <c r="HIL268" s="0"/>
      <c r="HIM268" s="0"/>
      <c r="HIN268" s="0"/>
      <c r="HIO268" s="0"/>
      <c r="HIP268" s="0"/>
      <c r="HIQ268" s="0"/>
      <c r="HIR268" s="0"/>
      <c r="HIS268" s="0"/>
      <c r="HIT268" s="0"/>
      <c r="HIU268" s="0"/>
      <c r="HIV268" s="0"/>
      <c r="HIW268" s="0"/>
      <c r="HIX268" s="0"/>
      <c r="HIY268" s="0"/>
      <c r="HIZ268" s="0"/>
      <c r="HJA268" s="0"/>
      <c r="HJB268" s="0"/>
      <c r="HJC268" s="0"/>
      <c r="HJD268" s="0"/>
      <c r="HJE268" s="0"/>
      <c r="HJF268" s="0"/>
      <c r="HJG268" s="0"/>
      <c r="HJH268" s="0"/>
      <c r="HJI268" s="0"/>
      <c r="HJJ268" s="0"/>
      <c r="HJK268" s="0"/>
      <c r="HJL268" s="0"/>
      <c r="HJM268" s="0"/>
      <c r="HJN268" s="0"/>
      <c r="HJO268" s="0"/>
      <c r="HJP268" s="0"/>
      <c r="HJQ268" s="0"/>
      <c r="HJR268" s="0"/>
      <c r="HJS268" s="0"/>
      <c r="HJT268" s="0"/>
      <c r="HJU268" s="0"/>
      <c r="HJV268" s="0"/>
      <c r="HJW268" s="0"/>
      <c r="HJX268" s="0"/>
      <c r="HJY268" s="0"/>
      <c r="HJZ268" s="0"/>
      <c r="HKA268" s="0"/>
      <c r="HKB268" s="0"/>
      <c r="HKC268" s="0"/>
      <c r="HKD268" s="0"/>
      <c r="HKE268" s="0"/>
      <c r="HKF268" s="0"/>
      <c r="HKG268" s="0"/>
      <c r="HKH268" s="0"/>
      <c r="HKI268" s="0"/>
      <c r="HKJ268" s="0"/>
      <c r="HKK268" s="0"/>
      <c r="HKL268" s="0"/>
      <c r="HKM268" s="0"/>
      <c r="HKN268" s="0"/>
      <c r="HKO268" s="0"/>
      <c r="HKP268" s="0"/>
      <c r="HKQ268" s="0"/>
      <c r="HKR268" s="0"/>
      <c r="HKS268" s="0"/>
      <c r="HKT268" s="0"/>
      <c r="HKU268" s="0"/>
      <c r="HKV268" s="0"/>
      <c r="HKW268" s="0"/>
      <c r="HKX268" s="0"/>
      <c r="HKY268" s="0"/>
      <c r="HKZ268" s="0"/>
      <c r="HLA268" s="0"/>
      <c r="HLB268" s="0"/>
      <c r="HLC268" s="0"/>
      <c r="HLD268" s="0"/>
      <c r="HLE268" s="0"/>
      <c r="HLF268" s="0"/>
      <c r="HLG268" s="0"/>
      <c r="HLH268" s="0"/>
      <c r="HLI268" s="0"/>
      <c r="HLJ268" s="0"/>
      <c r="HLK268" s="0"/>
      <c r="HLL268" s="0"/>
      <c r="HLM268" s="0"/>
      <c r="HLN268" s="0"/>
      <c r="HLO268" s="0"/>
      <c r="HLP268" s="0"/>
      <c r="HLQ268" s="0"/>
      <c r="HLR268" s="0"/>
      <c r="HLS268" s="0"/>
      <c r="HLT268" s="0"/>
      <c r="HLU268" s="0"/>
      <c r="HLV268" s="0"/>
      <c r="HLW268" s="0"/>
      <c r="HLX268" s="0"/>
      <c r="HLY268" s="0"/>
      <c r="HLZ268" s="0"/>
      <c r="HMA268" s="0"/>
      <c r="HMB268" s="0"/>
      <c r="HMC268" s="0"/>
      <c r="HMD268" s="0"/>
      <c r="HME268" s="0"/>
      <c r="HMF268" s="0"/>
      <c r="HMG268" s="0"/>
      <c r="HMH268" s="0"/>
      <c r="HMI268" s="0"/>
      <c r="HMJ268" s="0"/>
      <c r="HMK268" s="0"/>
      <c r="HML268" s="0"/>
      <c r="HMM268" s="0"/>
      <c r="HMN268" s="0"/>
      <c r="HMO268" s="0"/>
      <c r="HMP268" s="0"/>
      <c r="HMQ268" s="0"/>
      <c r="HMR268" s="0"/>
      <c r="HMS268" s="0"/>
      <c r="HMT268" s="0"/>
      <c r="HMU268" s="0"/>
      <c r="HMV268" s="0"/>
      <c r="HMW268" s="0"/>
      <c r="HMX268" s="0"/>
      <c r="HMY268" s="0"/>
      <c r="HMZ268" s="0"/>
      <c r="HNA268" s="0"/>
      <c r="HNB268" s="0"/>
      <c r="HNC268" s="0"/>
      <c r="HND268" s="0"/>
      <c r="HNE268" s="0"/>
      <c r="HNF268" s="0"/>
      <c r="HNG268" s="0"/>
      <c r="HNH268" s="0"/>
      <c r="HNI268" s="0"/>
      <c r="HNJ268" s="0"/>
      <c r="HNK268" s="0"/>
      <c r="HNL268" s="0"/>
      <c r="HNM268" s="0"/>
      <c r="HNN268" s="0"/>
      <c r="HNO268" s="0"/>
      <c r="HNP268" s="0"/>
      <c r="HNQ268" s="0"/>
      <c r="HNR268" s="0"/>
      <c r="HNS268" s="0"/>
      <c r="HNT268" s="0"/>
      <c r="HNU268" s="0"/>
      <c r="HNV268" s="0"/>
      <c r="HNW268" s="0"/>
      <c r="HNX268" s="0"/>
      <c r="HNY268" s="0"/>
      <c r="HNZ268" s="0"/>
      <c r="HOA268" s="0"/>
      <c r="HOB268" s="0"/>
      <c r="HOC268" s="0"/>
      <c r="HOD268" s="0"/>
      <c r="HOE268" s="0"/>
      <c r="HOF268" s="0"/>
      <c r="HOG268" s="0"/>
      <c r="HOH268" s="0"/>
      <c r="HOI268" s="0"/>
      <c r="HOJ268" s="0"/>
      <c r="HOK268" s="0"/>
      <c r="HOL268" s="0"/>
      <c r="HOM268" s="0"/>
      <c r="HON268" s="0"/>
      <c r="HOO268" s="0"/>
      <c r="HOP268" s="0"/>
      <c r="HOQ268" s="0"/>
      <c r="HOR268" s="0"/>
      <c r="HOS268" s="0"/>
      <c r="HOT268" s="0"/>
      <c r="HOU268" s="0"/>
      <c r="HOV268" s="0"/>
      <c r="HOW268" s="0"/>
      <c r="HOX268" s="0"/>
      <c r="HOY268" s="0"/>
      <c r="HOZ268" s="0"/>
      <c r="HPA268" s="0"/>
      <c r="HPB268" s="0"/>
      <c r="HPC268" s="0"/>
      <c r="HPD268" s="0"/>
      <c r="HPE268" s="0"/>
      <c r="HPF268" s="0"/>
      <c r="HPG268" s="0"/>
      <c r="HPH268" s="0"/>
      <c r="HPI268" s="0"/>
      <c r="HPJ268" s="0"/>
      <c r="HPK268" s="0"/>
      <c r="HPL268" s="0"/>
      <c r="HPM268" s="0"/>
      <c r="HPN268" s="0"/>
      <c r="HPO268" s="0"/>
      <c r="HPP268" s="0"/>
      <c r="HPQ268" s="0"/>
      <c r="HPR268" s="0"/>
      <c r="HPS268" s="0"/>
      <c r="HPT268" s="0"/>
      <c r="HPU268" s="0"/>
      <c r="HPV268" s="0"/>
      <c r="HPW268" s="0"/>
      <c r="HPX268" s="0"/>
      <c r="HPY268" s="0"/>
      <c r="HPZ268" s="0"/>
      <c r="HQA268" s="0"/>
      <c r="HQB268" s="0"/>
      <c r="HQC268" s="0"/>
      <c r="HQD268" s="0"/>
      <c r="HQE268" s="0"/>
      <c r="HQF268" s="0"/>
      <c r="HQG268" s="0"/>
      <c r="HQH268" s="0"/>
      <c r="HQI268" s="0"/>
      <c r="HQJ268" s="0"/>
      <c r="HQK268" s="0"/>
      <c r="HQL268" s="0"/>
      <c r="HQM268" s="0"/>
      <c r="HQN268" s="0"/>
      <c r="HQO268" s="0"/>
      <c r="HQP268" s="0"/>
      <c r="HQQ268" s="0"/>
      <c r="HQR268" s="0"/>
      <c r="HQS268" s="0"/>
      <c r="HQT268" s="0"/>
      <c r="HQU268" s="0"/>
      <c r="HQV268" s="0"/>
      <c r="HQW268" s="0"/>
      <c r="HQX268" s="0"/>
      <c r="HQY268" s="0"/>
      <c r="HQZ268" s="0"/>
      <c r="HRA268" s="0"/>
      <c r="HRB268" s="0"/>
      <c r="HRC268" s="0"/>
      <c r="HRD268" s="0"/>
      <c r="HRE268" s="0"/>
      <c r="HRF268" s="0"/>
      <c r="HRG268" s="0"/>
      <c r="HRH268" s="0"/>
      <c r="HRI268" s="0"/>
      <c r="HRJ268" s="0"/>
      <c r="HRK268" s="0"/>
      <c r="HRL268" s="0"/>
      <c r="HRM268" s="0"/>
      <c r="HRN268" s="0"/>
      <c r="HRO268" s="0"/>
      <c r="HRP268" s="0"/>
      <c r="HRQ268" s="0"/>
      <c r="HRR268" s="0"/>
      <c r="HRS268" s="0"/>
      <c r="HRT268" s="0"/>
      <c r="HRU268" s="0"/>
      <c r="HRV268" s="0"/>
      <c r="HRW268" s="0"/>
      <c r="HRX268" s="0"/>
      <c r="HRY268" s="0"/>
      <c r="HRZ268" s="0"/>
      <c r="HSA268" s="0"/>
      <c r="HSB268" s="0"/>
      <c r="HSC268" s="0"/>
      <c r="HSD268" s="0"/>
      <c r="HSE268" s="0"/>
      <c r="HSF268" s="0"/>
      <c r="HSG268" s="0"/>
      <c r="HSH268" s="0"/>
      <c r="HSI268" s="0"/>
      <c r="HSJ268" s="0"/>
      <c r="HSK268" s="0"/>
      <c r="HSL268" s="0"/>
      <c r="HSM268" s="0"/>
      <c r="HSN268" s="0"/>
      <c r="HSO268" s="0"/>
      <c r="HSP268" s="0"/>
      <c r="HSQ268" s="0"/>
      <c r="HSR268" s="0"/>
      <c r="HSS268" s="0"/>
      <c r="HST268" s="0"/>
      <c r="HSU268" s="0"/>
      <c r="HSV268" s="0"/>
      <c r="HSW268" s="0"/>
      <c r="HSX268" s="0"/>
      <c r="HSY268" s="0"/>
      <c r="HSZ268" s="0"/>
      <c r="HTA268" s="0"/>
      <c r="HTB268" s="0"/>
      <c r="HTC268" s="0"/>
      <c r="HTD268" s="0"/>
      <c r="HTE268" s="0"/>
      <c r="HTF268" s="0"/>
      <c r="HTG268" s="0"/>
      <c r="HTH268" s="0"/>
      <c r="HTI268" s="0"/>
      <c r="HTJ268" s="0"/>
      <c r="HTK268" s="0"/>
      <c r="HTL268" s="0"/>
      <c r="HTM268" s="0"/>
      <c r="HTN268" s="0"/>
      <c r="HTO268" s="0"/>
      <c r="HTP268" s="0"/>
      <c r="HTQ268" s="0"/>
      <c r="HTR268" s="0"/>
      <c r="HTS268" s="0"/>
      <c r="HTT268" s="0"/>
      <c r="HTU268" s="0"/>
      <c r="HTV268" s="0"/>
      <c r="HTW268" s="0"/>
      <c r="HTX268" s="0"/>
      <c r="HTY268" s="0"/>
      <c r="HTZ268" s="0"/>
      <c r="HUA268" s="0"/>
      <c r="HUB268" s="0"/>
      <c r="HUC268" s="0"/>
      <c r="HUD268" s="0"/>
      <c r="HUE268" s="0"/>
      <c r="HUF268" s="0"/>
      <c r="HUG268" s="0"/>
      <c r="HUH268" s="0"/>
      <c r="HUI268" s="0"/>
      <c r="HUJ268" s="0"/>
      <c r="HUK268" s="0"/>
      <c r="HUL268" s="0"/>
      <c r="HUM268" s="0"/>
      <c r="HUN268" s="0"/>
      <c r="HUO268" s="0"/>
      <c r="HUP268" s="0"/>
      <c r="HUQ268" s="0"/>
      <c r="HUR268" s="0"/>
      <c r="HUS268" s="0"/>
      <c r="HUT268" s="0"/>
      <c r="HUU268" s="0"/>
      <c r="HUV268" s="0"/>
      <c r="HUW268" s="0"/>
      <c r="HUX268" s="0"/>
      <c r="HUY268" s="0"/>
      <c r="HUZ268" s="0"/>
      <c r="HVA268" s="0"/>
      <c r="HVB268" s="0"/>
      <c r="HVC268" s="0"/>
      <c r="HVD268" s="0"/>
      <c r="HVE268" s="0"/>
      <c r="HVF268" s="0"/>
      <c r="HVG268" s="0"/>
      <c r="HVH268" s="0"/>
      <c r="HVI268" s="0"/>
      <c r="HVJ268" s="0"/>
      <c r="HVK268" s="0"/>
      <c r="HVL268" s="0"/>
      <c r="HVM268" s="0"/>
      <c r="HVN268" s="0"/>
      <c r="HVO268" s="0"/>
      <c r="HVP268" s="0"/>
      <c r="HVQ268" s="0"/>
      <c r="HVR268" s="0"/>
      <c r="HVS268" s="0"/>
      <c r="HVT268" s="0"/>
      <c r="HVU268" s="0"/>
      <c r="HVV268" s="0"/>
      <c r="HVW268" s="0"/>
      <c r="HVX268" s="0"/>
      <c r="HVY268" s="0"/>
      <c r="HVZ268" s="0"/>
      <c r="HWA268" s="0"/>
      <c r="HWB268" s="0"/>
      <c r="HWC268" s="0"/>
      <c r="HWD268" s="0"/>
      <c r="HWE268" s="0"/>
      <c r="HWF268" s="0"/>
      <c r="HWG268" s="0"/>
      <c r="HWH268" s="0"/>
      <c r="HWI268" s="0"/>
      <c r="HWJ268" s="0"/>
      <c r="HWK268" s="0"/>
      <c r="HWL268" s="0"/>
      <c r="HWM268" s="0"/>
      <c r="HWN268" s="0"/>
      <c r="HWO268" s="0"/>
      <c r="HWP268" s="0"/>
      <c r="HWQ268" s="0"/>
      <c r="HWR268" s="0"/>
      <c r="HWS268" s="0"/>
      <c r="HWT268" s="0"/>
      <c r="HWU268" s="0"/>
      <c r="HWV268" s="0"/>
      <c r="HWW268" s="0"/>
      <c r="HWX268" s="0"/>
      <c r="HWY268" s="0"/>
      <c r="HWZ268" s="0"/>
      <c r="HXA268" s="0"/>
      <c r="HXB268" s="0"/>
      <c r="HXC268" s="0"/>
      <c r="HXD268" s="0"/>
      <c r="HXE268" s="0"/>
      <c r="HXF268" s="0"/>
      <c r="HXG268" s="0"/>
      <c r="HXH268" s="0"/>
      <c r="HXI268" s="0"/>
      <c r="HXJ268" s="0"/>
      <c r="HXK268" s="0"/>
      <c r="HXL268" s="0"/>
      <c r="HXM268" s="0"/>
      <c r="HXN268" s="0"/>
      <c r="HXO268" s="0"/>
      <c r="HXP268" s="0"/>
      <c r="HXQ268" s="0"/>
      <c r="HXR268" s="0"/>
      <c r="HXS268" s="0"/>
      <c r="HXT268" s="0"/>
      <c r="HXU268" s="0"/>
      <c r="HXV268" s="0"/>
      <c r="HXW268" s="0"/>
      <c r="HXX268" s="0"/>
      <c r="HXY268" s="0"/>
      <c r="HXZ268" s="0"/>
      <c r="HYA268" s="0"/>
      <c r="HYB268" s="0"/>
      <c r="HYC268" s="0"/>
      <c r="HYD268" s="0"/>
      <c r="HYE268" s="0"/>
      <c r="HYF268" s="0"/>
      <c r="HYG268" s="0"/>
      <c r="HYH268" s="0"/>
      <c r="HYI268" s="0"/>
      <c r="HYJ268" s="0"/>
      <c r="HYK268" s="0"/>
      <c r="HYL268" s="0"/>
      <c r="HYM268" s="0"/>
      <c r="HYN268" s="0"/>
      <c r="HYO268" s="0"/>
      <c r="HYP268" s="0"/>
      <c r="HYQ268" s="0"/>
      <c r="HYR268" s="0"/>
      <c r="HYS268" s="0"/>
      <c r="HYT268" s="0"/>
      <c r="HYU268" s="0"/>
      <c r="HYV268" s="0"/>
      <c r="HYW268" s="0"/>
      <c r="HYX268" s="0"/>
      <c r="HYY268" s="0"/>
      <c r="HYZ268" s="0"/>
      <c r="HZA268" s="0"/>
      <c r="HZB268" s="0"/>
      <c r="HZC268" s="0"/>
      <c r="HZD268" s="0"/>
      <c r="HZE268" s="0"/>
      <c r="HZF268" s="0"/>
      <c r="HZG268" s="0"/>
      <c r="HZH268" s="0"/>
      <c r="HZI268" s="0"/>
      <c r="HZJ268" s="0"/>
      <c r="HZK268" s="0"/>
      <c r="HZL268" s="0"/>
      <c r="HZM268" s="0"/>
      <c r="HZN268" s="0"/>
      <c r="HZO268" s="0"/>
      <c r="HZP268" s="0"/>
      <c r="HZQ268" s="0"/>
      <c r="HZR268" s="0"/>
      <c r="HZS268" s="0"/>
      <c r="HZT268" s="0"/>
      <c r="HZU268" s="0"/>
      <c r="HZV268" s="0"/>
      <c r="HZW268" s="0"/>
      <c r="HZX268" s="0"/>
      <c r="HZY268" s="0"/>
      <c r="HZZ268" s="0"/>
      <c r="IAA268" s="0"/>
      <c r="IAB268" s="0"/>
      <c r="IAC268" s="0"/>
      <c r="IAD268" s="0"/>
      <c r="IAE268" s="0"/>
      <c r="IAF268" s="0"/>
      <c r="IAG268" s="0"/>
      <c r="IAH268" s="0"/>
      <c r="IAI268" s="0"/>
      <c r="IAJ268" s="0"/>
      <c r="IAK268" s="0"/>
      <c r="IAL268" s="0"/>
      <c r="IAM268" s="0"/>
      <c r="IAN268" s="0"/>
      <c r="IAO268" s="0"/>
      <c r="IAP268" s="0"/>
      <c r="IAQ268" s="0"/>
      <c r="IAR268" s="0"/>
      <c r="IAS268" s="0"/>
      <c r="IAT268" s="0"/>
      <c r="IAU268" s="0"/>
      <c r="IAV268" s="0"/>
      <c r="IAW268" s="0"/>
      <c r="IAX268" s="0"/>
      <c r="IAY268" s="0"/>
      <c r="IAZ268" s="0"/>
      <c r="IBA268" s="0"/>
      <c r="IBB268" s="0"/>
      <c r="IBC268" s="0"/>
      <c r="IBD268" s="0"/>
      <c r="IBE268" s="0"/>
      <c r="IBF268" s="0"/>
      <c r="IBG268" s="0"/>
      <c r="IBH268" s="0"/>
      <c r="IBI268" s="0"/>
      <c r="IBJ268" s="0"/>
      <c r="IBK268" s="0"/>
      <c r="IBL268" s="0"/>
      <c r="IBM268" s="0"/>
      <c r="IBN268" s="0"/>
      <c r="IBO268" s="0"/>
      <c r="IBP268" s="0"/>
      <c r="IBQ268" s="0"/>
      <c r="IBR268" s="0"/>
      <c r="IBS268" s="0"/>
      <c r="IBT268" s="0"/>
      <c r="IBU268" s="0"/>
      <c r="IBV268" s="0"/>
      <c r="IBW268" s="0"/>
      <c r="IBX268" s="0"/>
      <c r="IBY268" s="0"/>
      <c r="IBZ268" s="0"/>
      <c r="ICA268" s="0"/>
      <c r="ICB268" s="0"/>
      <c r="ICC268" s="0"/>
      <c r="ICD268" s="0"/>
      <c r="ICE268" s="0"/>
      <c r="ICF268" s="0"/>
      <c r="ICG268" s="0"/>
      <c r="ICH268" s="0"/>
      <c r="ICI268" s="0"/>
      <c r="ICJ268" s="0"/>
      <c r="ICK268" s="0"/>
      <c r="ICL268" s="0"/>
      <c r="ICM268" s="0"/>
      <c r="ICN268" s="0"/>
      <c r="ICO268" s="0"/>
      <c r="ICP268" s="0"/>
      <c r="ICQ268" s="0"/>
      <c r="ICR268" s="0"/>
      <c r="ICS268" s="0"/>
      <c r="ICT268" s="0"/>
      <c r="ICU268" s="0"/>
      <c r="ICV268" s="0"/>
      <c r="ICW268" s="0"/>
      <c r="ICX268" s="0"/>
      <c r="ICY268" s="0"/>
      <c r="ICZ268" s="0"/>
      <c r="IDA268" s="0"/>
      <c r="IDB268" s="0"/>
      <c r="IDC268" s="0"/>
      <c r="IDD268" s="0"/>
      <c r="IDE268" s="0"/>
      <c r="IDF268" s="0"/>
      <c r="IDG268" s="0"/>
      <c r="IDH268" s="0"/>
      <c r="IDI268" s="0"/>
      <c r="IDJ268" s="0"/>
      <c r="IDK268" s="0"/>
      <c r="IDL268" s="0"/>
      <c r="IDM268" s="0"/>
      <c r="IDN268" s="0"/>
      <c r="IDO268" s="0"/>
      <c r="IDP268" s="0"/>
      <c r="IDQ268" s="0"/>
      <c r="IDR268" s="0"/>
      <c r="IDS268" s="0"/>
      <c r="IDT268" s="0"/>
      <c r="IDU268" s="0"/>
      <c r="IDV268" s="0"/>
      <c r="IDW268" s="0"/>
      <c r="IDX268" s="0"/>
      <c r="IDY268" s="0"/>
      <c r="IDZ268" s="0"/>
      <c r="IEA268" s="0"/>
      <c r="IEB268" s="0"/>
      <c r="IEC268" s="0"/>
      <c r="IED268" s="0"/>
      <c r="IEE268" s="0"/>
      <c r="IEF268" s="0"/>
      <c r="IEG268" s="0"/>
      <c r="IEH268" s="0"/>
      <c r="IEI268" s="0"/>
      <c r="IEJ268" s="0"/>
      <c r="IEK268" s="0"/>
      <c r="IEL268" s="0"/>
      <c r="IEM268" s="0"/>
      <c r="IEN268" s="0"/>
      <c r="IEO268" s="0"/>
      <c r="IEP268" s="0"/>
      <c r="IEQ268" s="0"/>
      <c r="IER268" s="0"/>
      <c r="IES268" s="0"/>
      <c r="IET268" s="0"/>
      <c r="IEU268" s="0"/>
      <c r="IEV268" s="0"/>
      <c r="IEW268" s="0"/>
      <c r="IEX268" s="0"/>
      <c r="IEY268" s="0"/>
      <c r="IEZ268" s="0"/>
      <c r="IFA268" s="0"/>
      <c r="IFB268" s="0"/>
      <c r="IFC268" s="0"/>
      <c r="IFD268" s="0"/>
      <c r="IFE268" s="0"/>
      <c r="IFF268" s="0"/>
      <c r="IFG268" s="0"/>
      <c r="IFH268" s="0"/>
      <c r="IFI268" s="0"/>
      <c r="IFJ268" s="0"/>
      <c r="IFK268" s="0"/>
      <c r="IFL268" s="0"/>
      <c r="IFM268" s="0"/>
      <c r="IFN268" s="0"/>
      <c r="IFO268" s="0"/>
      <c r="IFP268" s="0"/>
      <c r="IFQ268" s="0"/>
      <c r="IFR268" s="0"/>
      <c r="IFS268" s="0"/>
      <c r="IFT268" s="0"/>
      <c r="IFU268" s="0"/>
      <c r="IFV268" s="0"/>
      <c r="IFW268" s="0"/>
      <c r="IFX268" s="0"/>
      <c r="IFY268" s="0"/>
      <c r="IFZ268" s="0"/>
      <c r="IGA268" s="0"/>
      <c r="IGB268" s="0"/>
      <c r="IGC268" s="0"/>
      <c r="IGD268" s="0"/>
      <c r="IGE268" s="0"/>
      <c r="IGF268" s="0"/>
      <c r="IGG268" s="0"/>
      <c r="IGH268" s="0"/>
      <c r="IGI268" s="0"/>
      <c r="IGJ268" s="0"/>
      <c r="IGK268" s="0"/>
      <c r="IGL268" s="0"/>
      <c r="IGM268" s="0"/>
      <c r="IGN268" s="0"/>
      <c r="IGO268" s="0"/>
      <c r="IGP268" s="0"/>
      <c r="IGQ268" s="0"/>
      <c r="IGR268" s="0"/>
      <c r="IGS268" s="0"/>
      <c r="IGT268" s="0"/>
      <c r="IGU268" s="0"/>
      <c r="IGV268" s="0"/>
      <c r="IGW268" s="0"/>
      <c r="IGX268" s="0"/>
      <c r="IGY268" s="0"/>
      <c r="IGZ268" s="0"/>
      <c r="IHA268" s="0"/>
      <c r="IHB268" s="0"/>
      <c r="IHC268" s="0"/>
      <c r="IHD268" s="0"/>
      <c r="IHE268" s="0"/>
      <c r="IHF268" s="0"/>
      <c r="IHG268" s="0"/>
      <c r="IHH268" s="0"/>
      <c r="IHI268" s="0"/>
      <c r="IHJ268" s="0"/>
      <c r="IHK268" s="0"/>
      <c r="IHL268" s="0"/>
      <c r="IHM268" s="0"/>
      <c r="IHN268" s="0"/>
      <c r="IHO268" s="0"/>
      <c r="IHP268" s="0"/>
      <c r="IHQ268" s="0"/>
      <c r="IHR268" s="0"/>
      <c r="IHS268" s="0"/>
      <c r="IHT268" s="0"/>
      <c r="IHU268" s="0"/>
      <c r="IHV268" s="0"/>
      <c r="IHW268" s="0"/>
      <c r="IHX268" s="0"/>
      <c r="IHY268" s="0"/>
      <c r="IHZ268" s="0"/>
      <c r="IIA268" s="0"/>
      <c r="IIB268" s="0"/>
      <c r="IIC268" s="0"/>
      <c r="IID268" s="0"/>
      <c r="IIE268" s="0"/>
      <c r="IIF268" s="0"/>
      <c r="IIG268" s="0"/>
      <c r="IIH268" s="0"/>
      <c r="III268" s="0"/>
      <c r="IIJ268" s="0"/>
      <c r="IIK268" s="0"/>
      <c r="IIL268" s="0"/>
      <c r="IIM268" s="0"/>
      <c r="IIN268" s="0"/>
      <c r="IIO268" s="0"/>
      <c r="IIP268" s="0"/>
      <c r="IIQ268" s="0"/>
      <c r="IIR268" s="0"/>
      <c r="IIS268" s="0"/>
      <c r="IIT268" s="0"/>
      <c r="IIU268" s="0"/>
      <c r="IIV268" s="0"/>
      <c r="IIW268" s="0"/>
      <c r="IIX268" s="0"/>
      <c r="IIY268" s="0"/>
      <c r="IIZ268" s="0"/>
      <c r="IJA268" s="0"/>
      <c r="IJB268" s="0"/>
      <c r="IJC268" s="0"/>
      <c r="IJD268" s="0"/>
      <c r="IJE268" s="0"/>
      <c r="IJF268" s="0"/>
      <c r="IJG268" s="0"/>
      <c r="IJH268" s="0"/>
      <c r="IJI268" s="0"/>
      <c r="IJJ268" s="0"/>
      <c r="IJK268" s="0"/>
      <c r="IJL268" s="0"/>
      <c r="IJM268" s="0"/>
      <c r="IJN268" s="0"/>
      <c r="IJO268" s="0"/>
      <c r="IJP268" s="0"/>
      <c r="IJQ268" s="0"/>
      <c r="IJR268" s="0"/>
      <c r="IJS268" s="0"/>
      <c r="IJT268" s="0"/>
      <c r="IJU268" s="0"/>
      <c r="IJV268" s="0"/>
      <c r="IJW268" s="0"/>
      <c r="IJX268" s="0"/>
      <c r="IJY268" s="0"/>
      <c r="IJZ268" s="0"/>
      <c r="IKA268" s="0"/>
      <c r="IKB268" s="0"/>
      <c r="IKC268" s="0"/>
      <c r="IKD268" s="0"/>
      <c r="IKE268" s="0"/>
      <c r="IKF268" s="0"/>
      <c r="IKG268" s="0"/>
      <c r="IKH268" s="0"/>
      <c r="IKI268" s="0"/>
      <c r="IKJ268" s="0"/>
      <c r="IKK268" s="0"/>
      <c r="IKL268" s="0"/>
      <c r="IKM268" s="0"/>
      <c r="IKN268" s="0"/>
      <c r="IKO268" s="0"/>
      <c r="IKP268" s="0"/>
      <c r="IKQ268" s="0"/>
      <c r="IKR268" s="0"/>
      <c r="IKS268" s="0"/>
      <c r="IKT268" s="0"/>
      <c r="IKU268" s="0"/>
      <c r="IKV268" s="0"/>
      <c r="IKW268" s="0"/>
      <c r="IKX268" s="0"/>
      <c r="IKY268" s="0"/>
      <c r="IKZ268" s="0"/>
      <c r="ILA268" s="0"/>
      <c r="ILB268" s="0"/>
      <c r="ILC268" s="0"/>
      <c r="ILD268" s="0"/>
      <c r="ILE268" s="0"/>
      <c r="ILF268" s="0"/>
      <c r="ILG268" s="0"/>
      <c r="ILH268" s="0"/>
      <c r="ILI268" s="0"/>
      <c r="ILJ268" s="0"/>
      <c r="ILK268" s="0"/>
      <c r="ILL268" s="0"/>
      <c r="ILM268" s="0"/>
      <c r="ILN268" s="0"/>
      <c r="ILO268" s="0"/>
      <c r="ILP268" s="0"/>
      <c r="ILQ268" s="0"/>
      <c r="ILR268" s="0"/>
      <c r="ILS268" s="0"/>
      <c r="ILT268" s="0"/>
      <c r="ILU268" s="0"/>
      <c r="ILV268" s="0"/>
      <c r="ILW268" s="0"/>
      <c r="ILX268" s="0"/>
      <c r="ILY268" s="0"/>
      <c r="ILZ268" s="0"/>
      <c r="IMA268" s="0"/>
      <c r="IMB268" s="0"/>
      <c r="IMC268" s="0"/>
      <c r="IMD268" s="0"/>
      <c r="IME268" s="0"/>
      <c r="IMF268" s="0"/>
      <c r="IMG268" s="0"/>
      <c r="IMH268" s="0"/>
      <c r="IMI268" s="0"/>
      <c r="IMJ268" s="0"/>
      <c r="IMK268" s="0"/>
      <c r="IML268" s="0"/>
      <c r="IMM268" s="0"/>
      <c r="IMN268" s="0"/>
      <c r="IMO268" s="0"/>
      <c r="IMP268" s="0"/>
      <c r="IMQ268" s="0"/>
      <c r="IMR268" s="0"/>
      <c r="IMS268" s="0"/>
      <c r="IMT268" s="0"/>
      <c r="IMU268" s="0"/>
      <c r="IMV268" s="0"/>
      <c r="IMW268" s="0"/>
      <c r="IMX268" s="0"/>
      <c r="IMY268" s="0"/>
      <c r="IMZ268" s="0"/>
      <c r="INA268" s="0"/>
      <c r="INB268" s="0"/>
      <c r="INC268" s="0"/>
      <c r="IND268" s="0"/>
      <c r="INE268" s="0"/>
      <c r="INF268" s="0"/>
      <c r="ING268" s="0"/>
      <c r="INH268" s="0"/>
      <c r="INI268" s="0"/>
      <c r="INJ268" s="0"/>
      <c r="INK268" s="0"/>
      <c r="INL268" s="0"/>
      <c r="INM268" s="0"/>
      <c r="INN268" s="0"/>
      <c r="INO268" s="0"/>
      <c r="INP268" s="0"/>
      <c r="INQ268" s="0"/>
      <c r="INR268" s="0"/>
      <c r="INS268" s="0"/>
      <c r="INT268" s="0"/>
      <c r="INU268" s="0"/>
      <c r="INV268" s="0"/>
      <c r="INW268" s="0"/>
      <c r="INX268" s="0"/>
      <c r="INY268" s="0"/>
      <c r="INZ268" s="0"/>
      <c r="IOA268" s="0"/>
      <c r="IOB268" s="0"/>
      <c r="IOC268" s="0"/>
      <c r="IOD268" s="0"/>
      <c r="IOE268" s="0"/>
      <c r="IOF268" s="0"/>
      <c r="IOG268" s="0"/>
      <c r="IOH268" s="0"/>
      <c r="IOI268" s="0"/>
      <c r="IOJ268" s="0"/>
      <c r="IOK268" s="0"/>
      <c r="IOL268" s="0"/>
      <c r="IOM268" s="0"/>
      <c r="ION268" s="0"/>
      <c r="IOO268" s="0"/>
      <c r="IOP268" s="0"/>
      <c r="IOQ268" s="0"/>
      <c r="IOR268" s="0"/>
      <c r="IOS268" s="0"/>
      <c r="IOT268" s="0"/>
      <c r="IOU268" s="0"/>
      <c r="IOV268" s="0"/>
      <c r="IOW268" s="0"/>
      <c r="IOX268" s="0"/>
      <c r="IOY268" s="0"/>
      <c r="IOZ268" s="0"/>
      <c r="IPA268" s="0"/>
      <c r="IPB268" s="0"/>
      <c r="IPC268" s="0"/>
      <c r="IPD268" s="0"/>
      <c r="IPE268" s="0"/>
      <c r="IPF268" s="0"/>
      <c r="IPG268" s="0"/>
      <c r="IPH268" s="0"/>
      <c r="IPI268" s="0"/>
      <c r="IPJ268" s="0"/>
      <c r="IPK268" s="0"/>
      <c r="IPL268" s="0"/>
      <c r="IPM268" s="0"/>
      <c r="IPN268" s="0"/>
      <c r="IPO268" s="0"/>
      <c r="IPP268" s="0"/>
      <c r="IPQ268" s="0"/>
      <c r="IPR268" s="0"/>
      <c r="IPS268" s="0"/>
      <c r="IPT268" s="0"/>
      <c r="IPU268" s="0"/>
      <c r="IPV268" s="0"/>
      <c r="IPW268" s="0"/>
      <c r="IPX268" s="0"/>
      <c r="IPY268" s="0"/>
      <c r="IPZ268" s="0"/>
      <c r="IQA268" s="0"/>
      <c r="IQB268" s="0"/>
      <c r="IQC268" s="0"/>
      <c r="IQD268" s="0"/>
      <c r="IQE268" s="0"/>
      <c r="IQF268" s="0"/>
      <c r="IQG268" s="0"/>
      <c r="IQH268" s="0"/>
      <c r="IQI268" s="0"/>
      <c r="IQJ268" s="0"/>
      <c r="IQK268" s="0"/>
      <c r="IQL268" s="0"/>
      <c r="IQM268" s="0"/>
      <c r="IQN268" s="0"/>
      <c r="IQO268" s="0"/>
      <c r="IQP268" s="0"/>
      <c r="IQQ268" s="0"/>
      <c r="IQR268" s="0"/>
      <c r="IQS268" s="0"/>
      <c r="IQT268" s="0"/>
      <c r="IQU268" s="0"/>
      <c r="IQV268" s="0"/>
      <c r="IQW268" s="0"/>
      <c r="IQX268" s="0"/>
      <c r="IQY268" s="0"/>
      <c r="IQZ268" s="0"/>
      <c r="IRA268" s="0"/>
      <c r="IRB268" s="0"/>
      <c r="IRC268" s="0"/>
      <c r="IRD268" s="0"/>
      <c r="IRE268" s="0"/>
      <c r="IRF268" s="0"/>
      <c r="IRG268" s="0"/>
      <c r="IRH268" s="0"/>
      <c r="IRI268" s="0"/>
      <c r="IRJ268" s="0"/>
      <c r="IRK268" s="0"/>
      <c r="IRL268" s="0"/>
      <c r="IRM268" s="0"/>
      <c r="IRN268" s="0"/>
      <c r="IRO268" s="0"/>
      <c r="IRP268" s="0"/>
      <c r="IRQ268" s="0"/>
      <c r="IRR268" s="0"/>
      <c r="IRS268" s="0"/>
      <c r="IRT268" s="0"/>
      <c r="IRU268" s="0"/>
      <c r="IRV268" s="0"/>
      <c r="IRW268" s="0"/>
      <c r="IRX268" s="0"/>
      <c r="IRY268" s="0"/>
      <c r="IRZ268" s="0"/>
      <c r="ISA268" s="0"/>
      <c r="ISB268" s="0"/>
      <c r="ISC268" s="0"/>
      <c r="ISD268" s="0"/>
      <c r="ISE268" s="0"/>
      <c r="ISF268" s="0"/>
      <c r="ISG268" s="0"/>
      <c r="ISH268" s="0"/>
      <c r="ISI268" s="0"/>
      <c r="ISJ268" s="0"/>
      <c r="ISK268" s="0"/>
      <c r="ISL268" s="0"/>
      <c r="ISM268" s="0"/>
      <c r="ISN268" s="0"/>
      <c r="ISO268" s="0"/>
      <c r="ISP268" s="0"/>
      <c r="ISQ268" s="0"/>
      <c r="ISR268" s="0"/>
      <c r="ISS268" s="0"/>
      <c r="IST268" s="0"/>
      <c r="ISU268" s="0"/>
      <c r="ISV268" s="0"/>
      <c r="ISW268" s="0"/>
      <c r="ISX268" s="0"/>
      <c r="ISY268" s="0"/>
      <c r="ISZ268" s="0"/>
      <c r="ITA268" s="0"/>
      <c r="ITB268" s="0"/>
      <c r="ITC268" s="0"/>
      <c r="ITD268" s="0"/>
      <c r="ITE268" s="0"/>
      <c r="ITF268" s="0"/>
      <c r="ITG268" s="0"/>
      <c r="ITH268" s="0"/>
      <c r="ITI268" s="0"/>
      <c r="ITJ268" s="0"/>
      <c r="ITK268" s="0"/>
      <c r="ITL268" s="0"/>
      <c r="ITM268" s="0"/>
      <c r="ITN268" s="0"/>
      <c r="ITO268" s="0"/>
      <c r="ITP268" s="0"/>
      <c r="ITQ268" s="0"/>
      <c r="ITR268" s="0"/>
      <c r="ITS268" s="0"/>
      <c r="ITT268" s="0"/>
      <c r="ITU268" s="0"/>
      <c r="ITV268" s="0"/>
      <c r="ITW268" s="0"/>
      <c r="ITX268" s="0"/>
      <c r="ITY268" s="0"/>
      <c r="ITZ268" s="0"/>
      <c r="IUA268" s="0"/>
      <c r="IUB268" s="0"/>
      <c r="IUC268" s="0"/>
      <c r="IUD268" s="0"/>
      <c r="IUE268" s="0"/>
      <c r="IUF268" s="0"/>
      <c r="IUG268" s="0"/>
      <c r="IUH268" s="0"/>
      <c r="IUI268" s="0"/>
      <c r="IUJ268" s="0"/>
      <c r="IUK268" s="0"/>
      <c r="IUL268" s="0"/>
      <c r="IUM268" s="0"/>
      <c r="IUN268" s="0"/>
      <c r="IUO268" s="0"/>
      <c r="IUP268" s="0"/>
      <c r="IUQ268" s="0"/>
      <c r="IUR268" s="0"/>
      <c r="IUS268" s="0"/>
      <c r="IUT268" s="0"/>
      <c r="IUU268" s="0"/>
      <c r="IUV268" s="0"/>
      <c r="IUW268" s="0"/>
      <c r="IUX268" s="0"/>
      <c r="IUY268" s="0"/>
      <c r="IUZ268" s="0"/>
      <c r="IVA268" s="0"/>
      <c r="IVB268" s="0"/>
      <c r="IVC268" s="0"/>
      <c r="IVD268" s="0"/>
      <c r="IVE268" s="0"/>
      <c r="IVF268" s="0"/>
      <c r="IVG268" s="0"/>
      <c r="IVH268" s="0"/>
      <c r="IVI268" s="0"/>
      <c r="IVJ268" s="0"/>
      <c r="IVK268" s="0"/>
      <c r="IVL268" s="0"/>
      <c r="IVM268" s="0"/>
      <c r="IVN268" s="0"/>
      <c r="IVO268" s="0"/>
      <c r="IVP268" s="0"/>
      <c r="IVQ268" s="0"/>
      <c r="IVR268" s="0"/>
      <c r="IVS268" s="0"/>
      <c r="IVT268" s="0"/>
      <c r="IVU268" s="0"/>
      <c r="IVV268" s="0"/>
      <c r="IVW268" s="0"/>
      <c r="IVX268" s="0"/>
      <c r="IVY268" s="0"/>
      <c r="IVZ268" s="0"/>
      <c r="IWA268" s="0"/>
      <c r="IWB268" s="0"/>
      <c r="IWC268" s="0"/>
      <c r="IWD268" s="0"/>
      <c r="IWE268" s="0"/>
      <c r="IWF268" s="0"/>
      <c r="IWG268" s="0"/>
      <c r="IWH268" s="0"/>
      <c r="IWI268" s="0"/>
      <c r="IWJ268" s="0"/>
      <c r="IWK268" s="0"/>
      <c r="IWL268" s="0"/>
      <c r="IWM268" s="0"/>
      <c r="IWN268" s="0"/>
      <c r="IWO268" s="0"/>
      <c r="IWP268" s="0"/>
      <c r="IWQ268" s="0"/>
      <c r="IWR268" s="0"/>
      <c r="IWS268" s="0"/>
      <c r="IWT268" s="0"/>
      <c r="IWU268" s="0"/>
      <c r="IWV268" s="0"/>
      <c r="IWW268" s="0"/>
      <c r="IWX268" s="0"/>
      <c r="IWY268" s="0"/>
      <c r="IWZ268" s="0"/>
      <c r="IXA268" s="0"/>
      <c r="IXB268" s="0"/>
      <c r="IXC268" s="0"/>
      <c r="IXD268" s="0"/>
      <c r="IXE268" s="0"/>
      <c r="IXF268" s="0"/>
      <c r="IXG268" s="0"/>
      <c r="IXH268" s="0"/>
      <c r="IXI268" s="0"/>
      <c r="IXJ268" s="0"/>
      <c r="IXK268" s="0"/>
      <c r="IXL268" s="0"/>
      <c r="IXM268" s="0"/>
      <c r="IXN268" s="0"/>
      <c r="IXO268" s="0"/>
      <c r="IXP268" s="0"/>
      <c r="IXQ268" s="0"/>
      <c r="IXR268" s="0"/>
      <c r="IXS268" s="0"/>
      <c r="IXT268" s="0"/>
      <c r="IXU268" s="0"/>
      <c r="IXV268" s="0"/>
      <c r="IXW268" s="0"/>
      <c r="IXX268" s="0"/>
      <c r="IXY268" s="0"/>
      <c r="IXZ268" s="0"/>
      <c r="IYA268" s="0"/>
      <c r="IYB268" s="0"/>
      <c r="IYC268" s="0"/>
      <c r="IYD268" s="0"/>
      <c r="IYE268" s="0"/>
      <c r="IYF268" s="0"/>
      <c r="IYG268" s="0"/>
      <c r="IYH268" s="0"/>
      <c r="IYI268" s="0"/>
      <c r="IYJ268" s="0"/>
      <c r="IYK268" s="0"/>
      <c r="IYL268" s="0"/>
      <c r="IYM268" s="0"/>
      <c r="IYN268" s="0"/>
      <c r="IYO268" s="0"/>
      <c r="IYP268" s="0"/>
      <c r="IYQ268" s="0"/>
      <c r="IYR268" s="0"/>
      <c r="IYS268" s="0"/>
      <c r="IYT268" s="0"/>
      <c r="IYU268" s="0"/>
      <c r="IYV268" s="0"/>
      <c r="IYW268" s="0"/>
      <c r="IYX268" s="0"/>
      <c r="IYY268" s="0"/>
      <c r="IYZ268" s="0"/>
      <c r="IZA268" s="0"/>
      <c r="IZB268" s="0"/>
      <c r="IZC268" s="0"/>
      <c r="IZD268" s="0"/>
      <c r="IZE268" s="0"/>
      <c r="IZF268" s="0"/>
      <c r="IZG268" s="0"/>
      <c r="IZH268" s="0"/>
      <c r="IZI268" s="0"/>
      <c r="IZJ268" s="0"/>
      <c r="IZK268" s="0"/>
      <c r="IZL268" s="0"/>
      <c r="IZM268" s="0"/>
      <c r="IZN268" s="0"/>
      <c r="IZO268" s="0"/>
      <c r="IZP268" s="0"/>
      <c r="IZQ268" s="0"/>
      <c r="IZR268" s="0"/>
      <c r="IZS268" s="0"/>
      <c r="IZT268" s="0"/>
      <c r="IZU268" s="0"/>
      <c r="IZV268" s="0"/>
      <c r="IZW268" s="0"/>
      <c r="IZX268" s="0"/>
      <c r="IZY268" s="0"/>
      <c r="IZZ268" s="0"/>
      <c r="JAA268" s="0"/>
      <c r="JAB268" s="0"/>
      <c r="JAC268" s="0"/>
      <c r="JAD268" s="0"/>
      <c r="JAE268" s="0"/>
      <c r="JAF268" s="0"/>
      <c r="JAG268" s="0"/>
      <c r="JAH268" s="0"/>
      <c r="JAI268" s="0"/>
      <c r="JAJ268" s="0"/>
      <c r="JAK268" s="0"/>
      <c r="JAL268" s="0"/>
      <c r="JAM268" s="0"/>
      <c r="JAN268" s="0"/>
      <c r="JAO268" s="0"/>
      <c r="JAP268" s="0"/>
      <c r="JAQ268" s="0"/>
      <c r="JAR268" s="0"/>
      <c r="JAS268" s="0"/>
      <c r="JAT268" s="0"/>
      <c r="JAU268" s="0"/>
      <c r="JAV268" s="0"/>
      <c r="JAW268" s="0"/>
      <c r="JAX268" s="0"/>
      <c r="JAY268" s="0"/>
      <c r="JAZ268" s="0"/>
      <c r="JBA268" s="0"/>
      <c r="JBB268" s="0"/>
      <c r="JBC268" s="0"/>
      <c r="JBD268" s="0"/>
      <c r="JBE268" s="0"/>
      <c r="JBF268" s="0"/>
      <c r="JBG268" s="0"/>
      <c r="JBH268" s="0"/>
      <c r="JBI268" s="0"/>
      <c r="JBJ268" s="0"/>
      <c r="JBK268" s="0"/>
      <c r="JBL268" s="0"/>
      <c r="JBM268" s="0"/>
      <c r="JBN268" s="0"/>
      <c r="JBO268" s="0"/>
      <c r="JBP268" s="0"/>
      <c r="JBQ268" s="0"/>
      <c r="JBR268" s="0"/>
      <c r="JBS268" s="0"/>
      <c r="JBT268" s="0"/>
      <c r="JBU268" s="0"/>
      <c r="JBV268" s="0"/>
      <c r="JBW268" s="0"/>
      <c r="JBX268" s="0"/>
      <c r="JBY268" s="0"/>
      <c r="JBZ268" s="0"/>
      <c r="JCA268" s="0"/>
      <c r="JCB268" s="0"/>
      <c r="JCC268" s="0"/>
      <c r="JCD268" s="0"/>
      <c r="JCE268" s="0"/>
      <c r="JCF268" s="0"/>
      <c r="JCG268" s="0"/>
      <c r="JCH268" s="0"/>
      <c r="JCI268" s="0"/>
      <c r="JCJ268" s="0"/>
      <c r="JCK268" s="0"/>
      <c r="JCL268" s="0"/>
      <c r="JCM268" s="0"/>
      <c r="JCN268" s="0"/>
      <c r="JCO268" s="0"/>
      <c r="JCP268" s="0"/>
      <c r="JCQ268" s="0"/>
      <c r="JCR268" s="0"/>
      <c r="JCS268" s="0"/>
      <c r="JCT268" s="0"/>
      <c r="JCU268" s="0"/>
      <c r="JCV268" s="0"/>
      <c r="JCW268" s="0"/>
      <c r="JCX268" s="0"/>
      <c r="JCY268" s="0"/>
      <c r="JCZ268" s="0"/>
      <c r="JDA268" s="0"/>
      <c r="JDB268" s="0"/>
      <c r="JDC268" s="0"/>
      <c r="JDD268" s="0"/>
      <c r="JDE268" s="0"/>
      <c r="JDF268" s="0"/>
      <c r="JDG268" s="0"/>
      <c r="JDH268" s="0"/>
      <c r="JDI268" s="0"/>
      <c r="JDJ268" s="0"/>
      <c r="JDK268" s="0"/>
      <c r="JDL268" s="0"/>
      <c r="JDM268" s="0"/>
      <c r="JDN268" s="0"/>
      <c r="JDO268" s="0"/>
      <c r="JDP268" s="0"/>
      <c r="JDQ268" s="0"/>
      <c r="JDR268" s="0"/>
      <c r="JDS268" s="0"/>
      <c r="JDT268" s="0"/>
      <c r="JDU268" s="0"/>
      <c r="JDV268" s="0"/>
      <c r="JDW268" s="0"/>
      <c r="JDX268" s="0"/>
      <c r="JDY268" s="0"/>
      <c r="JDZ268" s="0"/>
      <c r="JEA268" s="0"/>
      <c r="JEB268" s="0"/>
      <c r="JEC268" s="0"/>
      <c r="JED268" s="0"/>
      <c r="JEE268" s="0"/>
      <c r="JEF268" s="0"/>
      <c r="JEG268" s="0"/>
      <c r="JEH268" s="0"/>
      <c r="JEI268" s="0"/>
      <c r="JEJ268" s="0"/>
      <c r="JEK268" s="0"/>
      <c r="JEL268" s="0"/>
      <c r="JEM268" s="0"/>
      <c r="JEN268" s="0"/>
      <c r="JEO268" s="0"/>
      <c r="JEP268" s="0"/>
      <c r="JEQ268" s="0"/>
      <c r="JER268" s="0"/>
      <c r="JES268" s="0"/>
      <c r="JET268" s="0"/>
      <c r="JEU268" s="0"/>
      <c r="JEV268" s="0"/>
      <c r="JEW268" s="0"/>
      <c r="JEX268" s="0"/>
      <c r="JEY268" s="0"/>
      <c r="JEZ268" s="0"/>
      <c r="JFA268" s="0"/>
      <c r="JFB268" s="0"/>
      <c r="JFC268" s="0"/>
      <c r="JFD268" s="0"/>
      <c r="JFE268" s="0"/>
      <c r="JFF268" s="0"/>
      <c r="JFG268" s="0"/>
      <c r="JFH268" s="0"/>
      <c r="JFI268" s="0"/>
      <c r="JFJ268" s="0"/>
      <c r="JFK268" s="0"/>
      <c r="JFL268" s="0"/>
      <c r="JFM268" s="0"/>
      <c r="JFN268" s="0"/>
      <c r="JFO268" s="0"/>
      <c r="JFP268" s="0"/>
      <c r="JFQ268" s="0"/>
      <c r="JFR268" s="0"/>
      <c r="JFS268" s="0"/>
      <c r="JFT268" s="0"/>
      <c r="JFU268" s="0"/>
      <c r="JFV268" s="0"/>
      <c r="JFW268" s="0"/>
      <c r="JFX268" s="0"/>
      <c r="JFY268" s="0"/>
      <c r="JFZ268" s="0"/>
      <c r="JGA268" s="0"/>
      <c r="JGB268" s="0"/>
      <c r="JGC268" s="0"/>
      <c r="JGD268" s="0"/>
      <c r="JGE268" s="0"/>
      <c r="JGF268" s="0"/>
      <c r="JGG268" s="0"/>
      <c r="JGH268" s="0"/>
      <c r="JGI268" s="0"/>
      <c r="JGJ268" s="0"/>
      <c r="JGK268" s="0"/>
      <c r="JGL268" s="0"/>
      <c r="JGM268" s="0"/>
      <c r="JGN268" s="0"/>
      <c r="JGO268" s="0"/>
      <c r="JGP268" s="0"/>
      <c r="JGQ268" s="0"/>
      <c r="JGR268" s="0"/>
      <c r="JGS268" s="0"/>
      <c r="JGT268" s="0"/>
      <c r="JGU268" s="0"/>
      <c r="JGV268" s="0"/>
      <c r="JGW268" s="0"/>
      <c r="JGX268" s="0"/>
      <c r="JGY268" s="0"/>
      <c r="JGZ268" s="0"/>
      <c r="JHA268" s="0"/>
      <c r="JHB268" s="0"/>
      <c r="JHC268" s="0"/>
      <c r="JHD268" s="0"/>
      <c r="JHE268" s="0"/>
      <c r="JHF268" s="0"/>
      <c r="JHG268" s="0"/>
      <c r="JHH268" s="0"/>
      <c r="JHI268" s="0"/>
      <c r="JHJ268" s="0"/>
      <c r="JHK268" s="0"/>
      <c r="JHL268" s="0"/>
      <c r="JHM268" s="0"/>
      <c r="JHN268" s="0"/>
      <c r="JHO268" s="0"/>
      <c r="JHP268" s="0"/>
      <c r="JHQ268" s="0"/>
      <c r="JHR268" s="0"/>
      <c r="JHS268" s="0"/>
      <c r="JHT268" s="0"/>
      <c r="JHU268" s="0"/>
      <c r="JHV268" s="0"/>
      <c r="JHW268" s="0"/>
      <c r="JHX268" s="0"/>
      <c r="JHY268" s="0"/>
      <c r="JHZ268" s="0"/>
      <c r="JIA268" s="0"/>
      <c r="JIB268" s="0"/>
      <c r="JIC268" s="0"/>
      <c r="JID268" s="0"/>
      <c r="JIE268" s="0"/>
      <c r="JIF268" s="0"/>
      <c r="JIG268" s="0"/>
      <c r="JIH268" s="0"/>
      <c r="JII268" s="0"/>
      <c r="JIJ268" s="0"/>
      <c r="JIK268" s="0"/>
      <c r="JIL268" s="0"/>
      <c r="JIM268" s="0"/>
      <c r="JIN268" s="0"/>
      <c r="JIO268" s="0"/>
      <c r="JIP268" s="0"/>
      <c r="JIQ268" s="0"/>
      <c r="JIR268" s="0"/>
      <c r="JIS268" s="0"/>
      <c r="JIT268" s="0"/>
      <c r="JIU268" s="0"/>
      <c r="JIV268" s="0"/>
      <c r="JIW268" s="0"/>
      <c r="JIX268" s="0"/>
      <c r="JIY268" s="0"/>
      <c r="JIZ268" s="0"/>
      <c r="JJA268" s="0"/>
      <c r="JJB268" s="0"/>
      <c r="JJC268" s="0"/>
      <c r="JJD268" s="0"/>
      <c r="JJE268" s="0"/>
      <c r="JJF268" s="0"/>
      <c r="JJG268" s="0"/>
      <c r="JJH268" s="0"/>
      <c r="JJI268" s="0"/>
      <c r="JJJ268" s="0"/>
      <c r="JJK268" s="0"/>
      <c r="JJL268" s="0"/>
      <c r="JJM268" s="0"/>
      <c r="JJN268" s="0"/>
      <c r="JJO268" s="0"/>
      <c r="JJP268" s="0"/>
      <c r="JJQ268" s="0"/>
      <c r="JJR268" s="0"/>
      <c r="JJS268" s="0"/>
      <c r="JJT268" s="0"/>
      <c r="JJU268" s="0"/>
      <c r="JJV268" s="0"/>
      <c r="JJW268" s="0"/>
      <c r="JJX268" s="0"/>
      <c r="JJY268" s="0"/>
      <c r="JJZ268" s="0"/>
      <c r="JKA268" s="0"/>
      <c r="JKB268" s="0"/>
      <c r="JKC268" s="0"/>
      <c r="JKD268" s="0"/>
      <c r="JKE268" s="0"/>
      <c r="JKF268" s="0"/>
      <c r="JKG268" s="0"/>
      <c r="JKH268" s="0"/>
      <c r="JKI268" s="0"/>
      <c r="JKJ268" s="0"/>
      <c r="JKK268" s="0"/>
      <c r="JKL268" s="0"/>
      <c r="JKM268" s="0"/>
      <c r="JKN268" s="0"/>
      <c r="JKO268" s="0"/>
      <c r="JKP268" s="0"/>
      <c r="JKQ268" s="0"/>
      <c r="JKR268" s="0"/>
      <c r="JKS268" s="0"/>
      <c r="JKT268" s="0"/>
      <c r="JKU268" s="0"/>
      <c r="JKV268" s="0"/>
      <c r="JKW268" s="0"/>
      <c r="JKX268" s="0"/>
      <c r="JKY268" s="0"/>
      <c r="JKZ268" s="0"/>
      <c r="JLA268" s="0"/>
      <c r="JLB268" s="0"/>
      <c r="JLC268" s="0"/>
      <c r="JLD268" s="0"/>
      <c r="JLE268" s="0"/>
      <c r="JLF268" s="0"/>
      <c r="JLG268" s="0"/>
      <c r="JLH268" s="0"/>
      <c r="JLI268" s="0"/>
      <c r="JLJ268" s="0"/>
      <c r="JLK268" s="0"/>
      <c r="JLL268" s="0"/>
      <c r="JLM268" s="0"/>
      <c r="JLN268" s="0"/>
      <c r="JLO268" s="0"/>
      <c r="JLP268" s="0"/>
      <c r="JLQ268" s="0"/>
      <c r="JLR268" s="0"/>
      <c r="JLS268" s="0"/>
      <c r="JLT268" s="0"/>
      <c r="JLU268" s="0"/>
      <c r="JLV268" s="0"/>
      <c r="JLW268" s="0"/>
      <c r="JLX268" s="0"/>
      <c r="JLY268" s="0"/>
      <c r="JLZ268" s="0"/>
      <c r="JMA268" s="0"/>
      <c r="JMB268" s="0"/>
      <c r="JMC268" s="0"/>
      <c r="JMD268" s="0"/>
      <c r="JME268" s="0"/>
      <c r="JMF268" s="0"/>
      <c r="JMG268" s="0"/>
      <c r="JMH268" s="0"/>
      <c r="JMI268" s="0"/>
      <c r="JMJ268" s="0"/>
      <c r="JMK268" s="0"/>
      <c r="JML268" s="0"/>
      <c r="JMM268" s="0"/>
      <c r="JMN268" s="0"/>
      <c r="JMO268" s="0"/>
      <c r="JMP268" s="0"/>
      <c r="JMQ268" s="0"/>
      <c r="JMR268" s="0"/>
      <c r="JMS268" s="0"/>
      <c r="JMT268" s="0"/>
      <c r="JMU268" s="0"/>
      <c r="JMV268" s="0"/>
      <c r="JMW268" s="0"/>
      <c r="JMX268" s="0"/>
      <c r="JMY268" s="0"/>
      <c r="JMZ268" s="0"/>
      <c r="JNA268" s="0"/>
      <c r="JNB268" s="0"/>
      <c r="JNC268" s="0"/>
      <c r="JND268" s="0"/>
      <c r="JNE268" s="0"/>
      <c r="JNF268" s="0"/>
      <c r="JNG268" s="0"/>
      <c r="JNH268" s="0"/>
      <c r="JNI268" s="0"/>
      <c r="JNJ268" s="0"/>
      <c r="JNK268" s="0"/>
      <c r="JNL268" s="0"/>
      <c r="JNM268" s="0"/>
      <c r="JNN268" s="0"/>
      <c r="JNO268" s="0"/>
      <c r="JNP268" s="0"/>
      <c r="JNQ268" s="0"/>
      <c r="JNR268" s="0"/>
      <c r="JNS268" s="0"/>
      <c r="JNT268" s="0"/>
      <c r="JNU268" s="0"/>
      <c r="JNV268" s="0"/>
      <c r="JNW268" s="0"/>
      <c r="JNX268" s="0"/>
      <c r="JNY268" s="0"/>
      <c r="JNZ268" s="0"/>
      <c r="JOA268" s="0"/>
      <c r="JOB268" s="0"/>
      <c r="JOC268" s="0"/>
      <c r="JOD268" s="0"/>
      <c r="JOE268" s="0"/>
      <c r="JOF268" s="0"/>
      <c r="JOG268" s="0"/>
      <c r="JOH268" s="0"/>
      <c r="JOI268" s="0"/>
      <c r="JOJ268" s="0"/>
      <c r="JOK268" s="0"/>
      <c r="JOL268" s="0"/>
      <c r="JOM268" s="0"/>
      <c r="JON268" s="0"/>
      <c r="JOO268" s="0"/>
      <c r="JOP268" s="0"/>
      <c r="JOQ268" s="0"/>
      <c r="JOR268" s="0"/>
      <c r="JOS268" s="0"/>
      <c r="JOT268" s="0"/>
      <c r="JOU268" s="0"/>
      <c r="JOV268" s="0"/>
      <c r="JOW268" s="0"/>
      <c r="JOX268" s="0"/>
      <c r="JOY268" s="0"/>
      <c r="JOZ268" s="0"/>
      <c r="JPA268" s="0"/>
      <c r="JPB268" s="0"/>
      <c r="JPC268" s="0"/>
      <c r="JPD268" s="0"/>
      <c r="JPE268" s="0"/>
      <c r="JPF268" s="0"/>
      <c r="JPG268" s="0"/>
      <c r="JPH268" s="0"/>
      <c r="JPI268" s="0"/>
      <c r="JPJ268" s="0"/>
      <c r="JPK268" s="0"/>
      <c r="JPL268" s="0"/>
      <c r="JPM268" s="0"/>
      <c r="JPN268" s="0"/>
      <c r="JPO268" s="0"/>
      <c r="JPP268" s="0"/>
      <c r="JPQ268" s="0"/>
      <c r="JPR268" s="0"/>
      <c r="JPS268" s="0"/>
      <c r="JPT268" s="0"/>
      <c r="JPU268" s="0"/>
      <c r="JPV268" s="0"/>
      <c r="JPW268" s="0"/>
      <c r="JPX268" s="0"/>
      <c r="JPY268" s="0"/>
      <c r="JPZ268" s="0"/>
      <c r="JQA268" s="0"/>
      <c r="JQB268" s="0"/>
      <c r="JQC268" s="0"/>
      <c r="JQD268" s="0"/>
      <c r="JQE268" s="0"/>
      <c r="JQF268" s="0"/>
      <c r="JQG268" s="0"/>
      <c r="JQH268" s="0"/>
      <c r="JQI268" s="0"/>
      <c r="JQJ268" s="0"/>
      <c r="JQK268" s="0"/>
      <c r="JQL268" s="0"/>
      <c r="JQM268" s="0"/>
      <c r="JQN268" s="0"/>
      <c r="JQO268" s="0"/>
      <c r="JQP268" s="0"/>
      <c r="JQQ268" s="0"/>
      <c r="JQR268" s="0"/>
      <c r="JQS268" s="0"/>
      <c r="JQT268" s="0"/>
      <c r="JQU268" s="0"/>
      <c r="JQV268" s="0"/>
      <c r="JQW268" s="0"/>
      <c r="JQX268" s="0"/>
      <c r="JQY268" s="0"/>
      <c r="JQZ268" s="0"/>
      <c r="JRA268" s="0"/>
      <c r="JRB268" s="0"/>
      <c r="JRC268" s="0"/>
      <c r="JRD268" s="0"/>
      <c r="JRE268" s="0"/>
      <c r="JRF268" s="0"/>
      <c r="JRG268" s="0"/>
      <c r="JRH268" s="0"/>
      <c r="JRI268" s="0"/>
      <c r="JRJ268" s="0"/>
      <c r="JRK268" s="0"/>
      <c r="JRL268" s="0"/>
      <c r="JRM268" s="0"/>
      <c r="JRN268" s="0"/>
      <c r="JRO268" s="0"/>
      <c r="JRP268" s="0"/>
      <c r="JRQ268" s="0"/>
      <c r="JRR268" s="0"/>
      <c r="JRS268" s="0"/>
      <c r="JRT268" s="0"/>
      <c r="JRU268" s="0"/>
      <c r="JRV268" s="0"/>
      <c r="JRW268" s="0"/>
      <c r="JRX268" s="0"/>
      <c r="JRY268" s="0"/>
      <c r="JRZ268" s="0"/>
      <c r="JSA268" s="0"/>
      <c r="JSB268" s="0"/>
      <c r="JSC268" s="0"/>
      <c r="JSD268" s="0"/>
      <c r="JSE268" s="0"/>
      <c r="JSF268" s="0"/>
      <c r="JSG268" s="0"/>
      <c r="JSH268" s="0"/>
      <c r="JSI268" s="0"/>
      <c r="JSJ268" s="0"/>
      <c r="JSK268" s="0"/>
      <c r="JSL268" s="0"/>
      <c r="JSM268" s="0"/>
      <c r="JSN268" s="0"/>
      <c r="JSO268" s="0"/>
      <c r="JSP268" s="0"/>
      <c r="JSQ268" s="0"/>
      <c r="JSR268" s="0"/>
      <c r="JSS268" s="0"/>
      <c r="JST268" s="0"/>
      <c r="JSU268" s="0"/>
      <c r="JSV268" s="0"/>
      <c r="JSW268" s="0"/>
      <c r="JSX268" s="0"/>
      <c r="JSY268" s="0"/>
      <c r="JSZ268" s="0"/>
      <c r="JTA268" s="0"/>
      <c r="JTB268" s="0"/>
      <c r="JTC268" s="0"/>
      <c r="JTD268" s="0"/>
      <c r="JTE268" s="0"/>
      <c r="JTF268" s="0"/>
      <c r="JTG268" s="0"/>
      <c r="JTH268" s="0"/>
      <c r="JTI268" s="0"/>
      <c r="JTJ268" s="0"/>
      <c r="JTK268" s="0"/>
      <c r="JTL268" s="0"/>
      <c r="JTM268" s="0"/>
      <c r="JTN268" s="0"/>
      <c r="JTO268" s="0"/>
      <c r="JTP268" s="0"/>
      <c r="JTQ268" s="0"/>
      <c r="JTR268" s="0"/>
      <c r="JTS268" s="0"/>
      <c r="JTT268" s="0"/>
      <c r="JTU268" s="0"/>
      <c r="JTV268" s="0"/>
      <c r="JTW268" s="0"/>
      <c r="JTX268" s="0"/>
      <c r="JTY268" s="0"/>
      <c r="JTZ268" s="0"/>
      <c r="JUA268" s="0"/>
      <c r="JUB268" s="0"/>
      <c r="JUC268" s="0"/>
      <c r="JUD268" s="0"/>
      <c r="JUE268" s="0"/>
      <c r="JUF268" s="0"/>
      <c r="JUG268" s="0"/>
      <c r="JUH268" s="0"/>
      <c r="JUI268" s="0"/>
      <c r="JUJ268" s="0"/>
      <c r="JUK268" s="0"/>
      <c r="JUL268" s="0"/>
      <c r="JUM268" s="0"/>
      <c r="JUN268" s="0"/>
      <c r="JUO268" s="0"/>
      <c r="JUP268" s="0"/>
      <c r="JUQ268" s="0"/>
      <c r="JUR268" s="0"/>
      <c r="JUS268" s="0"/>
      <c r="JUT268" s="0"/>
      <c r="JUU268" s="0"/>
      <c r="JUV268" s="0"/>
      <c r="JUW268" s="0"/>
      <c r="JUX268" s="0"/>
      <c r="JUY268" s="0"/>
      <c r="JUZ268" s="0"/>
      <c r="JVA268" s="0"/>
      <c r="JVB268" s="0"/>
      <c r="JVC268" s="0"/>
      <c r="JVD268" s="0"/>
      <c r="JVE268" s="0"/>
      <c r="JVF268" s="0"/>
      <c r="JVG268" s="0"/>
      <c r="JVH268" s="0"/>
      <c r="JVI268" s="0"/>
      <c r="JVJ268" s="0"/>
      <c r="JVK268" s="0"/>
      <c r="JVL268" s="0"/>
      <c r="JVM268" s="0"/>
      <c r="JVN268" s="0"/>
      <c r="JVO268" s="0"/>
      <c r="JVP268" s="0"/>
      <c r="JVQ268" s="0"/>
      <c r="JVR268" s="0"/>
      <c r="JVS268" s="0"/>
      <c r="JVT268" s="0"/>
      <c r="JVU268" s="0"/>
      <c r="JVV268" s="0"/>
      <c r="JVW268" s="0"/>
      <c r="JVX268" s="0"/>
      <c r="JVY268" s="0"/>
      <c r="JVZ268" s="0"/>
      <c r="JWA268" s="0"/>
      <c r="JWB268" s="0"/>
      <c r="JWC268" s="0"/>
      <c r="JWD268" s="0"/>
      <c r="JWE268" s="0"/>
      <c r="JWF268" s="0"/>
      <c r="JWG268" s="0"/>
      <c r="JWH268" s="0"/>
      <c r="JWI268" s="0"/>
      <c r="JWJ268" s="0"/>
      <c r="JWK268" s="0"/>
      <c r="JWL268" s="0"/>
      <c r="JWM268" s="0"/>
      <c r="JWN268" s="0"/>
      <c r="JWO268" s="0"/>
      <c r="JWP268" s="0"/>
      <c r="JWQ268" s="0"/>
      <c r="JWR268" s="0"/>
      <c r="JWS268" s="0"/>
      <c r="JWT268" s="0"/>
      <c r="JWU268" s="0"/>
      <c r="JWV268" s="0"/>
      <c r="JWW268" s="0"/>
      <c r="JWX268" s="0"/>
      <c r="JWY268" s="0"/>
      <c r="JWZ268" s="0"/>
      <c r="JXA268" s="0"/>
      <c r="JXB268" s="0"/>
      <c r="JXC268" s="0"/>
      <c r="JXD268" s="0"/>
      <c r="JXE268" s="0"/>
      <c r="JXF268" s="0"/>
      <c r="JXG268" s="0"/>
      <c r="JXH268" s="0"/>
      <c r="JXI268" s="0"/>
      <c r="JXJ268" s="0"/>
      <c r="JXK268" s="0"/>
      <c r="JXL268" s="0"/>
      <c r="JXM268" s="0"/>
      <c r="JXN268" s="0"/>
      <c r="JXO268" s="0"/>
      <c r="JXP268" s="0"/>
      <c r="JXQ268" s="0"/>
      <c r="JXR268" s="0"/>
      <c r="JXS268" s="0"/>
      <c r="JXT268" s="0"/>
      <c r="JXU268" s="0"/>
      <c r="JXV268" s="0"/>
      <c r="JXW268" s="0"/>
      <c r="JXX268" s="0"/>
      <c r="JXY268" s="0"/>
      <c r="JXZ268" s="0"/>
      <c r="JYA268" s="0"/>
      <c r="JYB268" s="0"/>
      <c r="JYC268" s="0"/>
      <c r="JYD268" s="0"/>
      <c r="JYE268" s="0"/>
      <c r="JYF268" s="0"/>
      <c r="JYG268" s="0"/>
      <c r="JYH268" s="0"/>
      <c r="JYI268" s="0"/>
      <c r="JYJ268" s="0"/>
      <c r="JYK268" s="0"/>
      <c r="JYL268" s="0"/>
      <c r="JYM268" s="0"/>
      <c r="JYN268" s="0"/>
      <c r="JYO268" s="0"/>
      <c r="JYP268" s="0"/>
      <c r="JYQ268" s="0"/>
      <c r="JYR268" s="0"/>
      <c r="JYS268" s="0"/>
      <c r="JYT268" s="0"/>
      <c r="JYU268" s="0"/>
      <c r="JYV268" s="0"/>
      <c r="JYW268" s="0"/>
      <c r="JYX268" s="0"/>
      <c r="JYY268" s="0"/>
      <c r="JYZ268" s="0"/>
      <c r="JZA268" s="0"/>
      <c r="JZB268" s="0"/>
      <c r="JZC268" s="0"/>
      <c r="JZD268" s="0"/>
      <c r="JZE268" s="0"/>
      <c r="JZF268" s="0"/>
      <c r="JZG268" s="0"/>
      <c r="JZH268" s="0"/>
      <c r="JZI268" s="0"/>
      <c r="JZJ268" s="0"/>
      <c r="JZK268" s="0"/>
      <c r="JZL268" s="0"/>
      <c r="JZM268" s="0"/>
      <c r="JZN268" s="0"/>
      <c r="JZO268" s="0"/>
      <c r="JZP268" s="0"/>
      <c r="JZQ268" s="0"/>
      <c r="JZR268" s="0"/>
      <c r="JZS268" s="0"/>
      <c r="JZT268" s="0"/>
      <c r="JZU268" s="0"/>
      <c r="JZV268" s="0"/>
      <c r="JZW268" s="0"/>
      <c r="JZX268" s="0"/>
      <c r="JZY268" s="0"/>
      <c r="JZZ268" s="0"/>
      <c r="KAA268" s="0"/>
      <c r="KAB268" s="0"/>
      <c r="KAC268" s="0"/>
      <c r="KAD268" s="0"/>
      <c r="KAE268" s="0"/>
      <c r="KAF268" s="0"/>
      <c r="KAG268" s="0"/>
      <c r="KAH268" s="0"/>
      <c r="KAI268" s="0"/>
      <c r="KAJ268" s="0"/>
      <c r="KAK268" s="0"/>
      <c r="KAL268" s="0"/>
      <c r="KAM268" s="0"/>
      <c r="KAN268" s="0"/>
      <c r="KAO268" s="0"/>
      <c r="KAP268" s="0"/>
      <c r="KAQ268" s="0"/>
      <c r="KAR268" s="0"/>
      <c r="KAS268" s="0"/>
      <c r="KAT268" s="0"/>
      <c r="KAU268" s="0"/>
      <c r="KAV268" s="0"/>
      <c r="KAW268" s="0"/>
      <c r="KAX268" s="0"/>
      <c r="KAY268" s="0"/>
      <c r="KAZ268" s="0"/>
      <c r="KBA268" s="0"/>
      <c r="KBB268" s="0"/>
      <c r="KBC268" s="0"/>
      <c r="KBD268" s="0"/>
      <c r="KBE268" s="0"/>
      <c r="KBF268" s="0"/>
      <c r="KBG268" s="0"/>
      <c r="KBH268" s="0"/>
      <c r="KBI268" s="0"/>
      <c r="KBJ268" s="0"/>
      <c r="KBK268" s="0"/>
      <c r="KBL268" s="0"/>
      <c r="KBM268" s="0"/>
      <c r="KBN268" s="0"/>
      <c r="KBO268" s="0"/>
      <c r="KBP268" s="0"/>
      <c r="KBQ268" s="0"/>
      <c r="KBR268" s="0"/>
      <c r="KBS268" s="0"/>
      <c r="KBT268" s="0"/>
      <c r="KBU268" s="0"/>
      <c r="KBV268" s="0"/>
      <c r="KBW268" s="0"/>
      <c r="KBX268" s="0"/>
      <c r="KBY268" s="0"/>
      <c r="KBZ268" s="0"/>
      <c r="KCA268" s="0"/>
      <c r="KCB268" s="0"/>
      <c r="KCC268" s="0"/>
      <c r="KCD268" s="0"/>
      <c r="KCE268" s="0"/>
      <c r="KCF268" s="0"/>
      <c r="KCG268" s="0"/>
      <c r="KCH268" s="0"/>
      <c r="KCI268" s="0"/>
      <c r="KCJ268" s="0"/>
      <c r="KCK268" s="0"/>
      <c r="KCL268" s="0"/>
      <c r="KCM268" s="0"/>
      <c r="KCN268" s="0"/>
      <c r="KCO268" s="0"/>
      <c r="KCP268" s="0"/>
      <c r="KCQ268" s="0"/>
      <c r="KCR268" s="0"/>
      <c r="KCS268" s="0"/>
      <c r="KCT268" s="0"/>
      <c r="KCU268" s="0"/>
      <c r="KCV268" s="0"/>
      <c r="KCW268" s="0"/>
      <c r="KCX268" s="0"/>
      <c r="KCY268" s="0"/>
      <c r="KCZ268" s="0"/>
      <c r="KDA268" s="0"/>
      <c r="KDB268" s="0"/>
      <c r="KDC268" s="0"/>
      <c r="KDD268" s="0"/>
      <c r="KDE268" s="0"/>
      <c r="KDF268" s="0"/>
      <c r="KDG268" s="0"/>
      <c r="KDH268" s="0"/>
      <c r="KDI268" s="0"/>
      <c r="KDJ268" s="0"/>
      <c r="KDK268" s="0"/>
      <c r="KDL268" s="0"/>
      <c r="KDM268" s="0"/>
      <c r="KDN268" s="0"/>
      <c r="KDO268" s="0"/>
      <c r="KDP268" s="0"/>
      <c r="KDQ268" s="0"/>
      <c r="KDR268" s="0"/>
      <c r="KDS268" s="0"/>
      <c r="KDT268" s="0"/>
      <c r="KDU268" s="0"/>
      <c r="KDV268" s="0"/>
      <c r="KDW268" s="0"/>
      <c r="KDX268" s="0"/>
      <c r="KDY268" s="0"/>
      <c r="KDZ268" s="0"/>
      <c r="KEA268" s="0"/>
      <c r="KEB268" s="0"/>
      <c r="KEC268" s="0"/>
      <c r="KED268" s="0"/>
      <c r="KEE268" s="0"/>
      <c r="KEF268" s="0"/>
      <c r="KEG268" s="0"/>
      <c r="KEH268" s="0"/>
      <c r="KEI268" s="0"/>
      <c r="KEJ268" s="0"/>
      <c r="KEK268" s="0"/>
      <c r="KEL268" s="0"/>
      <c r="KEM268" s="0"/>
      <c r="KEN268" s="0"/>
      <c r="KEO268" s="0"/>
      <c r="KEP268" s="0"/>
      <c r="KEQ268" s="0"/>
      <c r="KER268" s="0"/>
      <c r="KES268" s="0"/>
      <c r="KET268" s="0"/>
      <c r="KEU268" s="0"/>
      <c r="KEV268" s="0"/>
      <c r="KEW268" s="0"/>
      <c r="KEX268" s="0"/>
      <c r="KEY268" s="0"/>
      <c r="KEZ268" s="0"/>
      <c r="KFA268" s="0"/>
      <c r="KFB268" s="0"/>
      <c r="KFC268" s="0"/>
      <c r="KFD268" s="0"/>
      <c r="KFE268" s="0"/>
      <c r="KFF268" s="0"/>
      <c r="KFG268" s="0"/>
      <c r="KFH268" s="0"/>
      <c r="KFI268" s="0"/>
      <c r="KFJ268" s="0"/>
      <c r="KFK268" s="0"/>
      <c r="KFL268" s="0"/>
      <c r="KFM268" s="0"/>
      <c r="KFN268" s="0"/>
      <c r="KFO268" s="0"/>
      <c r="KFP268" s="0"/>
      <c r="KFQ268" s="0"/>
      <c r="KFR268" s="0"/>
      <c r="KFS268" s="0"/>
      <c r="KFT268" s="0"/>
      <c r="KFU268" s="0"/>
      <c r="KFV268" s="0"/>
      <c r="KFW268" s="0"/>
      <c r="KFX268" s="0"/>
      <c r="KFY268" s="0"/>
      <c r="KFZ268" s="0"/>
      <c r="KGA268" s="0"/>
      <c r="KGB268" s="0"/>
      <c r="KGC268" s="0"/>
      <c r="KGD268" s="0"/>
      <c r="KGE268" s="0"/>
      <c r="KGF268" s="0"/>
      <c r="KGG268" s="0"/>
      <c r="KGH268" s="0"/>
      <c r="KGI268" s="0"/>
      <c r="KGJ268" s="0"/>
      <c r="KGK268" s="0"/>
      <c r="KGL268" s="0"/>
      <c r="KGM268" s="0"/>
      <c r="KGN268" s="0"/>
      <c r="KGO268" s="0"/>
      <c r="KGP268" s="0"/>
      <c r="KGQ268" s="0"/>
      <c r="KGR268" s="0"/>
      <c r="KGS268" s="0"/>
      <c r="KGT268" s="0"/>
      <c r="KGU268" s="0"/>
      <c r="KGV268" s="0"/>
      <c r="KGW268" s="0"/>
      <c r="KGX268" s="0"/>
      <c r="KGY268" s="0"/>
      <c r="KGZ268" s="0"/>
      <c r="KHA268" s="0"/>
      <c r="KHB268" s="0"/>
      <c r="KHC268" s="0"/>
      <c r="KHD268" s="0"/>
      <c r="KHE268" s="0"/>
      <c r="KHF268" s="0"/>
      <c r="KHG268" s="0"/>
      <c r="KHH268" s="0"/>
      <c r="KHI268" s="0"/>
      <c r="KHJ268" s="0"/>
      <c r="KHK268" s="0"/>
      <c r="KHL268" s="0"/>
      <c r="KHM268" s="0"/>
      <c r="KHN268" s="0"/>
      <c r="KHO268" s="0"/>
      <c r="KHP268" s="0"/>
      <c r="KHQ268" s="0"/>
      <c r="KHR268" s="0"/>
      <c r="KHS268" s="0"/>
      <c r="KHT268" s="0"/>
      <c r="KHU268" s="0"/>
      <c r="KHV268" s="0"/>
      <c r="KHW268" s="0"/>
      <c r="KHX268" s="0"/>
      <c r="KHY268" s="0"/>
      <c r="KHZ268" s="0"/>
      <c r="KIA268" s="0"/>
      <c r="KIB268" s="0"/>
      <c r="KIC268" s="0"/>
      <c r="KID268" s="0"/>
      <c r="KIE268" s="0"/>
      <c r="KIF268" s="0"/>
      <c r="KIG268" s="0"/>
      <c r="KIH268" s="0"/>
      <c r="KII268" s="0"/>
      <c r="KIJ268" s="0"/>
      <c r="KIK268" s="0"/>
      <c r="KIL268" s="0"/>
      <c r="KIM268" s="0"/>
      <c r="KIN268" s="0"/>
      <c r="KIO268" s="0"/>
      <c r="KIP268" s="0"/>
      <c r="KIQ268" s="0"/>
      <c r="KIR268" s="0"/>
      <c r="KIS268" s="0"/>
      <c r="KIT268" s="0"/>
      <c r="KIU268" s="0"/>
      <c r="KIV268" s="0"/>
      <c r="KIW268" s="0"/>
      <c r="KIX268" s="0"/>
      <c r="KIY268" s="0"/>
      <c r="KIZ268" s="0"/>
      <c r="KJA268" s="0"/>
      <c r="KJB268" s="0"/>
      <c r="KJC268" s="0"/>
      <c r="KJD268" s="0"/>
      <c r="KJE268" s="0"/>
      <c r="KJF268" s="0"/>
      <c r="KJG268" s="0"/>
      <c r="KJH268" s="0"/>
      <c r="KJI268" s="0"/>
      <c r="KJJ268" s="0"/>
      <c r="KJK268" s="0"/>
      <c r="KJL268" s="0"/>
      <c r="KJM268" s="0"/>
      <c r="KJN268" s="0"/>
      <c r="KJO268" s="0"/>
      <c r="KJP268" s="0"/>
      <c r="KJQ268" s="0"/>
      <c r="KJR268" s="0"/>
      <c r="KJS268" s="0"/>
      <c r="KJT268" s="0"/>
      <c r="KJU268" s="0"/>
      <c r="KJV268" s="0"/>
      <c r="KJW268" s="0"/>
      <c r="KJX268" s="0"/>
      <c r="KJY268" s="0"/>
      <c r="KJZ268" s="0"/>
      <c r="KKA268" s="0"/>
      <c r="KKB268" s="0"/>
      <c r="KKC268" s="0"/>
      <c r="KKD268" s="0"/>
      <c r="KKE268" s="0"/>
      <c r="KKF268" s="0"/>
      <c r="KKG268" s="0"/>
      <c r="KKH268" s="0"/>
      <c r="KKI268" s="0"/>
      <c r="KKJ268" s="0"/>
      <c r="KKK268" s="0"/>
      <c r="KKL268" s="0"/>
      <c r="KKM268" s="0"/>
      <c r="KKN268" s="0"/>
      <c r="KKO268" s="0"/>
      <c r="KKP268" s="0"/>
      <c r="KKQ268" s="0"/>
      <c r="KKR268" s="0"/>
      <c r="KKS268" s="0"/>
      <c r="KKT268" s="0"/>
      <c r="KKU268" s="0"/>
      <c r="KKV268" s="0"/>
      <c r="KKW268" s="0"/>
      <c r="KKX268" s="0"/>
      <c r="KKY268" s="0"/>
      <c r="KKZ268" s="0"/>
      <c r="KLA268" s="0"/>
      <c r="KLB268" s="0"/>
      <c r="KLC268" s="0"/>
      <c r="KLD268" s="0"/>
      <c r="KLE268" s="0"/>
      <c r="KLF268" s="0"/>
      <c r="KLG268" s="0"/>
      <c r="KLH268" s="0"/>
      <c r="KLI268" s="0"/>
      <c r="KLJ268" s="0"/>
      <c r="KLK268" s="0"/>
      <c r="KLL268" s="0"/>
      <c r="KLM268" s="0"/>
      <c r="KLN268" s="0"/>
      <c r="KLO268" s="0"/>
      <c r="KLP268" s="0"/>
      <c r="KLQ268" s="0"/>
      <c r="KLR268" s="0"/>
      <c r="KLS268" s="0"/>
      <c r="KLT268" s="0"/>
      <c r="KLU268" s="0"/>
      <c r="KLV268" s="0"/>
      <c r="KLW268" s="0"/>
      <c r="KLX268" s="0"/>
      <c r="KLY268" s="0"/>
      <c r="KLZ268" s="0"/>
      <c r="KMA268" s="0"/>
      <c r="KMB268" s="0"/>
      <c r="KMC268" s="0"/>
      <c r="KMD268" s="0"/>
      <c r="KME268" s="0"/>
      <c r="KMF268" s="0"/>
      <c r="KMG268" s="0"/>
      <c r="KMH268" s="0"/>
      <c r="KMI268" s="0"/>
      <c r="KMJ268" s="0"/>
      <c r="KMK268" s="0"/>
      <c r="KML268" s="0"/>
      <c r="KMM268" s="0"/>
      <c r="KMN268" s="0"/>
      <c r="KMO268" s="0"/>
      <c r="KMP268" s="0"/>
      <c r="KMQ268" s="0"/>
      <c r="KMR268" s="0"/>
      <c r="KMS268" s="0"/>
      <c r="KMT268" s="0"/>
      <c r="KMU268" s="0"/>
      <c r="KMV268" s="0"/>
      <c r="KMW268" s="0"/>
      <c r="KMX268" s="0"/>
      <c r="KMY268" s="0"/>
      <c r="KMZ268" s="0"/>
      <c r="KNA268" s="0"/>
      <c r="KNB268" s="0"/>
      <c r="KNC268" s="0"/>
      <c r="KND268" s="0"/>
      <c r="KNE268" s="0"/>
      <c r="KNF268" s="0"/>
      <c r="KNG268" s="0"/>
      <c r="KNH268" s="0"/>
      <c r="KNI268" s="0"/>
      <c r="KNJ268" s="0"/>
      <c r="KNK268" s="0"/>
      <c r="KNL268" s="0"/>
      <c r="KNM268" s="0"/>
      <c r="KNN268" s="0"/>
      <c r="KNO268" s="0"/>
      <c r="KNP268" s="0"/>
      <c r="KNQ268" s="0"/>
      <c r="KNR268" s="0"/>
      <c r="KNS268" s="0"/>
      <c r="KNT268" s="0"/>
      <c r="KNU268" s="0"/>
      <c r="KNV268" s="0"/>
      <c r="KNW268" s="0"/>
      <c r="KNX268" s="0"/>
      <c r="KNY268" s="0"/>
      <c r="KNZ268" s="0"/>
      <c r="KOA268" s="0"/>
      <c r="KOB268" s="0"/>
      <c r="KOC268" s="0"/>
      <c r="KOD268" s="0"/>
      <c r="KOE268" s="0"/>
      <c r="KOF268" s="0"/>
      <c r="KOG268" s="0"/>
      <c r="KOH268" s="0"/>
      <c r="KOI268" s="0"/>
      <c r="KOJ268" s="0"/>
      <c r="KOK268" s="0"/>
      <c r="KOL268" s="0"/>
      <c r="KOM268" s="0"/>
      <c r="KON268" s="0"/>
      <c r="KOO268" s="0"/>
      <c r="KOP268" s="0"/>
      <c r="KOQ268" s="0"/>
      <c r="KOR268" s="0"/>
      <c r="KOS268" s="0"/>
      <c r="KOT268" s="0"/>
      <c r="KOU268" s="0"/>
      <c r="KOV268" s="0"/>
      <c r="KOW268" s="0"/>
      <c r="KOX268" s="0"/>
      <c r="KOY268" s="0"/>
      <c r="KOZ268" s="0"/>
      <c r="KPA268" s="0"/>
      <c r="KPB268" s="0"/>
      <c r="KPC268" s="0"/>
      <c r="KPD268" s="0"/>
      <c r="KPE268" s="0"/>
      <c r="KPF268" s="0"/>
      <c r="KPG268" s="0"/>
      <c r="KPH268" s="0"/>
      <c r="KPI268" s="0"/>
      <c r="KPJ268" s="0"/>
      <c r="KPK268" s="0"/>
      <c r="KPL268" s="0"/>
      <c r="KPM268" s="0"/>
      <c r="KPN268" s="0"/>
      <c r="KPO268" s="0"/>
      <c r="KPP268" s="0"/>
      <c r="KPQ268" s="0"/>
      <c r="KPR268" s="0"/>
      <c r="KPS268" s="0"/>
      <c r="KPT268" s="0"/>
      <c r="KPU268" s="0"/>
      <c r="KPV268" s="0"/>
      <c r="KPW268" s="0"/>
      <c r="KPX268" s="0"/>
      <c r="KPY268" s="0"/>
      <c r="KPZ268" s="0"/>
      <c r="KQA268" s="0"/>
      <c r="KQB268" s="0"/>
      <c r="KQC268" s="0"/>
      <c r="KQD268" s="0"/>
      <c r="KQE268" s="0"/>
      <c r="KQF268" s="0"/>
      <c r="KQG268" s="0"/>
      <c r="KQH268" s="0"/>
      <c r="KQI268" s="0"/>
      <c r="KQJ268" s="0"/>
      <c r="KQK268" s="0"/>
      <c r="KQL268" s="0"/>
      <c r="KQM268" s="0"/>
      <c r="KQN268" s="0"/>
      <c r="KQO268" s="0"/>
      <c r="KQP268" s="0"/>
      <c r="KQQ268" s="0"/>
      <c r="KQR268" s="0"/>
      <c r="KQS268" s="0"/>
      <c r="KQT268" s="0"/>
      <c r="KQU268" s="0"/>
      <c r="KQV268" s="0"/>
      <c r="KQW268" s="0"/>
      <c r="KQX268" s="0"/>
      <c r="KQY268" s="0"/>
      <c r="KQZ268" s="0"/>
      <c r="KRA268" s="0"/>
      <c r="KRB268" s="0"/>
      <c r="KRC268" s="0"/>
      <c r="KRD268" s="0"/>
      <c r="KRE268" s="0"/>
      <c r="KRF268" s="0"/>
      <c r="KRG268" s="0"/>
      <c r="KRH268" s="0"/>
      <c r="KRI268" s="0"/>
      <c r="KRJ268" s="0"/>
      <c r="KRK268" s="0"/>
      <c r="KRL268" s="0"/>
      <c r="KRM268" s="0"/>
      <c r="KRN268" s="0"/>
      <c r="KRO268" s="0"/>
      <c r="KRP268" s="0"/>
      <c r="KRQ268" s="0"/>
      <c r="KRR268" s="0"/>
      <c r="KRS268" s="0"/>
      <c r="KRT268" s="0"/>
      <c r="KRU268" s="0"/>
      <c r="KRV268" s="0"/>
      <c r="KRW268" s="0"/>
      <c r="KRX268" s="0"/>
      <c r="KRY268" s="0"/>
      <c r="KRZ268" s="0"/>
      <c r="KSA268" s="0"/>
      <c r="KSB268" s="0"/>
      <c r="KSC268" s="0"/>
      <c r="KSD268" s="0"/>
      <c r="KSE268" s="0"/>
      <c r="KSF268" s="0"/>
      <c r="KSG268" s="0"/>
      <c r="KSH268" s="0"/>
      <c r="KSI268" s="0"/>
      <c r="KSJ268" s="0"/>
      <c r="KSK268" s="0"/>
      <c r="KSL268" s="0"/>
      <c r="KSM268" s="0"/>
      <c r="KSN268" s="0"/>
      <c r="KSO268" s="0"/>
      <c r="KSP268" s="0"/>
      <c r="KSQ268" s="0"/>
      <c r="KSR268" s="0"/>
      <c r="KSS268" s="0"/>
      <c r="KST268" s="0"/>
      <c r="KSU268" s="0"/>
      <c r="KSV268" s="0"/>
      <c r="KSW268" s="0"/>
      <c r="KSX268" s="0"/>
      <c r="KSY268" s="0"/>
      <c r="KSZ268" s="0"/>
      <c r="KTA268" s="0"/>
      <c r="KTB268" s="0"/>
      <c r="KTC268" s="0"/>
      <c r="KTD268" s="0"/>
      <c r="KTE268" s="0"/>
      <c r="KTF268" s="0"/>
      <c r="KTG268" s="0"/>
      <c r="KTH268" s="0"/>
      <c r="KTI268" s="0"/>
      <c r="KTJ268" s="0"/>
      <c r="KTK268" s="0"/>
      <c r="KTL268" s="0"/>
      <c r="KTM268" s="0"/>
      <c r="KTN268" s="0"/>
      <c r="KTO268" s="0"/>
      <c r="KTP268" s="0"/>
      <c r="KTQ268" s="0"/>
      <c r="KTR268" s="0"/>
      <c r="KTS268" s="0"/>
      <c r="KTT268" s="0"/>
      <c r="KTU268" s="0"/>
      <c r="KTV268" s="0"/>
      <c r="KTW268" s="0"/>
      <c r="KTX268" s="0"/>
      <c r="KTY268" s="0"/>
      <c r="KTZ268" s="0"/>
      <c r="KUA268" s="0"/>
      <c r="KUB268" s="0"/>
      <c r="KUC268" s="0"/>
      <c r="KUD268" s="0"/>
      <c r="KUE268" s="0"/>
      <c r="KUF268" s="0"/>
      <c r="KUG268" s="0"/>
      <c r="KUH268" s="0"/>
      <c r="KUI268" s="0"/>
      <c r="KUJ268" s="0"/>
      <c r="KUK268" s="0"/>
      <c r="KUL268" s="0"/>
      <c r="KUM268" s="0"/>
      <c r="KUN268" s="0"/>
      <c r="KUO268" s="0"/>
      <c r="KUP268" s="0"/>
      <c r="KUQ268" s="0"/>
      <c r="KUR268" s="0"/>
      <c r="KUS268" s="0"/>
      <c r="KUT268" s="0"/>
      <c r="KUU268" s="0"/>
      <c r="KUV268" s="0"/>
      <c r="KUW268" s="0"/>
      <c r="KUX268" s="0"/>
      <c r="KUY268" s="0"/>
      <c r="KUZ268" s="0"/>
      <c r="KVA268" s="0"/>
      <c r="KVB268" s="0"/>
      <c r="KVC268" s="0"/>
      <c r="KVD268" s="0"/>
      <c r="KVE268" s="0"/>
      <c r="KVF268" s="0"/>
      <c r="KVG268" s="0"/>
      <c r="KVH268" s="0"/>
      <c r="KVI268" s="0"/>
      <c r="KVJ268" s="0"/>
      <c r="KVK268" s="0"/>
      <c r="KVL268" s="0"/>
      <c r="KVM268" s="0"/>
      <c r="KVN268" s="0"/>
      <c r="KVO268" s="0"/>
      <c r="KVP268" s="0"/>
      <c r="KVQ268" s="0"/>
      <c r="KVR268" s="0"/>
      <c r="KVS268" s="0"/>
      <c r="KVT268" s="0"/>
      <c r="KVU268" s="0"/>
      <c r="KVV268" s="0"/>
      <c r="KVW268" s="0"/>
      <c r="KVX268" s="0"/>
      <c r="KVY268" s="0"/>
      <c r="KVZ268" s="0"/>
      <c r="KWA268" s="0"/>
      <c r="KWB268" s="0"/>
      <c r="KWC268" s="0"/>
      <c r="KWD268" s="0"/>
      <c r="KWE268" s="0"/>
      <c r="KWF268" s="0"/>
      <c r="KWG268" s="0"/>
      <c r="KWH268" s="0"/>
      <c r="KWI268" s="0"/>
      <c r="KWJ268" s="0"/>
      <c r="KWK268" s="0"/>
      <c r="KWL268" s="0"/>
      <c r="KWM268" s="0"/>
      <c r="KWN268" s="0"/>
      <c r="KWO268" s="0"/>
      <c r="KWP268" s="0"/>
      <c r="KWQ268" s="0"/>
      <c r="KWR268" s="0"/>
      <c r="KWS268" s="0"/>
      <c r="KWT268" s="0"/>
      <c r="KWU268" s="0"/>
      <c r="KWV268" s="0"/>
      <c r="KWW268" s="0"/>
      <c r="KWX268" s="0"/>
      <c r="KWY268" s="0"/>
      <c r="KWZ268" s="0"/>
      <c r="KXA268" s="0"/>
      <c r="KXB268" s="0"/>
      <c r="KXC268" s="0"/>
      <c r="KXD268" s="0"/>
      <c r="KXE268" s="0"/>
      <c r="KXF268" s="0"/>
      <c r="KXG268" s="0"/>
      <c r="KXH268" s="0"/>
      <c r="KXI268" s="0"/>
      <c r="KXJ268" s="0"/>
      <c r="KXK268" s="0"/>
      <c r="KXL268" s="0"/>
      <c r="KXM268" s="0"/>
      <c r="KXN268" s="0"/>
      <c r="KXO268" s="0"/>
      <c r="KXP268" s="0"/>
      <c r="KXQ268" s="0"/>
      <c r="KXR268" s="0"/>
      <c r="KXS268" s="0"/>
      <c r="KXT268" s="0"/>
      <c r="KXU268" s="0"/>
      <c r="KXV268" s="0"/>
      <c r="KXW268" s="0"/>
      <c r="KXX268" s="0"/>
      <c r="KXY268" s="0"/>
      <c r="KXZ268" s="0"/>
      <c r="KYA268" s="0"/>
      <c r="KYB268" s="0"/>
      <c r="KYC268" s="0"/>
      <c r="KYD268" s="0"/>
      <c r="KYE268" s="0"/>
      <c r="KYF268" s="0"/>
      <c r="KYG268" s="0"/>
      <c r="KYH268" s="0"/>
      <c r="KYI268" s="0"/>
      <c r="KYJ268" s="0"/>
      <c r="KYK268" s="0"/>
      <c r="KYL268" s="0"/>
      <c r="KYM268" s="0"/>
      <c r="KYN268" s="0"/>
      <c r="KYO268" s="0"/>
      <c r="KYP268" s="0"/>
      <c r="KYQ268" s="0"/>
      <c r="KYR268" s="0"/>
      <c r="KYS268" s="0"/>
      <c r="KYT268" s="0"/>
      <c r="KYU268" s="0"/>
      <c r="KYV268" s="0"/>
      <c r="KYW268" s="0"/>
      <c r="KYX268" s="0"/>
      <c r="KYY268" s="0"/>
      <c r="KYZ268" s="0"/>
      <c r="KZA268" s="0"/>
      <c r="KZB268" s="0"/>
      <c r="KZC268" s="0"/>
      <c r="KZD268" s="0"/>
      <c r="KZE268" s="0"/>
      <c r="KZF268" s="0"/>
      <c r="KZG268" s="0"/>
      <c r="KZH268" s="0"/>
      <c r="KZI268" s="0"/>
      <c r="KZJ268" s="0"/>
      <c r="KZK268" s="0"/>
      <c r="KZL268" s="0"/>
      <c r="KZM268" s="0"/>
      <c r="KZN268" s="0"/>
      <c r="KZO268" s="0"/>
      <c r="KZP268" s="0"/>
      <c r="KZQ268" s="0"/>
      <c r="KZR268" s="0"/>
      <c r="KZS268" s="0"/>
      <c r="KZT268" s="0"/>
      <c r="KZU268" s="0"/>
      <c r="KZV268" s="0"/>
      <c r="KZW268" s="0"/>
      <c r="KZX268" s="0"/>
      <c r="KZY268" s="0"/>
      <c r="KZZ268" s="0"/>
      <c r="LAA268" s="0"/>
      <c r="LAB268" s="0"/>
      <c r="LAC268" s="0"/>
      <c r="LAD268" s="0"/>
      <c r="LAE268" s="0"/>
      <c r="LAF268" s="0"/>
      <c r="LAG268" s="0"/>
      <c r="LAH268" s="0"/>
      <c r="LAI268" s="0"/>
      <c r="LAJ268" s="0"/>
      <c r="LAK268" s="0"/>
      <c r="LAL268" s="0"/>
      <c r="LAM268" s="0"/>
      <c r="LAN268" s="0"/>
      <c r="LAO268" s="0"/>
      <c r="LAP268" s="0"/>
      <c r="LAQ268" s="0"/>
      <c r="LAR268" s="0"/>
      <c r="LAS268" s="0"/>
      <c r="LAT268" s="0"/>
      <c r="LAU268" s="0"/>
      <c r="LAV268" s="0"/>
      <c r="LAW268" s="0"/>
      <c r="LAX268" s="0"/>
      <c r="LAY268" s="0"/>
      <c r="LAZ268" s="0"/>
      <c r="LBA268" s="0"/>
      <c r="LBB268" s="0"/>
      <c r="LBC268" s="0"/>
      <c r="LBD268" s="0"/>
      <c r="LBE268" s="0"/>
      <c r="LBF268" s="0"/>
      <c r="LBG268" s="0"/>
      <c r="LBH268" s="0"/>
      <c r="LBI268" s="0"/>
      <c r="LBJ268" s="0"/>
      <c r="LBK268" s="0"/>
      <c r="LBL268" s="0"/>
      <c r="LBM268" s="0"/>
      <c r="LBN268" s="0"/>
      <c r="LBO268" s="0"/>
      <c r="LBP268" s="0"/>
      <c r="LBQ268" s="0"/>
      <c r="LBR268" s="0"/>
      <c r="LBS268" s="0"/>
      <c r="LBT268" s="0"/>
      <c r="LBU268" s="0"/>
      <c r="LBV268" s="0"/>
      <c r="LBW268" s="0"/>
      <c r="LBX268" s="0"/>
      <c r="LBY268" s="0"/>
      <c r="LBZ268" s="0"/>
      <c r="LCA268" s="0"/>
      <c r="LCB268" s="0"/>
      <c r="LCC268" s="0"/>
      <c r="LCD268" s="0"/>
      <c r="LCE268" s="0"/>
      <c r="LCF268" s="0"/>
      <c r="LCG268" s="0"/>
      <c r="LCH268" s="0"/>
      <c r="LCI268" s="0"/>
      <c r="LCJ268" s="0"/>
      <c r="LCK268" s="0"/>
      <c r="LCL268" s="0"/>
      <c r="LCM268" s="0"/>
      <c r="LCN268" s="0"/>
      <c r="LCO268" s="0"/>
      <c r="LCP268" s="0"/>
      <c r="LCQ268" s="0"/>
      <c r="LCR268" s="0"/>
      <c r="LCS268" s="0"/>
      <c r="LCT268" s="0"/>
      <c r="LCU268" s="0"/>
      <c r="LCV268" s="0"/>
      <c r="LCW268" s="0"/>
      <c r="LCX268" s="0"/>
      <c r="LCY268" s="0"/>
      <c r="LCZ268" s="0"/>
      <c r="LDA268" s="0"/>
      <c r="LDB268" s="0"/>
      <c r="LDC268" s="0"/>
      <c r="LDD268" s="0"/>
      <c r="LDE268" s="0"/>
      <c r="LDF268" s="0"/>
      <c r="LDG268" s="0"/>
      <c r="LDH268" s="0"/>
      <c r="LDI268" s="0"/>
      <c r="LDJ268" s="0"/>
      <c r="LDK268" s="0"/>
      <c r="LDL268" s="0"/>
      <c r="LDM268" s="0"/>
      <c r="LDN268" s="0"/>
      <c r="LDO268" s="0"/>
      <c r="LDP268" s="0"/>
      <c r="LDQ268" s="0"/>
      <c r="LDR268" s="0"/>
      <c r="LDS268" s="0"/>
      <c r="LDT268" s="0"/>
      <c r="LDU268" s="0"/>
      <c r="LDV268" s="0"/>
      <c r="LDW268" s="0"/>
      <c r="LDX268" s="0"/>
      <c r="LDY268" s="0"/>
      <c r="LDZ268" s="0"/>
      <c r="LEA268" s="0"/>
      <c r="LEB268" s="0"/>
      <c r="LEC268" s="0"/>
      <c r="LED268" s="0"/>
      <c r="LEE268" s="0"/>
      <c r="LEF268" s="0"/>
      <c r="LEG268" s="0"/>
      <c r="LEH268" s="0"/>
      <c r="LEI268" s="0"/>
      <c r="LEJ268" s="0"/>
      <c r="LEK268" s="0"/>
      <c r="LEL268" s="0"/>
      <c r="LEM268" s="0"/>
      <c r="LEN268" s="0"/>
      <c r="LEO268" s="0"/>
      <c r="LEP268" s="0"/>
      <c r="LEQ268" s="0"/>
      <c r="LER268" s="0"/>
      <c r="LES268" s="0"/>
      <c r="LET268" s="0"/>
      <c r="LEU268" s="0"/>
      <c r="LEV268" s="0"/>
      <c r="LEW268" s="0"/>
      <c r="LEX268" s="0"/>
      <c r="LEY268" s="0"/>
      <c r="LEZ268" s="0"/>
      <c r="LFA268" s="0"/>
      <c r="LFB268" s="0"/>
      <c r="LFC268" s="0"/>
      <c r="LFD268" s="0"/>
      <c r="LFE268" s="0"/>
      <c r="LFF268" s="0"/>
      <c r="LFG268" s="0"/>
      <c r="LFH268" s="0"/>
      <c r="LFI268" s="0"/>
      <c r="LFJ268" s="0"/>
      <c r="LFK268" s="0"/>
      <c r="LFL268" s="0"/>
      <c r="LFM268" s="0"/>
      <c r="LFN268" s="0"/>
      <c r="LFO268" s="0"/>
      <c r="LFP268" s="0"/>
      <c r="LFQ268" s="0"/>
      <c r="LFR268" s="0"/>
      <c r="LFS268" s="0"/>
      <c r="LFT268" s="0"/>
      <c r="LFU268" s="0"/>
      <c r="LFV268" s="0"/>
      <c r="LFW268" s="0"/>
      <c r="LFX268" s="0"/>
      <c r="LFY268" s="0"/>
      <c r="LFZ268" s="0"/>
      <c r="LGA268" s="0"/>
      <c r="LGB268" s="0"/>
      <c r="LGC268" s="0"/>
      <c r="LGD268" s="0"/>
      <c r="LGE268" s="0"/>
      <c r="LGF268" s="0"/>
      <c r="LGG268" s="0"/>
      <c r="LGH268" s="0"/>
      <c r="LGI268" s="0"/>
      <c r="LGJ268" s="0"/>
      <c r="LGK268" s="0"/>
      <c r="LGL268" s="0"/>
      <c r="LGM268" s="0"/>
      <c r="LGN268" s="0"/>
      <c r="LGO268" s="0"/>
      <c r="LGP268" s="0"/>
      <c r="LGQ268" s="0"/>
      <c r="LGR268" s="0"/>
      <c r="LGS268" s="0"/>
      <c r="LGT268" s="0"/>
      <c r="LGU268" s="0"/>
      <c r="LGV268" s="0"/>
      <c r="LGW268" s="0"/>
      <c r="LGX268" s="0"/>
      <c r="LGY268" s="0"/>
      <c r="LGZ268" s="0"/>
      <c r="LHA268" s="0"/>
      <c r="LHB268" s="0"/>
      <c r="LHC268" s="0"/>
      <c r="LHD268" s="0"/>
      <c r="LHE268" s="0"/>
      <c r="LHF268" s="0"/>
      <c r="LHG268" s="0"/>
      <c r="LHH268" s="0"/>
      <c r="LHI268" s="0"/>
      <c r="LHJ268" s="0"/>
      <c r="LHK268" s="0"/>
      <c r="LHL268" s="0"/>
      <c r="LHM268" s="0"/>
      <c r="LHN268" s="0"/>
      <c r="LHO268" s="0"/>
      <c r="LHP268" s="0"/>
      <c r="LHQ268" s="0"/>
      <c r="LHR268" s="0"/>
      <c r="LHS268" s="0"/>
      <c r="LHT268" s="0"/>
      <c r="LHU268" s="0"/>
      <c r="LHV268" s="0"/>
      <c r="LHW268" s="0"/>
      <c r="LHX268" s="0"/>
      <c r="LHY268" s="0"/>
      <c r="LHZ268" s="0"/>
      <c r="LIA268" s="0"/>
      <c r="LIB268" s="0"/>
      <c r="LIC268" s="0"/>
      <c r="LID268" s="0"/>
      <c r="LIE268" s="0"/>
      <c r="LIF268" s="0"/>
      <c r="LIG268" s="0"/>
      <c r="LIH268" s="0"/>
      <c r="LII268" s="0"/>
      <c r="LIJ268" s="0"/>
      <c r="LIK268" s="0"/>
      <c r="LIL268" s="0"/>
      <c r="LIM268" s="0"/>
      <c r="LIN268" s="0"/>
      <c r="LIO268" s="0"/>
      <c r="LIP268" s="0"/>
      <c r="LIQ268" s="0"/>
      <c r="LIR268" s="0"/>
      <c r="LIS268" s="0"/>
      <c r="LIT268" s="0"/>
      <c r="LIU268" s="0"/>
      <c r="LIV268" s="0"/>
      <c r="LIW268" s="0"/>
      <c r="LIX268" s="0"/>
      <c r="LIY268" s="0"/>
      <c r="LIZ268" s="0"/>
      <c r="LJA268" s="0"/>
      <c r="LJB268" s="0"/>
      <c r="LJC268" s="0"/>
      <c r="LJD268" s="0"/>
      <c r="LJE268" s="0"/>
      <c r="LJF268" s="0"/>
      <c r="LJG268" s="0"/>
      <c r="LJH268" s="0"/>
      <c r="LJI268" s="0"/>
      <c r="LJJ268" s="0"/>
      <c r="LJK268" s="0"/>
      <c r="LJL268" s="0"/>
      <c r="LJM268" s="0"/>
      <c r="LJN268" s="0"/>
      <c r="LJO268" s="0"/>
      <c r="LJP268" s="0"/>
      <c r="LJQ268" s="0"/>
      <c r="LJR268" s="0"/>
      <c r="LJS268" s="0"/>
      <c r="LJT268" s="0"/>
      <c r="LJU268" s="0"/>
      <c r="LJV268" s="0"/>
      <c r="LJW268" s="0"/>
      <c r="LJX268" s="0"/>
      <c r="LJY268" s="0"/>
      <c r="LJZ268" s="0"/>
      <c r="LKA268" s="0"/>
      <c r="LKB268" s="0"/>
      <c r="LKC268" s="0"/>
      <c r="LKD268" s="0"/>
      <c r="LKE268" s="0"/>
      <c r="LKF268" s="0"/>
      <c r="LKG268" s="0"/>
      <c r="LKH268" s="0"/>
      <c r="LKI268" s="0"/>
      <c r="LKJ268" s="0"/>
      <c r="LKK268" s="0"/>
      <c r="LKL268" s="0"/>
      <c r="LKM268" s="0"/>
      <c r="LKN268" s="0"/>
      <c r="LKO268" s="0"/>
      <c r="LKP268" s="0"/>
      <c r="LKQ268" s="0"/>
      <c r="LKR268" s="0"/>
      <c r="LKS268" s="0"/>
      <c r="LKT268" s="0"/>
      <c r="LKU268" s="0"/>
      <c r="LKV268" s="0"/>
      <c r="LKW268" s="0"/>
      <c r="LKX268" s="0"/>
      <c r="LKY268" s="0"/>
      <c r="LKZ268" s="0"/>
      <c r="LLA268" s="0"/>
      <c r="LLB268" s="0"/>
      <c r="LLC268" s="0"/>
      <c r="LLD268" s="0"/>
      <c r="LLE268" s="0"/>
      <c r="LLF268" s="0"/>
      <c r="LLG268" s="0"/>
      <c r="LLH268" s="0"/>
      <c r="LLI268" s="0"/>
      <c r="LLJ268" s="0"/>
      <c r="LLK268" s="0"/>
      <c r="LLL268" s="0"/>
      <c r="LLM268" s="0"/>
      <c r="LLN268" s="0"/>
      <c r="LLO268" s="0"/>
      <c r="LLP268" s="0"/>
      <c r="LLQ268" s="0"/>
      <c r="LLR268" s="0"/>
      <c r="LLS268" s="0"/>
      <c r="LLT268" s="0"/>
      <c r="LLU268" s="0"/>
      <c r="LLV268" s="0"/>
      <c r="LLW268" s="0"/>
      <c r="LLX268" s="0"/>
      <c r="LLY268" s="0"/>
      <c r="LLZ268" s="0"/>
      <c r="LMA268" s="0"/>
      <c r="LMB268" s="0"/>
      <c r="LMC268" s="0"/>
      <c r="LMD268" s="0"/>
      <c r="LME268" s="0"/>
      <c r="LMF268" s="0"/>
      <c r="LMG268" s="0"/>
      <c r="LMH268" s="0"/>
      <c r="LMI268" s="0"/>
      <c r="LMJ268" s="0"/>
      <c r="LMK268" s="0"/>
      <c r="LML268" s="0"/>
      <c r="LMM268" s="0"/>
      <c r="LMN268" s="0"/>
      <c r="LMO268" s="0"/>
      <c r="LMP268" s="0"/>
      <c r="LMQ268" s="0"/>
      <c r="LMR268" s="0"/>
      <c r="LMS268" s="0"/>
      <c r="LMT268" s="0"/>
      <c r="LMU268" s="0"/>
      <c r="LMV268" s="0"/>
      <c r="LMW268" s="0"/>
      <c r="LMX268" s="0"/>
      <c r="LMY268" s="0"/>
      <c r="LMZ268" s="0"/>
      <c r="LNA268" s="0"/>
      <c r="LNB268" s="0"/>
      <c r="LNC268" s="0"/>
      <c r="LND268" s="0"/>
      <c r="LNE268" s="0"/>
      <c r="LNF268" s="0"/>
      <c r="LNG268" s="0"/>
      <c r="LNH268" s="0"/>
      <c r="LNI268" s="0"/>
      <c r="LNJ268" s="0"/>
      <c r="LNK268" s="0"/>
      <c r="LNL268" s="0"/>
      <c r="LNM268" s="0"/>
      <c r="LNN268" s="0"/>
      <c r="LNO268" s="0"/>
      <c r="LNP268" s="0"/>
      <c r="LNQ268" s="0"/>
      <c r="LNR268" s="0"/>
      <c r="LNS268" s="0"/>
      <c r="LNT268" s="0"/>
      <c r="LNU268" s="0"/>
      <c r="LNV268" s="0"/>
      <c r="LNW268" s="0"/>
      <c r="LNX268" s="0"/>
      <c r="LNY268" s="0"/>
      <c r="LNZ268" s="0"/>
      <c r="LOA268" s="0"/>
      <c r="LOB268" s="0"/>
      <c r="LOC268" s="0"/>
      <c r="LOD268" s="0"/>
      <c r="LOE268" s="0"/>
      <c r="LOF268" s="0"/>
      <c r="LOG268" s="0"/>
      <c r="LOH268" s="0"/>
      <c r="LOI268" s="0"/>
      <c r="LOJ268" s="0"/>
      <c r="LOK268" s="0"/>
      <c r="LOL268" s="0"/>
      <c r="LOM268" s="0"/>
      <c r="LON268" s="0"/>
      <c r="LOO268" s="0"/>
      <c r="LOP268" s="0"/>
      <c r="LOQ268" s="0"/>
      <c r="LOR268" s="0"/>
      <c r="LOS268" s="0"/>
      <c r="LOT268" s="0"/>
      <c r="LOU268" s="0"/>
      <c r="LOV268" s="0"/>
      <c r="LOW268" s="0"/>
      <c r="LOX268" s="0"/>
      <c r="LOY268" s="0"/>
      <c r="LOZ268" s="0"/>
      <c r="LPA268" s="0"/>
      <c r="LPB268" s="0"/>
      <c r="LPC268" s="0"/>
      <c r="LPD268" s="0"/>
      <c r="LPE268" s="0"/>
      <c r="LPF268" s="0"/>
      <c r="LPG268" s="0"/>
      <c r="LPH268" s="0"/>
      <c r="LPI268" s="0"/>
      <c r="LPJ268" s="0"/>
      <c r="LPK268" s="0"/>
      <c r="LPL268" s="0"/>
      <c r="LPM268" s="0"/>
      <c r="LPN268" s="0"/>
      <c r="LPO268" s="0"/>
      <c r="LPP268" s="0"/>
      <c r="LPQ268" s="0"/>
      <c r="LPR268" s="0"/>
      <c r="LPS268" s="0"/>
      <c r="LPT268" s="0"/>
      <c r="LPU268" s="0"/>
      <c r="LPV268" s="0"/>
      <c r="LPW268" s="0"/>
      <c r="LPX268" s="0"/>
      <c r="LPY268" s="0"/>
      <c r="LPZ268" s="0"/>
      <c r="LQA268" s="0"/>
      <c r="LQB268" s="0"/>
      <c r="LQC268" s="0"/>
      <c r="LQD268" s="0"/>
      <c r="LQE268" s="0"/>
      <c r="LQF268" s="0"/>
      <c r="LQG268" s="0"/>
      <c r="LQH268" s="0"/>
      <c r="LQI268" s="0"/>
      <c r="LQJ268" s="0"/>
      <c r="LQK268" s="0"/>
      <c r="LQL268" s="0"/>
      <c r="LQM268" s="0"/>
      <c r="LQN268" s="0"/>
      <c r="LQO268" s="0"/>
      <c r="LQP268" s="0"/>
      <c r="LQQ268" s="0"/>
      <c r="LQR268" s="0"/>
      <c r="LQS268" s="0"/>
      <c r="LQT268" s="0"/>
      <c r="LQU268" s="0"/>
      <c r="LQV268" s="0"/>
      <c r="LQW268" s="0"/>
      <c r="LQX268" s="0"/>
      <c r="LQY268" s="0"/>
      <c r="LQZ268" s="0"/>
      <c r="LRA268" s="0"/>
      <c r="LRB268" s="0"/>
      <c r="LRC268" s="0"/>
      <c r="LRD268" s="0"/>
      <c r="LRE268" s="0"/>
      <c r="LRF268" s="0"/>
      <c r="LRG268" s="0"/>
      <c r="LRH268" s="0"/>
      <c r="LRI268" s="0"/>
      <c r="LRJ268" s="0"/>
      <c r="LRK268" s="0"/>
      <c r="LRL268" s="0"/>
      <c r="LRM268" s="0"/>
      <c r="LRN268" s="0"/>
      <c r="LRO268" s="0"/>
      <c r="LRP268" s="0"/>
      <c r="LRQ268" s="0"/>
      <c r="LRR268" s="0"/>
      <c r="LRS268" s="0"/>
      <c r="LRT268" s="0"/>
      <c r="LRU268" s="0"/>
      <c r="LRV268" s="0"/>
      <c r="LRW268" s="0"/>
      <c r="LRX268" s="0"/>
      <c r="LRY268" s="0"/>
      <c r="LRZ268" s="0"/>
      <c r="LSA268" s="0"/>
      <c r="LSB268" s="0"/>
      <c r="LSC268" s="0"/>
      <c r="LSD268" s="0"/>
      <c r="LSE268" s="0"/>
      <c r="LSF268" s="0"/>
      <c r="LSG268" s="0"/>
      <c r="LSH268" s="0"/>
      <c r="LSI268" s="0"/>
      <c r="LSJ268" s="0"/>
      <c r="LSK268" s="0"/>
      <c r="LSL268" s="0"/>
      <c r="LSM268" s="0"/>
      <c r="LSN268" s="0"/>
      <c r="LSO268" s="0"/>
      <c r="LSP268" s="0"/>
      <c r="LSQ268" s="0"/>
      <c r="LSR268" s="0"/>
      <c r="LSS268" s="0"/>
      <c r="LST268" s="0"/>
      <c r="LSU268" s="0"/>
      <c r="LSV268" s="0"/>
      <c r="LSW268" s="0"/>
      <c r="LSX268" s="0"/>
      <c r="LSY268" s="0"/>
      <c r="LSZ268" s="0"/>
      <c r="LTA268" s="0"/>
      <c r="LTB268" s="0"/>
      <c r="LTC268" s="0"/>
      <c r="LTD268" s="0"/>
      <c r="LTE268" s="0"/>
      <c r="LTF268" s="0"/>
      <c r="LTG268" s="0"/>
      <c r="LTH268" s="0"/>
      <c r="LTI268" s="0"/>
      <c r="LTJ268" s="0"/>
      <c r="LTK268" s="0"/>
      <c r="LTL268" s="0"/>
      <c r="LTM268" s="0"/>
      <c r="LTN268" s="0"/>
      <c r="LTO268" s="0"/>
      <c r="LTP268" s="0"/>
      <c r="LTQ268" s="0"/>
      <c r="LTR268" s="0"/>
      <c r="LTS268" s="0"/>
      <c r="LTT268" s="0"/>
      <c r="LTU268" s="0"/>
      <c r="LTV268" s="0"/>
      <c r="LTW268" s="0"/>
      <c r="LTX268" s="0"/>
      <c r="LTY268" s="0"/>
      <c r="LTZ268" s="0"/>
      <c r="LUA268" s="0"/>
      <c r="LUB268" s="0"/>
      <c r="LUC268" s="0"/>
      <c r="LUD268" s="0"/>
      <c r="LUE268" s="0"/>
      <c r="LUF268" s="0"/>
      <c r="LUG268" s="0"/>
      <c r="LUH268" s="0"/>
      <c r="LUI268" s="0"/>
      <c r="LUJ268" s="0"/>
      <c r="LUK268" s="0"/>
      <c r="LUL268" s="0"/>
      <c r="LUM268" s="0"/>
      <c r="LUN268" s="0"/>
      <c r="LUO268" s="0"/>
      <c r="LUP268" s="0"/>
      <c r="LUQ268" s="0"/>
      <c r="LUR268" s="0"/>
      <c r="LUS268" s="0"/>
      <c r="LUT268" s="0"/>
      <c r="LUU268" s="0"/>
      <c r="LUV268" s="0"/>
      <c r="LUW268" s="0"/>
      <c r="LUX268" s="0"/>
      <c r="LUY268" s="0"/>
      <c r="LUZ268" s="0"/>
      <c r="LVA268" s="0"/>
      <c r="LVB268" s="0"/>
      <c r="LVC268" s="0"/>
      <c r="LVD268" s="0"/>
      <c r="LVE268" s="0"/>
      <c r="LVF268" s="0"/>
      <c r="LVG268" s="0"/>
      <c r="LVH268" s="0"/>
      <c r="LVI268" s="0"/>
      <c r="LVJ268" s="0"/>
      <c r="LVK268" s="0"/>
      <c r="LVL268" s="0"/>
      <c r="LVM268" s="0"/>
      <c r="LVN268" s="0"/>
      <c r="LVO268" s="0"/>
      <c r="LVP268" s="0"/>
      <c r="LVQ268" s="0"/>
      <c r="LVR268" s="0"/>
      <c r="LVS268" s="0"/>
      <c r="LVT268" s="0"/>
      <c r="LVU268" s="0"/>
      <c r="LVV268" s="0"/>
      <c r="LVW268" s="0"/>
      <c r="LVX268" s="0"/>
      <c r="LVY268" s="0"/>
      <c r="LVZ268" s="0"/>
      <c r="LWA268" s="0"/>
      <c r="LWB268" s="0"/>
      <c r="LWC268" s="0"/>
      <c r="LWD268" s="0"/>
      <c r="LWE268" s="0"/>
      <c r="LWF268" s="0"/>
      <c r="LWG268" s="0"/>
      <c r="LWH268" s="0"/>
      <c r="LWI268" s="0"/>
      <c r="LWJ268" s="0"/>
      <c r="LWK268" s="0"/>
      <c r="LWL268" s="0"/>
      <c r="LWM268" s="0"/>
      <c r="LWN268" s="0"/>
      <c r="LWO268" s="0"/>
      <c r="LWP268" s="0"/>
      <c r="LWQ268" s="0"/>
      <c r="LWR268" s="0"/>
      <c r="LWS268" s="0"/>
      <c r="LWT268" s="0"/>
      <c r="LWU268" s="0"/>
      <c r="LWV268" s="0"/>
      <c r="LWW268" s="0"/>
      <c r="LWX268" s="0"/>
      <c r="LWY268" s="0"/>
      <c r="LWZ268" s="0"/>
      <c r="LXA268" s="0"/>
      <c r="LXB268" s="0"/>
      <c r="LXC268" s="0"/>
      <c r="LXD268" s="0"/>
      <c r="LXE268" s="0"/>
      <c r="LXF268" s="0"/>
      <c r="LXG268" s="0"/>
      <c r="LXH268" s="0"/>
      <c r="LXI268" s="0"/>
      <c r="LXJ268" s="0"/>
      <c r="LXK268" s="0"/>
      <c r="LXL268" s="0"/>
      <c r="LXM268" s="0"/>
      <c r="LXN268" s="0"/>
      <c r="LXO268" s="0"/>
      <c r="LXP268" s="0"/>
      <c r="LXQ268" s="0"/>
      <c r="LXR268" s="0"/>
      <c r="LXS268" s="0"/>
      <c r="LXT268" s="0"/>
      <c r="LXU268" s="0"/>
      <c r="LXV268" s="0"/>
      <c r="LXW268" s="0"/>
      <c r="LXX268" s="0"/>
      <c r="LXY268" s="0"/>
      <c r="LXZ268" s="0"/>
      <c r="LYA268" s="0"/>
      <c r="LYB268" s="0"/>
      <c r="LYC268" s="0"/>
      <c r="LYD268" s="0"/>
      <c r="LYE268" s="0"/>
      <c r="LYF268" s="0"/>
      <c r="LYG268" s="0"/>
      <c r="LYH268" s="0"/>
      <c r="LYI268" s="0"/>
      <c r="LYJ268" s="0"/>
      <c r="LYK268" s="0"/>
      <c r="LYL268" s="0"/>
      <c r="LYM268" s="0"/>
      <c r="LYN268" s="0"/>
      <c r="LYO268" s="0"/>
      <c r="LYP268" s="0"/>
      <c r="LYQ268" s="0"/>
      <c r="LYR268" s="0"/>
      <c r="LYS268" s="0"/>
      <c r="LYT268" s="0"/>
      <c r="LYU268" s="0"/>
      <c r="LYV268" s="0"/>
      <c r="LYW268" s="0"/>
      <c r="LYX268" s="0"/>
      <c r="LYY268" s="0"/>
      <c r="LYZ268" s="0"/>
      <c r="LZA268" s="0"/>
      <c r="LZB268" s="0"/>
      <c r="LZC268" s="0"/>
      <c r="LZD268" s="0"/>
      <c r="LZE268" s="0"/>
      <c r="LZF268" s="0"/>
      <c r="LZG268" s="0"/>
      <c r="LZH268" s="0"/>
      <c r="LZI268" s="0"/>
      <c r="LZJ268" s="0"/>
      <c r="LZK268" s="0"/>
      <c r="LZL268" s="0"/>
      <c r="LZM268" s="0"/>
      <c r="LZN268" s="0"/>
      <c r="LZO268" s="0"/>
      <c r="LZP268" s="0"/>
      <c r="LZQ268" s="0"/>
      <c r="LZR268" s="0"/>
      <c r="LZS268" s="0"/>
      <c r="LZT268" s="0"/>
      <c r="LZU268" s="0"/>
      <c r="LZV268" s="0"/>
      <c r="LZW268" s="0"/>
      <c r="LZX268" s="0"/>
      <c r="LZY268" s="0"/>
      <c r="LZZ268" s="0"/>
      <c r="MAA268" s="0"/>
      <c r="MAB268" s="0"/>
      <c r="MAC268" s="0"/>
      <c r="MAD268" s="0"/>
      <c r="MAE268" s="0"/>
      <c r="MAF268" s="0"/>
      <c r="MAG268" s="0"/>
      <c r="MAH268" s="0"/>
      <c r="MAI268" s="0"/>
      <c r="MAJ268" s="0"/>
      <c r="MAK268" s="0"/>
      <c r="MAL268" s="0"/>
      <c r="MAM268" s="0"/>
      <c r="MAN268" s="0"/>
      <c r="MAO268" s="0"/>
      <c r="MAP268" s="0"/>
      <c r="MAQ268" s="0"/>
      <c r="MAR268" s="0"/>
      <c r="MAS268" s="0"/>
      <c r="MAT268" s="0"/>
      <c r="MAU268" s="0"/>
      <c r="MAV268" s="0"/>
      <c r="MAW268" s="0"/>
      <c r="MAX268" s="0"/>
      <c r="MAY268" s="0"/>
      <c r="MAZ268" s="0"/>
      <c r="MBA268" s="0"/>
      <c r="MBB268" s="0"/>
      <c r="MBC268" s="0"/>
      <c r="MBD268" s="0"/>
      <c r="MBE268" s="0"/>
      <c r="MBF268" s="0"/>
      <c r="MBG268" s="0"/>
      <c r="MBH268" s="0"/>
      <c r="MBI268" s="0"/>
      <c r="MBJ268" s="0"/>
      <c r="MBK268" s="0"/>
      <c r="MBL268" s="0"/>
      <c r="MBM268" s="0"/>
      <c r="MBN268" s="0"/>
      <c r="MBO268" s="0"/>
      <c r="MBP268" s="0"/>
      <c r="MBQ268" s="0"/>
      <c r="MBR268" s="0"/>
      <c r="MBS268" s="0"/>
      <c r="MBT268" s="0"/>
      <c r="MBU268" s="0"/>
      <c r="MBV268" s="0"/>
      <c r="MBW268" s="0"/>
      <c r="MBX268" s="0"/>
      <c r="MBY268" s="0"/>
      <c r="MBZ268" s="0"/>
      <c r="MCA268" s="0"/>
      <c r="MCB268" s="0"/>
      <c r="MCC268" s="0"/>
      <c r="MCD268" s="0"/>
      <c r="MCE268" s="0"/>
      <c r="MCF268" s="0"/>
      <c r="MCG268" s="0"/>
      <c r="MCH268" s="0"/>
      <c r="MCI268" s="0"/>
      <c r="MCJ268" s="0"/>
      <c r="MCK268" s="0"/>
      <c r="MCL268" s="0"/>
      <c r="MCM268" s="0"/>
      <c r="MCN268" s="0"/>
      <c r="MCO268" s="0"/>
      <c r="MCP268" s="0"/>
      <c r="MCQ268" s="0"/>
      <c r="MCR268" s="0"/>
      <c r="MCS268" s="0"/>
      <c r="MCT268" s="0"/>
      <c r="MCU268" s="0"/>
      <c r="MCV268" s="0"/>
      <c r="MCW268" s="0"/>
      <c r="MCX268" s="0"/>
      <c r="MCY268" s="0"/>
      <c r="MCZ268" s="0"/>
      <c r="MDA268" s="0"/>
      <c r="MDB268" s="0"/>
      <c r="MDC268" s="0"/>
      <c r="MDD268" s="0"/>
      <c r="MDE268" s="0"/>
      <c r="MDF268" s="0"/>
      <c r="MDG268" s="0"/>
      <c r="MDH268" s="0"/>
      <c r="MDI268" s="0"/>
      <c r="MDJ268" s="0"/>
      <c r="MDK268" s="0"/>
      <c r="MDL268" s="0"/>
      <c r="MDM268" s="0"/>
      <c r="MDN268" s="0"/>
      <c r="MDO268" s="0"/>
      <c r="MDP268" s="0"/>
      <c r="MDQ268" s="0"/>
      <c r="MDR268" s="0"/>
      <c r="MDS268" s="0"/>
      <c r="MDT268" s="0"/>
      <c r="MDU268" s="0"/>
      <c r="MDV268" s="0"/>
      <c r="MDW268" s="0"/>
      <c r="MDX268" s="0"/>
      <c r="MDY268" s="0"/>
      <c r="MDZ268" s="0"/>
      <c r="MEA268" s="0"/>
      <c r="MEB268" s="0"/>
      <c r="MEC268" s="0"/>
      <c r="MED268" s="0"/>
      <c r="MEE268" s="0"/>
      <c r="MEF268" s="0"/>
      <c r="MEG268" s="0"/>
      <c r="MEH268" s="0"/>
      <c r="MEI268" s="0"/>
      <c r="MEJ268" s="0"/>
      <c r="MEK268" s="0"/>
      <c r="MEL268" s="0"/>
      <c r="MEM268" s="0"/>
      <c r="MEN268" s="0"/>
      <c r="MEO268" s="0"/>
      <c r="MEP268" s="0"/>
      <c r="MEQ268" s="0"/>
      <c r="MER268" s="0"/>
      <c r="MES268" s="0"/>
      <c r="MET268" s="0"/>
      <c r="MEU268" s="0"/>
      <c r="MEV268" s="0"/>
      <c r="MEW268" s="0"/>
      <c r="MEX268" s="0"/>
      <c r="MEY268" s="0"/>
      <c r="MEZ268" s="0"/>
      <c r="MFA268" s="0"/>
      <c r="MFB268" s="0"/>
      <c r="MFC268" s="0"/>
      <c r="MFD268" s="0"/>
      <c r="MFE268" s="0"/>
      <c r="MFF268" s="0"/>
      <c r="MFG268" s="0"/>
      <c r="MFH268" s="0"/>
      <c r="MFI268" s="0"/>
      <c r="MFJ268" s="0"/>
      <c r="MFK268" s="0"/>
      <c r="MFL268" s="0"/>
      <c r="MFM268" s="0"/>
      <c r="MFN268" s="0"/>
      <c r="MFO268" s="0"/>
      <c r="MFP268" s="0"/>
      <c r="MFQ268" s="0"/>
      <c r="MFR268" s="0"/>
      <c r="MFS268" s="0"/>
      <c r="MFT268" s="0"/>
      <c r="MFU268" s="0"/>
      <c r="MFV268" s="0"/>
      <c r="MFW268" s="0"/>
      <c r="MFX268" s="0"/>
      <c r="MFY268" s="0"/>
      <c r="MFZ268" s="0"/>
      <c r="MGA268" s="0"/>
      <c r="MGB268" s="0"/>
      <c r="MGC268" s="0"/>
      <c r="MGD268" s="0"/>
      <c r="MGE268" s="0"/>
      <c r="MGF268" s="0"/>
      <c r="MGG268" s="0"/>
      <c r="MGH268" s="0"/>
      <c r="MGI268" s="0"/>
      <c r="MGJ268" s="0"/>
      <c r="MGK268" s="0"/>
      <c r="MGL268" s="0"/>
      <c r="MGM268" s="0"/>
      <c r="MGN268" s="0"/>
      <c r="MGO268" s="0"/>
      <c r="MGP268" s="0"/>
      <c r="MGQ268" s="0"/>
      <c r="MGR268" s="0"/>
      <c r="MGS268" s="0"/>
      <c r="MGT268" s="0"/>
      <c r="MGU268" s="0"/>
      <c r="MGV268" s="0"/>
      <c r="MGW268" s="0"/>
      <c r="MGX268" s="0"/>
      <c r="MGY268" s="0"/>
      <c r="MGZ268" s="0"/>
      <c r="MHA268" s="0"/>
      <c r="MHB268" s="0"/>
      <c r="MHC268" s="0"/>
      <c r="MHD268" s="0"/>
      <c r="MHE268" s="0"/>
      <c r="MHF268" s="0"/>
      <c r="MHG268" s="0"/>
      <c r="MHH268" s="0"/>
      <c r="MHI268" s="0"/>
      <c r="MHJ268" s="0"/>
      <c r="MHK268" s="0"/>
      <c r="MHL268" s="0"/>
      <c r="MHM268" s="0"/>
      <c r="MHN268" s="0"/>
      <c r="MHO268" s="0"/>
      <c r="MHP268" s="0"/>
      <c r="MHQ268" s="0"/>
      <c r="MHR268" s="0"/>
      <c r="MHS268" s="0"/>
      <c r="MHT268" s="0"/>
      <c r="MHU268" s="0"/>
      <c r="MHV268" s="0"/>
      <c r="MHW268" s="0"/>
      <c r="MHX268" s="0"/>
      <c r="MHY268" s="0"/>
      <c r="MHZ268" s="0"/>
      <c r="MIA268" s="0"/>
      <c r="MIB268" s="0"/>
      <c r="MIC268" s="0"/>
      <c r="MID268" s="0"/>
      <c r="MIE268" s="0"/>
      <c r="MIF268" s="0"/>
      <c r="MIG268" s="0"/>
      <c r="MIH268" s="0"/>
      <c r="MII268" s="0"/>
      <c r="MIJ268" s="0"/>
      <c r="MIK268" s="0"/>
      <c r="MIL268" s="0"/>
      <c r="MIM268" s="0"/>
      <c r="MIN268" s="0"/>
      <c r="MIO268" s="0"/>
      <c r="MIP268" s="0"/>
      <c r="MIQ268" s="0"/>
      <c r="MIR268" s="0"/>
      <c r="MIS268" s="0"/>
      <c r="MIT268" s="0"/>
      <c r="MIU268" s="0"/>
      <c r="MIV268" s="0"/>
      <c r="MIW268" s="0"/>
      <c r="MIX268" s="0"/>
      <c r="MIY268" s="0"/>
      <c r="MIZ268" s="0"/>
      <c r="MJA268" s="0"/>
      <c r="MJB268" s="0"/>
      <c r="MJC268" s="0"/>
      <c r="MJD268" s="0"/>
      <c r="MJE268" s="0"/>
      <c r="MJF268" s="0"/>
      <c r="MJG268" s="0"/>
      <c r="MJH268" s="0"/>
      <c r="MJI268" s="0"/>
      <c r="MJJ268" s="0"/>
      <c r="MJK268" s="0"/>
      <c r="MJL268" s="0"/>
      <c r="MJM268" s="0"/>
      <c r="MJN268" s="0"/>
      <c r="MJO268" s="0"/>
      <c r="MJP268" s="0"/>
      <c r="MJQ268" s="0"/>
      <c r="MJR268" s="0"/>
      <c r="MJS268" s="0"/>
      <c r="MJT268" s="0"/>
      <c r="MJU268" s="0"/>
      <c r="MJV268" s="0"/>
      <c r="MJW268" s="0"/>
      <c r="MJX268" s="0"/>
      <c r="MJY268" s="0"/>
      <c r="MJZ268" s="0"/>
      <c r="MKA268" s="0"/>
      <c r="MKB268" s="0"/>
      <c r="MKC268" s="0"/>
      <c r="MKD268" s="0"/>
      <c r="MKE268" s="0"/>
      <c r="MKF268" s="0"/>
      <c r="MKG268" s="0"/>
      <c r="MKH268" s="0"/>
      <c r="MKI268" s="0"/>
      <c r="MKJ268" s="0"/>
      <c r="MKK268" s="0"/>
      <c r="MKL268" s="0"/>
      <c r="MKM268" s="0"/>
      <c r="MKN268" s="0"/>
      <c r="MKO268" s="0"/>
      <c r="MKP268" s="0"/>
      <c r="MKQ268" s="0"/>
      <c r="MKR268" s="0"/>
      <c r="MKS268" s="0"/>
      <c r="MKT268" s="0"/>
      <c r="MKU268" s="0"/>
      <c r="MKV268" s="0"/>
      <c r="MKW268" s="0"/>
      <c r="MKX268" s="0"/>
      <c r="MKY268" s="0"/>
      <c r="MKZ268" s="0"/>
      <c r="MLA268" s="0"/>
      <c r="MLB268" s="0"/>
      <c r="MLC268" s="0"/>
      <c r="MLD268" s="0"/>
      <c r="MLE268" s="0"/>
      <c r="MLF268" s="0"/>
      <c r="MLG268" s="0"/>
      <c r="MLH268" s="0"/>
      <c r="MLI268" s="0"/>
      <c r="MLJ268" s="0"/>
      <c r="MLK268" s="0"/>
      <c r="MLL268" s="0"/>
      <c r="MLM268" s="0"/>
      <c r="MLN268" s="0"/>
      <c r="MLO268" s="0"/>
      <c r="MLP268" s="0"/>
      <c r="MLQ268" s="0"/>
      <c r="MLR268" s="0"/>
      <c r="MLS268" s="0"/>
      <c r="MLT268" s="0"/>
      <c r="MLU268" s="0"/>
      <c r="MLV268" s="0"/>
      <c r="MLW268" s="0"/>
      <c r="MLX268" s="0"/>
      <c r="MLY268" s="0"/>
      <c r="MLZ268" s="0"/>
      <c r="MMA268" s="0"/>
      <c r="MMB268" s="0"/>
      <c r="MMC268" s="0"/>
      <c r="MMD268" s="0"/>
      <c r="MME268" s="0"/>
      <c r="MMF268" s="0"/>
      <c r="MMG268" s="0"/>
      <c r="MMH268" s="0"/>
      <c r="MMI268" s="0"/>
      <c r="MMJ268" s="0"/>
      <c r="MMK268" s="0"/>
      <c r="MML268" s="0"/>
      <c r="MMM268" s="0"/>
      <c r="MMN268" s="0"/>
      <c r="MMO268" s="0"/>
      <c r="MMP268" s="0"/>
      <c r="MMQ268" s="0"/>
      <c r="MMR268" s="0"/>
      <c r="MMS268" s="0"/>
      <c r="MMT268" s="0"/>
      <c r="MMU268" s="0"/>
      <c r="MMV268" s="0"/>
      <c r="MMW268" s="0"/>
      <c r="MMX268" s="0"/>
      <c r="MMY268" s="0"/>
      <c r="MMZ268" s="0"/>
      <c r="MNA268" s="0"/>
      <c r="MNB268" s="0"/>
      <c r="MNC268" s="0"/>
      <c r="MND268" s="0"/>
      <c r="MNE268" s="0"/>
      <c r="MNF268" s="0"/>
      <c r="MNG268" s="0"/>
      <c r="MNH268" s="0"/>
      <c r="MNI268" s="0"/>
      <c r="MNJ268" s="0"/>
      <c r="MNK268" s="0"/>
      <c r="MNL268" s="0"/>
      <c r="MNM268" s="0"/>
      <c r="MNN268" s="0"/>
      <c r="MNO268" s="0"/>
      <c r="MNP268" s="0"/>
      <c r="MNQ268" s="0"/>
      <c r="MNR268" s="0"/>
      <c r="MNS268" s="0"/>
      <c r="MNT268" s="0"/>
      <c r="MNU268" s="0"/>
      <c r="MNV268" s="0"/>
      <c r="MNW268" s="0"/>
      <c r="MNX268" s="0"/>
      <c r="MNY268" s="0"/>
      <c r="MNZ268" s="0"/>
      <c r="MOA268" s="0"/>
      <c r="MOB268" s="0"/>
      <c r="MOC268" s="0"/>
      <c r="MOD268" s="0"/>
      <c r="MOE268" s="0"/>
      <c r="MOF268" s="0"/>
      <c r="MOG268" s="0"/>
      <c r="MOH268" s="0"/>
      <c r="MOI268" s="0"/>
      <c r="MOJ268" s="0"/>
      <c r="MOK268" s="0"/>
      <c r="MOL268" s="0"/>
      <c r="MOM268" s="0"/>
      <c r="MON268" s="0"/>
      <c r="MOO268" s="0"/>
      <c r="MOP268" s="0"/>
      <c r="MOQ268" s="0"/>
      <c r="MOR268" s="0"/>
      <c r="MOS268" s="0"/>
      <c r="MOT268" s="0"/>
      <c r="MOU268" s="0"/>
      <c r="MOV268" s="0"/>
      <c r="MOW268" s="0"/>
      <c r="MOX268" s="0"/>
      <c r="MOY268" s="0"/>
      <c r="MOZ268" s="0"/>
      <c r="MPA268" s="0"/>
      <c r="MPB268" s="0"/>
      <c r="MPC268" s="0"/>
      <c r="MPD268" s="0"/>
      <c r="MPE268" s="0"/>
      <c r="MPF268" s="0"/>
      <c r="MPG268" s="0"/>
      <c r="MPH268" s="0"/>
      <c r="MPI268" s="0"/>
      <c r="MPJ268" s="0"/>
      <c r="MPK268" s="0"/>
      <c r="MPL268" s="0"/>
      <c r="MPM268" s="0"/>
      <c r="MPN268" s="0"/>
      <c r="MPO268" s="0"/>
      <c r="MPP268" s="0"/>
      <c r="MPQ268" s="0"/>
      <c r="MPR268" s="0"/>
      <c r="MPS268" s="0"/>
      <c r="MPT268" s="0"/>
      <c r="MPU268" s="0"/>
      <c r="MPV268" s="0"/>
      <c r="MPW268" s="0"/>
      <c r="MPX268" s="0"/>
      <c r="MPY268" s="0"/>
      <c r="MPZ268" s="0"/>
      <c r="MQA268" s="0"/>
      <c r="MQB268" s="0"/>
      <c r="MQC268" s="0"/>
      <c r="MQD268" s="0"/>
      <c r="MQE268" s="0"/>
      <c r="MQF268" s="0"/>
      <c r="MQG268" s="0"/>
      <c r="MQH268" s="0"/>
      <c r="MQI268" s="0"/>
      <c r="MQJ268" s="0"/>
      <c r="MQK268" s="0"/>
      <c r="MQL268" s="0"/>
      <c r="MQM268" s="0"/>
      <c r="MQN268" s="0"/>
      <c r="MQO268" s="0"/>
      <c r="MQP268" s="0"/>
      <c r="MQQ268" s="0"/>
      <c r="MQR268" s="0"/>
      <c r="MQS268" s="0"/>
      <c r="MQT268" s="0"/>
      <c r="MQU268" s="0"/>
      <c r="MQV268" s="0"/>
      <c r="MQW268" s="0"/>
      <c r="MQX268" s="0"/>
      <c r="MQY268" s="0"/>
      <c r="MQZ268" s="0"/>
      <c r="MRA268" s="0"/>
      <c r="MRB268" s="0"/>
      <c r="MRC268" s="0"/>
      <c r="MRD268" s="0"/>
      <c r="MRE268" s="0"/>
      <c r="MRF268" s="0"/>
      <c r="MRG268" s="0"/>
      <c r="MRH268" s="0"/>
      <c r="MRI268" s="0"/>
      <c r="MRJ268" s="0"/>
      <c r="MRK268" s="0"/>
      <c r="MRL268" s="0"/>
      <c r="MRM268" s="0"/>
      <c r="MRN268" s="0"/>
      <c r="MRO268" s="0"/>
      <c r="MRP268" s="0"/>
      <c r="MRQ268" s="0"/>
      <c r="MRR268" s="0"/>
      <c r="MRS268" s="0"/>
      <c r="MRT268" s="0"/>
      <c r="MRU268" s="0"/>
      <c r="MRV268" s="0"/>
      <c r="MRW268" s="0"/>
      <c r="MRX268" s="0"/>
      <c r="MRY268" s="0"/>
      <c r="MRZ268" s="0"/>
      <c r="MSA268" s="0"/>
      <c r="MSB268" s="0"/>
      <c r="MSC268" s="0"/>
      <c r="MSD268" s="0"/>
      <c r="MSE268" s="0"/>
      <c r="MSF268" s="0"/>
      <c r="MSG268" s="0"/>
      <c r="MSH268" s="0"/>
      <c r="MSI268" s="0"/>
      <c r="MSJ268" s="0"/>
      <c r="MSK268" s="0"/>
      <c r="MSL268" s="0"/>
      <c r="MSM268" s="0"/>
      <c r="MSN268" s="0"/>
      <c r="MSO268" s="0"/>
      <c r="MSP268" s="0"/>
      <c r="MSQ268" s="0"/>
      <c r="MSR268" s="0"/>
      <c r="MSS268" s="0"/>
      <c r="MST268" s="0"/>
      <c r="MSU268" s="0"/>
      <c r="MSV268" s="0"/>
      <c r="MSW268" s="0"/>
      <c r="MSX268" s="0"/>
      <c r="MSY268" s="0"/>
      <c r="MSZ268" s="0"/>
      <c r="MTA268" s="0"/>
      <c r="MTB268" s="0"/>
      <c r="MTC268" s="0"/>
      <c r="MTD268" s="0"/>
      <c r="MTE268" s="0"/>
      <c r="MTF268" s="0"/>
      <c r="MTG268" s="0"/>
      <c r="MTH268" s="0"/>
      <c r="MTI268" s="0"/>
      <c r="MTJ268" s="0"/>
      <c r="MTK268" s="0"/>
      <c r="MTL268" s="0"/>
      <c r="MTM268" s="0"/>
      <c r="MTN268" s="0"/>
      <c r="MTO268" s="0"/>
      <c r="MTP268" s="0"/>
      <c r="MTQ268" s="0"/>
      <c r="MTR268" s="0"/>
      <c r="MTS268" s="0"/>
      <c r="MTT268" s="0"/>
      <c r="MTU268" s="0"/>
      <c r="MTV268" s="0"/>
      <c r="MTW268" s="0"/>
      <c r="MTX268" s="0"/>
      <c r="MTY268" s="0"/>
      <c r="MTZ268" s="0"/>
      <c r="MUA268" s="0"/>
      <c r="MUB268" s="0"/>
      <c r="MUC268" s="0"/>
      <c r="MUD268" s="0"/>
      <c r="MUE268" s="0"/>
      <c r="MUF268" s="0"/>
      <c r="MUG268" s="0"/>
      <c r="MUH268" s="0"/>
      <c r="MUI268" s="0"/>
      <c r="MUJ268" s="0"/>
      <c r="MUK268" s="0"/>
      <c r="MUL268" s="0"/>
      <c r="MUM268" s="0"/>
      <c r="MUN268" s="0"/>
      <c r="MUO268" s="0"/>
      <c r="MUP268" s="0"/>
      <c r="MUQ268" s="0"/>
      <c r="MUR268" s="0"/>
      <c r="MUS268" s="0"/>
      <c r="MUT268" s="0"/>
      <c r="MUU268" s="0"/>
      <c r="MUV268" s="0"/>
      <c r="MUW268" s="0"/>
      <c r="MUX268" s="0"/>
      <c r="MUY268" s="0"/>
      <c r="MUZ268" s="0"/>
      <c r="MVA268" s="0"/>
      <c r="MVB268" s="0"/>
      <c r="MVC268" s="0"/>
      <c r="MVD268" s="0"/>
      <c r="MVE268" s="0"/>
      <c r="MVF268" s="0"/>
      <c r="MVG268" s="0"/>
      <c r="MVH268" s="0"/>
      <c r="MVI268" s="0"/>
      <c r="MVJ268" s="0"/>
      <c r="MVK268" s="0"/>
      <c r="MVL268" s="0"/>
      <c r="MVM268" s="0"/>
      <c r="MVN268" s="0"/>
      <c r="MVO268" s="0"/>
      <c r="MVP268" s="0"/>
      <c r="MVQ268" s="0"/>
      <c r="MVR268" s="0"/>
      <c r="MVS268" s="0"/>
      <c r="MVT268" s="0"/>
      <c r="MVU268" s="0"/>
      <c r="MVV268" s="0"/>
      <c r="MVW268" s="0"/>
      <c r="MVX268" s="0"/>
      <c r="MVY268" s="0"/>
      <c r="MVZ268" s="0"/>
      <c r="MWA268" s="0"/>
      <c r="MWB268" s="0"/>
      <c r="MWC268" s="0"/>
      <c r="MWD268" s="0"/>
      <c r="MWE268" s="0"/>
      <c r="MWF268" s="0"/>
      <c r="MWG268" s="0"/>
      <c r="MWH268" s="0"/>
      <c r="MWI268" s="0"/>
      <c r="MWJ268" s="0"/>
      <c r="MWK268" s="0"/>
      <c r="MWL268" s="0"/>
      <c r="MWM268" s="0"/>
      <c r="MWN268" s="0"/>
      <c r="MWO268" s="0"/>
      <c r="MWP268" s="0"/>
      <c r="MWQ268" s="0"/>
      <c r="MWR268" s="0"/>
      <c r="MWS268" s="0"/>
      <c r="MWT268" s="0"/>
      <c r="MWU268" s="0"/>
      <c r="MWV268" s="0"/>
      <c r="MWW268" s="0"/>
      <c r="MWX268" s="0"/>
      <c r="MWY268" s="0"/>
      <c r="MWZ268" s="0"/>
      <c r="MXA268" s="0"/>
      <c r="MXB268" s="0"/>
      <c r="MXC268" s="0"/>
      <c r="MXD268" s="0"/>
      <c r="MXE268" s="0"/>
      <c r="MXF268" s="0"/>
      <c r="MXG268" s="0"/>
      <c r="MXH268" s="0"/>
      <c r="MXI268" s="0"/>
      <c r="MXJ268" s="0"/>
      <c r="MXK268" s="0"/>
      <c r="MXL268" s="0"/>
      <c r="MXM268" s="0"/>
      <c r="MXN268" s="0"/>
      <c r="MXO268" s="0"/>
      <c r="MXP268" s="0"/>
      <c r="MXQ268" s="0"/>
      <c r="MXR268" s="0"/>
      <c r="MXS268" s="0"/>
      <c r="MXT268" s="0"/>
      <c r="MXU268" s="0"/>
      <c r="MXV268" s="0"/>
      <c r="MXW268" s="0"/>
      <c r="MXX268" s="0"/>
      <c r="MXY268" s="0"/>
      <c r="MXZ268" s="0"/>
      <c r="MYA268" s="0"/>
      <c r="MYB268" s="0"/>
      <c r="MYC268" s="0"/>
      <c r="MYD268" s="0"/>
      <c r="MYE268" s="0"/>
      <c r="MYF268" s="0"/>
      <c r="MYG268" s="0"/>
      <c r="MYH268" s="0"/>
      <c r="MYI268" s="0"/>
      <c r="MYJ268" s="0"/>
      <c r="MYK268" s="0"/>
      <c r="MYL268" s="0"/>
      <c r="MYM268" s="0"/>
      <c r="MYN268" s="0"/>
      <c r="MYO268" s="0"/>
      <c r="MYP268" s="0"/>
      <c r="MYQ268" s="0"/>
      <c r="MYR268" s="0"/>
      <c r="MYS268" s="0"/>
      <c r="MYT268" s="0"/>
      <c r="MYU268" s="0"/>
      <c r="MYV268" s="0"/>
      <c r="MYW268" s="0"/>
      <c r="MYX268" s="0"/>
      <c r="MYY268" s="0"/>
      <c r="MYZ268" s="0"/>
      <c r="MZA268" s="0"/>
      <c r="MZB268" s="0"/>
      <c r="MZC268" s="0"/>
      <c r="MZD268" s="0"/>
      <c r="MZE268" s="0"/>
      <c r="MZF268" s="0"/>
      <c r="MZG268" s="0"/>
      <c r="MZH268" s="0"/>
      <c r="MZI268" s="0"/>
      <c r="MZJ268" s="0"/>
      <c r="MZK268" s="0"/>
      <c r="MZL268" s="0"/>
      <c r="MZM268" s="0"/>
      <c r="MZN268" s="0"/>
      <c r="MZO268" s="0"/>
      <c r="MZP268" s="0"/>
      <c r="MZQ268" s="0"/>
      <c r="MZR268" s="0"/>
      <c r="MZS268" s="0"/>
      <c r="MZT268" s="0"/>
      <c r="MZU268" s="0"/>
      <c r="MZV268" s="0"/>
      <c r="MZW268" s="0"/>
      <c r="MZX268" s="0"/>
      <c r="MZY268" s="0"/>
      <c r="MZZ268" s="0"/>
      <c r="NAA268" s="0"/>
      <c r="NAB268" s="0"/>
      <c r="NAC268" s="0"/>
      <c r="NAD268" s="0"/>
      <c r="NAE268" s="0"/>
      <c r="NAF268" s="0"/>
      <c r="NAG268" s="0"/>
      <c r="NAH268" s="0"/>
      <c r="NAI268" s="0"/>
      <c r="NAJ268" s="0"/>
      <c r="NAK268" s="0"/>
      <c r="NAL268" s="0"/>
      <c r="NAM268" s="0"/>
      <c r="NAN268" s="0"/>
      <c r="NAO268" s="0"/>
      <c r="NAP268" s="0"/>
      <c r="NAQ268" s="0"/>
      <c r="NAR268" s="0"/>
      <c r="NAS268" s="0"/>
      <c r="NAT268" s="0"/>
      <c r="NAU268" s="0"/>
      <c r="NAV268" s="0"/>
      <c r="NAW268" s="0"/>
      <c r="NAX268" s="0"/>
      <c r="NAY268" s="0"/>
      <c r="NAZ268" s="0"/>
      <c r="NBA268" s="0"/>
      <c r="NBB268" s="0"/>
      <c r="NBC268" s="0"/>
      <c r="NBD268" s="0"/>
      <c r="NBE268" s="0"/>
      <c r="NBF268" s="0"/>
      <c r="NBG268" s="0"/>
      <c r="NBH268" s="0"/>
      <c r="NBI268" s="0"/>
      <c r="NBJ268" s="0"/>
      <c r="NBK268" s="0"/>
      <c r="NBL268" s="0"/>
      <c r="NBM268" s="0"/>
      <c r="NBN268" s="0"/>
      <c r="NBO268" s="0"/>
      <c r="NBP268" s="0"/>
      <c r="NBQ268" s="0"/>
      <c r="NBR268" s="0"/>
      <c r="NBS268" s="0"/>
      <c r="NBT268" s="0"/>
      <c r="NBU268" s="0"/>
      <c r="NBV268" s="0"/>
      <c r="NBW268" s="0"/>
      <c r="NBX268" s="0"/>
      <c r="NBY268" s="0"/>
      <c r="NBZ268" s="0"/>
      <c r="NCA268" s="0"/>
      <c r="NCB268" s="0"/>
      <c r="NCC268" s="0"/>
      <c r="NCD268" s="0"/>
      <c r="NCE268" s="0"/>
      <c r="NCF268" s="0"/>
      <c r="NCG268" s="0"/>
      <c r="NCH268" s="0"/>
      <c r="NCI268" s="0"/>
      <c r="NCJ268" s="0"/>
      <c r="NCK268" s="0"/>
      <c r="NCL268" s="0"/>
      <c r="NCM268" s="0"/>
      <c r="NCN268" s="0"/>
      <c r="NCO268" s="0"/>
      <c r="NCP268" s="0"/>
      <c r="NCQ268" s="0"/>
      <c r="NCR268" s="0"/>
      <c r="NCS268" s="0"/>
      <c r="NCT268" s="0"/>
      <c r="NCU268" s="0"/>
      <c r="NCV268" s="0"/>
      <c r="NCW268" s="0"/>
      <c r="NCX268" s="0"/>
      <c r="NCY268" s="0"/>
      <c r="NCZ268" s="0"/>
      <c r="NDA268" s="0"/>
      <c r="NDB268" s="0"/>
      <c r="NDC268" s="0"/>
      <c r="NDD268" s="0"/>
      <c r="NDE268" s="0"/>
      <c r="NDF268" s="0"/>
      <c r="NDG268" s="0"/>
      <c r="NDH268" s="0"/>
      <c r="NDI268" s="0"/>
      <c r="NDJ268" s="0"/>
      <c r="NDK268" s="0"/>
      <c r="NDL268" s="0"/>
      <c r="NDM268" s="0"/>
      <c r="NDN268" s="0"/>
      <c r="NDO268" s="0"/>
      <c r="NDP268" s="0"/>
      <c r="NDQ268" s="0"/>
      <c r="NDR268" s="0"/>
      <c r="NDS268" s="0"/>
      <c r="NDT268" s="0"/>
      <c r="NDU268" s="0"/>
      <c r="NDV268" s="0"/>
      <c r="NDW268" s="0"/>
      <c r="NDX268" s="0"/>
      <c r="NDY268" s="0"/>
      <c r="NDZ268" s="0"/>
      <c r="NEA268" s="0"/>
      <c r="NEB268" s="0"/>
      <c r="NEC268" s="0"/>
      <c r="NED268" s="0"/>
      <c r="NEE268" s="0"/>
      <c r="NEF268" s="0"/>
      <c r="NEG268" s="0"/>
      <c r="NEH268" s="0"/>
      <c r="NEI268" s="0"/>
      <c r="NEJ268" s="0"/>
      <c r="NEK268" s="0"/>
      <c r="NEL268" s="0"/>
      <c r="NEM268" s="0"/>
      <c r="NEN268" s="0"/>
      <c r="NEO268" s="0"/>
      <c r="NEP268" s="0"/>
      <c r="NEQ268" s="0"/>
      <c r="NER268" s="0"/>
      <c r="NES268" s="0"/>
      <c r="NET268" s="0"/>
      <c r="NEU268" s="0"/>
      <c r="NEV268" s="0"/>
      <c r="NEW268" s="0"/>
      <c r="NEX268" s="0"/>
      <c r="NEY268" s="0"/>
      <c r="NEZ268" s="0"/>
      <c r="NFA268" s="0"/>
      <c r="NFB268" s="0"/>
      <c r="NFC268" s="0"/>
      <c r="NFD268" s="0"/>
      <c r="NFE268" s="0"/>
      <c r="NFF268" s="0"/>
      <c r="NFG268" s="0"/>
      <c r="NFH268" s="0"/>
      <c r="NFI268" s="0"/>
      <c r="NFJ268" s="0"/>
      <c r="NFK268" s="0"/>
      <c r="NFL268" s="0"/>
      <c r="NFM268" s="0"/>
      <c r="NFN268" s="0"/>
      <c r="NFO268" s="0"/>
      <c r="NFP268" s="0"/>
      <c r="NFQ268" s="0"/>
      <c r="NFR268" s="0"/>
      <c r="NFS268" s="0"/>
      <c r="NFT268" s="0"/>
      <c r="NFU268" s="0"/>
      <c r="NFV268" s="0"/>
      <c r="NFW268" s="0"/>
      <c r="NFX268" s="0"/>
      <c r="NFY268" s="0"/>
      <c r="NFZ268" s="0"/>
      <c r="NGA268" s="0"/>
      <c r="NGB268" s="0"/>
      <c r="NGC268" s="0"/>
      <c r="NGD268" s="0"/>
      <c r="NGE268" s="0"/>
      <c r="NGF268" s="0"/>
      <c r="NGG268" s="0"/>
      <c r="NGH268" s="0"/>
      <c r="NGI268" s="0"/>
      <c r="NGJ268" s="0"/>
      <c r="NGK268" s="0"/>
      <c r="NGL268" s="0"/>
      <c r="NGM268" s="0"/>
      <c r="NGN268" s="0"/>
      <c r="NGO268" s="0"/>
      <c r="NGP268" s="0"/>
      <c r="NGQ268" s="0"/>
      <c r="NGR268" s="0"/>
      <c r="NGS268" s="0"/>
      <c r="NGT268" s="0"/>
      <c r="NGU268" s="0"/>
      <c r="NGV268" s="0"/>
      <c r="NGW268" s="0"/>
      <c r="NGX268" s="0"/>
      <c r="NGY268" s="0"/>
      <c r="NGZ268" s="0"/>
      <c r="NHA268" s="0"/>
      <c r="NHB268" s="0"/>
      <c r="NHC268" s="0"/>
      <c r="NHD268" s="0"/>
      <c r="NHE268" s="0"/>
      <c r="NHF268" s="0"/>
      <c r="NHG268" s="0"/>
      <c r="NHH268" s="0"/>
      <c r="NHI268" s="0"/>
      <c r="NHJ268" s="0"/>
      <c r="NHK268" s="0"/>
      <c r="NHL268" s="0"/>
      <c r="NHM268" s="0"/>
      <c r="NHN268" s="0"/>
      <c r="NHO268" s="0"/>
      <c r="NHP268" s="0"/>
      <c r="NHQ268" s="0"/>
      <c r="NHR268" s="0"/>
      <c r="NHS268" s="0"/>
      <c r="NHT268" s="0"/>
      <c r="NHU268" s="0"/>
      <c r="NHV268" s="0"/>
      <c r="NHW268" s="0"/>
      <c r="NHX268" s="0"/>
      <c r="NHY268" s="0"/>
      <c r="NHZ268" s="0"/>
      <c r="NIA268" s="0"/>
      <c r="NIB268" s="0"/>
      <c r="NIC268" s="0"/>
      <c r="NID268" s="0"/>
      <c r="NIE268" s="0"/>
      <c r="NIF268" s="0"/>
      <c r="NIG268" s="0"/>
      <c r="NIH268" s="0"/>
      <c r="NII268" s="0"/>
      <c r="NIJ268" s="0"/>
      <c r="NIK268" s="0"/>
      <c r="NIL268" s="0"/>
      <c r="NIM268" s="0"/>
      <c r="NIN268" s="0"/>
      <c r="NIO268" s="0"/>
      <c r="NIP268" s="0"/>
      <c r="NIQ268" s="0"/>
      <c r="NIR268" s="0"/>
      <c r="NIS268" s="0"/>
      <c r="NIT268" s="0"/>
      <c r="NIU268" s="0"/>
      <c r="NIV268" s="0"/>
      <c r="NIW268" s="0"/>
      <c r="NIX268" s="0"/>
      <c r="NIY268" s="0"/>
      <c r="NIZ268" s="0"/>
      <c r="NJA268" s="0"/>
      <c r="NJB268" s="0"/>
      <c r="NJC268" s="0"/>
      <c r="NJD268" s="0"/>
      <c r="NJE268" s="0"/>
      <c r="NJF268" s="0"/>
      <c r="NJG268" s="0"/>
      <c r="NJH268" s="0"/>
      <c r="NJI268" s="0"/>
      <c r="NJJ268" s="0"/>
      <c r="NJK268" s="0"/>
      <c r="NJL268" s="0"/>
      <c r="NJM268" s="0"/>
      <c r="NJN268" s="0"/>
      <c r="NJO268" s="0"/>
      <c r="NJP268" s="0"/>
      <c r="NJQ268" s="0"/>
      <c r="NJR268" s="0"/>
      <c r="NJS268" s="0"/>
      <c r="NJT268" s="0"/>
      <c r="NJU268" s="0"/>
      <c r="NJV268" s="0"/>
      <c r="NJW268" s="0"/>
      <c r="NJX268" s="0"/>
      <c r="NJY268" s="0"/>
      <c r="NJZ268" s="0"/>
      <c r="NKA268" s="0"/>
      <c r="NKB268" s="0"/>
      <c r="NKC268" s="0"/>
      <c r="NKD268" s="0"/>
      <c r="NKE268" s="0"/>
      <c r="NKF268" s="0"/>
      <c r="NKG268" s="0"/>
      <c r="NKH268" s="0"/>
      <c r="NKI268" s="0"/>
      <c r="NKJ268" s="0"/>
      <c r="NKK268" s="0"/>
      <c r="NKL268" s="0"/>
      <c r="NKM268" s="0"/>
      <c r="NKN268" s="0"/>
      <c r="NKO268" s="0"/>
      <c r="NKP268" s="0"/>
      <c r="NKQ268" s="0"/>
      <c r="NKR268" s="0"/>
      <c r="NKS268" s="0"/>
      <c r="NKT268" s="0"/>
      <c r="NKU268" s="0"/>
      <c r="NKV268" s="0"/>
      <c r="NKW268" s="0"/>
      <c r="NKX268" s="0"/>
      <c r="NKY268" s="0"/>
      <c r="NKZ268" s="0"/>
      <c r="NLA268" s="0"/>
      <c r="NLB268" s="0"/>
      <c r="NLC268" s="0"/>
      <c r="NLD268" s="0"/>
      <c r="NLE268" s="0"/>
      <c r="NLF268" s="0"/>
      <c r="NLG268" s="0"/>
      <c r="NLH268" s="0"/>
      <c r="NLI268" s="0"/>
      <c r="NLJ268" s="0"/>
      <c r="NLK268" s="0"/>
      <c r="NLL268" s="0"/>
      <c r="NLM268" s="0"/>
      <c r="NLN268" s="0"/>
      <c r="NLO268" s="0"/>
      <c r="NLP268" s="0"/>
      <c r="NLQ268" s="0"/>
      <c r="NLR268" s="0"/>
      <c r="NLS268" s="0"/>
      <c r="NLT268" s="0"/>
      <c r="NLU268" s="0"/>
      <c r="NLV268" s="0"/>
      <c r="NLW268" s="0"/>
      <c r="NLX268" s="0"/>
      <c r="NLY268" s="0"/>
      <c r="NLZ268" s="0"/>
      <c r="NMA268" s="0"/>
      <c r="NMB268" s="0"/>
      <c r="NMC268" s="0"/>
      <c r="NMD268" s="0"/>
      <c r="NME268" s="0"/>
      <c r="NMF268" s="0"/>
      <c r="NMG268" s="0"/>
      <c r="NMH268" s="0"/>
      <c r="NMI268" s="0"/>
      <c r="NMJ268" s="0"/>
      <c r="NMK268" s="0"/>
      <c r="NML268" s="0"/>
      <c r="NMM268" s="0"/>
      <c r="NMN268" s="0"/>
      <c r="NMO268" s="0"/>
      <c r="NMP268" s="0"/>
      <c r="NMQ268" s="0"/>
      <c r="NMR268" s="0"/>
      <c r="NMS268" s="0"/>
      <c r="NMT268" s="0"/>
      <c r="NMU268" s="0"/>
      <c r="NMV268" s="0"/>
      <c r="NMW268" s="0"/>
      <c r="NMX268" s="0"/>
      <c r="NMY268" s="0"/>
      <c r="NMZ268" s="0"/>
      <c r="NNA268" s="0"/>
      <c r="NNB268" s="0"/>
      <c r="NNC268" s="0"/>
      <c r="NND268" s="0"/>
      <c r="NNE268" s="0"/>
      <c r="NNF268" s="0"/>
      <c r="NNG268" s="0"/>
      <c r="NNH268" s="0"/>
      <c r="NNI268" s="0"/>
      <c r="NNJ268" s="0"/>
      <c r="NNK268" s="0"/>
      <c r="NNL268" s="0"/>
      <c r="NNM268" s="0"/>
      <c r="NNN268" s="0"/>
      <c r="NNO268" s="0"/>
      <c r="NNP268" s="0"/>
      <c r="NNQ268" s="0"/>
      <c r="NNR268" s="0"/>
      <c r="NNS268" s="0"/>
      <c r="NNT268" s="0"/>
      <c r="NNU268" s="0"/>
      <c r="NNV268" s="0"/>
      <c r="NNW268" s="0"/>
      <c r="NNX268" s="0"/>
      <c r="NNY268" s="0"/>
      <c r="NNZ268" s="0"/>
      <c r="NOA268" s="0"/>
      <c r="NOB268" s="0"/>
      <c r="NOC268" s="0"/>
      <c r="NOD268" s="0"/>
      <c r="NOE268" s="0"/>
      <c r="NOF268" s="0"/>
      <c r="NOG268" s="0"/>
      <c r="NOH268" s="0"/>
      <c r="NOI268" s="0"/>
      <c r="NOJ268" s="0"/>
      <c r="NOK268" s="0"/>
      <c r="NOL268" s="0"/>
      <c r="NOM268" s="0"/>
      <c r="NON268" s="0"/>
      <c r="NOO268" s="0"/>
      <c r="NOP268" s="0"/>
      <c r="NOQ268" s="0"/>
      <c r="NOR268" s="0"/>
      <c r="NOS268" s="0"/>
      <c r="NOT268" s="0"/>
      <c r="NOU268" s="0"/>
      <c r="NOV268" s="0"/>
      <c r="NOW268" s="0"/>
      <c r="NOX268" s="0"/>
      <c r="NOY268" s="0"/>
      <c r="NOZ268" s="0"/>
      <c r="NPA268" s="0"/>
      <c r="NPB268" s="0"/>
      <c r="NPC268" s="0"/>
      <c r="NPD268" s="0"/>
      <c r="NPE268" s="0"/>
      <c r="NPF268" s="0"/>
      <c r="NPG268" s="0"/>
      <c r="NPH268" s="0"/>
      <c r="NPI268" s="0"/>
      <c r="NPJ268" s="0"/>
      <c r="NPK268" s="0"/>
      <c r="NPL268" s="0"/>
      <c r="NPM268" s="0"/>
      <c r="NPN268" s="0"/>
      <c r="NPO268" s="0"/>
      <c r="NPP268" s="0"/>
      <c r="NPQ268" s="0"/>
      <c r="NPR268" s="0"/>
      <c r="NPS268" s="0"/>
      <c r="NPT268" s="0"/>
      <c r="NPU268" s="0"/>
      <c r="NPV268" s="0"/>
      <c r="NPW268" s="0"/>
      <c r="NPX268" s="0"/>
      <c r="NPY268" s="0"/>
      <c r="NPZ268" s="0"/>
      <c r="NQA268" s="0"/>
      <c r="NQB268" s="0"/>
      <c r="NQC268" s="0"/>
      <c r="NQD268" s="0"/>
      <c r="NQE268" s="0"/>
      <c r="NQF268" s="0"/>
      <c r="NQG268" s="0"/>
      <c r="NQH268" s="0"/>
      <c r="NQI268" s="0"/>
      <c r="NQJ268" s="0"/>
      <c r="NQK268" s="0"/>
      <c r="NQL268" s="0"/>
      <c r="NQM268" s="0"/>
      <c r="NQN268" s="0"/>
      <c r="NQO268" s="0"/>
      <c r="NQP268" s="0"/>
      <c r="NQQ268" s="0"/>
      <c r="NQR268" s="0"/>
      <c r="NQS268" s="0"/>
      <c r="NQT268" s="0"/>
      <c r="NQU268" s="0"/>
      <c r="NQV268" s="0"/>
      <c r="NQW268" s="0"/>
      <c r="NQX268" s="0"/>
      <c r="NQY268" s="0"/>
      <c r="NQZ268" s="0"/>
      <c r="NRA268" s="0"/>
      <c r="NRB268" s="0"/>
      <c r="NRC268" s="0"/>
      <c r="NRD268" s="0"/>
      <c r="NRE268" s="0"/>
      <c r="NRF268" s="0"/>
      <c r="NRG268" s="0"/>
      <c r="NRH268" s="0"/>
      <c r="NRI268" s="0"/>
      <c r="NRJ268" s="0"/>
      <c r="NRK268" s="0"/>
      <c r="NRL268" s="0"/>
      <c r="NRM268" s="0"/>
      <c r="NRN268" s="0"/>
      <c r="NRO268" s="0"/>
      <c r="NRP268" s="0"/>
      <c r="NRQ268" s="0"/>
      <c r="NRR268" s="0"/>
      <c r="NRS268" s="0"/>
      <c r="NRT268" s="0"/>
      <c r="NRU268" s="0"/>
      <c r="NRV268" s="0"/>
      <c r="NRW268" s="0"/>
      <c r="NRX268" s="0"/>
      <c r="NRY268" s="0"/>
      <c r="NRZ268" s="0"/>
      <c r="NSA268" s="0"/>
      <c r="NSB268" s="0"/>
      <c r="NSC268" s="0"/>
      <c r="NSD268" s="0"/>
      <c r="NSE268" s="0"/>
      <c r="NSF268" s="0"/>
      <c r="NSG268" s="0"/>
      <c r="NSH268" s="0"/>
      <c r="NSI268" s="0"/>
      <c r="NSJ268" s="0"/>
      <c r="NSK268" s="0"/>
      <c r="NSL268" s="0"/>
      <c r="NSM268" s="0"/>
      <c r="NSN268" s="0"/>
      <c r="NSO268" s="0"/>
      <c r="NSP268" s="0"/>
      <c r="NSQ268" s="0"/>
      <c r="NSR268" s="0"/>
      <c r="NSS268" s="0"/>
      <c r="NST268" s="0"/>
      <c r="NSU268" s="0"/>
      <c r="NSV268" s="0"/>
      <c r="NSW268" s="0"/>
      <c r="NSX268" s="0"/>
      <c r="NSY268" s="0"/>
      <c r="NSZ268" s="0"/>
      <c r="NTA268" s="0"/>
      <c r="NTB268" s="0"/>
      <c r="NTC268" s="0"/>
      <c r="NTD268" s="0"/>
      <c r="NTE268" s="0"/>
      <c r="NTF268" s="0"/>
      <c r="NTG268" s="0"/>
      <c r="NTH268" s="0"/>
      <c r="NTI268" s="0"/>
      <c r="NTJ268" s="0"/>
      <c r="NTK268" s="0"/>
      <c r="NTL268" s="0"/>
      <c r="NTM268" s="0"/>
      <c r="NTN268" s="0"/>
      <c r="NTO268" s="0"/>
      <c r="NTP268" s="0"/>
      <c r="NTQ268" s="0"/>
      <c r="NTR268" s="0"/>
      <c r="NTS268" s="0"/>
      <c r="NTT268" s="0"/>
      <c r="NTU268" s="0"/>
      <c r="NTV268" s="0"/>
      <c r="NTW268" s="0"/>
      <c r="NTX268" s="0"/>
      <c r="NTY268" s="0"/>
      <c r="NTZ268" s="0"/>
      <c r="NUA268" s="0"/>
      <c r="NUB268" s="0"/>
      <c r="NUC268" s="0"/>
      <c r="NUD268" s="0"/>
      <c r="NUE268" s="0"/>
      <c r="NUF268" s="0"/>
      <c r="NUG268" s="0"/>
      <c r="NUH268" s="0"/>
      <c r="NUI268" s="0"/>
      <c r="NUJ268" s="0"/>
      <c r="NUK268" s="0"/>
      <c r="NUL268" s="0"/>
      <c r="NUM268" s="0"/>
      <c r="NUN268" s="0"/>
      <c r="NUO268" s="0"/>
      <c r="NUP268" s="0"/>
      <c r="NUQ268" s="0"/>
      <c r="NUR268" s="0"/>
      <c r="NUS268" s="0"/>
      <c r="NUT268" s="0"/>
      <c r="NUU268" s="0"/>
      <c r="NUV268" s="0"/>
      <c r="NUW268" s="0"/>
      <c r="NUX268" s="0"/>
      <c r="NUY268" s="0"/>
      <c r="NUZ268" s="0"/>
      <c r="NVA268" s="0"/>
      <c r="NVB268" s="0"/>
      <c r="NVC268" s="0"/>
      <c r="NVD268" s="0"/>
      <c r="NVE268" s="0"/>
      <c r="NVF268" s="0"/>
      <c r="NVG268" s="0"/>
      <c r="NVH268" s="0"/>
      <c r="NVI268" s="0"/>
      <c r="NVJ268" s="0"/>
      <c r="NVK268" s="0"/>
      <c r="NVL268" s="0"/>
      <c r="NVM268" s="0"/>
      <c r="NVN268" s="0"/>
      <c r="NVO268" s="0"/>
      <c r="NVP268" s="0"/>
      <c r="NVQ268" s="0"/>
      <c r="NVR268" s="0"/>
      <c r="NVS268" s="0"/>
      <c r="NVT268" s="0"/>
      <c r="NVU268" s="0"/>
      <c r="NVV268" s="0"/>
      <c r="NVW268" s="0"/>
      <c r="NVX268" s="0"/>
      <c r="NVY268" s="0"/>
      <c r="NVZ268" s="0"/>
      <c r="NWA268" s="0"/>
      <c r="NWB268" s="0"/>
      <c r="NWC268" s="0"/>
      <c r="NWD268" s="0"/>
      <c r="NWE268" s="0"/>
      <c r="NWF268" s="0"/>
      <c r="NWG268" s="0"/>
      <c r="NWH268" s="0"/>
      <c r="NWI268" s="0"/>
      <c r="NWJ268" s="0"/>
      <c r="NWK268" s="0"/>
      <c r="NWL268" s="0"/>
      <c r="NWM268" s="0"/>
      <c r="NWN268" s="0"/>
      <c r="NWO268" s="0"/>
      <c r="NWP268" s="0"/>
      <c r="NWQ268" s="0"/>
      <c r="NWR268" s="0"/>
      <c r="NWS268" s="0"/>
      <c r="NWT268" s="0"/>
      <c r="NWU268" s="0"/>
      <c r="NWV268" s="0"/>
      <c r="NWW268" s="0"/>
      <c r="NWX268" s="0"/>
      <c r="NWY268" s="0"/>
      <c r="NWZ268" s="0"/>
      <c r="NXA268" s="0"/>
      <c r="NXB268" s="0"/>
      <c r="NXC268" s="0"/>
      <c r="NXD268" s="0"/>
      <c r="NXE268" s="0"/>
      <c r="NXF268" s="0"/>
      <c r="NXG268" s="0"/>
      <c r="NXH268" s="0"/>
      <c r="NXI268" s="0"/>
      <c r="NXJ268" s="0"/>
      <c r="NXK268" s="0"/>
      <c r="NXL268" s="0"/>
      <c r="NXM268" s="0"/>
      <c r="NXN268" s="0"/>
      <c r="NXO268" s="0"/>
      <c r="NXP268" s="0"/>
      <c r="NXQ268" s="0"/>
      <c r="NXR268" s="0"/>
      <c r="NXS268" s="0"/>
      <c r="NXT268" s="0"/>
      <c r="NXU268" s="0"/>
      <c r="NXV268" s="0"/>
      <c r="NXW268" s="0"/>
      <c r="NXX268" s="0"/>
      <c r="NXY268" s="0"/>
      <c r="NXZ268" s="0"/>
      <c r="NYA268" s="0"/>
      <c r="NYB268" s="0"/>
      <c r="NYC268" s="0"/>
      <c r="NYD268" s="0"/>
      <c r="NYE268" s="0"/>
      <c r="NYF268" s="0"/>
      <c r="NYG268" s="0"/>
      <c r="NYH268" s="0"/>
      <c r="NYI268" s="0"/>
      <c r="NYJ268" s="0"/>
      <c r="NYK268" s="0"/>
      <c r="NYL268" s="0"/>
      <c r="NYM268" s="0"/>
      <c r="NYN268" s="0"/>
      <c r="NYO268" s="0"/>
      <c r="NYP268" s="0"/>
      <c r="NYQ268" s="0"/>
      <c r="NYR268" s="0"/>
      <c r="NYS268" s="0"/>
      <c r="NYT268" s="0"/>
      <c r="NYU268" s="0"/>
      <c r="NYV268" s="0"/>
      <c r="NYW268" s="0"/>
      <c r="NYX268" s="0"/>
      <c r="NYY268" s="0"/>
      <c r="NYZ268" s="0"/>
      <c r="NZA268" s="0"/>
      <c r="NZB268" s="0"/>
      <c r="NZC268" s="0"/>
      <c r="NZD268" s="0"/>
      <c r="NZE268" s="0"/>
      <c r="NZF268" s="0"/>
      <c r="NZG268" s="0"/>
      <c r="NZH268" s="0"/>
      <c r="NZI268" s="0"/>
      <c r="NZJ268" s="0"/>
      <c r="NZK268" s="0"/>
      <c r="NZL268" s="0"/>
      <c r="NZM268" s="0"/>
      <c r="NZN268" s="0"/>
      <c r="NZO268" s="0"/>
      <c r="NZP268" s="0"/>
      <c r="NZQ268" s="0"/>
      <c r="NZR268" s="0"/>
      <c r="NZS268" s="0"/>
      <c r="NZT268" s="0"/>
      <c r="NZU268" s="0"/>
      <c r="NZV268" s="0"/>
      <c r="NZW268" s="0"/>
      <c r="NZX268" s="0"/>
      <c r="NZY268" s="0"/>
      <c r="NZZ268" s="0"/>
      <c r="OAA268" s="0"/>
      <c r="OAB268" s="0"/>
      <c r="OAC268" s="0"/>
      <c r="OAD268" s="0"/>
      <c r="OAE268" s="0"/>
      <c r="OAF268" s="0"/>
      <c r="OAG268" s="0"/>
      <c r="OAH268" s="0"/>
      <c r="OAI268" s="0"/>
      <c r="OAJ268" s="0"/>
      <c r="OAK268" s="0"/>
      <c r="OAL268" s="0"/>
      <c r="OAM268" s="0"/>
      <c r="OAN268" s="0"/>
      <c r="OAO268" s="0"/>
      <c r="OAP268" s="0"/>
      <c r="OAQ268" s="0"/>
      <c r="OAR268" s="0"/>
      <c r="OAS268" s="0"/>
      <c r="OAT268" s="0"/>
      <c r="OAU268" s="0"/>
      <c r="OAV268" s="0"/>
      <c r="OAW268" s="0"/>
      <c r="OAX268" s="0"/>
      <c r="OAY268" s="0"/>
      <c r="OAZ268" s="0"/>
      <c r="OBA268" s="0"/>
      <c r="OBB268" s="0"/>
      <c r="OBC268" s="0"/>
      <c r="OBD268" s="0"/>
      <c r="OBE268" s="0"/>
      <c r="OBF268" s="0"/>
      <c r="OBG268" s="0"/>
      <c r="OBH268" s="0"/>
      <c r="OBI268" s="0"/>
      <c r="OBJ268" s="0"/>
      <c r="OBK268" s="0"/>
      <c r="OBL268" s="0"/>
      <c r="OBM268" s="0"/>
      <c r="OBN268" s="0"/>
      <c r="OBO268" s="0"/>
      <c r="OBP268" s="0"/>
      <c r="OBQ268" s="0"/>
      <c r="OBR268" s="0"/>
      <c r="OBS268" s="0"/>
      <c r="OBT268" s="0"/>
      <c r="OBU268" s="0"/>
      <c r="OBV268" s="0"/>
      <c r="OBW268" s="0"/>
      <c r="OBX268" s="0"/>
      <c r="OBY268" s="0"/>
      <c r="OBZ268" s="0"/>
      <c r="OCA268" s="0"/>
      <c r="OCB268" s="0"/>
      <c r="OCC268" s="0"/>
      <c r="OCD268" s="0"/>
      <c r="OCE268" s="0"/>
      <c r="OCF268" s="0"/>
      <c r="OCG268" s="0"/>
      <c r="OCH268" s="0"/>
      <c r="OCI268" s="0"/>
      <c r="OCJ268" s="0"/>
      <c r="OCK268" s="0"/>
      <c r="OCL268" s="0"/>
      <c r="OCM268" s="0"/>
      <c r="OCN268" s="0"/>
      <c r="OCO268" s="0"/>
      <c r="OCP268" s="0"/>
      <c r="OCQ268" s="0"/>
      <c r="OCR268" s="0"/>
      <c r="OCS268" s="0"/>
      <c r="OCT268" s="0"/>
      <c r="OCU268" s="0"/>
      <c r="OCV268" s="0"/>
      <c r="OCW268" s="0"/>
      <c r="OCX268" s="0"/>
      <c r="OCY268" s="0"/>
      <c r="OCZ268" s="0"/>
      <c r="ODA268" s="0"/>
      <c r="ODB268" s="0"/>
      <c r="ODC268" s="0"/>
      <c r="ODD268" s="0"/>
      <c r="ODE268" s="0"/>
      <c r="ODF268" s="0"/>
      <c r="ODG268" s="0"/>
      <c r="ODH268" s="0"/>
      <c r="ODI268" s="0"/>
      <c r="ODJ268" s="0"/>
      <c r="ODK268" s="0"/>
      <c r="ODL268" s="0"/>
      <c r="ODM268" s="0"/>
      <c r="ODN268" s="0"/>
      <c r="ODO268" s="0"/>
      <c r="ODP268" s="0"/>
      <c r="ODQ268" s="0"/>
      <c r="ODR268" s="0"/>
      <c r="ODS268" s="0"/>
      <c r="ODT268" s="0"/>
      <c r="ODU268" s="0"/>
      <c r="ODV268" s="0"/>
      <c r="ODW268" s="0"/>
      <c r="ODX268" s="0"/>
      <c r="ODY268" s="0"/>
      <c r="ODZ268" s="0"/>
      <c r="OEA268" s="0"/>
      <c r="OEB268" s="0"/>
      <c r="OEC268" s="0"/>
      <c r="OED268" s="0"/>
      <c r="OEE268" s="0"/>
      <c r="OEF268" s="0"/>
      <c r="OEG268" s="0"/>
      <c r="OEH268" s="0"/>
      <c r="OEI268" s="0"/>
      <c r="OEJ268" s="0"/>
      <c r="OEK268" s="0"/>
      <c r="OEL268" s="0"/>
      <c r="OEM268" s="0"/>
      <c r="OEN268" s="0"/>
      <c r="OEO268" s="0"/>
      <c r="OEP268" s="0"/>
      <c r="OEQ268" s="0"/>
      <c r="OER268" s="0"/>
      <c r="OES268" s="0"/>
      <c r="OET268" s="0"/>
      <c r="OEU268" s="0"/>
      <c r="OEV268" s="0"/>
      <c r="OEW268" s="0"/>
      <c r="OEX268" s="0"/>
      <c r="OEY268" s="0"/>
      <c r="OEZ268" s="0"/>
      <c r="OFA268" s="0"/>
      <c r="OFB268" s="0"/>
      <c r="OFC268" s="0"/>
      <c r="OFD268" s="0"/>
      <c r="OFE268" s="0"/>
      <c r="OFF268" s="0"/>
      <c r="OFG268" s="0"/>
      <c r="OFH268" s="0"/>
      <c r="OFI268" s="0"/>
      <c r="OFJ268" s="0"/>
      <c r="OFK268" s="0"/>
      <c r="OFL268" s="0"/>
      <c r="OFM268" s="0"/>
      <c r="OFN268" s="0"/>
      <c r="OFO268" s="0"/>
      <c r="OFP268" s="0"/>
      <c r="OFQ268" s="0"/>
      <c r="OFR268" s="0"/>
      <c r="OFS268" s="0"/>
      <c r="OFT268" s="0"/>
      <c r="OFU268" s="0"/>
      <c r="OFV268" s="0"/>
      <c r="OFW268" s="0"/>
      <c r="OFX268" s="0"/>
      <c r="OFY268" s="0"/>
      <c r="OFZ268" s="0"/>
      <c r="OGA268" s="0"/>
      <c r="OGB268" s="0"/>
      <c r="OGC268" s="0"/>
      <c r="OGD268" s="0"/>
      <c r="OGE268" s="0"/>
      <c r="OGF268" s="0"/>
      <c r="OGG268" s="0"/>
      <c r="OGH268" s="0"/>
      <c r="OGI268" s="0"/>
      <c r="OGJ268" s="0"/>
      <c r="OGK268" s="0"/>
      <c r="OGL268" s="0"/>
      <c r="OGM268" s="0"/>
      <c r="OGN268" s="0"/>
      <c r="OGO268" s="0"/>
      <c r="OGP268" s="0"/>
      <c r="OGQ268" s="0"/>
      <c r="OGR268" s="0"/>
      <c r="OGS268" s="0"/>
      <c r="OGT268" s="0"/>
      <c r="OGU268" s="0"/>
      <c r="OGV268" s="0"/>
      <c r="OGW268" s="0"/>
      <c r="OGX268" s="0"/>
      <c r="OGY268" s="0"/>
      <c r="OGZ268" s="0"/>
      <c r="OHA268" s="0"/>
      <c r="OHB268" s="0"/>
      <c r="OHC268" s="0"/>
      <c r="OHD268" s="0"/>
      <c r="OHE268" s="0"/>
      <c r="OHF268" s="0"/>
      <c r="OHG268" s="0"/>
      <c r="OHH268" s="0"/>
      <c r="OHI268" s="0"/>
      <c r="OHJ268" s="0"/>
      <c r="OHK268" s="0"/>
      <c r="OHL268" s="0"/>
      <c r="OHM268" s="0"/>
      <c r="OHN268" s="0"/>
      <c r="OHO268" s="0"/>
      <c r="OHP268" s="0"/>
      <c r="OHQ268" s="0"/>
      <c r="OHR268" s="0"/>
      <c r="OHS268" s="0"/>
      <c r="OHT268" s="0"/>
      <c r="OHU268" s="0"/>
      <c r="OHV268" s="0"/>
      <c r="OHW268" s="0"/>
      <c r="OHX268" s="0"/>
      <c r="OHY268" s="0"/>
      <c r="OHZ268" s="0"/>
      <c r="OIA268" s="0"/>
      <c r="OIB268" s="0"/>
      <c r="OIC268" s="0"/>
      <c r="OID268" s="0"/>
      <c r="OIE268" s="0"/>
      <c r="OIF268" s="0"/>
      <c r="OIG268" s="0"/>
      <c r="OIH268" s="0"/>
      <c r="OII268" s="0"/>
      <c r="OIJ268" s="0"/>
      <c r="OIK268" s="0"/>
      <c r="OIL268" s="0"/>
      <c r="OIM268" s="0"/>
      <c r="OIN268" s="0"/>
      <c r="OIO268" s="0"/>
      <c r="OIP268" s="0"/>
      <c r="OIQ268" s="0"/>
      <c r="OIR268" s="0"/>
      <c r="OIS268" s="0"/>
      <c r="OIT268" s="0"/>
      <c r="OIU268" s="0"/>
      <c r="OIV268" s="0"/>
      <c r="OIW268" s="0"/>
      <c r="OIX268" s="0"/>
      <c r="OIY268" s="0"/>
      <c r="OIZ268" s="0"/>
      <c r="OJA268" s="0"/>
      <c r="OJB268" s="0"/>
      <c r="OJC268" s="0"/>
      <c r="OJD268" s="0"/>
      <c r="OJE268" s="0"/>
      <c r="OJF268" s="0"/>
      <c r="OJG268" s="0"/>
      <c r="OJH268" s="0"/>
      <c r="OJI268" s="0"/>
      <c r="OJJ268" s="0"/>
      <c r="OJK268" s="0"/>
      <c r="OJL268" s="0"/>
      <c r="OJM268" s="0"/>
      <c r="OJN268" s="0"/>
      <c r="OJO268" s="0"/>
      <c r="OJP268" s="0"/>
      <c r="OJQ268" s="0"/>
      <c r="OJR268" s="0"/>
      <c r="OJS268" s="0"/>
      <c r="OJT268" s="0"/>
      <c r="OJU268" s="0"/>
      <c r="OJV268" s="0"/>
      <c r="OJW268" s="0"/>
      <c r="OJX268" s="0"/>
      <c r="OJY268" s="0"/>
      <c r="OJZ268" s="0"/>
      <c r="OKA268" s="0"/>
      <c r="OKB268" s="0"/>
      <c r="OKC268" s="0"/>
      <c r="OKD268" s="0"/>
      <c r="OKE268" s="0"/>
      <c r="OKF268" s="0"/>
      <c r="OKG268" s="0"/>
      <c r="OKH268" s="0"/>
      <c r="OKI268" s="0"/>
      <c r="OKJ268" s="0"/>
      <c r="OKK268" s="0"/>
      <c r="OKL268" s="0"/>
      <c r="OKM268" s="0"/>
      <c r="OKN268" s="0"/>
      <c r="OKO268" s="0"/>
      <c r="OKP268" s="0"/>
      <c r="OKQ268" s="0"/>
      <c r="OKR268" s="0"/>
      <c r="OKS268" s="0"/>
      <c r="OKT268" s="0"/>
      <c r="OKU268" s="0"/>
      <c r="OKV268" s="0"/>
      <c r="OKW268" s="0"/>
      <c r="OKX268" s="0"/>
      <c r="OKY268" s="0"/>
      <c r="OKZ268" s="0"/>
      <c r="OLA268" s="0"/>
      <c r="OLB268" s="0"/>
      <c r="OLC268" s="0"/>
      <c r="OLD268" s="0"/>
      <c r="OLE268" s="0"/>
      <c r="OLF268" s="0"/>
      <c r="OLG268" s="0"/>
      <c r="OLH268" s="0"/>
      <c r="OLI268" s="0"/>
      <c r="OLJ268" s="0"/>
      <c r="OLK268" s="0"/>
      <c r="OLL268" s="0"/>
      <c r="OLM268" s="0"/>
      <c r="OLN268" s="0"/>
      <c r="OLO268" s="0"/>
      <c r="OLP268" s="0"/>
      <c r="OLQ268" s="0"/>
      <c r="OLR268" s="0"/>
      <c r="OLS268" s="0"/>
      <c r="OLT268" s="0"/>
      <c r="OLU268" s="0"/>
      <c r="OLV268" s="0"/>
      <c r="OLW268" s="0"/>
      <c r="OLX268" s="0"/>
      <c r="OLY268" s="0"/>
      <c r="OLZ268" s="0"/>
      <c r="OMA268" s="0"/>
      <c r="OMB268" s="0"/>
      <c r="OMC268" s="0"/>
      <c r="OMD268" s="0"/>
      <c r="OME268" s="0"/>
      <c r="OMF268" s="0"/>
      <c r="OMG268" s="0"/>
      <c r="OMH268" s="0"/>
      <c r="OMI268" s="0"/>
      <c r="OMJ268" s="0"/>
      <c r="OMK268" s="0"/>
      <c r="OML268" s="0"/>
      <c r="OMM268" s="0"/>
      <c r="OMN268" s="0"/>
      <c r="OMO268" s="0"/>
      <c r="OMP268" s="0"/>
      <c r="OMQ268" s="0"/>
      <c r="OMR268" s="0"/>
      <c r="OMS268" s="0"/>
      <c r="OMT268" s="0"/>
      <c r="OMU268" s="0"/>
      <c r="OMV268" s="0"/>
      <c r="OMW268" s="0"/>
      <c r="OMX268" s="0"/>
      <c r="OMY268" s="0"/>
      <c r="OMZ268" s="0"/>
      <c r="ONA268" s="0"/>
      <c r="ONB268" s="0"/>
      <c r="ONC268" s="0"/>
      <c r="OND268" s="0"/>
      <c r="ONE268" s="0"/>
      <c r="ONF268" s="0"/>
      <c r="ONG268" s="0"/>
      <c r="ONH268" s="0"/>
      <c r="ONI268" s="0"/>
      <c r="ONJ268" s="0"/>
      <c r="ONK268" s="0"/>
      <c r="ONL268" s="0"/>
      <c r="ONM268" s="0"/>
      <c r="ONN268" s="0"/>
      <c r="ONO268" s="0"/>
      <c r="ONP268" s="0"/>
      <c r="ONQ268" s="0"/>
      <c r="ONR268" s="0"/>
      <c r="ONS268" s="0"/>
      <c r="ONT268" s="0"/>
      <c r="ONU268" s="0"/>
      <c r="ONV268" s="0"/>
      <c r="ONW268" s="0"/>
      <c r="ONX268" s="0"/>
      <c r="ONY268" s="0"/>
      <c r="ONZ268" s="0"/>
      <c r="OOA268" s="0"/>
      <c r="OOB268" s="0"/>
      <c r="OOC268" s="0"/>
      <c r="OOD268" s="0"/>
      <c r="OOE268" s="0"/>
      <c r="OOF268" s="0"/>
      <c r="OOG268" s="0"/>
      <c r="OOH268" s="0"/>
      <c r="OOI268" s="0"/>
      <c r="OOJ268" s="0"/>
      <c r="OOK268" s="0"/>
      <c r="OOL268" s="0"/>
      <c r="OOM268" s="0"/>
      <c r="OON268" s="0"/>
      <c r="OOO268" s="0"/>
      <c r="OOP268" s="0"/>
      <c r="OOQ268" s="0"/>
      <c r="OOR268" s="0"/>
      <c r="OOS268" s="0"/>
      <c r="OOT268" s="0"/>
      <c r="OOU268" s="0"/>
      <c r="OOV268" s="0"/>
      <c r="OOW268" s="0"/>
      <c r="OOX268" s="0"/>
      <c r="OOY268" s="0"/>
      <c r="OOZ268" s="0"/>
      <c r="OPA268" s="0"/>
      <c r="OPB268" s="0"/>
      <c r="OPC268" s="0"/>
      <c r="OPD268" s="0"/>
      <c r="OPE268" s="0"/>
      <c r="OPF268" s="0"/>
      <c r="OPG268" s="0"/>
      <c r="OPH268" s="0"/>
      <c r="OPI268" s="0"/>
      <c r="OPJ268" s="0"/>
      <c r="OPK268" s="0"/>
      <c r="OPL268" s="0"/>
      <c r="OPM268" s="0"/>
      <c r="OPN268" s="0"/>
      <c r="OPO268" s="0"/>
      <c r="OPP268" s="0"/>
      <c r="OPQ268" s="0"/>
      <c r="OPR268" s="0"/>
      <c r="OPS268" s="0"/>
      <c r="OPT268" s="0"/>
      <c r="OPU268" s="0"/>
      <c r="OPV268" s="0"/>
      <c r="OPW268" s="0"/>
      <c r="OPX268" s="0"/>
      <c r="OPY268" s="0"/>
      <c r="OPZ268" s="0"/>
      <c r="OQA268" s="0"/>
      <c r="OQB268" s="0"/>
      <c r="OQC268" s="0"/>
      <c r="OQD268" s="0"/>
      <c r="OQE268" s="0"/>
      <c r="OQF268" s="0"/>
      <c r="OQG268" s="0"/>
      <c r="OQH268" s="0"/>
      <c r="OQI268" s="0"/>
      <c r="OQJ268" s="0"/>
      <c r="OQK268" s="0"/>
      <c r="OQL268" s="0"/>
      <c r="OQM268" s="0"/>
      <c r="OQN268" s="0"/>
      <c r="OQO268" s="0"/>
      <c r="OQP268" s="0"/>
      <c r="OQQ268" s="0"/>
      <c r="OQR268" s="0"/>
      <c r="OQS268" s="0"/>
      <c r="OQT268" s="0"/>
      <c r="OQU268" s="0"/>
      <c r="OQV268" s="0"/>
      <c r="OQW268" s="0"/>
      <c r="OQX268" s="0"/>
      <c r="OQY268" s="0"/>
      <c r="OQZ268" s="0"/>
      <c r="ORA268" s="0"/>
      <c r="ORB268" s="0"/>
      <c r="ORC268" s="0"/>
      <c r="ORD268" s="0"/>
      <c r="ORE268" s="0"/>
      <c r="ORF268" s="0"/>
      <c r="ORG268" s="0"/>
      <c r="ORH268" s="0"/>
      <c r="ORI268" s="0"/>
      <c r="ORJ268" s="0"/>
      <c r="ORK268" s="0"/>
      <c r="ORL268" s="0"/>
      <c r="ORM268" s="0"/>
      <c r="ORN268" s="0"/>
      <c r="ORO268" s="0"/>
      <c r="ORP268" s="0"/>
      <c r="ORQ268" s="0"/>
      <c r="ORR268" s="0"/>
      <c r="ORS268" s="0"/>
      <c r="ORT268" s="0"/>
      <c r="ORU268" s="0"/>
      <c r="ORV268" s="0"/>
      <c r="ORW268" s="0"/>
      <c r="ORX268" s="0"/>
      <c r="ORY268" s="0"/>
      <c r="ORZ268" s="0"/>
      <c r="OSA268" s="0"/>
      <c r="OSB268" s="0"/>
      <c r="OSC268" s="0"/>
      <c r="OSD268" s="0"/>
      <c r="OSE268" s="0"/>
      <c r="OSF268" s="0"/>
      <c r="OSG268" s="0"/>
      <c r="OSH268" s="0"/>
      <c r="OSI268" s="0"/>
      <c r="OSJ268" s="0"/>
      <c r="OSK268" s="0"/>
      <c r="OSL268" s="0"/>
      <c r="OSM268" s="0"/>
      <c r="OSN268" s="0"/>
      <c r="OSO268" s="0"/>
      <c r="OSP268" s="0"/>
      <c r="OSQ268" s="0"/>
      <c r="OSR268" s="0"/>
      <c r="OSS268" s="0"/>
      <c r="OST268" s="0"/>
      <c r="OSU268" s="0"/>
      <c r="OSV268" s="0"/>
      <c r="OSW268" s="0"/>
      <c r="OSX268" s="0"/>
      <c r="OSY268" s="0"/>
      <c r="OSZ268" s="0"/>
      <c r="OTA268" s="0"/>
      <c r="OTB268" s="0"/>
      <c r="OTC268" s="0"/>
      <c r="OTD268" s="0"/>
      <c r="OTE268" s="0"/>
      <c r="OTF268" s="0"/>
      <c r="OTG268" s="0"/>
      <c r="OTH268" s="0"/>
      <c r="OTI268" s="0"/>
      <c r="OTJ268" s="0"/>
      <c r="OTK268" s="0"/>
      <c r="OTL268" s="0"/>
      <c r="OTM268" s="0"/>
      <c r="OTN268" s="0"/>
      <c r="OTO268" s="0"/>
      <c r="OTP268" s="0"/>
      <c r="OTQ268" s="0"/>
      <c r="OTR268" s="0"/>
      <c r="OTS268" s="0"/>
      <c r="OTT268" s="0"/>
      <c r="OTU268" s="0"/>
      <c r="OTV268" s="0"/>
      <c r="OTW268" s="0"/>
      <c r="OTX268" s="0"/>
      <c r="OTY268" s="0"/>
      <c r="OTZ268" s="0"/>
      <c r="OUA268" s="0"/>
      <c r="OUB268" s="0"/>
      <c r="OUC268" s="0"/>
      <c r="OUD268" s="0"/>
      <c r="OUE268" s="0"/>
      <c r="OUF268" s="0"/>
      <c r="OUG268" s="0"/>
      <c r="OUH268" s="0"/>
      <c r="OUI268" s="0"/>
      <c r="OUJ268" s="0"/>
      <c r="OUK268" s="0"/>
      <c r="OUL268" s="0"/>
      <c r="OUM268" s="0"/>
      <c r="OUN268" s="0"/>
      <c r="OUO268" s="0"/>
      <c r="OUP268" s="0"/>
      <c r="OUQ268" s="0"/>
      <c r="OUR268" s="0"/>
      <c r="OUS268" s="0"/>
      <c r="OUT268" s="0"/>
      <c r="OUU268" s="0"/>
      <c r="OUV268" s="0"/>
      <c r="OUW268" s="0"/>
      <c r="OUX268" s="0"/>
      <c r="OUY268" s="0"/>
      <c r="OUZ268" s="0"/>
      <c r="OVA268" s="0"/>
      <c r="OVB268" s="0"/>
      <c r="OVC268" s="0"/>
      <c r="OVD268" s="0"/>
      <c r="OVE268" s="0"/>
      <c r="OVF268" s="0"/>
      <c r="OVG268" s="0"/>
      <c r="OVH268" s="0"/>
      <c r="OVI268" s="0"/>
      <c r="OVJ268" s="0"/>
      <c r="OVK268" s="0"/>
      <c r="OVL268" s="0"/>
      <c r="OVM268" s="0"/>
      <c r="OVN268" s="0"/>
      <c r="OVO268" s="0"/>
      <c r="OVP268" s="0"/>
      <c r="OVQ268" s="0"/>
      <c r="OVR268" s="0"/>
      <c r="OVS268" s="0"/>
      <c r="OVT268" s="0"/>
      <c r="OVU268" s="0"/>
      <c r="OVV268" s="0"/>
      <c r="OVW268" s="0"/>
      <c r="OVX268" s="0"/>
      <c r="OVY268" s="0"/>
      <c r="OVZ268" s="0"/>
      <c r="OWA268" s="0"/>
      <c r="OWB268" s="0"/>
      <c r="OWC268" s="0"/>
      <c r="OWD268" s="0"/>
      <c r="OWE268" s="0"/>
      <c r="OWF268" s="0"/>
      <c r="OWG268" s="0"/>
      <c r="OWH268" s="0"/>
      <c r="OWI268" s="0"/>
      <c r="OWJ268" s="0"/>
      <c r="OWK268" s="0"/>
      <c r="OWL268" s="0"/>
      <c r="OWM268" s="0"/>
      <c r="OWN268" s="0"/>
      <c r="OWO268" s="0"/>
      <c r="OWP268" s="0"/>
      <c r="OWQ268" s="0"/>
      <c r="OWR268" s="0"/>
      <c r="OWS268" s="0"/>
      <c r="OWT268" s="0"/>
      <c r="OWU268" s="0"/>
      <c r="OWV268" s="0"/>
      <c r="OWW268" s="0"/>
      <c r="OWX268" s="0"/>
      <c r="OWY268" s="0"/>
      <c r="OWZ268" s="0"/>
      <c r="OXA268" s="0"/>
      <c r="OXB268" s="0"/>
      <c r="OXC268" s="0"/>
      <c r="OXD268" s="0"/>
      <c r="OXE268" s="0"/>
      <c r="OXF268" s="0"/>
      <c r="OXG268" s="0"/>
      <c r="OXH268" s="0"/>
      <c r="OXI268" s="0"/>
      <c r="OXJ268" s="0"/>
      <c r="OXK268" s="0"/>
      <c r="OXL268" s="0"/>
      <c r="OXM268" s="0"/>
      <c r="OXN268" s="0"/>
      <c r="OXO268" s="0"/>
      <c r="OXP268" s="0"/>
      <c r="OXQ268" s="0"/>
      <c r="OXR268" s="0"/>
      <c r="OXS268" s="0"/>
      <c r="OXT268" s="0"/>
      <c r="OXU268" s="0"/>
      <c r="OXV268" s="0"/>
      <c r="OXW268" s="0"/>
      <c r="OXX268" s="0"/>
      <c r="OXY268" s="0"/>
      <c r="OXZ268" s="0"/>
      <c r="OYA268" s="0"/>
      <c r="OYB268" s="0"/>
      <c r="OYC268" s="0"/>
      <c r="OYD268" s="0"/>
      <c r="OYE268" s="0"/>
      <c r="OYF268" s="0"/>
      <c r="OYG268" s="0"/>
      <c r="OYH268" s="0"/>
      <c r="OYI268" s="0"/>
      <c r="OYJ268" s="0"/>
      <c r="OYK268" s="0"/>
      <c r="OYL268" s="0"/>
      <c r="OYM268" s="0"/>
      <c r="OYN268" s="0"/>
      <c r="OYO268" s="0"/>
      <c r="OYP268" s="0"/>
      <c r="OYQ268" s="0"/>
      <c r="OYR268" s="0"/>
      <c r="OYS268" s="0"/>
      <c r="OYT268" s="0"/>
      <c r="OYU268" s="0"/>
      <c r="OYV268" s="0"/>
      <c r="OYW268" s="0"/>
      <c r="OYX268" s="0"/>
      <c r="OYY268" s="0"/>
      <c r="OYZ268" s="0"/>
      <c r="OZA268" s="0"/>
      <c r="OZB268" s="0"/>
      <c r="OZC268" s="0"/>
      <c r="OZD268" s="0"/>
      <c r="OZE268" s="0"/>
      <c r="OZF268" s="0"/>
      <c r="OZG268" s="0"/>
      <c r="OZH268" s="0"/>
      <c r="OZI268" s="0"/>
      <c r="OZJ268" s="0"/>
      <c r="OZK268" s="0"/>
      <c r="OZL268" s="0"/>
      <c r="OZM268" s="0"/>
      <c r="OZN268" s="0"/>
      <c r="OZO268" s="0"/>
      <c r="OZP268" s="0"/>
      <c r="OZQ268" s="0"/>
      <c r="OZR268" s="0"/>
      <c r="OZS268" s="0"/>
      <c r="OZT268" s="0"/>
      <c r="OZU268" s="0"/>
      <c r="OZV268" s="0"/>
      <c r="OZW268" s="0"/>
      <c r="OZX268" s="0"/>
      <c r="OZY268" s="0"/>
      <c r="OZZ268" s="0"/>
      <c r="PAA268" s="0"/>
      <c r="PAB268" s="0"/>
      <c r="PAC268" s="0"/>
      <c r="PAD268" s="0"/>
      <c r="PAE268" s="0"/>
      <c r="PAF268" s="0"/>
      <c r="PAG268" s="0"/>
      <c r="PAH268" s="0"/>
      <c r="PAI268" s="0"/>
      <c r="PAJ268" s="0"/>
      <c r="PAK268" s="0"/>
      <c r="PAL268" s="0"/>
      <c r="PAM268" s="0"/>
      <c r="PAN268" s="0"/>
      <c r="PAO268" s="0"/>
      <c r="PAP268" s="0"/>
      <c r="PAQ268" s="0"/>
      <c r="PAR268" s="0"/>
      <c r="PAS268" s="0"/>
      <c r="PAT268" s="0"/>
      <c r="PAU268" s="0"/>
      <c r="PAV268" s="0"/>
      <c r="PAW268" s="0"/>
      <c r="PAX268" s="0"/>
      <c r="PAY268" s="0"/>
      <c r="PAZ268" s="0"/>
      <c r="PBA268" s="0"/>
      <c r="PBB268" s="0"/>
      <c r="PBC268" s="0"/>
      <c r="PBD268" s="0"/>
      <c r="PBE268" s="0"/>
      <c r="PBF268" s="0"/>
      <c r="PBG268" s="0"/>
      <c r="PBH268" s="0"/>
      <c r="PBI268" s="0"/>
      <c r="PBJ268" s="0"/>
      <c r="PBK268" s="0"/>
      <c r="PBL268" s="0"/>
      <c r="PBM268" s="0"/>
      <c r="PBN268" s="0"/>
      <c r="PBO268" s="0"/>
      <c r="PBP268" s="0"/>
      <c r="PBQ268" s="0"/>
      <c r="PBR268" s="0"/>
      <c r="PBS268" s="0"/>
      <c r="PBT268" s="0"/>
      <c r="PBU268" s="0"/>
      <c r="PBV268" s="0"/>
      <c r="PBW268" s="0"/>
      <c r="PBX268" s="0"/>
      <c r="PBY268" s="0"/>
      <c r="PBZ268" s="0"/>
      <c r="PCA268" s="0"/>
      <c r="PCB268" s="0"/>
      <c r="PCC268" s="0"/>
      <c r="PCD268" s="0"/>
      <c r="PCE268" s="0"/>
      <c r="PCF268" s="0"/>
      <c r="PCG268" s="0"/>
      <c r="PCH268" s="0"/>
      <c r="PCI268" s="0"/>
      <c r="PCJ268" s="0"/>
      <c r="PCK268" s="0"/>
      <c r="PCL268" s="0"/>
      <c r="PCM268" s="0"/>
      <c r="PCN268" s="0"/>
      <c r="PCO268" s="0"/>
      <c r="PCP268" s="0"/>
      <c r="PCQ268" s="0"/>
      <c r="PCR268" s="0"/>
      <c r="PCS268" s="0"/>
      <c r="PCT268" s="0"/>
      <c r="PCU268" s="0"/>
      <c r="PCV268" s="0"/>
      <c r="PCW268" s="0"/>
      <c r="PCX268" s="0"/>
      <c r="PCY268" s="0"/>
      <c r="PCZ268" s="0"/>
      <c r="PDA268" s="0"/>
      <c r="PDB268" s="0"/>
      <c r="PDC268" s="0"/>
      <c r="PDD268" s="0"/>
      <c r="PDE268" s="0"/>
      <c r="PDF268" s="0"/>
      <c r="PDG268" s="0"/>
      <c r="PDH268" s="0"/>
      <c r="PDI268" s="0"/>
      <c r="PDJ268" s="0"/>
      <c r="PDK268" s="0"/>
      <c r="PDL268" s="0"/>
      <c r="PDM268" s="0"/>
      <c r="PDN268" s="0"/>
      <c r="PDO268" s="0"/>
      <c r="PDP268" s="0"/>
      <c r="PDQ268" s="0"/>
      <c r="PDR268" s="0"/>
      <c r="PDS268" s="0"/>
      <c r="PDT268" s="0"/>
      <c r="PDU268" s="0"/>
      <c r="PDV268" s="0"/>
      <c r="PDW268" s="0"/>
      <c r="PDX268" s="0"/>
      <c r="PDY268" s="0"/>
      <c r="PDZ268" s="0"/>
      <c r="PEA268" s="0"/>
      <c r="PEB268" s="0"/>
      <c r="PEC268" s="0"/>
      <c r="PED268" s="0"/>
      <c r="PEE268" s="0"/>
      <c r="PEF268" s="0"/>
      <c r="PEG268" s="0"/>
      <c r="PEH268" s="0"/>
      <c r="PEI268" s="0"/>
      <c r="PEJ268" s="0"/>
      <c r="PEK268" s="0"/>
      <c r="PEL268" s="0"/>
      <c r="PEM268" s="0"/>
      <c r="PEN268" s="0"/>
      <c r="PEO268" s="0"/>
      <c r="PEP268" s="0"/>
      <c r="PEQ268" s="0"/>
      <c r="PER268" s="0"/>
      <c r="PES268" s="0"/>
      <c r="PET268" s="0"/>
      <c r="PEU268" s="0"/>
      <c r="PEV268" s="0"/>
      <c r="PEW268" s="0"/>
      <c r="PEX268" s="0"/>
      <c r="PEY268" s="0"/>
      <c r="PEZ268" s="0"/>
      <c r="PFA268" s="0"/>
      <c r="PFB268" s="0"/>
      <c r="PFC268" s="0"/>
      <c r="PFD268" s="0"/>
      <c r="PFE268" s="0"/>
      <c r="PFF268" s="0"/>
      <c r="PFG268" s="0"/>
      <c r="PFH268" s="0"/>
      <c r="PFI268" s="0"/>
      <c r="PFJ268" s="0"/>
      <c r="PFK268" s="0"/>
      <c r="PFL268" s="0"/>
      <c r="PFM268" s="0"/>
      <c r="PFN268" s="0"/>
      <c r="PFO268" s="0"/>
      <c r="PFP268" s="0"/>
      <c r="PFQ268" s="0"/>
      <c r="PFR268" s="0"/>
      <c r="PFS268" s="0"/>
      <c r="PFT268" s="0"/>
      <c r="PFU268" s="0"/>
      <c r="PFV268" s="0"/>
      <c r="PFW268" s="0"/>
      <c r="PFX268" s="0"/>
      <c r="PFY268" s="0"/>
      <c r="PFZ268" s="0"/>
      <c r="PGA268" s="0"/>
      <c r="PGB268" s="0"/>
      <c r="PGC268" s="0"/>
      <c r="PGD268" s="0"/>
      <c r="PGE268" s="0"/>
      <c r="PGF268" s="0"/>
      <c r="PGG268" s="0"/>
      <c r="PGH268" s="0"/>
      <c r="PGI268" s="0"/>
      <c r="PGJ268" s="0"/>
      <c r="PGK268" s="0"/>
      <c r="PGL268" s="0"/>
      <c r="PGM268" s="0"/>
      <c r="PGN268" s="0"/>
      <c r="PGO268" s="0"/>
      <c r="PGP268" s="0"/>
      <c r="PGQ268" s="0"/>
      <c r="PGR268" s="0"/>
      <c r="PGS268" s="0"/>
      <c r="PGT268" s="0"/>
      <c r="PGU268" s="0"/>
      <c r="PGV268" s="0"/>
      <c r="PGW268" s="0"/>
      <c r="PGX268" s="0"/>
      <c r="PGY268" s="0"/>
      <c r="PGZ268" s="0"/>
      <c r="PHA268" s="0"/>
      <c r="PHB268" s="0"/>
      <c r="PHC268" s="0"/>
      <c r="PHD268" s="0"/>
      <c r="PHE268" s="0"/>
      <c r="PHF268" s="0"/>
      <c r="PHG268" s="0"/>
      <c r="PHH268" s="0"/>
      <c r="PHI268" s="0"/>
      <c r="PHJ268" s="0"/>
      <c r="PHK268" s="0"/>
      <c r="PHL268" s="0"/>
      <c r="PHM268" s="0"/>
      <c r="PHN268" s="0"/>
      <c r="PHO268" s="0"/>
      <c r="PHP268" s="0"/>
      <c r="PHQ268" s="0"/>
      <c r="PHR268" s="0"/>
      <c r="PHS268" s="0"/>
      <c r="PHT268" s="0"/>
      <c r="PHU268" s="0"/>
      <c r="PHV268" s="0"/>
      <c r="PHW268" s="0"/>
      <c r="PHX268" s="0"/>
      <c r="PHY268" s="0"/>
      <c r="PHZ268" s="0"/>
      <c r="PIA268" s="0"/>
      <c r="PIB268" s="0"/>
      <c r="PIC268" s="0"/>
      <c r="PID268" s="0"/>
      <c r="PIE268" s="0"/>
      <c r="PIF268" s="0"/>
      <c r="PIG268" s="0"/>
      <c r="PIH268" s="0"/>
      <c r="PII268" s="0"/>
      <c r="PIJ268" s="0"/>
      <c r="PIK268" s="0"/>
      <c r="PIL268" s="0"/>
      <c r="PIM268" s="0"/>
      <c r="PIN268" s="0"/>
      <c r="PIO268" s="0"/>
      <c r="PIP268" s="0"/>
      <c r="PIQ268" s="0"/>
      <c r="PIR268" s="0"/>
      <c r="PIS268" s="0"/>
      <c r="PIT268" s="0"/>
      <c r="PIU268" s="0"/>
      <c r="PIV268" s="0"/>
      <c r="PIW268" s="0"/>
      <c r="PIX268" s="0"/>
      <c r="PIY268" s="0"/>
      <c r="PIZ268" s="0"/>
      <c r="PJA268" s="0"/>
      <c r="PJB268" s="0"/>
      <c r="PJC268" s="0"/>
      <c r="PJD268" s="0"/>
      <c r="PJE268" s="0"/>
      <c r="PJF268" s="0"/>
      <c r="PJG268" s="0"/>
      <c r="PJH268" s="0"/>
      <c r="PJI268" s="0"/>
      <c r="PJJ268" s="0"/>
      <c r="PJK268" s="0"/>
      <c r="PJL268" s="0"/>
      <c r="PJM268" s="0"/>
      <c r="PJN268" s="0"/>
      <c r="PJO268" s="0"/>
      <c r="PJP268" s="0"/>
      <c r="PJQ268" s="0"/>
      <c r="PJR268" s="0"/>
      <c r="PJS268" s="0"/>
      <c r="PJT268" s="0"/>
      <c r="PJU268" s="0"/>
      <c r="PJV268" s="0"/>
      <c r="PJW268" s="0"/>
      <c r="PJX268" s="0"/>
      <c r="PJY268" s="0"/>
      <c r="PJZ268" s="0"/>
      <c r="PKA268" s="0"/>
      <c r="PKB268" s="0"/>
      <c r="PKC268" s="0"/>
      <c r="PKD268" s="0"/>
      <c r="PKE268" s="0"/>
      <c r="PKF268" s="0"/>
      <c r="PKG268" s="0"/>
      <c r="PKH268" s="0"/>
      <c r="PKI268" s="0"/>
      <c r="PKJ268" s="0"/>
      <c r="PKK268" s="0"/>
      <c r="PKL268" s="0"/>
      <c r="PKM268" s="0"/>
      <c r="PKN268" s="0"/>
      <c r="PKO268" s="0"/>
      <c r="PKP268" s="0"/>
      <c r="PKQ268" s="0"/>
      <c r="PKR268" s="0"/>
      <c r="PKS268" s="0"/>
      <c r="PKT268" s="0"/>
      <c r="PKU268" s="0"/>
      <c r="PKV268" s="0"/>
      <c r="PKW268" s="0"/>
      <c r="PKX268" s="0"/>
      <c r="PKY268" s="0"/>
      <c r="PKZ268" s="0"/>
      <c r="PLA268" s="0"/>
      <c r="PLB268" s="0"/>
      <c r="PLC268" s="0"/>
      <c r="PLD268" s="0"/>
      <c r="PLE268" s="0"/>
      <c r="PLF268" s="0"/>
      <c r="PLG268" s="0"/>
      <c r="PLH268" s="0"/>
      <c r="PLI268" s="0"/>
      <c r="PLJ268" s="0"/>
      <c r="PLK268" s="0"/>
      <c r="PLL268" s="0"/>
      <c r="PLM268" s="0"/>
      <c r="PLN268" s="0"/>
      <c r="PLO268" s="0"/>
      <c r="PLP268" s="0"/>
      <c r="PLQ268" s="0"/>
      <c r="PLR268" s="0"/>
      <c r="PLS268" s="0"/>
      <c r="PLT268" s="0"/>
      <c r="PLU268" s="0"/>
      <c r="PLV268" s="0"/>
      <c r="PLW268" s="0"/>
      <c r="PLX268" s="0"/>
      <c r="PLY268" s="0"/>
      <c r="PLZ268" s="0"/>
      <c r="PMA268" s="0"/>
      <c r="PMB268" s="0"/>
      <c r="PMC268" s="0"/>
      <c r="PMD268" s="0"/>
      <c r="PME268" s="0"/>
      <c r="PMF268" s="0"/>
      <c r="PMG268" s="0"/>
      <c r="PMH268" s="0"/>
      <c r="PMI268" s="0"/>
      <c r="PMJ268" s="0"/>
      <c r="PMK268" s="0"/>
      <c r="PML268" s="0"/>
      <c r="PMM268" s="0"/>
      <c r="PMN268" s="0"/>
      <c r="PMO268" s="0"/>
      <c r="PMP268" s="0"/>
      <c r="PMQ268" s="0"/>
      <c r="PMR268" s="0"/>
      <c r="PMS268" s="0"/>
      <c r="PMT268" s="0"/>
      <c r="PMU268" s="0"/>
      <c r="PMV268" s="0"/>
      <c r="PMW268" s="0"/>
      <c r="PMX268" s="0"/>
      <c r="PMY268" s="0"/>
      <c r="PMZ268" s="0"/>
      <c r="PNA268" s="0"/>
      <c r="PNB268" s="0"/>
      <c r="PNC268" s="0"/>
      <c r="PND268" s="0"/>
      <c r="PNE268" s="0"/>
      <c r="PNF268" s="0"/>
      <c r="PNG268" s="0"/>
      <c r="PNH268" s="0"/>
      <c r="PNI268" s="0"/>
      <c r="PNJ268" s="0"/>
      <c r="PNK268" s="0"/>
      <c r="PNL268" s="0"/>
      <c r="PNM268" s="0"/>
      <c r="PNN268" s="0"/>
      <c r="PNO268" s="0"/>
      <c r="PNP268" s="0"/>
      <c r="PNQ268" s="0"/>
      <c r="PNR268" s="0"/>
      <c r="PNS268" s="0"/>
      <c r="PNT268" s="0"/>
      <c r="PNU268" s="0"/>
      <c r="PNV268" s="0"/>
      <c r="PNW268" s="0"/>
      <c r="PNX268" s="0"/>
      <c r="PNY268" s="0"/>
      <c r="PNZ268" s="0"/>
      <c r="POA268" s="0"/>
      <c r="POB268" s="0"/>
      <c r="POC268" s="0"/>
      <c r="POD268" s="0"/>
      <c r="POE268" s="0"/>
      <c r="POF268" s="0"/>
      <c r="POG268" s="0"/>
      <c r="POH268" s="0"/>
      <c r="POI268" s="0"/>
      <c r="POJ268" s="0"/>
      <c r="POK268" s="0"/>
      <c r="POL268" s="0"/>
      <c r="POM268" s="0"/>
      <c r="PON268" s="0"/>
      <c r="POO268" s="0"/>
      <c r="POP268" s="0"/>
      <c r="POQ268" s="0"/>
      <c r="POR268" s="0"/>
      <c r="POS268" s="0"/>
      <c r="POT268" s="0"/>
      <c r="POU268" s="0"/>
      <c r="POV268" s="0"/>
      <c r="POW268" s="0"/>
      <c r="POX268" s="0"/>
      <c r="POY268" s="0"/>
      <c r="POZ268" s="0"/>
      <c r="PPA268" s="0"/>
      <c r="PPB268" s="0"/>
      <c r="PPC268" s="0"/>
      <c r="PPD268" s="0"/>
      <c r="PPE268" s="0"/>
      <c r="PPF268" s="0"/>
      <c r="PPG268" s="0"/>
      <c r="PPH268" s="0"/>
      <c r="PPI268" s="0"/>
      <c r="PPJ268" s="0"/>
      <c r="PPK268" s="0"/>
      <c r="PPL268" s="0"/>
      <c r="PPM268" s="0"/>
      <c r="PPN268" s="0"/>
      <c r="PPO268" s="0"/>
      <c r="PPP268" s="0"/>
      <c r="PPQ268" s="0"/>
      <c r="PPR268" s="0"/>
      <c r="PPS268" s="0"/>
      <c r="PPT268" s="0"/>
      <c r="PPU268" s="0"/>
      <c r="PPV268" s="0"/>
      <c r="PPW268" s="0"/>
      <c r="PPX268" s="0"/>
      <c r="PPY268" s="0"/>
      <c r="PPZ268" s="0"/>
      <c r="PQA268" s="0"/>
      <c r="PQB268" s="0"/>
      <c r="PQC268" s="0"/>
      <c r="PQD268" s="0"/>
      <c r="PQE268" s="0"/>
      <c r="PQF268" s="0"/>
      <c r="PQG268" s="0"/>
      <c r="PQH268" s="0"/>
      <c r="PQI268" s="0"/>
      <c r="PQJ268" s="0"/>
      <c r="PQK268" s="0"/>
      <c r="PQL268" s="0"/>
      <c r="PQM268" s="0"/>
      <c r="PQN268" s="0"/>
      <c r="PQO268" s="0"/>
      <c r="PQP268" s="0"/>
      <c r="PQQ268" s="0"/>
      <c r="PQR268" s="0"/>
      <c r="PQS268" s="0"/>
      <c r="PQT268" s="0"/>
      <c r="PQU268" s="0"/>
      <c r="PQV268" s="0"/>
      <c r="PQW268" s="0"/>
      <c r="PQX268" s="0"/>
      <c r="PQY268" s="0"/>
      <c r="PQZ268" s="0"/>
      <c r="PRA268" s="0"/>
      <c r="PRB268" s="0"/>
      <c r="PRC268" s="0"/>
      <c r="PRD268" s="0"/>
      <c r="PRE268" s="0"/>
      <c r="PRF268" s="0"/>
      <c r="PRG268" s="0"/>
      <c r="PRH268" s="0"/>
      <c r="PRI268" s="0"/>
      <c r="PRJ268" s="0"/>
      <c r="PRK268" s="0"/>
      <c r="PRL268" s="0"/>
      <c r="PRM268" s="0"/>
      <c r="PRN268" s="0"/>
      <c r="PRO268" s="0"/>
      <c r="PRP268" s="0"/>
      <c r="PRQ268" s="0"/>
      <c r="PRR268" s="0"/>
      <c r="PRS268" s="0"/>
      <c r="PRT268" s="0"/>
      <c r="PRU268" s="0"/>
      <c r="PRV268" s="0"/>
      <c r="PRW268" s="0"/>
      <c r="PRX268" s="0"/>
      <c r="PRY268" s="0"/>
      <c r="PRZ268" s="0"/>
      <c r="PSA268" s="0"/>
      <c r="PSB268" s="0"/>
      <c r="PSC268" s="0"/>
      <c r="PSD268" s="0"/>
      <c r="PSE268" s="0"/>
      <c r="PSF268" s="0"/>
      <c r="PSG268" s="0"/>
      <c r="PSH268" s="0"/>
      <c r="PSI268" s="0"/>
      <c r="PSJ268" s="0"/>
      <c r="PSK268" s="0"/>
      <c r="PSL268" s="0"/>
      <c r="PSM268" s="0"/>
      <c r="PSN268" s="0"/>
      <c r="PSO268" s="0"/>
      <c r="PSP268" s="0"/>
      <c r="PSQ268" s="0"/>
      <c r="PSR268" s="0"/>
      <c r="PSS268" s="0"/>
      <c r="PST268" s="0"/>
      <c r="PSU268" s="0"/>
      <c r="PSV268" s="0"/>
      <c r="PSW268" s="0"/>
      <c r="PSX268" s="0"/>
      <c r="PSY268" s="0"/>
      <c r="PSZ268" s="0"/>
      <c r="PTA268" s="0"/>
      <c r="PTB268" s="0"/>
      <c r="PTC268" s="0"/>
      <c r="PTD268" s="0"/>
      <c r="PTE268" s="0"/>
      <c r="PTF268" s="0"/>
      <c r="PTG268" s="0"/>
      <c r="PTH268" s="0"/>
      <c r="PTI268" s="0"/>
      <c r="PTJ268" s="0"/>
      <c r="PTK268" s="0"/>
      <c r="PTL268" s="0"/>
      <c r="PTM268" s="0"/>
      <c r="PTN268" s="0"/>
      <c r="PTO268" s="0"/>
      <c r="PTP268" s="0"/>
      <c r="PTQ268" s="0"/>
      <c r="PTR268" s="0"/>
      <c r="PTS268" s="0"/>
      <c r="PTT268" s="0"/>
      <c r="PTU268" s="0"/>
      <c r="PTV268" s="0"/>
      <c r="PTW268" s="0"/>
      <c r="PTX268" s="0"/>
      <c r="PTY268" s="0"/>
      <c r="PTZ268" s="0"/>
      <c r="PUA268" s="0"/>
      <c r="PUB268" s="0"/>
      <c r="PUC268" s="0"/>
      <c r="PUD268" s="0"/>
      <c r="PUE268" s="0"/>
      <c r="PUF268" s="0"/>
      <c r="PUG268" s="0"/>
      <c r="PUH268" s="0"/>
      <c r="PUI268" s="0"/>
      <c r="PUJ268" s="0"/>
      <c r="PUK268" s="0"/>
      <c r="PUL268" s="0"/>
      <c r="PUM268" s="0"/>
      <c r="PUN268" s="0"/>
      <c r="PUO268" s="0"/>
      <c r="PUP268" s="0"/>
      <c r="PUQ268" s="0"/>
      <c r="PUR268" s="0"/>
      <c r="PUS268" s="0"/>
      <c r="PUT268" s="0"/>
      <c r="PUU268" s="0"/>
      <c r="PUV268" s="0"/>
      <c r="PUW268" s="0"/>
      <c r="PUX268" s="0"/>
      <c r="PUY268" s="0"/>
      <c r="PUZ268" s="0"/>
      <c r="PVA268" s="0"/>
      <c r="PVB268" s="0"/>
      <c r="PVC268" s="0"/>
      <c r="PVD268" s="0"/>
      <c r="PVE268" s="0"/>
      <c r="PVF268" s="0"/>
      <c r="PVG268" s="0"/>
      <c r="PVH268" s="0"/>
      <c r="PVI268" s="0"/>
      <c r="PVJ268" s="0"/>
      <c r="PVK268" s="0"/>
      <c r="PVL268" s="0"/>
      <c r="PVM268" s="0"/>
      <c r="PVN268" s="0"/>
      <c r="PVO268" s="0"/>
      <c r="PVP268" s="0"/>
      <c r="PVQ268" s="0"/>
      <c r="PVR268" s="0"/>
      <c r="PVS268" s="0"/>
      <c r="PVT268" s="0"/>
      <c r="PVU268" s="0"/>
      <c r="PVV268" s="0"/>
      <c r="PVW268" s="0"/>
      <c r="PVX268" s="0"/>
      <c r="PVY268" s="0"/>
      <c r="PVZ268" s="0"/>
      <c r="PWA268" s="0"/>
      <c r="PWB268" s="0"/>
      <c r="PWC268" s="0"/>
      <c r="PWD268" s="0"/>
      <c r="PWE268" s="0"/>
      <c r="PWF268" s="0"/>
      <c r="PWG268" s="0"/>
      <c r="PWH268" s="0"/>
      <c r="PWI268" s="0"/>
      <c r="PWJ268" s="0"/>
      <c r="PWK268" s="0"/>
      <c r="PWL268" s="0"/>
      <c r="PWM268" s="0"/>
      <c r="PWN268" s="0"/>
      <c r="PWO268" s="0"/>
      <c r="PWP268" s="0"/>
      <c r="PWQ268" s="0"/>
      <c r="PWR268" s="0"/>
      <c r="PWS268" s="0"/>
      <c r="PWT268" s="0"/>
      <c r="PWU268" s="0"/>
      <c r="PWV268" s="0"/>
      <c r="PWW268" s="0"/>
      <c r="PWX268" s="0"/>
      <c r="PWY268" s="0"/>
      <c r="PWZ268" s="0"/>
      <c r="PXA268" s="0"/>
      <c r="PXB268" s="0"/>
      <c r="PXC268" s="0"/>
      <c r="PXD268" s="0"/>
      <c r="PXE268" s="0"/>
      <c r="PXF268" s="0"/>
      <c r="PXG268" s="0"/>
      <c r="PXH268" s="0"/>
      <c r="PXI268" s="0"/>
      <c r="PXJ268" s="0"/>
      <c r="PXK268" s="0"/>
      <c r="PXL268" s="0"/>
      <c r="PXM268" s="0"/>
      <c r="PXN268" s="0"/>
      <c r="PXO268" s="0"/>
      <c r="PXP268" s="0"/>
      <c r="PXQ268" s="0"/>
      <c r="PXR268" s="0"/>
      <c r="PXS268" s="0"/>
      <c r="PXT268" s="0"/>
      <c r="PXU268" s="0"/>
      <c r="PXV268" s="0"/>
      <c r="PXW268" s="0"/>
      <c r="PXX268" s="0"/>
      <c r="PXY268" s="0"/>
      <c r="PXZ268" s="0"/>
      <c r="PYA268" s="0"/>
      <c r="PYB268" s="0"/>
      <c r="PYC268" s="0"/>
      <c r="PYD268" s="0"/>
      <c r="PYE268" s="0"/>
      <c r="PYF268" s="0"/>
      <c r="PYG268" s="0"/>
      <c r="PYH268" s="0"/>
      <c r="PYI268" s="0"/>
      <c r="PYJ268" s="0"/>
      <c r="PYK268" s="0"/>
      <c r="PYL268" s="0"/>
      <c r="PYM268" s="0"/>
      <c r="PYN268" s="0"/>
      <c r="PYO268" s="0"/>
      <c r="PYP268" s="0"/>
      <c r="PYQ268" s="0"/>
      <c r="PYR268" s="0"/>
      <c r="PYS268" s="0"/>
      <c r="PYT268" s="0"/>
      <c r="PYU268" s="0"/>
      <c r="PYV268" s="0"/>
      <c r="PYW268" s="0"/>
      <c r="PYX268" s="0"/>
      <c r="PYY268" s="0"/>
      <c r="PYZ268" s="0"/>
      <c r="PZA268" s="0"/>
      <c r="PZB268" s="0"/>
      <c r="PZC268" s="0"/>
      <c r="PZD268" s="0"/>
      <c r="PZE268" s="0"/>
      <c r="PZF268" s="0"/>
      <c r="PZG268" s="0"/>
      <c r="PZH268" s="0"/>
      <c r="PZI268" s="0"/>
      <c r="PZJ268" s="0"/>
      <c r="PZK268" s="0"/>
      <c r="PZL268" s="0"/>
      <c r="PZM268" s="0"/>
      <c r="PZN268" s="0"/>
      <c r="PZO268" s="0"/>
      <c r="PZP268" s="0"/>
      <c r="PZQ268" s="0"/>
      <c r="PZR268" s="0"/>
      <c r="PZS268" s="0"/>
      <c r="PZT268" s="0"/>
      <c r="PZU268" s="0"/>
      <c r="PZV268" s="0"/>
      <c r="PZW268" s="0"/>
      <c r="PZX268" s="0"/>
      <c r="PZY268" s="0"/>
      <c r="PZZ268" s="0"/>
      <c r="QAA268" s="0"/>
      <c r="QAB268" s="0"/>
      <c r="QAC268" s="0"/>
      <c r="QAD268" s="0"/>
      <c r="QAE268" s="0"/>
      <c r="QAF268" s="0"/>
      <c r="QAG268" s="0"/>
      <c r="QAH268" s="0"/>
      <c r="QAI268" s="0"/>
      <c r="QAJ268" s="0"/>
      <c r="QAK268" s="0"/>
      <c r="QAL268" s="0"/>
      <c r="QAM268" s="0"/>
      <c r="QAN268" s="0"/>
      <c r="QAO268" s="0"/>
      <c r="QAP268" s="0"/>
      <c r="QAQ268" s="0"/>
      <c r="QAR268" s="0"/>
      <c r="QAS268" s="0"/>
      <c r="QAT268" s="0"/>
      <c r="QAU268" s="0"/>
      <c r="QAV268" s="0"/>
      <c r="QAW268" s="0"/>
      <c r="QAX268" s="0"/>
      <c r="QAY268" s="0"/>
      <c r="QAZ268" s="0"/>
      <c r="QBA268" s="0"/>
      <c r="QBB268" s="0"/>
      <c r="QBC268" s="0"/>
      <c r="QBD268" s="0"/>
      <c r="QBE268" s="0"/>
      <c r="QBF268" s="0"/>
      <c r="QBG268" s="0"/>
      <c r="QBH268" s="0"/>
      <c r="QBI268" s="0"/>
      <c r="QBJ268" s="0"/>
      <c r="QBK268" s="0"/>
      <c r="QBL268" s="0"/>
      <c r="QBM268" s="0"/>
      <c r="QBN268" s="0"/>
      <c r="QBO268" s="0"/>
      <c r="QBP268" s="0"/>
      <c r="QBQ268" s="0"/>
      <c r="QBR268" s="0"/>
      <c r="QBS268" s="0"/>
      <c r="QBT268" s="0"/>
      <c r="QBU268" s="0"/>
      <c r="QBV268" s="0"/>
      <c r="QBW268" s="0"/>
      <c r="QBX268" s="0"/>
      <c r="QBY268" s="0"/>
      <c r="QBZ268" s="0"/>
      <c r="QCA268" s="0"/>
      <c r="QCB268" s="0"/>
      <c r="QCC268" s="0"/>
      <c r="QCD268" s="0"/>
      <c r="QCE268" s="0"/>
      <c r="QCF268" s="0"/>
      <c r="QCG268" s="0"/>
      <c r="QCH268" s="0"/>
      <c r="QCI268" s="0"/>
      <c r="QCJ268" s="0"/>
      <c r="QCK268" s="0"/>
      <c r="QCL268" s="0"/>
      <c r="QCM268" s="0"/>
      <c r="QCN268" s="0"/>
      <c r="QCO268" s="0"/>
      <c r="QCP268" s="0"/>
      <c r="QCQ268" s="0"/>
      <c r="QCR268" s="0"/>
      <c r="QCS268" s="0"/>
      <c r="QCT268" s="0"/>
      <c r="QCU268" s="0"/>
      <c r="QCV268" s="0"/>
      <c r="QCW268" s="0"/>
      <c r="QCX268" s="0"/>
      <c r="QCY268" s="0"/>
      <c r="QCZ268" s="0"/>
      <c r="QDA268" s="0"/>
      <c r="QDB268" s="0"/>
      <c r="QDC268" s="0"/>
      <c r="QDD268" s="0"/>
      <c r="QDE268" s="0"/>
      <c r="QDF268" s="0"/>
      <c r="QDG268" s="0"/>
      <c r="QDH268" s="0"/>
      <c r="QDI268" s="0"/>
      <c r="QDJ268" s="0"/>
      <c r="QDK268" s="0"/>
      <c r="QDL268" s="0"/>
      <c r="QDM268" s="0"/>
      <c r="QDN268" s="0"/>
      <c r="QDO268" s="0"/>
      <c r="QDP268" s="0"/>
      <c r="QDQ268" s="0"/>
      <c r="QDR268" s="0"/>
      <c r="QDS268" s="0"/>
      <c r="QDT268" s="0"/>
      <c r="QDU268" s="0"/>
      <c r="QDV268" s="0"/>
      <c r="QDW268" s="0"/>
      <c r="QDX268" s="0"/>
      <c r="QDY268" s="0"/>
      <c r="QDZ268" s="0"/>
      <c r="QEA268" s="0"/>
      <c r="QEB268" s="0"/>
      <c r="QEC268" s="0"/>
      <c r="QED268" s="0"/>
      <c r="QEE268" s="0"/>
      <c r="QEF268" s="0"/>
      <c r="QEG268" s="0"/>
      <c r="QEH268" s="0"/>
      <c r="QEI268" s="0"/>
      <c r="QEJ268" s="0"/>
      <c r="QEK268" s="0"/>
      <c r="QEL268" s="0"/>
      <c r="QEM268" s="0"/>
      <c r="QEN268" s="0"/>
      <c r="QEO268" s="0"/>
      <c r="QEP268" s="0"/>
      <c r="QEQ268" s="0"/>
      <c r="QER268" s="0"/>
      <c r="QES268" s="0"/>
      <c r="QET268" s="0"/>
      <c r="QEU268" s="0"/>
      <c r="QEV268" s="0"/>
      <c r="QEW268" s="0"/>
      <c r="QEX268" s="0"/>
      <c r="QEY268" s="0"/>
      <c r="QEZ268" s="0"/>
      <c r="QFA268" s="0"/>
      <c r="QFB268" s="0"/>
      <c r="QFC268" s="0"/>
      <c r="QFD268" s="0"/>
      <c r="QFE268" s="0"/>
      <c r="QFF268" s="0"/>
      <c r="QFG268" s="0"/>
      <c r="QFH268" s="0"/>
      <c r="QFI268" s="0"/>
      <c r="QFJ268" s="0"/>
      <c r="QFK268" s="0"/>
      <c r="QFL268" s="0"/>
      <c r="QFM268" s="0"/>
      <c r="QFN268" s="0"/>
      <c r="QFO268" s="0"/>
      <c r="QFP268" s="0"/>
      <c r="QFQ268" s="0"/>
      <c r="QFR268" s="0"/>
      <c r="QFS268" s="0"/>
      <c r="QFT268" s="0"/>
      <c r="QFU268" s="0"/>
      <c r="QFV268" s="0"/>
      <c r="QFW268" s="0"/>
      <c r="QFX268" s="0"/>
      <c r="QFY268" s="0"/>
      <c r="QFZ268" s="0"/>
      <c r="QGA268" s="0"/>
      <c r="QGB268" s="0"/>
      <c r="QGC268" s="0"/>
      <c r="QGD268" s="0"/>
      <c r="QGE268" s="0"/>
      <c r="QGF268" s="0"/>
      <c r="QGG268" s="0"/>
      <c r="QGH268" s="0"/>
      <c r="QGI268" s="0"/>
      <c r="QGJ268" s="0"/>
      <c r="QGK268" s="0"/>
      <c r="QGL268" s="0"/>
      <c r="QGM268" s="0"/>
      <c r="QGN268" s="0"/>
      <c r="QGO268" s="0"/>
      <c r="QGP268" s="0"/>
      <c r="QGQ268" s="0"/>
      <c r="QGR268" s="0"/>
      <c r="QGS268" s="0"/>
      <c r="QGT268" s="0"/>
      <c r="QGU268" s="0"/>
      <c r="QGV268" s="0"/>
      <c r="QGW268" s="0"/>
      <c r="QGX268" s="0"/>
      <c r="QGY268" s="0"/>
      <c r="QGZ268" s="0"/>
      <c r="QHA268" s="0"/>
      <c r="QHB268" s="0"/>
      <c r="QHC268" s="0"/>
      <c r="QHD268" s="0"/>
      <c r="QHE268" s="0"/>
      <c r="QHF268" s="0"/>
      <c r="QHG268" s="0"/>
      <c r="QHH268" s="0"/>
      <c r="QHI268" s="0"/>
      <c r="QHJ268" s="0"/>
      <c r="QHK268" s="0"/>
      <c r="QHL268" s="0"/>
      <c r="QHM268" s="0"/>
      <c r="QHN268" s="0"/>
      <c r="QHO268" s="0"/>
      <c r="QHP268" s="0"/>
      <c r="QHQ268" s="0"/>
      <c r="QHR268" s="0"/>
      <c r="QHS268" s="0"/>
      <c r="QHT268" s="0"/>
      <c r="QHU268" s="0"/>
      <c r="QHV268" s="0"/>
      <c r="QHW268" s="0"/>
      <c r="QHX268" s="0"/>
      <c r="QHY268" s="0"/>
      <c r="QHZ268" s="0"/>
      <c r="QIA268" s="0"/>
      <c r="QIB268" s="0"/>
      <c r="QIC268" s="0"/>
      <c r="QID268" s="0"/>
      <c r="QIE268" s="0"/>
      <c r="QIF268" s="0"/>
      <c r="QIG268" s="0"/>
      <c r="QIH268" s="0"/>
      <c r="QII268" s="0"/>
      <c r="QIJ268" s="0"/>
      <c r="QIK268" s="0"/>
      <c r="QIL268" s="0"/>
      <c r="QIM268" s="0"/>
      <c r="QIN268" s="0"/>
      <c r="QIO268" s="0"/>
      <c r="QIP268" s="0"/>
      <c r="QIQ268" s="0"/>
      <c r="QIR268" s="0"/>
      <c r="QIS268" s="0"/>
      <c r="QIT268" s="0"/>
      <c r="QIU268" s="0"/>
      <c r="QIV268" s="0"/>
      <c r="QIW268" s="0"/>
      <c r="QIX268" s="0"/>
      <c r="QIY268" s="0"/>
      <c r="QIZ268" s="0"/>
      <c r="QJA268" s="0"/>
      <c r="QJB268" s="0"/>
      <c r="QJC268" s="0"/>
      <c r="QJD268" s="0"/>
      <c r="QJE268" s="0"/>
      <c r="QJF268" s="0"/>
      <c r="QJG268" s="0"/>
      <c r="QJH268" s="0"/>
      <c r="QJI268" s="0"/>
      <c r="QJJ268" s="0"/>
      <c r="QJK268" s="0"/>
      <c r="QJL268" s="0"/>
      <c r="QJM268" s="0"/>
      <c r="QJN268" s="0"/>
      <c r="QJO268" s="0"/>
      <c r="QJP268" s="0"/>
      <c r="QJQ268" s="0"/>
      <c r="QJR268" s="0"/>
      <c r="QJS268" s="0"/>
      <c r="QJT268" s="0"/>
      <c r="QJU268" s="0"/>
      <c r="QJV268" s="0"/>
      <c r="QJW268" s="0"/>
      <c r="QJX268" s="0"/>
      <c r="QJY268" s="0"/>
      <c r="QJZ268" s="0"/>
      <c r="QKA268" s="0"/>
      <c r="QKB268" s="0"/>
      <c r="QKC268" s="0"/>
      <c r="QKD268" s="0"/>
      <c r="QKE268" s="0"/>
      <c r="QKF268" s="0"/>
      <c r="QKG268" s="0"/>
      <c r="QKH268" s="0"/>
      <c r="QKI268" s="0"/>
      <c r="QKJ268" s="0"/>
      <c r="QKK268" s="0"/>
      <c r="QKL268" s="0"/>
      <c r="QKM268" s="0"/>
      <c r="QKN268" s="0"/>
      <c r="QKO268" s="0"/>
      <c r="QKP268" s="0"/>
      <c r="QKQ268" s="0"/>
      <c r="QKR268" s="0"/>
      <c r="QKS268" s="0"/>
      <c r="QKT268" s="0"/>
      <c r="QKU268" s="0"/>
      <c r="QKV268" s="0"/>
      <c r="QKW268" s="0"/>
      <c r="QKX268" s="0"/>
      <c r="QKY268" s="0"/>
      <c r="QKZ268" s="0"/>
      <c r="QLA268" s="0"/>
      <c r="QLB268" s="0"/>
      <c r="QLC268" s="0"/>
      <c r="QLD268" s="0"/>
      <c r="QLE268" s="0"/>
      <c r="QLF268" s="0"/>
      <c r="QLG268" s="0"/>
      <c r="QLH268" s="0"/>
      <c r="QLI268" s="0"/>
      <c r="QLJ268" s="0"/>
      <c r="QLK268" s="0"/>
      <c r="QLL268" s="0"/>
      <c r="QLM268" s="0"/>
      <c r="QLN268" s="0"/>
      <c r="QLO268" s="0"/>
      <c r="QLP268" s="0"/>
      <c r="QLQ268" s="0"/>
      <c r="QLR268" s="0"/>
      <c r="QLS268" s="0"/>
      <c r="QLT268" s="0"/>
      <c r="QLU268" s="0"/>
      <c r="QLV268" s="0"/>
      <c r="QLW268" s="0"/>
      <c r="QLX268" s="0"/>
      <c r="QLY268" s="0"/>
      <c r="QLZ268" s="0"/>
      <c r="QMA268" s="0"/>
      <c r="QMB268" s="0"/>
      <c r="QMC268" s="0"/>
      <c r="QMD268" s="0"/>
      <c r="QME268" s="0"/>
      <c r="QMF268" s="0"/>
      <c r="QMG268" s="0"/>
      <c r="QMH268" s="0"/>
      <c r="QMI268" s="0"/>
      <c r="QMJ268" s="0"/>
      <c r="QMK268" s="0"/>
      <c r="QML268" s="0"/>
      <c r="QMM268" s="0"/>
      <c r="QMN268" s="0"/>
      <c r="QMO268" s="0"/>
      <c r="QMP268" s="0"/>
      <c r="QMQ268" s="0"/>
      <c r="QMR268" s="0"/>
      <c r="QMS268" s="0"/>
      <c r="QMT268" s="0"/>
      <c r="QMU268" s="0"/>
      <c r="QMV268" s="0"/>
      <c r="QMW268" s="0"/>
      <c r="QMX268" s="0"/>
      <c r="QMY268" s="0"/>
      <c r="QMZ268" s="0"/>
      <c r="QNA268" s="0"/>
      <c r="QNB268" s="0"/>
      <c r="QNC268" s="0"/>
      <c r="QND268" s="0"/>
      <c r="QNE268" s="0"/>
      <c r="QNF268" s="0"/>
      <c r="QNG268" s="0"/>
      <c r="QNH268" s="0"/>
      <c r="QNI268" s="0"/>
      <c r="QNJ268" s="0"/>
      <c r="QNK268" s="0"/>
      <c r="QNL268" s="0"/>
      <c r="QNM268" s="0"/>
      <c r="QNN268" s="0"/>
      <c r="QNO268" s="0"/>
      <c r="QNP268" s="0"/>
      <c r="QNQ268" s="0"/>
      <c r="QNR268" s="0"/>
      <c r="QNS268" s="0"/>
      <c r="QNT268" s="0"/>
      <c r="QNU268" s="0"/>
      <c r="QNV268" s="0"/>
      <c r="QNW268" s="0"/>
      <c r="QNX268" s="0"/>
      <c r="QNY268" s="0"/>
      <c r="QNZ268" s="0"/>
      <c r="QOA268" s="0"/>
      <c r="QOB268" s="0"/>
      <c r="QOC268" s="0"/>
      <c r="QOD268" s="0"/>
      <c r="QOE268" s="0"/>
      <c r="QOF268" s="0"/>
      <c r="QOG268" s="0"/>
      <c r="QOH268" s="0"/>
      <c r="QOI268" s="0"/>
      <c r="QOJ268" s="0"/>
      <c r="QOK268" s="0"/>
      <c r="QOL268" s="0"/>
      <c r="QOM268" s="0"/>
      <c r="QON268" s="0"/>
      <c r="QOO268" s="0"/>
      <c r="QOP268" s="0"/>
      <c r="QOQ268" s="0"/>
      <c r="QOR268" s="0"/>
      <c r="QOS268" s="0"/>
      <c r="QOT268" s="0"/>
      <c r="QOU268" s="0"/>
      <c r="QOV268" s="0"/>
      <c r="QOW268" s="0"/>
      <c r="QOX268" s="0"/>
      <c r="QOY268" s="0"/>
      <c r="QOZ268" s="0"/>
      <c r="QPA268" s="0"/>
      <c r="QPB268" s="0"/>
      <c r="QPC268" s="0"/>
      <c r="QPD268" s="0"/>
      <c r="QPE268" s="0"/>
      <c r="QPF268" s="0"/>
      <c r="QPG268" s="0"/>
      <c r="QPH268" s="0"/>
      <c r="QPI268" s="0"/>
      <c r="QPJ268" s="0"/>
      <c r="QPK268" s="0"/>
      <c r="QPL268" s="0"/>
      <c r="QPM268" s="0"/>
      <c r="QPN268" s="0"/>
      <c r="QPO268" s="0"/>
      <c r="QPP268" s="0"/>
      <c r="QPQ268" s="0"/>
      <c r="QPR268" s="0"/>
      <c r="QPS268" s="0"/>
      <c r="QPT268" s="0"/>
      <c r="QPU268" s="0"/>
      <c r="QPV268" s="0"/>
      <c r="QPW268" s="0"/>
      <c r="QPX268" s="0"/>
      <c r="QPY268" s="0"/>
      <c r="QPZ268" s="0"/>
      <c r="QQA268" s="0"/>
      <c r="QQB268" s="0"/>
      <c r="QQC268" s="0"/>
      <c r="QQD268" s="0"/>
      <c r="QQE268" s="0"/>
      <c r="QQF268" s="0"/>
      <c r="QQG268" s="0"/>
      <c r="QQH268" s="0"/>
      <c r="QQI268" s="0"/>
      <c r="QQJ268" s="0"/>
      <c r="QQK268" s="0"/>
      <c r="QQL268" s="0"/>
      <c r="QQM268" s="0"/>
      <c r="QQN268" s="0"/>
      <c r="QQO268" s="0"/>
      <c r="QQP268" s="0"/>
      <c r="QQQ268" s="0"/>
      <c r="QQR268" s="0"/>
      <c r="QQS268" s="0"/>
      <c r="QQT268" s="0"/>
      <c r="QQU268" s="0"/>
      <c r="QQV268" s="0"/>
      <c r="QQW268" s="0"/>
      <c r="QQX268" s="0"/>
      <c r="QQY268" s="0"/>
      <c r="QQZ268" s="0"/>
      <c r="QRA268" s="0"/>
      <c r="QRB268" s="0"/>
      <c r="QRC268" s="0"/>
      <c r="QRD268" s="0"/>
      <c r="QRE268" s="0"/>
      <c r="QRF268" s="0"/>
      <c r="QRG268" s="0"/>
      <c r="QRH268" s="0"/>
      <c r="QRI268" s="0"/>
      <c r="QRJ268" s="0"/>
      <c r="QRK268" s="0"/>
      <c r="QRL268" s="0"/>
      <c r="QRM268" s="0"/>
      <c r="QRN268" s="0"/>
      <c r="QRO268" s="0"/>
      <c r="QRP268" s="0"/>
      <c r="QRQ268" s="0"/>
      <c r="QRR268" s="0"/>
      <c r="QRS268" s="0"/>
      <c r="QRT268" s="0"/>
      <c r="QRU268" s="0"/>
      <c r="QRV268" s="0"/>
      <c r="QRW268" s="0"/>
      <c r="QRX268" s="0"/>
      <c r="QRY268" s="0"/>
      <c r="QRZ268" s="0"/>
      <c r="QSA268" s="0"/>
      <c r="QSB268" s="0"/>
      <c r="QSC268" s="0"/>
      <c r="QSD268" s="0"/>
      <c r="QSE268" s="0"/>
      <c r="QSF268" s="0"/>
      <c r="QSG268" s="0"/>
      <c r="QSH268" s="0"/>
      <c r="QSI268" s="0"/>
      <c r="QSJ268" s="0"/>
      <c r="QSK268" s="0"/>
      <c r="QSL268" s="0"/>
      <c r="QSM268" s="0"/>
      <c r="QSN268" s="0"/>
      <c r="QSO268" s="0"/>
      <c r="QSP268" s="0"/>
      <c r="QSQ268" s="0"/>
      <c r="QSR268" s="0"/>
      <c r="QSS268" s="0"/>
      <c r="QST268" s="0"/>
      <c r="QSU268" s="0"/>
      <c r="QSV268" s="0"/>
      <c r="QSW268" s="0"/>
      <c r="QSX268" s="0"/>
      <c r="QSY268" s="0"/>
      <c r="QSZ268" s="0"/>
      <c r="QTA268" s="0"/>
      <c r="QTB268" s="0"/>
      <c r="QTC268" s="0"/>
      <c r="QTD268" s="0"/>
      <c r="QTE268" s="0"/>
      <c r="QTF268" s="0"/>
      <c r="QTG268" s="0"/>
      <c r="QTH268" s="0"/>
      <c r="QTI268" s="0"/>
      <c r="QTJ268" s="0"/>
      <c r="QTK268" s="0"/>
      <c r="QTL268" s="0"/>
      <c r="QTM268" s="0"/>
      <c r="QTN268" s="0"/>
      <c r="QTO268" s="0"/>
      <c r="QTP268" s="0"/>
      <c r="QTQ268" s="0"/>
      <c r="QTR268" s="0"/>
      <c r="QTS268" s="0"/>
      <c r="QTT268" s="0"/>
      <c r="QTU268" s="0"/>
      <c r="QTV268" s="0"/>
      <c r="QTW268" s="0"/>
      <c r="QTX268" s="0"/>
      <c r="QTY268" s="0"/>
      <c r="QTZ268" s="0"/>
      <c r="QUA268" s="0"/>
      <c r="QUB268" s="0"/>
      <c r="QUC268" s="0"/>
      <c r="QUD268" s="0"/>
      <c r="QUE268" s="0"/>
      <c r="QUF268" s="0"/>
      <c r="QUG268" s="0"/>
      <c r="QUH268" s="0"/>
      <c r="QUI268" s="0"/>
      <c r="QUJ268" s="0"/>
      <c r="QUK268" s="0"/>
      <c r="QUL268" s="0"/>
      <c r="QUM268" s="0"/>
      <c r="QUN268" s="0"/>
      <c r="QUO268" s="0"/>
      <c r="QUP268" s="0"/>
      <c r="QUQ268" s="0"/>
      <c r="QUR268" s="0"/>
      <c r="QUS268" s="0"/>
      <c r="QUT268" s="0"/>
      <c r="QUU268" s="0"/>
      <c r="QUV268" s="0"/>
      <c r="QUW268" s="0"/>
      <c r="QUX268" s="0"/>
      <c r="QUY268" s="0"/>
      <c r="QUZ268" s="0"/>
      <c r="QVA268" s="0"/>
      <c r="QVB268" s="0"/>
      <c r="QVC268" s="0"/>
      <c r="QVD268" s="0"/>
      <c r="QVE268" s="0"/>
      <c r="QVF268" s="0"/>
      <c r="QVG268" s="0"/>
      <c r="QVH268" s="0"/>
      <c r="QVI268" s="0"/>
      <c r="QVJ268" s="0"/>
      <c r="QVK268" s="0"/>
      <c r="QVL268" s="0"/>
      <c r="QVM268" s="0"/>
      <c r="QVN268" s="0"/>
      <c r="QVO268" s="0"/>
      <c r="QVP268" s="0"/>
      <c r="QVQ268" s="0"/>
      <c r="QVR268" s="0"/>
      <c r="QVS268" s="0"/>
      <c r="QVT268" s="0"/>
      <c r="QVU268" s="0"/>
      <c r="QVV268" s="0"/>
      <c r="QVW268" s="0"/>
      <c r="QVX268" s="0"/>
      <c r="QVY268" s="0"/>
      <c r="QVZ268" s="0"/>
      <c r="QWA268" s="0"/>
      <c r="QWB268" s="0"/>
      <c r="QWC268" s="0"/>
      <c r="QWD268" s="0"/>
      <c r="QWE268" s="0"/>
      <c r="QWF268" s="0"/>
      <c r="QWG268" s="0"/>
      <c r="QWH268" s="0"/>
      <c r="QWI268" s="0"/>
      <c r="QWJ268" s="0"/>
      <c r="QWK268" s="0"/>
      <c r="QWL268" s="0"/>
      <c r="QWM268" s="0"/>
      <c r="QWN268" s="0"/>
      <c r="QWO268" s="0"/>
      <c r="QWP268" s="0"/>
      <c r="QWQ268" s="0"/>
      <c r="QWR268" s="0"/>
      <c r="QWS268" s="0"/>
      <c r="QWT268" s="0"/>
      <c r="QWU268" s="0"/>
      <c r="QWV268" s="0"/>
      <c r="QWW268" s="0"/>
      <c r="QWX268" s="0"/>
      <c r="QWY268" s="0"/>
      <c r="QWZ268" s="0"/>
      <c r="QXA268" s="0"/>
      <c r="QXB268" s="0"/>
      <c r="QXC268" s="0"/>
      <c r="QXD268" s="0"/>
      <c r="QXE268" s="0"/>
      <c r="QXF268" s="0"/>
      <c r="QXG268" s="0"/>
      <c r="QXH268" s="0"/>
      <c r="QXI268" s="0"/>
      <c r="QXJ268" s="0"/>
      <c r="QXK268" s="0"/>
      <c r="QXL268" s="0"/>
      <c r="QXM268" s="0"/>
      <c r="QXN268" s="0"/>
      <c r="QXO268" s="0"/>
      <c r="QXP268" s="0"/>
      <c r="QXQ268" s="0"/>
      <c r="QXR268" s="0"/>
      <c r="QXS268" s="0"/>
      <c r="QXT268" s="0"/>
      <c r="QXU268" s="0"/>
      <c r="QXV268" s="0"/>
      <c r="QXW268" s="0"/>
      <c r="QXX268" s="0"/>
      <c r="QXY268" s="0"/>
      <c r="QXZ268" s="0"/>
      <c r="QYA268" s="0"/>
      <c r="QYB268" s="0"/>
      <c r="QYC268" s="0"/>
      <c r="QYD268" s="0"/>
      <c r="QYE268" s="0"/>
      <c r="QYF268" s="0"/>
      <c r="QYG268" s="0"/>
      <c r="QYH268" s="0"/>
      <c r="QYI268" s="0"/>
      <c r="QYJ268" s="0"/>
      <c r="QYK268" s="0"/>
      <c r="QYL268" s="0"/>
      <c r="QYM268" s="0"/>
      <c r="QYN268" s="0"/>
      <c r="QYO268" s="0"/>
      <c r="QYP268" s="0"/>
      <c r="QYQ268" s="0"/>
      <c r="QYR268" s="0"/>
      <c r="QYS268" s="0"/>
      <c r="QYT268" s="0"/>
      <c r="QYU268" s="0"/>
      <c r="QYV268" s="0"/>
      <c r="QYW268" s="0"/>
      <c r="QYX268" s="0"/>
      <c r="QYY268" s="0"/>
      <c r="QYZ268" s="0"/>
      <c r="QZA268" s="0"/>
      <c r="QZB268" s="0"/>
      <c r="QZC268" s="0"/>
      <c r="QZD268" s="0"/>
      <c r="QZE268" s="0"/>
      <c r="QZF268" s="0"/>
      <c r="QZG268" s="0"/>
      <c r="QZH268" s="0"/>
      <c r="QZI268" s="0"/>
      <c r="QZJ268" s="0"/>
      <c r="QZK268" s="0"/>
      <c r="QZL268" s="0"/>
      <c r="QZM268" s="0"/>
      <c r="QZN268" s="0"/>
      <c r="QZO268" s="0"/>
      <c r="QZP268" s="0"/>
      <c r="QZQ268" s="0"/>
      <c r="QZR268" s="0"/>
      <c r="QZS268" s="0"/>
      <c r="QZT268" s="0"/>
      <c r="QZU268" s="0"/>
      <c r="QZV268" s="0"/>
      <c r="QZW268" s="0"/>
      <c r="QZX268" s="0"/>
      <c r="QZY268" s="0"/>
      <c r="QZZ268" s="0"/>
      <c r="RAA268" s="0"/>
      <c r="RAB268" s="0"/>
      <c r="RAC268" s="0"/>
      <c r="RAD268" s="0"/>
      <c r="RAE268" s="0"/>
      <c r="RAF268" s="0"/>
      <c r="RAG268" s="0"/>
      <c r="RAH268" s="0"/>
      <c r="RAI268" s="0"/>
      <c r="RAJ268" s="0"/>
      <c r="RAK268" s="0"/>
      <c r="RAL268" s="0"/>
      <c r="RAM268" s="0"/>
      <c r="RAN268" s="0"/>
      <c r="RAO268" s="0"/>
      <c r="RAP268" s="0"/>
      <c r="RAQ268" s="0"/>
      <c r="RAR268" s="0"/>
      <c r="RAS268" s="0"/>
      <c r="RAT268" s="0"/>
      <c r="RAU268" s="0"/>
      <c r="RAV268" s="0"/>
      <c r="RAW268" s="0"/>
      <c r="RAX268" s="0"/>
      <c r="RAY268" s="0"/>
      <c r="RAZ268" s="0"/>
      <c r="RBA268" s="0"/>
      <c r="RBB268" s="0"/>
      <c r="RBC268" s="0"/>
      <c r="RBD268" s="0"/>
      <c r="RBE268" s="0"/>
      <c r="RBF268" s="0"/>
      <c r="RBG268" s="0"/>
      <c r="RBH268" s="0"/>
      <c r="RBI268" s="0"/>
      <c r="RBJ268" s="0"/>
      <c r="RBK268" s="0"/>
      <c r="RBL268" s="0"/>
      <c r="RBM268" s="0"/>
      <c r="RBN268" s="0"/>
      <c r="RBO268" s="0"/>
      <c r="RBP268" s="0"/>
      <c r="RBQ268" s="0"/>
      <c r="RBR268" s="0"/>
      <c r="RBS268" s="0"/>
      <c r="RBT268" s="0"/>
      <c r="RBU268" s="0"/>
      <c r="RBV268" s="0"/>
      <c r="RBW268" s="0"/>
      <c r="RBX268" s="0"/>
      <c r="RBY268" s="0"/>
      <c r="RBZ268" s="0"/>
      <c r="RCA268" s="0"/>
      <c r="RCB268" s="0"/>
      <c r="RCC268" s="0"/>
      <c r="RCD268" s="0"/>
      <c r="RCE268" s="0"/>
      <c r="RCF268" s="0"/>
      <c r="RCG268" s="0"/>
      <c r="RCH268" s="0"/>
      <c r="RCI268" s="0"/>
      <c r="RCJ268" s="0"/>
      <c r="RCK268" s="0"/>
      <c r="RCL268" s="0"/>
      <c r="RCM268" s="0"/>
      <c r="RCN268" s="0"/>
      <c r="RCO268" s="0"/>
      <c r="RCP268" s="0"/>
      <c r="RCQ268" s="0"/>
      <c r="RCR268" s="0"/>
      <c r="RCS268" s="0"/>
      <c r="RCT268" s="0"/>
      <c r="RCU268" s="0"/>
      <c r="RCV268" s="0"/>
      <c r="RCW268" s="0"/>
      <c r="RCX268" s="0"/>
      <c r="RCY268" s="0"/>
      <c r="RCZ268" s="0"/>
      <c r="RDA268" s="0"/>
      <c r="RDB268" s="0"/>
      <c r="RDC268" s="0"/>
      <c r="RDD268" s="0"/>
      <c r="RDE268" s="0"/>
      <c r="RDF268" s="0"/>
      <c r="RDG268" s="0"/>
      <c r="RDH268" s="0"/>
      <c r="RDI268" s="0"/>
      <c r="RDJ268" s="0"/>
      <c r="RDK268" s="0"/>
      <c r="RDL268" s="0"/>
      <c r="RDM268" s="0"/>
      <c r="RDN268" s="0"/>
      <c r="RDO268" s="0"/>
      <c r="RDP268" s="0"/>
      <c r="RDQ268" s="0"/>
      <c r="RDR268" s="0"/>
      <c r="RDS268" s="0"/>
      <c r="RDT268" s="0"/>
      <c r="RDU268" s="0"/>
      <c r="RDV268" s="0"/>
      <c r="RDW268" s="0"/>
      <c r="RDX268" s="0"/>
      <c r="RDY268" s="0"/>
      <c r="RDZ268" s="0"/>
      <c r="REA268" s="0"/>
      <c r="REB268" s="0"/>
      <c r="REC268" s="0"/>
      <c r="RED268" s="0"/>
      <c r="REE268" s="0"/>
      <c r="REF268" s="0"/>
      <c r="REG268" s="0"/>
      <c r="REH268" s="0"/>
      <c r="REI268" s="0"/>
      <c r="REJ268" s="0"/>
      <c r="REK268" s="0"/>
      <c r="REL268" s="0"/>
      <c r="REM268" s="0"/>
      <c r="REN268" s="0"/>
      <c r="REO268" s="0"/>
      <c r="REP268" s="0"/>
      <c r="REQ268" s="0"/>
      <c r="RER268" s="0"/>
      <c r="RES268" s="0"/>
      <c r="RET268" s="0"/>
      <c r="REU268" s="0"/>
      <c r="REV268" s="0"/>
      <c r="REW268" s="0"/>
      <c r="REX268" s="0"/>
      <c r="REY268" s="0"/>
      <c r="REZ268" s="0"/>
      <c r="RFA268" s="0"/>
      <c r="RFB268" s="0"/>
      <c r="RFC268" s="0"/>
      <c r="RFD268" s="0"/>
      <c r="RFE268" s="0"/>
      <c r="RFF268" s="0"/>
      <c r="RFG268" s="0"/>
      <c r="RFH268" s="0"/>
      <c r="RFI268" s="0"/>
      <c r="RFJ268" s="0"/>
      <c r="RFK268" s="0"/>
      <c r="RFL268" s="0"/>
      <c r="RFM268" s="0"/>
      <c r="RFN268" s="0"/>
      <c r="RFO268" s="0"/>
      <c r="RFP268" s="0"/>
      <c r="RFQ268" s="0"/>
      <c r="RFR268" s="0"/>
      <c r="RFS268" s="0"/>
      <c r="RFT268" s="0"/>
      <c r="RFU268" s="0"/>
      <c r="RFV268" s="0"/>
      <c r="RFW268" s="0"/>
      <c r="RFX268" s="0"/>
      <c r="RFY268" s="0"/>
      <c r="RFZ268" s="0"/>
      <c r="RGA268" s="0"/>
      <c r="RGB268" s="0"/>
      <c r="RGC268" s="0"/>
      <c r="RGD268" s="0"/>
      <c r="RGE268" s="0"/>
      <c r="RGF268" s="0"/>
      <c r="RGG268" s="0"/>
      <c r="RGH268" s="0"/>
      <c r="RGI268" s="0"/>
      <c r="RGJ268" s="0"/>
      <c r="RGK268" s="0"/>
      <c r="RGL268" s="0"/>
      <c r="RGM268" s="0"/>
      <c r="RGN268" s="0"/>
      <c r="RGO268" s="0"/>
      <c r="RGP268" s="0"/>
      <c r="RGQ268" s="0"/>
      <c r="RGR268" s="0"/>
      <c r="RGS268" s="0"/>
      <c r="RGT268" s="0"/>
      <c r="RGU268" s="0"/>
      <c r="RGV268" s="0"/>
      <c r="RGW268" s="0"/>
      <c r="RGX268" s="0"/>
      <c r="RGY268" s="0"/>
      <c r="RGZ268" s="0"/>
      <c r="RHA268" s="0"/>
      <c r="RHB268" s="0"/>
      <c r="RHC268" s="0"/>
      <c r="RHD268" s="0"/>
      <c r="RHE268" s="0"/>
      <c r="RHF268" s="0"/>
      <c r="RHG268" s="0"/>
      <c r="RHH268" s="0"/>
      <c r="RHI268" s="0"/>
      <c r="RHJ268" s="0"/>
      <c r="RHK268" s="0"/>
      <c r="RHL268" s="0"/>
      <c r="RHM268" s="0"/>
      <c r="RHN268" s="0"/>
      <c r="RHO268" s="0"/>
      <c r="RHP268" s="0"/>
      <c r="RHQ268" s="0"/>
      <c r="RHR268" s="0"/>
      <c r="RHS268" s="0"/>
      <c r="RHT268" s="0"/>
      <c r="RHU268" s="0"/>
      <c r="RHV268" s="0"/>
      <c r="RHW268" s="0"/>
      <c r="RHX268" s="0"/>
      <c r="RHY268" s="0"/>
      <c r="RHZ268" s="0"/>
      <c r="RIA268" s="0"/>
      <c r="RIB268" s="0"/>
      <c r="RIC268" s="0"/>
      <c r="RID268" s="0"/>
      <c r="RIE268" s="0"/>
      <c r="RIF268" s="0"/>
      <c r="RIG268" s="0"/>
      <c r="RIH268" s="0"/>
      <c r="RII268" s="0"/>
      <c r="RIJ268" s="0"/>
      <c r="RIK268" s="0"/>
      <c r="RIL268" s="0"/>
      <c r="RIM268" s="0"/>
      <c r="RIN268" s="0"/>
      <c r="RIO268" s="0"/>
      <c r="RIP268" s="0"/>
      <c r="RIQ268" s="0"/>
      <c r="RIR268" s="0"/>
      <c r="RIS268" s="0"/>
      <c r="RIT268" s="0"/>
      <c r="RIU268" s="0"/>
      <c r="RIV268" s="0"/>
      <c r="RIW268" s="0"/>
      <c r="RIX268" s="0"/>
      <c r="RIY268" s="0"/>
      <c r="RIZ268" s="0"/>
      <c r="RJA268" s="0"/>
      <c r="RJB268" s="0"/>
      <c r="RJC268" s="0"/>
      <c r="RJD268" s="0"/>
      <c r="RJE268" s="0"/>
      <c r="RJF268" s="0"/>
      <c r="RJG268" s="0"/>
      <c r="RJH268" s="0"/>
      <c r="RJI268" s="0"/>
      <c r="RJJ268" s="0"/>
      <c r="RJK268" s="0"/>
      <c r="RJL268" s="0"/>
      <c r="RJM268" s="0"/>
      <c r="RJN268" s="0"/>
      <c r="RJO268" s="0"/>
      <c r="RJP268" s="0"/>
      <c r="RJQ268" s="0"/>
      <c r="RJR268" s="0"/>
      <c r="RJS268" s="0"/>
      <c r="RJT268" s="0"/>
      <c r="RJU268" s="0"/>
      <c r="RJV268" s="0"/>
      <c r="RJW268" s="0"/>
      <c r="RJX268" s="0"/>
      <c r="RJY268" s="0"/>
      <c r="RJZ268" s="0"/>
      <c r="RKA268" s="0"/>
      <c r="RKB268" s="0"/>
      <c r="RKC268" s="0"/>
      <c r="RKD268" s="0"/>
      <c r="RKE268" s="0"/>
      <c r="RKF268" s="0"/>
      <c r="RKG268" s="0"/>
      <c r="RKH268" s="0"/>
      <c r="RKI268" s="0"/>
      <c r="RKJ268" s="0"/>
      <c r="RKK268" s="0"/>
      <c r="RKL268" s="0"/>
      <c r="RKM268" s="0"/>
      <c r="RKN268" s="0"/>
      <c r="RKO268" s="0"/>
      <c r="RKP268" s="0"/>
      <c r="RKQ268" s="0"/>
      <c r="RKR268" s="0"/>
      <c r="RKS268" s="0"/>
      <c r="RKT268" s="0"/>
      <c r="RKU268" s="0"/>
      <c r="RKV268" s="0"/>
      <c r="RKW268" s="0"/>
      <c r="RKX268" s="0"/>
      <c r="RKY268" s="0"/>
      <c r="RKZ268" s="0"/>
      <c r="RLA268" s="0"/>
      <c r="RLB268" s="0"/>
      <c r="RLC268" s="0"/>
      <c r="RLD268" s="0"/>
      <c r="RLE268" s="0"/>
      <c r="RLF268" s="0"/>
      <c r="RLG268" s="0"/>
      <c r="RLH268" s="0"/>
      <c r="RLI268" s="0"/>
      <c r="RLJ268" s="0"/>
      <c r="RLK268" s="0"/>
      <c r="RLL268" s="0"/>
      <c r="RLM268" s="0"/>
      <c r="RLN268" s="0"/>
      <c r="RLO268" s="0"/>
      <c r="RLP268" s="0"/>
      <c r="RLQ268" s="0"/>
      <c r="RLR268" s="0"/>
      <c r="RLS268" s="0"/>
      <c r="RLT268" s="0"/>
      <c r="RLU268" s="0"/>
      <c r="RLV268" s="0"/>
      <c r="RLW268" s="0"/>
      <c r="RLX268" s="0"/>
      <c r="RLY268" s="0"/>
      <c r="RLZ268" s="0"/>
      <c r="RMA268" s="0"/>
      <c r="RMB268" s="0"/>
      <c r="RMC268" s="0"/>
      <c r="RMD268" s="0"/>
      <c r="RME268" s="0"/>
      <c r="RMF268" s="0"/>
      <c r="RMG268" s="0"/>
      <c r="RMH268" s="0"/>
      <c r="RMI268" s="0"/>
      <c r="RMJ268" s="0"/>
      <c r="RMK268" s="0"/>
      <c r="RML268" s="0"/>
      <c r="RMM268" s="0"/>
      <c r="RMN268" s="0"/>
      <c r="RMO268" s="0"/>
      <c r="RMP268" s="0"/>
      <c r="RMQ268" s="0"/>
      <c r="RMR268" s="0"/>
      <c r="RMS268" s="0"/>
      <c r="RMT268" s="0"/>
      <c r="RMU268" s="0"/>
      <c r="RMV268" s="0"/>
      <c r="RMW268" s="0"/>
      <c r="RMX268" s="0"/>
      <c r="RMY268" s="0"/>
      <c r="RMZ268" s="0"/>
      <c r="RNA268" s="0"/>
      <c r="RNB268" s="0"/>
      <c r="RNC268" s="0"/>
      <c r="RND268" s="0"/>
      <c r="RNE268" s="0"/>
      <c r="RNF268" s="0"/>
      <c r="RNG268" s="0"/>
      <c r="RNH268" s="0"/>
      <c r="RNI268" s="0"/>
      <c r="RNJ268" s="0"/>
      <c r="RNK268" s="0"/>
      <c r="RNL268" s="0"/>
      <c r="RNM268" s="0"/>
      <c r="RNN268" s="0"/>
      <c r="RNO268" s="0"/>
      <c r="RNP268" s="0"/>
      <c r="RNQ268" s="0"/>
      <c r="RNR268" s="0"/>
      <c r="RNS268" s="0"/>
      <c r="RNT268" s="0"/>
      <c r="RNU268" s="0"/>
      <c r="RNV268" s="0"/>
      <c r="RNW268" s="0"/>
      <c r="RNX268" s="0"/>
      <c r="RNY268" s="0"/>
      <c r="RNZ268" s="0"/>
      <c r="ROA268" s="0"/>
      <c r="ROB268" s="0"/>
      <c r="ROC268" s="0"/>
      <c r="ROD268" s="0"/>
      <c r="ROE268" s="0"/>
      <c r="ROF268" s="0"/>
      <c r="ROG268" s="0"/>
      <c r="ROH268" s="0"/>
      <c r="ROI268" s="0"/>
      <c r="ROJ268" s="0"/>
      <c r="ROK268" s="0"/>
      <c r="ROL268" s="0"/>
      <c r="ROM268" s="0"/>
      <c r="RON268" s="0"/>
      <c r="ROO268" s="0"/>
      <c r="ROP268" s="0"/>
      <c r="ROQ268" s="0"/>
      <c r="ROR268" s="0"/>
      <c r="ROS268" s="0"/>
      <c r="ROT268" s="0"/>
      <c r="ROU268" s="0"/>
      <c r="ROV268" s="0"/>
      <c r="ROW268" s="0"/>
      <c r="ROX268" s="0"/>
      <c r="ROY268" s="0"/>
      <c r="ROZ268" s="0"/>
      <c r="RPA268" s="0"/>
      <c r="RPB268" s="0"/>
      <c r="RPC268" s="0"/>
      <c r="RPD268" s="0"/>
      <c r="RPE268" s="0"/>
      <c r="RPF268" s="0"/>
      <c r="RPG268" s="0"/>
      <c r="RPH268" s="0"/>
      <c r="RPI268" s="0"/>
      <c r="RPJ268" s="0"/>
      <c r="RPK268" s="0"/>
      <c r="RPL268" s="0"/>
      <c r="RPM268" s="0"/>
      <c r="RPN268" s="0"/>
      <c r="RPO268" s="0"/>
      <c r="RPP268" s="0"/>
      <c r="RPQ268" s="0"/>
      <c r="RPR268" s="0"/>
      <c r="RPS268" s="0"/>
      <c r="RPT268" s="0"/>
      <c r="RPU268" s="0"/>
      <c r="RPV268" s="0"/>
      <c r="RPW268" s="0"/>
      <c r="RPX268" s="0"/>
      <c r="RPY268" s="0"/>
      <c r="RPZ268" s="0"/>
      <c r="RQA268" s="0"/>
      <c r="RQB268" s="0"/>
      <c r="RQC268" s="0"/>
      <c r="RQD268" s="0"/>
      <c r="RQE268" s="0"/>
      <c r="RQF268" s="0"/>
      <c r="RQG268" s="0"/>
      <c r="RQH268" s="0"/>
      <c r="RQI268" s="0"/>
      <c r="RQJ268" s="0"/>
      <c r="RQK268" s="0"/>
      <c r="RQL268" s="0"/>
      <c r="RQM268" s="0"/>
      <c r="RQN268" s="0"/>
      <c r="RQO268" s="0"/>
      <c r="RQP268" s="0"/>
      <c r="RQQ268" s="0"/>
      <c r="RQR268" s="0"/>
      <c r="RQS268" s="0"/>
      <c r="RQT268" s="0"/>
      <c r="RQU268" s="0"/>
      <c r="RQV268" s="0"/>
      <c r="RQW268" s="0"/>
      <c r="RQX268" s="0"/>
      <c r="RQY268" s="0"/>
      <c r="RQZ268" s="0"/>
      <c r="RRA268" s="0"/>
      <c r="RRB268" s="0"/>
      <c r="RRC268" s="0"/>
      <c r="RRD268" s="0"/>
      <c r="RRE268" s="0"/>
      <c r="RRF268" s="0"/>
      <c r="RRG268" s="0"/>
      <c r="RRH268" s="0"/>
      <c r="RRI268" s="0"/>
      <c r="RRJ268" s="0"/>
      <c r="RRK268" s="0"/>
      <c r="RRL268" s="0"/>
      <c r="RRM268" s="0"/>
      <c r="RRN268" s="0"/>
      <c r="RRO268" s="0"/>
      <c r="RRP268" s="0"/>
      <c r="RRQ268" s="0"/>
      <c r="RRR268" s="0"/>
      <c r="RRS268" s="0"/>
      <c r="RRT268" s="0"/>
      <c r="RRU268" s="0"/>
      <c r="RRV268" s="0"/>
      <c r="RRW268" s="0"/>
      <c r="RRX268" s="0"/>
      <c r="RRY268" s="0"/>
      <c r="RRZ268" s="0"/>
      <c r="RSA268" s="0"/>
      <c r="RSB268" s="0"/>
      <c r="RSC268" s="0"/>
      <c r="RSD268" s="0"/>
      <c r="RSE268" s="0"/>
      <c r="RSF268" s="0"/>
      <c r="RSG268" s="0"/>
      <c r="RSH268" s="0"/>
      <c r="RSI268" s="0"/>
      <c r="RSJ268" s="0"/>
      <c r="RSK268" s="0"/>
      <c r="RSL268" s="0"/>
      <c r="RSM268" s="0"/>
      <c r="RSN268" s="0"/>
      <c r="RSO268" s="0"/>
      <c r="RSP268" s="0"/>
      <c r="RSQ268" s="0"/>
      <c r="RSR268" s="0"/>
      <c r="RSS268" s="0"/>
      <c r="RST268" s="0"/>
      <c r="RSU268" s="0"/>
      <c r="RSV268" s="0"/>
      <c r="RSW268" s="0"/>
      <c r="RSX268" s="0"/>
      <c r="RSY268" s="0"/>
      <c r="RSZ268" s="0"/>
      <c r="RTA268" s="0"/>
      <c r="RTB268" s="0"/>
      <c r="RTC268" s="0"/>
      <c r="RTD268" s="0"/>
      <c r="RTE268" s="0"/>
      <c r="RTF268" s="0"/>
      <c r="RTG268" s="0"/>
      <c r="RTH268" s="0"/>
      <c r="RTI268" s="0"/>
      <c r="RTJ268" s="0"/>
      <c r="RTK268" s="0"/>
      <c r="RTL268" s="0"/>
      <c r="RTM268" s="0"/>
      <c r="RTN268" s="0"/>
      <c r="RTO268" s="0"/>
      <c r="RTP268" s="0"/>
      <c r="RTQ268" s="0"/>
      <c r="RTR268" s="0"/>
      <c r="RTS268" s="0"/>
      <c r="RTT268" s="0"/>
      <c r="RTU268" s="0"/>
      <c r="RTV268" s="0"/>
      <c r="RTW268" s="0"/>
      <c r="RTX268" s="0"/>
      <c r="RTY268" s="0"/>
      <c r="RTZ268" s="0"/>
      <c r="RUA268" s="0"/>
      <c r="RUB268" s="0"/>
      <c r="RUC268" s="0"/>
      <c r="RUD268" s="0"/>
      <c r="RUE268" s="0"/>
      <c r="RUF268" s="0"/>
      <c r="RUG268" s="0"/>
      <c r="RUH268" s="0"/>
      <c r="RUI268" s="0"/>
      <c r="RUJ268" s="0"/>
      <c r="RUK268" s="0"/>
      <c r="RUL268" s="0"/>
      <c r="RUM268" s="0"/>
      <c r="RUN268" s="0"/>
      <c r="RUO268" s="0"/>
      <c r="RUP268" s="0"/>
      <c r="RUQ268" s="0"/>
      <c r="RUR268" s="0"/>
      <c r="RUS268" s="0"/>
      <c r="RUT268" s="0"/>
      <c r="RUU268" s="0"/>
      <c r="RUV268" s="0"/>
      <c r="RUW268" s="0"/>
      <c r="RUX268" s="0"/>
      <c r="RUY268" s="0"/>
      <c r="RUZ268" s="0"/>
      <c r="RVA268" s="0"/>
      <c r="RVB268" s="0"/>
      <c r="RVC268" s="0"/>
      <c r="RVD268" s="0"/>
      <c r="RVE268" s="0"/>
      <c r="RVF268" s="0"/>
      <c r="RVG268" s="0"/>
      <c r="RVH268" s="0"/>
      <c r="RVI268" s="0"/>
      <c r="RVJ268" s="0"/>
      <c r="RVK268" s="0"/>
      <c r="RVL268" s="0"/>
      <c r="RVM268" s="0"/>
      <c r="RVN268" s="0"/>
      <c r="RVO268" s="0"/>
      <c r="RVP268" s="0"/>
      <c r="RVQ268" s="0"/>
      <c r="RVR268" s="0"/>
      <c r="RVS268" s="0"/>
      <c r="RVT268" s="0"/>
      <c r="RVU268" s="0"/>
      <c r="RVV268" s="0"/>
      <c r="RVW268" s="0"/>
      <c r="RVX268" s="0"/>
      <c r="RVY268" s="0"/>
      <c r="RVZ268" s="0"/>
      <c r="RWA268" s="0"/>
      <c r="RWB268" s="0"/>
      <c r="RWC268" s="0"/>
      <c r="RWD268" s="0"/>
      <c r="RWE268" s="0"/>
      <c r="RWF268" s="0"/>
      <c r="RWG268" s="0"/>
      <c r="RWH268" s="0"/>
      <c r="RWI268" s="0"/>
      <c r="RWJ268" s="0"/>
      <c r="RWK268" s="0"/>
      <c r="RWL268" s="0"/>
      <c r="RWM268" s="0"/>
      <c r="RWN268" s="0"/>
      <c r="RWO268" s="0"/>
      <c r="RWP268" s="0"/>
      <c r="RWQ268" s="0"/>
      <c r="RWR268" s="0"/>
      <c r="RWS268" s="0"/>
      <c r="RWT268" s="0"/>
      <c r="RWU268" s="0"/>
      <c r="RWV268" s="0"/>
      <c r="RWW268" s="0"/>
      <c r="RWX268" s="0"/>
      <c r="RWY268" s="0"/>
      <c r="RWZ268" s="0"/>
      <c r="RXA268" s="0"/>
      <c r="RXB268" s="0"/>
      <c r="RXC268" s="0"/>
      <c r="RXD268" s="0"/>
      <c r="RXE268" s="0"/>
      <c r="RXF268" s="0"/>
      <c r="RXG268" s="0"/>
      <c r="RXH268" s="0"/>
      <c r="RXI268" s="0"/>
      <c r="RXJ268" s="0"/>
      <c r="RXK268" s="0"/>
      <c r="RXL268" s="0"/>
      <c r="RXM268" s="0"/>
      <c r="RXN268" s="0"/>
      <c r="RXO268" s="0"/>
      <c r="RXP268" s="0"/>
      <c r="RXQ268" s="0"/>
      <c r="RXR268" s="0"/>
      <c r="RXS268" s="0"/>
      <c r="RXT268" s="0"/>
      <c r="RXU268" s="0"/>
      <c r="RXV268" s="0"/>
      <c r="RXW268" s="0"/>
      <c r="RXX268" s="0"/>
      <c r="RXY268" s="0"/>
      <c r="RXZ268" s="0"/>
      <c r="RYA268" s="0"/>
      <c r="RYB268" s="0"/>
      <c r="RYC268" s="0"/>
      <c r="RYD268" s="0"/>
      <c r="RYE268" s="0"/>
      <c r="RYF268" s="0"/>
      <c r="RYG268" s="0"/>
      <c r="RYH268" s="0"/>
      <c r="RYI268" s="0"/>
      <c r="RYJ268" s="0"/>
      <c r="RYK268" s="0"/>
      <c r="RYL268" s="0"/>
      <c r="RYM268" s="0"/>
      <c r="RYN268" s="0"/>
      <c r="RYO268" s="0"/>
      <c r="RYP268" s="0"/>
      <c r="RYQ268" s="0"/>
      <c r="RYR268" s="0"/>
      <c r="RYS268" s="0"/>
      <c r="RYT268" s="0"/>
      <c r="RYU268" s="0"/>
      <c r="RYV268" s="0"/>
      <c r="RYW268" s="0"/>
      <c r="RYX268" s="0"/>
      <c r="RYY268" s="0"/>
      <c r="RYZ268" s="0"/>
      <c r="RZA268" s="0"/>
      <c r="RZB268" s="0"/>
      <c r="RZC268" s="0"/>
      <c r="RZD268" s="0"/>
      <c r="RZE268" s="0"/>
      <c r="RZF268" s="0"/>
      <c r="RZG268" s="0"/>
      <c r="RZH268" s="0"/>
      <c r="RZI268" s="0"/>
      <c r="RZJ268" s="0"/>
      <c r="RZK268" s="0"/>
      <c r="RZL268" s="0"/>
      <c r="RZM268" s="0"/>
      <c r="RZN268" s="0"/>
      <c r="RZO268" s="0"/>
      <c r="RZP268" s="0"/>
      <c r="RZQ268" s="0"/>
      <c r="RZR268" s="0"/>
      <c r="RZS268" s="0"/>
      <c r="RZT268" s="0"/>
      <c r="RZU268" s="0"/>
      <c r="RZV268" s="0"/>
      <c r="RZW268" s="0"/>
      <c r="RZX268" s="0"/>
      <c r="RZY268" s="0"/>
      <c r="RZZ268" s="0"/>
      <c r="SAA268" s="0"/>
      <c r="SAB268" s="0"/>
      <c r="SAC268" s="0"/>
      <c r="SAD268" s="0"/>
      <c r="SAE268" s="0"/>
      <c r="SAF268" s="0"/>
      <c r="SAG268" s="0"/>
      <c r="SAH268" s="0"/>
      <c r="SAI268" s="0"/>
      <c r="SAJ268" s="0"/>
      <c r="SAK268" s="0"/>
      <c r="SAL268" s="0"/>
      <c r="SAM268" s="0"/>
      <c r="SAN268" s="0"/>
      <c r="SAO268" s="0"/>
      <c r="SAP268" s="0"/>
      <c r="SAQ268" s="0"/>
      <c r="SAR268" s="0"/>
      <c r="SAS268" s="0"/>
      <c r="SAT268" s="0"/>
      <c r="SAU268" s="0"/>
      <c r="SAV268" s="0"/>
      <c r="SAW268" s="0"/>
      <c r="SAX268" s="0"/>
      <c r="SAY268" s="0"/>
      <c r="SAZ268" s="0"/>
      <c r="SBA268" s="0"/>
      <c r="SBB268" s="0"/>
      <c r="SBC268" s="0"/>
      <c r="SBD268" s="0"/>
      <c r="SBE268" s="0"/>
      <c r="SBF268" s="0"/>
      <c r="SBG268" s="0"/>
      <c r="SBH268" s="0"/>
      <c r="SBI268" s="0"/>
      <c r="SBJ268" s="0"/>
      <c r="SBK268" s="0"/>
      <c r="SBL268" s="0"/>
      <c r="SBM268" s="0"/>
      <c r="SBN268" s="0"/>
      <c r="SBO268" s="0"/>
      <c r="SBP268" s="0"/>
      <c r="SBQ268" s="0"/>
      <c r="SBR268" s="0"/>
      <c r="SBS268" s="0"/>
      <c r="SBT268" s="0"/>
      <c r="SBU268" s="0"/>
      <c r="SBV268" s="0"/>
      <c r="SBW268" s="0"/>
      <c r="SBX268" s="0"/>
      <c r="SBY268" s="0"/>
      <c r="SBZ268" s="0"/>
      <c r="SCA268" s="0"/>
      <c r="SCB268" s="0"/>
      <c r="SCC268" s="0"/>
      <c r="SCD268" s="0"/>
      <c r="SCE268" s="0"/>
      <c r="SCF268" s="0"/>
      <c r="SCG268" s="0"/>
      <c r="SCH268" s="0"/>
      <c r="SCI268" s="0"/>
      <c r="SCJ268" s="0"/>
      <c r="SCK268" s="0"/>
      <c r="SCL268" s="0"/>
      <c r="SCM268" s="0"/>
      <c r="SCN268" s="0"/>
      <c r="SCO268" s="0"/>
      <c r="SCP268" s="0"/>
      <c r="SCQ268" s="0"/>
      <c r="SCR268" s="0"/>
      <c r="SCS268" s="0"/>
      <c r="SCT268" s="0"/>
      <c r="SCU268" s="0"/>
      <c r="SCV268" s="0"/>
      <c r="SCW268" s="0"/>
      <c r="SCX268" s="0"/>
      <c r="SCY268" s="0"/>
      <c r="SCZ268" s="0"/>
      <c r="SDA268" s="0"/>
      <c r="SDB268" s="0"/>
      <c r="SDC268" s="0"/>
      <c r="SDD268" s="0"/>
      <c r="SDE268" s="0"/>
      <c r="SDF268" s="0"/>
      <c r="SDG268" s="0"/>
      <c r="SDH268" s="0"/>
      <c r="SDI268" s="0"/>
      <c r="SDJ268" s="0"/>
      <c r="SDK268" s="0"/>
      <c r="SDL268" s="0"/>
      <c r="SDM268" s="0"/>
      <c r="SDN268" s="0"/>
      <c r="SDO268" s="0"/>
      <c r="SDP268" s="0"/>
      <c r="SDQ268" s="0"/>
      <c r="SDR268" s="0"/>
      <c r="SDS268" s="0"/>
      <c r="SDT268" s="0"/>
      <c r="SDU268" s="0"/>
      <c r="SDV268" s="0"/>
      <c r="SDW268" s="0"/>
      <c r="SDX268" s="0"/>
      <c r="SDY268" s="0"/>
      <c r="SDZ268" s="0"/>
      <c r="SEA268" s="0"/>
      <c r="SEB268" s="0"/>
      <c r="SEC268" s="0"/>
      <c r="SED268" s="0"/>
      <c r="SEE268" s="0"/>
      <c r="SEF268" s="0"/>
      <c r="SEG268" s="0"/>
      <c r="SEH268" s="0"/>
      <c r="SEI268" s="0"/>
      <c r="SEJ268" s="0"/>
      <c r="SEK268" s="0"/>
      <c r="SEL268" s="0"/>
      <c r="SEM268" s="0"/>
      <c r="SEN268" s="0"/>
      <c r="SEO268" s="0"/>
      <c r="SEP268" s="0"/>
      <c r="SEQ268" s="0"/>
      <c r="SER268" s="0"/>
      <c r="SES268" s="0"/>
      <c r="SET268" s="0"/>
      <c r="SEU268" s="0"/>
      <c r="SEV268" s="0"/>
      <c r="SEW268" s="0"/>
      <c r="SEX268" s="0"/>
      <c r="SEY268" s="0"/>
      <c r="SEZ268" s="0"/>
      <c r="SFA268" s="0"/>
      <c r="SFB268" s="0"/>
      <c r="SFC268" s="0"/>
      <c r="SFD268" s="0"/>
      <c r="SFE268" s="0"/>
      <c r="SFF268" s="0"/>
      <c r="SFG268" s="0"/>
      <c r="SFH268" s="0"/>
      <c r="SFI268" s="0"/>
      <c r="SFJ268" s="0"/>
      <c r="SFK268" s="0"/>
      <c r="SFL268" s="0"/>
      <c r="SFM268" s="0"/>
      <c r="SFN268" s="0"/>
      <c r="SFO268" s="0"/>
      <c r="SFP268" s="0"/>
      <c r="SFQ268" s="0"/>
      <c r="SFR268" s="0"/>
      <c r="SFS268" s="0"/>
      <c r="SFT268" s="0"/>
      <c r="SFU268" s="0"/>
      <c r="SFV268" s="0"/>
      <c r="SFW268" s="0"/>
      <c r="SFX268" s="0"/>
      <c r="SFY268" s="0"/>
      <c r="SFZ268" s="0"/>
      <c r="SGA268" s="0"/>
      <c r="SGB268" s="0"/>
      <c r="SGC268" s="0"/>
      <c r="SGD268" s="0"/>
      <c r="SGE268" s="0"/>
      <c r="SGF268" s="0"/>
      <c r="SGG268" s="0"/>
      <c r="SGH268" s="0"/>
      <c r="SGI268" s="0"/>
      <c r="SGJ268" s="0"/>
      <c r="SGK268" s="0"/>
      <c r="SGL268" s="0"/>
      <c r="SGM268" s="0"/>
      <c r="SGN268" s="0"/>
      <c r="SGO268" s="0"/>
      <c r="SGP268" s="0"/>
      <c r="SGQ268" s="0"/>
      <c r="SGR268" s="0"/>
      <c r="SGS268" s="0"/>
      <c r="SGT268" s="0"/>
      <c r="SGU268" s="0"/>
      <c r="SGV268" s="0"/>
      <c r="SGW268" s="0"/>
      <c r="SGX268" s="0"/>
      <c r="SGY268" s="0"/>
      <c r="SGZ268" s="0"/>
      <c r="SHA268" s="0"/>
      <c r="SHB268" s="0"/>
      <c r="SHC268" s="0"/>
      <c r="SHD268" s="0"/>
      <c r="SHE268" s="0"/>
      <c r="SHF268" s="0"/>
      <c r="SHG268" s="0"/>
      <c r="SHH268" s="0"/>
      <c r="SHI268" s="0"/>
      <c r="SHJ268" s="0"/>
      <c r="SHK268" s="0"/>
      <c r="SHL268" s="0"/>
      <c r="SHM268" s="0"/>
      <c r="SHN268" s="0"/>
      <c r="SHO268" s="0"/>
      <c r="SHP268" s="0"/>
      <c r="SHQ268" s="0"/>
      <c r="SHR268" s="0"/>
      <c r="SHS268" s="0"/>
      <c r="SHT268" s="0"/>
      <c r="SHU268" s="0"/>
      <c r="SHV268" s="0"/>
      <c r="SHW268" s="0"/>
      <c r="SHX268" s="0"/>
      <c r="SHY268" s="0"/>
      <c r="SHZ268" s="0"/>
      <c r="SIA268" s="0"/>
      <c r="SIB268" s="0"/>
      <c r="SIC268" s="0"/>
      <c r="SID268" s="0"/>
      <c r="SIE268" s="0"/>
      <c r="SIF268" s="0"/>
      <c r="SIG268" s="0"/>
      <c r="SIH268" s="0"/>
      <c r="SII268" s="0"/>
      <c r="SIJ268" s="0"/>
      <c r="SIK268" s="0"/>
      <c r="SIL268" s="0"/>
      <c r="SIM268" s="0"/>
      <c r="SIN268" s="0"/>
      <c r="SIO268" s="0"/>
      <c r="SIP268" s="0"/>
      <c r="SIQ268" s="0"/>
      <c r="SIR268" s="0"/>
      <c r="SIS268" s="0"/>
      <c r="SIT268" s="0"/>
      <c r="SIU268" s="0"/>
      <c r="SIV268" s="0"/>
      <c r="SIW268" s="0"/>
      <c r="SIX268" s="0"/>
      <c r="SIY268" s="0"/>
      <c r="SIZ268" s="0"/>
      <c r="SJA268" s="0"/>
      <c r="SJB268" s="0"/>
      <c r="SJC268" s="0"/>
      <c r="SJD268" s="0"/>
      <c r="SJE268" s="0"/>
      <c r="SJF268" s="0"/>
      <c r="SJG268" s="0"/>
      <c r="SJH268" s="0"/>
      <c r="SJI268" s="0"/>
      <c r="SJJ268" s="0"/>
      <c r="SJK268" s="0"/>
      <c r="SJL268" s="0"/>
      <c r="SJM268" s="0"/>
      <c r="SJN268" s="0"/>
      <c r="SJO268" s="0"/>
      <c r="SJP268" s="0"/>
      <c r="SJQ268" s="0"/>
      <c r="SJR268" s="0"/>
      <c r="SJS268" s="0"/>
      <c r="SJT268" s="0"/>
      <c r="SJU268" s="0"/>
      <c r="SJV268" s="0"/>
      <c r="SJW268" s="0"/>
      <c r="SJX268" s="0"/>
      <c r="SJY268" s="0"/>
      <c r="SJZ268" s="0"/>
      <c r="SKA268" s="0"/>
      <c r="SKB268" s="0"/>
      <c r="SKC268" s="0"/>
      <c r="SKD268" s="0"/>
      <c r="SKE268" s="0"/>
      <c r="SKF268" s="0"/>
      <c r="SKG268" s="0"/>
      <c r="SKH268" s="0"/>
      <c r="SKI268" s="0"/>
      <c r="SKJ268" s="0"/>
      <c r="SKK268" s="0"/>
      <c r="SKL268" s="0"/>
      <c r="SKM268" s="0"/>
      <c r="SKN268" s="0"/>
      <c r="SKO268" s="0"/>
      <c r="SKP268" s="0"/>
      <c r="SKQ268" s="0"/>
      <c r="SKR268" s="0"/>
      <c r="SKS268" s="0"/>
      <c r="SKT268" s="0"/>
      <c r="SKU268" s="0"/>
      <c r="SKV268" s="0"/>
      <c r="SKW268" s="0"/>
      <c r="SKX268" s="0"/>
      <c r="SKY268" s="0"/>
      <c r="SKZ268" s="0"/>
      <c r="SLA268" s="0"/>
      <c r="SLB268" s="0"/>
      <c r="SLC268" s="0"/>
      <c r="SLD268" s="0"/>
      <c r="SLE268" s="0"/>
      <c r="SLF268" s="0"/>
      <c r="SLG268" s="0"/>
      <c r="SLH268" s="0"/>
      <c r="SLI268" s="0"/>
      <c r="SLJ268" s="0"/>
      <c r="SLK268" s="0"/>
      <c r="SLL268" s="0"/>
      <c r="SLM268" s="0"/>
      <c r="SLN268" s="0"/>
      <c r="SLO268" s="0"/>
      <c r="SLP268" s="0"/>
      <c r="SLQ268" s="0"/>
      <c r="SLR268" s="0"/>
      <c r="SLS268" s="0"/>
      <c r="SLT268" s="0"/>
      <c r="SLU268" s="0"/>
      <c r="SLV268" s="0"/>
      <c r="SLW268" s="0"/>
      <c r="SLX268" s="0"/>
      <c r="SLY268" s="0"/>
      <c r="SLZ268" s="0"/>
      <c r="SMA268" s="0"/>
      <c r="SMB268" s="0"/>
      <c r="SMC268" s="0"/>
      <c r="SMD268" s="0"/>
      <c r="SME268" s="0"/>
      <c r="SMF268" s="0"/>
      <c r="SMG268" s="0"/>
      <c r="SMH268" s="0"/>
      <c r="SMI268" s="0"/>
      <c r="SMJ268" s="0"/>
      <c r="SMK268" s="0"/>
      <c r="SML268" s="0"/>
      <c r="SMM268" s="0"/>
      <c r="SMN268" s="0"/>
      <c r="SMO268" s="0"/>
      <c r="SMP268" s="0"/>
      <c r="SMQ268" s="0"/>
      <c r="SMR268" s="0"/>
      <c r="SMS268" s="0"/>
      <c r="SMT268" s="0"/>
      <c r="SMU268" s="0"/>
      <c r="SMV268" s="0"/>
      <c r="SMW268" s="0"/>
      <c r="SMX268" s="0"/>
      <c r="SMY268" s="0"/>
      <c r="SMZ268" s="0"/>
      <c r="SNA268" s="0"/>
      <c r="SNB268" s="0"/>
      <c r="SNC268" s="0"/>
      <c r="SND268" s="0"/>
      <c r="SNE268" s="0"/>
      <c r="SNF268" s="0"/>
      <c r="SNG268" s="0"/>
      <c r="SNH268" s="0"/>
      <c r="SNI268" s="0"/>
      <c r="SNJ268" s="0"/>
      <c r="SNK268" s="0"/>
      <c r="SNL268" s="0"/>
      <c r="SNM268" s="0"/>
      <c r="SNN268" s="0"/>
      <c r="SNO268" s="0"/>
      <c r="SNP268" s="0"/>
      <c r="SNQ268" s="0"/>
      <c r="SNR268" s="0"/>
      <c r="SNS268" s="0"/>
      <c r="SNT268" s="0"/>
      <c r="SNU268" s="0"/>
      <c r="SNV268" s="0"/>
      <c r="SNW268" s="0"/>
      <c r="SNX268" s="0"/>
      <c r="SNY268" s="0"/>
      <c r="SNZ268" s="0"/>
      <c r="SOA268" s="0"/>
      <c r="SOB268" s="0"/>
      <c r="SOC268" s="0"/>
      <c r="SOD268" s="0"/>
      <c r="SOE268" s="0"/>
      <c r="SOF268" s="0"/>
      <c r="SOG268" s="0"/>
      <c r="SOH268" s="0"/>
      <c r="SOI268" s="0"/>
      <c r="SOJ268" s="0"/>
      <c r="SOK268" s="0"/>
      <c r="SOL268" s="0"/>
      <c r="SOM268" s="0"/>
      <c r="SON268" s="0"/>
      <c r="SOO268" s="0"/>
      <c r="SOP268" s="0"/>
      <c r="SOQ268" s="0"/>
      <c r="SOR268" s="0"/>
      <c r="SOS268" s="0"/>
      <c r="SOT268" s="0"/>
      <c r="SOU268" s="0"/>
      <c r="SOV268" s="0"/>
      <c r="SOW268" s="0"/>
      <c r="SOX268" s="0"/>
      <c r="SOY268" s="0"/>
      <c r="SOZ268" s="0"/>
      <c r="SPA268" s="0"/>
      <c r="SPB268" s="0"/>
      <c r="SPC268" s="0"/>
      <c r="SPD268" s="0"/>
      <c r="SPE268" s="0"/>
      <c r="SPF268" s="0"/>
      <c r="SPG268" s="0"/>
      <c r="SPH268" s="0"/>
      <c r="SPI268" s="0"/>
      <c r="SPJ268" s="0"/>
      <c r="SPK268" s="0"/>
      <c r="SPL268" s="0"/>
      <c r="SPM268" s="0"/>
      <c r="SPN268" s="0"/>
      <c r="SPO268" s="0"/>
      <c r="SPP268" s="0"/>
      <c r="SPQ268" s="0"/>
      <c r="SPR268" s="0"/>
      <c r="SPS268" s="0"/>
      <c r="SPT268" s="0"/>
      <c r="SPU268" s="0"/>
      <c r="SPV268" s="0"/>
      <c r="SPW268" s="0"/>
      <c r="SPX268" s="0"/>
      <c r="SPY268" s="0"/>
      <c r="SPZ268" s="0"/>
      <c r="SQA268" s="0"/>
      <c r="SQB268" s="0"/>
      <c r="SQC268" s="0"/>
      <c r="SQD268" s="0"/>
      <c r="SQE268" s="0"/>
      <c r="SQF268" s="0"/>
      <c r="SQG268" s="0"/>
      <c r="SQH268" s="0"/>
      <c r="SQI268" s="0"/>
      <c r="SQJ268" s="0"/>
      <c r="SQK268" s="0"/>
      <c r="SQL268" s="0"/>
      <c r="SQM268" s="0"/>
      <c r="SQN268" s="0"/>
      <c r="SQO268" s="0"/>
      <c r="SQP268" s="0"/>
      <c r="SQQ268" s="0"/>
      <c r="SQR268" s="0"/>
      <c r="SQS268" s="0"/>
      <c r="SQT268" s="0"/>
      <c r="SQU268" s="0"/>
      <c r="SQV268" s="0"/>
      <c r="SQW268" s="0"/>
      <c r="SQX268" s="0"/>
      <c r="SQY268" s="0"/>
      <c r="SQZ268" s="0"/>
      <c r="SRA268" s="0"/>
      <c r="SRB268" s="0"/>
      <c r="SRC268" s="0"/>
      <c r="SRD268" s="0"/>
      <c r="SRE268" s="0"/>
      <c r="SRF268" s="0"/>
      <c r="SRG268" s="0"/>
      <c r="SRH268" s="0"/>
      <c r="SRI268" s="0"/>
      <c r="SRJ268" s="0"/>
      <c r="SRK268" s="0"/>
      <c r="SRL268" s="0"/>
      <c r="SRM268" s="0"/>
      <c r="SRN268" s="0"/>
      <c r="SRO268" s="0"/>
      <c r="SRP268" s="0"/>
      <c r="SRQ268" s="0"/>
      <c r="SRR268" s="0"/>
      <c r="SRS268" s="0"/>
      <c r="SRT268" s="0"/>
      <c r="SRU268" s="0"/>
      <c r="SRV268" s="0"/>
      <c r="SRW268" s="0"/>
      <c r="SRX268" s="0"/>
      <c r="SRY268" s="0"/>
      <c r="SRZ268" s="0"/>
      <c r="SSA268" s="0"/>
      <c r="SSB268" s="0"/>
      <c r="SSC268" s="0"/>
      <c r="SSD268" s="0"/>
      <c r="SSE268" s="0"/>
      <c r="SSF268" s="0"/>
      <c r="SSG268" s="0"/>
      <c r="SSH268" s="0"/>
      <c r="SSI268" s="0"/>
      <c r="SSJ268" s="0"/>
      <c r="SSK268" s="0"/>
      <c r="SSL268" s="0"/>
      <c r="SSM268" s="0"/>
      <c r="SSN268" s="0"/>
      <c r="SSO268" s="0"/>
      <c r="SSP268" s="0"/>
      <c r="SSQ268" s="0"/>
      <c r="SSR268" s="0"/>
      <c r="SSS268" s="0"/>
      <c r="SST268" s="0"/>
      <c r="SSU268" s="0"/>
      <c r="SSV268" s="0"/>
      <c r="SSW268" s="0"/>
      <c r="SSX268" s="0"/>
      <c r="SSY268" s="0"/>
      <c r="SSZ268" s="0"/>
      <c r="STA268" s="0"/>
      <c r="STB268" s="0"/>
      <c r="STC268" s="0"/>
      <c r="STD268" s="0"/>
      <c r="STE268" s="0"/>
      <c r="STF268" s="0"/>
      <c r="STG268" s="0"/>
      <c r="STH268" s="0"/>
      <c r="STI268" s="0"/>
      <c r="STJ268" s="0"/>
      <c r="STK268" s="0"/>
      <c r="STL268" s="0"/>
      <c r="STM268" s="0"/>
      <c r="STN268" s="0"/>
      <c r="STO268" s="0"/>
      <c r="STP268" s="0"/>
      <c r="STQ268" s="0"/>
      <c r="STR268" s="0"/>
      <c r="STS268" s="0"/>
      <c r="STT268" s="0"/>
      <c r="STU268" s="0"/>
      <c r="STV268" s="0"/>
      <c r="STW268" s="0"/>
      <c r="STX268" s="0"/>
      <c r="STY268" s="0"/>
      <c r="STZ268" s="0"/>
      <c r="SUA268" s="0"/>
      <c r="SUB268" s="0"/>
      <c r="SUC268" s="0"/>
      <c r="SUD268" s="0"/>
      <c r="SUE268" s="0"/>
      <c r="SUF268" s="0"/>
      <c r="SUG268" s="0"/>
      <c r="SUH268" s="0"/>
      <c r="SUI268" s="0"/>
      <c r="SUJ268" s="0"/>
      <c r="SUK268" s="0"/>
      <c r="SUL268" s="0"/>
      <c r="SUM268" s="0"/>
      <c r="SUN268" s="0"/>
      <c r="SUO268" s="0"/>
      <c r="SUP268" s="0"/>
      <c r="SUQ268" s="0"/>
      <c r="SUR268" s="0"/>
      <c r="SUS268" s="0"/>
      <c r="SUT268" s="0"/>
      <c r="SUU268" s="0"/>
      <c r="SUV268" s="0"/>
      <c r="SUW268" s="0"/>
      <c r="SUX268" s="0"/>
      <c r="SUY268" s="0"/>
      <c r="SUZ268" s="0"/>
      <c r="SVA268" s="0"/>
      <c r="SVB268" s="0"/>
      <c r="SVC268" s="0"/>
      <c r="SVD268" s="0"/>
      <c r="SVE268" s="0"/>
      <c r="SVF268" s="0"/>
      <c r="SVG268" s="0"/>
      <c r="SVH268" s="0"/>
      <c r="SVI268" s="0"/>
      <c r="SVJ268" s="0"/>
      <c r="SVK268" s="0"/>
      <c r="SVL268" s="0"/>
      <c r="SVM268" s="0"/>
      <c r="SVN268" s="0"/>
      <c r="SVO268" s="0"/>
      <c r="SVP268" s="0"/>
      <c r="SVQ268" s="0"/>
      <c r="SVR268" s="0"/>
      <c r="SVS268" s="0"/>
      <c r="SVT268" s="0"/>
      <c r="SVU268" s="0"/>
      <c r="SVV268" s="0"/>
      <c r="SVW268" s="0"/>
      <c r="SVX268" s="0"/>
      <c r="SVY268" s="0"/>
      <c r="SVZ268" s="0"/>
      <c r="SWA268" s="0"/>
      <c r="SWB268" s="0"/>
      <c r="SWC268" s="0"/>
      <c r="SWD268" s="0"/>
      <c r="SWE268" s="0"/>
      <c r="SWF268" s="0"/>
      <c r="SWG268" s="0"/>
      <c r="SWH268" s="0"/>
      <c r="SWI268" s="0"/>
      <c r="SWJ268" s="0"/>
      <c r="SWK268" s="0"/>
      <c r="SWL268" s="0"/>
      <c r="SWM268" s="0"/>
      <c r="SWN268" s="0"/>
      <c r="SWO268" s="0"/>
      <c r="SWP268" s="0"/>
      <c r="SWQ268" s="0"/>
      <c r="SWR268" s="0"/>
      <c r="SWS268" s="0"/>
      <c r="SWT268" s="0"/>
      <c r="SWU268" s="0"/>
      <c r="SWV268" s="0"/>
      <c r="SWW268" s="0"/>
      <c r="SWX268" s="0"/>
      <c r="SWY268" s="0"/>
      <c r="SWZ268" s="0"/>
      <c r="SXA268" s="0"/>
      <c r="SXB268" s="0"/>
      <c r="SXC268" s="0"/>
      <c r="SXD268" s="0"/>
      <c r="SXE268" s="0"/>
      <c r="SXF268" s="0"/>
      <c r="SXG268" s="0"/>
      <c r="SXH268" s="0"/>
      <c r="SXI268" s="0"/>
      <c r="SXJ268" s="0"/>
      <c r="SXK268" s="0"/>
      <c r="SXL268" s="0"/>
      <c r="SXM268" s="0"/>
      <c r="SXN268" s="0"/>
      <c r="SXO268" s="0"/>
      <c r="SXP268" s="0"/>
      <c r="SXQ268" s="0"/>
      <c r="SXR268" s="0"/>
      <c r="SXS268" s="0"/>
      <c r="SXT268" s="0"/>
      <c r="SXU268" s="0"/>
      <c r="SXV268" s="0"/>
      <c r="SXW268" s="0"/>
      <c r="SXX268" s="0"/>
      <c r="SXY268" s="0"/>
      <c r="SXZ268" s="0"/>
      <c r="SYA268" s="0"/>
      <c r="SYB268" s="0"/>
      <c r="SYC268" s="0"/>
      <c r="SYD268" s="0"/>
      <c r="SYE268" s="0"/>
      <c r="SYF268" s="0"/>
      <c r="SYG268" s="0"/>
      <c r="SYH268" s="0"/>
      <c r="SYI268" s="0"/>
      <c r="SYJ268" s="0"/>
      <c r="SYK268" s="0"/>
      <c r="SYL268" s="0"/>
      <c r="SYM268" s="0"/>
      <c r="SYN268" s="0"/>
      <c r="SYO268" s="0"/>
      <c r="SYP268" s="0"/>
      <c r="SYQ268" s="0"/>
      <c r="SYR268" s="0"/>
      <c r="SYS268" s="0"/>
      <c r="SYT268" s="0"/>
      <c r="SYU268" s="0"/>
      <c r="SYV268" s="0"/>
      <c r="SYW268" s="0"/>
      <c r="SYX268" s="0"/>
      <c r="SYY268" s="0"/>
      <c r="SYZ268" s="0"/>
      <c r="SZA268" s="0"/>
      <c r="SZB268" s="0"/>
      <c r="SZC268" s="0"/>
      <c r="SZD268" s="0"/>
      <c r="SZE268" s="0"/>
      <c r="SZF268" s="0"/>
      <c r="SZG268" s="0"/>
      <c r="SZH268" s="0"/>
      <c r="SZI268" s="0"/>
      <c r="SZJ268" s="0"/>
      <c r="SZK268" s="0"/>
      <c r="SZL268" s="0"/>
      <c r="SZM268" s="0"/>
      <c r="SZN268" s="0"/>
      <c r="SZO268" s="0"/>
      <c r="SZP268" s="0"/>
      <c r="SZQ268" s="0"/>
      <c r="SZR268" s="0"/>
      <c r="SZS268" s="0"/>
      <c r="SZT268" s="0"/>
      <c r="SZU268" s="0"/>
      <c r="SZV268" s="0"/>
      <c r="SZW268" s="0"/>
      <c r="SZX268" s="0"/>
      <c r="SZY268" s="0"/>
      <c r="SZZ268" s="0"/>
      <c r="TAA268" s="0"/>
      <c r="TAB268" s="0"/>
      <c r="TAC268" s="0"/>
      <c r="TAD268" s="0"/>
      <c r="TAE268" s="0"/>
      <c r="TAF268" s="0"/>
      <c r="TAG268" s="0"/>
      <c r="TAH268" s="0"/>
      <c r="TAI268" s="0"/>
      <c r="TAJ268" s="0"/>
      <c r="TAK268" s="0"/>
      <c r="TAL268" s="0"/>
      <c r="TAM268" s="0"/>
      <c r="TAN268" s="0"/>
      <c r="TAO268" s="0"/>
      <c r="TAP268" s="0"/>
      <c r="TAQ268" s="0"/>
      <c r="TAR268" s="0"/>
      <c r="TAS268" s="0"/>
      <c r="TAT268" s="0"/>
      <c r="TAU268" s="0"/>
      <c r="TAV268" s="0"/>
      <c r="TAW268" s="0"/>
      <c r="TAX268" s="0"/>
      <c r="TAY268" s="0"/>
      <c r="TAZ268" s="0"/>
      <c r="TBA268" s="0"/>
      <c r="TBB268" s="0"/>
      <c r="TBC268" s="0"/>
      <c r="TBD268" s="0"/>
      <c r="TBE268" s="0"/>
      <c r="TBF268" s="0"/>
      <c r="TBG268" s="0"/>
      <c r="TBH268" s="0"/>
      <c r="TBI268" s="0"/>
      <c r="TBJ268" s="0"/>
      <c r="TBK268" s="0"/>
      <c r="TBL268" s="0"/>
      <c r="TBM268" s="0"/>
      <c r="TBN268" s="0"/>
      <c r="TBO268" s="0"/>
      <c r="TBP268" s="0"/>
      <c r="TBQ268" s="0"/>
      <c r="TBR268" s="0"/>
      <c r="TBS268" s="0"/>
      <c r="TBT268" s="0"/>
      <c r="TBU268" s="0"/>
      <c r="TBV268" s="0"/>
      <c r="TBW268" s="0"/>
      <c r="TBX268" s="0"/>
      <c r="TBY268" s="0"/>
      <c r="TBZ268" s="0"/>
      <c r="TCA268" s="0"/>
      <c r="TCB268" s="0"/>
      <c r="TCC268" s="0"/>
      <c r="TCD268" s="0"/>
      <c r="TCE268" s="0"/>
      <c r="TCF268" s="0"/>
      <c r="TCG268" s="0"/>
      <c r="TCH268" s="0"/>
      <c r="TCI268" s="0"/>
      <c r="TCJ268" s="0"/>
      <c r="TCK268" s="0"/>
      <c r="TCL268" s="0"/>
      <c r="TCM268" s="0"/>
      <c r="TCN268" s="0"/>
      <c r="TCO268" s="0"/>
      <c r="TCP268" s="0"/>
      <c r="TCQ268" s="0"/>
      <c r="TCR268" s="0"/>
      <c r="TCS268" s="0"/>
      <c r="TCT268" s="0"/>
      <c r="TCU268" s="0"/>
      <c r="TCV268" s="0"/>
      <c r="TCW268" s="0"/>
      <c r="TCX268" s="0"/>
      <c r="TCY268" s="0"/>
      <c r="TCZ268" s="0"/>
      <c r="TDA268" s="0"/>
      <c r="TDB268" s="0"/>
      <c r="TDC268" s="0"/>
      <c r="TDD268" s="0"/>
      <c r="TDE268" s="0"/>
      <c r="TDF268" s="0"/>
      <c r="TDG268" s="0"/>
      <c r="TDH268" s="0"/>
      <c r="TDI268" s="0"/>
      <c r="TDJ268" s="0"/>
      <c r="TDK268" s="0"/>
      <c r="TDL268" s="0"/>
      <c r="TDM268" s="0"/>
      <c r="TDN268" s="0"/>
      <c r="TDO268" s="0"/>
      <c r="TDP268" s="0"/>
      <c r="TDQ268" s="0"/>
      <c r="TDR268" s="0"/>
      <c r="TDS268" s="0"/>
      <c r="TDT268" s="0"/>
      <c r="TDU268" s="0"/>
      <c r="TDV268" s="0"/>
      <c r="TDW268" s="0"/>
      <c r="TDX268" s="0"/>
      <c r="TDY268" s="0"/>
      <c r="TDZ268" s="0"/>
      <c r="TEA268" s="0"/>
      <c r="TEB268" s="0"/>
      <c r="TEC268" s="0"/>
      <c r="TED268" s="0"/>
      <c r="TEE268" s="0"/>
      <c r="TEF268" s="0"/>
      <c r="TEG268" s="0"/>
      <c r="TEH268" s="0"/>
      <c r="TEI268" s="0"/>
      <c r="TEJ268" s="0"/>
      <c r="TEK268" s="0"/>
      <c r="TEL268" s="0"/>
      <c r="TEM268" s="0"/>
      <c r="TEN268" s="0"/>
      <c r="TEO268" s="0"/>
      <c r="TEP268" s="0"/>
      <c r="TEQ268" s="0"/>
      <c r="TER268" s="0"/>
      <c r="TES268" s="0"/>
      <c r="TET268" s="0"/>
      <c r="TEU268" s="0"/>
      <c r="TEV268" s="0"/>
      <c r="TEW268" s="0"/>
      <c r="TEX268" s="0"/>
      <c r="TEY268" s="0"/>
      <c r="TEZ268" s="0"/>
      <c r="TFA268" s="0"/>
      <c r="TFB268" s="0"/>
      <c r="TFC268" s="0"/>
      <c r="TFD268" s="0"/>
      <c r="TFE268" s="0"/>
      <c r="TFF268" s="0"/>
      <c r="TFG268" s="0"/>
      <c r="TFH268" s="0"/>
      <c r="TFI268" s="0"/>
      <c r="TFJ268" s="0"/>
      <c r="TFK268" s="0"/>
      <c r="TFL268" s="0"/>
      <c r="TFM268" s="0"/>
      <c r="TFN268" s="0"/>
      <c r="TFO268" s="0"/>
      <c r="TFP268" s="0"/>
      <c r="TFQ268" s="0"/>
      <c r="TFR268" s="0"/>
      <c r="TFS268" s="0"/>
      <c r="TFT268" s="0"/>
      <c r="TFU268" s="0"/>
      <c r="TFV268" s="0"/>
      <c r="TFW268" s="0"/>
      <c r="TFX268" s="0"/>
      <c r="TFY268" s="0"/>
      <c r="TFZ268" s="0"/>
      <c r="TGA268" s="0"/>
      <c r="TGB268" s="0"/>
      <c r="TGC268" s="0"/>
      <c r="TGD268" s="0"/>
      <c r="TGE268" s="0"/>
      <c r="TGF268" s="0"/>
      <c r="TGG268" s="0"/>
      <c r="TGH268" s="0"/>
      <c r="TGI268" s="0"/>
      <c r="TGJ268" s="0"/>
      <c r="TGK268" s="0"/>
      <c r="TGL268" s="0"/>
      <c r="TGM268" s="0"/>
      <c r="TGN268" s="0"/>
      <c r="TGO268" s="0"/>
      <c r="TGP268" s="0"/>
      <c r="TGQ268" s="0"/>
      <c r="TGR268" s="0"/>
      <c r="TGS268" s="0"/>
      <c r="TGT268" s="0"/>
      <c r="TGU268" s="0"/>
      <c r="TGV268" s="0"/>
      <c r="TGW268" s="0"/>
      <c r="TGX268" s="0"/>
      <c r="TGY268" s="0"/>
      <c r="TGZ268" s="0"/>
      <c r="THA268" s="0"/>
      <c r="THB268" s="0"/>
      <c r="THC268" s="0"/>
      <c r="THD268" s="0"/>
      <c r="THE268" s="0"/>
      <c r="THF268" s="0"/>
      <c r="THG268" s="0"/>
      <c r="THH268" s="0"/>
      <c r="THI268" s="0"/>
      <c r="THJ268" s="0"/>
      <c r="THK268" s="0"/>
      <c r="THL268" s="0"/>
      <c r="THM268" s="0"/>
      <c r="THN268" s="0"/>
      <c r="THO268" s="0"/>
      <c r="THP268" s="0"/>
      <c r="THQ268" s="0"/>
      <c r="THR268" s="0"/>
      <c r="THS268" s="0"/>
      <c r="THT268" s="0"/>
      <c r="THU268" s="0"/>
      <c r="THV268" s="0"/>
      <c r="THW268" s="0"/>
      <c r="THX268" s="0"/>
      <c r="THY268" s="0"/>
      <c r="THZ268" s="0"/>
      <c r="TIA268" s="0"/>
      <c r="TIB268" s="0"/>
      <c r="TIC268" s="0"/>
      <c r="TID268" s="0"/>
      <c r="TIE268" s="0"/>
      <c r="TIF268" s="0"/>
      <c r="TIG268" s="0"/>
      <c r="TIH268" s="0"/>
      <c r="TII268" s="0"/>
      <c r="TIJ268" s="0"/>
      <c r="TIK268" s="0"/>
      <c r="TIL268" s="0"/>
      <c r="TIM268" s="0"/>
      <c r="TIN268" s="0"/>
      <c r="TIO268" s="0"/>
      <c r="TIP268" s="0"/>
      <c r="TIQ268" s="0"/>
      <c r="TIR268" s="0"/>
      <c r="TIS268" s="0"/>
      <c r="TIT268" s="0"/>
      <c r="TIU268" s="0"/>
      <c r="TIV268" s="0"/>
      <c r="TIW268" s="0"/>
      <c r="TIX268" s="0"/>
      <c r="TIY268" s="0"/>
      <c r="TIZ268" s="0"/>
      <c r="TJA268" s="0"/>
      <c r="TJB268" s="0"/>
      <c r="TJC268" s="0"/>
      <c r="TJD268" s="0"/>
      <c r="TJE268" s="0"/>
      <c r="TJF268" s="0"/>
      <c r="TJG268" s="0"/>
      <c r="TJH268" s="0"/>
      <c r="TJI268" s="0"/>
      <c r="TJJ268" s="0"/>
      <c r="TJK268" s="0"/>
      <c r="TJL268" s="0"/>
      <c r="TJM268" s="0"/>
      <c r="TJN268" s="0"/>
      <c r="TJO268" s="0"/>
      <c r="TJP268" s="0"/>
      <c r="TJQ268" s="0"/>
      <c r="TJR268" s="0"/>
      <c r="TJS268" s="0"/>
      <c r="TJT268" s="0"/>
      <c r="TJU268" s="0"/>
      <c r="TJV268" s="0"/>
      <c r="TJW268" s="0"/>
      <c r="TJX268" s="0"/>
      <c r="TJY268" s="0"/>
      <c r="TJZ268" s="0"/>
      <c r="TKA268" s="0"/>
      <c r="TKB268" s="0"/>
      <c r="TKC268" s="0"/>
      <c r="TKD268" s="0"/>
      <c r="TKE268" s="0"/>
      <c r="TKF268" s="0"/>
      <c r="TKG268" s="0"/>
      <c r="TKH268" s="0"/>
      <c r="TKI268" s="0"/>
      <c r="TKJ268" s="0"/>
      <c r="TKK268" s="0"/>
      <c r="TKL268" s="0"/>
      <c r="TKM268" s="0"/>
      <c r="TKN268" s="0"/>
      <c r="TKO268" s="0"/>
      <c r="TKP268" s="0"/>
      <c r="TKQ268" s="0"/>
      <c r="TKR268" s="0"/>
      <c r="TKS268" s="0"/>
      <c r="TKT268" s="0"/>
      <c r="TKU268" s="0"/>
      <c r="TKV268" s="0"/>
      <c r="TKW268" s="0"/>
      <c r="TKX268" s="0"/>
      <c r="TKY268" s="0"/>
      <c r="TKZ268" s="0"/>
      <c r="TLA268" s="0"/>
      <c r="TLB268" s="0"/>
      <c r="TLC268" s="0"/>
      <c r="TLD268" s="0"/>
      <c r="TLE268" s="0"/>
      <c r="TLF268" s="0"/>
      <c r="TLG268" s="0"/>
      <c r="TLH268" s="0"/>
      <c r="TLI268" s="0"/>
      <c r="TLJ268" s="0"/>
      <c r="TLK268" s="0"/>
      <c r="TLL268" s="0"/>
      <c r="TLM268" s="0"/>
      <c r="TLN268" s="0"/>
      <c r="TLO268" s="0"/>
      <c r="TLP268" s="0"/>
      <c r="TLQ268" s="0"/>
      <c r="TLR268" s="0"/>
      <c r="TLS268" s="0"/>
      <c r="TLT268" s="0"/>
      <c r="TLU268" s="0"/>
      <c r="TLV268" s="0"/>
      <c r="TLW268" s="0"/>
      <c r="TLX268" s="0"/>
      <c r="TLY268" s="0"/>
      <c r="TLZ268" s="0"/>
      <c r="TMA268" s="0"/>
      <c r="TMB268" s="0"/>
      <c r="TMC268" s="0"/>
      <c r="TMD268" s="0"/>
      <c r="TME268" s="0"/>
      <c r="TMF268" s="0"/>
      <c r="TMG268" s="0"/>
      <c r="TMH268" s="0"/>
      <c r="TMI268" s="0"/>
      <c r="TMJ268" s="0"/>
      <c r="TMK268" s="0"/>
      <c r="TML268" s="0"/>
      <c r="TMM268" s="0"/>
      <c r="TMN268" s="0"/>
      <c r="TMO268" s="0"/>
      <c r="TMP268" s="0"/>
      <c r="TMQ268" s="0"/>
      <c r="TMR268" s="0"/>
      <c r="TMS268" s="0"/>
      <c r="TMT268" s="0"/>
      <c r="TMU268" s="0"/>
      <c r="TMV268" s="0"/>
      <c r="TMW268" s="0"/>
      <c r="TMX268" s="0"/>
      <c r="TMY268" s="0"/>
      <c r="TMZ268" s="0"/>
      <c r="TNA268" s="0"/>
      <c r="TNB268" s="0"/>
      <c r="TNC268" s="0"/>
      <c r="TND268" s="0"/>
      <c r="TNE268" s="0"/>
      <c r="TNF268" s="0"/>
      <c r="TNG268" s="0"/>
      <c r="TNH268" s="0"/>
      <c r="TNI268" s="0"/>
      <c r="TNJ268" s="0"/>
      <c r="TNK268" s="0"/>
      <c r="TNL268" s="0"/>
      <c r="TNM268" s="0"/>
      <c r="TNN268" s="0"/>
      <c r="TNO268" s="0"/>
      <c r="TNP268" s="0"/>
      <c r="TNQ268" s="0"/>
      <c r="TNR268" s="0"/>
      <c r="TNS268" s="0"/>
      <c r="TNT268" s="0"/>
      <c r="TNU268" s="0"/>
      <c r="TNV268" s="0"/>
      <c r="TNW268" s="0"/>
      <c r="TNX268" s="0"/>
      <c r="TNY268" s="0"/>
      <c r="TNZ268" s="0"/>
      <c r="TOA268" s="0"/>
      <c r="TOB268" s="0"/>
      <c r="TOC268" s="0"/>
      <c r="TOD268" s="0"/>
      <c r="TOE268" s="0"/>
      <c r="TOF268" s="0"/>
      <c r="TOG268" s="0"/>
      <c r="TOH268" s="0"/>
      <c r="TOI268" s="0"/>
      <c r="TOJ268" s="0"/>
      <c r="TOK268" s="0"/>
      <c r="TOL268" s="0"/>
      <c r="TOM268" s="0"/>
      <c r="TON268" s="0"/>
      <c r="TOO268" s="0"/>
      <c r="TOP268" s="0"/>
      <c r="TOQ268" s="0"/>
      <c r="TOR268" s="0"/>
      <c r="TOS268" s="0"/>
      <c r="TOT268" s="0"/>
      <c r="TOU268" s="0"/>
      <c r="TOV268" s="0"/>
      <c r="TOW268" s="0"/>
      <c r="TOX268" s="0"/>
      <c r="TOY268" s="0"/>
      <c r="TOZ268" s="0"/>
      <c r="TPA268" s="0"/>
      <c r="TPB268" s="0"/>
      <c r="TPC268" s="0"/>
      <c r="TPD268" s="0"/>
      <c r="TPE268" s="0"/>
      <c r="TPF268" s="0"/>
      <c r="TPG268" s="0"/>
      <c r="TPH268" s="0"/>
      <c r="TPI268" s="0"/>
      <c r="TPJ268" s="0"/>
      <c r="TPK268" s="0"/>
      <c r="TPL268" s="0"/>
      <c r="TPM268" s="0"/>
      <c r="TPN268" s="0"/>
      <c r="TPO268" s="0"/>
      <c r="TPP268" s="0"/>
      <c r="TPQ268" s="0"/>
      <c r="TPR268" s="0"/>
      <c r="TPS268" s="0"/>
      <c r="TPT268" s="0"/>
      <c r="TPU268" s="0"/>
      <c r="TPV268" s="0"/>
      <c r="TPW268" s="0"/>
      <c r="TPX268" s="0"/>
      <c r="TPY268" s="0"/>
      <c r="TPZ268" s="0"/>
      <c r="TQA268" s="0"/>
      <c r="TQB268" s="0"/>
      <c r="TQC268" s="0"/>
      <c r="TQD268" s="0"/>
      <c r="TQE268" s="0"/>
      <c r="TQF268" s="0"/>
      <c r="TQG268" s="0"/>
      <c r="TQH268" s="0"/>
      <c r="TQI268" s="0"/>
      <c r="TQJ268" s="0"/>
      <c r="TQK268" s="0"/>
      <c r="TQL268" s="0"/>
      <c r="TQM268" s="0"/>
      <c r="TQN268" s="0"/>
      <c r="TQO268" s="0"/>
      <c r="TQP268" s="0"/>
      <c r="TQQ268" s="0"/>
      <c r="TQR268" s="0"/>
      <c r="TQS268" s="0"/>
      <c r="TQT268" s="0"/>
      <c r="TQU268" s="0"/>
      <c r="TQV268" s="0"/>
      <c r="TQW268" s="0"/>
      <c r="TQX268" s="0"/>
      <c r="TQY268" s="0"/>
      <c r="TQZ268" s="0"/>
      <c r="TRA268" s="0"/>
      <c r="TRB268" s="0"/>
      <c r="TRC268" s="0"/>
      <c r="TRD268" s="0"/>
      <c r="TRE268" s="0"/>
      <c r="TRF268" s="0"/>
      <c r="TRG268" s="0"/>
      <c r="TRH268" s="0"/>
      <c r="TRI268" s="0"/>
      <c r="TRJ268" s="0"/>
      <c r="TRK268" s="0"/>
      <c r="TRL268" s="0"/>
      <c r="TRM268" s="0"/>
      <c r="TRN268" s="0"/>
      <c r="TRO268" s="0"/>
      <c r="TRP268" s="0"/>
      <c r="TRQ268" s="0"/>
      <c r="TRR268" s="0"/>
      <c r="TRS268" s="0"/>
      <c r="TRT268" s="0"/>
      <c r="TRU268" s="0"/>
      <c r="TRV268" s="0"/>
      <c r="TRW268" s="0"/>
      <c r="TRX268" s="0"/>
      <c r="TRY268" s="0"/>
      <c r="TRZ268" s="0"/>
      <c r="TSA268" s="0"/>
      <c r="TSB268" s="0"/>
      <c r="TSC268" s="0"/>
      <c r="TSD268" s="0"/>
      <c r="TSE268" s="0"/>
      <c r="TSF268" s="0"/>
      <c r="TSG268" s="0"/>
      <c r="TSH268" s="0"/>
      <c r="TSI268" s="0"/>
      <c r="TSJ268" s="0"/>
      <c r="TSK268" s="0"/>
      <c r="TSL268" s="0"/>
      <c r="TSM268" s="0"/>
      <c r="TSN268" s="0"/>
      <c r="TSO268" s="0"/>
      <c r="TSP268" s="0"/>
      <c r="TSQ268" s="0"/>
      <c r="TSR268" s="0"/>
      <c r="TSS268" s="0"/>
      <c r="TST268" s="0"/>
      <c r="TSU268" s="0"/>
      <c r="TSV268" s="0"/>
      <c r="TSW268" s="0"/>
      <c r="TSX268" s="0"/>
      <c r="TSY268" s="0"/>
      <c r="TSZ268" s="0"/>
      <c r="TTA268" s="0"/>
      <c r="TTB268" s="0"/>
      <c r="TTC268" s="0"/>
      <c r="TTD268" s="0"/>
      <c r="TTE268" s="0"/>
      <c r="TTF268" s="0"/>
      <c r="TTG268" s="0"/>
      <c r="TTH268" s="0"/>
      <c r="TTI268" s="0"/>
      <c r="TTJ268" s="0"/>
      <c r="TTK268" s="0"/>
      <c r="TTL268" s="0"/>
      <c r="TTM268" s="0"/>
      <c r="TTN268" s="0"/>
      <c r="TTO268" s="0"/>
      <c r="TTP268" s="0"/>
      <c r="TTQ268" s="0"/>
      <c r="TTR268" s="0"/>
      <c r="TTS268" s="0"/>
      <c r="TTT268" s="0"/>
      <c r="TTU268" s="0"/>
      <c r="TTV268" s="0"/>
      <c r="TTW268" s="0"/>
      <c r="TTX268" s="0"/>
      <c r="TTY268" s="0"/>
      <c r="TTZ268" s="0"/>
      <c r="TUA268" s="0"/>
      <c r="TUB268" s="0"/>
      <c r="TUC268" s="0"/>
      <c r="TUD268" s="0"/>
      <c r="TUE268" s="0"/>
      <c r="TUF268" s="0"/>
      <c r="TUG268" s="0"/>
      <c r="TUH268" s="0"/>
      <c r="TUI268" s="0"/>
      <c r="TUJ268" s="0"/>
      <c r="TUK268" s="0"/>
      <c r="TUL268" s="0"/>
      <c r="TUM268" s="0"/>
      <c r="TUN268" s="0"/>
      <c r="TUO268" s="0"/>
      <c r="TUP268" s="0"/>
      <c r="TUQ268" s="0"/>
      <c r="TUR268" s="0"/>
      <c r="TUS268" s="0"/>
      <c r="TUT268" s="0"/>
      <c r="TUU268" s="0"/>
      <c r="TUV268" s="0"/>
      <c r="TUW268" s="0"/>
      <c r="TUX268" s="0"/>
      <c r="TUY268" s="0"/>
      <c r="TUZ268" s="0"/>
      <c r="TVA268" s="0"/>
      <c r="TVB268" s="0"/>
      <c r="TVC268" s="0"/>
      <c r="TVD268" s="0"/>
      <c r="TVE268" s="0"/>
      <c r="TVF268" s="0"/>
      <c r="TVG268" s="0"/>
      <c r="TVH268" s="0"/>
      <c r="TVI268" s="0"/>
      <c r="TVJ268" s="0"/>
      <c r="TVK268" s="0"/>
      <c r="TVL268" s="0"/>
      <c r="TVM268" s="0"/>
      <c r="TVN268" s="0"/>
      <c r="TVO268" s="0"/>
      <c r="TVP268" s="0"/>
      <c r="TVQ268" s="0"/>
      <c r="TVR268" s="0"/>
      <c r="TVS268" s="0"/>
      <c r="TVT268" s="0"/>
      <c r="TVU268" s="0"/>
      <c r="TVV268" s="0"/>
      <c r="TVW268" s="0"/>
      <c r="TVX268" s="0"/>
      <c r="TVY268" s="0"/>
      <c r="TVZ268" s="0"/>
      <c r="TWA268" s="0"/>
      <c r="TWB268" s="0"/>
      <c r="TWC268" s="0"/>
      <c r="TWD268" s="0"/>
      <c r="TWE268" s="0"/>
      <c r="TWF268" s="0"/>
      <c r="TWG268" s="0"/>
      <c r="TWH268" s="0"/>
      <c r="TWI268" s="0"/>
      <c r="TWJ268" s="0"/>
      <c r="TWK268" s="0"/>
      <c r="TWL268" s="0"/>
      <c r="TWM268" s="0"/>
      <c r="TWN268" s="0"/>
      <c r="TWO268" s="0"/>
      <c r="TWP268" s="0"/>
      <c r="TWQ268" s="0"/>
      <c r="TWR268" s="0"/>
      <c r="TWS268" s="0"/>
      <c r="TWT268" s="0"/>
      <c r="TWU268" s="0"/>
      <c r="TWV268" s="0"/>
      <c r="TWW268" s="0"/>
      <c r="TWX268" s="0"/>
      <c r="TWY268" s="0"/>
      <c r="TWZ268" s="0"/>
      <c r="TXA268" s="0"/>
      <c r="TXB268" s="0"/>
      <c r="TXC268" s="0"/>
      <c r="TXD268" s="0"/>
      <c r="TXE268" s="0"/>
      <c r="TXF268" s="0"/>
      <c r="TXG268" s="0"/>
      <c r="TXH268" s="0"/>
      <c r="TXI268" s="0"/>
      <c r="TXJ268" s="0"/>
      <c r="TXK268" s="0"/>
      <c r="TXL268" s="0"/>
      <c r="TXM268" s="0"/>
      <c r="TXN268" s="0"/>
      <c r="TXO268" s="0"/>
      <c r="TXP268" s="0"/>
      <c r="TXQ268" s="0"/>
      <c r="TXR268" s="0"/>
      <c r="TXS268" s="0"/>
      <c r="TXT268" s="0"/>
      <c r="TXU268" s="0"/>
      <c r="TXV268" s="0"/>
      <c r="TXW268" s="0"/>
      <c r="TXX268" s="0"/>
      <c r="TXY268" s="0"/>
      <c r="TXZ268" s="0"/>
      <c r="TYA268" s="0"/>
      <c r="TYB268" s="0"/>
      <c r="TYC268" s="0"/>
      <c r="TYD268" s="0"/>
      <c r="TYE268" s="0"/>
      <c r="TYF268" s="0"/>
      <c r="TYG268" s="0"/>
      <c r="TYH268" s="0"/>
      <c r="TYI268" s="0"/>
      <c r="TYJ268" s="0"/>
      <c r="TYK268" s="0"/>
      <c r="TYL268" s="0"/>
      <c r="TYM268" s="0"/>
      <c r="TYN268" s="0"/>
      <c r="TYO268" s="0"/>
      <c r="TYP268" s="0"/>
      <c r="TYQ268" s="0"/>
      <c r="TYR268" s="0"/>
      <c r="TYS268" s="0"/>
      <c r="TYT268" s="0"/>
      <c r="TYU268" s="0"/>
      <c r="TYV268" s="0"/>
      <c r="TYW268" s="0"/>
      <c r="TYX268" s="0"/>
      <c r="TYY268" s="0"/>
      <c r="TYZ268" s="0"/>
      <c r="TZA268" s="0"/>
      <c r="TZB268" s="0"/>
      <c r="TZC268" s="0"/>
      <c r="TZD268" s="0"/>
      <c r="TZE268" s="0"/>
      <c r="TZF268" s="0"/>
      <c r="TZG268" s="0"/>
      <c r="TZH268" s="0"/>
      <c r="TZI268" s="0"/>
      <c r="TZJ268" s="0"/>
      <c r="TZK268" s="0"/>
      <c r="TZL268" s="0"/>
      <c r="TZM268" s="0"/>
      <c r="TZN268" s="0"/>
      <c r="TZO268" s="0"/>
      <c r="TZP268" s="0"/>
      <c r="TZQ268" s="0"/>
      <c r="TZR268" s="0"/>
      <c r="TZS268" s="0"/>
      <c r="TZT268" s="0"/>
      <c r="TZU268" s="0"/>
      <c r="TZV268" s="0"/>
      <c r="TZW268" s="0"/>
      <c r="TZX268" s="0"/>
      <c r="TZY268" s="0"/>
      <c r="TZZ268" s="0"/>
      <c r="UAA268" s="0"/>
      <c r="UAB268" s="0"/>
      <c r="UAC268" s="0"/>
      <c r="UAD268" s="0"/>
      <c r="UAE268" s="0"/>
      <c r="UAF268" s="0"/>
      <c r="UAG268" s="0"/>
      <c r="UAH268" s="0"/>
      <c r="UAI268" s="0"/>
      <c r="UAJ268" s="0"/>
      <c r="UAK268" s="0"/>
      <c r="UAL268" s="0"/>
      <c r="UAM268" s="0"/>
      <c r="UAN268" s="0"/>
      <c r="UAO268" s="0"/>
      <c r="UAP268" s="0"/>
      <c r="UAQ268" s="0"/>
      <c r="UAR268" s="0"/>
      <c r="UAS268" s="0"/>
      <c r="UAT268" s="0"/>
      <c r="UAU268" s="0"/>
      <c r="UAV268" s="0"/>
      <c r="UAW268" s="0"/>
      <c r="UAX268" s="0"/>
      <c r="UAY268" s="0"/>
      <c r="UAZ268" s="0"/>
      <c r="UBA268" s="0"/>
      <c r="UBB268" s="0"/>
      <c r="UBC268" s="0"/>
      <c r="UBD268" s="0"/>
      <c r="UBE268" s="0"/>
      <c r="UBF268" s="0"/>
      <c r="UBG268" s="0"/>
      <c r="UBH268" s="0"/>
      <c r="UBI268" s="0"/>
      <c r="UBJ268" s="0"/>
      <c r="UBK268" s="0"/>
      <c r="UBL268" s="0"/>
      <c r="UBM268" s="0"/>
      <c r="UBN268" s="0"/>
      <c r="UBO268" s="0"/>
      <c r="UBP268" s="0"/>
      <c r="UBQ268" s="0"/>
      <c r="UBR268" s="0"/>
      <c r="UBS268" s="0"/>
      <c r="UBT268" s="0"/>
      <c r="UBU268" s="0"/>
      <c r="UBV268" s="0"/>
      <c r="UBW268" s="0"/>
      <c r="UBX268" s="0"/>
      <c r="UBY268" s="0"/>
      <c r="UBZ268" s="0"/>
      <c r="UCA268" s="0"/>
      <c r="UCB268" s="0"/>
      <c r="UCC268" s="0"/>
      <c r="UCD268" s="0"/>
      <c r="UCE268" s="0"/>
      <c r="UCF268" s="0"/>
      <c r="UCG268" s="0"/>
      <c r="UCH268" s="0"/>
      <c r="UCI268" s="0"/>
      <c r="UCJ268" s="0"/>
      <c r="UCK268" s="0"/>
      <c r="UCL268" s="0"/>
      <c r="UCM268" s="0"/>
      <c r="UCN268" s="0"/>
      <c r="UCO268" s="0"/>
      <c r="UCP268" s="0"/>
      <c r="UCQ268" s="0"/>
      <c r="UCR268" s="0"/>
      <c r="UCS268" s="0"/>
      <c r="UCT268" s="0"/>
      <c r="UCU268" s="0"/>
      <c r="UCV268" s="0"/>
      <c r="UCW268" s="0"/>
      <c r="UCX268" s="0"/>
      <c r="UCY268" s="0"/>
      <c r="UCZ268" s="0"/>
      <c r="UDA268" s="0"/>
      <c r="UDB268" s="0"/>
      <c r="UDC268" s="0"/>
      <c r="UDD268" s="0"/>
      <c r="UDE268" s="0"/>
      <c r="UDF268" s="0"/>
      <c r="UDG268" s="0"/>
      <c r="UDH268" s="0"/>
      <c r="UDI268" s="0"/>
      <c r="UDJ268" s="0"/>
      <c r="UDK268" s="0"/>
      <c r="UDL268" s="0"/>
      <c r="UDM268" s="0"/>
      <c r="UDN268" s="0"/>
      <c r="UDO268" s="0"/>
      <c r="UDP268" s="0"/>
      <c r="UDQ268" s="0"/>
      <c r="UDR268" s="0"/>
      <c r="UDS268" s="0"/>
      <c r="UDT268" s="0"/>
      <c r="UDU268" s="0"/>
      <c r="UDV268" s="0"/>
      <c r="UDW268" s="0"/>
      <c r="UDX268" s="0"/>
      <c r="UDY268" s="0"/>
      <c r="UDZ268" s="0"/>
      <c r="UEA268" s="0"/>
      <c r="UEB268" s="0"/>
      <c r="UEC268" s="0"/>
      <c r="UED268" s="0"/>
      <c r="UEE268" s="0"/>
      <c r="UEF268" s="0"/>
      <c r="UEG268" s="0"/>
      <c r="UEH268" s="0"/>
      <c r="UEI268" s="0"/>
      <c r="UEJ268" s="0"/>
      <c r="UEK268" s="0"/>
      <c r="UEL268" s="0"/>
      <c r="UEM268" s="0"/>
      <c r="UEN268" s="0"/>
      <c r="UEO268" s="0"/>
      <c r="UEP268" s="0"/>
      <c r="UEQ268" s="0"/>
      <c r="UER268" s="0"/>
      <c r="UES268" s="0"/>
      <c r="UET268" s="0"/>
      <c r="UEU268" s="0"/>
      <c r="UEV268" s="0"/>
      <c r="UEW268" s="0"/>
      <c r="UEX268" s="0"/>
      <c r="UEY268" s="0"/>
      <c r="UEZ268" s="0"/>
      <c r="UFA268" s="0"/>
      <c r="UFB268" s="0"/>
      <c r="UFC268" s="0"/>
      <c r="UFD268" s="0"/>
      <c r="UFE268" s="0"/>
      <c r="UFF268" s="0"/>
      <c r="UFG268" s="0"/>
      <c r="UFH268" s="0"/>
      <c r="UFI268" s="0"/>
      <c r="UFJ268" s="0"/>
      <c r="UFK268" s="0"/>
      <c r="UFL268" s="0"/>
      <c r="UFM268" s="0"/>
      <c r="UFN268" s="0"/>
      <c r="UFO268" s="0"/>
      <c r="UFP268" s="0"/>
      <c r="UFQ268" s="0"/>
      <c r="UFR268" s="0"/>
      <c r="UFS268" s="0"/>
      <c r="UFT268" s="0"/>
      <c r="UFU268" s="0"/>
      <c r="UFV268" s="0"/>
      <c r="UFW268" s="0"/>
      <c r="UFX268" s="0"/>
      <c r="UFY268" s="0"/>
      <c r="UFZ268" s="0"/>
      <c r="UGA268" s="0"/>
      <c r="UGB268" s="0"/>
      <c r="UGC268" s="0"/>
      <c r="UGD268" s="0"/>
      <c r="UGE268" s="0"/>
      <c r="UGF268" s="0"/>
      <c r="UGG268" s="0"/>
      <c r="UGH268" s="0"/>
      <c r="UGI268" s="0"/>
      <c r="UGJ268" s="0"/>
      <c r="UGK268" s="0"/>
      <c r="UGL268" s="0"/>
      <c r="UGM268" s="0"/>
      <c r="UGN268" s="0"/>
      <c r="UGO268" s="0"/>
      <c r="UGP268" s="0"/>
      <c r="UGQ268" s="0"/>
      <c r="UGR268" s="0"/>
      <c r="UGS268" s="0"/>
      <c r="UGT268" s="0"/>
      <c r="UGU268" s="0"/>
      <c r="UGV268" s="0"/>
      <c r="UGW268" s="0"/>
      <c r="UGX268" s="0"/>
      <c r="UGY268" s="0"/>
      <c r="UGZ268" s="0"/>
      <c r="UHA268" s="0"/>
      <c r="UHB268" s="0"/>
      <c r="UHC268" s="0"/>
      <c r="UHD268" s="0"/>
      <c r="UHE268" s="0"/>
      <c r="UHF268" s="0"/>
      <c r="UHG268" s="0"/>
      <c r="UHH268" s="0"/>
      <c r="UHI268" s="0"/>
      <c r="UHJ268" s="0"/>
      <c r="UHK268" s="0"/>
      <c r="UHL268" s="0"/>
      <c r="UHM268" s="0"/>
      <c r="UHN268" s="0"/>
      <c r="UHO268" s="0"/>
      <c r="UHP268" s="0"/>
      <c r="UHQ268" s="0"/>
      <c r="UHR268" s="0"/>
      <c r="UHS268" s="0"/>
      <c r="UHT268" s="0"/>
      <c r="UHU268" s="0"/>
      <c r="UHV268" s="0"/>
      <c r="UHW268" s="0"/>
      <c r="UHX268" s="0"/>
      <c r="UHY268" s="0"/>
      <c r="UHZ268" s="0"/>
      <c r="UIA268" s="0"/>
      <c r="UIB268" s="0"/>
      <c r="UIC268" s="0"/>
      <c r="UID268" s="0"/>
      <c r="UIE268" s="0"/>
      <c r="UIF268" s="0"/>
      <c r="UIG268" s="0"/>
      <c r="UIH268" s="0"/>
      <c r="UII268" s="0"/>
      <c r="UIJ268" s="0"/>
      <c r="UIK268" s="0"/>
      <c r="UIL268" s="0"/>
      <c r="UIM268" s="0"/>
      <c r="UIN268" s="0"/>
      <c r="UIO268" s="0"/>
      <c r="UIP268" s="0"/>
      <c r="UIQ268" s="0"/>
      <c r="UIR268" s="0"/>
      <c r="UIS268" s="0"/>
      <c r="UIT268" s="0"/>
      <c r="UIU268" s="0"/>
      <c r="UIV268" s="0"/>
      <c r="UIW268" s="0"/>
      <c r="UIX268" s="0"/>
      <c r="UIY268" s="0"/>
      <c r="UIZ268" s="0"/>
      <c r="UJA268" s="0"/>
      <c r="UJB268" s="0"/>
      <c r="UJC268" s="0"/>
      <c r="UJD268" s="0"/>
      <c r="UJE268" s="0"/>
      <c r="UJF268" s="0"/>
      <c r="UJG268" s="0"/>
      <c r="UJH268" s="0"/>
      <c r="UJI268" s="0"/>
      <c r="UJJ268" s="0"/>
      <c r="UJK268" s="0"/>
      <c r="UJL268" s="0"/>
      <c r="UJM268" s="0"/>
      <c r="UJN268" s="0"/>
      <c r="UJO268" s="0"/>
      <c r="UJP268" s="0"/>
      <c r="UJQ268" s="0"/>
      <c r="UJR268" s="0"/>
      <c r="UJS268" s="0"/>
      <c r="UJT268" s="0"/>
      <c r="UJU268" s="0"/>
      <c r="UJV268" s="0"/>
      <c r="UJW268" s="0"/>
      <c r="UJX268" s="0"/>
      <c r="UJY268" s="0"/>
      <c r="UJZ268" s="0"/>
      <c r="UKA268" s="0"/>
      <c r="UKB268" s="0"/>
      <c r="UKC268" s="0"/>
      <c r="UKD268" s="0"/>
      <c r="UKE268" s="0"/>
      <c r="UKF268" s="0"/>
      <c r="UKG268" s="0"/>
      <c r="UKH268" s="0"/>
      <c r="UKI268" s="0"/>
      <c r="UKJ268" s="0"/>
      <c r="UKK268" s="0"/>
      <c r="UKL268" s="0"/>
      <c r="UKM268" s="0"/>
      <c r="UKN268" s="0"/>
      <c r="UKO268" s="0"/>
      <c r="UKP268" s="0"/>
      <c r="UKQ268" s="0"/>
      <c r="UKR268" s="0"/>
      <c r="UKS268" s="0"/>
      <c r="UKT268" s="0"/>
      <c r="UKU268" s="0"/>
      <c r="UKV268" s="0"/>
      <c r="UKW268" s="0"/>
      <c r="UKX268" s="0"/>
      <c r="UKY268" s="0"/>
      <c r="UKZ268" s="0"/>
      <c r="ULA268" s="0"/>
      <c r="ULB268" s="0"/>
      <c r="ULC268" s="0"/>
      <c r="ULD268" s="0"/>
      <c r="ULE268" s="0"/>
      <c r="ULF268" s="0"/>
      <c r="ULG268" s="0"/>
      <c r="ULH268" s="0"/>
      <c r="ULI268" s="0"/>
      <c r="ULJ268" s="0"/>
      <c r="ULK268" s="0"/>
      <c r="ULL268" s="0"/>
      <c r="ULM268" s="0"/>
      <c r="ULN268" s="0"/>
      <c r="ULO268" s="0"/>
      <c r="ULP268" s="0"/>
      <c r="ULQ268" s="0"/>
      <c r="ULR268" s="0"/>
      <c r="ULS268" s="0"/>
      <c r="ULT268" s="0"/>
      <c r="ULU268" s="0"/>
      <c r="ULV268" s="0"/>
      <c r="ULW268" s="0"/>
      <c r="ULX268" s="0"/>
      <c r="ULY268" s="0"/>
      <c r="ULZ268" s="0"/>
      <c r="UMA268" s="0"/>
      <c r="UMB268" s="0"/>
      <c r="UMC268" s="0"/>
      <c r="UMD268" s="0"/>
      <c r="UME268" s="0"/>
      <c r="UMF268" s="0"/>
      <c r="UMG268" s="0"/>
      <c r="UMH268" s="0"/>
      <c r="UMI268" s="0"/>
      <c r="UMJ268" s="0"/>
      <c r="UMK268" s="0"/>
      <c r="UML268" s="0"/>
      <c r="UMM268" s="0"/>
      <c r="UMN268" s="0"/>
      <c r="UMO268" s="0"/>
      <c r="UMP268" s="0"/>
      <c r="UMQ268" s="0"/>
      <c r="UMR268" s="0"/>
      <c r="UMS268" s="0"/>
      <c r="UMT268" s="0"/>
      <c r="UMU268" s="0"/>
      <c r="UMV268" s="0"/>
      <c r="UMW268" s="0"/>
      <c r="UMX268" s="0"/>
      <c r="UMY268" s="0"/>
      <c r="UMZ268" s="0"/>
      <c r="UNA268" s="0"/>
      <c r="UNB268" s="0"/>
      <c r="UNC268" s="0"/>
      <c r="UND268" s="0"/>
      <c r="UNE268" s="0"/>
      <c r="UNF268" s="0"/>
      <c r="UNG268" s="0"/>
      <c r="UNH268" s="0"/>
      <c r="UNI268" s="0"/>
      <c r="UNJ268" s="0"/>
      <c r="UNK268" s="0"/>
      <c r="UNL268" s="0"/>
      <c r="UNM268" s="0"/>
      <c r="UNN268" s="0"/>
      <c r="UNO268" s="0"/>
      <c r="UNP268" s="0"/>
      <c r="UNQ268" s="0"/>
      <c r="UNR268" s="0"/>
      <c r="UNS268" s="0"/>
      <c r="UNT268" s="0"/>
      <c r="UNU268" s="0"/>
      <c r="UNV268" s="0"/>
      <c r="UNW268" s="0"/>
      <c r="UNX268" s="0"/>
      <c r="UNY268" s="0"/>
      <c r="UNZ268" s="0"/>
      <c r="UOA268" s="0"/>
      <c r="UOB268" s="0"/>
      <c r="UOC268" s="0"/>
      <c r="UOD268" s="0"/>
      <c r="UOE268" s="0"/>
      <c r="UOF268" s="0"/>
      <c r="UOG268" s="0"/>
      <c r="UOH268" s="0"/>
      <c r="UOI268" s="0"/>
      <c r="UOJ268" s="0"/>
      <c r="UOK268" s="0"/>
      <c r="UOL268" s="0"/>
      <c r="UOM268" s="0"/>
      <c r="UON268" s="0"/>
      <c r="UOO268" s="0"/>
      <c r="UOP268" s="0"/>
      <c r="UOQ268" s="0"/>
      <c r="UOR268" s="0"/>
      <c r="UOS268" s="0"/>
      <c r="UOT268" s="0"/>
      <c r="UOU268" s="0"/>
      <c r="UOV268" s="0"/>
      <c r="UOW268" s="0"/>
      <c r="UOX268" s="0"/>
      <c r="UOY268" s="0"/>
      <c r="UOZ268" s="0"/>
      <c r="UPA268" s="0"/>
      <c r="UPB268" s="0"/>
      <c r="UPC268" s="0"/>
      <c r="UPD268" s="0"/>
      <c r="UPE268" s="0"/>
      <c r="UPF268" s="0"/>
      <c r="UPG268" s="0"/>
      <c r="UPH268" s="0"/>
      <c r="UPI268" s="0"/>
      <c r="UPJ268" s="0"/>
      <c r="UPK268" s="0"/>
      <c r="UPL268" s="0"/>
      <c r="UPM268" s="0"/>
      <c r="UPN268" s="0"/>
      <c r="UPO268" s="0"/>
      <c r="UPP268" s="0"/>
      <c r="UPQ268" s="0"/>
      <c r="UPR268" s="0"/>
      <c r="UPS268" s="0"/>
      <c r="UPT268" s="0"/>
      <c r="UPU268" s="0"/>
      <c r="UPV268" s="0"/>
      <c r="UPW268" s="0"/>
      <c r="UPX268" s="0"/>
      <c r="UPY268" s="0"/>
      <c r="UPZ268" s="0"/>
      <c r="UQA268" s="0"/>
      <c r="UQB268" s="0"/>
      <c r="UQC268" s="0"/>
      <c r="UQD268" s="0"/>
      <c r="UQE268" s="0"/>
      <c r="UQF268" s="0"/>
      <c r="UQG268" s="0"/>
      <c r="UQH268" s="0"/>
      <c r="UQI268" s="0"/>
      <c r="UQJ268" s="0"/>
      <c r="UQK268" s="0"/>
      <c r="UQL268" s="0"/>
      <c r="UQM268" s="0"/>
      <c r="UQN268" s="0"/>
      <c r="UQO268" s="0"/>
      <c r="UQP268" s="0"/>
      <c r="UQQ268" s="0"/>
      <c r="UQR268" s="0"/>
      <c r="UQS268" s="0"/>
      <c r="UQT268" s="0"/>
      <c r="UQU268" s="0"/>
      <c r="UQV268" s="0"/>
      <c r="UQW268" s="0"/>
      <c r="UQX268" s="0"/>
      <c r="UQY268" s="0"/>
      <c r="UQZ268" s="0"/>
      <c r="URA268" s="0"/>
      <c r="URB268" s="0"/>
      <c r="URC268" s="0"/>
      <c r="URD268" s="0"/>
      <c r="URE268" s="0"/>
      <c r="URF268" s="0"/>
      <c r="URG268" s="0"/>
      <c r="URH268" s="0"/>
      <c r="URI268" s="0"/>
      <c r="URJ268" s="0"/>
      <c r="URK268" s="0"/>
      <c r="URL268" s="0"/>
      <c r="URM268" s="0"/>
      <c r="URN268" s="0"/>
      <c r="URO268" s="0"/>
      <c r="URP268" s="0"/>
      <c r="URQ268" s="0"/>
      <c r="URR268" s="0"/>
      <c r="URS268" s="0"/>
      <c r="URT268" s="0"/>
      <c r="URU268" s="0"/>
      <c r="URV268" s="0"/>
      <c r="URW268" s="0"/>
      <c r="URX268" s="0"/>
      <c r="URY268" s="0"/>
      <c r="URZ268" s="0"/>
      <c r="USA268" s="0"/>
      <c r="USB268" s="0"/>
      <c r="USC268" s="0"/>
      <c r="USD268" s="0"/>
      <c r="USE268" s="0"/>
      <c r="USF268" s="0"/>
      <c r="USG268" s="0"/>
      <c r="USH268" s="0"/>
      <c r="USI268" s="0"/>
      <c r="USJ268" s="0"/>
      <c r="USK268" s="0"/>
      <c r="USL268" s="0"/>
      <c r="USM268" s="0"/>
      <c r="USN268" s="0"/>
      <c r="USO268" s="0"/>
      <c r="USP268" s="0"/>
      <c r="USQ268" s="0"/>
      <c r="USR268" s="0"/>
      <c r="USS268" s="0"/>
      <c r="UST268" s="0"/>
      <c r="USU268" s="0"/>
      <c r="USV268" s="0"/>
      <c r="USW268" s="0"/>
      <c r="USX268" s="0"/>
      <c r="USY268" s="0"/>
      <c r="USZ268" s="0"/>
      <c r="UTA268" s="0"/>
      <c r="UTB268" s="0"/>
      <c r="UTC268" s="0"/>
      <c r="UTD268" s="0"/>
      <c r="UTE268" s="0"/>
      <c r="UTF268" s="0"/>
      <c r="UTG268" s="0"/>
      <c r="UTH268" s="0"/>
      <c r="UTI268" s="0"/>
      <c r="UTJ268" s="0"/>
      <c r="UTK268" s="0"/>
      <c r="UTL268" s="0"/>
      <c r="UTM268" s="0"/>
      <c r="UTN268" s="0"/>
      <c r="UTO268" s="0"/>
      <c r="UTP268" s="0"/>
      <c r="UTQ268" s="0"/>
      <c r="UTR268" s="0"/>
      <c r="UTS268" s="0"/>
      <c r="UTT268" s="0"/>
      <c r="UTU268" s="0"/>
      <c r="UTV268" s="0"/>
      <c r="UTW268" s="0"/>
      <c r="UTX268" s="0"/>
      <c r="UTY268" s="0"/>
      <c r="UTZ268" s="0"/>
      <c r="UUA268" s="0"/>
      <c r="UUB268" s="0"/>
      <c r="UUC268" s="0"/>
      <c r="UUD268" s="0"/>
      <c r="UUE268" s="0"/>
      <c r="UUF268" s="0"/>
      <c r="UUG268" s="0"/>
      <c r="UUH268" s="0"/>
      <c r="UUI268" s="0"/>
      <c r="UUJ268" s="0"/>
      <c r="UUK268" s="0"/>
      <c r="UUL268" s="0"/>
      <c r="UUM268" s="0"/>
      <c r="UUN268" s="0"/>
      <c r="UUO268" s="0"/>
      <c r="UUP268" s="0"/>
      <c r="UUQ268" s="0"/>
      <c r="UUR268" s="0"/>
      <c r="UUS268" s="0"/>
      <c r="UUT268" s="0"/>
      <c r="UUU268" s="0"/>
      <c r="UUV268" s="0"/>
      <c r="UUW268" s="0"/>
      <c r="UUX268" s="0"/>
      <c r="UUY268" s="0"/>
      <c r="UUZ268" s="0"/>
      <c r="UVA268" s="0"/>
      <c r="UVB268" s="0"/>
      <c r="UVC268" s="0"/>
      <c r="UVD268" s="0"/>
      <c r="UVE268" s="0"/>
      <c r="UVF268" s="0"/>
      <c r="UVG268" s="0"/>
      <c r="UVH268" s="0"/>
      <c r="UVI268" s="0"/>
      <c r="UVJ268" s="0"/>
      <c r="UVK268" s="0"/>
      <c r="UVL268" s="0"/>
      <c r="UVM268" s="0"/>
      <c r="UVN268" s="0"/>
      <c r="UVO268" s="0"/>
      <c r="UVP268" s="0"/>
      <c r="UVQ268" s="0"/>
      <c r="UVR268" s="0"/>
      <c r="UVS268" s="0"/>
      <c r="UVT268" s="0"/>
      <c r="UVU268" s="0"/>
      <c r="UVV268" s="0"/>
      <c r="UVW268" s="0"/>
      <c r="UVX268" s="0"/>
      <c r="UVY268" s="0"/>
      <c r="UVZ268" s="0"/>
      <c r="UWA268" s="0"/>
      <c r="UWB268" s="0"/>
      <c r="UWC268" s="0"/>
      <c r="UWD268" s="0"/>
      <c r="UWE268" s="0"/>
      <c r="UWF268" s="0"/>
      <c r="UWG268" s="0"/>
      <c r="UWH268" s="0"/>
      <c r="UWI268" s="0"/>
      <c r="UWJ268" s="0"/>
      <c r="UWK268" s="0"/>
      <c r="UWL268" s="0"/>
      <c r="UWM268" s="0"/>
      <c r="UWN268" s="0"/>
      <c r="UWO268" s="0"/>
      <c r="UWP268" s="0"/>
      <c r="UWQ268" s="0"/>
      <c r="UWR268" s="0"/>
      <c r="UWS268" s="0"/>
      <c r="UWT268" s="0"/>
      <c r="UWU268" s="0"/>
      <c r="UWV268" s="0"/>
      <c r="UWW268" s="0"/>
      <c r="UWX268" s="0"/>
      <c r="UWY268" s="0"/>
      <c r="UWZ268" s="0"/>
      <c r="UXA268" s="0"/>
      <c r="UXB268" s="0"/>
      <c r="UXC268" s="0"/>
      <c r="UXD268" s="0"/>
      <c r="UXE268" s="0"/>
      <c r="UXF268" s="0"/>
      <c r="UXG268" s="0"/>
      <c r="UXH268" s="0"/>
      <c r="UXI268" s="0"/>
      <c r="UXJ268" s="0"/>
      <c r="UXK268" s="0"/>
      <c r="UXL268" s="0"/>
      <c r="UXM268" s="0"/>
      <c r="UXN268" s="0"/>
      <c r="UXO268" s="0"/>
      <c r="UXP268" s="0"/>
      <c r="UXQ268" s="0"/>
      <c r="UXR268" s="0"/>
      <c r="UXS268" s="0"/>
      <c r="UXT268" s="0"/>
      <c r="UXU268" s="0"/>
      <c r="UXV268" s="0"/>
      <c r="UXW268" s="0"/>
      <c r="UXX268" s="0"/>
      <c r="UXY268" s="0"/>
      <c r="UXZ268" s="0"/>
      <c r="UYA268" s="0"/>
      <c r="UYB268" s="0"/>
      <c r="UYC268" s="0"/>
      <c r="UYD268" s="0"/>
      <c r="UYE268" s="0"/>
      <c r="UYF268" s="0"/>
      <c r="UYG268" s="0"/>
      <c r="UYH268" s="0"/>
      <c r="UYI268" s="0"/>
      <c r="UYJ268" s="0"/>
      <c r="UYK268" s="0"/>
      <c r="UYL268" s="0"/>
      <c r="UYM268" s="0"/>
      <c r="UYN268" s="0"/>
      <c r="UYO268" s="0"/>
      <c r="UYP268" s="0"/>
      <c r="UYQ268" s="0"/>
      <c r="UYR268" s="0"/>
      <c r="UYS268" s="0"/>
      <c r="UYT268" s="0"/>
      <c r="UYU268" s="0"/>
      <c r="UYV268" s="0"/>
      <c r="UYW268" s="0"/>
      <c r="UYX268" s="0"/>
      <c r="UYY268" s="0"/>
      <c r="UYZ268" s="0"/>
      <c r="UZA268" s="0"/>
      <c r="UZB268" s="0"/>
      <c r="UZC268" s="0"/>
      <c r="UZD268" s="0"/>
      <c r="UZE268" s="0"/>
      <c r="UZF268" s="0"/>
      <c r="UZG268" s="0"/>
      <c r="UZH268" s="0"/>
      <c r="UZI268" s="0"/>
      <c r="UZJ268" s="0"/>
      <c r="UZK268" s="0"/>
      <c r="UZL268" s="0"/>
      <c r="UZM268" s="0"/>
      <c r="UZN268" s="0"/>
      <c r="UZO268" s="0"/>
      <c r="UZP268" s="0"/>
      <c r="UZQ268" s="0"/>
      <c r="UZR268" s="0"/>
      <c r="UZS268" s="0"/>
      <c r="UZT268" s="0"/>
      <c r="UZU268" s="0"/>
      <c r="UZV268" s="0"/>
      <c r="UZW268" s="0"/>
      <c r="UZX268" s="0"/>
      <c r="UZY268" s="0"/>
      <c r="UZZ268" s="0"/>
      <c r="VAA268" s="0"/>
      <c r="VAB268" s="0"/>
      <c r="VAC268" s="0"/>
      <c r="VAD268" s="0"/>
      <c r="VAE268" s="0"/>
      <c r="VAF268" s="0"/>
      <c r="VAG268" s="0"/>
      <c r="VAH268" s="0"/>
      <c r="VAI268" s="0"/>
      <c r="VAJ268" s="0"/>
      <c r="VAK268" s="0"/>
      <c r="VAL268" s="0"/>
      <c r="VAM268" s="0"/>
      <c r="VAN268" s="0"/>
      <c r="VAO268" s="0"/>
      <c r="VAP268" s="0"/>
      <c r="VAQ268" s="0"/>
      <c r="VAR268" s="0"/>
      <c r="VAS268" s="0"/>
      <c r="VAT268" s="0"/>
      <c r="VAU268" s="0"/>
      <c r="VAV268" s="0"/>
      <c r="VAW268" s="0"/>
      <c r="VAX268" s="0"/>
      <c r="VAY268" s="0"/>
      <c r="VAZ268" s="0"/>
      <c r="VBA268" s="0"/>
      <c r="VBB268" s="0"/>
      <c r="VBC268" s="0"/>
      <c r="VBD268" s="0"/>
      <c r="VBE268" s="0"/>
      <c r="VBF268" s="0"/>
      <c r="VBG268" s="0"/>
      <c r="VBH268" s="0"/>
      <c r="VBI268" s="0"/>
      <c r="VBJ268" s="0"/>
      <c r="VBK268" s="0"/>
      <c r="VBL268" s="0"/>
      <c r="VBM268" s="0"/>
      <c r="VBN268" s="0"/>
      <c r="VBO268" s="0"/>
      <c r="VBP268" s="0"/>
      <c r="VBQ268" s="0"/>
      <c r="VBR268" s="0"/>
      <c r="VBS268" s="0"/>
      <c r="VBT268" s="0"/>
      <c r="VBU268" s="0"/>
      <c r="VBV268" s="0"/>
      <c r="VBW268" s="0"/>
      <c r="VBX268" s="0"/>
      <c r="VBY268" s="0"/>
      <c r="VBZ268" s="0"/>
      <c r="VCA268" s="0"/>
      <c r="VCB268" s="0"/>
      <c r="VCC268" s="0"/>
      <c r="VCD268" s="0"/>
      <c r="VCE268" s="0"/>
      <c r="VCF268" s="0"/>
      <c r="VCG268" s="0"/>
      <c r="VCH268" s="0"/>
      <c r="VCI268" s="0"/>
      <c r="VCJ268" s="0"/>
      <c r="VCK268" s="0"/>
      <c r="VCL268" s="0"/>
      <c r="VCM268" s="0"/>
      <c r="VCN268" s="0"/>
      <c r="VCO268" s="0"/>
      <c r="VCP268" s="0"/>
      <c r="VCQ268" s="0"/>
      <c r="VCR268" s="0"/>
      <c r="VCS268" s="0"/>
      <c r="VCT268" s="0"/>
      <c r="VCU268" s="0"/>
      <c r="VCV268" s="0"/>
      <c r="VCW268" s="0"/>
      <c r="VCX268" s="0"/>
      <c r="VCY268" s="0"/>
      <c r="VCZ268" s="0"/>
      <c r="VDA268" s="0"/>
      <c r="VDB268" s="0"/>
      <c r="VDC268" s="0"/>
      <c r="VDD268" s="0"/>
      <c r="VDE268" s="0"/>
      <c r="VDF268" s="0"/>
      <c r="VDG268" s="0"/>
      <c r="VDH268" s="0"/>
      <c r="VDI268" s="0"/>
      <c r="VDJ268" s="0"/>
      <c r="VDK268" s="0"/>
      <c r="VDL268" s="0"/>
      <c r="VDM268" s="0"/>
      <c r="VDN268" s="0"/>
      <c r="VDO268" s="0"/>
      <c r="VDP268" s="0"/>
      <c r="VDQ268" s="0"/>
      <c r="VDR268" s="0"/>
      <c r="VDS268" s="0"/>
      <c r="VDT268" s="0"/>
      <c r="VDU268" s="0"/>
      <c r="VDV268" s="0"/>
      <c r="VDW268" s="0"/>
      <c r="VDX268" s="0"/>
      <c r="VDY268" s="0"/>
      <c r="VDZ268" s="0"/>
      <c r="VEA268" s="0"/>
      <c r="VEB268" s="0"/>
      <c r="VEC268" s="0"/>
      <c r="VED268" s="0"/>
      <c r="VEE268" s="0"/>
      <c r="VEF268" s="0"/>
      <c r="VEG268" s="0"/>
      <c r="VEH268" s="0"/>
      <c r="VEI268" s="0"/>
      <c r="VEJ268" s="0"/>
      <c r="VEK268" s="0"/>
      <c r="VEL268" s="0"/>
      <c r="VEM268" s="0"/>
      <c r="VEN268" s="0"/>
      <c r="VEO268" s="0"/>
      <c r="VEP268" s="0"/>
      <c r="VEQ268" s="0"/>
      <c r="VER268" s="0"/>
      <c r="VES268" s="0"/>
      <c r="VET268" s="0"/>
      <c r="VEU268" s="0"/>
      <c r="VEV268" s="0"/>
      <c r="VEW268" s="0"/>
      <c r="VEX268" s="0"/>
      <c r="VEY268" s="0"/>
      <c r="VEZ268" s="0"/>
      <c r="VFA268" s="0"/>
      <c r="VFB268" s="0"/>
      <c r="VFC268" s="0"/>
      <c r="VFD268" s="0"/>
      <c r="VFE268" s="0"/>
      <c r="VFF268" s="0"/>
      <c r="VFG268" s="0"/>
      <c r="VFH268" s="0"/>
      <c r="VFI268" s="0"/>
      <c r="VFJ268" s="0"/>
      <c r="VFK268" s="0"/>
      <c r="VFL268" s="0"/>
      <c r="VFM268" s="0"/>
      <c r="VFN268" s="0"/>
      <c r="VFO268" s="0"/>
      <c r="VFP268" s="0"/>
      <c r="VFQ268" s="0"/>
      <c r="VFR268" s="0"/>
      <c r="VFS268" s="0"/>
      <c r="VFT268" s="0"/>
      <c r="VFU268" s="0"/>
      <c r="VFV268" s="0"/>
      <c r="VFW268" s="0"/>
      <c r="VFX268" s="0"/>
      <c r="VFY268" s="0"/>
      <c r="VFZ268" s="0"/>
      <c r="VGA268" s="0"/>
      <c r="VGB268" s="0"/>
      <c r="VGC268" s="0"/>
      <c r="VGD268" s="0"/>
      <c r="VGE268" s="0"/>
      <c r="VGF268" s="0"/>
      <c r="VGG268" s="0"/>
      <c r="VGH268" s="0"/>
      <c r="VGI268" s="0"/>
      <c r="VGJ268" s="0"/>
      <c r="VGK268" s="0"/>
      <c r="VGL268" s="0"/>
      <c r="VGM268" s="0"/>
      <c r="VGN268" s="0"/>
      <c r="VGO268" s="0"/>
      <c r="VGP268" s="0"/>
      <c r="VGQ268" s="0"/>
      <c r="VGR268" s="0"/>
      <c r="VGS268" s="0"/>
      <c r="VGT268" s="0"/>
      <c r="VGU268" s="0"/>
      <c r="VGV268" s="0"/>
      <c r="VGW268" s="0"/>
      <c r="VGX268" s="0"/>
      <c r="VGY268" s="0"/>
      <c r="VGZ268" s="0"/>
      <c r="VHA268" s="0"/>
      <c r="VHB268" s="0"/>
      <c r="VHC268" s="0"/>
      <c r="VHD268" s="0"/>
      <c r="VHE268" s="0"/>
      <c r="VHF268" s="0"/>
      <c r="VHG268" s="0"/>
      <c r="VHH268" s="0"/>
      <c r="VHI268" s="0"/>
      <c r="VHJ268" s="0"/>
      <c r="VHK268" s="0"/>
      <c r="VHL268" s="0"/>
      <c r="VHM268" s="0"/>
      <c r="VHN268" s="0"/>
      <c r="VHO268" s="0"/>
      <c r="VHP268" s="0"/>
      <c r="VHQ268" s="0"/>
      <c r="VHR268" s="0"/>
      <c r="VHS268" s="0"/>
      <c r="VHT268" s="0"/>
      <c r="VHU268" s="0"/>
      <c r="VHV268" s="0"/>
      <c r="VHW268" s="0"/>
      <c r="VHX268" s="0"/>
      <c r="VHY268" s="0"/>
      <c r="VHZ268" s="0"/>
      <c r="VIA268" s="0"/>
      <c r="VIB268" s="0"/>
      <c r="VIC268" s="0"/>
      <c r="VID268" s="0"/>
      <c r="VIE268" s="0"/>
      <c r="VIF268" s="0"/>
      <c r="VIG268" s="0"/>
      <c r="VIH268" s="0"/>
      <c r="VII268" s="0"/>
      <c r="VIJ268" s="0"/>
      <c r="VIK268" s="0"/>
      <c r="VIL268" s="0"/>
      <c r="VIM268" s="0"/>
      <c r="VIN268" s="0"/>
      <c r="VIO268" s="0"/>
      <c r="VIP268" s="0"/>
      <c r="VIQ268" s="0"/>
      <c r="VIR268" s="0"/>
      <c r="VIS268" s="0"/>
      <c r="VIT268" s="0"/>
      <c r="VIU268" s="0"/>
      <c r="VIV268" s="0"/>
      <c r="VIW268" s="0"/>
      <c r="VIX268" s="0"/>
      <c r="VIY268" s="0"/>
      <c r="VIZ268" s="0"/>
      <c r="VJA268" s="0"/>
      <c r="VJB268" s="0"/>
      <c r="VJC268" s="0"/>
      <c r="VJD268" s="0"/>
      <c r="VJE268" s="0"/>
      <c r="VJF268" s="0"/>
      <c r="VJG268" s="0"/>
      <c r="VJH268" s="0"/>
      <c r="VJI268" s="0"/>
      <c r="VJJ268" s="0"/>
      <c r="VJK268" s="0"/>
      <c r="VJL268" s="0"/>
      <c r="VJM268" s="0"/>
      <c r="VJN268" s="0"/>
      <c r="VJO268" s="0"/>
      <c r="VJP268" s="0"/>
      <c r="VJQ268" s="0"/>
      <c r="VJR268" s="0"/>
      <c r="VJS268" s="0"/>
      <c r="VJT268" s="0"/>
      <c r="VJU268" s="0"/>
      <c r="VJV268" s="0"/>
      <c r="VJW268" s="0"/>
      <c r="VJX268" s="0"/>
      <c r="VJY268" s="0"/>
      <c r="VJZ268" s="0"/>
      <c r="VKA268" s="0"/>
      <c r="VKB268" s="0"/>
      <c r="VKC268" s="0"/>
      <c r="VKD268" s="0"/>
      <c r="VKE268" s="0"/>
      <c r="VKF268" s="0"/>
      <c r="VKG268" s="0"/>
      <c r="VKH268" s="0"/>
      <c r="VKI268" s="0"/>
      <c r="VKJ268" s="0"/>
      <c r="VKK268" s="0"/>
      <c r="VKL268" s="0"/>
      <c r="VKM268" s="0"/>
      <c r="VKN268" s="0"/>
      <c r="VKO268" s="0"/>
      <c r="VKP268" s="0"/>
      <c r="VKQ268" s="0"/>
      <c r="VKR268" s="0"/>
      <c r="VKS268" s="0"/>
      <c r="VKT268" s="0"/>
      <c r="VKU268" s="0"/>
      <c r="VKV268" s="0"/>
      <c r="VKW268" s="0"/>
      <c r="VKX268" s="0"/>
      <c r="VKY268" s="0"/>
      <c r="VKZ268" s="0"/>
      <c r="VLA268" s="0"/>
      <c r="VLB268" s="0"/>
      <c r="VLC268" s="0"/>
      <c r="VLD268" s="0"/>
      <c r="VLE268" s="0"/>
      <c r="VLF268" s="0"/>
      <c r="VLG268" s="0"/>
      <c r="VLH268" s="0"/>
      <c r="VLI268" s="0"/>
      <c r="VLJ268" s="0"/>
      <c r="VLK268" s="0"/>
      <c r="VLL268" s="0"/>
      <c r="VLM268" s="0"/>
      <c r="VLN268" s="0"/>
      <c r="VLO268" s="0"/>
      <c r="VLP268" s="0"/>
      <c r="VLQ268" s="0"/>
      <c r="VLR268" s="0"/>
      <c r="VLS268" s="0"/>
      <c r="VLT268" s="0"/>
      <c r="VLU268" s="0"/>
      <c r="VLV268" s="0"/>
      <c r="VLW268" s="0"/>
      <c r="VLX268" s="0"/>
      <c r="VLY268" s="0"/>
      <c r="VLZ268" s="0"/>
      <c r="VMA268" s="0"/>
      <c r="VMB268" s="0"/>
      <c r="VMC268" s="0"/>
      <c r="VMD268" s="0"/>
      <c r="VME268" s="0"/>
      <c r="VMF268" s="0"/>
      <c r="VMG268" s="0"/>
      <c r="VMH268" s="0"/>
      <c r="VMI268" s="0"/>
      <c r="VMJ268" s="0"/>
      <c r="VMK268" s="0"/>
      <c r="VML268" s="0"/>
      <c r="VMM268" s="0"/>
      <c r="VMN268" s="0"/>
      <c r="VMO268" s="0"/>
      <c r="VMP268" s="0"/>
      <c r="VMQ268" s="0"/>
      <c r="VMR268" s="0"/>
      <c r="VMS268" s="0"/>
      <c r="VMT268" s="0"/>
      <c r="VMU268" s="0"/>
      <c r="VMV268" s="0"/>
      <c r="VMW268" s="0"/>
      <c r="VMX268" s="0"/>
      <c r="VMY268" s="0"/>
      <c r="VMZ268" s="0"/>
      <c r="VNA268" s="0"/>
      <c r="VNB268" s="0"/>
      <c r="VNC268" s="0"/>
      <c r="VND268" s="0"/>
      <c r="VNE268" s="0"/>
      <c r="VNF268" s="0"/>
      <c r="VNG268" s="0"/>
      <c r="VNH268" s="0"/>
      <c r="VNI268" s="0"/>
      <c r="VNJ268" s="0"/>
      <c r="VNK268" s="0"/>
      <c r="VNL268" s="0"/>
      <c r="VNM268" s="0"/>
      <c r="VNN268" s="0"/>
      <c r="VNO268" s="0"/>
      <c r="VNP268" s="0"/>
      <c r="VNQ268" s="0"/>
      <c r="VNR268" s="0"/>
      <c r="VNS268" s="0"/>
      <c r="VNT268" s="0"/>
      <c r="VNU268" s="0"/>
      <c r="VNV268" s="0"/>
      <c r="VNW268" s="0"/>
      <c r="VNX268" s="0"/>
      <c r="VNY268" s="0"/>
      <c r="VNZ268" s="0"/>
      <c r="VOA268" s="0"/>
      <c r="VOB268" s="0"/>
      <c r="VOC268" s="0"/>
      <c r="VOD268" s="0"/>
      <c r="VOE268" s="0"/>
      <c r="VOF268" s="0"/>
      <c r="VOG268" s="0"/>
      <c r="VOH268" s="0"/>
      <c r="VOI268" s="0"/>
      <c r="VOJ268" s="0"/>
      <c r="VOK268" s="0"/>
      <c r="VOL268" s="0"/>
      <c r="VOM268" s="0"/>
      <c r="VON268" s="0"/>
      <c r="VOO268" s="0"/>
      <c r="VOP268" s="0"/>
      <c r="VOQ268" s="0"/>
      <c r="VOR268" s="0"/>
      <c r="VOS268" s="0"/>
      <c r="VOT268" s="0"/>
      <c r="VOU268" s="0"/>
      <c r="VOV268" s="0"/>
      <c r="VOW268" s="0"/>
      <c r="VOX268" s="0"/>
      <c r="VOY268" s="0"/>
      <c r="VOZ268" s="0"/>
      <c r="VPA268" s="0"/>
      <c r="VPB268" s="0"/>
      <c r="VPC268" s="0"/>
      <c r="VPD268" s="0"/>
      <c r="VPE268" s="0"/>
      <c r="VPF268" s="0"/>
      <c r="VPG268" s="0"/>
      <c r="VPH268" s="0"/>
      <c r="VPI268" s="0"/>
      <c r="VPJ268" s="0"/>
      <c r="VPK268" s="0"/>
      <c r="VPL268" s="0"/>
      <c r="VPM268" s="0"/>
      <c r="VPN268" s="0"/>
      <c r="VPO268" s="0"/>
      <c r="VPP268" s="0"/>
      <c r="VPQ268" s="0"/>
      <c r="VPR268" s="0"/>
      <c r="VPS268" s="0"/>
      <c r="VPT268" s="0"/>
      <c r="VPU268" s="0"/>
      <c r="VPV268" s="0"/>
      <c r="VPW268" s="0"/>
      <c r="VPX268" s="0"/>
      <c r="VPY268" s="0"/>
      <c r="VPZ268" s="0"/>
      <c r="VQA268" s="0"/>
      <c r="VQB268" s="0"/>
      <c r="VQC268" s="0"/>
      <c r="VQD268" s="0"/>
      <c r="VQE268" s="0"/>
      <c r="VQF268" s="0"/>
      <c r="VQG268" s="0"/>
      <c r="VQH268" s="0"/>
      <c r="VQI268" s="0"/>
      <c r="VQJ268" s="0"/>
      <c r="VQK268" s="0"/>
      <c r="VQL268" s="0"/>
      <c r="VQM268" s="0"/>
      <c r="VQN268" s="0"/>
      <c r="VQO268" s="0"/>
      <c r="VQP268" s="0"/>
      <c r="VQQ268" s="0"/>
      <c r="VQR268" s="0"/>
      <c r="VQS268" s="0"/>
      <c r="VQT268" s="0"/>
      <c r="VQU268" s="0"/>
      <c r="VQV268" s="0"/>
      <c r="VQW268" s="0"/>
      <c r="VQX268" s="0"/>
      <c r="VQY268" s="0"/>
      <c r="VQZ268" s="0"/>
      <c r="VRA268" s="0"/>
      <c r="VRB268" s="0"/>
      <c r="VRC268" s="0"/>
      <c r="VRD268" s="0"/>
      <c r="VRE268" s="0"/>
      <c r="VRF268" s="0"/>
      <c r="VRG268" s="0"/>
      <c r="VRH268" s="0"/>
      <c r="VRI268" s="0"/>
      <c r="VRJ268" s="0"/>
      <c r="VRK268" s="0"/>
      <c r="VRL268" s="0"/>
      <c r="VRM268" s="0"/>
      <c r="VRN268" s="0"/>
      <c r="VRO268" s="0"/>
      <c r="VRP268" s="0"/>
      <c r="VRQ268" s="0"/>
      <c r="VRR268" s="0"/>
      <c r="VRS268" s="0"/>
      <c r="VRT268" s="0"/>
      <c r="VRU268" s="0"/>
      <c r="VRV268" s="0"/>
      <c r="VRW268" s="0"/>
      <c r="VRX268" s="0"/>
      <c r="VRY268" s="0"/>
      <c r="VRZ268" s="0"/>
      <c r="VSA268" s="0"/>
      <c r="VSB268" s="0"/>
      <c r="VSC268" s="0"/>
      <c r="VSD268" s="0"/>
      <c r="VSE268" s="0"/>
      <c r="VSF268" s="0"/>
      <c r="VSG268" s="0"/>
      <c r="VSH268" s="0"/>
      <c r="VSI268" s="0"/>
      <c r="VSJ268" s="0"/>
      <c r="VSK268" s="0"/>
      <c r="VSL268" s="0"/>
      <c r="VSM268" s="0"/>
      <c r="VSN268" s="0"/>
      <c r="VSO268" s="0"/>
      <c r="VSP268" s="0"/>
      <c r="VSQ268" s="0"/>
      <c r="VSR268" s="0"/>
      <c r="VSS268" s="0"/>
      <c r="VST268" s="0"/>
      <c r="VSU268" s="0"/>
      <c r="VSV268" s="0"/>
      <c r="VSW268" s="0"/>
      <c r="VSX268" s="0"/>
      <c r="VSY268" s="0"/>
      <c r="VSZ268" s="0"/>
      <c r="VTA268" s="0"/>
      <c r="VTB268" s="0"/>
      <c r="VTC268" s="0"/>
      <c r="VTD268" s="0"/>
      <c r="VTE268" s="0"/>
      <c r="VTF268" s="0"/>
      <c r="VTG268" s="0"/>
      <c r="VTH268" s="0"/>
      <c r="VTI268" s="0"/>
      <c r="VTJ268" s="0"/>
      <c r="VTK268" s="0"/>
      <c r="VTL268" s="0"/>
      <c r="VTM268" s="0"/>
      <c r="VTN268" s="0"/>
      <c r="VTO268" s="0"/>
      <c r="VTP268" s="0"/>
      <c r="VTQ268" s="0"/>
      <c r="VTR268" s="0"/>
      <c r="VTS268" s="0"/>
      <c r="VTT268" s="0"/>
      <c r="VTU268" s="0"/>
      <c r="VTV268" s="0"/>
      <c r="VTW268" s="0"/>
      <c r="VTX268" s="0"/>
      <c r="VTY268" s="0"/>
      <c r="VTZ268" s="0"/>
      <c r="VUA268" s="0"/>
      <c r="VUB268" s="0"/>
      <c r="VUC268" s="0"/>
      <c r="VUD268" s="0"/>
      <c r="VUE268" s="0"/>
      <c r="VUF268" s="0"/>
      <c r="VUG268" s="0"/>
      <c r="VUH268" s="0"/>
      <c r="VUI268" s="0"/>
      <c r="VUJ268" s="0"/>
      <c r="VUK268" s="0"/>
      <c r="VUL268" s="0"/>
      <c r="VUM268" s="0"/>
      <c r="VUN268" s="0"/>
      <c r="VUO268" s="0"/>
      <c r="VUP268" s="0"/>
      <c r="VUQ268" s="0"/>
      <c r="VUR268" s="0"/>
      <c r="VUS268" s="0"/>
      <c r="VUT268" s="0"/>
      <c r="VUU268" s="0"/>
      <c r="VUV268" s="0"/>
      <c r="VUW268" s="0"/>
      <c r="VUX268" s="0"/>
      <c r="VUY268" s="0"/>
      <c r="VUZ268" s="0"/>
      <c r="VVA268" s="0"/>
      <c r="VVB268" s="0"/>
      <c r="VVC268" s="0"/>
      <c r="VVD268" s="0"/>
      <c r="VVE268" s="0"/>
      <c r="VVF268" s="0"/>
      <c r="VVG268" s="0"/>
      <c r="VVH268" s="0"/>
      <c r="VVI268" s="0"/>
      <c r="VVJ268" s="0"/>
      <c r="VVK268" s="0"/>
      <c r="VVL268" s="0"/>
      <c r="VVM268" s="0"/>
      <c r="VVN268" s="0"/>
      <c r="VVO268" s="0"/>
      <c r="VVP268" s="0"/>
      <c r="VVQ268" s="0"/>
      <c r="VVR268" s="0"/>
      <c r="VVS268" s="0"/>
      <c r="VVT268" s="0"/>
      <c r="VVU268" s="0"/>
      <c r="VVV268" s="0"/>
      <c r="VVW268" s="0"/>
      <c r="VVX268" s="0"/>
      <c r="VVY268" s="0"/>
      <c r="VVZ268" s="0"/>
      <c r="VWA268" s="0"/>
      <c r="VWB268" s="0"/>
      <c r="VWC268" s="0"/>
      <c r="VWD268" s="0"/>
      <c r="VWE268" s="0"/>
      <c r="VWF268" s="0"/>
      <c r="VWG268" s="0"/>
      <c r="VWH268" s="0"/>
      <c r="VWI268" s="0"/>
      <c r="VWJ268" s="0"/>
      <c r="VWK268" s="0"/>
      <c r="VWL268" s="0"/>
      <c r="VWM268" s="0"/>
      <c r="VWN268" s="0"/>
      <c r="VWO268" s="0"/>
      <c r="VWP268" s="0"/>
      <c r="VWQ268" s="0"/>
      <c r="VWR268" s="0"/>
      <c r="VWS268" s="0"/>
      <c r="VWT268" s="0"/>
      <c r="VWU268" s="0"/>
      <c r="VWV268" s="0"/>
      <c r="VWW268" s="0"/>
      <c r="VWX268" s="0"/>
      <c r="VWY268" s="0"/>
      <c r="VWZ268" s="0"/>
      <c r="VXA268" s="0"/>
      <c r="VXB268" s="0"/>
      <c r="VXC268" s="0"/>
      <c r="VXD268" s="0"/>
      <c r="VXE268" s="0"/>
      <c r="VXF268" s="0"/>
      <c r="VXG268" s="0"/>
      <c r="VXH268" s="0"/>
      <c r="VXI268" s="0"/>
      <c r="VXJ268" s="0"/>
      <c r="VXK268" s="0"/>
      <c r="VXL268" s="0"/>
      <c r="VXM268" s="0"/>
      <c r="VXN268" s="0"/>
      <c r="VXO268" s="0"/>
      <c r="VXP268" s="0"/>
      <c r="VXQ268" s="0"/>
      <c r="VXR268" s="0"/>
      <c r="VXS268" s="0"/>
      <c r="VXT268" s="0"/>
      <c r="VXU268" s="0"/>
      <c r="VXV268" s="0"/>
      <c r="VXW268" s="0"/>
      <c r="VXX268" s="0"/>
      <c r="VXY268" s="0"/>
      <c r="VXZ268" s="0"/>
      <c r="VYA268" s="0"/>
      <c r="VYB268" s="0"/>
      <c r="VYC268" s="0"/>
      <c r="VYD268" s="0"/>
      <c r="VYE268" s="0"/>
      <c r="VYF268" s="0"/>
      <c r="VYG268" s="0"/>
      <c r="VYH268" s="0"/>
      <c r="VYI268" s="0"/>
      <c r="VYJ268" s="0"/>
      <c r="VYK268" s="0"/>
      <c r="VYL268" s="0"/>
      <c r="VYM268" s="0"/>
      <c r="VYN268" s="0"/>
      <c r="VYO268" s="0"/>
      <c r="VYP268" s="0"/>
      <c r="VYQ268" s="0"/>
      <c r="VYR268" s="0"/>
      <c r="VYS268" s="0"/>
      <c r="VYT268" s="0"/>
      <c r="VYU268" s="0"/>
      <c r="VYV268" s="0"/>
      <c r="VYW268" s="0"/>
      <c r="VYX268" s="0"/>
      <c r="VYY268" s="0"/>
      <c r="VYZ268" s="0"/>
      <c r="VZA268" s="0"/>
      <c r="VZB268" s="0"/>
      <c r="VZC268" s="0"/>
      <c r="VZD268" s="0"/>
      <c r="VZE268" s="0"/>
      <c r="VZF268" s="0"/>
      <c r="VZG268" s="0"/>
      <c r="VZH268" s="0"/>
      <c r="VZI268" s="0"/>
      <c r="VZJ268" s="0"/>
      <c r="VZK268" s="0"/>
      <c r="VZL268" s="0"/>
      <c r="VZM268" s="0"/>
      <c r="VZN268" s="0"/>
      <c r="VZO268" s="0"/>
      <c r="VZP268" s="0"/>
      <c r="VZQ268" s="0"/>
      <c r="VZR268" s="0"/>
      <c r="VZS268" s="0"/>
      <c r="VZT268" s="0"/>
      <c r="VZU268" s="0"/>
      <c r="VZV268" s="0"/>
      <c r="VZW268" s="0"/>
      <c r="VZX268" s="0"/>
      <c r="VZY268" s="0"/>
      <c r="VZZ268" s="0"/>
      <c r="WAA268" s="0"/>
      <c r="WAB268" s="0"/>
      <c r="WAC268" s="0"/>
      <c r="WAD268" s="0"/>
      <c r="WAE268" s="0"/>
      <c r="WAF268" s="0"/>
      <c r="WAG268" s="0"/>
      <c r="WAH268" s="0"/>
      <c r="WAI268" s="0"/>
      <c r="WAJ268" s="0"/>
      <c r="WAK268" s="0"/>
      <c r="WAL268" s="0"/>
      <c r="WAM268" s="0"/>
      <c r="WAN268" s="0"/>
      <c r="WAO268" s="0"/>
      <c r="WAP268" s="0"/>
      <c r="WAQ268" s="0"/>
      <c r="WAR268" s="0"/>
      <c r="WAS268" s="0"/>
      <c r="WAT268" s="0"/>
      <c r="WAU268" s="0"/>
      <c r="WAV268" s="0"/>
      <c r="WAW268" s="0"/>
      <c r="WAX268" s="0"/>
      <c r="WAY268" s="0"/>
      <c r="WAZ268" s="0"/>
      <c r="WBA268" s="0"/>
      <c r="WBB268" s="0"/>
      <c r="WBC268" s="0"/>
      <c r="WBD268" s="0"/>
      <c r="WBE268" s="0"/>
      <c r="WBF268" s="0"/>
      <c r="WBG268" s="0"/>
      <c r="WBH268" s="0"/>
      <c r="WBI268" s="0"/>
      <c r="WBJ268" s="0"/>
      <c r="WBK268" s="0"/>
      <c r="WBL268" s="0"/>
      <c r="WBM268" s="0"/>
      <c r="WBN268" s="0"/>
      <c r="WBO268" s="0"/>
      <c r="WBP268" s="0"/>
      <c r="WBQ268" s="0"/>
      <c r="WBR268" s="0"/>
      <c r="WBS268" s="0"/>
      <c r="WBT268" s="0"/>
      <c r="WBU268" s="0"/>
      <c r="WBV268" s="0"/>
      <c r="WBW268" s="0"/>
      <c r="WBX268" s="0"/>
      <c r="WBY268" s="0"/>
      <c r="WBZ268" s="0"/>
      <c r="WCA268" s="0"/>
      <c r="WCB268" s="0"/>
      <c r="WCC268" s="0"/>
      <c r="WCD268" s="0"/>
      <c r="WCE268" s="0"/>
      <c r="WCF268" s="0"/>
      <c r="WCG268" s="0"/>
      <c r="WCH268" s="0"/>
      <c r="WCI268" s="0"/>
      <c r="WCJ268" s="0"/>
      <c r="WCK268" s="0"/>
      <c r="WCL268" s="0"/>
      <c r="WCM268" s="0"/>
      <c r="WCN268" s="0"/>
      <c r="WCO268" s="0"/>
      <c r="WCP268" s="0"/>
      <c r="WCQ268" s="0"/>
      <c r="WCR268" s="0"/>
      <c r="WCS268" s="0"/>
      <c r="WCT268" s="0"/>
      <c r="WCU268" s="0"/>
      <c r="WCV268" s="0"/>
      <c r="WCW268" s="0"/>
      <c r="WCX268" s="0"/>
      <c r="WCY268" s="0"/>
      <c r="WCZ268" s="0"/>
      <c r="WDA268" s="0"/>
      <c r="WDB268" s="0"/>
      <c r="WDC268" s="0"/>
      <c r="WDD268" s="0"/>
      <c r="WDE268" s="0"/>
      <c r="WDF268" s="0"/>
      <c r="WDG268" s="0"/>
      <c r="WDH268" s="0"/>
      <c r="WDI268" s="0"/>
      <c r="WDJ268" s="0"/>
      <c r="WDK268" s="0"/>
      <c r="WDL268" s="0"/>
      <c r="WDM268" s="0"/>
      <c r="WDN268" s="0"/>
      <c r="WDO268" s="0"/>
      <c r="WDP268" s="0"/>
      <c r="WDQ268" s="0"/>
      <c r="WDR268" s="0"/>
      <c r="WDS268" s="0"/>
      <c r="WDT268" s="0"/>
      <c r="WDU268" s="0"/>
      <c r="WDV268" s="0"/>
      <c r="WDW268" s="0"/>
      <c r="WDX268" s="0"/>
      <c r="WDY268" s="0"/>
      <c r="WDZ268" s="0"/>
      <c r="WEA268" s="0"/>
      <c r="WEB268" s="0"/>
      <c r="WEC268" s="0"/>
      <c r="WED268" s="0"/>
      <c r="WEE268" s="0"/>
      <c r="WEF268" s="0"/>
      <c r="WEG268" s="0"/>
      <c r="WEH268" s="0"/>
      <c r="WEI268" s="0"/>
      <c r="WEJ268" s="0"/>
      <c r="WEK268" s="0"/>
      <c r="WEL268" s="0"/>
      <c r="WEM268" s="0"/>
      <c r="WEN268" s="0"/>
      <c r="WEO268" s="0"/>
      <c r="WEP268" s="0"/>
      <c r="WEQ268" s="0"/>
      <c r="WER268" s="0"/>
      <c r="WES268" s="0"/>
      <c r="WET268" s="0"/>
      <c r="WEU268" s="0"/>
      <c r="WEV268" s="0"/>
      <c r="WEW268" s="0"/>
      <c r="WEX268" s="0"/>
      <c r="WEY268" s="0"/>
      <c r="WEZ268" s="0"/>
      <c r="WFA268" s="0"/>
      <c r="WFB268" s="0"/>
      <c r="WFC268" s="0"/>
      <c r="WFD268" s="0"/>
      <c r="WFE268" s="0"/>
      <c r="WFF268" s="0"/>
      <c r="WFG268" s="0"/>
      <c r="WFH268" s="0"/>
      <c r="WFI268" s="0"/>
      <c r="WFJ268" s="0"/>
      <c r="WFK268" s="0"/>
      <c r="WFL268" s="0"/>
      <c r="WFM268" s="0"/>
      <c r="WFN268" s="0"/>
      <c r="WFO268" s="0"/>
      <c r="WFP268" s="0"/>
      <c r="WFQ268" s="0"/>
      <c r="WFR268" s="0"/>
      <c r="WFS268" s="0"/>
      <c r="WFT268" s="0"/>
      <c r="WFU268" s="0"/>
      <c r="WFV268" s="0"/>
      <c r="WFW268" s="0"/>
      <c r="WFX268" s="0"/>
      <c r="WFY268" s="0"/>
      <c r="WFZ268" s="0"/>
      <c r="WGA268" s="0"/>
      <c r="WGB268" s="0"/>
      <c r="WGC268" s="0"/>
      <c r="WGD268" s="0"/>
      <c r="WGE268" s="0"/>
      <c r="WGF268" s="0"/>
      <c r="WGG268" s="0"/>
      <c r="WGH268" s="0"/>
      <c r="WGI268" s="0"/>
      <c r="WGJ268" s="0"/>
      <c r="WGK268" s="0"/>
      <c r="WGL268" s="0"/>
      <c r="WGM268" s="0"/>
      <c r="WGN268" s="0"/>
      <c r="WGO268" s="0"/>
      <c r="WGP268" s="0"/>
      <c r="WGQ268" s="0"/>
      <c r="WGR268" s="0"/>
      <c r="WGS268" s="0"/>
      <c r="WGT268" s="0"/>
      <c r="WGU268" s="0"/>
      <c r="WGV268" s="0"/>
      <c r="WGW268" s="0"/>
      <c r="WGX268" s="0"/>
      <c r="WGY268" s="0"/>
      <c r="WGZ268" s="0"/>
      <c r="WHA268" s="0"/>
      <c r="WHB268" s="0"/>
      <c r="WHC268" s="0"/>
      <c r="WHD268" s="0"/>
      <c r="WHE268" s="0"/>
      <c r="WHF268" s="0"/>
      <c r="WHG268" s="0"/>
      <c r="WHH268" s="0"/>
      <c r="WHI268" s="0"/>
      <c r="WHJ268" s="0"/>
      <c r="WHK268" s="0"/>
      <c r="WHL268" s="0"/>
      <c r="WHM268" s="0"/>
      <c r="WHN268" s="0"/>
      <c r="WHO268" s="0"/>
      <c r="WHP268" s="0"/>
      <c r="WHQ268" s="0"/>
      <c r="WHR268" s="0"/>
      <c r="WHS268" s="0"/>
      <c r="WHT268" s="0"/>
      <c r="WHU268" s="0"/>
      <c r="WHV268" s="0"/>
      <c r="WHW268" s="0"/>
      <c r="WHX268" s="0"/>
      <c r="WHY268" s="0"/>
      <c r="WHZ268" s="0"/>
      <c r="WIA268" s="0"/>
      <c r="WIB268" s="0"/>
      <c r="WIC268" s="0"/>
      <c r="WID268" s="0"/>
      <c r="WIE268" s="0"/>
      <c r="WIF268" s="0"/>
      <c r="WIG268" s="0"/>
      <c r="WIH268" s="0"/>
      <c r="WII268" s="0"/>
      <c r="WIJ268" s="0"/>
      <c r="WIK268" s="0"/>
      <c r="WIL268" s="0"/>
      <c r="WIM268" s="0"/>
      <c r="WIN268" s="0"/>
      <c r="WIO268" s="0"/>
      <c r="WIP268" s="0"/>
      <c r="WIQ268" s="0"/>
      <c r="WIR268" s="0"/>
      <c r="WIS268" s="0"/>
      <c r="WIT268" s="0"/>
      <c r="WIU268" s="0"/>
      <c r="WIV268" s="0"/>
      <c r="WIW268" s="0"/>
      <c r="WIX268" s="0"/>
      <c r="WIY268" s="0"/>
      <c r="WIZ268" s="0"/>
      <c r="WJA268" s="0"/>
      <c r="WJB268" s="0"/>
      <c r="WJC268" s="0"/>
      <c r="WJD268" s="0"/>
      <c r="WJE268" s="0"/>
      <c r="WJF268" s="0"/>
      <c r="WJG268" s="0"/>
      <c r="WJH268" s="0"/>
      <c r="WJI268" s="0"/>
      <c r="WJJ268" s="0"/>
      <c r="WJK268" s="0"/>
      <c r="WJL268" s="0"/>
      <c r="WJM268" s="0"/>
      <c r="WJN268" s="0"/>
      <c r="WJO268" s="0"/>
      <c r="WJP268" s="0"/>
      <c r="WJQ268" s="0"/>
      <c r="WJR268" s="0"/>
      <c r="WJS268" s="0"/>
      <c r="WJT268" s="0"/>
      <c r="WJU268" s="0"/>
      <c r="WJV268" s="0"/>
      <c r="WJW268" s="0"/>
      <c r="WJX268" s="0"/>
      <c r="WJY268" s="0"/>
      <c r="WJZ268" s="0"/>
      <c r="WKA268" s="0"/>
      <c r="WKB268" s="0"/>
      <c r="WKC268" s="0"/>
      <c r="WKD268" s="0"/>
      <c r="WKE268" s="0"/>
      <c r="WKF268" s="0"/>
      <c r="WKG268" s="0"/>
      <c r="WKH268" s="0"/>
      <c r="WKI268" s="0"/>
      <c r="WKJ268" s="0"/>
      <c r="WKK268" s="0"/>
      <c r="WKL268" s="0"/>
      <c r="WKM268" s="0"/>
      <c r="WKN268" s="0"/>
      <c r="WKO268" s="0"/>
      <c r="WKP268" s="0"/>
      <c r="WKQ268" s="0"/>
      <c r="WKR268" s="0"/>
      <c r="WKS268" s="0"/>
      <c r="WKT268" s="0"/>
      <c r="WKU268" s="0"/>
      <c r="WKV268" s="0"/>
      <c r="WKW268" s="0"/>
      <c r="WKX268" s="0"/>
      <c r="WKY268" s="0"/>
      <c r="WKZ268" s="0"/>
      <c r="WLA268" s="0"/>
      <c r="WLB268" s="0"/>
      <c r="WLC268" s="0"/>
      <c r="WLD268" s="0"/>
      <c r="WLE268" s="0"/>
      <c r="WLF268" s="0"/>
      <c r="WLG268" s="0"/>
      <c r="WLH268" s="0"/>
      <c r="WLI268" s="0"/>
      <c r="WLJ268" s="0"/>
      <c r="WLK268" s="0"/>
      <c r="WLL268" s="0"/>
      <c r="WLM268" s="0"/>
      <c r="WLN268" s="0"/>
      <c r="WLO268" s="0"/>
      <c r="WLP268" s="0"/>
      <c r="WLQ268" s="0"/>
      <c r="WLR268" s="0"/>
      <c r="WLS268" s="0"/>
      <c r="WLT268" s="0"/>
      <c r="WLU268" s="0"/>
      <c r="WLV268" s="0"/>
      <c r="WLW268" s="0"/>
      <c r="WLX268" s="0"/>
      <c r="WLY268" s="0"/>
      <c r="WLZ268" s="0"/>
      <c r="WMA268" s="0"/>
      <c r="WMB268" s="0"/>
      <c r="WMC268" s="0"/>
      <c r="WMD268" s="0"/>
      <c r="WME268" s="0"/>
      <c r="WMF268" s="0"/>
      <c r="WMG268" s="0"/>
      <c r="WMH268" s="0"/>
      <c r="WMI268" s="0"/>
      <c r="WMJ268" s="0"/>
      <c r="WMK268" s="0"/>
      <c r="WML268" s="0"/>
      <c r="WMM268" s="0"/>
      <c r="WMN268" s="0"/>
      <c r="WMO268" s="0"/>
      <c r="WMP268" s="0"/>
      <c r="WMQ268" s="0"/>
      <c r="WMR268" s="0"/>
      <c r="WMS268" s="0"/>
      <c r="WMT268" s="0"/>
      <c r="WMU268" s="0"/>
      <c r="WMV268" s="0"/>
      <c r="WMW268" s="0"/>
      <c r="WMX268" s="0"/>
      <c r="WMY268" s="0"/>
      <c r="WMZ268" s="0"/>
      <c r="WNA268" s="0"/>
      <c r="WNB268" s="0"/>
      <c r="WNC268" s="0"/>
      <c r="WND268" s="0"/>
      <c r="WNE268" s="0"/>
      <c r="WNF268" s="0"/>
      <c r="WNG268" s="0"/>
      <c r="WNH268" s="0"/>
      <c r="WNI268" s="0"/>
      <c r="WNJ268" s="0"/>
      <c r="WNK268" s="0"/>
      <c r="WNL268" s="0"/>
      <c r="WNM268" s="0"/>
      <c r="WNN268" s="0"/>
      <c r="WNO268" s="0"/>
      <c r="WNP268" s="0"/>
      <c r="WNQ268" s="0"/>
      <c r="WNR268" s="0"/>
      <c r="WNS268" s="0"/>
      <c r="WNT268" s="0"/>
      <c r="WNU268" s="0"/>
      <c r="WNV268" s="0"/>
      <c r="WNW268" s="0"/>
      <c r="WNX268" s="0"/>
      <c r="WNY268" s="0"/>
      <c r="WNZ268" s="0"/>
      <c r="WOA268" s="0"/>
      <c r="WOB268" s="0"/>
      <c r="WOC268" s="0"/>
      <c r="WOD268" s="0"/>
      <c r="WOE268" s="0"/>
      <c r="WOF268" s="0"/>
      <c r="WOG268" s="0"/>
      <c r="WOH268" s="0"/>
      <c r="WOI268" s="0"/>
      <c r="WOJ268" s="0"/>
      <c r="WOK268" s="0"/>
      <c r="WOL268" s="0"/>
      <c r="WOM268" s="0"/>
      <c r="WON268" s="0"/>
      <c r="WOO268" s="0"/>
      <c r="WOP268" s="0"/>
      <c r="WOQ268" s="0"/>
      <c r="WOR268" s="0"/>
      <c r="WOS268" s="0"/>
      <c r="WOT268" s="0"/>
      <c r="WOU268" s="0"/>
      <c r="WOV268" s="0"/>
      <c r="WOW268" s="0"/>
      <c r="WOX268" s="0"/>
      <c r="WOY268" s="0"/>
      <c r="WOZ268" s="0"/>
      <c r="WPA268" s="0"/>
      <c r="WPB268" s="0"/>
      <c r="WPC268" s="0"/>
      <c r="WPD268" s="0"/>
      <c r="WPE268" s="0"/>
      <c r="WPF268" s="0"/>
      <c r="WPG268" s="0"/>
      <c r="WPH268" s="0"/>
      <c r="WPI268" s="0"/>
      <c r="WPJ268" s="0"/>
      <c r="WPK268" s="0"/>
      <c r="WPL268" s="0"/>
      <c r="WPM268" s="0"/>
      <c r="WPN268" s="0"/>
      <c r="WPO268" s="0"/>
      <c r="WPP268" s="0"/>
      <c r="WPQ268" s="0"/>
      <c r="WPR268" s="0"/>
      <c r="WPS268" s="0"/>
      <c r="WPT268" s="0"/>
      <c r="WPU268" s="0"/>
      <c r="WPV268" s="0"/>
      <c r="WPW268" s="0"/>
      <c r="WPX268" s="0"/>
      <c r="WPY268" s="0"/>
      <c r="WPZ268" s="0"/>
      <c r="WQA268" s="0"/>
      <c r="WQB268" s="0"/>
      <c r="WQC268" s="0"/>
      <c r="WQD268" s="0"/>
      <c r="WQE268" s="0"/>
      <c r="WQF268" s="0"/>
      <c r="WQG268" s="0"/>
      <c r="WQH268" s="0"/>
      <c r="WQI268" s="0"/>
      <c r="WQJ268" s="0"/>
      <c r="WQK268" s="0"/>
      <c r="WQL268" s="0"/>
      <c r="WQM268" s="0"/>
      <c r="WQN268" s="0"/>
      <c r="WQO268" s="0"/>
      <c r="WQP268" s="0"/>
      <c r="WQQ268" s="0"/>
      <c r="WQR268" s="0"/>
      <c r="WQS268" s="0"/>
      <c r="WQT268" s="0"/>
      <c r="WQU268" s="0"/>
      <c r="WQV268" s="0"/>
      <c r="WQW268" s="0"/>
      <c r="WQX268" s="0"/>
      <c r="WQY268" s="0"/>
      <c r="WQZ268" s="0"/>
      <c r="WRA268" s="0"/>
      <c r="WRB268" s="0"/>
      <c r="WRC268" s="0"/>
      <c r="WRD268" s="0"/>
      <c r="WRE268" s="0"/>
      <c r="WRF268" s="0"/>
      <c r="WRG268" s="0"/>
      <c r="WRH268" s="0"/>
      <c r="WRI268" s="0"/>
      <c r="WRJ268" s="0"/>
      <c r="WRK268" s="0"/>
      <c r="WRL268" s="0"/>
      <c r="WRM268" s="0"/>
      <c r="WRN268" s="0"/>
      <c r="WRO268" s="0"/>
      <c r="WRP268" s="0"/>
      <c r="WRQ268" s="0"/>
      <c r="WRR268" s="0"/>
      <c r="WRS268" s="0"/>
      <c r="WRT268" s="0"/>
      <c r="WRU268" s="0"/>
      <c r="WRV268" s="0"/>
      <c r="WRW268" s="0"/>
      <c r="WRX268" s="0"/>
      <c r="WRY268" s="0"/>
      <c r="WRZ268" s="0"/>
      <c r="WSA268" s="0"/>
      <c r="WSB268" s="0"/>
      <c r="WSC268" s="0"/>
      <c r="WSD268" s="0"/>
      <c r="WSE268" s="0"/>
      <c r="WSF268" s="0"/>
      <c r="WSG268" s="0"/>
      <c r="WSH268" s="0"/>
      <c r="WSI268" s="0"/>
      <c r="WSJ268" s="0"/>
      <c r="WSK268" s="0"/>
      <c r="WSL268" s="0"/>
      <c r="WSM268" s="0"/>
      <c r="WSN268" s="0"/>
      <c r="WSO268" s="0"/>
      <c r="WSP268" s="0"/>
      <c r="WSQ268" s="0"/>
      <c r="WSR268" s="0"/>
      <c r="WSS268" s="0"/>
      <c r="WST268" s="0"/>
      <c r="WSU268" s="0"/>
      <c r="WSV268" s="0"/>
      <c r="WSW268" s="0"/>
      <c r="WSX268" s="0"/>
      <c r="WSY268" s="0"/>
      <c r="WSZ268" s="0"/>
      <c r="WTA268" s="0"/>
      <c r="WTB268" s="0"/>
      <c r="WTC268" s="0"/>
      <c r="WTD268" s="0"/>
      <c r="WTE268" s="0"/>
      <c r="WTF268" s="0"/>
      <c r="WTG268" s="0"/>
      <c r="WTH268" s="0"/>
      <c r="WTI268" s="0"/>
      <c r="WTJ268" s="0"/>
      <c r="WTK268" s="0"/>
      <c r="WTL268" s="0"/>
      <c r="WTM268" s="0"/>
      <c r="WTN268" s="0"/>
      <c r="WTO268" s="0"/>
      <c r="WTP268" s="0"/>
      <c r="WTQ268" s="0"/>
      <c r="WTR268" s="0"/>
      <c r="WTS268" s="0"/>
      <c r="WTT268" s="0"/>
      <c r="WTU268" s="0"/>
      <c r="WTV268" s="0"/>
      <c r="WTW268" s="0"/>
      <c r="WTX268" s="0"/>
      <c r="WTY268" s="0"/>
      <c r="WTZ268" s="0"/>
      <c r="WUA268" s="0"/>
      <c r="WUB268" s="0"/>
      <c r="WUC268" s="0"/>
      <c r="WUD268" s="0"/>
      <c r="WUE268" s="0"/>
      <c r="WUF268" s="0"/>
      <c r="WUG268" s="0"/>
      <c r="WUH268" s="0"/>
      <c r="WUI268" s="0"/>
      <c r="WUJ268" s="0"/>
      <c r="WUK268" s="0"/>
      <c r="WUL268" s="0"/>
      <c r="WUM268" s="0"/>
      <c r="WUN268" s="0"/>
      <c r="WUO268" s="0"/>
      <c r="WUP268" s="0"/>
      <c r="WUQ268" s="0"/>
      <c r="WUR268" s="0"/>
      <c r="WUS268" s="0"/>
      <c r="WUT268" s="0"/>
      <c r="WUU268" s="0"/>
      <c r="WUV268" s="0"/>
      <c r="WUW268" s="0"/>
      <c r="WUX268" s="0"/>
      <c r="WUY268" s="0"/>
      <c r="WUZ268" s="0"/>
      <c r="WVA268" s="0"/>
      <c r="WVB268" s="0"/>
      <c r="WVC268" s="0"/>
      <c r="WVD268" s="0"/>
      <c r="WVE268" s="0"/>
      <c r="WVF268" s="0"/>
      <c r="WVG268" s="0"/>
      <c r="WVH268" s="0"/>
      <c r="WVI268" s="0"/>
      <c r="WVJ268" s="0"/>
      <c r="WVK268" s="0"/>
      <c r="WVL268" s="0"/>
      <c r="WVM268" s="0"/>
      <c r="WVN268" s="0"/>
      <c r="WVO268" s="0"/>
      <c r="WVP268" s="0"/>
      <c r="WVQ268" s="0"/>
      <c r="WVR268" s="0"/>
      <c r="WVS268" s="0"/>
      <c r="WVT268" s="0"/>
      <c r="WVU268" s="0"/>
      <c r="WVV268" s="0"/>
      <c r="WVW268" s="0"/>
      <c r="WVX268" s="0"/>
      <c r="WVY268" s="0"/>
      <c r="WVZ268" s="0"/>
      <c r="WWA268" s="0"/>
      <c r="WWB268" s="0"/>
      <c r="WWC268" s="0"/>
      <c r="WWD268" s="0"/>
      <c r="WWE268" s="0"/>
      <c r="WWF268" s="0"/>
      <c r="WWG268" s="0"/>
      <c r="WWH268" s="0"/>
      <c r="WWI268" s="0"/>
      <c r="WWJ268" s="0"/>
      <c r="WWK268" s="0"/>
      <c r="WWL268" s="0"/>
      <c r="WWM268" s="0"/>
      <c r="WWN268" s="0"/>
      <c r="WWO268" s="0"/>
      <c r="WWP268" s="0"/>
      <c r="WWQ268" s="0"/>
      <c r="WWR268" s="0"/>
      <c r="WWS268" s="0"/>
      <c r="WWT268" s="0"/>
      <c r="WWU268" s="0"/>
      <c r="WWV268" s="0"/>
      <c r="WWW268" s="0"/>
      <c r="WWX268" s="0"/>
      <c r="WWY268" s="0"/>
      <c r="WWZ268" s="0"/>
      <c r="WXA268" s="0"/>
      <c r="WXB268" s="0"/>
      <c r="WXC268" s="0"/>
      <c r="WXD268" s="0"/>
      <c r="WXE268" s="0"/>
      <c r="WXF268" s="0"/>
      <c r="WXG268" s="0"/>
      <c r="WXH268" s="0"/>
      <c r="WXI268" s="0"/>
      <c r="WXJ268" s="0"/>
      <c r="WXK268" s="0"/>
      <c r="WXL268" s="0"/>
      <c r="WXM268" s="0"/>
      <c r="WXN268" s="0"/>
      <c r="WXO268" s="0"/>
      <c r="WXP268" s="0"/>
      <c r="WXQ268" s="0"/>
      <c r="WXR268" s="0"/>
      <c r="WXS268" s="0"/>
      <c r="WXT268" s="0"/>
      <c r="WXU268" s="0"/>
      <c r="WXV268" s="0"/>
      <c r="WXW268" s="0"/>
      <c r="WXX268" s="0"/>
      <c r="WXY268" s="0"/>
      <c r="WXZ268" s="0"/>
      <c r="WYA268" s="0"/>
      <c r="WYB268" s="0"/>
      <c r="WYC268" s="0"/>
      <c r="WYD268" s="0"/>
      <c r="WYE268" s="0"/>
      <c r="WYF268" s="0"/>
      <c r="WYG268" s="0"/>
      <c r="WYH268" s="0"/>
      <c r="WYI268" s="0"/>
      <c r="WYJ268" s="0"/>
      <c r="WYK268" s="0"/>
      <c r="WYL268" s="0"/>
      <c r="WYM268" s="0"/>
      <c r="WYN268" s="0"/>
      <c r="WYO268" s="0"/>
      <c r="WYP268" s="0"/>
      <c r="WYQ268" s="0"/>
      <c r="WYR268" s="0"/>
      <c r="WYS268" s="0"/>
      <c r="WYT268" s="0"/>
      <c r="WYU268" s="0"/>
      <c r="WYV268" s="0"/>
      <c r="WYW268" s="0"/>
      <c r="WYX268" s="0"/>
      <c r="WYY268" s="0"/>
      <c r="WYZ268" s="0"/>
      <c r="WZA268" s="0"/>
      <c r="WZB268" s="0"/>
      <c r="WZC268" s="0"/>
      <c r="WZD268" s="0"/>
      <c r="WZE268" s="0"/>
      <c r="WZF268" s="0"/>
      <c r="WZG268" s="0"/>
      <c r="WZH268" s="0"/>
      <c r="WZI268" s="0"/>
      <c r="WZJ268" s="0"/>
      <c r="WZK268" s="0"/>
      <c r="WZL268" s="0"/>
      <c r="WZM268" s="0"/>
      <c r="WZN268" s="0"/>
      <c r="WZO268" s="0"/>
      <c r="WZP268" s="0"/>
      <c r="WZQ268" s="0"/>
      <c r="WZR268" s="0"/>
      <c r="WZS268" s="0"/>
      <c r="WZT268" s="0"/>
      <c r="WZU268" s="0"/>
      <c r="WZV268" s="0"/>
      <c r="WZW268" s="0"/>
      <c r="WZX268" s="0"/>
      <c r="WZY268" s="0"/>
      <c r="WZZ268" s="0"/>
      <c r="XAA268" s="0"/>
      <c r="XAB268" s="0"/>
      <c r="XAC268" s="0"/>
      <c r="XAD268" s="0"/>
      <c r="XAE268" s="0"/>
      <c r="XAF268" s="0"/>
      <c r="XAG268" s="0"/>
      <c r="XAH268" s="0"/>
      <c r="XAI268" s="0"/>
      <c r="XAJ268" s="0"/>
      <c r="XAK268" s="0"/>
      <c r="XAL268" s="0"/>
      <c r="XAM268" s="0"/>
      <c r="XAN268" s="0"/>
      <c r="XAO268" s="0"/>
      <c r="XAP268" s="0"/>
      <c r="XAQ268" s="0"/>
      <c r="XAR268" s="0"/>
      <c r="XAS268" s="0"/>
      <c r="XAT268" s="0"/>
      <c r="XAU268" s="0"/>
      <c r="XAV268" s="0"/>
      <c r="XAW268" s="0"/>
      <c r="XAX268" s="0"/>
      <c r="XAY268" s="0"/>
      <c r="XAZ268" s="0"/>
      <c r="XBA268" s="0"/>
      <c r="XBB268" s="0"/>
      <c r="XBC268" s="0"/>
      <c r="XBD268" s="0"/>
      <c r="XBE268" s="0"/>
      <c r="XBF268" s="0"/>
      <c r="XBG268" s="0"/>
      <c r="XBH268" s="0"/>
      <c r="XBI268" s="0"/>
      <c r="XBJ268" s="0"/>
      <c r="XBK268" s="0"/>
      <c r="XBL268" s="0"/>
      <c r="XBM268" s="0"/>
      <c r="XBN268" s="0"/>
      <c r="XBO268" s="0"/>
      <c r="XBP268" s="0"/>
      <c r="XBQ268" s="0"/>
      <c r="XBR268" s="0"/>
      <c r="XBS268" s="0"/>
      <c r="XBT268" s="0"/>
      <c r="XBU268" s="0"/>
      <c r="XBV268" s="0"/>
      <c r="XBW268" s="0"/>
      <c r="XBX268" s="0"/>
      <c r="XBY268" s="0"/>
      <c r="XBZ268" s="0"/>
      <c r="XCA268" s="0"/>
      <c r="XCB268" s="0"/>
      <c r="XCC268" s="0"/>
      <c r="XCD268" s="0"/>
      <c r="XCE268" s="0"/>
      <c r="XCF268" s="0"/>
      <c r="XCG268" s="0"/>
      <c r="XCH268" s="0"/>
      <c r="XCI268" s="0"/>
      <c r="XCJ268" s="0"/>
      <c r="XCK268" s="0"/>
      <c r="XCL268" s="0"/>
      <c r="XCM268" s="0"/>
      <c r="XCN268" s="0"/>
      <c r="XCO268" s="0"/>
      <c r="XCP268" s="0"/>
      <c r="XCQ268" s="0"/>
      <c r="XCR268" s="0"/>
      <c r="XCS268" s="0"/>
      <c r="XCT268" s="0"/>
      <c r="XCU268" s="0"/>
      <c r="XCV268" s="0"/>
      <c r="XCW268" s="0"/>
      <c r="XCX268" s="0"/>
      <c r="XCY268" s="0"/>
      <c r="XCZ268" s="0"/>
      <c r="XDA268" s="0"/>
      <c r="XDB268" s="0"/>
      <c r="XDC268" s="0"/>
      <c r="XDD268" s="0"/>
      <c r="XDE268" s="0"/>
      <c r="XDF268" s="0"/>
      <c r="XDG268" s="0"/>
      <c r="XDH268" s="0"/>
      <c r="XDI268" s="0"/>
      <c r="XDJ268" s="0"/>
      <c r="XDK268" s="0"/>
      <c r="XDL268" s="0"/>
      <c r="XDM268" s="0"/>
      <c r="XDN268" s="0"/>
      <c r="XDO268" s="0"/>
      <c r="XDP268" s="0"/>
      <c r="XDQ268" s="0"/>
      <c r="XDR268" s="0"/>
      <c r="XDS268" s="0"/>
      <c r="XDT268" s="0"/>
      <c r="XDU268" s="0"/>
      <c r="XDV268" s="0"/>
      <c r="XDW268" s="0"/>
      <c r="XDX268" s="0"/>
      <c r="XDY268" s="0"/>
      <c r="XDZ268" s="0"/>
      <c r="XEA268" s="0"/>
      <c r="XEB268" s="0"/>
      <c r="XEC268" s="0"/>
      <c r="XED268" s="0"/>
      <c r="XEE268" s="0"/>
      <c r="XEF268" s="0"/>
      <c r="XEG268" s="0"/>
      <c r="XEH268" s="0"/>
      <c r="XEI268" s="0"/>
      <c r="XEJ268" s="0"/>
      <c r="XEK268" s="0"/>
      <c r="XEL268" s="0"/>
      <c r="XEM268" s="0"/>
      <c r="XEN268" s="0"/>
      <c r="XEO268" s="0"/>
      <c r="XEP268" s="0"/>
      <c r="XEQ268" s="0"/>
      <c r="XER268" s="0"/>
      <c r="XES268" s="0"/>
      <c r="XET268" s="0"/>
      <c r="XEU268" s="0"/>
      <c r="XEV268" s="0"/>
      <c r="XEW268" s="0"/>
      <c r="XEX268" s="0"/>
      <c r="XEY268" s="0"/>
      <c r="XEZ268" s="0"/>
      <c r="XFA268" s="0"/>
      <c r="XFB268" s="0"/>
      <c r="XFC268" s="0"/>
      <c r="XFD268" s="0"/>
    </row>
    <row r="269" customFormat="false" ht="15" hidden="false" customHeight="false" outlineLevel="0" collapsed="false">
      <c r="A269" s="331"/>
      <c r="B269" s="247"/>
      <c r="C269" s="247"/>
      <c r="D269" s="247"/>
      <c r="E269" s="331"/>
      <c r="F269" s="331"/>
      <c r="G269" s="331"/>
      <c r="H269" s="331"/>
      <c r="I269" s="247"/>
      <c r="J269" s="247"/>
      <c r="K269" s="247"/>
      <c r="L269" s="247"/>
      <c r="M269" s="247"/>
      <c r="N269" s="331"/>
      <c r="O269" s="331"/>
      <c r="P269" s="331"/>
      <c r="Q269" s="331"/>
      <c r="R269" s="331"/>
      <c r="S269" s="247"/>
      <c r="T269" s="247"/>
      <c r="U269" s="247"/>
      <c r="V269" s="247"/>
      <c r="W269" s="247"/>
      <c r="X269" s="247"/>
      <c r="Y269" s="247"/>
      <c r="Z269" s="247"/>
      <c r="AA269" s="247"/>
      <c r="AB269" s="247"/>
      <c r="AC269" s="247"/>
      <c r="AD269" s="247"/>
      <c r="AE269" s="247"/>
      <c r="AF269" s="247"/>
      <c r="AG269" s="247"/>
      <c r="AH269" s="247"/>
      <c r="AI269" s="247"/>
      <c r="AJ269" s="247"/>
      <c r="AK269" s="247"/>
      <c r="AL269" s="247"/>
      <c r="AM269" s="247"/>
      <c r="AN269" s="247"/>
      <c r="AO269" s="247"/>
      <c r="AP269" s="247"/>
      <c r="AQ269" s="247"/>
      <c r="AR269" s="247"/>
      <c r="AS269" s="247"/>
      <c r="AT269" s="247"/>
      <c r="AU269" s="247"/>
      <c r="AV269" s="247"/>
      <c r="AW269" s="247"/>
      <c r="AX269" s="247"/>
      <c r="AY269" s="247"/>
      <c r="AZ269" s="247"/>
      <c r="BA269" s="247"/>
      <c r="BB269" s="247"/>
      <c r="BC269" s="247"/>
      <c r="BD269" s="247"/>
      <c r="BE269" s="247"/>
      <c r="BF269" s="247"/>
      <c r="BG269" s="247"/>
      <c r="BH269" s="247"/>
      <c r="BI269" s="247"/>
      <c r="BJ269" s="247"/>
      <c r="BK269" s="247"/>
      <c r="BL269" s="247"/>
      <c r="BM269" s="247"/>
      <c r="BN269" s="247"/>
      <c r="BO269" s="247"/>
      <c r="BP269" s="247"/>
      <c r="BQ269" s="247"/>
      <c r="BR269" s="247"/>
      <c r="BS269" s="247"/>
      <c r="BT269" s="247"/>
      <c r="BU269" s="247"/>
      <c r="BV269" s="247"/>
      <c r="BW269" s="247"/>
      <c r="BX269" s="247"/>
      <c r="BY269" s="247"/>
      <c r="BZ269" s="247"/>
      <c r="CA269" s="247"/>
      <c r="CB269" s="247"/>
      <c r="CC269" s="247"/>
      <c r="CD269" s="247"/>
      <c r="CE269" s="247"/>
      <c r="CF269" s="247"/>
      <c r="CG269" s="247"/>
      <c r="CH269" s="247"/>
      <c r="CI269" s="247"/>
      <c r="CJ269" s="247"/>
      <c r="CK269" s="247"/>
      <c r="CL269" s="247"/>
      <c r="CM269" s="247"/>
      <c r="CN269" s="247"/>
      <c r="CO269" s="247"/>
      <c r="CP269" s="247"/>
      <c r="CQ269" s="247"/>
      <c r="CR269" s="247"/>
      <c r="CS269" s="247"/>
      <c r="CT269" s="247"/>
      <c r="CU269" s="247"/>
      <c r="CV269" s="247"/>
      <c r="CW269" s="247"/>
      <c r="CX269" s="247"/>
      <c r="CY269" s="247"/>
      <c r="CZ269" s="247"/>
      <c r="DA269" s="247"/>
      <c r="DB269" s="247"/>
      <c r="DC269" s="247"/>
      <c r="DD269" s="247"/>
      <c r="DE269" s="247"/>
      <c r="DF269" s="247"/>
      <c r="DG269" s="247"/>
      <c r="DH269" s="247"/>
      <c r="DI269" s="247"/>
      <c r="DJ269" s="247"/>
      <c r="DK269" s="247"/>
      <c r="DL269" s="247"/>
      <c r="DM269" s="247"/>
      <c r="DN269" s="247"/>
      <c r="DO269" s="247"/>
      <c r="DP269" s="247"/>
      <c r="DQ269" s="247"/>
      <c r="DR269" s="247"/>
      <c r="DS269" s="247"/>
      <c r="DT269" s="247"/>
      <c r="DU269" s="247"/>
      <c r="DV269" s="247"/>
      <c r="DW269" s="247"/>
      <c r="DX269" s="247"/>
      <c r="DY269" s="247"/>
      <c r="DZ269" s="247"/>
      <c r="EA269" s="247"/>
      <c r="EB269" s="247"/>
      <c r="EC269" s="247"/>
      <c r="ED269" s="247"/>
      <c r="EE269" s="247"/>
      <c r="EF269" s="247"/>
      <c r="EG269" s="247"/>
      <c r="EH269" s="247"/>
      <c r="EI269" s="247"/>
      <c r="EJ269" s="0"/>
      <c r="EK269" s="0"/>
      <c r="EL269" s="0"/>
      <c r="EM269" s="0"/>
      <c r="EN269" s="0"/>
      <c r="EO269" s="0"/>
      <c r="EP269" s="0"/>
      <c r="EQ269" s="0"/>
      <c r="ER269" s="0"/>
      <c r="ES269" s="0"/>
      <c r="ET269" s="0"/>
      <c r="EU269" s="0"/>
      <c r="EV269" s="0"/>
      <c r="EW269" s="0"/>
      <c r="EX269" s="0"/>
      <c r="EY269" s="0"/>
      <c r="EZ269" s="0"/>
      <c r="FA269" s="0"/>
      <c r="FB269" s="0"/>
      <c r="FC269" s="0"/>
      <c r="FD269" s="0"/>
      <c r="FE269" s="0"/>
      <c r="FF269" s="0"/>
      <c r="FG269" s="0"/>
      <c r="FH269" s="0"/>
      <c r="FI269" s="0"/>
      <c r="FJ269" s="0"/>
      <c r="FK269" s="0"/>
      <c r="FL269" s="0"/>
      <c r="FM269" s="0"/>
      <c r="FN269" s="0"/>
      <c r="FO269" s="0"/>
      <c r="FP269" s="0"/>
      <c r="FQ269" s="0"/>
      <c r="FR269" s="0"/>
      <c r="FS269" s="0"/>
      <c r="FT269" s="0"/>
      <c r="FU269" s="0"/>
      <c r="FV269" s="0"/>
      <c r="FW269" s="0"/>
      <c r="FX269" s="0"/>
      <c r="FY269" s="0"/>
      <c r="FZ269" s="0"/>
      <c r="GA269" s="0"/>
      <c r="GB269" s="0"/>
      <c r="GC269" s="0"/>
      <c r="GD269" s="0"/>
      <c r="GE269" s="0"/>
      <c r="GF269" s="0"/>
      <c r="GG269" s="0"/>
      <c r="GH269" s="0"/>
      <c r="GI269" s="0"/>
      <c r="GJ269" s="0"/>
      <c r="GK269" s="0"/>
      <c r="GL269" s="0"/>
      <c r="GM269" s="0"/>
      <c r="GN269" s="0"/>
      <c r="GO269" s="0"/>
      <c r="GP269" s="0"/>
      <c r="GQ269" s="0"/>
      <c r="GR269" s="0"/>
      <c r="GS269" s="0"/>
      <c r="GT269" s="0"/>
      <c r="GU269" s="0"/>
      <c r="GV269" s="0"/>
      <c r="GW269" s="0"/>
      <c r="GX269" s="0"/>
      <c r="GY269" s="0"/>
      <c r="GZ269" s="0"/>
      <c r="HA269" s="0"/>
      <c r="HB269" s="0"/>
      <c r="HC269" s="0"/>
      <c r="HD269" s="0"/>
      <c r="HE269" s="0"/>
      <c r="HF269" s="0"/>
      <c r="HG269" s="0"/>
      <c r="HH269" s="0"/>
      <c r="HI269" s="0"/>
      <c r="HJ269" s="0"/>
      <c r="HK269" s="0"/>
      <c r="HL269" s="0"/>
      <c r="HM269" s="0"/>
      <c r="HN269" s="0"/>
      <c r="HO269" s="0"/>
      <c r="HP269" s="0"/>
      <c r="HQ269" s="0"/>
      <c r="HR269" s="0"/>
      <c r="HS269" s="0"/>
      <c r="HT269" s="0"/>
      <c r="HU269" s="0"/>
      <c r="HV269" s="0"/>
      <c r="HW269" s="0"/>
      <c r="HX269" s="0"/>
      <c r="HY269" s="0"/>
      <c r="HZ269" s="0"/>
      <c r="IA269" s="0"/>
      <c r="IB269" s="0"/>
      <c r="IC269" s="0"/>
      <c r="ID269" s="0"/>
      <c r="IE269" s="0"/>
      <c r="IF269" s="0"/>
      <c r="IG269" s="0"/>
      <c r="IH269" s="0"/>
      <c r="II269" s="0"/>
      <c r="IJ269" s="0"/>
      <c r="IK269" s="0"/>
      <c r="IL269" s="0"/>
      <c r="IM269" s="0"/>
      <c r="IN269" s="0"/>
      <c r="IO269" s="0"/>
      <c r="IP269" s="0"/>
      <c r="IQ269" s="0"/>
      <c r="IR269" s="0"/>
      <c r="IS269" s="0"/>
      <c r="IT269" s="0"/>
      <c r="IU269" s="0"/>
      <c r="IV269" s="0"/>
      <c r="IW269" s="0"/>
      <c r="IX269" s="0"/>
      <c r="IY269" s="0"/>
      <c r="IZ269" s="0"/>
      <c r="JA269" s="0"/>
      <c r="JB269" s="0"/>
      <c r="JC269" s="0"/>
      <c r="JD269" s="0"/>
      <c r="JE269" s="0"/>
      <c r="JF269" s="0"/>
      <c r="JG269" s="0"/>
      <c r="JH269" s="0"/>
      <c r="JI269" s="0"/>
      <c r="JJ269" s="0"/>
      <c r="JK269" s="0"/>
      <c r="JL269" s="0"/>
      <c r="JM269" s="0"/>
      <c r="JN269" s="0"/>
      <c r="JO269" s="0"/>
      <c r="JP269" s="0"/>
      <c r="JQ269" s="0"/>
      <c r="JR269" s="0"/>
      <c r="JS269" s="0"/>
      <c r="JT269" s="0"/>
      <c r="JU269" s="0"/>
      <c r="JV269" s="0"/>
      <c r="JW269" s="0"/>
      <c r="JX269" s="0"/>
      <c r="JY269" s="0"/>
      <c r="JZ269" s="0"/>
      <c r="KA269" s="0"/>
      <c r="KB269" s="0"/>
      <c r="KC269" s="0"/>
      <c r="KD269" s="0"/>
      <c r="KE269" s="0"/>
      <c r="KF269" s="0"/>
      <c r="KG269" s="0"/>
      <c r="KH269" s="0"/>
      <c r="KI269" s="0"/>
      <c r="KJ269" s="0"/>
      <c r="KK269" s="0"/>
      <c r="KL269" s="0"/>
      <c r="KM269" s="0"/>
      <c r="KN269" s="0"/>
      <c r="KO269" s="0"/>
      <c r="KP269" s="0"/>
      <c r="KQ269" s="0"/>
      <c r="KR269" s="0"/>
      <c r="KS269" s="0"/>
      <c r="KT269" s="0"/>
      <c r="KU269" s="0"/>
      <c r="KV269" s="0"/>
      <c r="KW269" s="0"/>
      <c r="KX269" s="0"/>
      <c r="KY269" s="0"/>
      <c r="KZ269" s="0"/>
      <c r="LA269" s="0"/>
      <c r="LB269" s="0"/>
      <c r="LC269" s="0"/>
      <c r="LD269" s="0"/>
      <c r="LE269" s="0"/>
      <c r="LF269" s="0"/>
      <c r="LG269" s="0"/>
      <c r="LH269" s="0"/>
      <c r="LI269" s="0"/>
      <c r="LJ269" s="0"/>
      <c r="LK269" s="0"/>
      <c r="LL269" s="0"/>
      <c r="LM269" s="0"/>
      <c r="LN269" s="0"/>
      <c r="LO269" s="0"/>
      <c r="LP269" s="0"/>
      <c r="LQ269" s="0"/>
      <c r="LR269" s="0"/>
      <c r="LS269" s="0"/>
      <c r="LT269" s="0"/>
      <c r="LU269" s="0"/>
      <c r="LV269" s="0"/>
      <c r="LW269" s="0"/>
      <c r="LX269" s="0"/>
      <c r="LY269" s="0"/>
      <c r="LZ269" s="0"/>
      <c r="MA269" s="0"/>
      <c r="MB269" s="0"/>
      <c r="MC269" s="0"/>
      <c r="MD269" s="0"/>
      <c r="ME269" s="0"/>
      <c r="MF269" s="0"/>
      <c r="MG269" s="0"/>
      <c r="MH269" s="0"/>
      <c r="MI269" s="0"/>
      <c r="MJ269" s="0"/>
      <c r="MK269" s="0"/>
      <c r="ML269" s="0"/>
      <c r="MM269" s="0"/>
      <c r="MN269" s="0"/>
      <c r="MO269" s="0"/>
      <c r="MP269" s="0"/>
      <c r="MQ269" s="0"/>
      <c r="MR269" s="0"/>
      <c r="MS269" s="0"/>
      <c r="MT269" s="0"/>
      <c r="MU269" s="0"/>
      <c r="MV269" s="0"/>
      <c r="MW269" s="0"/>
      <c r="MX269" s="0"/>
      <c r="MY269" s="0"/>
      <c r="MZ269" s="0"/>
      <c r="NA269" s="0"/>
      <c r="NB269" s="0"/>
      <c r="NC269" s="0"/>
      <c r="ND269" s="0"/>
      <c r="NE269" s="0"/>
      <c r="NF269" s="0"/>
      <c r="NG269" s="0"/>
      <c r="NH269" s="0"/>
      <c r="NI269" s="0"/>
      <c r="NJ269" s="0"/>
      <c r="NK269" s="0"/>
      <c r="NL269" s="0"/>
      <c r="NM269" s="0"/>
      <c r="NN269" s="0"/>
      <c r="NO269" s="0"/>
      <c r="NP269" s="0"/>
      <c r="NQ269" s="0"/>
      <c r="NR269" s="0"/>
      <c r="NS269" s="0"/>
      <c r="NT269" s="0"/>
      <c r="NU269" s="0"/>
      <c r="NV269" s="0"/>
      <c r="NW269" s="0"/>
      <c r="NX269" s="0"/>
      <c r="NY269" s="0"/>
      <c r="NZ269" s="0"/>
      <c r="OA269" s="0"/>
      <c r="OB269" s="0"/>
      <c r="OC269" s="0"/>
      <c r="OD269" s="0"/>
      <c r="OE269" s="0"/>
      <c r="OF269" s="0"/>
      <c r="OG269" s="0"/>
      <c r="OH269" s="0"/>
      <c r="OI269" s="0"/>
      <c r="OJ269" s="0"/>
      <c r="OK269" s="0"/>
      <c r="OL269" s="0"/>
      <c r="OM269" s="0"/>
      <c r="ON269" s="0"/>
      <c r="OO269" s="0"/>
      <c r="OP269" s="0"/>
      <c r="OQ269" s="0"/>
      <c r="OR269" s="0"/>
      <c r="OS269" s="0"/>
      <c r="OT269" s="0"/>
      <c r="OU269" s="0"/>
      <c r="OV269" s="0"/>
      <c r="OW269" s="0"/>
      <c r="OX269" s="0"/>
      <c r="OY269" s="0"/>
      <c r="OZ269" s="0"/>
      <c r="PA269" s="0"/>
      <c r="PB269" s="0"/>
      <c r="PC269" s="0"/>
      <c r="PD269" s="0"/>
      <c r="PE269" s="0"/>
      <c r="PF269" s="0"/>
      <c r="PG269" s="0"/>
      <c r="PH269" s="0"/>
      <c r="PI269" s="0"/>
      <c r="PJ269" s="0"/>
      <c r="PK269" s="0"/>
      <c r="PL269" s="0"/>
      <c r="PM269" s="0"/>
      <c r="PN269" s="0"/>
      <c r="PO269" s="0"/>
      <c r="PP269" s="0"/>
      <c r="PQ269" s="0"/>
      <c r="PR269" s="0"/>
      <c r="PS269" s="0"/>
      <c r="PT269" s="0"/>
      <c r="PU269" s="0"/>
      <c r="PV269" s="0"/>
      <c r="PW269" s="0"/>
      <c r="PX269" s="0"/>
      <c r="PY269" s="0"/>
      <c r="PZ269" s="0"/>
      <c r="QA269" s="0"/>
      <c r="QB269" s="0"/>
      <c r="QC269" s="0"/>
      <c r="QD269" s="0"/>
      <c r="QE269" s="0"/>
      <c r="QF269" s="0"/>
      <c r="QG269" s="0"/>
      <c r="QH269" s="0"/>
      <c r="QI269" s="0"/>
      <c r="QJ269" s="0"/>
      <c r="QK269" s="0"/>
      <c r="QL269" s="0"/>
      <c r="QM269" s="0"/>
      <c r="QN269" s="0"/>
      <c r="QO269" s="0"/>
      <c r="QP269" s="0"/>
      <c r="QQ269" s="0"/>
      <c r="QR269" s="0"/>
      <c r="QS269" s="0"/>
      <c r="QT269" s="0"/>
      <c r="QU269" s="0"/>
      <c r="QV269" s="0"/>
      <c r="QW269" s="0"/>
      <c r="QX269" s="0"/>
      <c r="QY269" s="0"/>
      <c r="QZ269" s="0"/>
      <c r="RA269" s="0"/>
      <c r="RB269" s="0"/>
      <c r="RC269" s="0"/>
      <c r="RD269" s="0"/>
      <c r="RE269" s="0"/>
      <c r="RF269" s="0"/>
      <c r="RG269" s="0"/>
      <c r="RH269" s="0"/>
      <c r="RI269" s="0"/>
      <c r="RJ269" s="0"/>
      <c r="RK269" s="0"/>
      <c r="RL269" s="0"/>
      <c r="RM269" s="0"/>
      <c r="RN269" s="0"/>
      <c r="RO269" s="0"/>
      <c r="RP269" s="0"/>
      <c r="RQ269" s="0"/>
      <c r="RR269" s="0"/>
      <c r="RS269" s="0"/>
      <c r="RT269" s="0"/>
      <c r="RU269" s="0"/>
      <c r="RV269" s="0"/>
      <c r="RW269" s="0"/>
      <c r="RX269" s="0"/>
      <c r="RY269" s="0"/>
      <c r="RZ269" s="0"/>
      <c r="SA269" s="0"/>
      <c r="SB269" s="0"/>
      <c r="SC269" s="0"/>
      <c r="SD269" s="0"/>
      <c r="SE269" s="0"/>
      <c r="SF269" s="0"/>
      <c r="SG269" s="0"/>
      <c r="SH269" s="0"/>
      <c r="SI269" s="0"/>
      <c r="SJ269" s="0"/>
      <c r="SK269" s="0"/>
      <c r="SL269" s="0"/>
      <c r="SM269" s="0"/>
      <c r="SN269" s="0"/>
      <c r="SO269" s="0"/>
      <c r="SP269" s="0"/>
      <c r="SQ269" s="0"/>
      <c r="SR269" s="0"/>
      <c r="SS269" s="0"/>
      <c r="ST269" s="0"/>
      <c r="SU269" s="0"/>
      <c r="SV269" s="0"/>
      <c r="SW269" s="0"/>
      <c r="SX269" s="0"/>
      <c r="SY269" s="0"/>
      <c r="SZ269" s="0"/>
      <c r="TA269" s="0"/>
      <c r="TB269" s="0"/>
      <c r="TC269" s="0"/>
      <c r="TD269" s="0"/>
      <c r="TE269" s="0"/>
      <c r="TF269" s="0"/>
      <c r="TG269" s="0"/>
      <c r="TH269" s="0"/>
      <c r="TI269" s="0"/>
      <c r="TJ269" s="0"/>
      <c r="TK269" s="0"/>
      <c r="TL269" s="0"/>
      <c r="TM269" s="0"/>
      <c r="TN269" s="0"/>
      <c r="TO269" s="0"/>
      <c r="TP269" s="0"/>
      <c r="TQ269" s="0"/>
      <c r="TR269" s="0"/>
      <c r="TS269" s="0"/>
      <c r="TT269" s="0"/>
      <c r="TU269" s="0"/>
      <c r="TV269" s="0"/>
      <c r="TW269" s="0"/>
      <c r="TX269" s="0"/>
      <c r="TY269" s="0"/>
      <c r="TZ269" s="0"/>
      <c r="UA269" s="0"/>
      <c r="UB269" s="0"/>
      <c r="UC269" s="0"/>
      <c r="UD269" s="0"/>
      <c r="UE269" s="0"/>
      <c r="UF269" s="0"/>
      <c r="UG269" s="0"/>
      <c r="UH269" s="0"/>
      <c r="UI269" s="0"/>
      <c r="UJ269" s="0"/>
      <c r="UK269" s="0"/>
      <c r="UL269" s="0"/>
      <c r="UM269" s="0"/>
      <c r="UN269" s="0"/>
      <c r="UO269" s="0"/>
      <c r="UP269" s="0"/>
      <c r="UQ269" s="0"/>
      <c r="UR269" s="0"/>
      <c r="US269" s="0"/>
      <c r="UT269" s="0"/>
      <c r="UU269" s="0"/>
      <c r="UV269" s="0"/>
      <c r="UW269" s="0"/>
      <c r="UX269" s="0"/>
      <c r="UY269" s="0"/>
      <c r="UZ269" s="0"/>
      <c r="VA269" s="0"/>
      <c r="VB269" s="0"/>
      <c r="VC269" s="0"/>
      <c r="VD269" s="0"/>
      <c r="VE269" s="0"/>
      <c r="VF269" s="0"/>
      <c r="VG269" s="0"/>
      <c r="VH269" s="0"/>
      <c r="VI269" s="0"/>
      <c r="VJ269" s="0"/>
      <c r="VK269" s="0"/>
      <c r="VL269" s="0"/>
      <c r="VM269" s="0"/>
      <c r="VN269" s="0"/>
      <c r="VO269" s="0"/>
      <c r="VP269" s="0"/>
      <c r="VQ269" s="0"/>
      <c r="VR269" s="0"/>
      <c r="VS269" s="0"/>
      <c r="VT269" s="0"/>
      <c r="VU269" s="0"/>
      <c r="VV269" s="0"/>
      <c r="VW269" s="0"/>
      <c r="VX269" s="0"/>
      <c r="VY269" s="0"/>
      <c r="VZ269" s="0"/>
      <c r="WA269" s="0"/>
      <c r="WB269" s="0"/>
      <c r="WC269" s="0"/>
      <c r="WD269" s="0"/>
      <c r="WE269" s="0"/>
      <c r="WF269" s="0"/>
      <c r="WG269" s="0"/>
      <c r="WH269" s="0"/>
      <c r="WI269" s="0"/>
      <c r="WJ269" s="0"/>
      <c r="WK269" s="0"/>
      <c r="WL269" s="0"/>
      <c r="WM269" s="0"/>
      <c r="WN269" s="0"/>
      <c r="WO269" s="0"/>
      <c r="WP269" s="0"/>
      <c r="WQ269" s="0"/>
      <c r="WR269" s="0"/>
      <c r="WS269" s="0"/>
      <c r="WT269" s="0"/>
      <c r="WU269" s="0"/>
      <c r="WV269" s="0"/>
      <c r="WW269" s="0"/>
      <c r="WX269" s="0"/>
      <c r="WY269" s="0"/>
      <c r="WZ269" s="0"/>
      <c r="XA269" s="0"/>
      <c r="XB269" s="0"/>
      <c r="XC269" s="0"/>
      <c r="XD269" s="0"/>
      <c r="XE269" s="0"/>
      <c r="XF269" s="0"/>
      <c r="XG269" s="0"/>
      <c r="XH269" s="0"/>
      <c r="XI269" s="0"/>
      <c r="XJ269" s="0"/>
      <c r="XK269" s="0"/>
      <c r="XL269" s="0"/>
      <c r="XM269" s="0"/>
      <c r="XN269" s="0"/>
      <c r="XO269" s="0"/>
      <c r="XP269" s="0"/>
      <c r="XQ269" s="0"/>
      <c r="XR269" s="0"/>
      <c r="XS269" s="0"/>
      <c r="XT269" s="0"/>
      <c r="XU269" s="0"/>
      <c r="XV269" s="0"/>
      <c r="XW269" s="0"/>
      <c r="XX269" s="0"/>
      <c r="XY269" s="0"/>
      <c r="XZ269" s="0"/>
      <c r="YA269" s="0"/>
      <c r="YB269" s="0"/>
      <c r="YC269" s="0"/>
      <c r="YD269" s="0"/>
      <c r="YE269" s="0"/>
      <c r="YF269" s="0"/>
      <c r="YG269" s="0"/>
      <c r="YH269" s="0"/>
      <c r="YI269" s="0"/>
      <c r="YJ269" s="0"/>
      <c r="YK269" s="0"/>
      <c r="YL269" s="0"/>
      <c r="YM269" s="0"/>
      <c r="YN269" s="0"/>
      <c r="YO269" s="0"/>
      <c r="YP269" s="0"/>
      <c r="YQ269" s="0"/>
      <c r="YR269" s="0"/>
      <c r="YS269" s="0"/>
      <c r="YT269" s="0"/>
      <c r="YU269" s="0"/>
      <c r="YV269" s="0"/>
      <c r="YW269" s="0"/>
      <c r="YX269" s="0"/>
      <c r="YY269" s="0"/>
      <c r="YZ269" s="0"/>
      <c r="ZA269" s="0"/>
      <c r="ZB269" s="0"/>
      <c r="ZC269" s="0"/>
      <c r="ZD269" s="0"/>
      <c r="ZE269" s="0"/>
      <c r="ZF269" s="0"/>
      <c r="ZG269" s="0"/>
      <c r="ZH269" s="0"/>
      <c r="ZI269" s="0"/>
      <c r="ZJ269" s="0"/>
      <c r="ZK269" s="0"/>
      <c r="ZL269" s="0"/>
      <c r="ZM269" s="0"/>
      <c r="ZN269" s="0"/>
      <c r="ZO269" s="0"/>
      <c r="ZP269" s="0"/>
      <c r="ZQ269" s="0"/>
      <c r="ZR269" s="0"/>
      <c r="ZS269" s="0"/>
      <c r="ZT269" s="0"/>
      <c r="ZU269" s="0"/>
      <c r="ZV269" s="0"/>
      <c r="ZW269" s="0"/>
      <c r="ZX269" s="0"/>
      <c r="ZY269" s="0"/>
      <c r="ZZ269" s="0"/>
      <c r="AAA269" s="0"/>
      <c r="AAB269" s="0"/>
      <c r="AAC269" s="0"/>
      <c r="AAD269" s="0"/>
      <c r="AAE269" s="0"/>
      <c r="AAF269" s="0"/>
      <c r="AAG269" s="0"/>
      <c r="AAH269" s="0"/>
      <c r="AAI269" s="0"/>
      <c r="AAJ269" s="0"/>
      <c r="AAK269" s="0"/>
      <c r="AAL269" s="0"/>
      <c r="AAM269" s="0"/>
      <c r="AAN269" s="0"/>
      <c r="AAO269" s="0"/>
      <c r="AAP269" s="0"/>
      <c r="AAQ269" s="0"/>
      <c r="AAR269" s="0"/>
      <c r="AAS269" s="0"/>
      <c r="AAT269" s="0"/>
      <c r="AAU269" s="0"/>
      <c r="AAV269" s="0"/>
      <c r="AAW269" s="0"/>
      <c r="AAX269" s="0"/>
      <c r="AAY269" s="0"/>
      <c r="AAZ269" s="0"/>
      <c r="ABA269" s="0"/>
      <c r="ABB269" s="0"/>
      <c r="ABC269" s="0"/>
      <c r="ABD269" s="0"/>
      <c r="ABE269" s="0"/>
      <c r="ABF269" s="0"/>
      <c r="ABG269" s="0"/>
      <c r="ABH269" s="0"/>
      <c r="ABI269" s="0"/>
      <c r="ABJ269" s="0"/>
      <c r="ABK269" s="0"/>
      <c r="ABL269" s="0"/>
      <c r="ABM269" s="0"/>
      <c r="ABN269" s="0"/>
      <c r="ABO269" s="0"/>
      <c r="ABP269" s="0"/>
      <c r="ABQ269" s="0"/>
      <c r="ABR269" s="0"/>
      <c r="ABS269" s="0"/>
      <c r="ABT269" s="0"/>
      <c r="ABU269" s="0"/>
      <c r="ABV269" s="0"/>
      <c r="ABW269" s="0"/>
      <c r="ABX269" s="0"/>
      <c r="ABY269" s="0"/>
      <c r="ABZ269" s="0"/>
      <c r="ACA269" s="0"/>
      <c r="ACB269" s="0"/>
      <c r="ACC269" s="0"/>
      <c r="ACD269" s="0"/>
      <c r="ACE269" s="0"/>
      <c r="ACF269" s="0"/>
      <c r="ACG269" s="0"/>
      <c r="ACH269" s="0"/>
      <c r="ACI269" s="0"/>
      <c r="ACJ269" s="0"/>
      <c r="ACK269" s="0"/>
      <c r="ACL269" s="0"/>
      <c r="ACM269" s="0"/>
      <c r="ACN269" s="0"/>
      <c r="ACO269" s="0"/>
      <c r="ACP269" s="0"/>
      <c r="ACQ269" s="0"/>
      <c r="ACR269" s="0"/>
      <c r="ACS269" s="0"/>
      <c r="ACT269" s="0"/>
      <c r="ACU269" s="0"/>
      <c r="ACV269" s="0"/>
      <c r="ACW269" s="0"/>
      <c r="ACX269" s="0"/>
      <c r="ACY269" s="0"/>
      <c r="ACZ269" s="0"/>
      <c r="ADA269" s="0"/>
      <c r="ADB269" s="0"/>
      <c r="ADC269" s="0"/>
      <c r="ADD269" s="0"/>
      <c r="ADE269" s="0"/>
      <c r="ADF269" s="0"/>
      <c r="ADG269" s="0"/>
      <c r="ADH269" s="0"/>
      <c r="ADI269" s="0"/>
      <c r="ADJ269" s="0"/>
      <c r="ADK269" s="0"/>
      <c r="ADL269" s="0"/>
      <c r="ADM269" s="0"/>
      <c r="ADN269" s="0"/>
      <c r="ADO269" s="0"/>
      <c r="ADP269" s="0"/>
      <c r="ADQ269" s="0"/>
      <c r="ADR269" s="0"/>
      <c r="ADS269" s="0"/>
      <c r="ADT269" s="0"/>
      <c r="ADU269" s="0"/>
      <c r="ADV269" s="0"/>
      <c r="ADW269" s="0"/>
      <c r="ADX269" s="0"/>
      <c r="ADY269" s="0"/>
      <c r="ADZ269" s="0"/>
      <c r="AEA269" s="0"/>
      <c r="AEB269" s="0"/>
      <c r="AEC269" s="0"/>
      <c r="AED269" s="0"/>
      <c r="AEE269" s="0"/>
      <c r="AEF269" s="0"/>
      <c r="AEG269" s="0"/>
      <c r="AEH269" s="0"/>
      <c r="AEI269" s="0"/>
      <c r="AEJ269" s="0"/>
      <c r="AEK269" s="0"/>
      <c r="AEL269" s="0"/>
      <c r="AEM269" s="0"/>
      <c r="AEN269" s="0"/>
      <c r="AEO269" s="0"/>
      <c r="AEP269" s="0"/>
      <c r="AEQ269" s="0"/>
      <c r="AER269" s="0"/>
      <c r="AES269" s="0"/>
      <c r="AET269" s="0"/>
      <c r="AEU269" s="0"/>
      <c r="AEV269" s="0"/>
      <c r="AEW269" s="0"/>
      <c r="AEX269" s="0"/>
      <c r="AEY269" s="0"/>
      <c r="AEZ269" s="0"/>
      <c r="AFA269" s="0"/>
      <c r="AFB269" s="0"/>
      <c r="AFC269" s="0"/>
      <c r="AFD269" s="0"/>
      <c r="AFE269" s="0"/>
      <c r="AFF269" s="0"/>
      <c r="AFG269" s="0"/>
      <c r="AFH269" s="0"/>
      <c r="AFI269" s="0"/>
      <c r="AFJ269" s="0"/>
      <c r="AFK269" s="0"/>
      <c r="AFL269" s="0"/>
      <c r="AFM269" s="0"/>
      <c r="AFN269" s="0"/>
      <c r="AFO269" s="0"/>
      <c r="AFP269" s="0"/>
      <c r="AFQ269" s="0"/>
      <c r="AFR269" s="0"/>
      <c r="AFS269" s="0"/>
      <c r="AFT269" s="0"/>
      <c r="AFU269" s="0"/>
      <c r="AFV269" s="0"/>
      <c r="AFW269" s="0"/>
      <c r="AFX269" s="0"/>
      <c r="AFY269" s="0"/>
      <c r="AFZ269" s="0"/>
      <c r="AGA269" s="0"/>
      <c r="AGB269" s="0"/>
      <c r="AGC269" s="0"/>
      <c r="AGD269" s="0"/>
      <c r="AGE269" s="0"/>
      <c r="AGF269" s="0"/>
      <c r="AGG269" s="0"/>
      <c r="AGH269" s="0"/>
      <c r="AGI269" s="0"/>
      <c r="AGJ269" s="0"/>
      <c r="AGK269" s="0"/>
      <c r="AGL269" s="0"/>
      <c r="AGM269" s="0"/>
      <c r="AGN269" s="0"/>
      <c r="AGO269" s="0"/>
      <c r="AGP269" s="0"/>
      <c r="AGQ269" s="0"/>
      <c r="AGR269" s="0"/>
      <c r="AGS269" s="0"/>
      <c r="AGT269" s="0"/>
      <c r="AGU269" s="0"/>
      <c r="AGV269" s="0"/>
      <c r="AGW269" s="0"/>
      <c r="AGX269" s="0"/>
      <c r="AGY269" s="0"/>
      <c r="AGZ269" s="0"/>
      <c r="AHA269" s="0"/>
      <c r="AHB269" s="0"/>
      <c r="AHC269" s="0"/>
      <c r="AHD269" s="0"/>
      <c r="AHE269" s="0"/>
      <c r="AHF269" s="0"/>
      <c r="AHG269" s="0"/>
      <c r="AHH269" s="0"/>
      <c r="AHI269" s="0"/>
      <c r="AHJ269" s="0"/>
      <c r="AHK269" s="0"/>
      <c r="AHL269" s="0"/>
      <c r="AHM269" s="0"/>
      <c r="AHN269" s="0"/>
      <c r="AHO269" s="0"/>
      <c r="AHP269" s="0"/>
      <c r="AHQ269" s="0"/>
      <c r="AHR269" s="0"/>
      <c r="AHS269" s="0"/>
      <c r="AHT269" s="0"/>
      <c r="AHU269" s="0"/>
      <c r="AHV269" s="0"/>
      <c r="AHW269" s="0"/>
      <c r="AHX269" s="0"/>
      <c r="AHY269" s="0"/>
      <c r="AHZ269" s="0"/>
      <c r="AIA269" s="0"/>
      <c r="AIB269" s="0"/>
      <c r="AIC269" s="0"/>
      <c r="AID269" s="0"/>
      <c r="AIE269" s="0"/>
      <c r="AIF269" s="0"/>
      <c r="AIG269" s="0"/>
      <c r="AIH269" s="0"/>
      <c r="AII269" s="0"/>
      <c r="AIJ269" s="0"/>
      <c r="AIK269" s="0"/>
      <c r="AIL269" s="0"/>
      <c r="AIM269" s="0"/>
      <c r="AIN269" s="0"/>
      <c r="AIO269" s="0"/>
      <c r="AIP269" s="0"/>
      <c r="AIQ269" s="0"/>
      <c r="AIR269" s="0"/>
      <c r="AIS269" s="0"/>
      <c r="AIT269" s="0"/>
      <c r="AIU269" s="0"/>
      <c r="AIV269" s="0"/>
      <c r="AIW269" s="0"/>
      <c r="AIX269" s="0"/>
      <c r="AIY269" s="0"/>
      <c r="AIZ269" s="0"/>
      <c r="AJA269" s="0"/>
      <c r="AJB269" s="0"/>
      <c r="AJC269" s="0"/>
      <c r="AJD269" s="0"/>
      <c r="AJE269" s="0"/>
      <c r="AJF269" s="0"/>
      <c r="AJG269" s="0"/>
      <c r="AJH269" s="0"/>
      <c r="AJI269" s="0"/>
      <c r="AJJ269" s="0"/>
      <c r="AJK269" s="0"/>
      <c r="AJL269" s="0"/>
      <c r="AJM269" s="0"/>
      <c r="AJN269" s="0"/>
      <c r="AJO269" s="0"/>
      <c r="AJP269" s="0"/>
      <c r="AJQ269" s="0"/>
      <c r="AJR269" s="0"/>
      <c r="AJS269" s="0"/>
      <c r="AJT269" s="0"/>
      <c r="AJU269" s="0"/>
      <c r="AJV269" s="0"/>
      <c r="AJW269" s="0"/>
      <c r="AJX269" s="0"/>
      <c r="AJY269" s="0"/>
      <c r="AJZ269" s="0"/>
      <c r="AKA269" s="0"/>
      <c r="AKB269" s="0"/>
      <c r="AKC269" s="0"/>
      <c r="AKD269" s="0"/>
      <c r="AKE269" s="0"/>
      <c r="AKF269" s="0"/>
      <c r="AKG269" s="0"/>
      <c r="AKH269" s="0"/>
      <c r="AKI269" s="0"/>
      <c r="AKJ269" s="0"/>
      <c r="AKK269" s="0"/>
      <c r="AKL269" s="0"/>
      <c r="AKM269" s="0"/>
      <c r="AKN269" s="0"/>
      <c r="AKO269" s="0"/>
      <c r="AKP269" s="0"/>
      <c r="AKQ269" s="0"/>
      <c r="AKR269" s="0"/>
      <c r="AKS269" s="0"/>
      <c r="AKT269" s="0"/>
      <c r="AKU269" s="0"/>
      <c r="AKV269" s="0"/>
      <c r="AKW269" s="0"/>
      <c r="AKX269" s="0"/>
      <c r="AKY269" s="0"/>
      <c r="AKZ269" s="0"/>
      <c r="ALA269" s="0"/>
      <c r="ALB269" s="0"/>
      <c r="ALC269" s="0"/>
      <c r="ALD269" s="0"/>
      <c r="ALE269" s="0"/>
      <c r="ALF269" s="0"/>
      <c r="ALG269" s="0"/>
      <c r="ALH269" s="0"/>
      <c r="ALI269" s="0"/>
      <c r="ALJ269" s="0"/>
      <c r="ALK269" s="0"/>
      <c r="ALL269" s="0"/>
      <c r="ALM269" s="0"/>
      <c r="ALN269" s="0"/>
      <c r="ALO269" s="0"/>
      <c r="ALP269" s="0"/>
      <c r="ALQ269" s="0"/>
      <c r="ALR269" s="0"/>
      <c r="ALS269" s="0"/>
      <c r="ALT269" s="0"/>
      <c r="ALU269" s="0"/>
      <c r="ALV269" s="0"/>
      <c r="ALW269" s="0"/>
      <c r="ALX269" s="0"/>
      <c r="ALY269" s="0"/>
      <c r="ALZ269" s="0"/>
      <c r="AMA269" s="0"/>
      <c r="AMB269" s="0"/>
      <c r="AMC269" s="0"/>
      <c r="AMD269" s="0"/>
      <c r="AME269" s="0"/>
      <c r="AMF269" s="0"/>
      <c r="AMG269" s="0"/>
      <c r="AMH269" s="0"/>
      <c r="AMI269" s="0"/>
      <c r="AMJ269" s="0"/>
      <c r="AMK269" s="0"/>
      <c r="AML269" s="0"/>
      <c r="AMM269" s="0"/>
      <c r="AMN269" s="0"/>
      <c r="AMO269" s="0"/>
      <c r="AMP269" s="0"/>
      <c r="AMQ269" s="0"/>
      <c r="AMR269" s="0"/>
      <c r="AMS269" s="0"/>
      <c r="AMT269" s="0"/>
      <c r="AMU269" s="0"/>
      <c r="AMV269" s="0"/>
      <c r="AMW269" s="0"/>
      <c r="AMX269" s="0"/>
      <c r="AMY269" s="0"/>
      <c r="AMZ269" s="0"/>
      <c r="ANA269" s="0"/>
      <c r="ANB269" s="0"/>
      <c r="ANC269" s="0"/>
      <c r="AND269" s="0"/>
      <c r="ANE269" s="0"/>
      <c r="ANF269" s="0"/>
      <c r="ANG269" s="0"/>
      <c r="ANH269" s="0"/>
      <c r="ANI269" s="0"/>
      <c r="ANJ269" s="0"/>
      <c r="ANK269" s="0"/>
      <c r="ANL269" s="0"/>
      <c r="ANM269" s="0"/>
      <c r="ANN269" s="0"/>
      <c r="ANO269" s="0"/>
      <c r="ANP269" s="0"/>
      <c r="ANQ269" s="0"/>
      <c r="ANR269" s="0"/>
      <c r="ANS269" s="0"/>
      <c r="ANT269" s="0"/>
      <c r="ANU269" s="0"/>
      <c r="ANV269" s="0"/>
      <c r="ANW269" s="0"/>
      <c r="ANX269" s="0"/>
      <c r="ANY269" s="0"/>
      <c r="ANZ269" s="0"/>
      <c r="AOA269" s="0"/>
      <c r="AOB269" s="0"/>
      <c r="AOC269" s="0"/>
      <c r="AOD269" s="0"/>
      <c r="AOE269" s="0"/>
      <c r="AOF269" s="0"/>
      <c r="AOG269" s="0"/>
      <c r="AOH269" s="0"/>
      <c r="AOI269" s="0"/>
      <c r="AOJ269" s="0"/>
      <c r="AOK269" s="0"/>
      <c r="AOL269" s="0"/>
      <c r="AOM269" s="0"/>
      <c r="AON269" s="0"/>
      <c r="AOO269" s="0"/>
      <c r="AOP269" s="0"/>
      <c r="AOQ269" s="0"/>
      <c r="AOR269" s="0"/>
      <c r="AOS269" s="0"/>
      <c r="AOT269" s="0"/>
      <c r="AOU269" s="0"/>
      <c r="AOV269" s="0"/>
      <c r="AOW269" s="0"/>
      <c r="AOX269" s="0"/>
      <c r="AOY269" s="0"/>
      <c r="AOZ269" s="0"/>
      <c r="APA269" s="0"/>
      <c r="APB269" s="0"/>
      <c r="APC269" s="0"/>
      <c r="APD269" s="0"/>
      <c r="APE269" s="0"/>
      <c r="APF269" s="0"/>
      <c r="APG269" s="0"/>
      <c r="APH269" s="0"/>
      <c r="API269" s="0"/>
      <c r="APJ269" s="0"/>
      <c r="APK269" s="0"/>
      <c r="APL269" s="0"/>
      <c r="APM269" s="0"/>
      <c r="APN269" s="0"/>
      <c r="APO269" s="0"/>
      <c r="APP269" s="0"/>
      <c r="APQ269" s="0"/>
      <c r="APR269" s="0"/>
      <c r="APS269" s="0"/>
      <c r="APT269" s="0"/>
      <c r="APU269" s="0"/>
      <c r="APV269" s="0"/>
      <c r="APW269" s="0"/>
      <c r="APX269" s="0"/>
      <c r="APY269" s="0"/>
      <c r="APZ269" s="0"/>
      <c r="AQA269" s="0"/>
      <c r="AQB269" s="0"/>
      <c r="AQC269" s="0"/>
      <c r="AQD269" s="0"/>
      <c r="AQE269" s="0"/>
      <c r="AQF269" s="0"/>
      <c r="AQG269" s="0"/>
      <c r="AQH269" s="0"/>
      <c r="AQI269" s="0"/>
      <c r="AQJ269" s="0"/>
      <c r="AQK269" s="0"/>
      <c r="AQL269" s="0"/>
      <c r="AQM269" s="0"/>
      <c r="AQN269" s="0"/>
      <c r="AQO269" s="0"/>
      <c r="AQP269" s="0"/>
      <c r="AQQ269" s="0"/>
      <c r="AQR269" s="0"/>
      <c r="AQS269" s="0"/>
      <c r="AQT269" s="0"/>
      <c r="AQU269" s="0"/>
      <c r="AQV269" s="0"/>
      <c r="AQW269" s="0"/>
      <c r="AQX269" s="0"/>
      <c r="AQY269" s="0"/>
      <c r="AQZ269" s="0"/>
      <c r="ARA269" s="0"/>
      <c r="ARB269" s="0"/>
      <c r="ARC269" s="0"/>
      <c r="ARD269" s="0"/>
      <c r="ARE269" s="0"/>
      <c r="ARF269" s="0"/>
      <c r="ARG269" s="0"/>
      <c r="ARH269" s="0"/>
      <c r="ARI269" s="0"/>
      <c r="ARJ269" s="0"/>
      <c r="ARK269" s="0"/>
      <c r="ARL269" s="0"/>
      <c r="ARM269" s="0"/>
      <c r="ARN269" s="0"/>
      <c r="ARO269" s="0"/>
      <c r="ARP269" s="0"/>
      <c r="ARQ269" s="0"/>
      <c r="ARR269" s="0"/>
      <c r="ARS269" s="0"/>
      <c r="ART269" s="0"/>
      <c r="ARU269" s="0"/>
      <c r="ARV269" s="0"/>
      <c r="ARW269" s="0"/>
      <c r="ARX269" s="0"/>
      <c r="ARY269" s="0"/>
      <c r="ARZ269" s="0"/>
      <c r="ASA269" s="0"/>
      <c r="ASB269" s="0"/>
      <c r="ASC269" s="0"/>
      <c r="ASD269" s="0"/>
      <c r="ASE269" s="0"/>
      <c r="ASF269" s="0"/>
      <c r="ASG269" s="0"/>
      <c r="ASH269" s="0"/>
      <c r="ASI269" s="0"/>
      <c r="ASJ269" s="0"/>
      <c r="ASK269" s="0"/>
      <c r="ASL269" s="0"/>
      <c r="ASM269" s="0"/>
      <c r="ASN269" s="0"/>
      <c r="ASO269" s="0"/>
      <c r="ASP269" s="0"/>
      <c r="ASQ269" s="0"/>
      <c r="ASR269" s="0"/>
      <c r="ASS269" s="0"/>
      <c r="AST269" s="0"/>
      <c r="ASU269" s="0"/>
      <c r="ASV269" s="0"/>
      <c r="ASW269" s="0"/>
      <c r="ASX269" s="0"/>
      <c r="ASY269" s="0"/>
      <c r="ASZ269" s="0"/>
      <c r="ATA269" s="0"/>
      <c r="ATB269" s="0"/>
      <c r="ATC269" s="0"/>
      <c r="ATD269" s="0"/>
      <c r="ATE269" s="0"/>
      <c r="ATF269" s="0"/>
      <c r="ATG269" s="0"/>
      <c r="ATH269" s="0"/>
      <c r="ATI269" s="0"/>
      <c r="ATJ269" s="0"/>
      <c r="ATK269" s="0"/>
      <c r="ATL269" s="0"/>
      <c r="ATM269" s="0"/>
      <c r="ATN269" s="0"/>
      <c r="ATO269" s="0"/>
      <c r="ATP269" s="0"/>
      <c r="ATQ269" s="0"/>
      <c r="ATR269" s="0"/>
      <c r="ATS269" s="0"/>
      <c r="ATT269" s="0"/>
      <c r="ATU269" s="0"/>
      <c r="ATV269" s="0"/>
      <c r="ATW269" s="0"/>
      <c r="ATX269" s="0"/>
      <c r="ATY269" s="0"/>
      <c r="ATZ269" s="0"/>
      <c r="AUA269" s="0"/>
      <c r="AUB269" s="0"/>
      <c r="AUC269" s="0"/>
      <c r="AUD269" s="0"/>
      <c r="AUE269" s="0"/>
      <c r="AUF269" s="0"/>
      <c r="AUG269" s="0"/>
      <c r="AUH269" s="0"/>
      <c r="AUI269" s="0"/>
      <c r="AUJ269" s="0"/>
      <c r="AUK269" s="0"/>
      <c r="AUL269" s="0"/>
      <c r="AUM269" s="0"/>
      <c r="AUN269" s="0"/>
      <c r="AUO269" s="0"/>
      <c r="AUP269" s="0"/>
      <c r="AUQ269" s="0"/>
      <c r="AUR269" s="0"/>
      <c r="AUS269" s="0"/>
      <c r="AUT269" s="0"/>
      <c r="AUU269" s="0"/>
      <c r="AUV269" s="0"/>
      <c r="AUW269" s="0"/>
      <c r="AUX269" s="0"/>
      <c r="AUY269" s="0"/>
      <c r="AUZ269" s="0"/>
      <c r="AVA269" s="0"/>
      <c r="AVB269" s="0"/>
      <c r="AVC269" s="0"/>
      <c r="AVD269" s="0"/>
      <c r="AVE269" s="0"/>
      <c r="AVF269" s="0"/>
      <c r="AVG269" s="0"/>
      <c r="AVH269" s="0"/>
      <c r="AVI269" s="0"/>
      <c r="AVJ269" s="0"/>
      <c r="AVK269" s="0"/>
      <c r="AVL269" s="0"/>
      <c r="AVM269" s="0"/>
      <c r="AVN269" s="0"/>
      <c r="AVO269" s="0"/>
      <c r="AVP269" s="0"/>
      <c r="AVQ269" s="0"/>
      <c r="AVR269" s="0"/>
      <c r="AVS269" s="0"/>
      <c r="AVT269" s="0"/>
      <c r="AVU269" s="0"/>
      <c r="AVV269" s="0"/>
      <c r="AVW269" s="0"/>
      <c r="AVX269" s="0"/>
      <c r="AVY269" s="0"/>
      <c r="AVZ269" s="0"/>
      <c r="AWA269" s="0"/>
      <c r="AWB269" s="0"/>
      <c r="AWC269" s="0"/>
      <c r="AWD269" s="0"/>
      <c r="AWE269" s="0"/>
      <c r="AWF269" s="0"/>
      <c r="AWG269" s="0"/>
      <c r="AWH269" s="0"/>
      <c r="AWI269" s="0"/>
      <c r="AWJ269" s="0"/>
      <c r="AWK269" s="0"/>
      <c r="AWL269" s="0"/>
      <c r="AWM269" s="0"/>
      <c r="AWN269" s="0"/>
      <c r="AWO269" s="0"/>
      <c r="AWP269" s="0"/>
      <c r="AWQ269" s="0"/>
      <c r="AWR269" s="0"/>
      <c r="AWS269" s="0"/>
      <c r="AWT269" s="0"/>
      <c r="AWU269" s="0"/>
      <c r="AWV269" s="0"/>
      <c r="AWW269" s="0"/>
      <c r="AWX269" s="0"/>
      <c r="AWY269" s="0"/>
      <c r="AWZ269" s="0"/>
      <c r="AXA269" s="0"/>
      <c r="AXB269" s="0"/>
      <c r="AXC269" s="0"/>
      <c r="AXD269" s="0"/>
      <c r="AXE269" s="0"/>
      <c r="AXF269" s="0"/>
      <c r="AXG269" s="0"/>
      <c r="AXH269" s="0"/>
      <c r="AXI269" s="0"/>
      <c r="AXJ269" s="0"/>
      <c r="AXK269" s="0"/>
      <c r="AXL269" s="0"/>
      <c r="AXM269" s="0"/>
      <c r="AXN269" s="0"/>
      <c r="AXO269" s="0"/>
      <c r="AXP269" s="0"/>
      <c r="AXQ269" s="0"/>
      <c r="AXR269" s="0"/>
      <c r="AXS269" s="0"/>
      <c r="AXT269" s="0"/>
      <c r="AXU269" s="0"/>
      <c r="AXV269" s="0"/>
      <c r="AXW269" s="0"/>
      <c r="AXX269" s="0"/>
      <c r="AXY269" s="0"/>
      <c r="AXZ269" s="0"/>
      <c r="AYA269" s="0"/>
      <c r="AYB269" s="0"/>
      <c r="AYC269" s="0"/>
      <c r="AYD269" s="0"/>
      <c r="AYE269" s="0"/>
      <c r="AYF269" s="0"/>
      <c r="AYG269" s="0"/>
      <c r="AYH269" s="0"/>
      <c r="AYI269" s="0"/>
      <c r="AYJ269" s="0"/>
      <c r="AYK269" s="0"/>
      <c r="AYL269" s="0"/>
      <c r="AYM269" s="0"/>
      <c r="AYN269" s="0"/>
      <c r="AYO269" s="0"/>
      <c r="AYP269" s="0"/>
      <c r="AYQ269" s="0"/>
      <c r="AYR269" s="0"/>
      <c r="AYS269" s="0"/>
      <c r="AYT269" s="0"/>
      <c r="AYU269" s="0"/>
      <c r="AYV269" s="0"/>
      <c r="AYW269" s="0"/>
      <c r="AYX269" s="0"/>
      <c r="AYY269" s="0"/>
      <c r="AYZ269" s="0"/>
      <c r="AZA269" s="0"/>
      <c r="AZB269" s="0"/>
      <c r="AZC269" s="0"/>
      <c r="AZD269" s="0"/>
      <c r="AZE269" s="0"/>
      <c r="AZF269" s="0"/>
      <c r="AZG269" s="0"/>
      <c r="AZH269" s="0"/>
      <c r="AZI269" s="0"/>
      <c r="AZJ269" s="0"/>
      <c r="AZK269" s="0"/>
      <c r="AZL269" s="0"/>
      <c r="AZM269" s="0"/>
      <c r="AZN269" s="0"/>
      <c r="AZO269" s="0"/>
      <c r="AZP269" s="0"/>
      <c r="AZQ269" s="0"/>
      <c r="AZR269" s="0"/>
      <c r="AZS269" s="0"/>
      <c r="AZT269" s="0"/>
      <c r="AZU269" s="0"/>
      <c r="AZV269" s="0"/>
      <c r="AZW269" s="0"/>
      <c r="AZX269" s="0"/>
      <c r="AZY269" s="0"/>
      <c r="AZZ269" s="0"/>
      <c r="BAA269" s="0"/>
      <c r="BAB269" s="0"/>
      <c r="BAC269" s="0"/>
      <c r="BAD269" s="0"/>
      <c r="BAE269" s="0"/>
      <c r="BAF269" s="0"/>
      <c r="BAG269" s="0"/>
      <c r="BAH269" s="0"/>
      <c r="BAI269" s="0"/>
      <c r="BAJ269" s="0"/>
      <c r="BAK269" s="0"/>
      <c r="BAL269" s="0"/>
      <c r="BAM269" s="0"/>
      <c r="BAN269" s="0"/>
      <c r="BAO269" s="0"/>
      <c r="BAP269" s="0"/>
      <c r="BAQ269" s="0"/>
      <c r="BAR269" s="0"/>
      <c r="BAS269" s="0"/>
      <c r="BAT269" s="0"/>
      <c r="BAU269" s="0"/>
      <c r="BAV269" s="0"/>
      <c r="BAW269" s="0"/>
      <c r="BAX269" s="0"/>
      <c r="BAY269" s="0"/>
      <c r="BAZ269" s="0"/>
      <c r="BBA269" s="0"/>
      <c r="BBB269" s="0"/>
      <c r="BBC269" s="0"/>
      <c r="BBD269" s="0"/>
      <c r="BBE269" s="0"/>
      <c r="BBF269" s="0"/>
      <c r="BBG269" s="0"/>
      <c r="BBH269" s="0"/>
      <c r="BBI269" s="0"/>
      <c r="BBJ269" s="0"/>
      <c r="BBK269" s="0"/>
      <c r="BBL269" s="0"/>
      <c r="BBM269" s="0"/>
      <c r="BBN269" s="0"/>
      <c r="BBO269" s="0"/>
      <c r="BBP269" s="0"/>
      <c r="BBQ269" s="0"/>
      <c r="BBR269" s="0"/>
      <c r="BBS269" s="0"/>
      <c r="BBT269" s="0"/>
      <c r="BBU269" s="0"/>
      <c r="BBV269" s="0"/>
      <c r="BBW269" s="0"/>
      <c r="BBX269" s="0"/>
      <c r="BBY269" s="0"/>
      <c r="BBZ269" s="0"/>
      <c r="BCA269" s="0"/>
      <c r="BCB269" s="0"/>
      <c r="BCC269" s="0"/>
      <c r="BCD269" s="0"/>
      <c r="BCE269" s="0"/>
      <c r="BCF269" s="0"/>
      <c r="BCG269" s="0"/>
      <c r="BCH269" s="0"/>
      <c r="BCI269" s="0"/>
      <c r="BCJ269" s="0"/>
      <c r="BCK269" s="0"/>
      <c r="BCL269" s="0"/>
      <c r="BCM269" s="0"/>
      <c r="BCN269" s="0"/>
      <c r="BCO269" s="0"/>
      <c r="BCP269" s="0"/>
      <c r="BCQ269" s="0"/>
      <c r="BCR269" s="0"/>
      <c r="BCS269" s="0"/>
      <c r="BCT269" s="0"/>
      <c r="BCU269" s="0"/>
      <c r="BCV269" s="0"/>
      <c r="BCW269" s="0"/>
      <c r="BCX269" s="0"/>
      <c r="BCY269" s="0"/>
      <c r="BCZ269" s="0"/>
      <c r="BDA269" s="0"/>
      <c r="BDB269" s="0"/>
      <c r="BDC269" s="0"/>
      <c r="BDD269" s="0"/>
      <c r="BDE269" s="0"/>
      <c r="BDF269" s="0"/>
      <c r="BDG269" s="0"/>
      <c r="BDH269" s="0"/>
      <c r="BDI269" s="0"/>
      <c r="BDJ269" s="0"/>
      <c r="BDK269" s="0"/>
      <c r="BDL269" s="0"/>
      <c r="BDM269" s="0"/>
      <c r="BDN269" s="0"/>
      <c r="BDO269" s="0"/>
      <c r="BDP269" s="0"/>
      <c r="BDQ269" s="0"/>
      <c r="BDR269" s="0"/>
      <c r="BDS269" s="0"/>
      <c r="BDT269" s="0"/>
      <c r="BDU269" s="0"/>
      <c r="BDV269" s="0"/>
      <c r="BDW269" s="0"/>
      <c r="BDX269" s="0"/>
      <c r="BDY269" s="0"/>
      <c r="BDZ269" s="0"/>
      <c r="BEA269" s="0"/>
      <c r="BEB269" s="0"/>
      <c r="BEC269" s="0"/>
      <c r="BED269" s="0"/>
      <c r="BEE269" s="0"/>
      <c r="BEF269" s="0"/>
      <c r="BEG269" s="0"/>
      <c r="BEH269" s="0"/>
      <c r="BEI269" s="0"/>
      <c r="BEJ269" s="0"/>
      <c r="BEK269" s="0"/>
      <c r="BEL269" s="0"/>
      <c r="BEM269" s="0"/>
      <c r="BEN269" s="0"/>
      <c r="BEO269" s="0"/>
      <c r="BEP269" s="0"/>
      <c r="BEQ269" s="0"/>
      <c r="BER269" s="0"/>
      <c r="BES269" s="0"/>
      <c r="BET269" s="0"/>
      <c r="BEU269" s="0"/>
      <c r="BEV269" s="0"/>
      <c r="BEW269" s="0"/>
      <c r="BEX269" s="0"/>
      <c r="BEY269" s="0"/>
      <c r="BEZ269" s="0"/>
      <c r="BFA269" s="0"/>
      <c r="BFB269" s="0"/>
      <c r="BFC269" s="0"/>
      <c r="BFD269" s="0"/>
      <c r="BFE269" s="0"/>
      <c r="BFF269" s="0"/>
      <c r="BFG269" s="0"/>
      <c r="BFH269" s="0"/>
      <c r="BFI269" s="0"/>
      <c r="BFJ269" s="0"/>
      <c r="BFK269" s="0"/>
      <c r="BFL269" s="0"/>
      <c r="BFM269" s="0"/>
      <c r="BFN269" s="0"/>
      <c r="BFO269" s="0"/>
      <c r="BFP269" s="0"/>
      <c r="BFQ269" s="0"/>
      <c r="BFR269" s="0"/>
      <c r="BFS269" s="0"/>
      <c r="BFT269" s="0"/>
      <c r="BFU269" s="0"/>
      <c r="BFV269" s="0"/>
      <c r="BFW269" s="0"/>
      <c r="BFX269" s="0"/>
      <c r="BFY269" s="0"/>
      <c r="BFZ269" s="0"/>
      <c r="BGA269" s="0"/>
      <c r="BGB269" s="0"/>
      <c r="BGC269" s="0"/>
      <c r="BGD269" s="0"/>
      <c r="BGE269" s="0"/>
      <c r="BGF269" s="0"/>
      <c r="BGG269" s="0"/>
      <c r="BGH269" s="0"/>
      <c r="BGI269" s="0"/>
      <c r="BGJ269" s="0"/>
      <c r="BGK269" s="0"/>
      <c r="BGL269" s="0"/>
      <c r="BGM269" s="0"/>
      <c r="BGN269" s="0"/>
      <c r="BGO269" s="0"/>
      <c r="BGP269" s="0"/>
      <c r="BGQ269" s="0"/>
      <c r="BGR269" s="0"/>
      <c r="BGS269" s="0"/>
      <c r="BGT269" s="0"/>
      <c r="BGU269" s="0"/>
      <c r="BGV269" s="0"/>
      <c r="BGW269" s="0"/>
      <c r="BGX269" s="0"/>
      <c r="BGY269" s="0"/>
      <c r="BGZ269" s="0"/>
      <c r="BHA269" s="0"/>
      <c r="BHB269" s="0"/>
      <c r="BHC269" s="0"/>
      <c r="BHD269" s="0"/>
      <c r="BHE269" s="0"/>
      <c r="BHF269" s="0"/>
      <c r="BHG269" s="0"/>
      <c r="BHH269" s="0"/>
      <c r="BHI269" s="0"/>
      <c r="BHJ269" s="0"/>
      <c r="BHK269" s="0"/>
      <c r="BHL269" s="0"/>
      <c r="BHM269" s="0"/>
      <c r="BHN269" s="0"/>
      <c r="BHO269" s="0"/>
      <c r="BHP269" s="0"/>
      <c r="BHQ269" s="0"/>
      <c r="BHR269" s="0"/>
      <c r="BHS269" s="0"/>
      <c r="BHT269" s="0"/>
      <c r="BHU269" s="0"/>
      <c r="BHV269" s="0"/>
      <c r="BHW269" s="0"/>
      <c r="BHX269" s="0"/>
      <c r="BHY269" s="0"/>
      <c r="BHZ269" s="0"/>
      <c r="BIA269" s="0"/>
      <c r="BIB269" s="0"/>
      <c r="BIC269" s="0"/>
      <c r="BID269" s="0"/>
      <c r="BIE269" s="0"/>
      <c r="BIF269" s="0"/>
      <c r="BIG269" s="0"/>
      <c r="BIH269" s="0"/>
      <c r="BII269" s="0"/>
      <c r="BIJ269" s="0"/>
      <c r="BIK269" s="0"/>
      <c r="BIL269" s="0"/>
      <c r="BIM269" s="0"/>
      <c r="BIN269" s="0"/>
      <c r="BIO269" s="0"/>
      <c r="BIP269" s="0"/>
      <c r="BIQ269" s="0"/>
      <c r="BIR269" s="0"/>
      <c r="BIS269" s="0"/>
      <c r="BIT269" s="0"/>
      <c r="BIU269" s="0"/>
      <c r="BIV269" s="0"/>
      <c r="BIW269" s="0"/>
      <c r="BIX269" s="0"/>
      <c r="BIY269" s="0"/>
      <c r="BIZ269" s="0"/>
      <c r="BJA269" s="0"/>
      <c r="BJB269" s="0"/>
      <c r="BJC269" s="0"/>
      <c r="BJD269" s="0"/>
      <c r="BJE269" s="0"/>
      <c r="BJF269" s="0"/>
      <c r="BJG269" s="0"/>
      <c r="BJH269" s="0"/>
      <c r="BJI269" s="0"/>
      <c r="BJJ269" s="0"/>
      <c r="BJK269" s="0"/>
      <c r="BJL269" s="0"/>
      <c r="BJM269" s="0"/>
      <c r="BJN269" s="0"/>
      <c r="BJO269" s="0"/>
      <c r="BJP269" s="0"/>
      <c r="BJQ269" s="0"/>
      <c r="BJR269" s="0"/>
      <c r="BJS269" s="0"/>
      <c r="BJT269" s="0"/>
      <c r="BJU269" s="0"/>
      <c r="BJV269" s="0"/>
      <c r="BJW269" s="0"/>
      <c r="BJX269" s="0"/>
      <c r="BJY269" s="0"/>
      <c r="BJZ269" s="0"/>
      <c r="BKA269" s="0"/>
      <c r="BKB269" s="0"/>
      <c r="BKC269" s="0"/>
      <c r="BKD269" s="0"/>
      <c r="BKE269" s="0"/>
      <c r="BKF269" s="0"/>
      <c r="BKG269" s="0"/>
      <c r="BKH269" s="0"/>
      <c r="BKI269" s="0"/>
      <c r="BKJ269" s="0"/>
      <c r="BKK269" s="0"/>
      <c r="BKL269" s="0"/>
      <c r="BKM269" s="0"/>
      <c r="BKN269" s="0"/>
      <c r="BKO269" s="0"/>
      <c r="BKP269" s="0"/>
      <c r="BKQ269" s="0"/>
      <c r="BKR269" s="0"/>
      <c r="BKS269" s="0"/>
      <c r="BKT269" s="0"/>
      <c r="BKU269" s="0"/>
      <c r="BKV269" s="0"/>
      <c r="BKW269" s="0"/>
      <c r="BKX269" s="0"/>
      <c r="BKY269" s="0"/>
      <c r="BKZ269" s="0"/>
      <c r="BLA269" s="0"/>
      <c r="BLB269" s="0"/>
      <c r="BLC269" s="0"/>
      <c r="BLD269" s="0"/>
      <c r="BLE269" s="0"/>
      <c r="BLF269" s="0"/>
      <c r="BLG269" s="0"/>
      <c r="BLH269" s="0"/>
      <c r="BLI269" s="0"/>
      <c r="BLJ269" s="0"/>
      <c r="BLK269" s="0"/>
      <c r="BLL269" s="0"/>
      <c r="BLM269" s="0"/>
      <c r="BLN269" s="0"/>
      <c r="BLO269" s="0"/>
      <c r="BLP269" s="0"/>
      <c r="BLQ269" s="0"/>
      <c r="BLR269" s="0"/>
      <c r="BLS269" s="0"/>
      <c r="BLT269" s="0"/>
      <c r="BLU269" s="0"/>
      <c r="BLV269" s="0"/>
      <c r="BLW269" s="0"/>
      <c r="BLX269" s="0"/>
      <c r="BLY269" s="0"/>
      <c r="BLZ269" s="0"/>
      <c r="BMA269" s="0"/>
      <c r="BMB269" s="0"/>
      <c r="BMC269" s="0"/>
      <c r="BMD269" s="0"/>
      <c r="BME269" s="0"/>
      <c r="BMF269" s="0"/>
      <c r="BMG269" s="0"/>
      <c r="BMH269" s="0"/>
      <c r="BMI269" s="0"/>
      <c r="BMJ269" s="0"/>
      <c r="BMK269" s="0"/>
      <c r="BML269" s="0"/>
      <c r="BMM269" s="0"/>
      <c r="BMN269" s="0"/>
      <c r="BMO269" s="0"/>
      <c r="BMP269" s="0"/>
      <c r="BMQ269" s="0"/>
      <c r="BMR269" s="0"/>
      <c r="BMS269" s="0"/>
      <c r="BMT269" s="0"/>
      <c r="BMU269" s="0"/>
      <c r="BMV269" s="0"/>
      <c r="BMW269" s="0"/>
      <c r="BMX269" s="0"/>
      <c r="BMY269" s="0"/>
      <c r="BMZ269" s="0"/>
      <c r="BNA269" s="0"/>
      <c r="BNB269" s="0"/>
      <c r="BNC269" s="0"/>
      <c r="BND269" s="0"/>
      <c r="BNE269" s="0"/>
      <c r="BNF269" s="0"/>
      <c r="BNG269" s="0"/>
      <c r="BNH269" s="0"/>
      <c r="BNI269" s="0"/>
      <c r="BNJ269" s="0"/>
      <c r="BNK269" s="0"/>
      <c r="BNL269" s="0"/>
      <c r="BNM269" s="0"/>
      <c r="BNN269" s="0"/>
      <c r="BNO269" s="0"/>
      <c r="BNP269" s="0"/>
      <c r="BNQ269" s="0"/>
      <c r="BNR269" s="0"/>
      <c r="BNS269" s="0"/>
      <c r="BNT269" s="0"/>
      <c r="BNU269" s="0"/>
      <c r="BNV269" s="0"/>
      <c r="BNW269" s="0"/>
      <c r="BNX269" s="0"/>
      <c r="BNY269" s="0"/>
      <c r="BNZ269" s="0"/>
      <c r="BOA269" s="0"/>
      <c r="BOB269" s="0"/>
      <c r="BOC269" s="0"/>
      <c r="BOD269" s="0"/>
      <c r="BOE269" s="0"/>
      <c r="BOF269" s="0"/>
      <c r="BOG269" s="0"/>
      <c r="BOH269" s="0"/>
      <c r="BOI269" s="0"/>
      <c r="BOJ269" s="0"/>
      <c r="BOK269" s="0"/>
      <c r="BOL269" s="0"/>
      <c r="BOM269" s="0"/>
      <c r="BON269" s="0"/>
      <c r="BOO269" s="0"/>
      <c r="BOP269" s="0"/>
      <c r="BOQ269" s="0"/>
      <c r="BOR269" s="0"/>
      <c r="BOS269" s="0"/>
      <c r="BOT269" s="0"/>
      <c r="BOU269" s="0"/>
      <c r="BOV269" s="0"/>
      <c r="BOW269" s="0"/>
      <c r="BOX269" s="0"/>
      <c r="BOY269" s="0"/>
      <c r="BOZ269" s="0"/>
      <c r="BPA269" s="0"/>
      <c r="BPB269" s="0"/>
      <c r="BPC269" s="0"/>
      <c r="BPD269" s="0"/>
      <c r="BPE269" s="0"/>
      <c r="BPF269" s="0"/>
      <c r="BPG269" s="0"/>
      <c r="BPH269" s="0"/>
      <c r="BPI269" s="0"/>
      <c r="BPJ269" s="0"/>
      <c r="BPK269" s="0"/>
      <c r="BPL269" s="0"/>
      <c r="BPM269" s="0"/>
      <c r="BPN269" s="0"/>
      <c r="BPO269" s="0"/>
      <c r="BPP269" s="0"/>
      <c r="BPQ269" s="0"/>
      <c r="BPR269" s="0"/>
      <c r="BPS269" s="0"/>
      <c r="BPT269" s="0"/>
      <c r="BPU269" s="0"/>
      <c r="BPV269" s="0"/>
      <c r="BPW269" s="0"/>
      <c r="BPX269" s="0"/>
      <c r="BPY269" s="0"/>
      <c r="BPZ269" s="0"/>
      <c r="BQA269" s="0"/>
      <c r="BQB269" s="0"/>
      <c r="BQC269" s="0"/>
      <c r="BQD269" s="0"/>
      <c r="BQE269" s="0"/>
      <c r="BQF269" s="0"/>
      <c r="BQG269" s="0"/>
      <c r="BQH269" s="0"/>
      <c r="BQI269" s="0"/>
      <c r="BQJ269" s="0"/>
      <c r="BQK269" s="0"/>
      <c r="BQL269" s="0"/>
      <c r="BQM269" s="0"/>
      <c r="BQN269" s="0"/>
      <c r="BQO269" s="0"/>
      <c r="BQP269" s="0"/>
      <c r="BQQ269" s="0"/>
      <c r="BQR269" s="0"/>
      <c r="BQS269" s="0"/>
      <c r="BQT269" s="0"/>
      <c r="BQU269" s="0"/>
      <c r="BQV269" s="0"/>
      <c r="BQW269" s="0"/>
      <c r="BQX269" s="0"/>
      <c r="BQY269" s="0"/>
      <c r="BQZ269" s="0"/>
      <c r="BRA269" s="0"/>
      <c r="BRB269" s="0"/>
      <c r="BRC269" s="0"/>
      <c r="BRD269" s="0"/>
      <c r="BRE269" s="0"/>
      <c r="BRF269" s="0"/>
      <c r="BRG269" s="0"/>
      <c r="BRH269" s="0"/>
      <c r="BRI269" s="0"/>
      <c r="BRJ269" s="0"/>
      <c r="BRK269" s="0"/>
      <c r="BRL269" s="0"/>
      <c r="BRM269" s="0"/>
      <c r="BRN269" s="0"/>
      <c r="BRO269" s="0"/>
      <c r="BRP269" s="0"/>
      <c r="BRQ269" s="0"/>
      <c r="BRR269" s="0"/>
      <c r="BRS269" s="0"/>
      <c r="BRT269" s="0"/>
      <c r="BRU269" s="0"/>
      <c r="BRV269" s="0"/>
      <c r="BRW269" s="0"/>
      <c r="BRX269" s="0"/>
      <c r="BRY269" s="0"/>
      <c r="BRZ269" s="0"/>
      <c r="BSA269" s="0"/>
      <c r="BSB269" s="0"/>
      <c r="BSC269" s="0"/>
      <c r="BSD269" s="0"/>
      <c r="BSE269" s="0"/>
      <c r="BSF269" s="0"/>
      <c r="BSG269" s="0"/>
      <c r="BSH269" s="0"/>
      <c r="BSI269" s="0"/>
      <c r="BSJ269" s="0"/>
      <c r="BSK269" s="0"/>
      <c r="BSL269" s="0"/>
      <c r="BSM269" s="0"/>
      <c r="BSN269" s="0"/>
      <c r="BSO269" s="0"/>
      <c r="BSP269" s="0"/>
      <c r="BSQ269" s="0"/>
      <c r="BSR269" s="0"/>
      <c r="BSS269" s="0"/>
      <c r="BST269" s="0"/>
      <c r="BSU269" s="0"/>
      <c r="BSV269" s="0"/>
      <c r="BSW269" s="0"/>
      <c r="BSX269" s="0"/>
      <c r="BSY269" s="0"/>
      <c r="BSZ269" s="0"/>
      <c r="BTA269" s="0"/>
      <c r="BTB269" s="0"/>
      <c r="BTC269" s="0"/>
      <c r="BTD269" s="0"/>
      <c r="BTE269" s="0"/>
      <c r="BTF269" s="0"/>
      <c r="BTG269" s="0"/>
      <c r="BTH269" s="0"/>
      <c r="BTI269" s="0"/>
      <c r="BTJ269" s="0"/>
      <c r="BTK269" s="0"/>
      <c r="BTL269" s="0"/>
      <c r="BTM269" s="0"/>
      <c r="BTN269" s="0"/>
      <c r="BTO269" s="0"/>
      <c r="BTP269" s="0"/>
      <c r="BTQ269" s="0"/>
      <c r="BTR269" s="0"/>
      <c r="BTS269" s="0"/>
      <c r="BTT269" s="0"/>
      <c r="BTU269" s="0"/>
      <c r="BTV269" s="0"/>
      <c r="BTW269" s="0"/>
      <c r="BTX269" s="0"/>
      <c r="BTY269" s="0"/>
      <c r="BTZ269" s="0"/>
      <c r="BUA269" s="0"/>
      <c r="BUB269" s="0"/>
      <c r="BUC269" s="0"/>
      <c r="BUD269" s="0"/>
      <c r="BUE269" s="0"/>
      <c r="BUF269" s="0"/>
      <c r="BUG269" s="0"/>
      <c r="BUH269" s="0"/>
      <c r="BUI269" s="0"/>
      <c r="BUJ269" s="0"/>
      <c r="BUK269" s="0"/>
      <c r="BUL269" s="0"/>
      <c r="BUM269" s="0"/>
      <c r="BUN269" s="0"/>
      <c r="BUO269" s="0"/>
      <c r="BUP269" s="0"/>
      <c r="BUQ269" s="0"/>
      <c r="BUR269" s="0"/>
      <c r="BUS269" s="0"/>
      <c r="BUT269" s="0"/>
      <c r="BUU269" s="0"/>
      <c r="BUV269" s="0"/>
      <c r="BUW269" s="0"/>
      <c r="BUX269" s="0"/>
      <c r="BUY269" s="0"/>
      <c r="BUZ269" s="0"/>
      <c r="BVA269" s="0"/>
      <c r="BVB269" s="0"/>
      <c r="BVC269" s="0"/>
      <c r="BVD269" s="0"/>
      <c r="BVE269" s="0"/>
      <c r="BVF269" s="0"/>
      <c r="BVG269" s="0"/>
      <c r="BVH269" s="0"/>
      <c r="BVI269" s="0"/>
      <c r="BVJ269" s="0"/>
      <c r="BVK269" s="0"/>
      <c r="BVL269" s="0"/>
      <c r="BVM269" s="0"/>
      <c r="BVN269" s="0"/>
      <c r="BVO269" s="0"/>
      <c r="BVP269" s="0"/>
      <c r="BVQ269" s="0"/>
      <c r="BVR269" s="0"/>
      <c r="BVS269" s="0"/>
      <c r="BVT269" s="0"/>
      <c r="BVU269" s="0"/>
      <c r="BVV269" s="0"/>
      <c r="BVW269" s="0"/>
      <c r="BVX269" s="0"/>
      <c r="BVY269" s="0"/>
      <c r="BVZ269" s="0"/>
      <c r="BWA269" s="0"/>
      <c r="BWB269" s="0"/>
      <c r="BWC269" s="0"/>
      <c r="BWD269" s="0"/>
      <c r="BWE269" s="0"/>
      <c r="BWF269" s="0"/>
      <c r="BWG269" s="0"/>
      <c r="BWH269" s="0"/>
      <c r="BWI269" s="0"/>
      <c r="BWJ269" s="0"/>
      <c r="BWK269" s="0"/>
      <c r="BWL269" s="0"/>
      <c r="BWM269" s="0"/>
      <c r="BWN269" s="0"/>
      <c r="BWO269" s="0"/>
      <c r="BWP269" s="0"/>
      <c r="BWQ269" s="0"/>
      <c r="BWR269" s="0"/>
      <c r="BWS269" s="0"/>
      <c r="BWT269" s="0"/>
      <c r="BWU269" s="0"/>
      <c r="BWV269" s="0"/>
      <c r="BWW269" s="0"/>
      <c r="BWX269" s="0"/>
      <c r="BWY269" s="0"/>
      <c r="BWZ269" s="0"/>
      <c r="BXA269" s="0"/>
      <c r="BXB269" s="0"/>
      <c r="BXC269" s="0"/>
      <c r="BXD269" s="0"/>
      <c r="BXE269" s="0"/>
      <c r="BXF269" s="0"/>
      <c r="BXG269" s="0"/>
      <c r="BXH269" s="0"/>
      <c r="BXI269" s="0"/>
      <c r="BXJ269" s="0"/>
      <c r="BXK269" s="0"/>
      <c r="BXL269" s="0"/>
      <c r="BXM269" s="0"/>
      <c r="BXN269" s="0"/>
      <c r="BXO269" s="0"/>
      <c r="BXP269" s="0"/>
      <c r="BXQ269" s="0"/>
      <c r="BXR269" s="0"/>
      <c r="BXS269" s="0"/>
      <c r="BXT269" s="0"/>
      <c r="BXU269" s="0"/>
      <c r="BXV269" s="0"/>
      <c r="BXW269" s="0"/>
      <c r="BXX269" s="0"/>
      <c r="BXY269" s="0"/>
      <c r="BXZ269" s="0"/>
      <c r="BYA269" s="0"/>
      <c r="BYB269" s="0"/>
      <c r="BYC269" s="0"/>
      <c r="BYD269" s="0"/>
      <c r="BYE269" s="0"/>
      <c r="BYF269" s="0"/>
      <c r="BYG269" s="0"/>
      <c r="BYH269" s="0"/>
      <c r="BYI269" s="0"/>
      <c r="BYJ269" s="0"/>
      <c r="BYK269" s="0"/>
      <c r="BYL269" s="0"/>
      <c r="BYM269" s="0"/>
      <c r="BYN269" s="0"/>
      <c r="BYO269" s="0"/>
      <c r="BYP269" s="0"/>
      <c r="BYQ269" s="0"/>
      <c r="BYR269" s="0"/>
      <c r="BYS269" s="0"/>
      <c r="BYT269" s="0"/>
      <c r="BYU269" s="0"/>
      <c r="BYV269" s="0"/>
      <c r="BYW269" s="0"/>
      <c r="BYX269" s="0"/>
      <c r="BYY269" s="0"/>
      <c r="BYZ269" s="0"/>
      <c r="BZA269" s="0"/>
      <c r="BZB269" s="0"/>
      <c r="BZC269" s="0"/>
      <c r="BZD269" s="0"/>
      <c r="BZE269" s="0"/>
      <c r="BZF269" s="0"/>
      <c r="BZG269" s="0"/>
      <c r="BZH269" s="0"/>
      <c r="BZI269" s="0"/>
      <c r="BZJ269" s="0"/>
      <c r="BZK269" s="0"/>
      <c r="BZL269" s="0"/>
      <c r="BZM269" s="0"/>
      <c r="BZN269" s="0"/>
      <c r="BZO269" s="0"/>
      <c r="BZP269" s="0"/>
      <c r="BZQ269" s="0"/>
      <c r="BZR269" s="0"/>
      <c r="BZS269" s="0"/>
      <c r="BZT269" s="0"/>
      <c r="BZU269" s="0"/>
      <c r="BZV269" s="0"/>
      <c r="BZW269" s="0"/>
      <c r="BZX269" s="0"/>
      <c r="BZY269" s="0"/>
      <c r="BZZ269" s="0"/>
      <c r="CAA269" s="0"/>
      <c r="CAB269" s="0"/>
      <c r="CAC269" s="0"/>
      <c r="CAD269" s="0"/>
      <c r="CAE269" s="0"/>
      <c r="CAF269" s="0"/>
      <c r="CAG269" s="0"/>
      <c r="CAH269" s="0"/>
      <c r="CAI269" s="0"/>
      <c r="CAJ269" s="0"/>
      <c r="CAK269" s="0"/>
      <c r="CAL269" s="0"/>
      <c r="CAM269" s="0"/>
      <c r="CAN269" s="0"/>
      <c r="CAO269" s="0"/>
      <c r="CAP269" s="0"/>
      <c r="CAQ269" s="0"/>
      <c r="CAR269" s="0"/>
      <c r="CAS269" s="0"/>
      <c r="CAT269" s="0"/>
      <c r="CAU269" s="0"/>
      <c r="CAV269" s="0"/>
      <c r="CAW269" s="0"/>
      <c r="CAX269" s="0"/>
      <c r="CAY269" s="0"/>
      <c r="CAZ269" s="0"/>
      <c r="CBA269" s="0"/>
      <c r="CBB269" s="0"/>
      <c r="CBC269" s="0"/>
      <c r="CBD269" s="0"/>
      <c r="CBE269" s="0"/>
      <c r="CBF269" s="0"/>
      <c r="CBG269" s="0"/>
      <c r="CBH269" s="0"/>
      <c r="CBI269" s="0"/>
      <c r="CBJ269" s="0"/>
      <c r="CBK269" s="0"/>
      <c r="CBL269" s="0"/>
      <c r="CBM269" s="0"/>
      <c r="CBN269" s="0"/>
      <c r="CBO269" s="0"/>
      <c r="CBP269" s="0"/>
      <c r="CBQ269" s="0"/>
      <c r="CBR269" s="0"/>
      <c r="CBS269" s="0"/>
      <c r="CBT269" s="0"/>
      <c r="CBU269" s="0"/>
      <c r="CBV269" s="0"/>
      <c r="CBW269" s="0"/>
      <c r="CBX269" s="0"/>
      <c r="CBY269" s="0"/>
      <c r="CBZ269" s="0"/>
      <c r="CCA269" s="0"/>
      <c r="CCB269" s="0"/>
      <c r="CCC269" s="0"/>
      <c r="CCD269" s="0"/>
      <c r="CCE269" s="0"/>
      <c r="CCF269" s="0"/>
      <c r="CCG269" s="0"/>
      <c r="CCH269" s="0"/>
      <c r="CCI269" s="0"/>
      <c r="CCJ269" s="0"/>
      <c r="CCK269" s="0"/>
      <c r="CCL269" s="0"/>
      <c r="CCM269" s="0"/>
      <c r="CCN269" s="0"/>
      <c r="CCO269" s="0"/>
      <c r="CCP269" s="0"/>
      <c r="CCQ269" s="0"/>
      <c r="CCR269" s="0"/>
      <c r="CCS269" s="0"/>
      <c r="CCT269" s="0"/>
      <c r="CCU269" s="0"/>
      <c r="CCV269" s="0"/>
      <c r="CCW269" s="0"/>
      <c r="CCX269" s="0"/>
      <c r="CCY269" s="0"/>
      <c r="CCZ269" s="0"/>
      <c r="CDA269" s="0"/>
      <c r="CDB269" s="0"/>
      <c r="CDC269" s="0"/>
      <c r="CDD269" s="0"/>
      <c r="CDE269" s="0"/>
      <c r="CDF269" s="0"/>
      <c r="CDG269" s="0"/>
      <c r="CDH269" s="0"/>
      <c r="CDI269" s="0"/>
      <c r="CDJ269" s="0"/>
      <c r="CDK269" s="0"/>
      <c r="CDL269" s="0"/>
      <c r="CDM269" s="0"/>
      <c r="CDN269" s="0"/>
      <c r="CDO269" s="0"/>
      <c r="CDP269" s="0"/>
      <c r="CDQ269" s="0"/>
      <c r="CDR269" s="0"/>
      <c r="CDS269" s="0"/>
      <c r="CDT269" s="0"/>
      <c r="CDU269" s="0"/>
      <c r="CDV269" s="0"/>
      <c r="CDW269" s="0"/>
      <c r="CDX269" s="0"/>
      <c r="CDY269" s="0"/>
      <c r="CDZ269" s="0"/>
      <c r="CEA269" s="0"/>
      <c r="CEB269" s="0"/>
      <c r="CEC269" s="0"/>
      <c r="CED269" s="0"/>
      <c r="CEE269" s="0"/>
      <c r="CEF269" s="0"/>
      <c r="CEG269" s="0"/>
      <c r="CEH269" s="0"/>
      <c r="CEI269" s="0"/>
      <c r="CEJ269" s="0"/>
      <c r="CEK269" s="0"/>
      <c r="CEL269" s="0"/>
      <c r="CEM269" s="0"/>
      <c r="CEN269" s="0"/>
      <c r="CEO269" s="0"/>
      <c r="CEP269" s="0"/>
      <c r="CEQ269" s="0"/>
      <c r="CER269" s="0"/>
      <c r="CES269" s="0"/>
      <c r="CET269" s="0"/>
      <c r="CEU269" s="0"/>
      <c r="CEV269" s="0"/>
      <c r="CEW269" s="0"/>
      <c r="CEX269" s="0"/>
      <c r="CEY269" s="0"/>
      <c r="CEZ269" s="0"/>
      <c r="CFA269" s="0"/>
      <c r="CFB269" s="0"/>
      <c r="CFC269" s="0"/>
      <c r="CFD269" s="0"/>
      <c r="CFE269" s="0"/>
      <c r="CFF269" s="0"/>
      <c r="CFG269" s="0"/>
      <c r="CFH269" s="0"/>
      <c r="CFI269" s="0"/>
      <c r="CFJ269" s="0"/>
      <c r="CFK269" s="0"/>
      <c r="CFL269" s="0"/>
      <c r="CFM269" s="0"/>
      <c r="CFN269" s="0"/>
      <c r="CFO269" s="0"/>
      <c r="CFP269" s="0"/>
      <c r="CFQ269" s="0"/>
      <c r="CFR269" s="0"/>
      <c r="CFS269" s="0"/>
      <c r="CFT269" s="0"/>
      <c r="CFU269" s="0"/>
      <c r="CFV269" s="0"/>
      <c r="CFW269" s="0"/>
      <c r="CFX269" s="0"/>
      <c r="CFY269" s="0"/>
      <c r="CFZ269" s="0"/>
      <c r="CGA269" s="0"/>
      <c r="CGB269" s="0"/>
      <c r="CGC269" s="0"/>
      <c r="CGD269" s="0"/>
      <c r="CGE269" s="0"/>
      <c r="CGF269" s="0"/>
      <c r="CGG269" s="0"/>
      <c r="CGH269" s="0"/>
      <c r="CGI269" s="0"/>
      <c r="CGJ269" s="0"/>
      <c r="CGK269" s="0"/>
      <c r="CGL269" s="0"/>
      <c r="CGM269" s="0"/>
      <c r="CGN269" s="0"/>
      <c r="CGO269" s="0"/>
      <c r="CGP269" s="0"/>
      <c r="CGQ269" s="0"/>
      <c r="CGR269" s="0"/>
      <c r="CGS269" s="0"/>
      <c r="CGT269" s="0"/>
      <c r="CGU269" s="0"/>
      <c r="CGV269" s="0"/>
      <c r="CGW269" s="0"/>
      <c r="CGX269" s="0"/>
      <c r="CGY269" s="0"/>
      <c r="CGZ269" s="0"/>
      <c r="CHA269" s="0"/>
      <c r="CHB269" s="0"/>
      <c r="CHC269" s="0"/>
      <c r="CHD269" s="0"/>
      <c r="CHE269" s="0"/>
      <c r="CHF269" s="0"/>
      <c r="CHG269" s="0"/>
      <c r="CHH269" s="0"/>
      <c r="CHI269" s="0"/>
      <c r="CHJ269" s="0"/>
      <c r="CHK269" s="0"/>
      <c r="CHL269" s="0"/>
      <c r="CHM269" s="0"/>
      <c r="CHN269" s="0"/>
      <c r="CHO269" s="0"/>
      <c r="CHP269" s="0"/>
      <c r="CHQ269" s="0"/>
      <c r="CHR269" s="0"/>
      <c r="CHS269" s="0"/>
      <c r="CHT269" s="0"/>
      <c r="CHU269" s="0"/>
      <c r="CHV269" s="0"/>
      <c r="CHW269" s="0"/>
      <c r="CHX269" s="0"/>
      <c r="CHY269" s="0"/>
      <c r="CHZ269" s="0"/>
      <c r="CIA269" s="0"/>
      <c r="CIB269" s="0"/>
      <c r="CIC269" s="0"/>
      <c r="CID269" s="0"/>
      <c r="CIE269" s="0"/>
      <c r="CIF269" s="0"/>
      <c r="CIG269" s="0"/>
      <c r="CIH269" s="0"/>
      <c r="CII269" s="0"/>
      <c r="CIJ269" s="0"/>
      <c r="CIK269" s="0"/>
      <c r="CIL269" s="0"/>
      <c r="CIM269" s="0"/>
      <c r="CIN269" s="0"/>
      <c r="CIO269" s="0"/>
      <c r="CIP269" s="0"/>
      <c r="CIQ269" s="0"/>
      <c r="CIR269" s="0"/>
      <c r="CIS269" s="0"/>
      <c r="CIT269" s="0"/>
      <c r="CIU269" s="0"/>
      <c r="CIV269" s="0"/>
      <c r="CIW269" s="0"/>
      <c r="CIX269" s="0"/>
      <c r="CIY269" s="0"/>
      <c r="CIZ269" s="0"/>
      <c r="CJA269" s="0"/>
      <c r="CJB269" s="0"/>
      <c r="CJC269" s="0"/>
      <c r="CJD269" s="0"/>
      <c r="CJE269" s="0"/>
      <c r="CJF269" s="0"/>
      <c r="CJG269" s="0"/>
      <c r="CJH269" s="0"/>
      <c r="CJI269" s="0"/>
      <c r="CJJ269" s="0"/>
      <c r="CJK269" s="0"/>
      <c r="CJL269" s="0"/>
      <c r="CJM269" s="0"/>
      <c r="CJN269" s="0"/>
      <c r="CJO269" s="0"/>
      <c r="CJP269" s="0"/>
      <c r="CJQ269" s="0"/>
      <c r="CJR269" s="0"/>
      <c r="CJS269" s="0"/>
      <c r="CJT269" s="0"/>
      <c r="CJU269" s="0"/>
      <c r="CJV269" s="0"/>
      <c r="CJW269" s="0"/>
      <c r="CJX269" s="0"/>
      <c r="CJY269" s="0"/>
      <c r="CJZ269" s="0"/>
      <c r="CKA269" s="0"/>
      <c r="CKB269" s="0"/>
      <c r="CKC269" s="0"/>
      <c r="CKD269" s="0"/>
      <c r="CKE269" s="0"/>
      <c r="CKF269" s="0"/>
      <c r="CKG269" s="0"/>
      <c r="CKH269" s="0"/>
      <c r="CKI269" s="0"/>
      <c r="CKJ269" s="0"/>
      <c r="CKK269" s="0"/>
      <c r="CKL269" s="0"/>
      <c r="CKM269" s="0"/>
      <c r="CKN269" s="0"/>
      <c r="CKO269" s="0"/>
      <c r="CKP269" s="0"/>
      <c r="CKQ269" s="0"/>
      <c r="CKR269" s="0"/>
      <c r="CKS269" s="0"/>
      <c r="CKT269" s="0"/>
      <c r="CKU269" s="0"/>
      <c r="CKV269" s="0"/>
      <c r="CKW269" s="0"/>
      <c r="CKX269" s="0"/>
      <c r="CKY269" s="0"/>
      <c r="CKZ269" s="0"/>
      <c r="CLA269" s="0"/>
      <c r="CLB269" s="0"/>
      <c r="CLC269" s="0"/>
      <c r="CLD269" s="0"/>
      <c r="CLE269" s="0"/>
      <c r="CLF269" s="0"/>
      <c r="CLG269" s="0"/>
      <c r="CLH269" s="0"/>
      <c r="CLI269" s="0"/>
      <c r="CLJ269" s="0"/>
      <c r="CLK269" s="0"/>
      <c r="CLL269" s="0"/>
      <c r="CLM269" s="0"/>
      <c r="CLN269" s="0"/>
      <c r="CLO269" s="0"/>
      <c r="CLP269" s="0"/>
      <c r="CLQ269" s="0"/>
      <c r="CLR269" s="0"/>
      <c r="CLS269" s="0"/>
      <c r="CLT269" s="0"/>
      <c r="CLU269" s="0"/>
      <c r="CLV269" s="0"/>
      <c r="CLW269" s="0"/>
      <c r="CLX269" s="0"/>
      <c r="CLY269" s="0"/>
      <c r="CLZ269" s="0"/>
      <c r="CMA269" s="0"/>
      <c r="CMB269" s="0"/>
      <c r="CMC269" s="0"/>
      <c r="CMD269" s="0"/>
      <c r="CME269" s="0"/>
      <c r="CMF269" s="0"/>
      <c r="CMG269" s="0"/>
      <c r="CMH269" s="0"/>
      <c r="CMI269" s="0"/>
      <c r="CMJ269" s="0"/>
      <c r="CMK269" s="0"/>
      <c r="CML269" s="0"/>
      <c r="CMM269" s="0"/>
      <c r="CMN269" s="0"/>
      <c r="CMO269" s="0"/>
      <c r="CMP269" s="0"/>
      <c r="CMQ269" s="0"/>
      <c r="CMR269" s="0"/>
      <c r="CMS269" s="0"/>
      <c r="CMT269" s="0"/>
      <c r="CMU269" s="0"/>
      <c r="CMV269" s="0"/>
      <c r="CMW269" s="0"/>
      <c r="CMX269" s="0"/>
      <c r="CMY269" s="0"/>
      <c r="CMZ269" s="0"/>
      <c r="CNA269" s="0"/>
      <c r="CNB269" s="0"/>
      <c r="CNC269" s="0"/>
      <c r="CND269" s="0"/>
      <c r="CNE269" s="0"/>
      <c r="CNF269" s="0"/>
      <c r="CNG269" s="0"/>
      <c r="CNH269" s="0"/>
      <c r="CNI269" s="0"/>
      <c r="CNJ269" s="0"/>
      <c r="CNK269" s="0"/>
      <c r="CNL269" s="0"/>
      <c r="CNM269" s="0"/>
      <c r="CNN269" s="0"/>
      <c r="CNO269" s="0"/>
      <c r="CNP269" s="0"/>
      <c r="CNQ269" s="0"/>
      <c r="CNR269" s="0"/>
      <c r="CNS269" s="0"/>
      <c r="CNT269" s="0"/>
      <c r="CNU269" s="0"/>
      <c r="CNV269" s="0"/>
      <c r="CNW269" s="0"/>
      <c r="CNX269" s="0"/>
      <c r="CNY269" s="0"/>
      <c r="CNZ269" s="0"/>
      <c r="COA269" s="0"/>
      <c r="COB269" s="0"/>
      <c r="COC269" s="0"/>
      <c r="COD269" s="0"/>
      <c r="COE269" s="0"/>
      <c r="COF269" s="0"/>
      <c r="COG269" s="0"/>
      <c r="COH269" s="0"/>
      <c r="COI269" s="0"/>
      <c r="COJ269" s="0"/>
      <c r="COK269" s="0"/>
      <c r="COL269" s="0"/>
      <c r="COM269" s="0"/>
      <c r="CON269" s="0"/>
      <c r="COO269" s="0"/>
      <c r="COP269" s="0"/>
      <c r="COQ269" s="0"/>
      <c r="COR269" s="0"/>
      <c r="COS269" s="0"/>
      <c r="COT269" s="0"/>
      <c r="COU269" s="0"/>
      <c r="COV269" s="0"/>
      <c r="COW269" s="0"/>
      <c r="COX269" s="0"/>
      <c r="COY269" s="0"/>
      <c r="COZ269" s="0"/>
      <c r="CPA269" s="0"/>
      <c r="CPB269" s="0"/>
      <c r="CPC269" s="0"/>
      <c r="CPD269" s="0"/>
      <c r="CPE269" s="0"/>
      <c r="CPF269" s="0"/>
      <c r="CPG269" s="0"/>
      <c r="CPH269" s="0"/>
      <c r="CPI269" s="0"/>
      <c r="CPJ269" s="0"/>
      <c r="CPK269" s="0"/>
      <c r="CPL269" s="0"/>
      <c r="CPM269" s="0"/>
      <c r="CPN269" s="0"/>
      <c r="CPO269" s="0"/>
      <c r="CPP269" s="0"/>
      <c r="CPQ269" s="0"/>
      <c r="CPR269" s="0"/>
      <c r="CPS269" s="0"/>
      <c r="CPT269" s="0"/>
      <c r="CPU269" s="0"/>
      <c r="CPV269" s="0"/>
      <c r="CPW269" s="0"/>
      <c r="CPX269" s="0"/>
      <c r="CPY269" s="0"/>
      <c r="CPZ269" s="0"/>
      <c r="CQA269" s="0"/>
      <c r="CQB269" s="0"/>
      <c r="CQC269" s="0"/>
      <c r="CQD269" s="0"/>
      <c r="CQE269" s="0"/>
      <c r="CQF269" s="0"/>
      <c r="CQG269" s="0"/>
      <c r="CQH269" s="0"/>
      <c r="CQI269" s="0"/>
      <c r="CQJ269" s="0"/>
      <c r="CQK269" s="0"/>
      <c r="CQL269" s="0"/>
      <c r="CQM269" s="0"/>
      <c r="CQN269" s="0"/>
      <c r="CQO269" s="0"/>
      <c r="CQP269" s="0"/>
      <c r="CQQ269" s="0"/>
      <c r="CQR269" s="0"/>
      <c r="CQS269" s="0"/>
      <c r="CQT269" s="0"/>
      <c r="CQU269" s="0"/>
      <c r="CQV269" s="0"/>
      <c r="CQW269" s="0"/>
      <c r="CQX269" s="0"/>
      <c r="CQY269" s="0"/>
      <c r="CQZ269" s="0"/>
      <c r="CRA269" s="0"/>
      <c r="CRB269" s="0"/>
      <c r="CRC269" s="0"/>
      <c r="CRD269" s="0"/>
      <c r="CRE269" s="0"/>
      <c r="CRF269" s="0"/>
      <c r="CRG269" s="0"/>
      <c r="CRH269" s="0"/>
      <c r="CRI269" s="0"/>
      <c r="CRJ269" s="0"/>
      <c r="CRK269" s="0"/>
      <c r="CRL269" s="0"/>
      <c r="CRM269" s="0"/>
      <c r="CRN269" s="0"/>
      <c r="CRO269" s="0"/>
      <c r="CRP269" s="0"/>
      <c r="CRQ269" s="0"/>
      <c r="CRR269" s="0"/>
      <c r="CRS269" s="0"/>
      <c r="CRT269" s="0"/>
      <c r="CRU269" s="0"/>
      <c r="CRV269" s="0"/>
      <c r="CRW269" s="0"/>
      <c r="CRX269" s="0"/>
      <c r="CRY269" s="0"/>
      <c r="CRZ269" s="0"/>
      <c r="CSA269" s="0"/>
      <c r="CSB269" s="0"/>
      <c r="CSC269" s="0"/>
      <c r="CSD269" s="0"/>
      <c r="CSE269" s="0"/>
      <c r="CSF269" s="0"/>
      <c r="CSG269" s="0"/>
      <c r="CSH269" s="0"/>
      <c r="CSI269" s="0"/>
      <c r="CSJ269" s="0"/>
      <c r="CSK269" s="0"/>
      <c r="CSL269" s="0"/>
      <c r="CSM269" s="0"/>
      <c r="CSN269" s="0"/>
      <c r="CSO269" s="0"/>
      <c r="CSP269" s="0"/>
      <c r="CSQ269" s="0"/>
      <c r="CSR269" s="0"/>
      <c r="CSS269" s="0"/>
      <c r="CST269" s="0"/>
      <c r="CSU269" s="0"/>
      <c r="CSV269" s="0"/>
      <c r="CSW269" s="0"/>
      <c r="CSX269" s="0"/>
      <c r="CSY269" s="0"/>
      <c r="CSZ269" s="0"/>
      <c r="CTA269" s="0"/>
      <c r="CTB269" s="0"/>
      <c r="CTC269" s="0"/>
      <c r="CTD269" s="0"/>
      <c r="CTE269" s="0"/>
      <c r="CTF269" s="0"/>
      <c r="CTG269" s="0"/>
      <c r="CTH269" s="0"/>
      <c r="CTI269" s="0"/>
      <c r="CTJ269" s="0"/>
      <c r="CTK269" s="0"/>
      <c r="CTL269" s="0"/>
      <c r="CTM269" s="0"/>
      <c r="CTN269" s="0"/>
      <c r="CTO269" s="0"/>
      <c r="CTP269" s="0"/>
      <c r="CTQ269" s="0"/>
      <c r="CTR269" s="0"/>
      <c r="CTS269" s="0"/>
      <c r="CTT269" s="0"/>
      <c r="CTU269" s="0"/>
      <c r="CTV269" s="0"/>
      <c r="CTW269" s="0"/>
      <c r="CTX269" s="0"/>
      <c r="CTY269" s="0"/>
      <c r="CTZ269" s="0"/>
      <c r="CUA269" s="0"/>
      <c r="CUB269" s="0"/>
      <c r="CUC269" s="0"/>
      <c r="CUD269" s="0"/>
      <c r="CUE269" s="0"/>
      <c r="CUF269" s="0"/>
      <c r="CUG269" s="0"/>
      <c r="CUH269" s="0"/>
      <c r="CUI269" s="0"/>
      <c r="CUJ269" s="0"/>
      <c r="CUK269" s="0"/>
      <c r="CUL269" s="0"/>
      <c r="CUM269" s="0"/>
      <c r="CUN269" s="0"/>
      <c r="CUO269" s="0"/>
      <c r="CUP269" s="0"/>
      <c r="CUQ269" s="0"/>
      <c r="CUR269" s="0"/>
      <c r="CUS269" s="0"/>
      <c r="CUT269" s="0"/>
      <c r="CUU269" s="0"/>
      <c r="CUV269" s="0"/>
      <c r="CUW269" s="0"/>
      <c r="CUX269" s="0"/>
      <c r="CUY269" s="0"/>
      <c r="CUZ269" s="0"/>
      <c r="CVA269" s="0"/>
      <c r="CVB269" s="0"/>
      <c r="CVC269" s="0"/>
      <c r="CVD269" s="0"/>
      <c r="CVE269" s="0"/>
      <c r="CVF269" s="0"/>
      <c r="CVG269" s="0"/>
      <c r="CVH269" s="0"/>
      <c r="CVI269" s="0"/>
      <c r="CVJ269" s="0"/>
      <c r="CVK269" s="0"/>
      <c r="CVL269" s="0"/>
      <c r="CVM269" s="0"/>
      <c r="CVN269" s="0"/>
      <c r="CVO269" s="0"/>
      <c r="CVP269" s="0"/>
      <c r="CVQ269" s="0"/>
      <c r="CVR269" s="0"/>
      <c r="CVS269" s="0"/>
      <c r="CVT269" s="0"/>
      <c r="CVU269" s="0"/>
      <c r="CVV269" s="0"/>
      <c r="CVW269" s="0"/>
      <c r="CVX269" s="0"/>
      <c r="CVY269" s="0"/>
      <c r="CVZ269" s="0"/>
      <c r="CWA269" s="0"/>
      <c r="CWB269" s="0"/>
      <c r="CWC269" s="0"/>
      <c r="CWD269" s="0"/>
      <c r="CWE269" s="0"/>
      <c r="CWF269" s="0"/>
      <c r="CWG269" s="0"/>
      <c r="CWH269" s="0"/>
      <c r="CWI269" s="0"/>
      <c r="CWJ269" s="0"/>
      <c r="CWK269" s="0"/>
      <c r="CWL269" s="0"/>
      <c r="CWM269" s="0"/>
      <c r="CWN269" s="0"/>
      <c r="CWO269" s="0"/>
      <c r="CWP269" s="0"/>
      <c r="CWQ269" s="0"/>
      <c r="CWR269" s="0"/>
      <c r="CWS269" s="0"/>
      <c r="CWT269" s="0"/>
      <c r="CWU269" s="0"/>
      <c r="CWV269" s="0"/>
      <c r="CWW269" s="0"/>
      <c r="CWX269" s="0"/>
      <c r="CWY269" s="0"/>
      <c r="CWZ269" s="0"/>
      <c r="CXA269" s="0"/>
      <c r="CXB269" s="0"/>
      <c r="CXC269" s="0"/>
      <c r="CXD269" s="0"/>
      <c r="CXE269" s="0"/>
      <c r="CXF269" s="0"/>
      <c r="CXG269" s="0"/>
      <c r="CXH269" s="0"/>
      <c r="CXI269" s="0"/>
      <c r="CXJ269" s="0"/>
      <c r="CXK269" s="0"/>
      <c r="CXL269" s="0"/>
      <c r="CXM269" s="0"/>
      <c r="CXN269" s="0"/>
      <c r="CXO269" s="0"/>
      <c r="CXP269" s="0"/>
      <c r="CXQ269" s="0"/>
      <c r="CXR269" s="0"/>
      <c r="CXS269" s="0"/>
      <c r="CXT269" s="0"/>
      <c r="CXU269" s="0"/>
      <c r="CXV269" s="0"/>
      <c r="CXW269" s="0"/>
      <c r="CXX269" s="0"/>
      <c r="CXY269" s="0"/>
      <c r="CXZ269" s="0"/>
      <c r="CYA269" s="0"/>
      <c r="CYB269" s="0"/>
      <c r="CYC269" s="0"/>
      <c r="CYD269" s="0"/>
      <c r="CYE269" s="0"/>
      <c r="CYF269" s="0"/>
      <c r="CYG269" s="0"/>
      <c r="CYH269" s="0"/>
      <c r="CYI269" s="0"/>
      <c r="CYJ269" s="0"/>
      <c r="CYK269" s="0"/>
      <c r="CYL269" s="0"/>
      <c r="CYM269" s="0"/>
      <c r="CYN269" s="0"/>
      <c r="CYO269" s="0"/>
      <c r="CYP269" s="0"/>
      <c r="CYQ269" s="0"/>
      <c r="CYR269" s="0"/>
      <c r="CYS269" s="0"/>
      <c r="CYT269" s="0"/>
      <c r="CYU269" s="0"/>
      <c r="CYV269" s="0"/>
      <c r="CYW269" s="0"/>
      <c r="CYX269" s="0"/>
      <c r="CYY269" s="0"/>
      <c r="CYZ269" s="0"/>
      <c r="CZA269" s="0"/>
      <c r="CZB269" s="0"/>
      <c r="CZC269" s="0"/>
      <c r="CZD269" s="0"/>
      <c r="CZE269" s="0"/>
      <c r="CZF269" s="0"/>
      <c r="CZG269" s="0"/>
      <c r="CZH269" s="0"/>
      <c r="CZI269" s="0"/>
      <c r="CZJ269" s="0"/>
      <c r="CZK269" s="0"/>
      <c r="CZL269" s="0"/>
      <c r="CZM269" s="0"/>
      <c r="CZN269" s="0"/>
      <c r="CZO269" s="0"/>
      <c r="CZP269" s="0"/>
      <c r="CZQ269" s="0"/>
      <c r="CZR269" s="0"/>
      <c r="CZS269" s="0"/>
      <c r="CZT269" s="0"/>
      <c r="CZU269" s="0"/>
      <c r="CZV269" s="0"/>
      <c r="CZW269" s="0"/>
      <c r="CZX269" s="0"/>
      <c r="CZY269" s="0"/>
      <c r="CZZ269" s="0"/>
      <c r="DAA269" s="0"/>
      <c r="DAB269" s="0"/>
      <c r="DAC269" s="0"/>
      <c r="DAD269" s="0"/>
      <c r="DAE269" s="0"/>
      <c r="DAF269" s="0"/>
      <c r="DAG269" s="0"/>
      <c r="DAH269" s="0"/>
      <c r="DAI269" s="0"/>
      <c r="DAJ269" s="0"/>
      <c r="DAK269" s="0"/>
      <c r="DAL269" s="0"/>
      <c r="DAM269" s="0"/>
      <c r="DAN269" s="0"/>
      <c r="DAO269" s="0"/>
      <c r="DAP269" s="0"/>
      <c r="DAQ269" s="0"/>
      <c r="DAR269" s="0"/>
      <c r="DAS269" s="0"/>
      <c r="DAT269" s="0"/>
      <c r="DAU269" s="0"/>
      <c r="DAV269" s="0"/>
      <c r="DAW269" s="0"/>
      <c r="DAX269" s="0"/>
      <c r="DAY269" s="0"/>
      <c r="DAZ269" s="0"/>
      <c r="DBA269" s="0"/>
      <c r="DBB269" s="0"/>
      <c r="DBC269" s="0"/>
      <c r="DBD269" s="0"/>
      <c r="DBE269" s="0"/>
      <c r="DBF269" s="0"/>
      <c r="DBG269" s="0"/>
      <c r="DBH269" s="0"/>
      <c r="DBI269" s="0"/>
      <c r="DBJ269" s="0"/>
      <c r="DBK269" s="0"/>
      <c r="DBL269" s="0"/>
      <c r="DBM269" s="0"/>
      <c r="DBN269" s="0"/>
      <c r="DBO269" s="0"/>
      <c r="DBP269" s="0"/>
      <c r="DBQ269" s="0"/>
      <c r="DBR269" s="0"/>
      <c r="DBS269" s="0"/>
      <c r="DBT269" s="0"/>
      <c r="DBU269" s="0"/>
      <c r="DBV269" s="0"/>
      <c r="DBW269" s="0"/>
      <c r="DBX269" s="0"/>
      <c r="DBY269" s="0"/>
      <c r="DBZ269" s="0"/>
      <c r="DCA269" s="0"/>
      <c r="DCB269" s="0"/>
      <c r="DCC269" s="0"/>
      <c r="DCD269" s="0"/>
      <c r="DCE269" s="0"/>
      <c r="DCF269" s="0"/>
      <c r="DCG269" s="0"/>
      <c r="DCH269" s="0"/>
      <c r="DCI269" s="0"/>
      <c r="DCJ269" s="0"/>
      <c r="DCK269" s="0"/>
      <c r="DCL269" s="0"/>
      <c r="DCM269" s="0"/>
      <c r="DCN269" s="0"/>
      <c r="DCO269" s="0"/>
      <c r="DCP269" s="0"/>
      <c r="DCQ269" s="0"/>
      <c r="DCR269" s="0"/>
      <c r="DCS269" s="0"/>
      <c r="DCT269" s="0"/>
      <c r="DCU269" s="0"/>
      <c r="DCV269" s="0"/>
      <c r="DCW269" s="0"/>
      <c r="DCX269" s="0"/>
      <c r="DCY269" s="0"/>
      <c r="DCZ269" s="0"/>
      <c r="DDA269" s="0"/>
      <c r="DDB269" s="0"/>
      <c r="DDC269" s="0"/>
      <c r="DDD269" s="0"/>
      <c r="DDE269" s="0"/>
      <c r="DDF269" s="0"/>
      <c r="DDG269" s="0"/>
      <c r="DDH269" s="0"/>
      <c r="DDI269" s="0"/>
      <c r="DDJ269" s="0"/>
      <c r="DDK269" s="0"/>
      <c r="DDL269" s="0"/>
      <c r="DDM269" s="0"/>
      <c r="DDN269" s="0"/>
      <c r="DDO269" s="0"/>
      <c r="DDP269" s="0"/>
      <c r="DDQ269" s="0"/>
      <c r="DDR269" s="0"/>
      <c r="DDS269" s="0"/>
      <c r="DDT269" s="0"/>
      <c r="DDU269" s="0"/>
      <c r="DDV269" s="0"/>
      <c r="DDW269" s="0"/>
      <c r="DDX269" s="0"/>
      <c r="DDY269" s="0"/>
      <c r="DDZ269" s="0"/>
      <c r="DEA269" s="0"/>
      <c r="DEB269" s="0"/>
      <c r="DEC269" s="0"/>
      <c r="DED269" s="0"/>
      <c r="DEE269" s="0"/>
      <c r="DEF269" s="0"/>
      <c r="DEG269" s="0"/>
      <c r="DEH269" s="0"/>
      <c r="DEI269" s="0"/>
      <c r="DEJ269" s="0"/>
      <c r="DEK269" s="0"/>
      <c r="DEL269" s="0"/>
      <c r="DEM269" s="0"/>
      <c r="DEN269" s="0"/>
      <c r="DEO269" s="0"/>
      <c r="DEP269" s="0"/>
      <c r="DEQ269" s="0"/>
      <c r="DER269" s="0"/>
      <c r="DES269" s="0"/>
      <c r="DET269" s="0"/>
      <c r="DEU269" s="0"/>
      <c r="DEV269" s="0"/>
      <c r="DEW269" s="0"/>
      <c r="DEX269" s="0"/>
      <c r="DEY269" s="0"/>
      <c r="DEZ269" s="0"/>
      <c r="DFA269" s="0"/>
      <c r="DFB269" s="0"/>
      <c r="DFC269" s="0"/>
      <c r="DFD269" s="0"/>
      <c r="DFE269" s="0"/>
      <c r="DFF269" s="0"/>
      <c r="DFG269" s="0"/>
      <c r="DFH269" s="0"/>
      <c r="DFI269" s="0"/>
      <c r="DFJ269" s="0"/>
      <c r="DFK269" s="0"/>
      <c r="DFL269" s="0"/>
      <c r="DFM269" s="0"/>
      <c r="DFN269" s="0"/>
      <c r="DFO269" s="0"/>
      <c r="DFP269" s="0"/>
      <c r="DFQ269" s="0"/>
      <c r="DFR269" s="0"/>
      <c r="DFS269" s="0"/>
      <c r="DFT269" s="0"/>
      <c r="DFU269" s="0"/>
      <c r="DFV269" s="0"/>
      <c r="DFW269" s="0"/>
      <c r="DFX269" s="0"/>
      <c r="DFY269" s="0"/>
      <c r="DFZ269" s="0"/>
      <c r="DGA269" s="0"/>
      <c r="DGB269" s="0"/>
      <c r="DGC269" s="0"/>
      <c r="DGD269" s="0"/>
      <c r="DGE269" s="0"/>
      <c r="DGF269" s="0"/>
      <c r="DGG269" s="0"/>
      <c r="DGH269" s="0"/>
      <c r="DGI269" s="0"/>
      <c r="DGJ269" s="0"/>
      <c r="DGK269" s="0"/>
      <c r="DGL269" s="0"/>
      <c r="DGM269" s="0"/>
      <c r="DGN269" s="0"/>
      <c r="DGO269" s="0"/>
      <c r="DGP269" s="0"/>
      <c r="DGQ269" s="0"/>
      <c r="DGR269" s="0"/>
      <c r="DGS269" s="0"/>
      <c r="DGT269" s="0"/>
      <c r="DGU269" s="0"/>
      <c r="DGV269" s="0"/>
      <c r="DGW269" s="0"/>
      <c r="DGX269" s="0"/>
      <c r="DGY269" s="0"/>
      <c r="DGZ269" s="0"/>
      <c r="DHA269" s="0"/>
      <c r="DHB269" s="0"/>
      <c r="DHC269" s="0"/>
      <c r="DHD269" s="0"/>
      <c r="DHE269" s="0"/>
      <c r="DHF269" s="0"/>
      <c r="DHG269" s="0"/>
      <c r="DHH269" s="0"/>
      <c r="DHI269" s="0"/>
      <c r="DHJ269" s="0"/>
      <c r="DHK269" s="0"/>
      <c r="DHL269" s="0"/>
      <c r="DHM269" s="0"/>
      <c r="DHN269" s="0"/>
      <c r="DHO269" s="0"/>
      <c r="DHP269" s="0"/>
      <c r="DHQ269" s="0"/>
      <c r="DHR269" s="0"/>
      <c r="DHS269" s="0"/>
      <c r="DHT269" s="0"/>
      <c r="DHU269" s="0"/>
      <c r="DHV269" s="0"/>
      <c r="DHW269" s="0"/>
      <c r="DHX269" s="0"/>
      <c r="DHY269" s="0"/>
      <c r="DHZ269" s="0"/>
      <c r="DIA269" s="0"/>
      <c r="DIB269" s="0"/>
      <c r="DIC269" s="0"/>
      <c r="DID269" s="0"/>
      <c r="DIE269" s="0"/>
      <c r="DIF269" s="0"/>
      <c r="DIG269" s="0"/>
      <c r="DIH269" s="0"/>
      <c r="DII269" s="0"/>
      <c r="DIJ269" s="0"/>
      <c r="DIK269" s="0"/>
      <c r="DIL269" s="0"/>
      <c r="DIM269" s="0"/>
      <c r="DIN269" s="0"/>
      <c r="DIO269" s="0"/>
      <c r="DIP269" s="0"/>
      <c r="DIQ269" s="0"/>
      <c r="DIR269" s="0"/>
      <c r="DIS269" s="0"/>
      <c r="DIT269" s="0"/>
      <c r="DIU269" s="0"/>
      <c r="DIV269" s="0"/>
      <c r="DIW269" s="0"/>
      <c r="DIX269" s="0"/>
      <c r="DIY269" s="0"/>
      <c r="DIZ269" s="0"/>
      <c r="DJA269" s="0"/>
      <c r="DJB269" s="0"/>
      <c r="DJC269" s="0"/>
      <c r="DJD269" s="0"/>
      <c r="DJE269" s="0"/>
      <c r="DJF269" s="0"/>
      <c r="DJG269" s="0"/>
      <c r="DJH269" s="0"/>
      <c r="DJI269" s="0"/>
      <c r="DJJ269" s="0"/>
      <c r="DJK269" s="0"/>
      <c r="DJL269" s="0"/>
      <c r="DJM269" s="0"/>
      <c r="DJN269" s="0"/>
      <c r="DJO269" s="0"/>
      <c r="DJP269" s="0"/>
      <c r="DJQ269" s="0"/>
      <c r="DJR269" s="0"/>
      <c r="DJS269" s="0"/>
      <c r="DJT269" s="0"/>
      <c r="DJU269" s="0"/>
      <c r="DJV269" s="0"/>
      <c r="DJW269" s="0"/>
      <c r="DJX269" s="0"/>
      <c r="DJY269" s="0"/>
      <c r="DJZ269" s="0"/>
      <c r="DKA269" s="0"/>
      <c r="DKB269" s="0"/>
      <c r="DKC269" s="0"/>
      <c r="DKD269" s="0"/>
      <c r="DKE269" s="0"/>
      <c r="DKF269" s="0"/>
      <c r="DKG269" s="0"/>
      <c r="DKH269" s="0"/>
      <c r="DKI269" s="0"/>
      <c r="DKJ269" s="0"/>
      <c r="DKK269" s="0"/>
      <c r="DKL269" s="0"/>
      <c r="DKM269" s="0"/>
      <c r="DKN269" s="0"/>
      <c r="DKO269" s="0"/>
      <c r="DKP269" s="0"/>
      <c r="DKQ269" s="0"/>
      <c r="DKR269" s="0"/>
      <c r="DKS269" s="0"/>
      <c r="DKT269" s="0"/>
      <c r="DKU269" s="0"/>
      <c r="DKV269" s="0"/>
      <c r="DKW269" s="0"/>
      <c r="DKX269" s="0"/>
      <c r="DKY269" s="0"/>
      <c r="DKZ269" s="0"/>
      <c r="DLA269" s="0"/>
      <c r="DLB269" s="0"/>
      <c r="DLC269" s="0"/>
      <c r="DLD269" s="0"/>
      <c r="DLE269" s="0"/>
      <c r="DLF269" s="0"/>
      <c r="DLG269" s="0"/>
      <c r="DLH269" s="0"/>
      <c r="DLI269" s="0"/>
      <c r="DLJ269" s="0"/>
      <c r="DLK269" s="0"/>
      <c r="DLL269" s="0"/>
      <c r="DLM269" s="0"/>
      <c r="DLN269" s="0"/>
      <c r="DLO269" s="0"/>
      <c r="DLP269" s="0"/>
      <c r="DLQ269" s="0"/>
      <c r="DLR269" s="0"/>
      <c r="DLS269" s="0"/>
      <c r="DLT269" s="0"/>
      <c r="DLU269" s="0"/>
      <c r="DLV269" s="0"/>
      <c r="DLW269" s="0"/>
      <c r="DLX269" s="0"/>
      <c r="DLY269" s="0"/>
      <c r="DLZ269" s="0"/>
      <c r="DMA269" s="0"/>
      <c r="DMB269" s="0"/>
      <c r="DMC269" s="0"/>
      <c r="DMD269" s="0"/>
      <c r="DME269" s="0"/>
      <c r="DMF269" s="0"/>
      <c r="DMG269" s="0"/>
      <c r="DMH269" s="0"/>
      <c r="DMI269" s="0"/>
      <c r="DMJ269" s="0"/>
      <c r="DMK269" s="0"/>
      <c r="DML269" s="0"/>
      <c r="DMM269" s="0"/>
      <c r="DMN269" s="0"/>
      <c r="DMO269" s="0"/>
      <c r="DMP269" s="0"/>
      <c r="DMQ269" s="0"/>
      <c r="DMR269" s="0"/>
      <c r="DMS269" s="0"/>
      <c r="DMT269" s="0"/>
      <c r="DMU269" s="0"/>
      <c r="DMV269" s="0"/>
      <c r="DMW269" s="0"/>
      <c r="DMX269" s="0"/>
      <c r="DMY269" s="0"/>
      <c r="DMZ269" s="0"/>
      <c r="DNA269" s="0"/>
      <c r="DNB269" s="0"/>
      <c r="DNC269" s="0"/>
      <c r="DND269" s="0"/>
      <c r="DNE269" s="0"/>
      <c r="DNF269" s="0"/>
      <c r="DNG269" s="0"/>
      <c r="DNH269" s="0"/>
      <c r="DNI269" s="0"/>
      <c r="DNJ269" s="0"/>
      <c r="DNK269" s="0"/>
      <c r="DNL269" s="0"/>
      <c r="DNM269" s="0"/>
      <c r="DNN269" s="0"/>
      <c r="DNO269" s="0"/>
      <c r="DNP269" s="0"/>
      <c r="DNQ269" s="0"/>
      <c r="DNR269" s="0"/>
      <c r="DNS269" s="0"/>
      <c r="DNT269" s="0"/>
      <c r="DNU269" s="0"/>
      <c r="DNV269" s="0"/>
      <c r="DNW269" s="0"/>
      <c r="DNX269" s="0"/>
      <c r="DNY269" s="0"/>
      <c r="DNZ269" s="0"/>
      <c r="DOA269" s="0"/>
      <c r="DOB269" s="0"/>
      <c r="DOC269" s="0"/>
      <c r="DOD269" s="0"/>
      <c r="DOE269" s="0"/>
      <c r="DOF269" s="0"/>
      <c r="DOG269" s="0"/>
      <c r="DOH269" s="0"/>
      <c r="DOI269" s="0"/>
      <c r="DOJ269" s="0"/>
      <c r="DOK269" s="0"/>
      <c r="DOL269" s="0"/>
      <c r="DOM269" s="0"/>
      <c r="DON269" s="0"/>
      <c r="DOO269" s="0"/>
      <c r="DOP269" s="0"/>
      <c r="DOQ269" s="0"/>
      <c r="DOR269" s="0"/>
      <c r="DOS269" s="0"/>
      <c r="DOT269" s="0"/>
      <c r="DOU269" s="0"/>
      <c r="DOV269" s="0"/>
      <c r="DOW269" s="0"/>
      <c r="DOX269" s="0"/>
      <c r="DOY269" s="0"/>
      <c r="DOZ269" s="0"/>
      <c r="DPA269" s="0"/>
      <c r="DPB269" s="0"/>
      <c r="DPC269" s="0"/>
      <c r="DPD269" s="0"/>
      <c r="DPE269" s="0"/>
      <c r="DPF269" s="0"/>
      <c r="DPG269" s="0"/>
      <c r="DPH269" s="0"/>
      <c r="DPI269" s="0"/>
      <c r="DPJ269" s="0"/>
      <c r="DPK269" s="0"/>
      <c r="DPL269" s="0"/>
      <c r="DPM269" s="0"/>
      <c r="DPN269" s="0"/>
      <c r="DPO269" s="0"/>
      <c r="DPP269" s="0"/>
      <c r="DPQ269" s="0"/>
      <c r="DPR269" s="0"/>
      <c r="DPS269" s="0"/>
      <c r="DPT269" s="0"/>
      <c r="DPU269" s="0"/>
      <c r="DPV269" s="0"/>
      <c r="DPW269" s="0"/>
      <c r="DPX269" s="0"/>
      <c r="DPY269" s="0"/>
      <c r="DPZ269" s="0"/>
      <c r="DQA269" s="0"/>
      <c r="DQB269" s="0"/>
      <c r="DQC269" s="0"/>
      <c r="DQD269" s="0"/>
      <c r="DQE269" s="0"/>
      <c r="DQF269" s="0"/>
      <c r="DQG269" s="0"/>
      <c r="DQH269" s="0"/>
      <c r="DQI269" s="0"/>
      <c r="DQJ269" s="0"/>
      <c r="DQK269" s="0"/>
      <c r="DQL269" s="0"/>
      <c r="DQM269" s="0"/>
      <c r="DQN269" s="0"/>
      <c r="DQO269" s="0"/>
      <c r="DQP269" s="0"/>
      <c r="DQQ269" s="0"/>
      <c r="DQR269" s="0"/>
      <c r="DQS269" s="0"/>
      <c r="DQT269" s="0"/>
      <c r="DQU269" s="0"/>
      <c r="DQV269" s="0"/>
      <c r="DQW269" s="0"/>
      <c r="DQX269" s="0"/>
      <c r="DQY269" s="0"/>
      <c r="DQZ269" s="0"/>
      <c r="DRA269" s="0"/>
      <c r="DRB269" s="0"/>
      <c r="DRC269" s="0"/>
      <c r="DRD269" s="0"/>
      <c r="DRE269" s="0"/>
      <c r="DRF269" s="0"/>
      <c r="DRG269" s="0"/>
      <c r="DRH269" s="0"/>
      <c r="DRI269" s="0"/>
      <c r="DRJ269" s="0"/>
      <c r="DRK269" s="0"/>
      <c r="DRL269" s="0"/>
      <c r="DRM269" s="0"/>
      <c r="DRN269" s="0"/>
      <c r="DRO269" s="0"/>
      <c r="DRP269" s="0"/>
      <c r="DRQ269" s="0"/>
      <c r="DRR269" s="0"/>
      <c r="DRS269" s="0"/>
      <c r="DRT269" s="0"/>
      <c r="DRU269" s="0"/>
      <c r="DRV269" s="0"/>
      <c r="DRW269" s="0"/>
      <c r="DRX269" s="0"/>
      <c r="DRY269" s="0"/>
      <c r="DRZ269" s="0"/>
      <c r="DSA269" s="0"/>
      <c r="DSB269" s="0"/>
      <c r="DSC269" s="0"/>
      <c r="DSD269" s="0"/>
      <c r="DSE269" s="0"/>
      <c r="DSF269" s="0"/>
      <c r="DSG269" s="0"/>
      <c r="DSH269" s="0"/>
      <c r="DSI269" s="0"/>
      <c r="DSJ269" s="0"/>
      <c r="DSK269" s="0"/>
      <c r="DSL269" s="0"/>
      <c r="DSM269" s="0"/>
      <c r="DSN269" s="0"/>
      <c r="DSO269" s="0"/>
      <c r="DSP269" s="0"/>
      <c r="DSQ269" s="0"/>
      <c r="DSR269" s="0"/>
      <c r="DSS269" s="0"/>
      <c r="DST269" s="0"/>
      <c r="DSU269" s="0"/>
      <c r="DSV269" s="0"/>
      <c r="DSW269" s="0"/>
      <c r="DSX269" s="0"/>
      <c r="DSY269" s="0"/>
      <c r="DSZ269" s="0"/>
      <c r="DTA269" s="0"/>
      <c r="DTB269" s="0"/>
      <c r="DTC269" s="0"/>
      <c r="DTD269" s="0"/>
      <c r="DTE269" s="0"/>
      <c r="DTF269" s="0"/>
      <c r="DTG269" s="0"/>
      <c r="DTH269" s="0"/>
      <c r="DTI269" s="0"/>
      <c r="DTJ269" s="0"/>
      <c r="DTK269" s="0"/>
      <c r="DTL269" s="0"/>
      <c r="DTM269" s="0"/>
      <c r="DTN269" s="0"/>
      <c r="DTO269" s="0"/>
      <c r="DTP269" s="0"/>
      <c r="DTQ269" s="0"/>
      <c r="DTR269" s="0"/>
      <c r="DTS269" s="0"/>
      <c r="DTT269" s="0"/>
      <c r="DTU269" s="0"/>
      <c r="DTV269" s="0"/>
      <c r="DTW269" s="0"/>
      <c r="DTX269" s="0"/>
      <c r="DTY269" s="0"/>
      <c r="DTZ269" s="0"/>
      <c r="DUA269" s="0"/>
      <c r="DUB269" s="0"/>
      <c r="DUC269" s="0"/>
      <c r="DUD269" s="0"/>
      <c r="DUE269" s="0"/>
      <c r="DUF269" s="0"/>
      <c r="DUG269" s="0"/>
      <c r="DUH269" s="0"/>
      <c r="DUI269" s="0"/>
      <c r="DUJ269" s="0"/>
      <c r="DUK269" s="0"/>
      <c r="DUL269" s="0"/>
      <c r="DUM269" s="0"/>
      <c r="DUN269" s="0"/>
      <c r="DUO269" s="0"/>
      <c r="DUP269" s="0"/>
      <c r="DUQ269" s="0"/>
      <c r="DUR269" s="0"/>
      <c r="DUS269" s="0"/>
      <c r="DUT269" s="0"/>
      <c r="DUU269" s="0"/>
      <c r="DUV269" s="0"/>
      <c r="DUW269" s="0"/>
      <c r="DUX269" s="0"/>
      <c r="DUY269" s="0"/>
      <c r="DUZ269" s="0"/>
      <c r="DVA269" s="0"/>
      <c r="DVB269" s="0"/>
      <c r="DVC269" s="0"/>
      <c r="DVD269" s="0"/>
      <c r="DVE269" s="0"/>
      <c r="DVF269" s="0"/>
      <c r="DVG269" s="0"/>
      <c r="DVH269" s="0"/>
      <c r="DVI269" s="0"/>
      <c r="DVJ269" s="0"/>
      <c r="DVK269" s="0"/>
      <c r="DVL269" s="0"/>
      <c r="DVM269" s="0"/>
      <c r="DVN269" s="0"/>
      <c r="DVO269" s="0"/>
      <c r="DVP269" s="0"/>
      <c r="DVQ269" s="0"/>
      <c r="DVR269" s="0"/>
      <c r="DVS269" s="0"/>
      <c r="DVT269" s="0"/>
      <c r="DVU269" s="0"/>
      <c r="DVV269" s="0"/>
      <c r="DVW269" s="0"/>
      <c r="DVX269" s="0"/>
      <c r="DVY269" s="0"/>
      <c r="DVZ269" s="0"/>
      <c r="DWA269" s="0"/>
      <c r="DWB269" s="0"/>
      <c r="DWC269" s="0"/>
      <c r="DWD269" s="0"/>
      <c r="DWE269" s="0"/>
      <c r="DWF269" s="0"/>
      <c r="DWG269" s="0"/>
      <c r="DWH269" s="0"/>
      <c r="DWI269" s="0"/>
      <c r="DWJ269" s="0"/>
      <c r="DWK269" s="0"/>
      <c r="DWL269" s="0"/>
      <c r="DWM269" s="0"/>
      <c r="DWN269" s="0"/>
      <c r="DWO269" s="0"/>
      <c r="DWP269" s="0"/>
      <c r="DWQ269" s="0"/>
      <c r="DWR269" s="0"/>
      <c r="DWS269" s="0"/>
      <c r="DWT269" s="0"/>
      <c r="DWU269" s="0"/>
      <c r="DWV269" s="0"/>
      <c r="DWW269" s="0"/>
      <c r="DWX269" s="0"/>
      <c r="DWY269" s="0"/>
      <c r="DWZ269" s="0"/>
      <c r="DXA269" s="0"/>
      <c r="DXB269" s="0"/>
      <c r="DXC269" s="0"/>
      <c r="DXD269" s="0"/>
      <c r="DXE269" s="0"/>
      <c r="DXF269" s="0"/>
      <c r="DXG269" s="0"/>
      <c r="DXH269" s="0"/>
      <c r="DXI269" s="0"/>
      <c r="DXJ269" s="0"/>
      <c r="DXK269" s="0"/>
      <c r="DXL269" s="0"/>
      <c r="DXM269" s="0"/>
      <c r="DXN269" s="0"/>
      <c r="DXO269" s="0"/>
      <c r="DXP269" s="0"/>
      <c r="DXQ269" s="0"/>
      <c r="DXR269" s="0"/>
      <c r="DXS269" s="0"/>
      <c r="DXT269" s="0"/>
      <c r="DXU269" s="0"/>
      <c r="DXV269" s="0"/>
      <c r="DXW269" s="0"/>
      <c r="DXX269" s="0"/>
      <c r="DXY269" s="0"/>
      <c r="DXZ269" s="0"/>
      <c r="DYA269" s="0"/>
      <c r="DYB269" s="0"/>
      <c r="DYC269" s="0"/>
      <c r="DYD269" s="0"/>
      <c r="DYE269" s="0"/>
      <c r="DYF269" s="0"/>
      <c r="DYG269" s="0"/>
      <c r="DYH269" s="0"/>
      <c r="DYI269" s="0"/>
      <c r="DYJ269" s="0"/>
      <c r="DYK269" s="0"/>
      <c r="DYL269" s="0"/>
      <c r="DYM269" s="0"/>
      <c r="DYN269" s="0"/>
      <c r="DYO269" s="0"/>
      <c r="DYP269" s="0"/>
      <c r="DYQ269" s="0"/>
      <c r="DYR269" s="0"/>
      <c r="DYS269" s="0"/>
      <c r="DYT269" s="0"/>
      <c r="DYU269" s="0"/>
      <c r="DYV269" s="0"/>
      <c r="DYW269" s="0"/>
      <c r="DYX269" s="0"/>
      <c r="DYY269" s="0"/>
      <c r="DYZ269" s="0"/>
      <c r="DZA269" s="0"/>
      <c r="DZB269" s="0"/>
      <c r="DZC269" s="0"/>
      <c r="DZD269" s="0"/>
      <c r="DZE269" s="0"/>
      <c r="DZF269" s="0"/>
      <c r="DZG269" s="0"/>
      <c r="DZH269" s="0"/>
      <c r="DZI269" s="0"/>
      <c r="DZJ269" s="0"/>
      <c r="DZK269" s="0"/>
      <c r="DZL269" s="0"/>
      <c r="DZM269" s="0"/>
      <c r="DZN269" s="0"/>
      <c r="DZO269" s="0"/>
      <c r="DZP269" s="0"/>
      <c r="DZQ269" s="0"/>
      <c r="DZR269" s="0"/>
      <c r="DZS269" s="0"/>
      <c r="DZT269" s="0"/>
      <c r="DZU269" s="0"/>
      <c r="DZV269" s="0"/>
      <c r="DZW269" s="0"/>
      <c r="DZX269" s="0"/>
      <c r="DZY269" s="0"/>
      <c r="DZZ269" s="0"/>
      <c r="EAA269" s="0"/>
      <c r="EAB269" s="0"/>
      <c r="EAC269" s="0"/>
      <c r="EAD269" s="0"/>
      <c r="EAE269" s="0"/>
      <c r="EAF269" s="0"/>
      <c r="EAG269" s="0"/>
      <c r="EAH269" s="0"/>
      <c r="EAI269" s="0"/>
      <c r="EAJ269" s="0"/>
      <c r="EAK269" s="0"/>
      <c r="EAL269" s="0"/>
      <c r="EAM269" s="0"/>
      <c r="EAN269" s="0"/>
      <c r="EAO269" s="0"/>
      <c r="EAP269" s="0"/>
      <c r="EAQ269" s="0"/>
      <c r="EAR269" s="0"/>
      <c r="EAS269" s="0"/>
      <c r="EAT269" s="0"/>
      <c r="EAU269" s="0"/>
      <c r="EAV269" s="0"/>
      <c r="EAW269" s="0"/>
      <c r="EAX269" s="0"/>
      <c r="EAY269" s="0"/>
      <c r="EAZ269" s="0"/>
      <c r="EBA269" s="0"/>
      <c r="EBB269" s="0"/>
      <c r="EBC269" s="0"/>
      <c r="EBD269" s="0"/>
      <c r="EBE269" s="0"/>
      <c r="EBF269" s="0"/>
      <c r="EBG269" s="0"/>
      <c r="EBH269" s="0"/>
      <c r="EBI269" s="0"/>
      <c r="EBJ269" s="0"/>
      <c r="EBK269" s="0"/>
      <c r="EBL269" s="0"/>
      <c r="EBM269" s="0"/>
      <c r="EBN269" s="0"/>
      <c r="EBO269" s="0"/>
      <c r="EBP269" s="0"/>
      <c r="EBQ269" s="0"/>
      <c r="EBR269" s="0"/>
      <c r="EBS269" s="0"/>
      <c r="EBT269" s="0"/>
      <c r="EBU269" s="0"/>
      <c r="EBV269" s="0"/>
      <c r="EBW269" s="0"/>
      <c r="EBX269" s="0"/>
      <c r="EBY269" s="0"/>
      <c r="EBZ269" s="0"/>
      <c r="ECA269" s="0"/>
      <c r="ECB269" s="0"/>
      <c r="ECC269" s="0"/>
      <c r="ECD269" s="0"/>
      <c r="ECE269" s="0"/>
      <c r="ECF269" s="0"/>
      <c r="ECG269" s="0"/>
      <c r="ECH269" s="0"/>
      <c r="ECI269" s="0"/>
      <c r="ECJ269" s="0"/>
      <c r="ECK269" s="0"/>
      <c r="ECL269" s="0"/>
      <c r="ECM269" s="0"/>
      <c r="ECN269" s="0"/>
      <c r="ECO269" s="0"/>
      <c r="ECP269" s="0"/>
      <c r="ECQ269" s="0"/>
      <c r="ECR269" s="0"/>
      <c r="ECS269" s="0"/>
      <c r="ECT269" s="0"/>
      <c r="ECU269" s="0"/>
      <c r="ECV269" s="0"/>
      <c r="ECW269" s="0"/>
      <c r="ECX269" s="0"/>
      <c r="ECY269" s="0"/>
      <c r="ECZ269" s="0"/>
      <c r="EDA269" s="0"/>
      <c r="EDB269" s="0"/>
      <c r="EDC269" s="0"/>
      <c r="EDD269" s="0"/>
      <c r="EDE269" s="0"/>
      <c r="EDF269" s="0"/>
      <c r="EDG269" s="0"/>
      <c r="EDH269" s="0"/>
      <c r="EDI269" s="0"/>
      <c r="EDJ269" s="0"/>
      <c r="EDK269" s="0"/>
      <c r="EDL269" s="0"/>
      <c r="EDM269" s="0"/>
      <c r="EDN269" s="0"/>
      <c r="EDO269" s="0"/>
      <c r="EDP269" s="0"/>
      <c r="EDQ269" s="0"/>
      <c r="EDR269" s="0"/>
      <c r="EDS269" s="0"/>
      <c r="EDT269" s="0"/>
      <c r="EDU269" s="0"/>
      <c r="EDV269" s="0"/>
      <c r="EDW269" s="0"/>
      <c r="EDX269" s="0"/>
      <c r="EDY269" s="0"/>
      <c r="EDZ269" s="0"/>
      <c r="EEA269" s="0"/>
      <c r="EEB269" s="0"/>
      <c r="EEC269" s="0"/>
      <c r="EED269" s="0"/>
      <c r="EEE269" s="0"/>
      <c r="EEF269" s="0"/>
      <c r="EEG269" s="0"/>
      <c r="EEH269" s="0"/>
      <c r="EEI269" s="0"/>
      <c r="EEJ269" s="0"/>
      <c r="EEK269" s="0"/>
      <c r="EEL269" s="0"/>
      <c r="EEM269" s="0"/>
      <c r="EEN269" s="0"/>
      <c r="EEO269" s="0"/>
      <c r="EEP269" s="0"/>
      <c r="EEQ269" s="0"/>
      <c r="EER269" s="0"/>
      <c r="EES269" s="0"/>
      <c r="EET269" s="0"/>
      <c r="EEU269" s="0"/>
      <c r="EEV269" s="0"/>
      <c r="EEW269" s="0"/>
      <c r="EEX269" s="0"/>
      <c r="EEY269" s="0"/>
      <c r="EEZ269" s="0"/>
      <c r="EFA269" s="0"/>
      <c r="EFB269" s="0"/>
      <c r="EFC269" s="0"/>
      <c r="EFD269" s="0"/>
      <c r="EFE269" s="0"/>
      <c r="EFF269" s="0"/>
      <c r="EFG269" s="0"/>
      <c r="EFH269" s="0"/>
      <c r="EFI269" s="0"/>
      <c r="EFJ269" s="0"/>
      <c r="EFK269" s="0"/>
      <c r="EFL269" s="0"/>
      <c r="EFM269" s="0"/>
      <c r="EFN269" s="0"/>
      <c r="EFO269" s="0"/>
      <c r="EFP269" s="0"/>
      <c r="EFQ269" s="0"/>
      <c r="EFR269" s="0"/>
      <c r="EFS269" s="0"/>
      <c r="EFT269" s="0"/>
      <c r="EFU269" s="0"/>
      <c r="EFV269" s="0"/>
      <c r="EFW269" s="0"/>
      <c r="EFX269" s="0"/>
      <c r="EFY269" s="0"/>
      <c r="EFZ269" s="0"/>
      <c r="EGA269" s="0"/>
      <c r="EGB269" s="0"/>
      <c r="EGC269" s="0"/>
      <c r="EGD269" s="0"/>
      <c r="EGE269" s="0"/>
      <c r="EGF269" s="0"/>
      <c r="EGG269" s="0"/>
      <c r="EGH269" s="0"/>
      <c r="EGI269" s="0"/>
      <c r="EGJ269" s="0"/>
      <c r="EGK269" s="0"/>
      <c r="EGL269" s="0"/>
      <c r="EGM269" s="0"/>
      <c r="EGN269" s="0"/>
      <c r="EGO269" s="0"/>
      <c r="EGP269" s="0"/>
      <c r="EGQ269" s="0"/>
      <c r="EGR269" s="0"/>
      <c r="EGS269" s="0"/>
      <c r="EGT269" s="0"/>
      <c r="EGU269" s="0"/>
      <c r="EGV269" s="0"/>
      <c r="EGW269" s="0"/>
      <c r="EGX269" s="0"/>
      <c r="EGY269" s="0"/>
      <c r="EGZ269" s="0"/>
      <c r="EHA269" s="0"/>
      <c r="EHB269" s="0"/>
      <c r="EHC269" s="0"/>
      <c r="EHD269" s="0"/>
      <c r="EHE269" s="0"/>
      <c r="EHF269" s="0"/>
      <c r="EHG269" s="0"/>
      <c r="EHH269" s="0"/>
      <c r="EHI269" s="0"/>
      <c r="EHJ269" s="0"/>
      <c r="EHK269" s="0"/>
      <c r="EHL269" s="0"/>
      <c r="EHM269" s="0"/>
      <c r="EHN269" s="0"/>
      <c r="EHO269" s="0"/>
      <c r="EHP269" s="0"/>
      <c r="EHQ269" s="0"/>
      <c r="EHR269" s="0"/>
      <c r="EHS269" s="0"/>
      <c r="EHT269" s="0"/>
      <c r="EHU269" s="0"/>
      <c r="EHV269" s="0"/>
      <c r="EHW269" s="0"/>
      <c r="EHX269" s="0"/>
      <c r="EHY269" s="0"/>
      <c r="EHZ269" s="0"/>
      <c r="EIA269" s="0"/>
      <c r="EIB269" s="0"/>
      <c r="EIC269" s="0"/>
      <c r="EID269" s="0"/>
      <c r="EIE269" s="0"/>
      <c r="EIF269" s="0"/>
      <c r="EIG269" s="0"/>
      <c r="EIH269" s="0"/>
      <c r="EII269" s="0"/>
      <c r="EIJ269" s="0"/>
      <c r="EIK269" s="0"/>
      <c r="EIL269" s="0"/>
      <c r="EIM269" s="0"/>
      <c r="EIN269" s="0"/>
      <c r="EIO269" s="0"/>
      <c r="EIP269" s="0"/>
      <c r="EIQ269" s="0"/>
      <c r="EIR269" s="0"/>
      <c r="EIS269" s="0"/>
      <c r="EIT269" s="0"/>
      <c r="EIU269" s="0"/>
      <c r="EIV269" s="0"/>
      <c r="EIW269" s="0"/>
      <c r="EIX269" s="0"/>
      <c r="EIY269" s="0"/>
      <c r="EIZ269" s="0"/>
      <c r="EJA269" s="0"/>
      <c r="EJB269" s="0"/>
      <c r="EJC269" s="0"/>
      <c r="EJD269" s="0"/>
      <c r="EJE269" s="0"/>
      <c r="EJF269" s="0"/>
      <c r="EJG269" s="0"/>
      <c r="EJH269" s="0"/>
      <c r="EJI269" s="0"/>
      <c r="EJJ269" s="0"/>
      <c r="EJK269" s="0"/>
      <c r="EJL269" s="0"/>
      <c r="EJM269" s="0"/>
      <c r="EJN269" s="0"/>
      <c r="EJO269" s="0"/>
      <c r="EJP269" s="0"/>
      <c r="EJQ269" s="0"/>
      <c r="EJR269" s="0"/>
      <c r="EJS269" s="0"/>
      <c r="EJT269" s="0"/>
      <c r="EJU269" s="0"/>
      <c r="EJV269" s="0"/>
      <c r="EJW269" s="0"/>
      <c r="EJX269" s="0"/>
      <c r="EJY269" s="0"/>
      <c r="EJZ269" s="0"/>
      <c r="EKA269" s="0"/>
      <c r="EKB269" s="0"/>
      <c r="EKC269" s="0"/>
      <c r="EKD269" s="0"/>
      <c r="EKE269" s="0"/>
      <c r="EKF269" s="0"/>
      <c r="EKG269" s="0"/>
      <c r="EKH269" s="0"/>
      <c r="EKI269" s="0"/>
      <c r="EKJ269" s="0"/>
      <c r="EKK269" s="0"/>
      <c r="EKL269" s="0"/>
      <c r="EKM269" s="0"/>
      <c r="EKN269" s="0"/>
      <c r="EKO269" s="0"/>
      <c r="EKP269" s="0"/>
      <c r="EKQ269" s="0"/>
      <c r="EKR269" s="0"/>
      <c r="EKS269" s="0"/>
      <c r="EKT269" s="0"/>
      <c r="EKU269" s="0"/>
      <c r="EKV269" s="0"/>
      <c r="EKW269" s="0"/>
      <c r="EKX269" s="0"/>
      <c r="EKY269" s="0"/>
      <c r="EKZ269" s="0"/>
      <c r="ELA269" s="0"/>
      <c r="ELB269" s="0"/>
      <c r="ELC269" s="0"/>
      <c r="ELD269" s="0"/>
      <c r="ELE269" s="0"/>
      <c r="ELF269" s="0"/>
      <c r="ELG269" s="0"/>
      <c r="ELH269" s="0"/>
      <c r="ELI269" s="0"/>
      <c r="ELJ269" s="0"/>
      <c r="ELK269" s="0"/>
      <c r="ELL269" s="0"/>
      <c r="ELM269" s="0"/>
      <c r="ELN269" s="0"/>
      <c r="ELO269" s="0"/>
      <c r="ELP269" s="0"/>
      <c r="ELQ269" s="0"/>
      <c r="ELR269" s="0"/>
      <c r="ELS269" s="0"/>
      <c r="ELT269" s="0"/>
      <c r="ELU269" s="0"/>
      <c r="ELV269" s="0"/>
      <c r="ELW269" s="0"/>
      <c r="ELX269" s="0"/>
      <c r="ELY269" s="0"/>
      <c r="ELZ269" s="0"/>
      <c r="EMA269" s="0"/>
      <c r="EMB269" s="0"/>
      <c r="EMC269" s="0"/>
      <c r="EMD269" s="0"/>
      <c r="EME269" s="0"/>
      <c r="EMF269" s="0"/>
      <c r="EMG269" s="0"/>
      <c r="EMH269" s="0"/>
      <c r="EMI269" s="0"/>
      <c r="EMJ269" s="0"/>
      <c r="EMK269" s="0"/>
      <c r="EML269" s="0"/>
      <c r="EMM269" s="0"/>
      <c r="EMN269" s="0"/>
      <c r="EMO269" s="0"/>
      <c r="EMP269" s="0"/>
      <c r="EMQ269" s="0"/>
      <c r="EMR269" s="0"/>
      <c r="EMS269" s="0"/>
      <c r="EMT269" s="0"/>
      <c r="EMU269" s="0"/>
      <c r="EMV269" s="0"/>
      <c r="EMW269" s="0"/>
      <c r="EMX269" s="0"/>
      <c r="EMY269" s="0"/>
      <c r="EMZ269" s="0"/>
      <c r="ENA269" s="0"/>
      <c r="ENB269" s="0"/>
      <c r="ENC269" s="0"/>
      <c r="END269" s="0"/>
      <c r="ENE269" s="0"/>
      <c r="ENF269" s="0"/>
      <c r="ENG269" s="0"/>
      <c r="ENH269" s="0"/>
      <c r="ENI269" s="0"/>
      <c r="ENJ269" s="0"/>
      <c r="ENK269" s="0"/>
      <c r="ENL269" s="0"/>
      <c r="ENM269" s="0"/>
      <c r="ENN269" s="0"/>
      <c r="ENO269" s="0"/>
      <c r="ENP269" s="0"/>
      <c r="ENQ269" s="0"/>
      <c r="ENR269" s="0"/>
      <c r="ENS269" s="0"/>
      <c r="ENT269" s="0"/>
      <c r="ENU269" s="0"/>
      <c r="ENV269" s="0"/>
      <c r="ENW269" s="0"/>
      <c r="ENX269" s="0"/>
      <c r="ENY269" s="0"/>
      <c r="ENZ269" s="0"/>
      <c r="EOA269" s="0"/>
      <c r="EOB269" s="0"/>
      <c r="EOC269" s="0"/>
      <c r="EOD269" s="0"/>
      <c r="EOE269" s="0"/>
      <c r="EOF269" s="0"/>
      <c r="EOG269" s="0"/>
      <c r="EOH269" s="0"/>
      <c r="EOI269" s="0"/>
      <c r="EOJ269" s="0"/>
      <c r="EOK269" s="0"/>
      <c r="EOL269" s="0"/>
      <c r="EOM269" s="0"/>
      <c r="EON269" s="0"/>
      <c r="EOO269" s="0"/>
      <c r="EOP269" s="0"/>
      <c r="EOQ269" s="0"/>
      <c r="EOR269" s="0"/>
      <c r="EOS269" s="0"/>
      <c r="EOT269" s="0"/>
      <c r="EOU269" s="0"/>
      <c r="EOV269" s="0"/>
      <c r="EOW269" s="0"/>
      <c r="EOX269" s="0"/>
      <c r="EOY269" s="0"/>
      <c r="EOZ269" s="0"/>
      <c r="EPA269" s="0"/>
      <c r="EPB269" s="0"/>
      <c r="EPC269" s="0"/>
      <c r="EPD269" s="0"/>
      <c r="EPE269" s="0"/>
      <c r="EPF269" s="0"/>
      <c r="EPG269" s="0"/>
      <c r="EPH269" s="0"/>
      <c r="EPI269" s="0"/>
      <c r="EPJ269" s="0"/>
      <c r="EPK269" s="0"/>
      <c r="EPL269" s="0"/>
      <c r="EPM269" s="0"/>
      <c r="EPN269" s="0"/>
      <c r="EPO269" s="0"/>
      <c r="EPP269" s="0"/>
      <c r="EPQ269" s="0"/>
      <c r="EPR269" s="0"/>
      <c r="EPS269" s="0"/>
      <c r="EPT269" s="0"/>
      <c r="EPU269" s="0"/>
      <c r="EPV269" s="0"/>
      <c r="EPW269" s="0"/>
      <c r="EPX269" s="0"/>
      <c r="EPY269" s="0"/>
      <c r="EPZ269" s="0"/>
      <c r="EQA269" s="0"/>
      <c r="EQB269" s="0"/>
      <c r="EQC269" s="0"/>
      <c r="EQD269" s="0"/>
      <c r="EQE269" s="0"/>
      <c r="EQF269" s="0"/>
      <c r="EQG269" s="0"/>
      <c r="EQH269" s="0"/>
      <c r="EQI269" s="0"/>
      <c r="EQJ269" s="0"/>
      <c r="EQK269" s="0"/>
      <c r="EQL269" s="0"/>
      <c r="EQM269" s="0"/>
      <c r="EQN269" s="0"/>
      <c r="EQO269" s="0"/>
      <c r="EQP269" s="0"/>
      <c r="EQQ269" s="0"/>
      <c r="EQR269" s="0"/>
      <c r="EQS269" s="0"/>
      <c r="EQT269" s="0"/>
      <c r="EQU269" s="0"/>
      <c r="EQV269" s="0"/>
      <c r="EQW269" s="0"/>
      <c r="EQX269" s="0"/>
      <c r="EQY269" s="0"/>
      <c r="EQZ269" s="0"/>
      <c r="ERA269" s="0"/>
      <c r="ERB269" s="0"/>
      <c r="ERC269" s="0"/>
      <c r="ERD269" s="0"/>
      <c r="ERE269" s="0"/>
      <c r="ERF269" s="0"/>
      <c r="ERG269" s="0"/>
      <c r="ERH269" s="0"/>
      <c r="ERI269" s="0"/>
      <c r="ERJ269" s="0"/>
      <c r="ERK269" s="0"/>
      <c r="ERL269" s="0"/>
      <c r="ERM269" s="0"/>
      <c r="ERN269" s="0"/>
      <c r="ERO269" s="0"/>
      <c r="ERP269" s="0"/>
      <c r="ERQ269" s="0"/>
      <c r="ERR269" s="0"/>
      <c r="ERS269" s="0"/>
      <c r="ERT269" s="0"/>
      <c r="ERU269" s="0"/>
      <c r="ERV269" s="0"/>
      <c r="ERW269" s="0"/>
      <c r="ERX269" s="0"/>
      <c r="ERY269" s="0"/>
      <c r="ERZ269" s="0"/>
      <c r="ESA269" s="0"/>
      <c r="ESB269" s="0"/>
      <c r="ESC269" s="0"/>
      <c r="ESD269" s="0"/>
      <c r="ESE269" s="0"/>
      <c r="ESF269" s="0"/>
      <c r="ESG269" s="0"/>
      <c r="ESH269" s="0"/>
      <c r="ESI269" s="0"/>
      <c r="ESJ269" s="0"/>
      <c r="ESK269" s="0"/>
      <c r="ESL269" s="0"/>
      <c r="ESM269" s="0"/>
      <c r="ESN269" s="0"/>
      <c r="ESO269" s="0"/>
      <c r="ESP269" s="0"/>
      <c r="ESQ269" s="0"/>
      <c r="ESR269" s="0"/>
      <c r="ESS269" s="0"/>
      <c r="EST269" s="0"/>
      <c r="ESU269" s="0"/>
      <c r="ESV269" s="0"/>
      <c r="ESW269" s="0"/>
      <c r="ESX269" s="0"/>
      <c r="ESY269" s="0"/>
      <c r="ESZ269" s="0"/>
      <c r="ETA269" s="0"/>
      <c r="ETB269" s="0"/>
      <c r="ETC269" s="0"/>
      <c r="ETD269" s="0"/>
      <c r="ETE269" s="0"/>
      <c r="ETF269" s="0"/>
      <c r="ETG269" s="0"/>
      <c r="ETH269" s="0"/>
      <c r="ETI269" s="0"/>
      <c r="ETJ269" s="0"/>
      <c r="ETK269" s="0"/>
      <c r="ETL269" s="0"/>
      <c r="ETM269" s="0"/>
      <c r="ETN269" s="0"/>
      <c r="ETO269" s="0"/>
      <c r="ETP269" s="0"/>
      <c r="ETQ269" s="0"/>
      <c r="ETR269" s="0"/>
      <c r="ETS269" s="0"/>
      <c r="ETT269" s="0"/>
      <c r="ETU269" s="0"/>
      <c r="ETV269" s="0"/>
      <c r="ETW269" s="0"/>
      <c r="ETX269" s="0"/>
      <c r="ETY269" s="0"/>
      <c r="ETZ269" s="0"/>
      <c r="EUA269" s="0"/>
      <c r="EUB269" s="0"/>
      <c r="EUC269" s="0"/>
      <c r="EUD269" s="0"/>
      <c r="EUE269" s="0"/>
      <c r="EUF269" s="0"/>
      <c r="EUG269" s="0"/>
      <c r="EUH269" s="0"/>
      <c r="EUI269" s="0"/>
      <c r="EUJ269" s="0"/>
      <c r="EUK269" s="0"/>
      <c r="EUL269" s="0"/>
      <c r="EUM269" s="0"/>
      <c r="EUN269" s="0"/>
      <c r="EUO269" s="0"/>
      <c r="EUP269" s="0"/>
      <c r="EUQ269" s="0"/>
      <c r="EUR269" s="0"/>
      <c r="EUS269" s="0"/>
      <c r="EUT269" s="0"/>
      <c r="EUU269" s="0"/>
      <c r="EUV269" s="0"/>
      <c r="EUW269" s="0"/>
      <c r="EUX269" s="0"/>
      <c r="EUY269" s="0"/>
      <c r="EUZ269" s="0"/>
      <c r="EVA269" s="0"/>
      <c r="EVB269" s="0"/>
      <c r="EVC269" s="0"/>
      <c r="EVD269" s="0"/>
      <c r="EVE269" s="0"/>
      <c r="EVF269" s="0"/>
      <c r="EVG269" s="0"/>
      <c r="EVH269" s="0"/>
      <c r="EVI269" s="0"/>
      <c r="EVJ269" s="0"/>
      <c r="EVK269" s="0"/>
      <c r="EVL269" s="0"/>
      <c r="EVM269" s="0"/>
      <c r="EVN269" s="0"/>
      <c r="EVO269" s="0"/>
      <c r="EVP269" s="0"/>
      <c r="EVQ269" s="0"/>
      <c r="EVR269" s="0"/>
      <c r="EVS269" s="0"/>
      <c r="EVT269" s="0"/>
      <c r="EVU269" s="0"/>
      <c r="EVV269" s="0"/>
      <c r="EVW269" s="0"/>
      <c r="EVX269" s="0"/>
      <c r="EVY269" s="0"/>
      <c r="EVZ269" s="0"/>
      <c r="EWA269" s="0"/>
      <c r="EWB269" s="0"/>
      <c r="EWC269" s="0"/>
      <c r="EWD269" s="0"/>
      <c r="EWE269" s="0"/>
      <c r="EWF269" s="0"/>
      <c r="EWG269" s="0"/>
      <c r="EWH269" s="0"/>
      <c r="EWI269" s="0"/>
      <c r="EWJ269" s="0"/>
      <c r="EWK269" s="0"/>
      <c r="EWL269" s="0"/>
      <c r="EWM269" s="0"/>
      <c r="EWN269" s="0"/>
      <c r="EWO269" s="0"/>
      <c r="EWP269" s="0"/>
      <c r="EWQ269" s="0"/>
      <c r="EWR269" s="0"/>
      <c r="EWS269" s="0"/>
      <c r="EWT269" s="0"/>
      <c r="EWU269" s="0"/>
      <c r="EWV269" s="0"/>
      <c r="EWW269" s="0"/>
      <c r="EWX269" s="0"/>
      <c r="EWY269" s="0"/>
      <c r="EWZ269" s="0"/>
      <c r="EXA269" s="0"/>
      <c r="EXB269" s="0"/>
      <c r="EXC269" s="0"/>
      <c r="EXD269" s="0"/>
      <c r="EXE269" s="0"/>
      <c r="EXF269" s="0"/>
      <c r="EXG269" s="0"/>
      <c r="EXH269" s="0"/>
      <c r="EXI269" s="0"/>
      <c r="EXJ269" s="0"/>
      <c r="EXK269" s="0"/>
      <c r="EXL269" s="0"/>
      <c r="EXM269" s="0"/>
      <c r="EXN269" s="0"/>
      <c r="EXO269" s="0"/>
      <c r="EXP269" s="0"/>
      <c r="EXQ269" s="0"/>
      <c r="EXR269" s="0"/>
      <c r="EXS269" s="0"/>
      <c r="EXT269" s="0"/>
      <c r="EXU269" s="0"/>
      <c r="EXV269" s="0"/>
      <c r="EXW269" s="0"/>
      <c r="EXX269" s="0"/>
      <c r="EXY269" s="0"/>
      <c r="EXZ269" s="0"/>
      <c r="EYA269" s="0"/>
      <c r="EYB269" s="0"/>
      <c r="EYC269" s="0"/>
      <c r="EYD269" s="0"/>
      <c r="EYE269" s="0"/>
      <c r="EYF269" s="0"/>
      <c r="EYG269" s="0"/>
      <c r="EYH269" s="0"/>
      <c r="EYI269" s="0"/>
      <c r="EYJ269" s="0"/>
      <c r="EYK269" s="0"/>
      <c r="EYL269" s="0"/>
      <c r="EYM269" s="0"/>
      <c r="EYN269" s="0"/>
      <c r="EYO269" s="0"/>
      <c r="EYP269" s="0"/>
      <c r="EYQ269" s="0"/>
      <c r="EYR269" s="0"/>
      <c r="EYS269" s="0"/>
      <c r="EYT269" s="0"/>
      <c r="EYU269" s="0"/>
      <c r="EYV269" s="0"/>
      <c r="EYW269" s="0"/>
      <c r="EYX269" s="0"/>
      <c r="EYY269" s="0"/>
      <c r="EYZ269" s="0"/>
      <c r="EZA269" s="0"/>
      <c r="EZB269" s="0"/>
      <c r="EZC269" s="0"/>
      <c r="EZD269" s="0"/>
      <c r="EZE269" s="0"/>
      <c r="EZF269" s="0"/>
      <c r="EZG269" s="0"/>
      <c r="EZH269" s="0"/>
      <c r="EZI269" s="0"/>
      <c r="EZJ269" s="0"/>
      <c r="EZK269" s="0"/>
      <c r="EZL269" s="0"/>
      <c r="EZM269" s="0"/>
      <c r="EZN269" s="0"/>
      <c r="EZO269" s="0"/>
      <c r="EZP269" s="0"/>
      <c r="EZQ269" s="0"/>
      <c r="EZR269" s="0"/>
      <c r="EZS269" s="0"/>
      <c r="EZT269" s="0"/>
      <c r="EZU269" s="0"/>
      <c r="EZV269" s="0"/>
      <c r="EZW269" s="0"/>
      <c r="EZX269" s="0"/>
      <c r="EZY269" s="0"/>
      <c r="EZZ269" s="0"/>
      <c r="FAA269" s="0"/>
      <c r="FAB269" s="0"/>
      <c r="FAC269" s="0"/>
      <c r="FAD269" s="0"/>
      <c r="FAE269" s="0"/>
      <c r="FAF269" s="0"/>
      <c r="FAG269" s="0"/>
      <c r="FAH269" s="0"/>
      <c r="FAI269" s="0"/>
      <c r="FAJ269" s="0"/>
      <c r="FAK269" s="0"/>
      <c r="FAL269" s="0"/>
      <c r="FAM269" s="0"/>
      <c r="FAN269" s="0"/>
      <c r="FAO269" s="0"/>
      <c r="FAP269" s="0"/>
      <c r="FAQ269" s="0"/>
      <c r="FAR269" s="0"/>
      <c r="FAS269" s="0"/>
      <c r="FAT269" s="0"/>
      <c r="FAU269" s="0"/>
      <c r="FAV269" s="0"/>
      <c r="FAW269" s="0"/>
      <c r="FAX269" s="0"/>
      <c r="FAY269" s="0"/>
      <c r="FAZ269" s="0"/>
      <c r="FBA269" s="0"/>
      <c r="FBB269" s="0"/>
      <c r="FBC269" s="0"/>
      <c r="FBD269" s="0"/>
      <c r="FBE269" s="0"/>
      <c r="FBF269" s="0"/>
      <c r="FBG269" s="0"/>
      <c r="FBH269" s="0"/>
      <c r="FBI269" s="0"/>
      <c r="FBJ269" s="0"/>
      <c r="FBK269" s="0"/>
      <c r="FBL269" s="0"/>
      <c r="FBM269" s="0"/>
      <c r="FBN269" s="0"/>
      <c r="FBO269" s="0"/>
      <c r="FBP269" s="0"/>
      <c r="FBQ269" s="0"/>
      <c r="FBR269" s="0"/>
      <c r="FBS269" s="0"/>
      <c r="FBT269" s="0"/>
      <c r="FBU269" s="0"/>
      <c r="FBV269" s="0"/>
      <c r="FBW269" s="0"/>
      <c r="FBX269" s="0"/>
      <c r="FBY269" s="0"/>
      <c r="FBZ269" s="0"/>
      <c r="FCA269" s="0"/>
      <c r="FCB269" s="0"/>
      <c r="FCC269" s="0"/>
      <c r="FCD269" s="0"/>
      <c r="FCE269" s="0"/>
      <c r="FCF269" s="0"/>
      <c r="FCG269" s="0"/>
      <c r="FCH269" s="0"/>
      <c r="FCI269" s="0"/>
      <c r="FCJ269" s="0"/>
      <c r="FCK269" s="0"/>
      <c r="FCL269" s="0"/>
      <c r="FCM269" s="0"/>
      <c r="FCN269" s="0"/>
      <c r="FCO269" s="0"/>
      <c r="FCP269" s="0"/>
      <c r="FCQ269" s="0"/>
      <c r="FCR269" s="0"/>
      <c r="FCS269" s="0"/>
      <c r="FCT269" s="0"/>
      <c r="FCU269" s="0"/>
      <c r="FCV269" s="0"/>
      <c r="FCW269" s="0"/>
      <c r="FCX269" s="0"/>
      <c r="FCY269" s="0"/>
      <c r="FCZ269" s="0"/>
      <c r="FDA269" s="0"/>
      <c r="FDB269" s="0"/>
      <c r="FDC269" s="0"/>
      <c r="FDD269" s="0"/>
      <c r="FDE269" s="0"/>
      <c r="FDF269" s="0"/>
      <c r="FDG269" s="0"/>
      <c r="FDH269" s="0"/>
      <c r="FDI269" s="0"/>
      <c r="FDJ269" s="0"/>
      <c r="FDK269" s="0"/>
      <c r="FDL269" s="0"/>
      <c r="FDM269" s="0"/>
      <c r="FDN269" s="0"/>
      <c r="FDO269" s="0"/>
      <c r="FDP269" s="0"/>
      <c r="FDQ269" s="0"/>
      <c r="FDR269" s="0"/>
      <c r="FDS269" s="0"/>
      <c r="FDT269" s="0"/>
      <c r="FDU269" s="0"/>
      <c r="FDV269" s="0"/>
      <c r="FDW269" s="0"/>
      <c r="FDX269" s="0"/>
      <c r="FDY269" s="0"/>
      <c r="FDZ269" s="0"/>
      <c r="FEA269" s="0"/>
      <c r="FEB269" s="0"/>
      <c r="FEC269" s="0"/>
      <c r="FED269" s="0"/>
      <c r="FEE269" s="0"/>
      <c r="FEF269" s="0"/>
      <c r="FEG269" s="0"/>
      <c r="FEH269" s="0"/>
      <c r="FEI269" s="0"/>
      <c r="FEJ269" s="0"/>
      <c r="FEK269" s="0"/>
      <c r="FEL269" s="0"/>
      <c r="FEM269" s="0"/>
      <c r="FEN269" s="0"/>
      <c r="FEO269" s="0"/>
      <c r="FEP269" s="0"/>
      <c r="FEQ269" s="0"/>
      <c r="FER269" s="0"/>
      <c r="FES269" s="0"/>
      <c r="FET269" s="0"/>
      <c r="FEU269" s="0"/>
      <c r="FEV269" s="0"/>
      <c r="FEW269" s="0"/>
      <c r="FEX269" s="0"/>
      <c r="FEY269" s="0"/>
      <c r="FEZ269" s="0"/>
      <c r="FFA269" s="0"/>
      <c r="FFB269" s="0"/>
      <c r="FFC269" s="0"/>
      <c r="FFD269" s="0"/>
      <c r="FFE269" s="0"/>
      <c r="FFF269" s="0"/>
      <c r="FFG269" s="0"/>
      <c r="FFH269" s="0"/>
      <c r="FFI269" s="0"/>
      <c r="FFJ269" s="0"/>
      <c r="FFK269" s="0"/>
      <c r="FFL269" s="0"/>
      <c r="FFM269" s="0"/>
      <c r="FFN269" s="0"/>
      <c r="FFO269" s="0"/>
      <c r="FFP269" s="0"/>
      <c r="FFQ269" s="0"/>
      <c r="FFR269" s="0"/>
      <c r="FFS269" s="0"/>
      <c r="FFT269" s="0"/>
      <c r="FFU269" s="0"/>
      <c r="FFV269" s="0"/>
      <c r="FFW269" s="0"/>
      <c r="FFX269" s="0"/>
      <c r="FFY269" s="0"/>
      <c r="FFZ269" s="0"/>
      <c r="FGA269" s="0"/>
      <c r="FGB269" s="0"/>
      <c r="FGC269" s="0"/>
      <c r="FGD269" s="0"/>
      <c r="FGE269" s="0"/>
      <c r="FGF269" s="0"/>
      <c r="FGG269" s="0"/>
      <c r="FGH269" s="0"/>
      <c r="FGI269" s="0"/>
      <c r="FGJ269" s="0"/>
      <c r="FGK269" s="0"/>
      <c r="FGL269" s="0"/>
      <c r="FGM269" s="0"/>
      <c r="FGN269" s="0"/>
      <c r="FGO269" s="0"/>
      <c r="FGP269" s="0"/>
      <c r="FGQ269" s="0"/>
      <c r="FGR269" s="0"/>
      <c r="FGS269" s="0"/>
      <c r="FGT269" s="0"/>
      <c r="FGU269" s="0"/>
      <c r="FGV269" s="0"/>
      <c r="FGW269" s="0"/>
      <c r="FGX269" s="0"/>
      <c r="FGY269" s="0"/>
      <c r="FGZ269" s="0"/>
      <c r="FHA269" s="0"/>
      <c r="FHB269" s="0"/>
      <c r="FHC269" s="0"/>
      <c r="FHD269" s="0"/>
      <c r="FHE269" s="0"/>
      <c r="FHF269" s="0"/>
      <c r="FHG269" s="0"/>
      <c r="FHH269" s="0"/>
      <c r="FHI269" s="0"/>
      <c r="FHJ269" s="0"/>
      <c r="FHK269" s="0"/>
      <c r="FHL269" s="0"/>
      <c r="FHM269" s="0"/>
      <c r="FHN269" s="0"/>
      <c r="FHO269" s="0"/>
      <c r="FHP269" s="0"/>
      <c r="FHQ269" s="0"/>
      <c r="FHR269" s="0"/>
      <c r="FHS269" s="0"/>
      <c r="FHT269" s="0"/>
      <c r="FHU269" s="0"/>
      <c r="FHV269" s="0"/>
      <c r="FHW269" s="0"/>
      <c r="FHX269" s="0"/>
      <c r="FHY269" s="0"/>
      <c r="FHZ269" s="0"/>
      <c r="FIA269" s="0"/>
      <c r="FIB269" s="0"/>
      <c r="FIC269" s="0"/>
      <c r="FID269" s="0"/>
      <c r="FIE269" s="0"/>
      <c r="FIF269" s="0"/>
      <c r="FIG269" s="0"/>
      <c r="FIH269" s="0"/>
      <c r="FII269" s="0"/>
      <c r="FIJ269" s="0"/>
      <c r="FIK269" s="0"/>
      <c r="FIL269" s="0"/>
      <c r="FIM269" s="0"/>
      <c r="FIN269" s="0"/>
      <c r="FIO269" s="0"/>
      <c r="FIP269" s="0"/>
      <c r="FIQ269" s="0"/>
      <c r="FIR269" s="0"/>
      <c r="FIS269" s="0"/>
      <c r="FIT269" s="0"/>
      <c r="FIU269" s="0"/>
      <c r="FIV269" s="0"/>
      <c r="FIW269" s="0"/>
      <c r="FIX269" s="0"/>
      <c r="FIY269" s="0"/>
      <c r="FIZ269" s="0"/>
      <c r="FJA269" s="0"/>
      <c r="FJB269" s="0"/>
      <c r="FJC269" s="0"/>
      <c r="FJD269" s="0"/>
      <c r="FJE269" s="0"/>
      <c r="FJF269" s="0"/>
      <c r="FJG269" s="0"/>
      <c r="FJH269" s="0"/>
      <c r="FJI269" s="0"/>
      <c r="FJJ269" s="0"/>
      <c r="FJK269" s="0"/>
      <c r="FJL269" s="0"/>
      <c r="FJM269" s="0"/>
      <c r="FJN269" s="0"/>
      <c r="FJO269" s="0"/>
      <c r="FJP269" s="0"/>
      <c r="FJQ269" s="0"/>
      <c r="FJR269" s="0"/>
      <c r="FJS269" s="0"/>
      <c r="FJT269" s="0"/>
      <c r="FJU269" s="0"/>
      <c r="FJV269" s="0"/>
      <c r="FJW269" s="0"/>
      <c r="FJX269" s="0"/>
      <c r="FJY269" s="0"/>
      <c r="FJZ269" s="0"/>
      <c r="FKA269" s="0"/>
      <c r="FKB269" s="0"/>
      <c r="FKC269" s="0"/>
      <c r="FKD269" s="0"/>
      <c r="FKE269" s="0"/>
      <c r="FKF269" s="0"/>
      <c r="FKG269" s="0"/>
      <c r="FKH269" s="0"/>
      <c r="FKI269" s="0"/>
      <c r="FKJ269" s="0"/>
      <c r="FKK269" s="0"/>
      <c r="FKL269" s="0"/>
      <c r="FKM269" s="0"/>
      <c r="FKN269" s="0"/>
      <c r="FKO269" s="0"/>
      <c r="FKP269" s="0"/>
      <c r="FKQ269" s="0"/>
      <c r="FKR269" s="0"/>
      <c r="FKS269" s="0"/>
      <c r="FKT269" s="0"/>
      <c r="FKU269" s="0"/>
      <c r="FKV269" s="0"/>
      <c r="FKW269" s="0"/>
      <c r="FKX269" s="0"/>
      <c r="FKY269" s="0"/>
      <c r="FKZ269" s="0"/>
      <c r="FLA269" s="0"/>
      <c r="FLB269" s="0"/>
      <c r="FLC269" s="0"/>
      <c r="FLD269" s="0"/>
      <c r="FLE269" s="0"/>
      <c r="FLF269" s="0"/>
      <c r="FLG269" s="0"/>
      <c r="FLH269" s="0"/>
      <c r="FLI269" s="0"/>
      <c r="FLJ269" s="0"/>
      <c r="FLK269" s="0"/>
      <c r="FLL269" s="0"/>
      <c r="FLM269" s="0"/>
      <c r="FLN269" s="0"/>
      <c r="FLO269" s="0"/>
      <c r="FLP269" s="0"/>
      <c r="FLQ269" s="0"/>
      <c r="FLR269" s="0"/>
      <c r="FLS269" s="0"/>
      <c r="FLT269" s="0"/>
      <c r="FLU269" s="0"/>
      <c r="FLV269" s="0"/>
      <c r="FLW269" s="0"/>
      <c r="FLX269" s="0"/>
      <c r="FLY269" s="0"/>
      <c r="FLZ269" s="0"/>
      <c r="FMA269" s="0"/>
      <c r="FMB269" s="0"/>
      <c r="FMC269" s="0"/>
      <c r="FMD269" s="0"/>
      <c r="FME269" s="0"/>
      <c r="FMF269" s="0"/>
      <c r="FMG269" s="0"/>
      <c r="FMH269" s="0"/>
      <c r="FMI269" s="0"/>
      <c r="FMJ269" s="0"/>
      <c r="FMK269" s="0"/>
      <c r="FML269" s="0"/>
      <c r="FMM269" s="0"/>
      <c r="FMN269" s="0"/>
      <c r="FMO269" s="0"/>
      <c r="FMP269" s="0"/>
      <c r="FMQ269" s="0"/>
      <c r="FMR269" s="0"/>
      <c r="FMS269" s="0"/>
      <c r="FMT269" s="0"/>
      <c r="FMU269" s="0"/>
      <c r="FMV269" s="0"/>
      <c r="FMW269" s="0"/>
      <c r="FMX269" s="0"/>
      <c r="FMY269" s="0"/>
      <c r="FMZ269" s="0"/>
      <c r="FNA269" s="0"/>
      <c r="FNB269" s="0"/>
      <c r="FNC269" s="0"/>
      <c r="FND269" s="0"/>
      <c r="FNE269" s="0"/>
      <c r="FNF269" s="0"/>
      <c r="FNG269" s="0"/>
      <c r="FNH269" s="0"/>
      <c r="FNI269" s="0"/>
      <c r="FNJ269" s="0"/>
      <c r="FNK269" s="0"/>
      <c r="FNL269" s="0"/>
      <c r="FNM269" s="0"/>
      <c r="FNN269" s="0"/>
      <c r="FNO269" s="0"/>
      <c r="FNP269" s="0"/>
      <c r="FNQ269" s="0"/>
      <c r="FNR269" s="0"/>
      <c r="FNS269" s="0"/>
      <c r="FNT269" s="0"/>
      <c r="FNU269" s="0"/>
      <c r="FNV269" s="0"/>
      <c r="FNW269" s="0"/>
      <c r="FNX269" s="0"/>
      <c r="FNY269" s="0"/>
      <c r="FNZ269" s="0"/>
      <c r="FOA269" s="0"/>
      <c r="FOB269" s="0"/>
      <c r="FOC269" s="0"/>
      <c r="FOD269" s="0"/>
      <c r="FOE269" s="0"/>
      <c r="FOF269" s="0"/>
      <c r="FOG269" s="0"/>
      <c r="FOH269" s="0"/>
      <c r="FOI269" s="0"/>
      <c r="FOJ269" s="0"/>
      <c r="FOK269" s="0"/>
      <c r="FOL269" s="0"/>
      <c r="FOM269" s="0"/>
      <c r="FON269" s="0"/>
      <c r="FOO269" s="0"/>
      <c r="FOP269" s="0"/>
      <c r="FOQ269" s="0"/>
      <c r="FOR269" s="0"/>
      <c r="FOS269" s="0"/>
      <c r="FOT269" s="0"/>
      <c r="FOU269" s="0"/>
      <c r="FOV269" s="0"/>
      <c r="FOW269" s="0"/>
      <c r="FOX269" s="0"/>
      <c r="FOY269" s="0"/>
      <c r="FOZ269" s="0"/>
      <c r="FPA269" s="0"/>
      <c r="FPB269" s="0"/>
      <c r="FPC269" s="0"/>
      <c r="FPD269" s="0"/>
      <c r="FPE269" s="0"/>
      <c r="FPF269" s="0"/>
      <c r="FPG269" s="0"/>
      <c r="FPH269" s="0"/>
      <c r="FPI269" s="0"/>
      <c r="FPJ269" s="0"/>
      <c r="FPK269" s="0"/>
      <c r="FPL269" s="0"/>
      <c r="FPM269" s="0"/>
      <c r="FPN269" s="0"/>
      <c r="FPO269" s="0"/>
      <c r="FPP269" s="0"/>
      <c r="FPQ269" s="0"/>
      <c r="FPR269" s="0"/>
      <c r="FPS269" s="0"/>
      <c r="FPT269" s="0"/>
      <c r="FPU269" s="0"/>
      <c r="FPV269" s="0"/>
      <c r="FPW269" s="0"/>
      <c r="FPX269" s="0"/>
      <c r="FPY269" s="0"/>
      <c r="FPZ269" s="0"/>
      <c r="FQA269" s="0"/>
      <c r="FQB269" s="0"/>
      <c r="FQC269" s="0"/>
      <c r="FQD269" s="0"/>
      <c r="FQE269" s="0"/>
      <c r="FQF269" s="0"/>
      <c r="FQG269" s="0"/>
      <c r="FQH269" s="0"/>
      <c r="FQI269" s="0"/>
      <c r="FQJ269" s="0"/>
      <c r="FQK269" s="0"/>
      <c r="FQL269" s="0"/>
      <c r="FQM269" s="0"/>
      <c r="FQN269" s="0"/>
      <c r="FQO269" s="0"/>
      <c r="FQP269" s="0"/>
      <c r="FQQ269" s="0"/>
      <c r="FQR269" s="0"/>
      <c r="FQS269" s="0"/>
      <c r="FQT269" s="0"/>
      <c r="FQU269" s="0"/>
      <c r="FQV269" s="0"/>
      <c r="FQW269" s="0"/>
      <c r="FQX269" s="0"/>
      <c r="FQY269" s="0"/>
      <c r="FQZ269" s="0"/>
      <c r="FRA269" s="0"/>
      <c r="FRB269" s="0"/>
      <c r="FRC269" s="0"/>
      <c r="FRD269" s="0"/>
      <c r="FRE269" s="0"/>
      <c r="FRF269" s="0"/>
      <c r="FRG269" s="0"/>
      <c r="FRH269" s="0"/>
      <c r="FRI269" s="0"/>
      <c r="FRJ269" s="0"/>
      <c r="FRK269" s="0"/>
      <c r="FRL269" s="0"/>
      <c r="FRM269" s="0"/>
      <c r="FRN269" s="0"/>
      <c r="FRO269" s="0"/>
      <c r="FRP269" s="0"/>
      <c r="FRQ269" s="0"/>
      <c r="FRR269" s="0"/>
      <c r="FRS269" s="0"/>
      <c r="FRT269" s="0"/>
      <c r="FRU269" s="0"/>
      <c r="FRV269" s="0"/>
      <c r="FRW269" s="0"/>
      <c r="FRX269" s="0"/>
      <c r="FRY269" s="0"/>
      <c r="FRZ269" s="0"/>
      <c r="FSA269" s="0"/>
      <c r="FSB269" s="0"/>
      <c r="FSC269" s="0"/>
      <c r="FSD269" s="0"/>
      <c r="FSE269" s="0"/>
      <c r="FSF269" s="0"/>
      <c r="FSG269" s="0"/>
      <c r="FSH269" s="0"/>
      <c r="FSI269" s="0"/>
      <c r="FSJ269" s="0"/>
      <c r="FSK269" s="0"/>
      <c r="FSL269" s="0"/>
      <c r="FSM269" s="0"/>
      <c r="FSN269" s="0"/>
      <c r="FSO269" s="0"/>
      <c r="FSP269" s="0"/>
      <c r="FSQ269" s="0"/>
      <c r="FSR269" s="0"/>
      <c r="FSS269" s="0"/>
      <c r="FST269" s="0"/>
      <c r="FSU269" s="0"/>
      <c r="FSV269" s="0"/>
      <c r="FSW269" s="0"/>
      <c r="FSX269" s="0"/>
      <c r="FSY269" s="0"/>
      <c r="FSZ269" s="0"/>
      <c r="FTA269" s="0"/>
      <c r="FTB269" s="0"/>
      <c r="FTC269" s="0"/>
      <c r="FTD269" s="0"/>
      <c r="FTE269" s="0"/>
      <c r="FTF269" s="0"/>
      <c r="FTG269" s="0"/>
      <c r="FTH269" s="0"/>
      <c r="FTI269" s="0"/>
      <c r="FTJ269" s="0"/>
      <c r="FTK269" s="0"/>
      <c r="FTL269" s="0"/>
      <c r="FTM269" s="0"/>
      <c r="FTN269" s="0"/>
      <c r="FTO269" s="0"/>
      <c r="FTP269" s="0"/>
      <c r="FTQ269" s="0"/>
      <c r="FTR269" s="0"/>
      <c r="FTS269" s="0"/>
      <c r="FTT269" s="0"/>
      <c r="FTU269" s="0"/>
      <c r="FTV269" s="0"/>
      <c r="FTW269" s="0"/>
      <c r="FTX269" s="0"/>
      <c r="FTY269" s="0"/>
      <c r="FTZ269" s="0"/>
      <c r="FUA269" s="0"/>
      <c r="FUB269" s="0"/>
      <c r="FUC269" s="0"/>
      <c r="FUD269" s="0"/>
      <c r="FUE269" s="0"/>
      <c r="FUF269" s="0"/>
      <c r="FUG269" s="0"/>
      <c r="FUH269" s="0"/>
      <c r="FUI269" s="0"/>
      <c r="FUJ269" s="0"/>
      <c r="FUK269" s="0"/>
      <c r="FUL269" s="0"/>
      <c r="FUM269" s="0"/>
      <c r="FUN269" s="0"/>
      <c r="FUO269" s="0"/>
      <c r="FUP269" s="0"/>
      <c r="FUQ269" s="0"/>
      <c r="FUR269" s="0"/>
      <c r="FUS269" s="0"/>
      <c r="FUT269" s="0"/>
      <c r="FUU269" s="0"/>
      <c r="FUV269" s="0"/>
      <c r="FUW269" s="0"/>
      <c r="FUX269" s="0"/>
      <c r="FUY269" s="0"/>
      <c r="FUZ269" s="0"/>
      <c r="FVA269" s="0"/>
      <c r="FVB269" s="0"/>
      <c r="FVC269" s="0"/>
      <c r="FVD269" s="0"/>
      <c r="FVE269" s="0"/>
      <c r="FVF269" s="0"/>
      <c r="FVG269" s="0"/>
      <c r="FVH269" s="0"/>
      <c r="FVI269" s="0"/>
      <c r="FVJ269" s="0"/>
      <c r="FVK269" s="0"/>
      <c r="FVL269" s="0"/>
      <c r="FVM269" s="0"/>
      <c r="FVN269" s="0"/>
      <c r="FVO269" s="0"/>
      <c r="FVP269" s="0"/>
      <c r="FVQ269" s="0"/>
      <c r="FVR269" s="0"/>
      <c r="FVS269" s="0"/>
      <c r="FVT269" s="0"/>
      <c r="FVU269" s="0"/>
      <c r="FVV269" s="0"/>
      <c r="FVW269" s="0"/>
      <c r="FVX269" s="0"/>
      <c r="FVY269" s="0"/>
      <c r="FVZ269" s="0"/>
      <c r="FWA269" s="0"/>
      <c r="FWB269" s="0"/>
      <c r="FWC269" s="0"/>
      <c r="FWD269" s="0"/>
      <c r="FWE269" s="0"/>
      <c r="FWF269" s="0"/>
      <c r="FWG269" s="0"/>
      <c r="FWH269" s="0"/>
      <c r="FWI269" s="0"/>
      <c r="FWJ269" s="0"/>
      <c r="FWK269" s="0"/>
      <c r="FWL269" s="0"/>
      <c r="FWM269" s="0"/>
      <c r="FWN269" s="0"/>
      <c r="FWO269" s="0"/>
      <c r="FWP269" s="0"/>
      <c r="FWQ269" s="0"/>
      <c r="FWR269" s="0"/>
      <c r="FWS269" s="0"/>
      <c r="FWT269" s="0"/>
      <c r="FWU269" s="0"/>
      <c r="FWV269" s="0"/>
      <c r="FWW269" s="0"/>
      <c r="FWX269" s="0"/>
      <c r="FWY269" s="0"/>
      <c r="FWZ269" s="0"/>
      <c r="FXA269" s="0"/>
      <c r="FXB269" s="0"/>
      <c r="FXC269" s="0"/>
      <c r="FXD269" s="0"/>
      <c r="FXE269" s="0"/>
      <c r="FXF269" s="0"/>
      <c r="FXG269" s="0"/>
      <c r="FXH269" s="0"/>
      <c r="FXI269" s="0"/>
      <c r="FXJ269" s="0"/>
      <c r="FXK269" s="0"/>
      <c r="FXL269" s="0"/>
      <c r="FXM269" s="0"/>
      <c r="FXN269" s="0"/>
      <c r="FXO269" s="0"/>
      <c r="FXP269" s="0"/>
      <c r="FXQ269" s="0"/>
      <c r="FXR269" s="0"/>
      <c r="FXS269" s="0"/>
      <c r="FXT269" s="0"/>
      <c r="FXU269" s="0"/>
      <c r="FXV269" s="0"/>
      <c r="FXW269" s="0"/>
      <c r="FXX269" s="0"/>
      <c r="FXY269" s="0"/>
      <c r="FXZ269" s="0"/>
      <c r="FYA269" s="0"/>
      <c r="FYB269" s="0"/>
      <c r="FYC269" s="0"/>
      <c r="FYD269" s="0"/>
      <c r="FYE269" s="0"/>
      <c r="FYF269" s="0"/>
      <c r="FYG269" s="0"/>
      <c r="FYH269" s="0"/>
      <c r="FYI269" s="0"/>
      <c r="FYJ269" s="0"/>
      <c r="FYK269" s="0"/>
      <c r="FYL269" s="0"/>
      <c r="FYM269" s="0"/>
      <c r="FYN269" s="0"/>
      <c r="FYO269" s="0"/>
      <c r="FYP269" s="0"/>
      <c r="FYQ269" s="0"/>
      <c r="FYR269" s="0"/>
      <c r="FYS269" s="0"/>
      <c r="FYT269" s="0"/>
      <c r="FYU269" s="0"/>
      <c r="FYV269" s="0"/>
      <c r="FYW269" s="0"/>
      <c r="FYX269" s="0"/>
      <c r="FYY269" s="0"/>
      <c r="FYZ269" s="0"/>
      <c r="FZA269" s="0"/>
      <c r="FZB269" s="0"/>
      <c r="FZC269" s="0"/>
      <c r="FZD269" s="0"/>
      <c r="FZE269" s="0"/>
      <c r="FZF269" s="0"/>
      <c r="FZG269" s="0"/>
      <c r="FZH269" s="0"/>
      <c r="FZI269" s="0"/>
      <c r="FZJ269" s="0"/>
      <c r="FZK269" s="0"/>
      <c r="FZL269" s="0"/>
      <c r="FZM269" s="0"/>
      <c r="FZN269" s="0"/>
      <c r="FZO269" s="0"/>
      <c r="FZP269" s="0"/>
      <c r="FZQ269" s="0"/>
      <c r="FZR269" s="0"/>
      <c r="FZS269" s="0"/>
      <c r="FZT269" s="0"/>
      <c r="FZU269" s="0"/>
      <c r="FZV269" s="0"/>
      <c r="FZW269" s="0"/>
      <c r="FZX269" s="0"/>
      <c r="FZY269" s="0"/>
      <c r="FZZ269" s="0"/>
      <c r="GAA269" s="0"/>
      <c r="GAB269" s="0"/>
      <c r="GAC269" s="0"/>
      <c r="GAD269" s="0"/>
      <c r="GAE269" s="0"/>
      <c r="GAF269" s="0"/>
      <c r="GAG269" s="0"/>
      <c r="GAH269" s="0"/>
      <c r="GAI269" s="0"/>
      <c r="GAJ269" s="0"/>
      <c r="GAK269" s="0"/>
      <c r="GAL269" s="0"/>
      <c r="GAM269" s="0"/>
      <c r="GAN269" s="0"/>
      <c r="GAO269" s="0"/>
      <c r="GAP269" s="0"/>
      <c r="GAQ269" s="0"/>
      <c r="GAR269" s="0"/>
      <c r="GAS269" s="0"/>
      <c r="GAT269" s="0"/>
      <c r="GAU269" s="0"/>
      <c r="GAV269" s="0"/>
      <c r="GAW269" s="0"/>
      <c r="GAX269" s="0"/>
      <c r="GAY269" s="0"/>
      <c r="GAZ269" s="0"/>
      <c r="GBA269" s="0"/>
      <c r="GBB269" s="0"/>
      <c r="GBC269" s="0"/>
      <c r="GBD269" s="0"/>
      <c r="GBE269" s="0"/>
      <c r="GBF269" s="0"/>
      <c r="GBG269" s="0"/>
      <c r="GBH269" s="0"/>
      <c r="GBI269" s="0"/>
      <c r="GBJ269" s="0"/>
      <c r="GBK269" s="0"/>
      <c r="GBL269" s="0"/>
      <c r="GBM269" s="0"/>
      <c r="GBN269" s="0"/>
      <c r="GBO269" s="0"/>
      <c r="GBP269" s="0"/>
      <c r="GBQ269" s="0"/>
      <c r="GBR269" s="0"/>
      <c r="GBS269" s="0"/>
      <c r="GBT269" s="0"/>
      <c r="GBU269" s="0"/>
      <c r="GBV269" s="0"/>
      <c r="GBW269" s="0"/>
      <c r="GBX269" s="0"/>
      <c r="GBY269" s="0"/>
      <c r="GBZ269" s="0"/>
      <c r="GCA269" s="0"/>
      <c r="GCB269" s="0"/>
      <c r="GCC269" s="0"/>
      <c r="GCD269" s="0"/>
      <c r="GCE269" s="0"/>
      <c r="GCF269" s="0"/>
      <c r="GCG269" s="0"/>
      <c r="GCH269" s="0"/>
      <c r="GCI269" s="0"/>
      <c r="GCJ269" s="0"/>
      <c r="GCK269" s="0"/>
      <c r="GCL269" s="0"/>
      <c r="GCM269" s="0"/>
      <c r="GCN269" s="0"/>
      <c r="GCO269" s="0"/>
      <c r="GCP269" s="0"/>
      <c r="GCQ269" s="0"/>
      <c r="GCR269" s="0"/>
      <c r="GCS269" s="0"/>
      <c r="GCT269" s="0"/>
      <c r="GCU269" s="0"/>
      <c r="GCV269" s="0"/>
      <c r="GCW269" s="0"/>
      <c r="GCX269" s="0"/>
      <c r="GCY269" s="0"/>
      <c r="GCZ269" s="0"/>
      <c r="GDA269" s="0"/>
      <c r="GDB269" s="0"/>
      <c r="GDC269" s="0"/>
      <c r="GDD269" s="0"/>
      <c r="GDE269" s="0"/>
      <c r="GDF269" s="0"/>
      <c r="GDG269" s="0"/>
      <c r="GDH269" s="0"/>
      <c r="GDI269" s="0"/>
      <c r="GDJ269" s="0"/>
      <c r="GDK269" s="0"/>
      <c r="GDL269" s="0"/>
      <c r="GDM269" s="0"/>
      <c r="GDN269" s="0"/>
      <c r="GDO269" s="0"/>
      <c r="GDP269" s="0"/>
      <c r="GDQ269" s="0"/>
      <c r="GDR269" s="0"/>
      <c r="GDS269" s="0"/>
      <c r="GDT269" s="0"/>
      <c r="GDU269" s="0"/>
      <c r="GDV269" s="0"/>
      <c r="GDW269" s="0"/>
      <c r="GDX269" s="0"/>
      <c r="GDY269" s="0"/>
      <c r="GDZ269" s="0"/>
      <c r="GEA269" s="0"/>
      <c r="GEB269" s="0"/>
      <c r="GEC269" s="0"/>
      <c r="GED269" s="0"/>
      <c r="GEE269" s="0"/>
      <c r="GEF269" s="0"/>
      <c r="GEG269" s="0"/>
      <c r="GEH269" s="0"/>
      <c r="GEI269" s="0"/>
      <c r="GEJ269" s="0"/>
      <c r="GEK269" s="0"/>
      <c r="GEL269" s="0"/>
      <c r="GEM269" s="0"/>
      <c r="GEN269" s="0"/>
      <c r="GEO269" s="0"/>
      <c r="GEP269" s="0"/>
      <c r="GEQ269" s="0"/>
      <c r="GER269" s="0"/>
      <c r="GES269" s="0"/>
      <c r="GET269" s="0"/>
      <c r="GEU269" s="0"/>
      <c r="GEV269" s="0"/>
      <c r="GEW269" s="0"/>
      <c r="GEX269" s="0"/>
      <c r="GEY269" s="0"/>
      <c r="GEZ269" s="0"/>
      <c r="GFA269" s="0"/>
      <c r="GFB269" s="0"/>
      <c r="GFC269" s="0"/>
      <c r="GFD269" s="0"/>
      <c r="GFE269" s="0"/>
      <c r="GFF269" s="0"/>
      <c r="GFG269" s="0"/>
      <c r="GFH269" s="0"/>
      <c r="GFI269" s="0"/>
      <c r="GFJ269" s="0"/>
      <c r="GFK269" s="0"/>
      <c r="GFL269" s="0"/>
      <c r="GFM269" s="0"/>
      <c r="GFN269" s="0"/>
      <c r="GFO269" s="0"/>
      <c r="GFP269" s="0"/>
      <c r="GFQ269" s="0"/>
      <c r="GFR269" s="0"/>
      <c r="GFS269" s="0"/>
      <c r="GFT269" s="0"/>
      <c r="GFU269" s="0"/>
      <c r="GFV269" s="0"/>
      <c r="GFW269" s="0"/>
      <c r="GFX269" s="0"/>
      <c r="GFY269" s="0"/>
      <c r="GFZ269" s="0"/>
      <c r="GGA269" s="0"/>
      <c r="GGB269" s="0"/>
      <c r="GGC269" s="0"/>
      <c r="GGD269" s="0"/>
      <c r="GGE269" s="0"/>
      <c r="GGF269" s="0"/>
      <c r="GGG269" s="0"/>
      <c r="GGH269" s="0"/>
      <c r="GGI269" s="0"/>
      <c r="GGJ269" s="0"/>
      <c r="GGK269" s="0"/>
      <c r="GGL269" s="0"/>
      <c r="GGM269" s="0"/>
      <c r="GGN269" s="0"/>
      <c r="GGO269" s="0"/>
      <c r="GGP269" s="0"/>
      <c r="GGQ269" s="0"/>
      <c r="GGR269" s="0"/>
      <c r="GGS269" s="0"/>
      <c r="GGT269" s="0"/>
      <c r="GGU269" s="0"/>
      <c r="GGV269" s="0"/>
      <c r="GGW269" s="0"/>
      <c r="GGX269" s="0"/>
      <c r="GGY269" s="0"/>
      <c r="GGZ269" s="0"/>
      <c r="GHA269" s="0"/>
      <c r="GHB269" s="0"/>
      <c r="GHC269" s="0"/>
      <c r="GHD269" s="0"/>
      <c r="GHE269" s="0"/>
      <c r="GHF269" s="0"/>
      <c r="GHG269" s="0"/>
      <c r="GHH269" s="0"/>
      <c r="GHI269" s="0"/>
      <c r="GHJ269" s="0"/>
      <c r="GHK269" s="0"/>
      <c r="GHL269" s="0"/>
      <c r="GHM269" s="0"/>
      <c r="GHN269" s="0"/>
      <c r="GHO269" s="0"/>
      <c r="GHP269" s="0"/>
      <c r="GHQ269" s="0"/>
      <c r="GHR269" s="0"/>
      <c r="GHS269" s="0"/>
      <c r="GHT269" s="0"/>
      <c r="GHU269" s="0"/>
      <c r="GHV269" s="0"/>
      <c r="GHW269" s="0"/>
      <c r="GHX269" s="0"/>
      <c r="GHY269" s="0"/>
      <c r="GHZ269" s="0"/>
      <c r="GIA269" s="0"/>
      <c r="GIB269" s="0"/>
      <c r="GIC269" s="0"/>
      <c r="GID269" s="0"/>
      <c r="GIE269" s="0"/>
      <c r="GIF269" s="0"/>
      <c r="GIG269" s="0"/>
      <c r="GIH269" s="0"/>
      <c r="GII269" s="0"/>
      <c r="GIJ269" s="0"/>
      <c r="GIK269" s="0"/>
      <c r="GIL269" s="0"/>
      <c r="GIM269" s="0"/>
      <c r="GIN269" s="0"/>
      <c r="GIO269" s="0"/>
      <c r="GIP269" s="0"/>
      <c r="GIQ269" s="0"/>
      <c r="GIR269" s="0"/>
      <c r="GIS269" s="0"/>
      <c r="GIT269" s="0"/>
      <c r="GIU269" s="0"/>
      <c r="GIV269" s="0"/>
      <c r="GIW269" s="0"/>
      <c r="GIX269" s="0"/>
      <c r="GIY269" s="0"/>
      <c r="GIZ269" s="0"/>
      <c r="GJA269" s="0"/>
      <c r="GJB269" s="0"/>
      <c r="GJC269" s="0"/>
      <c r="GJD269" s="0"/>
      <c r="GJE269" s="0"/>
      <c r="GJF269" s="0"/>
      <c r="GJG269" s="0"/>
      <c r="GJH269" s="0"/>
      <c r="GJI269" s="0"/>
      <c r="GJJ269" s="0"/>
      <c r="GJK269" s="0"/>
      <c r="GJL269" s="0"/>
      <c r="GJM269" s="0"/>
      <c r="GJN269" s="0"/>
      <c r="GJO269" s="0"/>
      <c r="GJP269" s="0"/>
      <c r="GJQ269" s="0"/>
      <c r="GJR269" s="0"/>
      <c r="GJS269" s="0"/>
      <c r="GJT269" s="0"/>
      <c r="GJU269" s="0"/>
      <c r="GJV269" s="0"/>
      <c r="GJW269" s="0"/>
      <c r="GJX269" s="0"/>
      <c r="GJY269" s="0"/>
      <c r="GJZ269" s="0"/>
      <c r="GKA269" s="0"/>
      <c r="GKB269" s="0"/>
      <c r="GKC269" s="0"/>
      <c r="GKD269" s="0"/>
      <c r="GKE269" s="0"/>
      <c r="GKF269" s="0"/>
      <c r="GKG269" s="0"/>
      <c r="GKH269" s="0"/>
      <c r="GKI269" s="0"/>
      <c r="GKJ269" s="0"/>
      <c r="GKK269" s="0"/>
      <c r="GKL269" s="0"/>
      <c r="GKM269" s="0"/>
      <c r="GKN269" s="0"/>
      <c r="GKO269" s="0"/>
      <c r="GKP269" s="0"/>
      <c r="GKQ269" s="0"/>
      <c r="GKR269" s="0"/>
      <c r="GKS269" s="0"/>
      <c r="GKT269" s="0"/>
      <c r="GKU269" s="0"/>
      <c r="GKV269" s="0"/>
      <c r="GKW269" s="0"/>
      <c r="GKX269" s="0"/>
      <c r="GKY269" s="0"/>
      <c r="GKZ269" s="0"/>
      <c r="GLA269" s="0"/>
      <c r="GLB269" s="0"/>
      <c r="GLC269" s="0"/>
      <c r="GLD269" s="0"/>
      <c r="GLE269" s="0"/>
      <c r="GLF269" s="0"/>
      <c r="GLG269" s="0"/>
      <c r="GLH269" s="0"/>
      <c r="GLI269" s="0"/>
      <c r="GLJ269" s="0"/>
      <c r="GLK269" s="0"/>
      <c r="GLL269" s="0"/>
      <c r="GLM269" s="0"/>
      <c r="GLN269" s="0"/>
      <c r="GLO269" s="0"/>
      <c r="GLP269" s="0"/>
      <c r="GLQ269" s="0"/>
      <c r="GLR269" s="0"/>
      <c r="GLS269" s="0"/>
      <c r="GLT269" s="0"/>
      <c r="GLU269" s="0"/>
      <c r="GLV269" s="0"/>
      <c r="GLW269" s="0"/>
      <c r="GLX269" s="0"/>
      <c r="GLY269" s="0"/>
      <c r="GLZ269" s="0"/>
      <c r="GMA269" s="0"/>
      <c r="GMB269" s="0"/>
      <c r="GMC269" s="0"/>
      <c r="GMD269" s="0"/>
      <c r="GME269" s="0"/>
      <c r="GMF269" s="0"/>
      <c r="GMG269" s="0"/>
      <c r="GMH269" s="0"/>
      <c r="GMI269" s="0"/>
      <c r="GMJ269" s="0"/>
      <c r="GMK269" s="0"/>
      <c r="GML269" s="0"/>
      <c r="GMM269" s="0"/>
      <c r="GMN269" s="0"/>
      <c r="GMO269" s="0"/>
      <c r="GMP269" s="0"/>
      <c r="GMQ269" s="0"/>
      <c r="GMR269" s="0"/>
      <c r="GMS269" s="0"/>
      <c r="GMT269" s="0"/>
      <c r="GMU269" s="0"/>
      <c r="GMV269" s="0"/>
      <c r="GMW269" s="0"/>
      <c r="GMX269" s="0"/>
      <c r="GMY269" s="0"/>
      <c r="GMZ269" s="0"/>
      <c r="GNA269" s="0"/>
      <c r="GNB269" s="0"/>
      <c r="GNC269" s="0"/>
      <c r="GND269" s="0"/>
      <c r="GNE269" s="0"/>
      <c r="GNF269" s="0"/>
      <c r="GNG269" s="0"/>
      <c r="GNH269" s="0"/>
      <c r="GNI269" s="0"/>
      <c r="GNJ269" s="0"/>
      <c r="GNK269" s="0"/>
      <c r="GNL269" s="0"/>
      <c r="GNM269" s="0"/>
      <c r="GNN269" s="0"/>
      <c r="GNO269" s="0"/>
      <c r="GNP269" s="0"/>
      <c r="GNQ269" s="0"/>
      <c r="GNR269" s="0"/>
      <c r="GNS269" s="0"/>
      <c r="GNT269" s="0"/>
      <c r="GNU269" s="0"/>
      <c r="GNV269" s="0"/>
      <c r="GNW269" s="0"/>
      <c r="GNX269" s="0"/>
      <c r="GNY269" s="0"/>
      <c r="GNZ269" s="0"/>
      <c r="GOA269" s="0"/>
      <c r="GOB269" s="0"/>
      <c r="GOC269" s="0"/>
      <c r="GOD269" s="0"/>
      <c r="GOE269" s="0"/>
      <c r="GOF269" s="0"/>
      <c r="GOG269" s="0"/>
      <c r="GOH269" s="0"/>
      <c r="GOI269" s="0"/>
      <c r="GOJ269" s="0"/>
      <c r="GOK269" s="0"/>
      <c r="GOL269" s="0"/>
      <c r="GOM269" s="0"/>
      <c r="GON269" s="0"/>
      <c r="GOO269" s="0"/>
      <c r="GOP269" s="0"/>
      <c r="GOQ269" s="0"/>
      <c r="GOR269" s="0"/>
      <c r="GOS269" s="0"/>
      <c r="GOT269" s="0"/>
      <c r="GOU269" s="0"/>
      <c r="GOV269" s="0"/>
      <c r="GOW269" s="0"/>
      <c r="GOX269" s="0"/>
      <c r="GOY269" s="0"/>
      <c r="GOZ269" s="0"/>
      <c r="GPA269" s="0"/>
      <c r="GPB269" s="0"/>
      <c r="GPC269" s="0"/>
      <c r="GPD269" s="0"/>
      <c r="GPE269" s="0"/>
      <c r="GPF269" s="0"/>
      <c r="GPG269" s="0"/>
      <c r="GPH269" s="0"/>
      <c r="GPI269" s="0"/>
      <c r="GPJ269" s="0"/>
      <c r="GPK269" s="0"/>
      <c r="GPL269" s="0"/>
      <c r="GPM269" s="0"/>
      <c r="GPN269" s="0"/>
      <c r="GPO269" s="0"/>
      <c r="GPP269" s="0"/>
      <c r="GPQ269" s="0"/>
      <c r="GPR269" s="0"/>
      <c r="GPS269" s="0"/>
      <c r="GPT269" s="0"/>
      <c r="GPU269" s="0"/>
      <c r="GPV269" s="0"/>
      <c r="GPW269" s="0"/>
      <c r="GPX269" s="0"/>
      <c r="GPY269" s="0"/>
      <c r="GPZ269" s="0"/>
      <c r="GQA269" s="0"/>
      <c r="GQB269" s="0"/>
      <c r="GQC269" s="0"/>
      <c r="GQD269" s="0"/>
      <c r="GQE269" s="0"/>
      <c r="GQF269" s="0"/>
      <c r="GQG269" s="0"/>
      <c r="GQH269" s="0"/>
      <c r="GQI269" s="0"/>
      <c r="GQJ269" s="0"/>
      <c r="GQK269" s="0"/>
      <c r="GQL269" s="0"/>
      <c r="GQM269" s="0"/>
      <c r="GQN269" s="0"/>
      <c r="GQO269" s="0"/>
      <c r="GQP269" s="0"/>
      <c r="GQQ269" s="0"/>
      <c r="GQR269" s="0"/>
      <c r="GQS269" s="0"/>
      <c r="GQT269" s="0"/>
      <c r="GQU269" s="0"/>
      <c r="GQV269" s="0"/>
      <c r="GQW269" s="0"/>
      <c r="GQX269" s="0"/>
      <c r="GQY269" s="0"/>
      <c r="GQZ269" s="0"/>
      <c r="GRA269" s="0"/>
      <c r="GRB269" s="0"/>
      <c r="GRC269" s="0"/>
      <c r="GRD269" s="0"/>
      <c r="GRE269" s="0"/>
      <c r="GRF269" s="0"/>
      <c r="GRG269" s="0"/>
      <c r="GRH269" s="0"/>
      <c r="GRI269" s="0"/>
      <c r="GRJ269" s="0"/>
      <c r="GRK269" s="0"/>
      <c r="GRL269" s="0"/>
      <c r="GRM269" s="0"/>
      <c r="GRN269" s="0"/>
      <c r="GRO269" s="0"/>
      <c r="GRP269" s="0"/>
      <c r="GRQ269" s="0"/>
      <c r="GRR269" s="0"/>
      <c r="GRS269" s="0"/>
      <c r="GRT269" s="0"/>
      <c r="GRU269" s="0"/>
      <c r="GRV269" s="0"/>
      <c r="GRW269" s="0"/>
      <c r="GRX269" s="0"/>
      <c r="GRY269" s="0"/>
      <c r="GRZ269" s="0"/>
      <c r="GSA269" s="0"/>
      <c r="GSB269" s="0"/>
      <c r="GSC269" s="0"/>
      <c r="GSD269" s="0"/>
      <c r="GSE269" s="0"/>
      <c r="GSF269" s="0"/>
      <c r="GSG269" s="0"/>
      <c r="GSH269" s="0"/>
      <c r="GSI269" s="0"/>
      <c r="GSJ269" s="0"/>
      <c r="GSK269" s="0"/>
      <c r="GSL269" s="0"/>
      <c r="GSM269" s="0"/>
      <c r="GSN269" s="0"/>
      <c r="GSO269" s="0"/>
      <c r="GSP269" s="0"/>
      <c r="GSQ269" s="0"/>
      <c r="GSR269" s="0"/>
      <c r="GSS269" s="0"/>
      <c r="GST269" s="0"/>
      <c r="GSU269" s="0"/>
      <c r="GSV269" s="0"/>
      <c r="GSW269" s="0"/>
      <c r="GSX269" s="0"/>
      <c r="GSY269" s="0"/>
      <c r="GSZ269" s="0"/>
      <c r="GTA269" s="0"/>
      <c r="GTB269" s="0"/>
      <c r="GTC269" s="0"/>
      <c r="GTD269" s="0"/>
      <c r="GTE269" s="0"/>
      <c r="GTF269" s="0"/>
      <c r="GTG269" s="0"/>
      <c r="GTH269" s="0"/>
      <c r="GTI269" s="0"/>
      <c r="GTJ269" s="0"/>
      <c r="GTK269" s="0"/>
      <c r="GTL269" s="0"/>
      <c r="GTM269" s="0"/>
      <c r="GTN269" s="0"/>
      <c r="GTO269" s="0"/>
      <c r="GTP269" s="0"/>
      <c r="GTQ269" s="0"/>
      <c r="GTR269" s="0"/>
      <c r="GTS269" s="0"/>
      <c r="GTT269" s="0"/>
      <c r="GTU269" s="0"/>
      <c r="GTV269" s="0"/>
      <c r="GTW269" s="0"/>
      <c r="GTX269" s="0"/>
      <c r="GTY269" s="0"/>
      <c r="GTZ269" s="0"/>
      <c r="GUA269" s="0"/>
      <c r="GUB269" s="0"/>
      <c r="GUC269" s="0"/>
      <c r="GUD269" s="0"/>
      <c r="GUE269" s="0"/>
      <c r="GUF269" s="0"/>
      <c r="GUG269" s="0"/>
      <c r="GUH269" s="0"/>
      <c r="GUI269" s="0"/>
      <c r="GUJ269" s="0"/>
      <c r="GUK269" s="0"/>
      <c r="GUL269" s="0"/>
      <c r="GUM269" s="0"/>
      <c r="GUN269" s="0"/>
      <c r="GUO269" s="0"/>
      <c r="GUP269" s="0"/>
      <c r="GUQ269" s="0"/>
      <c r="GUR269" s="0"/>
      <c r="GUS269" s="0"/>
      <c r="GUT269" s="0"/>
      <c r="GUU269" s="0"/>
      <c r="GUV269" s="0"/>
      <c r="GUW269" s="0"/>
      <c r="GUX269" s="0"/>
      <c r="GUY269" s="0"/>
      <c r="GUZ269" s="0"/>
      <c r="GVA269" s="0"/>
      <c r="GVB269" s="0"/>
      <c r="GVC269" s="0"/>
      <c r="GVD269" s="0"/>
      <c r="GVE269" s="0"/>
      <c r="GVF269" s="0"/>
      <c r="GVG269" s="0"/>
      <c r="GVH269" s="0"/>
      <c r="GVI269" s="0"/>
      <c r="GVJ269" s="0"/>
      <c r="GVK269" s="0"/>
      <c r="GVL269" s="0"/>
      <c r="GVM269" s="0"/>
      <c r="GVN269" s="0"/>
      <c r="GVO269" s="0"/>
      <c r="GVP269" s="0"/>
      <c r="GVQ269" s="0"/>
      <c r="GVR269" s="0"/>
      <c r="GVS269" s="0"/>
      <c r="GVT269" s="0"/>
      <c r="GVU269" s="0"/>
      <c r="GVV269" s="0"/>
      <c r="GVW269" s="0"/>
      <c r="GVX269" s="0"/>
      <c r="GVY269" s="0"/>
      <c r="GVZ269" s="0"/>
      <c r="GWA269" s="0"/>
      <c r="GWB269" s="0"/>
      <c r="GWC269" s="0"/>
      <c r="GWD269" s="0"/>
      <c r="GWE269" s="0"/>
      <c r="GWF269" s="0"/>
      <c r="GWG269" s="0"/>
      <c r="GWH269" s="0"/>
      <c r="GWI269" s="0"/>
      <c r="GWJ269" s="0"/>
      <c r="GWK269" s="0"/>
      <c r="GWL269" s="0"/>
      <c r="GWM269" s="0"/>
      <c r="GWN269" s="0"/>
      <c r="GWO269" s="0"/>
      <c r="GWP269" s="0"/>
      <c r="GWQ269" s="0"/>
      <c r="GWR269" s="0"/>
      <c r="GWS269" s="0"/>
      <c r="GWT269" s="0"/>
      <c r="GWU269" s="0"/>
      <c r="GWV269" s="0"/>
      <c r="GWW269" s="0"/>
      <c r="GWX269" s="0"/>
      <c r="GWY269" s="0"/>
      <c r="GWZ269" s="0"/>
      <c r="GXA269" s="0"/>
      <c r="GXB269" s="0"/>
      <c r="GXC269" s="0"/>
      <c r="GXD269" s="0"/>
      <c r="GXE269" s="0"/>
      <c r="GXF269" s="0"/>
      <c r="GXG269" s="0"/>
      <c r="GXH269" s="0"/>
      <c r="GXI269" s="0"/>
      <c r="GXJ269" s="0"/>
      <c r="GXK269" s="0"/>
      <c r="GXL269" s="0"/>
      <c r="GXM269" s="0"/>
      <c r="GXN269" s="0"/>
      <c r="GXO269" s="0"/>
      <c r="GXP269" s="0"/>
      <c r="GXQ269" s="0"/>
      <c r="GXR269" s="0"/>
      <c r="GXS269" s="0"/>
      <c r="GXT269" s="0"/>
      <c r="GXU269" s="0"/>
      <c r="GXV269" s="0"/>
      <c r="GXW269" s="0"/>
      <c r="GXX269" s="0"/>
      <c r="GXY269" s="0"/>
      <c r="GXZ269" s="0"/>
      <c r="GYA269" s="0"/>
      <c r="GYB269" s="0"/>
      <c r="GYC269" s="0"/>
      <c r="GYD269" s="0"/>
      <c r="GYE269" s="0"/>
      <c r="GYF269" s="0"/>
      <c r="GYG269" s="0"/>
      <c r="GYH269" s="0"/>
      <c r="GYI269" s="0"/>
      <c r="GYJ269" s="0"/>
      <c r="GYK269" s="0"/>
      <c r="GYL269" s="0"/>
      <c r="GYM269" s="0"/>
      <c r="GYN269" s="0"/>
      <c r="GYO269" s="0"/>
      <c r="GYP269" s="0"/>
      <c r="GYQ269" s="0"/>
      <c r="GYR269" s="0"/>
      <c r="GYS269" s="0"/>
      <c r="GYT269" s="0"/>
      <c r="GYU269" s="0"/>
      <c r="GYV269" s="0"/>
      <c r="GYW269" s="0"/>
      <c r="GYX269" s="0"/>
      <c r="GYY269" s="0"/>
      <c r="GYZ269" s="0"/>
      <c r="GZA269" s="0"/>
      <c r="GZB269" s="0"/>
      <c r="GZC269" s="0"/>
      <c r="GZD269" s="0"/>
      <c r="GZE269" s="0"/>
      <c r="GZF269" s="0"/>
      <c r="GZG269" s="0"/>
      <c r="GZH269" s="0"/>
      <c r="GZI269" s="0"/>
      <c r="GZJ269" s="0"/>
      <c r="GZK269" s="0"/>
      <c r="GZL269" s="0"/>
      <c r="GZM269" s="0"/>
      <c r="GZN269" s="0"/>
      <c r="GZO269" s="0"/>
      <c r="GZP269" s="0"/>
      <c r="GZQ269" s="0"/>
      <c r="GZR269" s="0"/>
      <c r="GZS269" s="0"/>
      <c r="GZT269" s="0"/>
      <c r="GZU269" s="0"/>
      <c r="GZV269" s="0"/>
      <c r="GZW269" s="0"/>
      <c r="GZX269" s="0"/>
      <c r="GZY269" s="0"/>
      <c r="GZZ269" s="0"/>
      <c r="HAA269" s="0"/>
      <c r="HAB269" s="0"/>
      <c r="HAC269" s="0"/>
      <c r="HAD269" s="0"/>
      <c r="HAE269" s="0"/>
      <c r="HAF269" s="0"/>
      <c r="HAG269" s="0"/>
      <c r="HAH269" s="0"/>
      <c r="HAI269" s="0"/>
      <c r="HAJ269" s="0"/>
      <c r="HAK269" s="0"/>
      <c r="HAL269" s="0"/>
      <c r="HAM269" s="0"/>
      <c r="HAN269" s="0"/>
      <c r="HAO269" s="0"/>
      <c r="HAP269" s="0"/>
      <c r="HAQ269" s="0"/>
      <c r="HAR269" s="0"/>
      <c r="HAS269" s="0"/>
      <c r="HAT269" s="0"/>
      <c r="HAU269" s="0"/>
      <c r="HAV269" s="0"/>
      <c r="HAW269" s="0"/>
      <c r="HAX269" s="0"/>
      <c r="HAY269" s="0"/>
      <c r="HAZ269" s="0"/>
      <c r="HBA269" s="0"/>
      <c r="HBB269" s="0"/>
      <c r="HBC269" s="0"/>
      <c r="HBD269" s="0"/>
      <c r="HBE269" s="0"/>
      <c r="HBF269" s="0"/>
      <c r="HBG269" s="0"/>
      <c r="HBH269" s="0"/>
      <c r="HBI269" s="0"/>
      <c r="HBJ269" s="0"/>
      <c r="HBK269" s="0"/>
      <c r="HBL269" s="0"/>
      <c r="HBM269" s="0"/>
      <c r="HBN269" s="0"/>
      <c r="HBO269" s="0"/>
      <c r="HBP269" s="0"/>
      <c r="HBQ269" s="0"/>
      <c r="HBR269" s="0"/>
      <c r="HBS269" s="0"/>
      <c r="HBT269" s="0"/>
      <c r="HBU269" s="0"/>
      <c r="HBV269" s="0"/>
      <c r="HBW269" s="0"/>
      <c r="HBX269" s="0"/>
      <c r="HBY269" s="0"/>
      <c r="HBZ269" s="0"/>
      <c r="HCA269" s="0"/>
      <c r="HCB269" s="0"/>
      <c r="HCC269" s="0"/>
      <c r="HCD269" s="0"/>
      <c r="HCE269" s="0"/>
      <c r="HCF269" s="0"/>
      <c r="HCG269" s="0"/>
      <c r="HCH269" s="0"/>
      <c r="HCI269" s="0"/>
      <c r="HCJ269" s="0"/>
      <c r="HCK269" s="0"/>
      <c r="HCL269" s="0"/>
      <c r="HCM269" s="0"/>
      <c r="HCN269" s="0"/>
      <c r="HCO269" s="0"/>
      <c r="HCP269" s="0"/>
      <c r="HCQ269" s="0"/>
      <c r="HCR269" s="0"/>
      <c r="HCS269" s="0"/>
      <c r="HCT269" s="0"/>
      <c r="HCU269" s="0"/>
      <c r="HCV269" s="0"/>
      <c r="HCW269" s="0"/>
      <c r="HCX269" s="0"/>
      <c r="HCY269" s="0"/>
      <c r="HCZ269" s="0"/>
      <c r="HDA269" s="0"/>
      <c r="HDB269" s="0"/>
      <c r="HDC269" s="0"/>
      <c r="HDD269" s="0"/>
      <c r="HDE269" s="0"/>
      <c r="HDF269" s="0"/>
      <c r="HDG269" s="0"/>
      <c r="HDH269" s="0"/>
      <c r="HDI269" s="0"/>
      <c r="HDJ269" s="0"/>
      <c r="HDK269" s="0"/>
      <c r="HDL269" s="0"/>
      <c r="HDM269" s="0"/>
      <c r="HDN269" s="0"/>
      <c r="HDO269" s="0"/>
      <c r="HDP269" s="0"/>
      <c r="HDQ269" s="0"/>
      <c r="HDR269" s="0"/>
      <c r="HDS269" s="0"/>
      <c r="HDT269" s="0"/>
      <c r="HDU269" s="0"/>
      <c r="HDV269" s="0"/>
      <c r="HDW269" s="0"/>
      <c r="HDX269" s="0"/>
      <c r="HDY269" s="0"/>
      <c r="HDZ269" s="0"/>
      <c r="HEA269" s="0"/>
      <c r="HEB269" s="0"/>
      <c r="HEC269" s="0"/>
      <c r="HED269" s="0"/>
      <c r="HEE269" s="0"/>
      <c r="HEF269" s="0"/>
      <c r="HEG269" s="0"/>
      <c r="HEH269" s="0"/>
      <c r="HEI269" s="0"/>
      <c r="HEJ269" s="0"/>
      <c r="HEK269" s="0"/>
      <c r="HEL269" s="0"/>
      <c r="HEM269" s="0"/>
      <c r="HEN269" s="0"/>
      <c r="HEO269" s="0"/>
      <c r="HEP269" s="0"/>
      <c r="HEQ269" s="0"/>
      <c r="HER269" s="0"/>
      <c r="HES269" s="0"/>
      <c r="HET269" s="0"/>
      <c r="HEU269" s="0"/>
      <c r="HEV269" s="0"/>
      <c r="HEW269" s="0"/>
      <c r="HEX269" s="0"/>
      <c r="HEY269" s="0"/>
      <c r="HEZ269" s="0"/>
      <c r="HFA269" s="0"/>
      <c r="HFB269" s="0"/>
      <c r="HFC269" s="0"/>
      <c r="HFD269" s="0"/>
      <c r="HFE269" s="0"/>
      <c r="HFF269" s="0"/>
      <c r="HFG269" s="0"/>
      <c r="HFH269" s="0"/>
      <c r="HFI269" s="0"/>
      <c r="HFJ269" s="0"/>
      <c r="HFK269" s="0"/>
      <c r="HFL269" s="0"/>
      <c r="HFM269" s="0"/>
      <c r="HFN269" s="0"/>
      <c r="HFO269" s="0"/>
      <c r="HFP269" s="0"/>
      <c r="HFQ269" s="0"/>
      <c r="HFR269" s="0"/>
      <c r="HFS269" s="0"/>
      <c r="HFT269" s="0"/>
      <c r="HFU269" s="0"/>
      <c r="HFV269" s="0"/>
      <c r="HFW269" s="0"/>
      <c r="HFX269" s="0"/>
      <c r="HFY269" s="0"/>
      <c r="HFZ269" s="0"/>
      <c r="HGA269" s="0"/>
      <c r="HGB269" s="0"/>
      <c r="HGC269" s="0"/>
      <c r="HGD269" s="0"/>
      <c r="HGE269" s="0"/>
      <c r="HGF269" s="0"/>
      <c r="HGG269" s="0"/>
      <c r="HGH269" s="0"/>
      <c r="HGI269" s="0"/>
      <c r="HGJ269" s="0"/>
      <c r="HGK269" s="0"/>
      <c r="HGL269" s="0"/>
      <c r="HGM269" s="0"/>
      <c r="HGN269" s="0"/>
      <c r="HGO269" s="0"/>
      <c r="HGP269" s="0"/>
      <c r="HGQ269" s="0"/>
      <c r="HGR269" s="0"/>
      <c r="HGS269" s="0"/>
      <c r="HGT269" s="0"/>
      <c r="HGU269" s="0"/>
      <c r="HGV269" s="0"/>
      <c r="HGW269" s="0"/>
      <c r="HGX269" s="0"/>
      <c r="HGY269" s="0"/>
      <c r="HGZ269" s="0"/>
      <c r="HHA269" s="0"/>
      <c r="HHB269" s="0"/>
      <c r="HHC269" s="0"/>
      <c r="HHD269" s="0"/>
      <c r="HHE269" s="0"/>
      <c r="HHF269" s="0"/>
      <c r="HHG269" s="0"/>
      <c r="HHH269" s="0"/>
      <c r="HHI269" s="0"/>
      <c r="HHJ269" s="0"/>
      <c r="HHK269" s="0"/>
      <c r="HHL269" s="0"/>
      <c r="HHM269" s="0"/>
      <c r="HHN269" s="0"/>
      <c r="HHO269" s="0"/>
      <c r="HHP269" s="0"/>
      <c r="HHQ269" s="0"/>
      <c r="HHR269" s="0"/>
      <c r="HHS269" s="0"/>
      <c r="HHT269" s="0"/>
      <c r="HHU269" s="0"/>
      <c r="HHV269" s="0"/>
      <c r="HHW269" s="0"/>
      <c r="HHX269" s="0"/>
      <c r="HHY269" s="0"/>
      <c r="HHZ269" s="0"/>
      <c r="HIA269" s="0"/>
      <c r="HIB269" s="0"/>
      <c r="HIC269" s="0"/>
      <c r="HID269" s="0"/>
      <c r="HIE269" s="0"/>
      <c r="HIF269" s="0"/>
      <c r="HIG269" s="0"/>
      <c r="HIH269" s="0"/>
      <c r="HII269" s="0"/>
      <c r="HIJ269" s="0"/>
      <c r="HIK269" s="0"/>
      <c r="HIL269" s="0"/>
      <c r="HIM269" s="0"/>
      <c r="HIN269" s="0"/>
      <c r="HIO269" s="0"/>
      <c r="HIP269" s="0"/>
      <c r="HIQ269" s="0"/>
      <c r="HIR269" s="0"/>
      <c r="HIS269" s="0"/>
      <c r="HIT269" s="0"/>
      <c r="HIU269" s="0"/>
      <c r="HIV269" s="0"/>
      <c r="HIW269" s="0"/>
      <c r="HIX269" s="0"/>
      <c r="HIY269" s="0"/>
      <c r="HIZ269" s="0"/>
      <c r="HJA269" s="0"/>
      <c r="HJB269" s="0"/>
      <c r="HJC269" s="0"/>
      <c r="HJD269" s="0"/>
      <c r="HJE269" s="0"/>
      <c r="HJF269" s="0"/>
      <c r="HJG269" s="0"/>
      <c r="HJH269" s="0"/>
      <c r="HJI269" s="0"/>
      <c r="HJJ269" s="0"/>
      <c r="HJK269" s="0"/>
      <c r="HJL269" s="0"/>
      <c r="HJM269" s="0"/>
      <c r="HJN269" s="0"/>
      <c r="HJO269" s="0"/>
      <c r="HJP269" s="0"/>
      <c r="HJQ269" s="0"/>
      <c r="HJR269" s="0"/>
      <c r="HJS269" s="0"/>
      <c r="HJT269" s="0"/>
      <c r="HJU269" s="0"/>
      <c r="HJV269" s="0"/>
      <c r="HJW269" s="0"/>
      <c r="HJX269" s="0"/>
      <c r="HJY269" s="0"/>
      <c r="HJZ269" s="0"/>
      <c r="HKA269" s="0"/>
      <c r="HKB269" s="0"/>
      <c r="HKC269" s="0"/>
      <c r="HKD269" s="0"/>
      <c r="HKE269" s="0"/>
      <c r="HKF269" s="0"/>
      <c r="HKG269" s="0"/>
      <c r="HKH269" s="0"/>
      <c r="HKI269" s="0"/>
      <c r="HKJ269" s="0"/>
      <c r="HKK269" s="0"/>
      <c r="HKL269" s="0"/>
      <c r="HKM269" s="0"/>
      <c r="HKN269" s="0"/>
      <c r="HKO269" s="0"/>
      <c r="HKP269" s="0"/>
      <c r="HKQ269" s="0"/>
      <c r="HKR269" s="0"/>
      <c r="HKS269" s="0"/>
      <c r="HKT269" s="0"/>
      <c r="HKU269" s="0"/>
      <c r="HKV269" s="0"/>
      <c r="HKW269" s="0"/>
      <c r="HKX269" s="0"/>
      <c r="HKY269" s="0"/>
      <c r="HKZ269" s="0"/>
      <c r="HLA269" s="0"/>
      <c r="HLB269" s="0"/>
      <c r="HLC269" s="0"/>
      <c r="HLD269" s="0"/>
      <c r="HLE269" s="0"/>
      <c r="HLF269" s="0"/>
      <c r="HLG269" s="0"/>
      <c r="HLH269" s="0"/>
      <c r="HLI269" s="0"/>
      <c r="HLJ269" s="0"/>
      <c r="HLK269" s="0"/>
      <c r="HLL269" s="0"/>
      <c r="HLM269" s="0"/>
      <c r="HLN269" s="0"/>
      <c r="HLO269" s="0"/>
      <c r="HLP269" s="0"/>
      <c r="HLQ269" s="0"/>
      <c r="HLR269" s="0"/>
      <c r="HLS269" s="0"/>
      <c r="HLT269" s="0"/>
      <c r="HLU269" s="0"/>
      <c r="HLV269" s="0"/>
      <c r="HLW269" s="0"/>
      <c r="HLX269" s="0"/>
      <c r="HLY269" s="0"/>
      <c r="HLZ269" s="0"/>
      <c r="HMA269" s="0"/>
      <c r="HMB269" s="0"/>
      <c r="HMC269" s="0"/>
      <c r="HMD269" s="0"/>
      <c r="HME269" s="0"/>
      <c r="HMF269" s="0"/>
      <c r="HMG269" s="0"/>
      <c r="HMH269" s="0"/>
      <c r="HMI269" s="0"/>
      <c r="HMJ269" s="0"/>
      <c r="HMK269" s="0"/>
      <c r="HML269" s="0"/>
      <c r="HMM269" s="0"/>
      <c r="HMN269" s="0"/>
      <c r="HMO269" s="0"/>
      <c r="HMP269" s="0"/>
      <c r="HMQ269" s="0"/>
      <c r="HMR269" s="0"/>
      <c r="HMS269" s="0"/>
      <c r="HMT269" s="0"/>
      <c r="HMU269" s="0"/>
      <c r="HMV269" s="0"/>
      <c r="HMW269" s="0"/>
      <c r="HMX269" s="0"/>
      <c r="HMY269" s="0"/>
      <c r="HMZ269" s="0"/>
      <c r="HNA269" s="0"/>
      <c r="HNB269" s="0"/>
      <c r="HNC269" s="0"/>
      <c r="HND269" s="0"/>
      <c r="HNE269" s="0"/>
      <c r="HNF269" s="0"/>
      <c r="HNG269" s="0"/>
      <c r="HNH269" s="0"/>
      <c r="HNI269" s="0"/>
      <c r="HNJ269" s="0"/>
      <c r="HNK269" s="0"/>
      <c r="HNL269" s="0"/>
      <c r="HNM269" s="0"/>
      <c r="HNN269" s="0"/>
      <c r="HNO269" s="0"/>
      <c r="HNP269" s="0"/>
      <c r="HNQ269" s="0"/>
      <c r="HNR269" s="0"/>
      <c r="HNS269" s="0"/>
      <c r="HNT269" s="0"/>
      <c r="HNU269" s="0"/>
      <c r="HNV269" s="0"/>
      <c r="HNW269" s="0"/>
      <c r="HNX269" s="0"/>
      <c r="HNY269" s="0"/>
      <c r="HNZ269" s="0"/>
      <c r="HOA269" s="0"/>
      <c r="HOB269" s="0"/>
      <c r="HOC269" s="0"/>
      <c r="HOD269" s="0"/>
      <c r="HOE269" s="0"/>
      <c r="HOF269" s="0"/>
      <c r="HOG269" s="0"/>
      <c r="HOH269" s="0"/>
      <c r="HOI269" s="0"/>
      <c r="HOJ269" s="0"/>
      <c r="HOK269" s="0"/>
      <c r="HOL269" s="0"/>
      <c r="HOM269" s="0"/>
      <c r="HON269" s="0"/>
      <c r="HOO269" s="0"/>
      <c r="HOP269" s="0"/>
      <c r="HOQ269" s="0"/>
      <c r="HOR269" s="0"/>
      <c r="HOS269" s="0"/>
      <c r="HOT269" s="0"/>
      <c r="HOU269" s="0"/>
      <c r="HOV269" s="0"/>
      <c r="HOW269" s="0"/>
      <c r="HOX269" s="0"/>
      <c r="HOY269" s="0"/>
      <c r="HOZ269" s="0"/>
      <c r="HPA269" s="0"/>
      <c r="HPB269" s="0"/>
      <c r="HPC269" s="0"/>
      <c r="HPD269" s="0"/>
      <c r="HPE269" s="0"/>
      <c r="HPF269" s="0"/>
      <c r="HPG269" s="0"/>
      <c r="HPH269" s="0"/>
      <c r="HPI269" s="0"/>
      <c r="HPJ269" s="0"/>
      <c r="HPK269" s="0"/>
      <c r="HPL269" s="0"/>
      <c r="HPM269" s="0"/>
      <c r="HPN269" s="0"/>
      <c r="HPO269" s="0"/>
      <c r="HPP269" s="0"/>
      <c r="HPQ269" s="0"/>
      <c r="HPR269" s="0"/>
      <c r="HPS269" s="0"/>
      <c r="HPT269" s="0"/>
      <c r="HPU269" s="0"/>
      <c r="HPV269" s="0"/>
      <c r="HPW269" s="0"/>
      <c r="HPX269" s="0"/>
      <c r="HPY269" s="0"/>
      <c r="HPZ269" s="0"/>
      <c r="HQA269" s="0"/>
      <c r="HQB269" s="0"/>
      <c r="HQC269" s="0"/>
      <c r="HQD269" s="0"/>
      <c r="HQE269" s="0"/>
      <c r="HQF269" s="0"/>
      <c r="HQG269" s="0"/>
      <c r="HQH269" s="0"/>
      <c r="HQI269" s="0"/>
      <c r="HQJ269" s="0"/>
      <c r="HQK269" s="0"/>
      <c r="HQL269" s="0"/>
      <c r="HQM269" s="0"/>
      <c r="HQN269" s="0"/>
      <c r="HQO269" s="0"/>
      <c r="HQP269" s="0"/>
      <c r="HQQ269" s="0"/>
      <c r="HQR269" s="0"/>
      <c r="HQS269" s="0"/>
      <c r="HQT269" s="0"/>
      <c r="HQU269" s="0"/>
      <c r="HQV269" s="0"/>
      <c r="HQW269" s="0"/>
      <c r="HQX269" s="0"/>
      <c r="HQY269" s="0"/>
      <c r="HQZ269" s="0"/>
      <c r="HRA269" s="0"/>
      <c r="HRB269" s="0"/>
      <c r="HRC269" s="0"/>
      <c r="HRD269" s="0"/>
      <c r="HRE269" s="0"/>
      <c r="HRF269" s="0"/>
      <c r="HRG269" s="0"/>
      <c r="HRH269" s="0"/>
      <c r="HRI269" s="0"/>
      <c r="HRJ269" s="0"/>
      <c r="HRK269" s="0"/>
      <c r="HRL269" s="0"/>
      <c r="HRM269" s="0"/>
      <c r="HRN269" s="0"/>
      <c r="HRO269" s="0"/>
      <c r="HRP269" s="0"/>
      <c r="HRQ269" s="0"/>
      <c r="HRR269" s="0"/>
      <c r="HRS269" s="0"/>
      <c r="HRT269" s="0"/>
      <c r="HRU269" s="0"/>
      <c r="HRV269" s="0"/>
      <c r="HRW269" s="0"/>
      <c r="HRX269" s="0"/>
      <c r="HRY269" s="0"/>
      <c r="HRZ269" s="0"/>
      <c r="HSA269" s="0"/>
      <c r="HSB269" s="0"/>
      <c r="HSC269" s="0"/>
      <c r="HSD269" s="0"/>
      <c r="HSE269" s="0"/>
      <c r="HSF269" s="0"/>
      <c r="HSG269" s="0"/>
      <c r="HSH269" s="0"/>
      <c r="HSI269" s="0"/>
      <c r="HSJ269" s="0"/>
      <c r="HSK269" s="0"/>
      <c r="HSL269" s="0"/>
      <c r="HSM269" s="0"/>
      <c r="HSN269" s="0"/>
      <c r="HSO269" s="0"/>
      <c r="HSP269" s="0"/>
      <c r="HSQ269" s="0"/>
      <c r="HSR269" s="0"/>
      <c r="HSS269" s="0"/>
      <c r="HST269" s="0"/>
      <c r="HSU269" s="0"/>
      <c r="HSV269" s="0"/>
      <c r="HSW269" s="0"/>
      <c r="HSX269" s="0"/>
      <c r="HSY269" s="0"/>
      <c r="HSZ269" s="0"/>
      <c r="HTA269" s="0"/>
      <c r="HTB269" s="0"/>
      <c r="HTC269" s="0"/>
      <c r="HTD269" s="0"/>
      <c r="HTE269" s="0"/>
      <c r="HTF269" s="0"/>
      <c r="HTG269" s="0"/>
      <c r="HTH269" s="0"/>
      <c r="HTI269" s="0"/>
      <c r="HTJ269" s="0"/>
      <c r="HTK269" s="0"/>
      <c r="HTL269" s="0"/>
      <c r="HTM269" s="0"/>
      <c r="HTN269" s="0"/>
      <c r="HTO269" s="0"/>
      <c r="HTP269" s="0"/>
      <c r="HTQ269" s="0"/>
      <c r="HTR269" s="0"/>
      <c r="HTS269" s="0"/>
      <c r="HTT269" s="0"/>
      <c r="HTU269" s="0"/>
      <c r="HTV269" s="0"/>
      <c r="HTW269" s="0"/>
      <c r="HTX269" s="0"/>
      <c r="HTY269" s="0"/>
      <c r="HTZ269" s="0"/>
      <c r="HUA269" s="0"/>
      <c r="HUB269" s="0"/>
      <c r="HUC269" s="0"/>
      <c r="HUD269" s="0"/>
      <c r="HUE269" s="0"/>
      <c r="HUF269" s="0"/>
      <c r="HUG269" s="0"/>
      <c r="HUH269" s="0"/>
      <c r="HUI269" s="0"/>
      <c r="HUJ269" s="0"/>
      <c r="HUK269" s="0"/>
      <c r="HUL269" s="0"/>
      <c r="HUM269" s="0"/>
      <c r="HUN269" s="0"/>
      <c r="HUO269" s="0"/>
      <c r="HUP269" s="0"/>
      <c r="HUQ269" s="0"/>
      <c r="HUR269" s="0"/>
      <c r="HUS269" s="0"/>
      <c r="HUT269" s="0"/>
      <c r="HUU269" s="0"/>
      <c r="HUV269" s="0"/>
      <c r="HUW269" s="0"/>
      <c r="HUX269" s="0"/>
      <c r="HUY269" s="0"/>
      <c r="HUZ269" s="0"/>
      <c r="HVA269" s="0"/>
      <c r="HVB269" s="0"/>
      <c r="HVC269" s="0"/>
      <c r="HVD269" s="0"/>
      <c r="HVE269" s="0"/>
      <c r="HVF269" s="0"/>
      <c r="HVG269" s="0"/>
      <c r="HVH269" s="0"/>
      <c r="HVI269" s="0"/>
      <c r="HVJ269" s="0"/>
      <c r="HVK269" s="0"/>
      <c r="HVL269" s="0"/>
      <c r="HVM269" s="0"/>
      <c r="HVN269" s="0"/>
      <c r="HVO269" s="0"/>
      <c r="HVP269" s="0"/>
      <c r="HVQ269" s="0"/>
      <c r="HVR269" s="0"/>
      <c r="HVS269" s="0"/>
      <c r="HVT269" s="0"/>
      <c r="HVU269" s="0"/>
      <c r="HVV269" s="0"/>
      <c r="HVW269" s="0"/>
      <c r="HVX269" s="0"/>
      <c r="HVY269" s="0"/>
      <c r="HVZ269" s="0"/>
      <c r="HWA269" s="0"/>
      <c r="HWB269" s="0"/>
      <c r="HWC269" s="0"/>
      <c r="HWD269" s="0"/>
      <c r="HWE269" s="0"/>
      <c r="HWF269" s="0"/>
      <c r="HWG269" s="0"/>
      <c r="HWH269" s="0"/>
      <c r="HWI269" s="0"/>
      <c r="HWJ269" s="0"/>
      <c r="HWK269" s="0"/>
      <c r="HWL269" s="0"/>
      <c r="HWM269" s="0"/>
      <c r="HWN269" s="0"/>
      <c r="HWO269" s="0"/>
      <c r="HWP269" s="0"/>
      <c r="HWQ269" s="0"/>
      <c r="HWR269" s="0"/>
      <c r="HWS269" s="0"/>
      <c r="HWT269" s="0"/>
      <c r="HWU269" s="0"/>
      <c r="HWV269" s="0"/>
      <c r="HWW269" s="0"/>
      <c r="HWX269" s="0"/>
      <c r="HWY269" s="0"/>
      <c r="HWZ269" s="0"/>
      <c r="HXA269" s="0"/>
      <c r="HXB269" s="0"/>
      <c r="HXC269" s="0"/>
      <c r="HXD269" s="0"/>
      <c r="HXE269" s="0"/>
      <c r="HXF269" s="0"/>
      <c r="HXG269" s="0"/>
      <c r="HXH269" s="0"/>
      <c r="HXI269" s="0"/>
      <c r="HXJ269" s="0"/>
      <c r="HXK269" s="0"/>
      <c r="HXL269" s="0"/>
      <c r="HXM269" s="0"/>
      <c r="HXN269" s="0"/>
      <c r="HXO269" s="0"/>
      <c r="HXP269" s="0"/>
      <c r="HXQ269" s="0"/>
      <c r="HXR269" s="0"/>
      <c r="HXS269" s="0"/>
      <c r="HXT269" s="0"/>
      <c r="HXU269" s="0"/>
      <c r="HXV269" s="0"/>
      <c r="HXW269" s="0"/>
      <c r="HXX269" s="0"/>
      <c r="HXY269" s="0"/>
      <c r="HXZ269" s="0"/>
      <c r="HYA269" s="0"/>
      <c r="HYB269" s="0"/>
      <c r="HYC269" s="0"/>
      <c r="HYD269" s="0"/>
      <c r="HYE269" s="0"/>
      <c r="HYF269" s="0"/>
      <c r="HYG269" s="0"/>
      <c r="HYH269" s="0"/>
      <c r="HYI269" s="0"/>
      <c r="HYJ269" s="0"/>
      <c r="HYK269" s="0"/>
      <c r="HYL269" s="0"/>
      <c r="HYM269" s="0"/>
      <c r="HYN269" s="0"/>
      <c r="HYO269" s="0"/>
      <c r="HYP269" s="0"/>
      <c r="HYQ269" s="0"/>
      <c r="HYR269" s="0"/>
      <c r="HYS269" s="0"/>
      <c r="HYT269" s="0"/>
      <c r="HYU269" s="0"/>
      <c r="HYV269" s="0"/>
      <c r="HYW269" s="0"/>
      <c r="HYX269" s="0"/>
      <c r="HYY269" s="0"/>
      <c r="HYZ269" s="0"/>
      <c r="HZA269" s="0"/>
      <c r="HZB269" s="0"/>
      <c r="HZC269" s="0"/>
      <c r="HZD269" s="0"/>
      <c r="HZE269" s="0"/>
      <c r="HZF269" s="0"/>
      <c r="HZG269" s="0"/>
      <c r="HZH269" s="0"/>
      <c r="HZI269" s="0"/>
      <c r="HZJ269" s="0"/>
      <c r="HZK269" s="0"/>
      <c r="HZL269" s="0"/>
      <c r="HZM269" s="0"/>
      <c r="HZN269" s="0"/>
      <c r="HZO269" s="0"/>
      <c r="HZP269" s="0"/>
      <c r="HZQ269" s="0"/>
      <c r="HZR269" s="0"/>
      <c r="HZS269" s="0"/>
      <c r="HZT269" s="0"/>
      <c r="HZU269" s="0"/>
      <c r="HZV269" s="0"/>
      <c r="HZW269" s="0"/>
      <c r="HZX269" s="0"/>
      <c r="HZY269" s="0"/>
      <c r="HZZ269" s="0"/>
      <c r="IAA269" s="0"/>
      <c r="IAB269" s="0"/>
      <c r="IAC269" s="0"/>
      <c r="IAD269" s="0"/>
      <c r="IAE269" s="0"/>
      <c r="IAF269" s="0"/>
      <c r="IAG269" s="0"/>
      <c r="IAH269" s="0"/>
      <c r="IAI269" s="0"/>
      <c r="IAJ269" s="0"/>
      <c r="IAK269" s="0"/>
      <c r="IAL269" s="0"/>
      <c r="IAM269" s="0"/>
      <c r="IAN269" s="0"/>
      <c r="IAO269" s="0"/>
      <c r="IAP269" s="0"/>
      <c r="IAQ269" s="0"/>
      <c r="IAR269" s="0"/>
      <c r="IAS269" s="0"/>
      <c r="IAT269" s="0"/>
      <c r="IAU269" s="0"/>
      <c r="IAV269" s="0"/>
      <c r="IAW269" s="0"/>
      <c r="IAX269" s="0"/>
      <c r="IAY269" s="0"/>
      <c r="IAZ269" s="0"/>
      <c r="IBA269" s="0"/>
      <c r="IBB269" s="0"/>
      <c r="IBC269" s="0"/>
      <c r="IBD269" s="0"/>
      <c r="IBE269" s="0"/>
      <c r="IBF269" s="0"/>
      <c r="IBG269" s="0"/>
      <c r="IBH269" s="0"/>
      <c r="IBI269" s="0"/>
      <c r="IBJ269" s="0"/>
      <c r="IBK269" s="0"/>
      <c r="IBL269" s="0"/>
      <c r="IBM269" s="0"/>
      <c r="IBN269" s="0"/>
      <c r="IBO269" s="0"/>
      <c r="IBP269" s="0"/>
      <c r="IBQ269" s="0"/>
      <c r="IBR269" s="0"/>
      <c r="IBS269" s="0"/>
      <c r="IBT269" s="0"/>
      <c r="IBU269" s="0"/>
      <c r="IBV269" s="0"/>
      <c r="IBW269" s="0"/>
      <c r="IBX269" s="0"/>
      <c r="IBY269" s="0"/>
      <c r="IBZ269" s="0"/>
      <c r="ICA269" s="0"/>
      <c r="ICB269" s="0"/>
      <c r="ICC269" s="0"/>
      <c r="ICD269" s="0"/>
      <c r="ICE269" s="0"/>
      <c r="ICF269" s="0"/>
      <c r="ICG269" s="0"/>
      <c r="ICH269" s="0"/>
      <c r="ICI269" s="0"/>
      <c r="ICJ269" s="0"/>
      <c r="ICK269" s="0"/>
      <c r="ICL269" s="0"/>
      <c r="ICM269" s="0"/>
      <c r="ICN269" s="0"/>
      <c r="ICO269" s="0"/>
      <c r="ICP269" s="0"/>
      <c r="ICQ269" s="0"/>
      <c r="ICR269" s="0"/>
      <c r="ICS269" s="0"/>
      <c r="ICT269" s="0"/>
      <c r="ICU269" s="0"/>
      <c r="ICV269" s="0"/>
      <c r="ICW269" s="0"/>
      <c r="ICX269" s="0"/>
      <c r="ICY269" s="0"/>
      <c r="ICZ269" s="0"/>
      <c r="IDA269" s="0"/>
      <c r="IDB269" s="0"/>
      <c r="IDC269" s="0"/>
      <c r="IDD269" s="0"/>
      <c r="IDE269" s="0"/>
      <c r="IDF269" s="0"/>
      <c r="IDG269" s="0"/>
      <c r="IDH269" s="0"/>
      <c r="IDI269" s="0"/>
      <c r="IDJ269" s="0"/>
      <c r="IDK269" s="0"/>
      <c r="IDL269" s="0"/>
      <c r="IDM269" s="0"/>
      <c r="IDN269" s="0"/>
      <c r="IDO269" s="0"/>
      <c r="IDP269" s="0"/>
      <c r="IDQ269" s="0"/>
      <c r="IDR269" s="0"/>
      <c r="IDS269" s="0"/>
      <c r="IDT269" s="0"/>
      <c r="IDU269" s="0"/>
      <c r="IDV269" s="0"/>
      <c r="IDW269" s="0"/>
      <c r="IDX269" s="0"/>
      <c r="IDY269" s="0"/>
      <c r="IDZ269" s="0"/>
      <c r="IEA269" s="0"/>
      <c r="IEB269" s="0"/>
      <c r="IEC269" s="0"/>
      <c r="IED269" s="0"/>
      <c r="IEE269" s="0"/>
      <c r="IEF269" s="0"/>
      <c r="IEG269" s="0"/>
      <c r="IEH269" s="0"/>
      <c r="IEI269" s="0"/>
      <c r="IEJ269" s="0"/>
      <c r="IEK269" s="0"/>
      <c r="IEL269" s="0"/>
      <c r="IEM269" s="0"/>
      <c r="IEN269" s="0"/>
      <c r="IEO269" s="0"/>
      <c r="IEP269" s="0"/>
      <c r="IEQ269" s="0"/>
      <c r="IER269" s="0"/>
      <c r="IES269" s="0"/>
      <c r="IET269" s="0"/>
      <c r="IEU269" s="0"/>
      <c r="IEV269" s="0"/>
      <c r="IEW269" s="0"/>
      <c r="IEX269" s="0"/>
      <c r="IEY269" s="0"/>
      <c r="IEZ269" s="0"/>
      <c r="IFA269" s="0"/>
      <c r="IFB269" s="0"/>
      <c r="IFC269" s="0"/>
      <c r="IFD269" s="0"/>
      <c r="IFE269" s="0"/>
      <c r="IFF269" s="0"/>
      <c r="IFG269" s="0"/>
      <c r="IFH269" s="0"/>
      <c r="IFI269" s="0"/>
      <c r="IFJ269" s="0"/>
      <c r="IFK269" s="0"/>
      <c r="IFL269" s="0"/>
      <c r="IFM269" s="0"/>
      <c r="IFN269" s="0"/>
      <c r="IFO269" s="0"/>
      <c r="IFP269" s="0"/>
      <c r="IFQ269" s="0"/>
      <c r="IFR269" s="0"/>
      <c r="IFS269" s="0"/>
      <c r="IFT269" s="0"/>
      <c r="IFU269" s="0"/>
      <c r="IFV269" s="0"/>
      <c r="IFW269" s="0"/>
      <c r="IFX269" s="0"/>
      <c r="IFY269" s="0"/>
      <c r="IFZ269" s="0"/>
      <c r="IGA269" s="0"/>
      <c r="IGB269" s="0"/>
      <c r="IGC269" s="0"/>
      <c r="IGD269" s="0"/>
      <c r="IGE269" s="0"/>
      <c r="IGF269" s="0"/>
      <c r="IGG269" s="0"/>
      <c r="IGH269" s="0"/>
      <c r="IGI269" s="0"/>
      <c r="IGJ269" s="0"/>
      <c r="IGK269" s="0"/>
      <c r="IGL269" s="0"/>
      <c r="IGM269" s="0"/>
      <c r="IGN269" s="0"/>
      <c r="IGO269" s="0"/>
      <c r="IGP269" s="0"/>
      <c r="IGQ269" s="0"/>
      <c r="IGR269" s="0"/>
      <c r="IGS269" s="0"/>
      <c r="IGT269" s="0"/>
      <c r="IGU269" s="0"/>
      <c r="IGV269" s="0"/>
      <c r="IGW269" s="0"/>
      <c r="IGX269" s="0"/>
      <c r="IGY269" s="0"/>
      <c r="IGZ269" s="0"/>
      <c r="IHA269" s="0"/>
      <c r="IHB269" s="0"/>
      <c r="IHC269" s="0"/>
      <c r="IHD269" s="0"/>
      <c r="IHE269" s="0"/>
      <c r="IHF269" s="0"/>
      <c r="IHG269" s="0"/>
      <c r="IHH269" s="0"/>
      <c r="IHI269" s="0"/>
      <c r="IHJ269" s="0"/>
      <c r="IHK269" s="0"/>
      <c r="IHL269" s="0"/>
      <c r="IHM269" s="0"/>
      <c r="IHN269" s="0"/>
      <c r="IHO269" s="0"/>
      <c r="IHP269" s="0"/>
      <c r="IHQ269" s="0"/>
      <c r="IHR269" s="0"/>
      <c r="IHS269" s="0"/>
      <c r="IHT269" s="0"/>
      <c r="IHU269" s="0"/>
      <c r="IHV269" s="0"/>
      <c r="IHW269" s="0"/>
      <c r="IHX269" s="0"/>
      <c r="IHY269" s="0"/>
      <c r="IHZ269" s="0"/>
      <c r="IIA269" s="0"/>
      <c r="IIB269" s="0"/>
      <c r="IIC269" s="0"/>
      <c r="IID269" s="0"/>
      <c r="IIE269" s="0"/>
      <c r="IIF269" s="0"/>
      <c r="IIG269" s="0"/>
      <c r="IIH269" s="0"/>
      <c r="III269" s="0"/>
      <c r="IIJ269" s="0"/>
      <c r="IIK269" s="0"/>
      <c r="IIL269" s="0"/>
      <c r="IIM269" s="0"/>
      <c r="IIN269" s="0"/>
      <c r="IIO269" s="0"/>
      <c r="IIP269" s="0"/>
      <c r="IIQ269" s="0"/>
      <c r="IIR269" s="0"/>
      <c r="IIS269" s="0"/>
      <c r="IIT269" s="0"/>
      <c r="IIU269" s="0"/>
      <c r="IIV269" s="0"/>
      <c r="IIW269" s="0"/>
      <c r="IIX269" s="0"/>
      <c r="IIY269" s="0"/>
      <c r="IIZ269" s="0"/>
      <c r="IJA269" s="0"/>
      <c r="IJB269" s="0"/>
      <c r="IJC269" s="0"/>
      <c r="IJD269" s="0"/>
      <c r="IJE269" s="0"/>
      <c r="IJF269" s="0"/>
      <c r="IJG269" s="0"/>
      <c r="IJH269" s="0"/>
      <c r="IJI269" s="0"/>
      <c r="IJJ269" s="0"/>
      <c r="IJK269" s="0"/>
      <c r="IJL269" s="0"/>
      <c r="IJM269" s="0"/>
      <c r="IJN269" s="0"/>
      <c r="IJO269" s="0"/>
      <c r="IJP269" s="0"/>
      <c r="IJQ269" s="0"/>
      <c r="IJR269" s="0"/>
      <c r="IJS269" s="0"/>
      <c r="IJT269" s="0"/>
      <c r="IJU269" s="0"/>
      <c r="IJV269" s="0"/>
      <c r="IJW269" s="0"/>
      <c r="IJX269" s="0"/>
      <c r="IJY269" s="0"/>
      <c r="IJZ269" s="0"/>
      <c r="IKA269" s="0"/>
      <c r="IKB269" s="0"/>
      <c r="IKC269" s="0"/>
      <c r="IKD269" s="0"/>
      <c r="IKE269" s="0"/>
      <c r="IKF269" s="0"/>
      <c r="IKG269" s="0"/>
      <c r="IKH269" s="0"/>
      <c r="IKI269" s="0"/>
      <c r="IKJ269" s="0"/>
      <c r="IKK269" s="0"/>
      <c r="IKL269" s="0"/>
      <c r="IKM269" s="0"/>
      <c r="IKN269" s="0"/>
      <c r="IKO269" s="0"/>
      <c r="IKP269" s="0"/>
      <c r="IKQ269" s="0"/>
      <c r="IKR269" s="0"/>
      <c r="IKS269" s="0"/>
      <c r="IKT269" s="0"/>
      <c r="IKU269" s="0"/>
      <c r="IKV269" s="0"/>
      <c r="IKW269" s="0"/>
      <c r="IKX269" s="0"/>
      <c r="IKY269" s="0"/>
      <c r="IKZ269" s="0"/>
      <c r="ILA269" s="0"/>
      <c r="ILB269" s="0"/>
      <c r="ILC269" s="0"/>
      <c r="ILD269" s="0"/>
      <c r="ILE269" s="0"/>
      <c r="ILF269" s="0"/>
      <c r="ILG269" s="0"/>
      <c r="ILH269" s="0"/>
      <c r="ILI269" s="0"/>
      <c r="ILJ269" s="0"/>
      <c r="ILK269" s="0"/>
      <c r="ILL269" s="0"/>
      <c r="ILM269" s="0"/>
      <c r="ILN269" s="0"/>
      <c r="ILO269" s="0"/>
      <c r="ILP269" s="0"/>
      <c r="ILQ269" s="0"/>
      <c r="ILR269" s="0"/>
      <c r="ILS269" s="0"/>
      <c r="ILT269" s="0"/>
      <c r="ILU269" s="0"/>
      <c r="ILV269" s="0"/>
      <c r="ILW269" s="0"/>
      <c r="ILX269" s="0"/>
      <c r="ILY269" s="0"/>
      <c r="ILZ269" s="0"/>
      <c r="IMA269" s="0"/>
      <c r="IMB269" s="0"/>
      <c r="IMC269" s="0"/>
      <c r="IMD269" s="0"/>
      <c r="IME269" s="0"/>
      <c r="IMF269" s="0"/>
      <c r="IMG269" s="0"/>
      <c r="IMH269" s="0"/>
      <c r="IMI269" s="0"/>
      <c r="IMJ269" s="0"/>
      <c r="IMK269" s="0"/>
      <c r="IML269" s="0"/>
      <c r="IMM269" s="0"/>
      <c r="IMN269" s="0"/>
      <c r="IMO269" s="0"/>
      <c r="IMP269" s="0"/>
      <c r="IMQ269" s="0"/>
      <c r="IMR269" s="0"/>
      <c r="IMS269" s="0"/>
      <c r="IMT269" s="0"/>
      <c r="IMU269" s="0"/>
      <c r="IMV269" s="0"/>
      <c r="IMW269" s="0"/>
      <c r="IMX269" s="0"/>
      <c r="IMY269" s="0"/>
      <c r="IMZ269" s="0"/>
      <c r="INA269" s="0"/>
      <c r="INB269" s="0"/>
      <c r="INC269" s="0"/>
      <c r="IND269" s="0"/>
      <c r="INE269" s="0"/>
      <c r="INF269" s="0"/>
      <c r="ING269" s="0"/>
      <c r="INH269" s="0"/>
      <c r="INI269" s="0"/>
      <c r="INJ269" s="0"/>
      <c r="INK269" s="0"/>
      <c r="INL269" s="0"/>
      <c r="INM269" s="0"/>
      <c r="INN269" s="0"/>
      <c r="INO269" s="0"/>
      <c r="INP269" s="0"/>
      <c r="INQ269" s="0"/>
      <c r="INR269" s="0"/>
      <c r="INS269" s="0"/>
      <c r="INT269" s="0"/>
      <c r="INU269" s="0"/>
      <c r="INV269" s="0"/>
      <c r="INW269" s="0"/>
      <c r="INX269" s="0"/>
      <c r="INY269" s="0"/>
      <c r="INZ269" s="0"/>
      <c r="IOA269" s="0"/>
      <c r="IOB269" s="0"/>
      <c r="IOC269" s="0"/>
      <c r="IOD269" s="0"/>
      <c r="IOE269" s="0"/>
      <c r="IOF269" s="0"/>
      <c r="IOG269" s="0"/>
      <c r="IOH269" s="0"/>
      <c r="IOI269" s="0"/>
      <c r="IOJ269" s="0"/>
      <c r="IOK269" s="0"/>
      <c r="IOL269" s="0"/>
      <c r="IOM269" s="0"/>
      <c r="ION269" s="0"/>
      <c r="IOO269" s="0"/>
      <c r="IOP269" s="0"/>
      <c r="IOQ269" s="0"/>
      <c r="IOR269" s="0"/>
      <c r="IOS269" s="0"/>
      <c r="IOT269" s="0"/>
      <c r="IOU269" s="0"/>
      <c r="IOV269" s="0"/>
      <c r="IOW269" s="0"/>
      <c r="IOX269" s="0"/>
      <c r="IOY269" s="0"/>
      <c r="IOZ269" s="0"/>
      <c r="IPA269" s="0"/>
      <c r="IPB269" s="0"/>
      <c r="IPC269" s="0"/>
      <c r="IPD269" s="0"/>
      <c r="IPE269" s="0"/>
      <c r="IPF269" s="0"/>
      <c r="IPG269" s="0"/>
      <c r="IPH269" s="0"/>
      <c r="IPI269" s="0"/>
      <c r="IPJ269" s="0"/>
      <c r="IPK269" s="0"/>
      <c r="IPL269" s="0"/>
      <c r="IPM269" s="0"/>
      <c r="IPN269" s="0"/>
      <c r="IPO269" s="0"/>
      <c r="IPP269" s="0"/>
      <c r="IPQ269" s="0"/>
      <c r="IPR269" s="0"/>
      <c r="IPS269" s="0"/>
      <c r="IPT269" s="0"/>
      <c r="IPU269" s="0"/>
      <c r="IPV269" s="0"/>
      <c r="IPW269" s="0"/>
      <c r="IPX269" s="0"/>
      <c r="IPY269" s="0"/>
      <c r="IPZ269" s="0"/>
      <c r="IQA269" s="0"/>
      <c r="IQB269" s="0"/>
      <c r="IQC269" s="0"/>
      <c r="IQD269" s="0"/>
      <c r="IQE269" s="0"/>
      <c r="IQF269" s="0"/>
      <c r="IQG269" s="0"/>
      <c r="IQH269" s="0"/>
      <c r="IQI269" s="0"/>
      <c r="IQJ269" s="0"/>
      <c r="IQK269" s="0"/>
      <c r="IQL269" s="0"/>
      <c r="IQM269" s="0"/>
      <c r="IQN269" s="0"/>
      <c r="IQO269" s="0"/>
      <c r="IQP269" s="0"/>
      <c r="IQQ269" s="0"/>
      <c r="IQR269" s="0"/>
      <c r="IQS269" s="0"/>
      <c r="IQT269" s="0"/>
      <c r="IQU269" s="0"/>
      <c r="IQV269" s="0"/>
      <c r="IQW269" s="0"/>
      <c r="IQX269" s="0"/>
      <c r="IQY269" s="0"/>
      <c r="IQZ269" s="0"/>
      <c r="IRA269" s="0"/>
      <c r="IRB269" s="0"/>
      <c r="IRC269" s="0"/>
      <c r="IRD269" s="0"/>
      <c r="IRE269" s="0"/>
      <c r="IRF269" s="0"/>
      <c r="IRG269" s="0"/>
      <c r="IRH269" s="0"/>
      <c r="IRI269" s="0"/>
      <c r="IRJ269" s="0"/>
      <c r="IRK269" s="0"/>
      <c r="IRL269" s="0"/>
      <c r="IRM269" s="0"/>
      <c r="IRN269" s="0"/>
      <c r="IRO269" s="0"/>
      <c r="IRP269" s="0"/>
      <c r="IRQ269" s="0"/>
      <c r="IRR269" s="0"/>
      <c r="IRS269" s="0"/>
      <c r="IRT269" s="0"/>
      <c r="IRU269" s="0"/>
      <c r="IRV269" s="0"/>
      <c r="IRW269" s="0"/>
      <c r="IRX269" s="0"/>
      <c r="IRY269" s="0"/>
      <c r="IRZ269" s="0"/>
      <c r="ISA269" s="0"/>
      <c r="ISB269" s="0"/>
      <c r="ISC269" s="0"/>
      <c r="ISD269" s="0"/>
      <c r="ISE269" s="0"/>
      <c r="ISF269" s="0"/>
      <c r="ISG269" s="0"/>
      <c r="ISH269" s="0"/>
      <c r="ISI269" s="0"/>
      <c r="ISJ269" s="0"/>
      <c r="ISK269" s="0"/>
      <c r="ISL269" s="0"/>
      <c r="ISM269" s="0"/>
      <c r="ISN269" s="0"/>
      <c r="ISO269" s="0"/>
      <c r="ISP269" s="0"/>
      <c r="ISQ269" s="0"/>
      <c r="ISR269" s="0"/>
      <c r="ISS269" s="0"/>
      <c r="IST269" s="0"/>
      <c r="ISU269" s="0"/>
      <c r="ISV269" s="0"/>
      <c r="ISW269" s="0"/>
      <c r="ISX269" s="0"/>
      <c r="ISY269" s="0"/>
      <c r="ISZ269" s="0"/>
      <c r="ITA269" s="0"/>
      <c r="ITB269" s="0"/>
      <c r="ITC269" s="0"/>
      <c r="ITD269" s="0"/>
      <c r="ITE269" s="0"/>
      <c r="ITF269" s="0"/>
      <c r="ITG269" s="0"/>
      <c r="ITH269" s="0"/>
      <c r="ITI269" s="0"/>
      <c r="ITJ269" s="0"/>
      <c r="ITK269" s="0"/>
      <c r="ITL269" s="0"/>
      <c r="ITM269" s="0"/>
      <c r="ITN269" s="0"/>
      <c r="ITO269" s="0"/>
      <c r="ITP269" s="0"/>
      <c r="ITQ269" s="0"/>
      <c r="ITR269" s="0"/>
      <c r="ITS269" s="0"/>
      <c r="ITT269" s="0"/>
      <c r="ITU269" s="0"/>
      <c r="ITV269" s="0"/>
      <c r="ITW269" s="0"/>
      <c r="ITX269" s="0"/>
      <c r="ITY269" s="0"/>
      <c r="ITZ269" s="0"/>
      <c r="IUA269" s="0"/>
      <c r="IUB269" s="0"/>
      <c r="IUC269" s="0"/>
      <c r="IUD269" s="0"/>
      <c r="IUE269" s="0"/>
      <c r="IUF269" s="0"/>
      <c r="IUG269" s="0"/>
      <c r="IUH269" s="0"/>
      <c r="IUI269" s="0"/>
      <c r="IUJ269" s="0"/>
      <c r="IUK269" s="0"/>
      <c r="IUL269" s="0"/>
      <c r="IUM269" s="0"/>
      <c r="IUN269" s="0"/>
      <c r="IUO269" s="0"/>
      <c r="IUP269" s="0"/>
      <c r="IUQ269" s="0"/>
      <c r="IUR269" s="0"/>
      <c r="IUS269" s="0"/>
      <c r="IUT269" s="0"/>
      <c r="IUU269" s="0"/>
      <c r="IUV269" s="0"/>
      <c r="IUW269" s="0"/>
      <c r="IUX269" s="0"/>
      <c r="IUY269" s="0"/>
      <c r="IUZ269" s="0"/>
      <c r="IVA269" s="0"/>
      <c r="IVB269" s="0"/>
      <c r="IVC269" s="0"/>
      <c r="IVD269" s="0"/>
      <c r="IVE269" s="0"/>
      <c r="IVF269" s="0"/>
      <c r="IVG269" s="0"/>
      <c r="IVH269" s="0"/>
      <c r="IVI269" s="0"/>
      <c r="IVJ269" s="0"/>
      <c r="IVK269" s="0"/>
      <c r="IVL269" s="0"/>
      <c r="IVM269" s="0"/>
      <c r="IVN269" s="0"/>
      <c r="IVO269" s="0"/>
      <c r="IVP269" s="0"/>
      <c r="IVQ269" s="0"/>
      <c r="IVR269" s="0"/>
      <c r="IVS269" s="0"/>
      <c r="IVT269" s="0"/>
      <c r="IVU269" s="0"/>
      <c r="IVV269" s="0"/>
      <c r="IVW269" s="0"/>
      <c r="IVX269" s="0"/>
      <c r="IVY269" s="0"/>
      <c r="IVZ269" s="0"/>
      <c r="IWA269" s="0"/>
      <c r="IWB269" s="0"/>
      <c r="IWC269" s="0"/>
      <c r="IWD269" s="0"/>
      <c r="IWE269" s="0"/>
      <c r="IWF269" s="0"/>
      <c r="IWG269" s="0"/>
      <c r="IWH269" s="0"/>
      <c r="IWI269" s="0"/>
      <c r="IWJ269" s="0"/>
      <c r="IWK269" s="0"/>
      <c r="IWL269" s="0"/>
      <c r="IWM269" s="0"/>
      <c r="IWN269" s="0"/>
      <c r="IWO269" s="0"/>
      <c r="IWP269" s="0"/>
      <c r="IWQ269" s="0"/>
      <c r="IWR269" s="0"/>
      <c r="IWS269" s="0"/>
      <c r="IWT269" s="0"/>
      <c r="IWU269" s="0"/>
      <c r="IWV269" s="0"/>
      <c r="IWW269" s="0"/>
      <c r="IWX269" s="0"/>
      <c r="IWY269" s="0"/>
      <c r="IWZ269" s="0"/>
      <c r="IXA269" s="0"/>
      <c r="IXB269" s="0"/>
      <c r="IXC269" s="0"/>
      <c r="IXD269" s="0"/>
      <c r="IXE269" s="0"/>
      <c r="IXF269" s="0"/>
      <c r="IXG269" s="0"/>
      <c r="IXH269" s="0"/>
      <c r="IXI269" s="0"/>
      <c r="IXJ269" s="0"/>
      <c r="IXK269" s="0"/>
      <c r="IXL269" s="0"/>
      <c r="IXM269" s="0"/>
      <c r="IXN269" s="0"/>
      <c r="IXO269" s="0"/>
      <c r="IXP269" s="0"/>
      <c r="IXQ269" s="0"/>
      <c r="IXR269" s="0"/>
      <c r="IXS269" s="0"/>
      <c r="IXT269" s="0"/>
      <c r="IXU269" s="0"/>
      <c r="IXV269" s="0"/>
      <c r="IXW269" s="0"/>
      <c r="IXX269" s="0"/>
      <c r="IXY269" s="0"/>
      <c r="IXZ269" s="0"/>
      <c r="IYA269" s="0"/>
      <c r="IYB269" s="0"/>
      <c r="IYC269" s="0"/>
      <c r="IYD269" s="0"/>
      <c r="IYE269" s="0"/>
      <c r="IYF269" s="0"/>
      <c r="IYG269" s="0"/>
      <c r="IYH269" s="0"/>
      <c r="IYI269" s="0"/>
      <c r="IYJ269" s="0"/>
      <c r="IYK269" s="0"/>
      <c r="IYL269" s="0"/>
      <c r="IYM269" s="0"/>
      <c r="IYN269" s="0"/>
      <c r="IYO269" s="0"/>
      <c r="IYP269" s="0"/>
      <c r="IYQ269" s="0"/>
      <c r="IYR269" s="0"/>
      <c r="IYS269" s="0"/>
      <c r="IYT269" s="0"/>
      <c r="IYU269" s="0"/>
      <c r="IYV269" s="0"/>
      <c r="IYW269" s="0"/>
      <c r="IYX269" s="0"/>
      <c r="IYY269" s="0"/>
      <c r="IYZ269" s="0"/>
      <c r="IZA269" s="0"/>
      <c r="IZB269" s="0"/>
      <c r="IZC269" s="0"/>
      <c r="IZD269" s="0"/>
      <c r="IZE269" s="0"/>
      <c r="IZF269" s="0"/>
      <c r="IZG269" s="0"/>
      <c r="IZH269" s="0"/>
      <c r="IZI269" s="0"/>
      <c r="IZJ269" s="0"/>
      <c r="IZK269" s="0"/>
      <c r="IZL269" s="0"/>
      <c r="IZM269" s="0"/>
      <c r="IZN269" s="0"/>
      <c r="IZO269" s="0"/>
      <c r="IZP269" s="0"/>
      <c r="IZQ269" s="0"/>
      <c r="IZR269" s="0"/>
      <c r="IZS269" s="0"/>
      <c r="IZT269" s="0"/>
      <c r="IZU269" s="0"/>
      <c r="IZV269" s="0"/>
      <c r="IZW269" s="0"/>
      <c r="IZX269" s="0"/>
      <c r="IZY269" s="0"/>
      <c r="IZZ269" s="0"/>
      <c r="JAA269" s="0"/>
      <c r="JAB269" s="0"/>
      <c r="JAC269" s="0"/>
      <c r="JAD269" s="0"/>
      <c r="JAE269" s="0"/>
      <c r="JAF269" s="0"/>
      <c r="JAG269" s="0"/>
      <c r="JAH269" s="0"/>
      <c r="JAI269" s="0"/>
      <c r="JAJ269" s="0"/>
      <c r="JAK269" s="0"/>
      <c r="JAL269" s="0"/>
      <c r="JAM269" s="0"/>
      <c r="JAN269" s="0"/>
      <c r="JAO269" s="0"/>
      <c r="JAP269" s="0"/>
      <c r="JAQ269" s="0"/>
      <c r="JAR269" s="0"/>
      <c r="JAS269" s="0"/>
      <c r="JAT269" s="0"/>
      <c r="JAU269" s="0"/>
      <c r="JAV269" s="0"/>
      <c r="JAW269" s="0"/>
      <c r="JAX269" s="0"/>
      <c r="JAY269" s="0"/>
      <c r="JAZ269" s="0"/>
      <c r="JBA269" s="0"/>
      <c r="JBB269" s="0"/>
      <c r="JBC269" s="0"/>
      <c r="JBD269" s="0"/>
      <c r="JBE269" s="0"/>
      <c r="JBF269" s="0"/>
      <c r="JBG269" s="0"/>
      <c r="JBH269" s="0"/>
      <c r="JBI269" s="0"/>
      <c r="JBJ269" s="0"/>
      <c r="JBK269" s="0"/>
      <c r="JBL269" s="0"/>
      <c r="JBM269" s="0"/>
      <c r="JBN269" s="0"/>
      <c r="JBO269" s="0"/>
      <c r="JBP269" s="0"/>
      <c r="JBQ269" s="0"/>
      <c r="JBR269" s="0"/>
      <c r="JBS269" s="0"/>
      <c r="JBT269" s="0"/>
      <c r="JBU269" s="0"/>
      <c r="JBV269" s="0"/>
      <c r="JBW269" s="0"/>
      <c r="JBX269" s="0"/>
      <c r="JBY269" s="0"/>
      <c r="JBZ269" s="0"/>
      <c r="JCA269" s="0"/>
      <c r="JCB269" s="0"/>
      <c r="JCC269" s="0"/>
      <c r="JCD269" s="0"/>
      <c r="JCE269" s="0"/>
      <c r="JCF269" s="0"/>
      <c r="JCG269" s="0"/>
      <c r="JCH269" s="0"/>
      <c r="JCI269" s="0"/>
      <c r="JCJ269" s="0"/>
      <c r="JCK269" s="0"/>
      <c r="JCL269" s="0"/>
      <c r="JCM269" s="0"/>
      <c r="JCN269" s="0"/>
      <c r="JCO269" s="0"/>
      <c r="JCP269" s="0"/>
      <c r="JCQ269" s="0"/>
      <c r="JCR269" s="0"/>
      <c r="JCS269" s="0"/>
      <c r="JCT269" s="0"/>
      <c r="JCU269" s="0"/>
      <c r="JCV269" s="0"/>
      <c r="JCW269" s="0"/>
      <c r="JCX269" s="0"/>
      <c r="JCY269" s="0"/>
      <c r="JCZ269" s="0"/>
      <c r="JDA269" s="0"/>
      <c r="JDB269" s="0"/>
      <c r="JDC269" s="0"/>
      <c r="JDD269" s="0"/>
      <c r="JDE269" s="0"/>
      <c r="JDF269" s="0"/>
      <c r="JDG269" s="0"/>
      <c r="JDH269" s="0"/>
      <c r="JDI269" s="0"/>
      <c r="JDJ269" s="0"/>
      <c r="JDK269" s="0"/>
      <c r="JDL269" s="0"/>
      <c r="JDM269" s="0"/>
      <c r="JDN269" s="0"/>
      <c r="JDO269" s="0"/>
      <c r="JDP269" s="0"/>
      <c r="JDQ269" s="0"/>
      <c r="JDR269" s="0"/>
      <c r="JDS269" s="0"/>
      <c r="JDT269" s="0"/>
      <c r="JDU269" s="0"/>
      <c r="JDV269" s="0"/>
      <c r="JDW269" s="0"/>
      <c r="JDX269" s="0"/>
      <c r="JDY269" s="0"/>
      <c r="JDZ269" s="0"/>
      <c r="JEA269" s="0"/>
      <c r="JEB269" s="0"/>
      <c r="JEC269" s="0"/>
      <c r="JED269" s="0"/>
      <c r="JEE269" s="0"/>
      <c r="JEF269" s="0"/>
      <c r="JEG269" s="0"/>
      <c r="JEH269" s="0"/>
      <c r="JEI269" s="0"/>
      <c r="JEJ269" s="0"/>
      <c r="JEK269" s="0"/>
      <c r="JEL269" s="0"/>
      <c r="JEM269" s="0"/>
      <c r="JEN269" s="0"/>
      <c r="JEO269" s="0"/>
      <c r="JEP269" s="0"/>
      <c r="JEQ269" s="0"/>
      <c r="JER269" s="0"/>
      <c r="JES269" s="0"/>
      <c r="JET269" s="0"/>
      <c r="JEU269" s="0"/>
      <c r="JEV269" s="0"/>
      <c r="JEW269" s="0"/>
      <c r="JEX269" s="0"/>
      <c r="JEY269" s="0"/>
      <c r="JEZ269" s="0"/>
      <c r="JFA269" s="0"/>
      <c r="JFB269" s="0"/>
      <c r="JFC269" s="0"/>
      <c r="JFD269" s="0"/>
      <c r="JFE269" s="0"/>
      <c r="JFF269" s="0"/>
      <c r="JFG269" s="0"/>
      <c r="JFH269" s="0"/>
      <c r="JFI269" s="0"/>
      <c r="JFJ269" s="0"/>
      <c r="JFK269" s="0"/>
      <c r="JFL269" s="0"/>
      <c r="JFM269" s="0"/>
      <c r="JFN269" s="0"/>
      <c r="JFO269" s="0"/>
      <c r="JFP269" s="0"/>
      <c r="JFQ269" s="0"/>
      <c r="JFR269" s="0"/>
      <c r="JFS269" s="0"/>
      <c r="JFT269" s="0"/>
      <c r="JFU269" s="0"/>
      <c r="JFV269" s="0"/>
      <c r="JFW269" s="0"/>
      <c r="JFX269" s="0"/>
      <c r="JFY269" s="0"/>
      <c r="JFZ269" s="0"/>
      <c r="JGA269" s="0"/>
      <c r="JGB269" s="0"/>
      <c r="JGC269" s="0"/>
      <c r="JGD269" s="0"/>
      <c r="JGE269" s="0"/>
      <c r="JGF269" s="0"/>
      <c r="JGG269" s="0"/>
      <c r="JGH269" s="0"/>
      <c r="JGI269" s="0"/>
      <c r="JGJ269" s="0"/>
      <c r="JGK269" s="0"/>
      <c r="JGL269" s="0"/>
      <c r="JGM269" s="0"/>
      <c r="JGN269" s="0"/>
      <c r="JGO269" s="0"/>
      <c r="JGP269" s="0"/>
      <c r="JGQ269" s="0"/>
      <c r="JGR269" s="0"/>
      <c r="JGS269" s="0"/>
      <c r="JGT269" s="0"/>
      <c r="JGU269" s="0"/>
      <c r="JGV269" s="0"/>
      <c r="JGW269" s="0"/>
      <c r="JGX269" s="0"/>
      <c r="JGY269" s="0"/>
      <c r="JGZ269" s="0"/>
      <c r="JHA269" s="0"/>
      <c r="JHB269" s="0"/>
      <c r="JHC269" s="0"/>
      <c r="JHD269" s="0"/>
      <c r="JHE269" s="0"/>
      <c r="JHF269" s="0"/>
      <c r="JHG269" s="0"/>
      <c r="JHH269" s="0"/>
      <c r="JHI269" s="0"/>
      <c r="JHJ269" s="0"/>
      <c r="JHK269" s="0"/>
      <c r="JHL269" s="0"/>
      <c r="JHM269" s="0"/>
      <c r="JHN269" s="0"/>
      <c r="JHO269" s="0"/>
      <c r="JHP269" s="0"/>
      <c r="JHQ269" s="0"/>
      <c r="JHR269" s="0"/>
      <c r="JHS269" s="0"/>
      <c r="JHT269" s="0"/>
      <c r="JHU269" s="0"/>
      <c r="JHV269" s="0"/>
      <c r="JHW269" s="0"/>
      <c r="JHX269" s="0"/>
      <c r="JHY269" s="0"/>
      <c r="JHZ269" s="0"/>
      <c r="JIA269" s="0"/>
      <c r="JIB269" s="0"/>
      <c r="JIC269" s="0"/>
      <c r="JID269" s="0"/>
      <c r="JIE269" s="0"/>
      <c r="JIF269" s="0"/>
      <c r="JIG269" s="0"/>
      <c r="JIH269" s="0"/>
      <c r="JII269" s="0"/>
      <c r="JIJ269" s="0"/>
      <c r="JIK269" s="0"/>
      <c r="JIL269" s="0"/>
      <c r="JIM269" s="0"/>
      <c r="JIN269" s="0"/>
      <c r="JIO269" s="0"/>
      <c r="JIP269" s="0"/>
      <c r="JIQ269" s="0"/>
      <c r="JIR269" s="0"/>
      <c r="JIS269" s="0"/>
      <c r="JIT269" s="0"/>
      <c r="JIU269" s="0"/>
      <c r="JIV269" s="0"/>
      <c r="JIW269" s="0"/>
      <c r="JIX269" s="0"/>
      <c r="JIY269" s="0"/>
      <c r="JIZ269" s="0"/>
      <c r="JJA269" s="0"/>
      <c r="JJB269" s="0"/>
      <c r="JJC269" s="0"/>
      <c r="JJD269" s="0"/>
      <c r="JJE269" s="0"/>
      <c r="JJF269" s="0"/>
      <c r="JJG269" s="0"/>
      <c r="JJH269" s="0"/>
      <c r="JJI269" s="0"/>
      <c r="JJJ269" s="0"/>
      <c r="JJK269" s="0"/>
      <c r="JJL269" s="0"/>
      <c r="JJM269" s="0"/>
      <c r="JJN269" s="0"/>
      <c r="JJO269" s="0"/>
      <c r="JJP269" s="0"/>
      <c r="JJQ269" s="0"/>
      <c r="JJR269" s="0"/>
      <c r="JJS269" s="0"/>
      <c r="JJT269" s="0"/>
      <c r="JJU269" s="0"/>
      <c r="JJV269" s="0"/>
      <c r="JJW269" s="0"/>
      <c r="JJX269" s="0"/>
      <c r="JJY269" s="0"/>
      <c r="JJZ269" s="0"/>
      <c r="JKA269" s="0"/>
      <c r="JKB269" s="0"/>
      <c r="JKC269" s="0"/>
      <c r="JKD269" s="0"/>
      <c r="JKE269" s="0"/>
      <c r="JKF269" s="0"/>
      <c r="JKG269" s="0"/>
      <c r="JKH269" s="0"/>
      <c r="JKI269" s="0"/>
      <c r="JKJ269" s="0"/>
      <c r="JKK269" s="0"/>
      <c r="JKL269" s="0"/>
      <c r="JKM269" s="0"/>
      <c r="JKN269" s="0"/>
      <c r="JKO269" s="0"/>
      <c r="JKP269" s="0"/>
      <c r="JKQ269" s="0"/>
      <c r="JKR269" s="0"/>
      <c r="JKS269" s="0"/>
      <c r="JKT269" s="0"/>
      <c r="JKU269" s="0"/>
      <c r="JKV269" s="0"/>
      <c r="JKW269" s="0"/>
      <c r="JKX269" s="0"/>
      <c r="JKY269" s="0"/>
      <c r="JKZ269" s="0"/>
      <c r="JLA269" s="0"/>
      <c r="JLB269" s="0"/>
      <c r="JLC269" s="0"/>
      <c r="JLD269" s="0"/>
      <c r="JLE269" s="0"/>
      <c r="JLF269" s="0"/>
      <c r="JLG269" s="0"/>
      <c r="JLH269" s="0"/>
      <c r="JLI269" s="0"/>
      <c r="JLJ269" s="0"/>
      <c r="JLK269" s="0"/>
      <c r="JLL269" s="0"/>
      <c r="JLM269" s="0"/>
      <c r="JLN269" s="0"/>
      <c r="JLO269" s="0"/>
      <c r="JLP269" s="0"/>
      <c r="JLQ269" s="0"/>
      <c r="JLR269" s="0"/>
      <c r="JLS269" s="0"/>
      <c r="JLT269" s="0"/>
      <c r="JLU269" s="0"/>
      <c r="JLV269" s="0"/>
      <c r="JLW269" s="0"/>
      <c r="JLX269" s="0"/>
      <c r="JLY269" s="0"/>
      <c r="JLZ269" s="0"/>
      <c r="JMA269" s="0"/>
      <c r="JMB269" s="0"/>
      <c r="JMC269" s="0"/>
      <c r="JMD269" s="0"/>
      <c r="JME269" s="0"/>
      <c r="JMF269" s="0"/>
      <c r="JMG269" s="0"/>
      <c r="JMH269" s="0"/>
      <c r="JMI269" s="0"/>
      <c r="JMJ269" s="0"/>
      <c r="JMK269" s="0"/>
      <c r="JML269" s="0"/>
      <c r="JMM269" s="0"/>
      <c r="JMN269" s="0"/>
      <c r="JMO269" s="0"/>
      <c r="JMP269" s="0"/>
      <c r="JMQ269" s="0"/>
      <c r="JMR269" s="0"/>
      <c r="JMS269" s="0"/>
      <c r="JMT269" s="0"/>
      <c r="JMU269" s="0"/>
      <c r="JMV269" s="0"/>
      <c r="JMW269" s="0"/>
      <c r="JMX269" s="0"/>
      <c r="JMY269" s="0"/>
      <c r="JMZ269" s="0"/>
      <c r="JNA269" s="0"/>
      <c r="JNB269" s="0"/>
      <c r="JNC269" s="0"/>
      <c r="JND269" s="0"/>
      <c r="JNE269" s="0"/>
      <c r="JNF269" s="0"/>
      <c r="JNG269" s="0"/>
      <c r="JNH269" s="0"/>
      <c r="JNI269" s="0"/>
      <c r="JNJ269" s="0"/>
      <c r="JNK269" s="0"/>
      <c r="JNL269" s="0"/>
      <c r="JNM269" s="0"/>
      <c r="JNN269" s="0"/>
      <c r="JNO269" s="0"/>
      <c r="JNP269" s="0"/>
      <c r="JNQ269" s="0"/>
      <c r="JNR269" s="0"/>
      <c r="JNS269" s="0"/>
      <c r="JNT269" s="0"/>
      <c r="JNU269" s="0"/>
      <c r="JNV269" s="0"/>
      <c r="JNW269" s="0"/>
      <c r="JNX269" s="0"/>
      <c r="JNY269" s="0"/>
      <c r="JNZ269" s="0"/>
      <c r="JOA269" s="0"/>
      <c r="JOB269" s="0"/>
      <c r="JOC269" s="0"/>
      <c r="JOD269" s="0"/>
      <c r="JOE269" s="0"/>
      <c r="JOF269" s="0"/>
      <c r="JOG269" s="0"/>
      <c r="JOH269" s="0"/>
      <c r="JOI269" s="0"/>
      <c r="JOJ269" s="0"/>
      <c r="JOK269" s="0"/>
      <c r="JOL269" s="0"/>
      <c r="JOM269" s="0"/>
      <c r="JON269" s="0"/>
      <c r="JOO269" s="0"/>
      <c r="JOP269" s="0"/>
      <c r="JOQ269" s="0"/>
      <c r="JOR269" s="0"/>
      <c r="JOS269" s="0"/>
      <c r="JOT269" s="0"/>
      <c r="JOU269" s="0"/>
      <c r="JOV269" s="0"/>
      <c r="JOW269" s="0"/>
      <c r="JOX269" s="0"/>
      <c r="JOY269" s="0"/>
      <c r="JOZ269" s="0"/>
      <c r="JPA269" s="0"/>
      <c r="JPB269" s="0"/>
      <c r="JPC269" s="0"/>
      <c r="JPD269" s="0"/>
      <c r="JPE269" s="0"/>
      <c r="JPF269" s="0"/>
      <c r="JPG269" s="0"/>
      <c r="JPH269" s="0"/>
      <c r="JPI269" s="0"/>
      <c r="JPJ269" s="0"/>
      <c r="JPK269" s="0"/>
      <c r="JPL269" s="0"/>
      <c r="JPM269" s="0"/>
      <c r="JPN269" s="0"/>
      <c r="JPO269" s="0"/>
      <c r="JPP269" s="0"/>
      <c r="JPQ269" s="0"/>
      <c r="JPR269" s="0"/>
      <c r="JPS269" s="0"/>
      <c r="JPT269" s="0"/>
      <c r="JPU269" s="0"/>
      <c r="JPV269" s="0"/>
      <c r="JPW269" s="0"/>
      <c r="JPX269" s="0"/>
      <c r="JPY269" s="0"/>
      <c r="JPZ269" s="0"/>
      <c r="JQA269" s="0"/>
      <c r="JQB269" s="0"/>
      <c r="JQC269" s="0"/>
      <c r="JQD269" s="0"/>
      <c r="JQE269" s="0"/>
      <c r="JQF269" s="0"/>
      <c r="JQG269" s="0"/>
      <c r="JQH269" s="0"/>
      <c r="JQI269" s="0"/>
      <c r="JQJ269" s="0"/>
      <c r="JQK269" s="0"/>
      <c r="JQL269" s="0"/>
      <c r="JQM269" s="0"/>
      <c r="JQN269" s="0"/>
      <c r="JQO269" s="0"/>
      <c r="JQP269" s="0"/>
      <c r="JQQ269" s="0"/>
      <c r="JQR269" s="0"/>
      <c r="JQS269" s="0"/>
      <c r="JQT269" s="0"/>
      <c r="JQU269" s="0"/>
      <c r="JQV269" s="0"/>
      <c r="JQW269" s="0"/>
      <c r="JQX269" s="0"/>
      <c r="JQY269" s="0"/>
      <c r="JQZ269" s="0"/>
      <c r="JRA269" s="0"/>
      <c r="JRB269" s="0"/>
      <c r="JRC269" s="0"/>
      <c r="JRD269" s="0"/>
      <c r="JRE269" s="0"/>
      <c r="JRF269" s="0"/>
      <c r="JRG269" s="0"/>
      <c r="JRH269" s="0"/>
      <c r="JRI269" s="0"/>
      <c r="JRJ269" s="0"/>
      <c r="JRK269" s="0"/>
      <c r="JRL269" s="0"/>
      <c r="JRM269" s="0"/>
      <c r="JRN269" s="0"/>
      <c r="JRO269" s="0"/>
      <c r="JRP269" s="0"/>
      <c r="JRQ269" s="0"/>
      <c r="JRR269" s="0"/>
      <c r="JRS269" s="0"/>
      <c r="JRT269" s="0"/>
      <c r="JRU269" s="0"/>
      <c r="JRV269" s="0"/>
      <c r="JRW269" s="0"/>
      <c r="JRX269" s="0"/>
      <c r="JRY269" s="0"/>
      <c r="JRZ269" s="0"/>
      <c r="JSA269" s="0"/>
      <c r="JSB269" s="0"/>
      <c r="JSC269" s="0"/>
      <c r="JSD269" s="0"/>
      <c r="JSE269" s="0"/>
      <c r="JSF269" s="0"/>
      <c r="JSG269" s="0"/>
      <c r="JSH269" s="0"/>
      <c r="JSI269" s="0"/>
      <c r="JSJ269" s="0"/>
      <c r="JSK269" s="0"/>
      <c r="JSL269" s="0"/>
      <c r="JSM269" s="0"/>
      <c r="JSN269" s="0"/>
      <c r="JSO269" s="0"/>
      <c r="JSP269" s="0"/>
      <c r="JSQ269" s="0"/>
      <c r="JSR269" s="0"/>
      <c r="JSS269" s="0"/>
      <c r="JST269" s="0"/>
      <c r="JSU269" s="0"/>
      <c r="JSV269" s="0"/>
      <c r="JSW269" s="0"/>
      <c r="JSX269" s="0"/>
      <c r="JSY269" s="0"/>
      <c r="JSZ269" s="0"/>
      <c r="JTA269" s="0"/>
      <c r="JTB269" s="0"/>
      <c r="JTC269" s="0"/>
      <c r="JTD269" s="0"/>
      <c r="JTE269" s="0"/>
      <c r="JTF269" s="0"/>
      <c r="JTG269" s="0"/>
      <c r="JTH269" s="0"/>
      <c r="JTI269" s="0"/>
      <c r="JTJ269" s="0"/>
      <c r="JTK269" s="0"/>
      <c r="JTL269" s="0"/>
      <c r="JTM269" s="0"/>
      <c r="JTN269" s="0"/>
      <c r="JTO269" s="0"/>
      <c r="JTP269" s="0"/>
      <c r="JTQ269" s="0"/>
      <c r="JTR269" s="0"/>
      <c r="JTS269" s="0"/>
      <c r="JTT269" s="0"/>
      <c r="JTU269" s="0"/>
      <c r="JTV269" s="0"/>
      <c r="JTW269" s="0"/>
      <c r="JTX269" s="0"/>
      <c r="JTY269" s="0"/>
      <c r="JTZ269" s="0"/>
      <c r="JUA269" s="0"/>
      <c r="JUB269" s="0"/>
      <c r="JUC269" s="0"/>
      <c r="JUD269" s="0"/>
      <c r="JUE269" s="0"/>
      <c r="JUF269" s="0"/>
      <c r="JUG269" s="0"/>
      <c r="JUH269" s="0"/>
      <c r="JUI269" s="0"/>
      <c r="JUJ269" s="0"/>
      <c r="JUK269" s="0"/>
      <c r="JUL269" s="0"/>
      <c r="JUM269" s="0"/>
      <c r="JUN269" s="0"/>
      <c r="JUO269" s="0"/>
      <c r="JUP269" s="0"/>
      <c r="JUQ269" s="0"/>
      <c r="JUR269" s="0"/>
      <c r="JUS269" s="0"/>
      <c r="JUT269" s="0"/>
      <c r="JUU269" s="0"/>
      <c r="JUV269" s="0"/>
      <c r="JUW269" s="0"/>
      <c r="JUX269" s="0"/>
      <c r="JUY269" s="0"/>
      <c r="JUZ269" s="0"/>
      <c r="JVA269" s="0"/>
      <c r="JVB269" s="0"/>
      <c r="JVC269" s="0"/>
      <c r="JVD269" s="0"/>
      <c r="JVE269" s="0"/>
      <c r="JVF269" s="0"/>
      <c r="JVG269" s="0"/>
      <c r="JVH269" s="0"/>
      <c r="JVI269" s="0"/>
      <c r="JVJ269" s="0"/>
      <c r="JVK269" s="0"/>
      <c r="JVL269" s="0"/>
      <c r="JVM269" s="0"/>
      <c r="JVN269" s="0"/>
      <c r="JVO269" s="0"/>
      <c r="JVP269" s="0"/>
      <c r="JVQ269" s="0"/>
      <c r="JVR269" s="0"/>
      <c r="JVS269" s="0"/>
      <c r="JVT269" s="0"/>
      <c r="JVU269" s="0"/>
      <c r="JVV269" s="0"/>
      <c r="JVW269" s="0"/>
      <c r="JVX269" s="0"/>
      <c r="JVY269" s="0"/>
      <c r="JVZ269" s="0"/>
      <c r="JWA269" s="0"/>
      <c r="JWB269" s="0"/>
      <c r="JWC269" s="0"/>
      <c r="JWD269" s="0"/>
      <c r="JWE269" s="0"/>
      <c r="JWF269" s="0"/>
      <c r="JWG269" s="0"/>
      <c r="JWH269" s="0"/>
      <c r="JWI269" s="0"/>
      <c r="JWJ269" s="0"/>
      <c r="JWK269" s="0"/>
      <c r="JWL269" s="0"/>
      <c r="JWM269" s="0"/>
      <c r="JWN269" s="0"/>
      <c r="JWO269" s="0"/>
      <c r="JWP269" s="0"/>
      <c r="JWQ269" s="0"/>
      <c r="JWR269" s="0"/>
      <c r="JWS269" s="0"/>
      <c r="JWT269" s="0"/>
      <c r="JWU269" s="0"/>
      <c r="JWV269" s="0"/>
      <c r="JWW269" s="0"/>
      <c r="JWX269" s="0"/>
      <c r="JWY269" s="0"/>
      <c r="JWZ269" s="0"/>
      <c r="JXA269" s="0"/>
      <c r="JXB269" s="0"/>
      <c r="JXC269" s="0"/>
      <c r="JXD269" s="0"/>
      <c r="JXE269" s="0"/>
      <c r="JXF269" s="0"/>
      <c r="JXG269" s="0"/>
      <c r="JXH269" s="0"/>
      <c r="JXI269" s="0"/>
      <c r="JXJ269" s="0"/>
      <c r="JXK269" s="0"/>
      <c r="JXL269" s="0"/>
      <c r="JXM269" s="0"/>
      <c r="JXN269" s="0"/>
      <c r="JXO269" s="0"/>
      <c r="JXP269" s="0"/>
      <c r="JXQ269" s="0"/>
      <c r="JXR269" s="0"/>
      <c r="JXS269" s="0"/>
      <c r="JXT269" s="0"/>
      <c r="JXU269" s="0"/>
      <c r="JXV269" s="0"/>
      <c r="JXW269" s="0"/>
      <c r="JXX269" s="0"/>
      <c r="JXY269" s="0"/>
      <c r="JXZ269" s="0"/>
      <c r="JYA269" s="0"/>
      <c r="JYB269" s="0"/>
      <c r="JYC269" s="0"/>
      <c r="JYD269" s="0"/>
      <c r="JYE269" s="0"/>
      <c r="JYF269" s="0"/>
      <c r="JYG269" s="0"/>
      <c r="JYH269" s="0"/>
      <c r="JYI269" s="0"/>
      <c r="JYJ269" s="0"/>
      <c r="JYK269" s="0"/>
      <c r="JYL269" s="0"/>
      <c r="JYM269" s="0"/>
      <c r="JYN269" s="0"/>
      <c r="JYO269" s="0"/>
      <c r="JYP269" s="0"/>
      <c r="JYQ269" s="0"/>
      <c r="JYR269" s="0"/>
      <c r="JYS269" s="0"/>
      <c r="JYT269" s="0"/>
      <c r="JYU269" s="0"/>
      <c r="JYV269" s="0"/>
      <c r="JYW269" s="0"/>
      <c r="JYX269" s="0"/>
      <c r="JYY269" s="0"/>
      <c r="JYZ269" s="0"/>
      <c r="JZA269" s="0"/>
      <c r="JZB269" s="0"/>
      <c r="JZC269" s="0"/>
      <c r="JZD269" s="0"/>
      <c r="JZE269" s="0"/>
      <c r="JZF269" s="0"/>
      <c r="JZG269" s="0"/>
      <c r="JZH269" s="0"/>
      <c r="JZI269" s="0"/>
      <c r="JZJ269" s="0"/>
      <c r="JZK269" s="0"/>
      <c r="JZL269" s="0"/>
      <c r="JZM269" s="0"/>
      <c r="JZN269" s="0"/>
      <c r="JZO269" s="0"/>
      <c r="JZP269" s="0"/>
      <c r="JZQ269" s="0"/>
      <c r="JZR269" s="0"/>
      <c r="JZS269" s="0"/>
      <c r="JZT269" s="0"/>
      <c r="JZU269" s="0"/>
      <c r="JZV269" s="0"/>
      <c r="JZW269" s="0"/>
      <c r="JZX269" s="0"/>
      <c r="JZY269" s="0"/>
      <c r="JZZ269" s="0"/>
      <c r="KAA269" s="0"/>
      <c r="KAB269" s="0"/>
      <c r="KAC269" s="0"/>
      <c r="KAD269" s="0"/>
      <c r="KAE269" s="0"/>
      <c r="KAF269" s="0"/>
      <c r="KAG269" s="0"/>
      <c r="KAH269" s="0"/>
      <c r="KAI269" s="0"/>
      <c r="KAJ269" s="0"/>
      <c r="KAK269" s="0"/>
      <c r="KAL269" s="0"/>
      <c r="KAM269" s="0"/>
      <c r="KAN269" s="0"/>
      <c r="KAO269" s="0"/>
      <c r="KAP269" s="0"/>
      <c r="KAQ269" s="0"/>
      <c r="KAR269" s="0"/>
      <c r="KAS269" s="0"/>
      <c r="KAT269" s="0"/>
      <c r="KAU269" s="0"/>
      <c r="KAV269" s="0"/>
      <c r="KAW269" s="0"/>
      <c r="KAX269" s="0"/>
      <c r="KAY269" s="0"/>
      <c r="KAZ269" s="0"/>
      <c r="KBA269" s="0"/>
      <c r="KBB269" s="0"/>
      <c r="KBC269" s="0"/>
      <c r="KBD269" s="0"/>
      <c r="KBE269" s="0"/>
      <c r="KBF269" s="0"/>
      <c r="KBG269" s="0"/>
      <c r="KBH269" s="0"/>
      <c r="KBI269" s="0"/>
      <c r="KBJ269" s="0"/>
      <c r="KBK269" s="0"/>
      <c r="KBL269" s="0"/>
      <c r="KBM269" s="0"/>
      <c r="KBN269" s="0"/>
      <c r="KBO269" s="0"/>
      <c r="KBP269" s="0"/>
      <c r="KBQ269" s="0"/>
      <c r="KBR269" s="0"/>
      <c r="KBS269" s="0"/>
      <c r="KBT269" s="0"/>
      <c r="KBU269" s="0"/>
      <c r="KBV269" s="0"/>
      <c r="KBW269" s="0"/>
      <c r="KBX269" s="0"/>
      <c r="KBY269" s="0"/>
      <c r="KBZ269" s="0"/>
      <c r="KCA269" s="0"/>
      <c r="KCB269" s="0"/>
      <c r="KCC269" s="0"/>
      <c r="KCD269" s="0"/>
      <c r="KCE269" s="0"/>
      <c r="KCF269" s="0"/>
      <c r="KCG269" s="0"/>
      <c r="KCH269" s="0"/>
      <c r="KCI269" s="0"/>
      <c r="KCJ269" s="0"/>
      <c r="KCK269" s="0"/>
      <c r="KCL269" s="0"/>
      <c r="KCM269" s="0"/>
      <c r="KCN269" s="0"/>
      <c r="KCO269" s="0"/>
      <c r="KCP269" s="0"/>
      <c r="KCQ269" s="0"/>
      <c r="KCR269" s="0"/>
      <c r="KCS269" s="0"/>
      <c r="KCT269" s="0"/>
      <c r="KCU269" s="0"/>
      <c r="KCV269" s="0"/>
      <c r="KCW269" s="0"/>
      <c r="KCX269" s="0"/>
      <c r="KCY269" s="0"/>
      <c r="KCZ269" s="0"/>
      <c r="KDA269" s="0"/>
      <c r="KDB269" s="0"/>
      <c r="KDC269" s="0"/>
      <c r="KDD269" s="0"/>
      <c r="KDE269" s="0"/>
      <c r="KDF269" s="0"/>
      <c r="KDG269" s="0"/>
      <c r="KDH269" s="0"/>
      <c r="KDI269" s="0"/>
      <c r="KDJ269" s="0"/>
      <c r="KDK269" s="0"/>
      <c r="KDL269" s="0"/>
      <c r="KDM269" s="0"/>
      <c r="KDN269" s="0"/>
      <c r="KDO269" s="0"/>
      <c r="KDP269" s="0"/>
      <c r="KDQ269" s="0"/>
      <c r="KDR269" s="0"/>
      <c r="KDS269" s="0"/>
      <c r="KDT269" s="0"/>
      <c r="KDU269" s="0"/>
      <c r="KDV269" s="0"/>
      <c r="KDW269" s="0"/>
      <c r="KDX269" s="0"/>
      <c r="KDY269" s="0"/>
      <c r="KDZ269" s="0"/>
      <c r="KEA269" s="0"/>
      <c r="KEB269" s="0"/>
      <c r="KEC269" s="0"/>
      <c r="KED269" s="0"/>
      <c r="KEE269" s="0"/>
      <c r="KEF269" s="0"/>
      <c r="KEG269" s="0"/>
      <c r="KEH269" s="0"/>
      <c r="KEI269" s="0"/>
      <c r="KEJ269" s="0"/>
      <c r="KEK269" s="0"/>
      <c r="KEL269" s="0"/>
      <c r="KEM269" s="0"/>
      <c r="KEN269" s="0"/>
      <c r="KEO269" s="0"/>
      <c r="KEP269" s="0"/>
      <c r="KEQ269" s="0"/>
      <c r="KER269" s="0"/>
      <c r="KES269" s="0"/>
      <c r="KET269" s="0"/>
      <c r="KEU269" s="0"/>
      <c r="KEV269" s="0"/>
      <c r="KEW269" s="0"/>
      <c r="KEX269" s="0"/>
      <c r="KEY269" s="0"/>
      <c r="KEZ269" s="0"/>
      <c r="KFA269" s="0"/>
      <c r="KFB269" s="0"/>
      <c r="KFC269" s="0"/>
      <c r="KFD269" s="0"/>
      <c r="KFE269" s="0"/>
      <c r="KFF269" s="0"/>
      <c r="KFG269" s="0"/>
      <c r="KFH269" s="0"/>
      <c r="KFI269" s="0"/>
      <c r="KFJ269" s="0"/>
      <c r="KFK269" s="0"/>
      <c r="KFL269" s="0"/>
      <c r="KFM269" s="0"/>
      <c r="KFN269" s="0"/>
      <c r="KFO269" s="0"/>
      <c r="KFP269" s="0"/>
      <c r="KFQ269" s="0"/>
      <c r="KFR269" s="0"/>
      <c r="KFS269" s="0"/>
      <c r="KFT269" s="0"/>
      <c r="KFU269" s="0"/>
      <c r="KFV269" s="0"/>
      <c r="KFW269" s="0"/>
      <c r="KFX269" s="0"/>
      <c r="KFY269" s="0"/>
      <c r="KFZ269" s="0"/>
      <c r="KGA269" s="0"/>
      <c r="KGB269" s="0"/>
      <c r="KGC269" s="0"/>
      <c r="KGD269" s="0"/>
      <c r="KGE269" s="0"/>
      <c r="KGF269" s="0"/>
      <c r="KGG269" s="0"/>
      <c r="KGH269" s="0"/>
      <c r="KGI269" s="0"/>
      <c r="KGJ269" s="0"/>
      <c r="KGK269" s="0"/>
      <c r="KGL269" s="0"/>
      <c r="KGM269" s="0"/>
      <c r="KGN269" s="0"/>
      <c r="KGO269" s="0"/>
      <c r="KGP269" s="0"/>
      <c r="KGQ269" s="0"/>
      <c r="KGR269" s="0"/>
      <c r="KGS269" s="0"/>
      <c r="KGT269" s="0"/>
      <c r="KGU269" s="0"/>
      <c r="KGV269" s="0"/>
      <c r="KGW269" s="0"/>
      <c r="KGX269" s="0"/>
      <c r="KGY269" s="0"/>
      <c r="KGZ269" s="0"/>
      <c r="KHA269" s="0"/>
      <c r="KHB269" s="0"/>
      <c r="KHC269" s="0"/>
      <c r="KHD269" s="0"/>
      <c r="KHE269" s="0"/>
      <c r="KHF269" s="0"/>
      <c r="KHG269" s="0"/>
      <c r="KHH269" s="0"/>
      <c r="KHI269" s="0"/>
      <c r="KHJ269" s="0"/>
      <c r="KHK269" s="0"/>
      <c r="KHL269" s="0"/>
      <c r="KHM269" s="0"/>
      <c r="KHN269" s="0"/>
      <c r="KHO269" s="0"/>
      <c r="KHP269" s="0"/>
      <c r="KHQ269" s="0"/>
      <c r="KHR269" s="0"/>
      <c r="KHS269" s="0"/>
      <c r="KHT269" s="0"/>
      <c r="KHU269" s="0"/>
      <c r="KHV269" s="0"/>
      <c r="KHW269" s="0"/>
      <c r="KHX269" s="0"/>
      <c r="KHY269" s="0"/>
      <c r="KHZ269" s="0"/>
      <c r="KIA269" s="0"/>
      <c r="KIB269" s="0"/>
      <c r="KIC269" s="0"/>
      <c r="KID269" s="0"/>
      <c r="KIE269" s="0"/>
      <c r="KIF269" s="0"/>
      <c r="KIG269" s="0"/>
      <c r="KIH269" s="0"/>
      <c r="KII269" s="0"/>
      <c r="KIJ269" s="0"/>
      <c r="KIK269" s="0"/>
      <c r="KIL269" s="0"/>
      <c r="KIM269" s="0"/>
      <c r="KIN269" s="0"/>
      <c r="KIO269" s="0"/>
      <c r="KIP269" s="0"/>
      <c r="KIQ269" s="0"/>
      <c r="KIR269" s="0"/>
      <c r="KIS269" s="0"/>
      <c r="KIT269" s="0"/>
      <c r="KIU269" s="0"/>
      <c r="KIV269" s="0"/>
      <c r="KIW269" s="0"/>
      <c r="KIX269" s="0"/>
      <c r="KIY269" s="0"/>
      <c r="KIZ269" s="0"/>
      <c r="KJA269" s="0"/>
      <c r="KJB269" s="0"/>
      <c r="KJC269" s="0"/>
      <c r="KJD269" s="0"/>
      <c r="KJE269" s="0"/>
      <c r="KJF269" s="0"/>
      <c r="KJG269" s="0"/>
      <c r="KJH269" s="0"/>
      <c r="KJI269" s="0"/>
      <c r="KJJ269" s="0"/>
      <c r="KJK269" s="0"/>
      <c r="KJL269" s="0"/>
      <c r="KJM269" s="0"/>
      <c r="KJN269" s="0"/>
      <c r="KJO269" s="0"/>
      <c r="KJP269" s="0"/>
      <c r="KJQ269" s="0"/>
      <c r="KJR269" s="0"/>
      <c r="KJS269" s="0"/>
      <c r="KJT269" s="0"/>
      <c r="KJU269" s="0"/>
      <c r="KJV269" s="0"/>
      <c r="KJW269" s="0"/>
      <c r="KJX269" s="0"/>
      <c r="KJY269" s="0"/>
      <c r="KJZ269" s="0"/>
      <c r="KKA269" s="0"/>
      <c r="KKB269" s="0"/>
      <c r="KKC269" s="0"/>
      <c r="KKD269" s="0"/>
      <c r="KKE269" s="0"/>
      <c r="KKF269" s="0"/>
      <c r="KKG269" s="0"/>
      <c r="KKH269" s="0"/>
      <c r="KKI269" s="0"/>
      <c r="KKJ269" s="0"/>
      <c r="KKK269" s="0"/>
      <c r="KKL269" s="0"/>
      <c r="KKM269" s="0"/>
      <c r="KKN269" s="0"/>
      <c r="KKO269" s="0"/>
      <c r="KKP269" s="0"/>
      <c r="KKQ269" s="0"/>
      <c r="KKR269" s="0"/>
      <c r="KKS269" s="0"/>
      <c r="KKT269" s="0"/>
      <c r="KKU269" s="0"/>
      <c r="KKV269" s="0"/>
      <c r="KKW269" s="0"/>
      <c r="KKX269" s="0"/>
      <c r="KKY269" s="0"/>
      <c r="KKZ269" s="0"/>
      <c r="KLA269" s="0"/>
      <c r="KLB269" s="0"/>
      <c r="KLC269" s="0"/>
      <c r="KLD269" s="0"/>
      <c r="KLE269" s="0"/>
      <c r="KLF269" s="0"/>
      <c r="KLG269" s="0"/>
      <c r="KLH269" s="0"/>
      <c r="KLI269" s="0"/>
      <c r="KLJ269" s="0"/>
      <c r="KLK269" s="0"/>
      <c r="KLL269" s="0"/>
      <c r="KLM269" s="0"/>
      <c r="KLN269" s="0"/>
      <c r="KLO269" s="0"/>
      <c r="KLP269" s="0"/>
      <c r="KLQ269" s="0"/>
      <c r="KLR269" s="0"/>
      <c r="KLS269" s="0"/>
      <c r="KLT269" s="0"/>
      <c r="KLU269" s="0"/>
      <c r="KLV269" s="0"/>
      <c r="KLW269" s="0"/>
      <c r="KLX269" s="0"/>
      <c r="KLY269" s="0"/>
      <c r="KLZ269" s="0"/>
      <c r="KMA269" s="0"/>
      <c r="KMB269" s="0"/>
      <c r="KMC269" s="0"/>
      <c r="KMD269" s="0"/>
      <c r="KME269" s="0"/>
      <c r="KMF269" s="0"/>
      <c r="KMG269" s="0"/>
      <c r="KMH269" s="0"/>
      <c r="KMI269" s="0"/>
      <c r="KMJ269" s="0"/>
      <c r="KMK269" s="0"/>
      <c r="KML269" s="0"/>
      <c r="KMM269" s="0"/>
      <c r="KMN269" s="0"/>
      <c r="KMO269" s="0"/>
      <c r="KMP269" s="0"/>
      <c r="KMQ269" s="0"/>
      <c r="KMR269" s="0"/>
      <c r="KMS269" s="0"/>
      <c r="KMT269" s="0"/>
      <c r="KMU269" s="0"/>
      <c r="KMV269" s="0"/>
      <c r="KMW269" s="0"/>
      <c r="KMX269" s="0"/>
      <c r="KMY269" s="0"/>
      <c r="KMZ269" s="0"/>
      <c r="KNA269" s="0"/>
      <c r="KNB269" s="0"/>
      <c r="KNC269" s="0"/>
      <c r="KND269" s="0"/>
      <c r="KNE269" s="0"/>
      <c r="KNF269" s="0"/>
      <c r="KNG269" s="0"/>
      <c r="KNH269" s="0"/>
      <c r="KNI269" s="0"/>
      <c r="KNJ269" s="0"/>
      <c r="KNK269" s="0"/>
      <c r="KNL269" s="0"/>
      <c r="KNM269" s="0"/>
      <c r="KNN269" s="0"/>
      <c r="KNO269" s="0"/>
      <c r="KNP269" s="0"/>
      <c r="KNQ269" s="0"/>
      <c r="KNR269" s="0"/>
      <c r="KNS269" s="0"/>
      <c r="KNT269" s="0"/>
      <c r="KNU269" s="0"/>
      <c r="KNV269" s="0"/>
      <c r="KNW269" s="0"/>
      <c r="KNX269" s="0"/>
      <c r="KNY269" s="0"/>
      <c r="KNZ269" s="0"/>
      <c r="KOA269" s="0"/>
      <c r="KOB269" s="0"/>
      <c r="KOC269" s="0"/>
      <c r="KOD269" s="0"/>
      <c r="KOE269" s="0"/>
      <c r="KOF269" s="0"/>
      <c r="KOG269" s="0"/>
      <c r="KOH269" s="0"/>
      <c r="KOI269" s="0"/>
      <c r="KOJ269" s="0"/>
      <c r="KOK269" s="0"/>
      <c r="KOL269" s="0"/>
      <c r="KOM269" s="0"/>
      <c r="KON269" s="0"/>
      <c r="KOO269" s="0"/>
      <c r="KOP269" s="0"/>
      <c r="KOQ269" s="0"/>
      <c r="KOR269" s="0"/>
      <c r="KOS269" s="0"/>
      <c r="KOT269" s="0"/>
      <c r="KOU269" s="0"/>
      <c r="KOV269" s="0"/>
      <c r="KOW269" s="0"/>
      <c r="KOX269" s="0"/>
      <c r="KOY269" s="0"/>
      <c r="KOZ269" s="0"/>
      <c r="KPA269" s="0"/>
      <c r="KPB269" s="0"/>
      <c r="KPC269" s="0"/>
      <c r="KPD269" s="0"/>
      <c r="KPE269" s="0"/>
      <c r="KPF269" s="0"/>
      <c r="KPG269" s="0"/>
      <c r="KPH269" s="0"/>
      <c r="KPI269" s="0"/>
      <c r="KPJ269" s="0"/>
      <c r="KPK269" s="0"/>
      <c r="KPL269" s="0"/>
      <c r="KPM269" s="0"/>
      <c r="KPN269" s="0"/>
      <c r="KPO269" s="0"/>
      <c r="KPP269" s="0"/>
      <c r="KPQ269" s="0"/>
      <c r="KPR269" s="0"/>
      <c r="KPS269" s="0"/>
      <c r="KPT269" s="0"/>
      <c r="KPU269" s="0"/>
      <c r="KPV269" s="0"/>
      <c r="KPW269" s="0"/>
      <c r="KPX269" s="0"/>
      <c r="KPY269" s="0"/>
      <c r="KPZ269" s="0"/>
      <c r="KQA269" s="0"/>
      <c r="KQB269" s="0"/>
      <c r="KQC269" s="0"/>
      <c r="KQD269" s="0"/>
      <c r="KQE269" s="0"/>
      <c r="KQF269" s="0"/>
      <c r="KQG269" s="0"/>
      <c r="KQH269" s="0"/>
      <c r="KQI269" s="0"/>
      <c r="KQJ269" s="0"/>
      <c r="KQK269" s="0"/>
      <c r="KQL269" s="0"/>
      <c r="KQM269" s="0"/>
      <c r="KQN269" s="0"/>
      <c r="KQO269" s="0"/>
      <c r="KQP269" s="0"/>
      <c r="KQQ269" s="0"/>
      <c r="KQR269" s="0"/>
      <c r="KQS269" s="0"/>
      <c r="KQT269" s="0"/>
      <c r="KQU269" s="0"/>
      <c r="KQV269" s="0"/>
      <c r="KQW269" s="0"/>
      <c r="KQX269" s="0"/>
      <c r="KQY269" s="0"/>
      <c r="KQZ269" s="0"/>
      <c r="KRA269" s="0"/>
      <c r="KRB269" s="0"/>
      <c r="KRC269" s="0"/>
      <c r="KRD269" s="0"/>
      <c r="KRE269" s="0"/>
      <c r="KRF269" s="0"/>
      <c r="KRG269" s="0"/>
      <c r="KRH269" s="0"/>
      <c r="KRI269" s="0"/>
      <c r="KRJ269" s="0"/>
      <c r="KRK269" s="0"/>
      <c r="KRL269" s="0"/>
      <c r="KRM269" s="0"/>
      <c r="KRN269" s="0"/>
      <c r="KRO269" s="0"/>
      <c r="KRP269" s="0"/>
      <c r="KRQ269" s="0"/>
      <c r="KRR269" s="0"/>
      <c r="KRS269" s="0"/>
      <c r="KRT269" s="0"/>
      <c r="KRU269" s="0"/>
      <c r="KRV269" s="0"/>
      <c r="KRW269" s="0"/>
      <c r="KRX269" s="0"/>
      <c r="KRY269" s="0"/>
      <c r="KRZ269" s="0"/>
      <c r="KSA269" s="0"/>
      <c r="KSB269" s="0"/>
      <c r="KSC269" s="0"/>
      <c r="KSD269" s="0"/>
      <c r="KSE269" s="0"/>
      <c r="KSF269" s="0"/>
      <c r="KSG269" s="0"/>
      <c r="KSH269" s="0"/>
      <c r="KSI269" s="0"/>
      <c r="KSJ269" s="0"/>
      <c r="KSK269" s="0"/>
      <c r="KSL269" s="0"/>
      <c r="KSM269" s="0"/>
      <c r="KSN269" s="0"/>
      <c r="KSO269" s="0"/>
      <c r="KSP269" s="0"/>
      <c r="KSQ269" s="0"/>
      <c r="KSR269" s="0"/>
      <c r="KSS269" s="0"/>
      <c r="KST269" s="0"/>
      <c r="KSU269" s="0"/>
      <c r="KSV269" s="0"/>
      <c r="KSW269" s="0"/>
      <c r="KSX269" s="0"/>
      <c r="KSY269" s="0"/>
      <c r="KSZ269" s="0"/>
      <c r="KTA269" s="0"/>
      <c r="KTB269" s="0"/>
      <c r="KTC269" s="0"/>
      <c r="KTD269" s="0"/>
      <c r="KTE269" s="0"/>
      <c r="KTF269" s="0"/>
      <c r="KTG269" s="0"/>
      <c r="KTH269" s="0"/>
      <c r="KTI269" s="0"/>
      <c r="KTJ269" s="0"/>
      <c r="KTK269" s="0"/>
      <c r="KTL269" s="0"/>
      <c r="KTM269" s="0"/>
      <c r="KTN269" s="0"/>
      <c r="KTO269" s="0"/>
      <c r="KTP269" s="0"/>
      <c r="KTQ269" s="0"/>
      <c r="KTR269" s="0"/>
      <c r="KTS269" s="0"/>
      <c r="KTT269" s="0"/>
      <c r="KTU269" s="0"/>
      <c r="KTV269" s="0"/>
      <c r="KTW269" s="0"/>
      <c r="KTX269" s="0"/>
      <c r="KTY269" s="0"/>
      <c r="KTZ269" s="0"/>
      <c r="KUA269" s="0"/>
      <c r="KUB269" s="0"/>
      <c r="KUC269" s="0"/>
      <c r="KUD269" s="0"/>
      <c r="KUE269" s="0"/>
      <c r="KUF269" s="0"/>
      <c r="KUG269" s="0"/>
      <c r="KUH269" s="0"/>
      <c r="KUI269" s="0"/>
      <c r="KUJ269" s="0"/>
      <c r="KUK269" s="0"/>
      <c r="KUL269" s="0"/>
      <c r="KUM269" s="0"/>
      <c r="KUN269" s="0"/>
      <c r="KUO269" s="0"/>
      <c r="KUP269" s="0"/>
      <c r="KUQ269" s="0"/>
      <c r="KUR269" s="0"/>
      <c r="KUS269" s="0"/>
      <c r="KUT269" s="0"/>
      <c r="KUU269" s="0"/>
      <c r="KUV269" s="0"/>
      <c r="KUW269" s="0"/>
      <c r="KUX269" s="0"/>
      <c r="KUY269" s="0"/>
      <c r="KUZ269" s="0"/>
      <c r="KVA269" s="0"/>
      <c r="KVB269" s="0"/>
      <c r="KVC269" s="0"/>
      <c r="KVD269" s="0"/>
      <c r="KVE269" s="0"/>
      <c r="KVF269" s="0"/>
      <c r="KVG269" s="0"/>
      <c r="KVH269" s="0"/>
      <c r="KVI269" s="0"/>
      <c r="KVJ269" s="0"/>
      <c r="KVK269" s="0"/>
      <c r="KVL269" s="0"/>
      <c r="KVM269" s="0"/>
      <c r="KVN269" s="0"/>
      <c r="KVO269" s="0"/>
      <c r="KVP269" s="0"/>
      <c r="KVQ269" s="0"/>
      <c r="KVR269" s="0"/>
      <c r="KVS269" s="0"/>
      <c r="KVT269" s="0"/>
      <c r="KVU269" s="0"/>
      <c r="KVV269" s="0"/>
      <c r="KVW269" s="0"/>
      <c r="KVX269" s="0"/>
      <c r="KVY269" s="0"/>
      <c r="KVZ269" s="0"/>
      <c r="KWA269" s="0"/>
      <c r="KWB269" s="0"/>
      <c r="KWC269" s="0"/>
      <c r="KWD269" s="0"/>
      <c r="KWE269" s="0"/>
      <c r="KWF269" s="0"/>
      <c r="KWG269" s="0"/>
      <c r="KWH269" s="0"/>
      <c r="KWI269" s="0"/>
      <c r="KWJ269" s="0"/>
      <c r="KWK269" s="0"/>
      <c r="KWL269" s="0"/>
      <c r="KWM269" s="0"/>
      <c r="KWN269" s="0"/>
      <c r="KWO269" s="0"/>
      <c r="KWP269" s="0"/>
      <c r="KWQ269" s="0"/>
      <c r="KWR269" s="0"/>
      <c r="KWS269" s="0"/>
      <c r="KWT269" s="0"/>
      <c r="KWU269" s="0"/>
      <c r="KWV269" s="0"/>
      <c r="KWW269" s="0"/>
      <c r="KWX269" s="0"/>
      <c r="KWY269" s="0"/>
      <c r="KWZ269" s="0"/>
      <c r="KXA269" s="0"/>
      <c r="KXB269" s="0"/>
      <c r="KXC269" s="0"/>
      <c r="KXD269" s="0"/>
      <c r="KXE269" s="0"/>
      <c r="KXF269" s="0"/>
      <c r="KXG269" s="0"/>
      <c r="KXH269" s="0"/>
      <c r="KXI269" s="0"/>
      <c r="KXJ269" s="0"/>
      <c r="KXK269" s="0"/>
      <c r="KXL269" s="0"/>
      <c r="KXM269" s="0"/>
      <c r="KXN269" s="0"/>
      <c r="KXO269" s="0"/>
      <c r="KXP269" s="0"/>
      <c r="KXQ269" s="0"/>
      <c r="KXR269" s="0"/>
      <c r="KXS269" s="0"/>
      <c r="KXT269" s="0"/>
      <c r="KXU269" s="0"/>
      <c r="KXV269" s="0"/>
      <c r="KXW269" s="0"/>
      <c r="KXX269" s="0"/>
      <c r="KXY269" s="0"/>
      <c r="KXZ269" s="0"/>
      <c r="KYA269" s="0"/>
      <c r="KYB269" s="0"/>
      <c r="KYC269" s="0"/>
      <c r="KYD269" s="0"/>
      <c r="KYE269" s="0"/>
      <c r="KYF269" s="0"/>
      <c r="KYG269" s="0"/>
      <c r="KYH269" s="0"/>
      <c r="KYI269" s="0"/>
      <c r="KYJ269" s="0"/>
      <c r="KYK269" s="0"/>
      <c r="KYL269" s="0"/>
      <c r="KYM269" s="0"/>
      <c r="KYN269" s="0"/>
      <c r="KYO269" s="0"/>
      <c r="KYP269" s="0"/>
      <c r="KYQ269" s="0"/>
      <c r="KYR269" s="0"/>
      <c r="KYS269" s="0"/>
      <c r="KYT269" s="0"/>
      <c r="KYU269" s="0"/>
      <c r="KYV269" s="0"/>
      <c r="KYW269" s="0"/>
      <c r="KYX269" s="0"/>
      <c r="KYY269" s="0"/>
      <c r="KYZ269" s="0"/>
      <c r="KZA269" s="0"/>
      <c r="KZB269" s="0"/>
      <c r="KZC269" s="0"/>
      <c r="KZD269" s="0"/>
      <c r="KZE269" s="0"/>
      <c r="KZF269" s="0"/>
      <c r="KZG269" s="0"/>
      <c r="KZH269" s="0"/>
      <c r="KZI269" s="0"/>
      <c r="KZJ269" s="0"/>
      <c r="KZK269" s="0"/>
      <c r="KZL269" s="0"/>
      <c r="KZM269" s="0"/>
      <c r="KZN269" s="0"/>
      <c r="KZO269" s="0"/>
      <c r="KZP269" s="0"/>
      <c r="KZQ269" s="0"/>
      <c r="KZR269" s="0"/>
      <c r="KZS269" s="0"/>
      <c r="KZT269" s="0"/>
      <c r="KZU269" s="0"/>
      <c r="KZV269" s="0"/>
      <c r="KZW269" s="0"/>
      <c r="KZX269" s="0"/>
      <c r="KZY269" s="0"/>
      <c r="KZZ269" s="0"/>
      <c r="LAA269" s="0"/>
      <c r="LAB269" s="0"/>
      <c r="LAC269" s="0"/>
      <c r="LAD269" s="0"/>
      <c r="LAE269" s="0"/>
      <c r="LAF269" s="0"/>
      <c r="LAG269" s="0"/>
      <c r="LAH269" s="0"/>
      <c r="LAI269" s="0"/>
      <c r="LAJ269" s="0"/>
      <c r="LAK269" s="0"/>
      <c r="LAL269" s="0"/>
      <c r="LAM269" s="0"/>
      <c r="LAN269" s="0"/>
      <c r="LAO269" s="0"/>
      <c r="LAP269" s="0"/>
      <c r="LAQ269" s="0"/>
      <c r="LAR269" s="0"/>
      <c r="LAS269" s="0"/>
      <c r="LAT269" s="0"/>
      <c r="LAU269" s="0"/>
      <c r="LAV269" s="0"/>
      <c r="LAW269" s="0"/>
      <c r="LAX269" s="0"/>
      <c r="LAY269" s="0"/>
      <c r="LAZ269" s="0"/>
      <c r="LBA269" s="0"/>
      <c r="LBB269" s="0"/>
      <c r="LBC269" s="0"/>
      <c r="LBD269" s="0"/>
      <c r="LBE269" s="0"/>
      <c r="LBF269" s="0"/>
      <c r="LBG269" s="0"/>
      <c r="LBH269" s="0"/>
      <c r="LBI269" s="0"/>
      <c r="LBJ269" s="0"/>
      <c r="LBK269" s="0"/>
      <c r="LBL269" s="0"/>
      <c r="LBM269" s="0"/>
      <c r="LBN269" s="0"/>
      <c r="LBO269" s="0"/>
      <c r="LBP269" s="0"/>
      <c r="LBQ269" s="0"/>
      <c r="LBR269" s="0"/>
      <c r="LBS269" s="0"/>
      <c r="LBT269" s="0"/>
      <c r="LBU269" s="0"/>
      <c r="LBV269" s="0"/>
      <c r="LBW269" s="0"/>
      <c r="LBX269" s="0"/>
      <c r="LBY269" s="0"/>
      <c r="LBZ269" s="0"/>
      <c r="LCA269" s="0"/>
      <c r="LCB269" s="0"/>
      <c r="LCC269" s="0"/>
      <c r="LCD269" s="0"/>
      <c r="LCE269" s="0"/>
      <c r="LCF269" s="0"/>
      <c r="LCG269" s="0"/>
      <c r="LCH269" s="0"/>
      <c r="LCI269" s="0"/>
      <c r="LCJ269" s="0"/>
      <c r="LCK269" s="0"/>
      <c r="LCL269" s="0"/>
      <c r="LCM269" s="0"/>
      <c r="LCN269" s="0"/>
      <c r="LCO269" s="0"/>
      <c r="LCP269" s="0"/>
      <c r="LCQ269" s="0"/>
      <c r="LCR269" s="0"/>
      <c r="LCS269" s="0"/>
      <c r="LCT269" s="0"/>
      <c r="LCU269" s="0"/>
      <c r="LCV269" s="0"/>
      <c r="LCW269" s="0"/>
      <c r="LCX269" s="0"/>
      <c r="LCY269" s="0"/>
      <c r="LCZ269" s="0"/>
      <c r="LDA269" s="0"/>
      <c r="LDB269" s="0"/>
      <c r="LDC269" s="0"/>
      <c r="LDD269" s="0"/>
      <c r="LDE269" s="0"/>
      <c r="LDF269" s="0"/>
      <c r="LDG269" s="0"/>
      <c r="LDH269" s="0"/>
      <c r="LDI269" s="0"/>
      <c r="LDJ269" s="0"/>
      <c r="LDK269" s="0"/>
      <c r="LDL269" s="0"/>
      <c r="LDM269" s="0"/>
      <c r="LDN269" s="0"/>
      <c r="LDO269" s="0"/>
      <c r="LDP269" s="0"/>
      <c r="LDQ269" s="0"/>
      <c r="LDR269" s="0"/>
      <c r="LDS269" s="0"/>
      <c r="LDT269" s="0"/>
      <c r="LDU269" s="0"/>
      <c r="LDV269" s="0"/>
      <c r="LDW269" s="0"/>
      <c r="LDX269" s="0"/>
      <c r="LDY269" s="0"/>
      <c r="LDZ269" s="0"/>
      <c r="LEA269" s="0"/>
      <c r="LEB269" s="0"/>
      <c r="LEC269" s="0"/>
      <c r="LED269" s="0"/>
      <c r="LEE269" s="0"/>
      <c r="LEF269" s="0"/>
      <c r="LEG269" s="0"/>
      <c r="LEH269" s="0"/>
      <c r="LEI269" s="0"/>
      <c r="LEJ269" s="0"/>
      <c r="LEK269" s="0"/>
      <c r="LEL269" s="0"/>
      <c r="LEM269" s="0"/>
      <c r="LEN269" s="0"/>
      <c r="LEO269" s="0"/>
      <c r="LEP269" s="0"/>
      <c r="LEQ269" s="0"/>
      <c r="LER269" s="0"/>
      <c r="LES269" s="0"/>
      <c r="LET269" s="0"/>
      <c r="LEU269" s="0"/>
      <c r="LEV269" s="0"/>
      <c r="LEW269" s="0"/>
      <c r="LEX269" s="0"/>
      <c r="LEY269" s="0"/>
      <c r="LEZ269" s="0"/>
      <c r="LFA269" s="0"/>
      <c r="LFB269" s="0"/>
      <c r="LFC269" s="0"/>
      <c r="LFD269" s="0"/>
      <c r="LFE269" s="0"/>
      <c r="LFF269" s="0"/>
      <c r="LFG269" s="0"/>
      <c r="LFH269" s="0"/>
      <c r="LFI269" s="0"/>
      <c r="LFJ269" s="0"/>
      <c r="LFK269" s="0"/>
      <c r="LFL269" s="0"/>
      <c r="LFM269" s="0"/>
      <c r="LFN269" s="0"/>
      <c r="LFO269" s="0"/>
      <c r="LFP269" s="0"/>
      <c r="LFQ269" s="0"/>
      <c r="LFR269" s="0"/>
      <c r="LFS269" s="0"/>
      <c r="LFT269" s="0"/>
      <c r="LFU269" s="0"/>
      <c r="LFV269" s="0"/>
      <c r="LFW269" s="0"/>
      <c r="LFX269" s="0"/>
      <c r="LFY269" s="0"/>
      <c r="LFZ269" s="0"/>
      <c r="LGA269" s="0"/>
      <c r="LGB269" s="0"/>
      <c r="LGC269" s="0"/>
      <c r="LGD269" s="0"/>
      <c r="LGE269" s="0"/>
      <c r="LGF269" s="0"/>
      <c r="LGG269" s="0"/>
      <c r="LGH269" s="0"/>
      <c r="LGI269" s="0"/>
      <c r="LGJ269" s="0"/>
      <c r="LGK269" s="0"/>
      <c r="LGL269" s="0"/>
      <c r="LGM269" s="0"/>
      <c r="LGN269" s="0"/>
      <c r="LGO269" s="0"/>
      <c r="LGP269" s="0"/>
      <c r="LGQ269" s="0"/>
      <c r="LGR269" s="0"/>
      <c r="LGS269" s="0"/>
      <c r="LGT269" s="0"/>
      <c r="LGU269" s="0"/>
      <c r="LGV269" s="0"/>
      <c r="LGW269" s="0"/>
      <c r="LGX269" s="0"/>
      <c r="LGY269" s="0"/>
      <c r="LGZ269" s="0"/>
      <c r="LHA269" s="0"/>
      <c r="LHB269" s="0"/>
      <c r="LHC269" s="0"/>
      <c r="LHD269" s="0"/>
      <c r="LHE269" s="0"/>
      <c r="LHF269" s="0"/>
      <c r="LHG269" s="0"/>
      <c r="LHH269" s="0"/>
      <c r="LHI269" s="0"/>
      <c r="LHJ269" s="0"/>
      <c r="LHK269" s="0"/>
      <c r="LHL269" s="0"/>
      <c r="LHM269" s="0"/>
      <c r="LHN269" s="0"/>
      <c r="LHO269" s="0"/>
      <c r="LHP269" s="0"/>
      <c r="LHQ269" s="0"/>
      <c r="LHR269" s="0"/>
      <c r="LHS269" s="0"/>
      <c r="LHT269" s="0"/>
      <c r="LHU269" s="0"/>
      <c r="LHV269" s="0"/>
      <c r="LHW269" s="0"/>
      <c r="LHX269" s="0"/>
      <c r="LHY269" s="0"/>
      <c r="LHZ269" s="0"/>
      <c r="LIA269" s="0"/>
      <c r="LIB269" s="0"/>
      <c r="LIC269" s="0"/>
      <c r="LID269" s="0"/>
      <c r="LIE269" s="0"/>
      <c r="LIF269" s="0"/>
      <c r="LIG269" s="0"/>
      <c r="LIH269" s="0"/>
      <c r="LII269" s="0"/>
      <c r="LIJ269" s="0"/>
      <c r="LIK269" s="0"/>
      <c r="LIL269" s="0"/>
      <c r="LIM269" s="0"/>
      <c r="LIN269" s="0"/>
      <c r="LIO269" s="0"/>
      <c r="LIP269" s="0"/>
      <c r="LIQ269" s="0"/>
      <c r="LIR269" s="0"/>
      <c r="LIS269" s="0"/>
      <c r="LIT269" s="0"/>
      <c r="LIU269" s="0"/>
      <c r="LIV269" s="0"/>
      <c r="LIW269" s="0"/>
      <c r="LIX269" s="0"/>
      <c r="LIY269" s="0"/>
      <c r="LIZ269" s="0"/>
      <c r="LJA269" s="0"/>
      <c r="LJB269" s="0"/>
      <c r="LJC269" s="0"/>
      <c r="LJD269" s="0"/>
      <c r="LJE269" s="0"/>
      <c r="LJF269" s="0"/>
      <c r="LJG269" s="0"/>
      <c r="LJH269" s="0"/>
      <c r="LJI269" s="0"/>
      <c r="LJJ269" s="0"/>
      <c r="LJK269" s="0"/>
      <c r="LJL269" s="0"/>
      <c r="LJM269" s="0"/>
      <c r="LJN269" s="0"/>
      <c r="LJO269" s="0"/>
      <c r="LJP269" s="0"/>
      <c r="LJQ269" s="0"/>
      <c r="LJR269" s="0"/>
      <c r="LJS269" s="0"/>
      <c r="LJT269" s="0"/>
      <c r="LJU269" s="0"/>
      <c r="LJV269" s="0"/>
      <c r="LJW269" s="0"/>
      <c r="LJX269" s="0"/>
      <c r="LJY269" s="0"/>
      <c r="LJZ269" s="0"/>
      <c r="LKA269" s="0"/>
      <c r="LKB269" s="0"/>
      <c r="LKC269" s="0"/>
      <c r="LKD269" s="0"/>
      <c r="LKE269" s="0"/>
      <c r="LKF269" s="0"/>
      <c r="LKG269" s="0"/>
      <c r="LKH269" s="0"/>
      <c r="LKI269" s="0"/>
      <c r="LKJ269" s="0"/>
      <c r="LKK269" s="0"/>
      <c r="LKL269" s="0"/>
      <c r="LKM269" s="0"/>
      <c r="LKN269" s="0"/>
      <c r="LKO269" s="0"/>
      <c r="LKP269" s="0"/>
      <c r="LKQ269" s="0"/>
      <c r="LKR269" s="0"/>
      <c r="LKS269" s="0"/>
      <c r="LKT269" s="0"/>
      <c r="LKU269" s="0"/>
      <c r="LKV269" s="0"/>
      <c r="LKW269" s="0"/>
      <c r="LKX269" s="0"/>
      <c r="LKY269" s="0"/>
      <c r="LKZ269" s="0"/>
      <c r="LLA269" s="0"/>
      <c r="LLB269" s="0"/>
      <c r="LLC269" s="0"/>
      <c r="LLD269" s="0"/>
      <c r="LLE269" s="0"/>
      <c r="LLF269" s="0"/>
      <c r="LLG269" s="0"/>
      <c r="LLH269" s="0"/>
      <c r="LLI269" s="0"/>
      <c r="LLJ269" s="0"/>
      <c r="LLK269" s="0"/>
      <c r="LLL269" s="0"/>
      <c r="LLM269" s="0"/>
      <c r="LLN269" s="0"/>
      <c r="LLO269" s="0"/>
      <c r="LLP269" s="0"/>
      <c r="LLQ269" s="0"/>
      <c r="LLR269" s="0"/>
      <c r="LLS269" s="0"/>
      <c r="LLT269" s="0"/>
      <c r="LLU269" s="0"/>
      <c r="LLV269" s="0"/>
      <c r="LLW269" s="0"/>
      <c r="LLX269" s="0"/>
      <c r="LLY269" s="0"/>
      <c r="LLZ269" s="0"/>
      <c r="LMA269" s="0"/>
      <c r="LMB269" s="0"/>
      <c r="LMC269" s="0"/>
      <c r="LMD269" s="0"/>
      <c r="LME269" s="0"/>
      <c r="LMF269" s="0"/>
      <c r="LMG269" s="0"/>
      <c r="LMH269" s="0"/>
      <c r="LMI269" s="0"/>
      <c r="LMJ269" s="0"/>
      <c r="LMK269" s="0"/>
      <c r="LML269" s="0"/>
      <c r="LMM269" s="0"/>
      <c r="LMN269" s="0"/>
      <c r="LMO269" s="0"/>
      <c r="LMP269" s="0"/>
      <c r="LMQ269" s="0"/>
      <c r="LMR269" s="0"/>
      <c r="LMS269" s="0"/>
      <c r="LMT269" s="0"/>
      <c r="LMU269" s="0"/>
      <c r="LMV269" s="0"/>
      <c r="LMW269" s="0"/>
      <c r="LMX269" s="0"/>
      <c r="LMY269" s="0"/>
      <c r="LMZ269" s="0"/>
      <c r="LNA269" s="0"/>
      <c r="LNB269" s="0"/>
      <c r="LNC269" s="0"/>
      <c r="LND269" s="0"/>
      <c r="LNE269" s="0"/>
      <c r="LNF269" s="0"/>
      <c r="LNG269" s="0"/>
      <c r="LNH269" s="0"/>
      <c r="LNI269" s="0"/>
      <c r="LNJ269" s="0"/>
      <c r="LNK269" s="0"/>
      <c r="LNL269" s="0"/>
      <c r="LNM269" s="0"/>
      <c r="LNN269" s="0"/>
      <c r="LNO269" s="0"/>
      <c r="LNP269" s="0"/>
      <c r="LNQ269" s="0"/>
      <c r="LNR269" s="0"/>
      <c r="LNS269" s="0"/>
      <c r="LNT269" s="0"/>
      <c r="LNU269" s="0"/>
      <c r="LNV269" s="0"/>
      <c r="LNW269" s="0"/>
      <c r="LNX269" s="0"/>
      <c r="LNY269" s="0"/>
      <c r="LNZ269" s="0"/>
      <c r="LOA269" s="0"/>
      <c r="LOB269" s="0"/>
      <c r="LOC269" s="0"/>
      <c r="LOD269" s="0"/>
      <c r="LOE269" s="0"/>
      <c r="LOF269" s="0"/>
      <c r="LOG269" s="0"/>
      <c r="LOH269" s="0"/>
      <c r="LOI269" s="0"/>
      <c r="LOJ269" s="0"/>
      <c r="LOK269" s="0"/>
      <c r="LOL269" s="0"/>
      <c r="LOM269" s="0"/>
      <c r="LON269" s="0"/>
      <c r="LOO269" s="0"/>
      <c r="LOP269" s="0"/>
      <c r="LOQ269" s="0"/>
      <c r="LOR269" s="0"/>
      <c r="LOS269" s="0"/>
      <c r="LOT269" s="0"/>
      <c r="LOU269" s="0"/>
      <c r="LOV269" s="0"/>
      <c r="LOW269" s="0"/>
      <c r="LOX269" s="0"/>
      <c r="LOY269" s="0"/>
      <c r="LOZ269" s="0"/>
      <c r="LPA269" s="0"/>
      <c r="LPB269" s="0"/>
      <c r="LPC269" s="0"/>
      <c r="LPD269" s="0"/>
      <c r="LPE269" s="0"/>
      <c r="LPF269" s="0"/>
      <c r="LPG269" s="0"/>
      <c r="LPH269" s="0"/>
      <c r="LPI269" s="0"/>
      <c r="LPJ269" s="0"/>
      <c r="LPK269" s="0"/>
      <c r="LPL269" s="0"/>
      <c r="LPM269" s="0"/>
      <c r="LPN269" s="0"/>
      <c r="LPO269" s="0"/>
      <c r="LPP269" s="0"/>
      <c r="LPQ269" s="0"/>
      <c r="LPR269" s="0"/>
      <c r="LPS269" s="0"/>
      <c r="LPT269" s="0"/>
      <c r="LPU269" s="0"/>
      <c r="LPV269" s="0"/>
      <c r="LPW269" s="0"/>
      <c r="LPX269" s="0"/>
      <c r="LPY269" s="0"/>
      <c r="LPZ269" s="0"/>
      <c r="LQA269" s="0"/>
      <c r="LQB269" s="0"/>
      <c r="LQC269" s="0"/>
      <c r="LQD269" s="0"/>
      <c r="LQE269" s="0"/>
      <c r="LQF269" s="0"/>
      <c r="LQG269" s="0"/>
      <c r="LQH269" s="0"/>
      <c r="LQI269" s="0"/>
      <c r="LQJ269" s="0"/>
      <c r="LQK269" s="0"/>
      <c r="LQL269" s="0"/>
      <c r="LQM269" s="0"/>
      <c r="LQN269" s="0"/>
      <c r="LQO269" s="0"/>
      <c r="LQP269" s="0"/>
      <c r="LQQ269" s="0"/>
      <c r="LQR269" s="0"/>
      <c r="LQS269" s="0"/>
      <c r="LQT269" s="0"/>
      <c r="LQU269" s="0"/>
      <c r="LQV269" s="0"/>
      <c r="LQW269" s="0"/>
      <c r="LQX269" s="0"/>
      <c r="LQY269" s="0"/>
      <c r="LQZ269" s="0"/>
      <c r="LRA269" s="0"/>
      <c r="LRB269" s="0"/>
      <c r="LRC269" s="0"/>
      <c r="LRD269" s="0"/>
      <c r="LRE269" s="0"/>
      <c r="LRF269" s="0"/>
      <c r="LRG269" s="0"/>
      <c r="LRH269" s="0"/>
      <c r="LRI269" s="0"/>
      <c r="LRJ269" s="0"/>
      <c r="LRK269" s="0"/>
      <c r="LRL269" s="0"/>
      <c r="LRM269" s="0"/>
      <c r="LRN269" s="0"/>
      <c r="LRO269" s="0"/>
      <c r="LRP269" s="0"/>
      <c r="LRQ269" s="0"/>
      <c r="LRR269" s="0"/>
      <c r="LRS269" s="0"/>
      <c r="LRT269" s="0"/>
      <c r="LRU269" s="0"/>
      <c r="LRV269" s="0"/>
      <c r="LRW269" s="0"/>
      <c r="LRX269" s="0"/>
      <c r="LRY269" s="0"/>
      <c r="LRZ269" s="0"/>
      <c r="LSA269" s="0"/>
      <c r="LSB269" s="0"/>
      <c r="LSC269" s="0"/>
      <c r="LSD269" s="0"/>
      <c r="LSE269" s="0"/>
      <c r="LSF269" s="0"/>
      <c r="LSG269" s="0"/>
      <c r="LSH269" s="0"/>
      <c r="LSI269" s="0"/>
      <c r="LSJ269" s="0"/>
      <c r="LSK269" s="0"/>
      <c r="LSL269" s="0"/>
      <c r="LSM269" s="0"/>
      <c r="LSN269" s="0"/>
      <c r="LSO269" s="0"/>
      <c r="LSP269" s="0"/>
      <c r="LSQ269" s="0"/>
      <c r="LSR269" s="0"/>
      <c r="LSS269" s="0"/>
      <c r="LST269" s="0"/>
      <c r="LSU269" s="0"/>
      <c r="LSV269" s="0"/>
      <c r="LSW269" s="0"/>
      <c r="LSX269" s="0"/>
      <c r="LSY269" s="0"/>
      <c r="LSZ269" s="0"/>
      <c r="LTA269" s="0"/>
      <c r="LTB269" s="0"/>
      <c r="LTC269" s="0"/>
      <c r="LTD269" s="0"/>
      <c r="LTE269" s="0"/>
      <c r="LTF269" s="0"/>
      <c r="LTG269" s="0"/>
      <c r="LTH269" s="0"/>
      <c r="LTI269" s="0"/>
      <c r="LTJ269" s="0"/>
      <c r="LTK269" s="0"/>
      <c r="LTL269" s="0"/>
      <c r="LTM269" s="0"/>
      <c r="LTN269" s="0"/>
      <c r="LTO269" s="0"/>
      <c r="LTP269" s="0"/>
      <c r="LTQ269" s="0"/>
      <c r="LTR269" s="0"/>
      <c r="LTS269" s="0"/>
      <c r="LTT269" s="0"/>
      <c r="LTU269" s="0"/>
      <c r="LTV269" s="0"/>
      <c r="LTW269" s="0"/>
      <c r="LTX269" s="0"/>
      <c r="LTY269" s="0"/>
      <c r="LTZ269" s="0"/>
      <c r="LUA269" s="0"/>
      <c r="LUB269" s="0"/>
      <c r="LUC269" s="0"/>
      <c r="LUD269" s="0"/>
      <c r="LUE269" s="0"/>
      <c r="LUF269" s="0"/>
      <c r="LUG269" s="0"/>
      <c r="LUH269" s="0"/>
      <c r="LUI269" s="0"/>
      <c r="LUJ269" s="0"/>
      <c r="LUK269" s="0"/>
      <c r="LUL269" s="0"/>
      <c r="LUM269" s="0"/>
      <c r="LUN269" s="0"/>
      <c r="LUO269" s="0"/>
      <c r="LUP269" s="0"/>
      <c r="LUQ269" s="0"/>
      <c r="LUR269" s="0"/>
      <c r="LUS269" s="0"/>
      <c r="LUT269" s="0"/>
      <c r="LUU269" s="0"/>
      <c r="LUV269" s="0"/>
      <c r="LUW269" s="0"/>
      <c r="LUX269" s="0"/>
      <c r="LUY269" s="0"/>
      <c r="LUZ269" s="0"/>
      <c r="LVA269" s="0"/>
      <c r="LVB269" s="0"/>
      <c r="LVC269" s="0"/>
      <c r="LVD269" s="0"/>
      <c r="LVE269" s="0"/>
      <c r="LVF269" s="0"/>
      <c r="LVG269" s="0"/>
      <c r="LVH269" s="0"/>
      <c r="LVI269" s="0"/>
      <c r="LVJ269" s="0"/>
      <c r="LVK269" s="0"/>
      <c r="LVL269" s="0"/>
      <c r="LVM269" s="0"/>
      <c r="LVN269" s="0"/>
      <c r="LVO269" s="0"/>
      <c r="LVP269" s="0"/>
      <c r="LVQ269" s="0"/>
      <c r="LVR269" s="0"/>
      <c r="LVS269" s="0"/>
      <c r="LVT269" s="0"/>
      <c r="LVU269" s="0"/>
      <c r="LVV269" s="0"/>
      <c r="LVW269" s="0"/>
      <c r="LVX269" s="0"/>
      <c r="LVY269" s="0"/>
      <c r="LVZ269" s="0"/>
      <c r="LWA269" s="0"/>
      <c r="LWB269" s="0"/>
      <c r="LWC269" s="0"/>
      <c r="LWD269" s="0"/>
      <c r="LWE269" s="0"/>
      <c r="LWF269" s="0"/>
      <c r="LWG269" s="0"/>
      <c r="LWH269" s="0"/>
      <c r="LWI269" s="0"/>
      <c r="LWJ269" s="0"/>
      <c r="LWK269" s="0"/>
      <c r="LWL269" s="0"/>
      <c r="LWM269" s="0"/>
      <c r="LWN269" s="0"/>
      <c r="LWO269" s="0"/>
      <c r="LWP269" s="0"/>
      <c r="LWQ269" s="0"/>
      <c r="LWR269" s="0"/>
      <c r="LWS269" s="0"/>
      <c r="LWT269" s="0"/>
      <c r="LWU269" s="0"/>
      <c r="LWV269" s="0"/>
      <c r="LWW269" s="0"/>
      <c r="LWX269" s="0"/>
      <c r="LWY269" s="0"/>
      <c r="LWZ269" s="0"/>
      <c r="LXA269" s="0"/>
      <c r="LXB269" s="0"/>
      <c r="LXC269" s="0"/>
      <c r="LXD269" s="0"/>
      <c r="LXE269" s="0"/>
      <c r="LXF269" s="0"/>
      <c r="LXG269" s="0"/>
      <c r="LXH269" s="0"/>
      <c r="LXI269" s="0"/>
      <c r="LXJ269" s="0"/>
      <c r="LXK269" s="0"/>
      <c r="LXL269" s="0"/>
      <c r="LXM269" s="0"/>
      <c r="LXN269" s="0"/>
      <c r="LXO269" s="0"/>
      <c r="LXP269" s="0"/>
      <c r="LXQ269" s="0"/>
      <c r="LXR269" s="0"/>
      <c r="LXS269" s="0"/>
      <c r="LXT269" s="0"/>
      <c r="LXU269" s="0"/>
      <c r="LXV269" s="0"/>
      <c r="LXW269" s="0"/>
      <c r="LXX269" s="0"/>
      <c r="LXY269" s="0"/>
      <c r="LXZ269" s="0"/>
      <c r="LYA269" s="0"/>
      <c r="LYB269" s="0"/>
      <c r="LYC269" s="0"/>
      <c r="LYD269" s="0"/>
      <c r="LYE269" s="0"/>
      <c r="LYF269" s="0"/>
      <c r="LYG269" s="0"/>
      <c r="LYH269" s="0"/>
      <c r="LYI269" s="0"/>
      <c r="LYJ269" s="0"/>
      <c r="LYK269" s="0"/>
      <c r="LYL269" s="0"/>
      <c r="LYM269" s="0"/>
      <c r="LYN269" s="0"/>
      <c r="LYO269" s="0"/>
      <c r="LYP269" s="0"/>
      <c r="LYQ269" s="0"/>
      <c r="LYR269" s="0"/>
      <c r="LYS269" s="0"/>
      <c r="LYT269" s="0"/>
      <c r="LYU269" s="0"/>
      <c r="LYV269" s="0"/>
      <c r="LYW269" s="0"/>
      <c r="LYX269" s="0"/>
      <c r="LYY269" s="0"/>
      <c r="LYZ269" s="0"/>
      <c r="LZA269" s="0"/>
      <c r="LZB269" s="0"/>
      <c r="LZC269" s="0"/>
      <c r="LZD269" s="0"/>
      <c r="LZE269" s="0"/>
      <c r="LZF269" s="0"/>
      <c r="LZG269" s="0"/>
      <c r="LZH269" s="0"/>
      <c r="LZI269" s="0"/>
      <c r="LZJ269" s="0"/>
      <c r="LZK269" s="0"/>
      <c r="LZL269" s="0"/>
      <c r="LZM269" s="0"/>
      <c r="LZN269" s="0"/>
      <c r="LZO269" s="0"/>
      <c r="LZP269" s="0"/>
      <c r="LZQ269" s="0"/>
      <c r="LZR269" s="0"/>
      <c r="LZS269" s="0"/>
      <c r="LZT269" s="0"/>
      <c r="LZU269" s="0"/>
      <c r="LZV269" s="0"/>
      <c r="LZW269" s="0"/>
      <c r="LZX269" s="0"/>
      <c r="LZY269" s="0"/>
      <c r="LZZ269" s="0"/>
      <c r="MAA269" s="0"/>
      <c r="MAB269" s="0"/>
      <c r="MAC269" s="0"/>
      <c r="MAD269" s="0"/>
      <c r="MAE269" s="0"/>
      <c r="MAF269" s="0"/>
      <c r="MAG269" s="0"/>
      <c r="MAH269" s="0"/>
      <c r="MAI269" s="0"/>
      <c r="MAJ269" s="0"/>
      <c r="MAK269" s="0"/>
      <c r="MAL269" s="0"/>
      <c r="MAM269" s="0"/>
      <c r="MAN269" s="0"/>
      <c r="MAO269" s="0"/>
      <c r="MAP269" s="0"/>
      <c r="MAQ269" s="0"/>
      <c r="MAR269" s="0"/>
      <c r="MAS269" s="0"/>
      <c r="MAT269" s="0"/>
      <c r="MAU269" s="0"/>
      <c r="MAV269" s="0"/>
      <c r="MAW269" s="0"/>
      <c r="MAX269" s="0"/>
      <c r="MAY269" s="0"/>
      <c r="MAZ269" s="0"/>
      <c r="MBA269" s="0"/>
      <c r="MBB269" s="0"/>
      <c r="MBC269" s="0"/>
      <c r="MBD269" s="0"/>
      <c r="MBE269" s="0"/>
      <c r="MBF269" s="0"/>
      <c r="MBG269" s="0"/>
      <c r="MBH269" s="0"/>
      <c r="MBI269" s="0"/>
      <c r="MBJ269" s="0"/>
      <c r="MBK269" s="0"/>
      <c r="MBL269" s="0"/>
      <c r="MBM269" s="0"/>
      <c r="MBN269" s="0"/>
      <c r="MBO269" s="0"/>
      <c r="MBP269" s="0"/>
      <c r="MBQ269" s="0"/>
      <c r="MBR269" s="0"/>
      <c r="MBS269" s="0"/>
      <c r="MBT269" s="0"/>
      <c r="MBU269" s="0"/>
      <c r="MBV269" s="0"/>
      <c r="MBW269" s="0"/>
      <c r="MBX269" s="0"/>
      <c r="MBY269" s="0"/>
      <c r="MBZ269" s="0"/>
      <c r="MCA269" s="0"/>
      <c r="MCB269" s="0"/>
      <c r="MCC269" s="0"/>
      <c r="MCD269" s="0"/>
      <c r="MCE269" s="0"/>
      <c r="MCF269" s="0"/>
      <c r="MCG269" s="0"/>
      <c r="MCH269" s="0"/>
      <c r="MCI269" s="0"/>
      <c r="MCJ269" s="0"/>
      <c r="MCK269" s="0"/>
      <c r="MCL269" s="0"/>
      <c r="MCM269" s="0"/>
      <c r="MCN269" s="0"/>
      <c r="MCO269" s="0"/>
      <c r="MCP269" s="0"/>
      <c r="MCQ269" s="0"/>
      <c r="MCR269" s="0"/>
      <c r="MCS269" s="0"/>
      <c r="MCT269" s="0"/>
      <c r="MCU269" s="0"/>
      <c r="MCV269" s="0"/>
      <c r="MCW269" s="0"/>
      <c r="MCX269" s="0"/>
      <c r="MCY269" s="0"/>
      <c r="MCZ269" s="0"/>
      <c r="MDA269" s="0"/>
      <c r="MDB269" s="0"/>
      <c r="MDC269" s="0"/>
      <c r="MDD269" s="0"/>
      <c r="MDE269" s="0"/>
      <c r="MDF269" s="0"/>
      <c r="MDG269" s="0"/>
      <c r="MDH269" s="0"/>
      <c r="MDI269" s="0"/>
      <c r="MDJ269" s="0"/>
      <c r="MDK269" s="0"/>
      <c r="MDL269" s="0"/>
      <c r="MDM269" s="0"/>
      <c r="MDN269" s="0"/>
      <c r="MDO269" s="0"/>
      <c r="MDP269" s="0"/>
      <c r="MDQ269" s="0"/>
      <c r="MDR269" s="0"/>
      <c r="MDS269" s="0"/>
      <c r="MDT269" s="0"/>
      <c r="MDU269" s="0"/>
      <c r="MDV269" s="0"/>
      <c r="MDW269" s="0"/>
      <c r="MDX269" s="0"/>
      <c r="MDY269" s="0"/>
      <c r="MDZ269" s="0"/>
      <c r="MEA269" s="0"/>
      <c r="MEB269" s="0"/>
      <c r="MEC269" s="0"/>
      <c r="MED269" s="0"/>
      <c r="MEE269" s="0"/>
      <c r="MEF269" s="0"/>
      <c r="MEG269" s="0"/>
      <c r="MEH269" s="0"/>
      <c r="MEI269" s="0"/>
      <c r="MEJ269" s="0"/>
      <c r="MEK269" s="0"/>
      <c r="MEL269" s="0"/>
      <c r="MEM269" s="0"/>
      <c r="MEN269" s="0"/>
      <c r="MEO269" s="0"/>
      <c r="MEP269" s="0"/>
      <c r="MEQ269" s="0"/>
      <c r="MER269" s="0"/>
      <c r="MES269" s="0"/>
      <c r="MET269" s="0"/>
      <c r="MEU269" s="0"/>
      <c r="MEV269" s="0"/>
      <c r="MEW269" s="0"/>
      <c r="MEX269" s="0"/>
      <c r="MEY269" s="0"/>
      <c r="MEZ269" s="0"/>
      <c r="MFA269" s="0"/>
      <c r="MFB269" s="0"/>
      <c r="MFC269" s="0"/>
      <c r="MFD269" s="0"/>
      <c r="MFE269" s="0"/>
      <c r="MFF269" s="0"/>
      <c r="MFG269" s="0"/>
      <c r="MFH269" s="0"/>
      <c r="MFI269" s="0"/>
      <c r="MFJ269" s="0"/>
      <c r="MFK269" s="0"/>
      <c r="MFL269" s="0"/>
      <c r="MFM269" s="0"/>
      <c r="MFN269" s="0"/>
      <c r="MFO269" s="0"/>
      <c r="MFP269" s="0"/>
      <c r="MFQ269" s="0"/>
      <c r="MFR269" s="0"/>
      <c r="MFS269" s="0"/>
      <c r="MFT269" s="0"/>
      <c r="MFU269" s="0"/>
      <c r="MFV269" s="0"/>
      <c r="MFW269" s="0"/>
      <c r="MFX269" s="0"/>
      <c r="MFY269" s="0"/>
      <c r="MFZ269" s="0"/>
      <c r="MGA269" s="0"/>
      <c r="MGB269" s="0"/>
      <c r="MGC269" s="0"/>
      <c r="MGD269" s="0"/>
      <c r="MGE269" s="0"/>
      <c r="MGF269" s="0"/>
      <c r="MGG269" s="0"/>
      <c r="MGH269" s="0"/>
      <c r="MGI269" s="0"/>
      <c r="MGJ269" s="0"/>
      <c r="MGK269" s="0"/>
      <c r="MGL269" s="0"/>
      <c r="MGM269" s="0"/>
      <c r="MGN269" s="0"/>
      <c r="MGO269" s="0"/>
      <c r="MGP269" s="0"/>
      <c r="MGQ269" s="0"/>
      <c r="MGR269" s="0"/>
      <c r="MGS269" s="0"/>
      <c r="MGT269" s="0"/>
      <c r="MGU269" s="0"/>
      <c r="MGV269" s="0"/>
      <c r="MGW269" s="0"/>
      <c r="MGX269" s="0"/>
      <c r="MGY269" s="0"/>
      <c r="MGZ269" s="0"/>
      <c r="MHA269" s="0"/>
      <c r="MHB269" s="0"/>
      <c r="MHC269" s="0"/>
      <c r="MHD269" s="0"/>
      <c r="MHE269" s="0"/>
      <c r="MHF269" s="0"/>
      <c r="MHG269" s="0"/>
      <c r="MHH269" s="0"/>
      <c r="MHI269" s="0"/>
      <c r="MHJ269" s="0"/>
      <c r="MHK269" s="0"/>
      <c r="MHL269" s="0"/>
      <c r="MHM269" s="0"/>
      <c r="MHN269" s="0"/>
      <c r="MHO269" s="0"/>
      <c r="MHP269" s="0"/>
      <c r="MHQ269" s="0"/>
      <c r="MHR269" s="0"/>
      <c r="MHS269" s="0"/>
      <c r="MHT269" s="0"/>
      <c r="MHU269" s="0"/>
      <c r="MHV269" s="0"/>
      <c r="MHW269" s="0"/>
      <c r="MHX269" s="0"/>
      <c r="MHY269" s="0"/>
      <c r="MHZ269" s="0"/>
      <c r="MIA269" s="0"/>
      <c r="MIB269" s="0"/>
      <c r="MIC269" s="0"/>
      <c r="MID269" s="0"/>
      <c r="MIE269" s="0"/>
      <c r="MIF269" s="0"/>
      <c r="MIG269" s="0"/>
      <c r="MIH269" s="0"/>
      <c r="MII269" s="0"/>
      <c r="MIJ269" s="0"/>
      <c r="MIK269" s="0"/>
      <c r="MIL269" s="0"/>
      <c r="MIM269" s="0"/>
      <c r="MIN269" s="0"/>
      <c r="MIO269" s="0"/>
      <c r="MIP269" s="0"/>
      <c r="MIQ269" s="0"/>
      <c r="MIR269" s="0"/>
      <c r="MIS269" s="0"/>
      <c r="MIT269" s="0"/>
      <c r="MIU269" s="0"/>
      <c r="MIV269" s="0"/>
      <c r="MIW269" s="0"/>
      <c r="MIX269" s="0"/>
      <c r="MIY269" s="0"/>
      <c r="MIZ269" s="0"/>
      <c r="MJA269" s="0"/>
      <c r="MJB269" s="0"/>
      <c r="MJC269" s="0"/>
      <c r="MJD269" s="0"/>
      <c r="MJE269" s="0"/>
      <c r="MJF269" s="0"/>
      <c r="MJG269" s="0"/>
      <c r="MJH269" s="0"/>
      <c r="MJI269" s="0"/>
      <c r="MJJ269" s="0"/>
      <c r="MJK269" s="0"/>
      <c r="MJL269" s="0"/>
      <c r="MJM269" s="0"/>
      <c r="MJN269" s="0"/>
      <c r="MJO269" s="0"/>
      <c r="MJP269" s="0"/>
      <c r="MJQ269" s="0"/>
      <c r="MJR269" s="0"/>
      <c r="MJS269" s="0"/>
      <c r="MJT269" s="0"/>
      <c r="MJU269" s="0"/>
      <c r="MJV269" s="0"/>
      <c r="MJW269" s="0"/>
      <c r="MJX269" s="0"/>
      <c r="MJY269" s="0"/>
      <c r="MJZ269" s="0"/>
      <c r="MKA269" s="0"/>
      <c r="MKB269" s="0"/>
      <c r="MKC269" s="0"/>
      <c r="MKD269" s="0"/>
      <c r="MKE269" s="0"/>
      <c r="MKF269" s="0"/>
      <c r="MKG269" s="0"/>
      <c r="MKH269" s="0"/>
      <c r="MKI269" s="0"/>
      <c r="MKJ269" s="0"/>
      <c r="MKK269" s="0"/>
      <c r="MKL269" s="0"/>
      <c r="MKM269" s="0"/>
      <c r="MKN269" s="0"/>
      <c r="MKO269" s="0"/>
      <c r="MKP269" s="0"/>
      <c r="MKQ269" s="0"/>
      <c r="MKR269" s="0"/>
      <c r="MKS269" s="0"/>
      <c r="MKT269" s="0"/>
      <c r="MKU269" s="0"/>
      <c r="MKV269" s="0"/>
      <c r="MKW269" s="0"/>
      <c r="MKX269" s="0"/>
      <c r="MKY269" s="0"/>
      <c r="MKZ269" s="0"/>
      <c r="MLA269" s="0"/>
      <c r="MLB269" s="0"/>
      <c r="MLC269" s="0"/>
      <c r="MLD269" s="0"/>
      <c r="MLE269" s="0"/>
      <c r="MLF269" s="0"/>
      <c r="MLG269" s="0"/>
      <c r="MLH269" s="0"/>
      <c r="MLI269" s="0"/>
      <c r="MLJ269" s="0"/>
      <c r="MLK269" s="0"/>
      <c r="MLL269" s="0"/>
      <c r="MLM269" s="0"/>
      <c r="MLN269" s="0"/>
      <c r="MLO269" s="0"/>
      <c r="MLP269" s="0"/>
      <c r="MLQ269" s="0"/>
      <c r="MLR269" s="0"/>
      <c r="MLS269" s="0"/>
      <c r="MLT269" s="0"/>
      <c r="MLU269" s="0"/>
      <c r="MLV269" s="0"/>
      <c r="MLW269" s="0"/>
      <c r="MLX269" s="0"/>
      <c r="MLY269" s="0"/>
      <c r="MLZ269" s="0"/>
      <c r="MMA269" s="0"/>
      <c r="MMB269" s="0"/>
      <c r="MMC269" s="0"/>
      <c r="MMD269" s="0"/>
      <c r="MME269" s="0"/>
      <c r="MMF269" s="0"/>
      <c r="MMG269" s="0"/>
      <c r="MMH269" s="0"/>
      <c r="MMI269" s="0"/>
      <c r="MMJ269" s="0"/>
      <c r="MMK269" s="0"/>
      <c r="MML269" s="0"/>
      <c r="MMM269" s="0"/>
      <c r="MMN269" s="0"/>
      <c r="MMO269" s="0"/>
      <c r="MMP269" s="0"/>
      <c r="MMQ269" s="0"/>
      <c r="MMR269" s="0"/>
      <c r="MMS269" s="0"/>
      <c r="MMT269" s="0"/>
      <c r="MMU269" s="0"/>
      <c r="MMV269" s="0"/>
      <c r="MMW269" s="0"/>
      <c r="MMX269" s="0"/>
      <c r="MMY269" s="0"/>
      <c r="MMZ269" s="0"/>
      <c r="MNA269" s="0"/>
      <c r="MNB269" s="0"/>
      <c r="MNC269" s="0"/>
      <c r="MND269" s="0"/>
      <c r="MNE269" s="0"/>
      <c r="MNF269" s="0"/>
      <c r="MNG269" s="0"/>
      <c r="MNH269" s="0"/>
      <c r="MNI269" s="0"/>
      <c r="MNJ269" s="0"/>
      <c r="MNK269" s="0"/>
      <c r="MNL269" s="0"/>
      <c r="MNM269" s="0"/>
      <c r="MNN269" s="0"/>
      <c r="MNO269" s="0"/>
      <c r="MNP269" s="0"/>
      <c r="MNQ269" s="0"/>
      <c r="MNR269" s="0"/>
      <c r="MNS269" s="0"/>
      <c r="MNT269" s="0"/>
      <c r="MNU269" s="0"/>
      <c r="MNV269" s="0"/>
      <c r="MNW269" s="0"/>
      <c r="MNX269" s="0"/>
      <c r="MNY269" s="0"/>
      <c r="MNZ269" s="0"/>
      <c r="MOA269" s="0"/>
      <c r="MOB269" s="0"/>
      <c r="MOC269" s="0"/>
      <c r="MOD269" s="0"/>
      <c r="MOE269" s="0"/>
      <c r="MOF269" s="0"/>
      <c r="MOG269" s="0"/>
      <c r="MOH269" s="0"/>
      <c r="MOI269" s="0"/>
      <c r="MOJ269" s="0"/>
      <c r="MOK269" s="0"/>
      <c r="MOL269" s="0"/>
      <c r="MOM269" s="0"/>
      <c r="MON269" s="0"/>
      <c r="MOO269" s="0"/>
      <c r="MOP269" s="0"/>
      <c r="MOQ269" s="0"/>
      <c r="MOR269" s="0"/>
      <c r="MOS269" s="0"/>
      <c r="MOT269" s="0"/>
      <c r="MOU269" s="0"/>
      <c r="MOV269" s="0"/>
      <c r="MOW269" s="0"/>
      <c r="MOX269" s="0"/>
      <c r="MOY269" s="0"/>
      <c r="MOZ269" s="0"/>
      <c r="MPA269" s="0"/>
      <c r="MPB269" s="0"/>
      <c r="MPC269" s="0"/>
      <c r="MPD269" s="0"/>
      <c r="MPE269" s="0"/>
      <c r="MPF269" s="0"/>
      <c r="MPG269" s="0"/>
      <c r="MPH269" s="0"/>
      <c r="MPI269" s="0"/>
      <c r="MPJ269" s="0"/>
      <c r="MPK269" s="0"/>
      <c r="MPL269" s="0"/>
      <c r="MPM269" s="0"/>
      <c r="MPN269" s="0"/>
      <c r="MPO269" s="0"/>
      <c r="MPP269" s="0"/>
      <c r="MPQ269" s="0"/>
      <c r="MPR269" s="0"/>
      <c r="MPS269" s="0"/>
      <c r="MPT269" s="0"/>
      <c r="MPU269" s="0"/>
      <c r="MPV269" s="0"/>
      <c r="MPW269" s="0"/>
      <c r="MPX269" s="0"/>
      <c r="MPY269" s="0"/>
      <c r="MPZ269" s="0"/>
      <c r="MQA269" s="0"/>
      <c r="MQB269" s="0"/>
      <c r="MQC269" s="0"/>
      <c r="MQD269" s="0"/>
      <c r="MQE269" s="0"/>
      <c r="MQF269" s="0"/>
      <c r="MQG269" s="0"/>
      <c r="MQH269" s="0"/>
      <c r="MQI269" s="0"/>
      <c r="MQJ269" s="0"/>
      <c r="MQK269" s="0"/>
      <c r="MQL269" s="0"/>
      <c r="MQM269" s="0"/>
      <c r="MQN269" s="0"/>
      <c r="MQO269" s="0"/>
      <c r="MQP269" s="0"/>
      <c r="MQQ269" s="0"/>
      <c r="MQR269" s="0"/>
      <c r="MQS269" s="0"/>
      <c r="MQT269" s="0"/>
      <c r="MQU269" s="0"/>
      <c r="MQV269" s="0"/>
      <c r="MQW269" s="0"/>
      <c r="MQX269" s="0"/>
      <c r="MQY269" s="0"/>
      <c r="MQZ269" s="0"/>
      <c r="MRA269" s="0"/>
      <c r="MRB269" s="0"/>
      <c r="MRC269" s="0"/>
      <c r="MRD269" s="0"/>
      <c r="MRE269" s="0"/>
      <c r="MRF269" s="0"/>
      <c r="MRG269" s="0"/>
      <c r="MRH269" s="0"/>
      <c r="MRI269" s="0"/>
      <c r="MRJ269" s="0"/>
      <c r="MRK269" s="0"/>
      <c r="MRL269" s="0"/>
      <c r="MRM269" s="0"/>
      <c r="MRN269" s="0"/>
      <c r="MRO269" s="0"/>
      <c r="MRP269" s="0"/>
      <c r="MRQ269" s="0"/>
      <c r="MRR269" s="0"/>
      <c r="MRS269" s="0"/>
      <c r="MRT269" s="0"/>
      <c r="MRU269" s="0"/>
      <c r="MRV269" s="0"/>
      <c r="MRW269" s="0"/>
      <c r="MRX269" s="0"/>
      <c r="MRY269" s="0"/>
      <c r="MRZ269" s="0"/>
      <c r="MSA269" s="0"/>
      <c r="MSB269" s="0"/>
      <c r="MSC269" s="0"/>
      <c r="MSD269" s="0"/>
      <c r="MSE269" s="0"/>
      <c r="MSF269" s="0"/>
      <c r="MSG269" s="0"/>
      <c r="MSH269" s="0"/>
      <c r="MSI269" s="0"/>
      <c r="MSJ269" s="0"/>
      <c r="MSK269" s="0"/>
      <c r="MSL269" s="0"/>
      <c r="MSM269" s="0"/>
      <c r="MSN269" s="0"/>
      <c r="MSO269" s="0"/>
      <c r="MSP269" s="0"/>
      <c r="MSQ269" s="0"/>
      <c r="MSR269" s="0"/>
      <c r="MSS269" s="0"/>
      <c r="MST269" s="0"/>
      <c r="MSU269" s="0"/>
      <c r="MSV269" s="0"/>
      <c r="MSW269" s="0"/>
      <c r="MSX269" s="0"/>
      <c r="MSY269" s="0"/>
      <c r="MSZ269" s="0"/>
      <c r="MTA269" s="0"/>
      <c r="MTB269" s="0"/>
      <c r="MTC269" s="0"/>
      <c r="MTD269" s="0"/>
      <c r="MTE269" s="0"/>
      <c r="MTF269" s="0"/>
      <c r="MTG269" s="0"/>
      <c r="MTH269" s="0"/>
      <c r="MTI269" s="0"/>
      <c r="MTJ269" s="0"/>
      <c r="MTK269" s="0"/>
      <c r="MTL269" s="0"/>
      <c r="MTM269" s="0"/>
      <c r="MTN269" s="0"/>
      <c r="MTO269" s="0"/>
      <c r="MTP269" s="0"/>
      <c r="MTQ269" s="0"/>
      <c r="MTR269" s="0"/>
      <c r="MTS269" s="0"/>
      <c r="MTT269" s="0"/>
      <c r="MTU269" s="0"/>
      <c r="MTV269" s="0"/>
      <c r="MTW269" s="0"/>
      <c r="MTX269" s="0"/>
      <c r="MTY269" s="0"/>
      <c r="MTZ269" s="0"/>
      <c r="MUA269" s="0"/>
      <c r="MUB269" s="0"/>
      <c r="MUC269" s="0"/>
      <c r="MUD269" s="0"/>
      <c r="MUE269" s="0"/>
      <c r="MUF269" s="0"/>
      <c r="MUG269" s="0"/>
      <c r="MUH269" s="0"/>
      <c r="MUI269" s="0"/>
      <c r="MUJ269" s="0"/>
      <c r="MUK269" s="0"/>
      <c r="MUL269" s="0"/>
      <c r="MUM269" s="0"/>
      <c r="MUN269" s="0"/>
      <c r="MUO269" s="0"/>
      <c r="MUP269" s="0"/>
      <c r="MUQ269" s="0"/>
      <c r="MUR269" s="0"/>
      <c r="MUS269" s="0"/>
      <c r="MUT269" s="0"/>
      <c r="MUU269" s="0"/>
      <c r="MUV269" s="0"/>
      <c r="MUW269" s="0"/>
      <c r="MUX269" s="0"/>
      <c r="MUY269" s="0"/>
      <c r="MUZ269" s="0"/>
      <c r="MVA269" s="0"/>
      <c r="MVB269" s="0"/>
      <c r="MVC269" s="0"/>
      <c r="MVD269" s="0"/>
      <c r="MVE269" s="0"/>
      <c r="MVF269" s="0"/>
      <c r="MVG269" s="0"/>
      <c r="MVH269" s="0"/>
      <c r="MVI269" s="0"/>
      <c r="MVJ269" s="0"/>
      <c r="MVK269" s="0"/>
      <c r="MVL269" s="0"/>
      <c r="MVM269" s="0"/>
      <c r="MVN269" s="0"/>
      <c r="MVO269" s="0"/>
      <c r="MVP269" s="0"/>
      <c r="MVQ269" s="0"/>
      <c r="MVR269" s="0"/>
      <c r="MVS269" s="0"/>
      <c r="MVT269" s="0"/>
      <c r="MVU269" s="0"/>
      <c r="MVV269" s="0"/>
      <c r="MVW269" s="0"/>
      <c r="MVX269" s="0"/>
      <c r="MVY269" s="0"/>
      <c r="MVZ269" s="0"/>
      <c r="MWA269" s="0"/>
      <c r="MWB269" s="0"/>
      <c r="MWC269" s="0"/>
      <c r="MWD269" s="0"/>
      <c r="MWE269" s="0"/>
      <c r="MWF269" s="0"/>
      <c r="MWG269" s="0"/>
      <c r="MWH269" s="0"/>
      <c r="MWI269" s="0"/>
      <c r="MWJ269" s="0"/>
      <c r="MWK269" s="0"/>
      <c r="MWL269" s="0"/>
      <c r="MWM269" s="0"/>
      <c r="MWN269" s="0"/>
      <c r="MWO269" s="0"/>
      <c r="MWP269" s="0"/>
      <c r="MWQ269" s="0"/>
      <c r="MWR269" s="0"/>
      <c r="MWS269" s="0"/>
      <c r="MWT269" s="0"/>
      <c r="MWU269" s="0"/>
      <c r="MWV269" s="0"/>
      <c r="MWW269" s="0"/>
      <c r="MWX269" s="0"/>
      <c r="MWY269" s="0"/>
      <c r="MWZ269" s="0"/>
      <c r="MXA269" s="0"/>
      <c r="MXB269" s="0"/>
      <c r="MXC269" s="0"/>
      <c r="MXD269" s="0"/>
      <c r="MXE269" s="0"/>
      <c r="MXF269" s="0"/>
      <c r="MXG269" s="0"/>
      <c r="MXH269" s="0"/>
      <c r="MXI269" s="0"/>
      <c r="MXJ269" s="0"/>
      <c r="MXK269" s="0"/>
      <c r="MXL269" s="0"/>
      <c r="MXM269" s="0"/>
      <c r="MXN269" s="0"/>
      <c r="MXO269" s="0"/>
      <c r="MXP269" s="0"/>
      <c r="MXQ269" s="0"/>
      <c r="MXR269" s="0"/>
      <c r="MXS269" s="0"/>
      <c r="MXT269" s="0"/>
      <c r="MXU269" s="0"/>
      <c r="MXV269" s="0"/>
      <c r="MXW269" s="0"/>
      <c r="MXX269" s="0"/>
      <c r="MXY269" s="0"/>
      <c r="MXZ269" s="0"/>
      <c r="MYA269" s="0"/>
      <c r="MYB269" s="0"/>
      <c r="MYC269" s="0"/>
      <c r="MYD269" s="0"/>
      <c r="MYE269" s="0"/>
      <c r="MYF269" s="0"/>
      <c r="MYG269" s="0"/>
      <c r="MYH269" s="0"/>
      <c r="MYI269" s="0"/>
      <c r="MYJ269" s="0"/>
      <c r="MYK269" s="0"/>
      <c r="MYL269" s="0"/>
      <c r="MYM269" s="0"/>
      <c r="MYN269" s="0"/>
      <c r="MYO269" s="0"/>
      <c r="MYP269" s="0"/>
      <c r="MYQ269" s="0"/>
      <c r="MYR269" s="0"/>
      <c r="MYS269" s="0"/>
      <c r="MYT269" s="0"/>
      <c r="MYU269" s="0"/>
      <c r="MYV269" s="0"/>
      <c r="MYW269" s="0"/>
      <c r="MYX269" s="0"/>
      <c r="MYY269" s="0"/>
      <c r="MYZ269" s="0"/>
      <c r="MZA269" s="0"/>
      <c r="MZB269" s="0"/>
      <c r="MZC269" s="0"/>
      <c r="MZD269" s="0"/>
      <c r="MZE269" s="0"/>
      <c r="MZF269" s="0"/>
      <c r="MZG269" s="0"/>
      <c r="MZH269" s="0"/>
      <c r="MZI269" s="0"/>
      <c r="MZJ269" s="0"/>
      <c r="MZK269" s="0"/>
      <c r="MZL269" s="0"/>
      <c r="MZM269" s="0"/>
      <c r="MZN269" s="0"/>
      <c r="MZO269" s="0"/>
      <c r="MZP269" s="0"/>
      <c r="MZQ269" s="0"/>
      <c r="MZR269" s="0"/>
      <c r="MZS269" s="0"/>
      <c r="MZT269" s="0"/>
      <c r="MZU269" s="0"/>
      <c r="MZV269" s="0"/>
      <c r="MZW269" s="0"/>
      <c r="MZX269" s="0"/>
      <c r="MZY269" s="0"/>
      <c r="MZZ269" s="0"/>
      <c r="NAA269" s="0"/>
      <c r="NAB269" s="0"/>
      <c r="NAC269" s="0"/>
      <c r="NAD269" s="0"/>
      <c r="NAE269" s="0"/>
      <c r="NAF269" s="0"/>
      <c r="NAG269" s="0"/>
      <c r="NAH269" s="0"/>
      <c r="NAI269" s="0"/>
      <c r="NAJ269" s="0"/>
      <c r="NAK269" s="0"/>
      <c r="NAL269" s="0"/>
      <c r="NAM269" s="0"/>
      <c r="NAN269" s="0"/>
      <c r="NAO269" s="0"/>
      <c r="NAP269" s="0"/>
      <c r="NAQ269" s="0"/>
      <c r="NAR269" s="0"/>
      <c r="NAS269" s="0"/>
      <c r="NAT269" s="0"/>
      <c r="NAU269" s="0"/>
      <c r="NAV269" s="0"/>
      <c r="NAW269" s="0"/>
      <c r="NAX269" s="0"/>
      <c r="NAY269" s="0"/>
      <c r="NAZ269" s="0"/>
      <c r="NBA269" s="0"/>
      <c r="NBB269" s="0"/>
      <c r="NBC269" s="0"/>
      <c r="NBD269" s="0"/>
      <c r="NBE269" s="0"/>
      <c r="NBF269" s="0"/>
      <c r="NBG269" s="0"/>
      <c r="NBH269" s="0"/>
      <c r="NBI269" s="0"/>
      <c r="NBJ269" s="0"/>
      <c r="NBK269" s="0"/>
      <c r="NBL269" s="0"/>
      <c r="NBM269" s="0"/>
      <c r="NBN269" s="0"/>
      <c r="NBO269" s="0"/>
      <c r="NBP269" s="0"/>
      <c r="NBQ269" s="0"/>
      <c r="NBR269" s="0"/>
      <c r="NBS269" s="0"/>
      <c r="NBT269" s="0"/>
      <c r="NBU269" s="0"/>
      <c r="NBV269" s="0"/>
      <c r="NBW269" s="0"/>
      <c r="NBX269" s="0"/>
      <c r="NBY269" s="0"/>
      <c r="NBZ269" s="0"/>
      <c r="NCA269" s="0"/>
      <c r="NCB269" s="0"/>
      <c r="NCC269" s="0"/>
      <c r="NCD269" s="0"/>
      <c r="NCE269" s="0"/>
      <c r="NCF269" s="0"/>
      <c r="NCG269" s="0"/>
      <c r="NCH269" s="0"/>
      <c r="NCI269" s="0"/>
      <c r="NCJ269" s="0"/>
      <c r="NCK269" s="0"/>
      <c r="NCL269" s="0"/>
      <c r="NCM269" s="0"/>
      <c r="NCN269" s="0"/>
      <c r="NCO269" s="0"/>
      <c r="NCP269" s="0"/>
      <c r="NCQ269" s="0"/>
      <c r="NCR269" s="0"/>
      <c r="NCS269" s="0"/>
      <c r="NCT269" s="0"/>
      <c r="NCU269" s="0"/>
      <c r="NCV269" s="0"/>
      <c r="NCW269" s="0"/>
      <c r="NCX269" s="0"/>
      <c r="NCY269" s="0"/>
      <c r="NCZ269" s="0"/>
      <c r="NDA269" s="0"/>
      <c r="NDB269" s="0"/>
      <c r="NDC269" s="0"/>
      <c r="NDD269" s="0"/>
      <c r="NDE269" s="0"/>
      <c r="NDF269" s="0"/>
      <c r="NDG269" s="0"/>
      <c r="NDH269" s="0"/>
      <c r="NDI269" s="0"/>
      <c r="NDJ269" s="0"/>
      <c r="NDK269" s="0"/>
      <c r="NDL269" s="0"/>
      <c r="NDM269" s="0"/>
      <c r="NDN269" s="0"/>
      <c r="NDO269" s="0"/>
      <c r="NDP269" s="0"/>
      <c r="NDQ269" s="0"/>
      <c r="NDR269" s="0"/>
      <c r="NDS269" s="0"/>
      <c r="NDT269" s="0"/>
      <c r="NDU269" s="0"/>
      <c r="NDV269" s="0"/>
      <c r="NDW269" s="0"/>
      <c r="NDX269" s="0"/>
      <c r="NDY269" s="0"/>
      <c r="NDZ269" s="0"/>
      <c r="NEA269" s="0"/>
      <c r="NEB269" s="0"/>
      <c r="NEC269" s="0"/>
      <c r="NED269" s="0"/>
      <c r="NEE269" s="0"/>
      <c r="NEF269" s="0"/>
      <c r="NEG269" s="0"/>
      <c r="NEH269" s="0"/>
      <c r="NEI269" s="0"/>
      <c r="NEJ269" s="0"/>
      <c r="NEK269" s="0"/>
      <c r="NEL269" s="0"/>
      <c r="NEM269" s="0"/>
      <c r="NEN269" s="0"/>
      <c r="NEO269" s="0"/>
      <c r="NEP269" s="0"/>
      <c r="NEQ269" s="0"/>
      <c r="NER269" s="0"/>
      <c r="NES269" s="0"/>
      <c r="NET269" s="0"/>
      <c r="NEU269" s="0"/>
      <c r="NEV269" s="0"/>
      <c r="NEW269" s="0"/>
      <c r="NEX269" s="0"/>
      <c r="NEY269" s="0"/>
      <c r="NEZ269" s="0"/>
      <c r="NFA269" s="0"/>
      <c r="NFB269" s="0"/>
      <c r="NFC269" s="0"/>
      <c r="NFD269" s="0"/>
      <c r="NFE269" s="0"/>
      <c r="NFF269" s="0"/>
      <c r="NFG269" s="0"/>
      <c r="NFH269" s="0"/>
      <c r="NFI269" s="0"/>
      <c r="NFJ269" s="0"/>
      <c r="NFK269" s="0"/>
      <c r="NFL269" s="0"/>
      <c r="NFM269" s="0"/>
      <c r="NFN269" s="0"/>
      <c r="NFO269" s="0"/>
      <c r="NFP269" s="0"/>
      <c r="NFQ269" s="0"/>
      <c r="NFR269" s="0"/>
      <c r="NFS269" s="0"/>
      <c r="NFT269" s="0"/>
      <c r="NFU269" s="0"/>
      <c r="NFV269" s="0"/>
      <c r="NFW269" s="0"/>
      <c r="NFX269" s="0"/>
      <c r="NFY269" s="0"/>
      <c r="NFZ269" s="0"/>
      <c r="NGA269" s="0"/>
      <c r="NGB269" s="0"/>
      <c r="NGC269" s="0"/>
      <c r="NGD269" s="0"/>
      <c r="NGE269" s="0"/>
      <c r="NGF269" s="0"/>
      <c r="NGG269" s="0"/>
      <c r="NGH269" s="0"/>
      <c r="NGI269" s="0"/>
      <c r="NGJ269" s="0"/>
      <c r="NGK269" s="0"/>
      <c r="NGL269" s="0"/>
      <c r="NGM269" s="0"/>
      <c r="NGN269" s="0"/>
      <c r="NGO269" s="0"/>
      <c r="NGP269" s="0"/>
      <c r="NGQ269" s="0"/>
      <c r="NGR269" s="0"/>
      <c r="NGS269" s="0"/>
      <c r="NGT269" s="0"/>
      <c r="NGU269" s="0"/>
      <c r="NGV269" s="0"/>
      <c r="NGW269" s="0"/>
      <c r="NGX269" s="0"/>
      <c r="NGY269" s="0"/>
      <c r="NGZ269" s="0"/>
      <c r="NHA269" s="0"/>
      <c r="NHB269" s="0"/>
      <c r="NHC269" s="0"/>
      <c r="NHD269" s="0"/>
      <c r="NHE269" s="0"/>
      <c r="NHF269" s="0"/>
      <c r="NHG269" s="0"/>
      <c r="NHH269" s="0"/>
      <c r="NHI269" s="0"/>
      <c r="NHJ269" s="0"/>
      <c r="NHK269" s="0"/>
      <c r="NHL269" s="0"/>
      <c r="NHM269" s="0"/>
      <c r="NHN269" s="0"/>
      <c r="NHO269" s="0"/>
      <c r="NHP269" s="0"/>
      <c r="NHQ269" s="0"/>
      <c r="NHR269" s="0"/>
      <c r="NHS269" s="0"/>
      <c r="NHT269" s="0"/>
      <c r="NHU269" s="0"/>
      <c r="NHV269" s="0"/>
      <c r="NHW269" s="0"/>
      <c r="NHX269" s="0"/>
      <c r="NHY269" s="0"/>
      <c r="NHZ269" s="0"/>
      <c r="NIA269" s="0"/>
      <c r="NIB269" s="0"/>
      <c r="NIC269" s="0"/>
      <c r="NID269" s="0"/>
      <c r="NIE269" s="0"/>
      <c r="NIF269" s="0"/>
      <c r="NIG269" s="0"/>
      <c r="NIH269" s="0"/>
      <c r="NII269" s="0"/>
      <c r="NIJ269" s="0"/>
      <c r="NIK269" s="0"/>
      <c r="NIL269" s="0"/>
      <c r="NIM269" s="0"/>
      <c r="NIN269" s="0"/>
      <c r="NIO269" s="0"/>
      <c r="NIP269" s="0"/>
      <c r="NIQ269" s="0"/>
      <c r="NIR269" s="0"/>
      <c r="NIS269" s="0"/>
      <c r="NIT269" s="0"/>
      <c r="NIU269" s="0"/>
      <c r="NIV269" s="0"/>
      <c r="NIW269" s="0"/>
      <c r="NIX269" s="0"/>
      <c r="NIY269" s="0"/>
      <c r="NIZ269" s="0"/>
      <c r="NJA269" s="0"/>
      <c r="NJB269" s="0"/>
      <c r="NJC269" s="0"/>
      <c r="NJD269" s="0"/>
      <c r="NJE269" s="0"/>
      <c r="NJF269" s="0"/>
      <c r="NJG269" s="0"/>
      <c r="NJH269" s="0"/>
      <c r="NJI269" s="0"/>
      <c r="NJJ269" s="0"/>
      <c r="NJK269" s="0"/>
      <c r="NJL269" s="0"/>
      <c r="NJM269" s="0"/>
      <c r="NJN269" s="0"/>
      <c r="NJO269" s="0"/>
      <c r="NJP269" s="0"/>
      <c r="NJQ269" s="0"/>
      <c r="NJR269" s="0"/>
      <c r="NJS269" s="0"/>
      <c r="NJT269" s="0"/>
      <c r="NJU269" s="0"/>
      <c r="NJV269" s="0"/>
      <c r="NJW269" s="0"/>
      <c r="NJX269" s="0"/>
      <c r="NJY269" s="0"/>
      <c r="NJZ269" s="0"/>
      <c r="NKA269" s="0"/>
      <c r="NKB269" s="0"/>
      <c r="NKC269" s="0"/>
      <c r="NKD269" s="0"/>
      <c r="NKE269" s="0"/>
      <c r="NKF269" s="0"/>
      <c r="NKG269" s="0"/>
      <c r="NKH269" s="0"/>
      <c r="NKI269" s="0"/>
      <c r="NKJ269" s="0"/>
      <c r="NKK269" s="0"/>
      <c r="NKL269" s="0"/>
      <c r="NKM269" s="0"/>
      <c r="NKN269" s="0"/>
      <c r="NKO269" s="0"/>
      <c r="NKP269" s="0"/>
      <c r="NKQ269" s="0"/>
      <c r="NKR269" s="0"/>
      <c r="NKS269" s="0"/>
      <c r="NKT269" s="0"/>
      <c r="NKU269" s="0"/>
      <c r="NKV269" s="0"/>
      <c r="NKW269" s="0"/>
      <c r="NKX269" s="0"/>
      <c r="NKY269" s="0"/>
      <c r="NKZ269" s="0"/>
      <c r="NLA269" s="0"/>
      <c r="NLB269" s="0"/>
      <c r="NLC269" s="0"/>
      <c r="NLD269" s="0"/>
      <c r="NLE269" s="0"/>
      <c r="NLF269" s="0"/>
      <c r="NLG269" s="0"/>
      <c r="NLH269" s="0"/>
      <c r="NLI269" s="0"/>
      <c r="NLJ269" s="0"/>
      <c r="NLK269" s="0"/>
      <c r="NLL269" s="0"/>
      <c r="NLM269" s="0"/>
      <c r="NLN269" s="0"/>
      <c r="NLO269" s="0"/>
      <c r="NLP269" s="0"/>
      <c r="NLQ269" s="0"/>
      <c r="NLR269" s="0"/>
      <c r="NLS269" s="0"/>
      <c r="NLT269" s="0"/>
      <c r="NLU269" s="0"/>
      <c r="NLV269" s="0"/>
      <c r="NLW269" s="0"/>
      <c r="NLX269" s="0"/>
      <c r="NLY269" s="0"/>
      <c r="NLZ269" s="0"/>
      <c r="NMA269" s="0"/>
      <c r="NMB269" s="0"/>
      <c r="NMC269" s="0"/>
      <c r="NMD269" s="0"/>
      <c r="NME269" s="0"/>
      <c r="NMF269" s="0"/>
      <c r="NMG269" s="0"/>
      <c r="NMH269" s="0"/>
      <c r="NMI269" s="0"/>
      <c r="NMJ269" s="0"/>
      <c r="NMK269" s="0"/>
      <c r="NML269" s="0"/>
      <c r="NMM269" s="0"/>
      <c r="NMN269" s="0"/>
      <c r="NMO269" s="0"/>
      <c r="NMP269" s="0"/>
      <c r="NMQ269" s="0"/>
      <c r="NMR269" s="0"/>
      <c r="NMS269" s="0"/>
      <c r="NMT269" s="0"/>
      <c r="NMU269" s="0"/>
      <c r="NMV269" s="0"/>
      <c r="NMW269" s="0"/>
      <c r="NMX269" s="0"/>
      <c r="NMY269" s="0"/>
      <c r="NMZ269" s="0"/>
      <c r="NNA269" s="0"/>
      <c r="NNB269" s="0"/>
      <c r="NNC269" s="0"/>
      <c r="NND269" s="0"/>
      <c r="NNE269" s="0"/>
      <c r="NNF269" s="0"/>
      <c r="NNG269" s="0"/>
      <c r="NNH269" s="0"/>
      <c r="NNI269" s="0"/>
      <c r="NNJ269" s="0"/>
      <c r="NNK269" s="0"/>
      <c r="NNL269" s="0"/>
      <c r="NNM269" s="0"/>
      <c r="NNN269" s="0"/>
      <c r="NNO269" s="0"/>
      <c r="NNP269" s="0"/>
      <c r="NNQ269" s="0"/>
      <c r="NNR269" s="0"/>
      <c r="NNS269" s="0"/>
      <c r="NNT269" s="0"/>
      <c r="NNU269" s="0"/>
      <c r="NNV269" s="0"/>
      <c r="NNW269" s="0"/>
      <c r="NNX269" s="0"/>
      <c r="NNY269" s="0"/>
      <c r="NNZ269" s="0"/>
      <c r="NOA269" s="0"/>
      <c r="NOB269" s="0"/>
      <c r="NOC269" s="0"/>
      <c r="NOD269" s="0"/>
      <c r="NOE269" s="0"/>
      <c r="NOF269" s="0"/>
      <c r="NOG269" s="0"/>
      <c r="NOH269" s="0"/>
      <c r="NOI269" s="0"/>
      <c r="NOJ269" s="0"/>
      <c r="NOK269" s="0"/>
      <c r="NOL269" s="0"/>
      <c r="NOM269" s="0"/>
      <c r="NON269" s="0"/>
      <c r="NOO269" s="0"/>
      <c r="NOP269" s="0"/>
      <c r="NOQ269" s="0"/>
      <c r="NOR269" s="0"/>
      <c r="NOS269" s="0"/>
      <c r="NOT269" s="0"/>
      <c r="NOU269" s="0"/>
      <c r="NOV269" s="0"/>
      <c r="NOW269" s="0"/>
      <c r="NOX269" s="0"/>
      <c r="NOY269" s="0"/>
      <c r="NOZ269" s="0"/>
      <c r="NPA269" s="0"/>
      <c r="NPB269" s="0"/>
      <c r="NPC269" s="0"/>
      <c r="NPD269" s="0"/>
      <c r="NPE269" s="0"/>
      <c r="NPF269" s="0"/>
      <c r="NPG269" s="0"/>
      <c r="NPH269" s="0"/>
      <c r="NPI269" s="0"/>
      <c r="NPJ269" s="0"/>
      <c r="NPK269" s="0"/>
      <c r="NPL269" s="0"/>
      <c r="NPM269" s="0"/>
      <c r="NPN269" s="0"/>
      <c r="NPO269" s="0"/>
      <c r="NPP269" s="0"/>
      <c r="NPQ269" s="0"/>
      <c r="NPR269" s="0"/>
      <c r="NPS269" s="0"/>
      <c r="NPT269" s="0"/>
      <c r="NPU269" s="0"/>
      <c r="NPV269" s="0"/>
      <c r="NPW269" s="0"/>
      <c r="NPX269" s="0"/>
      <c r="NPY269" s="0"/>
      <c r="NPZ269" s="0"/>
      <c r="NQA269" s="0"/>
      <c r="NQB269" s="0"/>
      <c r="NQC269" s="0"/>
      <c r="NQD269" s="0"/>
      <c r="NQE269" s="0"/>
      <c r="NQF269" s="0"/>
      <c r="NQG269" s="0"/>
      <c r="NQH269" s="0"/>
      <c r="NQI269" s="0"/>
      <c r="NQJ269" s="0"/>
      <c r="NQK269" s="0"/>
      <c r="NQL269" s="0"/>
      <c r="NQM269" s="0"/>
      <c r="NQN269" s="0"/>
      <c r="NQO269" s="0"/>
      <c r="NQP269" s="0"/>
      <c r="NQQ269" s="0"/>
      <c r="NQR269" s="0"/>
      <c r="NQS269" s="0"/>
      <c r="NQT269" s="0"/>
      <c r="NQU269" s="0"/>
      <c r="NQV269" s="0"/>
      <c r="NQW269" s="0"/>
      <c r="NQX269" s="0"/>
      <c r="NQY269" s="0"/>
      <c r="NQZ269" s="0"/>
      <c r="NRA269" s="0"/>
      <c r="NRB269" s="0"/>
      <c r="NRC269" s="0"/>
      <c r="NRD269" s="0"/>
      <c r="NRE269" s="0"/>
      <c r="NRF269" s="0"/>
      <c r="NRG269" s="0"/>
      <c r="NRH269" s="0"/>
      <c r="NRI269" s="0"/>
      <c r="NRJ269" s="0"/>
      <c r="NRK269" s="0"/>
      <c r="NRL269" s="0"/>
      <c r="NRM269" s="0"/>
      <c r="NRN269" s="0"/>
      <c r="NRO269" s="0"/>
      <c r="NRP269" s="0"/>
      <c r="NRQ269" s="0"/>
      <c r="NRR269" s="0"/>
      <c r="NRS269" s="0"/>
      <c r="NRT269" s="0"/>
      <c r="NRU269" s="0"/>
      <c r="NRV269" s="0"/>
      <c r="NRW269" s="0"/>
      <c r="NRX269" s="0"/>
      <c r="NRY269" s="0"/>
      <c r="NRZ269" s="0"/>
      <c r="NSA269" s="0"/>
      <c r="NSB269" s="0"/>
      <c r="NSC269" s="0"/>
      <c r="NSD269" s="0"/>
      <c r="NSE269" s="0"/>
      <c r="NSF269" s="0"/>
      <c r="NSG269" s="0"/>
      <c r="NSH269" s="0"/>
      <c r="NSI269" s="0"/>
      <c r="NSJ269" s="0"/>
      <c r="NSK269" s="0"/>
      <c r="NSL269" s="0"/>
      <c r="NSM269" s="0"/>
      <c r="NSN269" s="0"/>
      <c r="NSO269" s="0"/>
      <c r="NSP269" s="0"/>
      <c r="NSQ269" s="0"/>
      <c r="NSR269" s="0"/>
      <c r="NSS269" s="0"/>
      <c r="NST269" s="0"/>
      <c r="NSU269" s="0"/>
      <c r="NSV269" s="0"/>
      <c r="NSW269" s="0"/>
      <c r="NSX269" s="0"/>
      <c r="NSY269" s="0"/>
      <c r="NSZ269" s="0"/>
      <c r="NTA269" s="0"/>
      <c r="NTB269" s="0"/>
      <c r="NTC269" s="0"/>
      <c r="NTD269" s="0"/>
      <c r="NTE269" s="0"/>
      <c r="NTF269" s="0"/>
      <c r="NTG269" s="0"/>
      <c r="NTH269" s="0"/>
      <c r="NTI269" s="0"/>
      <c r="NTJ269" s="0"/>
      <c r="NTK269" s="0"/>
      <c r="NTL269" s="0"/>
      <c r="NTM269" s="0"/>
      <c r="NTN269" s="0"/>
      <c r="NTO269" s="0"/>
      <c r="NTP269" s="0"/>
      <c r="NTQ269" s="0"/>
      <c r="NTR269" s="0"/>
      <c r="NTS269" s="0"/>
      <c r="NTT269" s="0"/>
      <c r="NTU269" s="0"/>
      <c r="NTV269" s="0"/>
      <c r="NTW269" s="0"/>
      <c r="NTX269" s="0"/>
      <c r="NTY269" s="0"/>
      <c r="NTZ269" s="0"/>
      <c r="NUA269" s="0"/>
      <c r="NUB269" s="0"/>
      <c r="NUC269" s="0"/>
      <c r="NUD269" s="0"/>
      <c r="NUE269" s="0"/>
      <c r="NUF269" s="0"/>
      <c r="NUG269" s="0"/>
      <c r="NUH269" s="0"/>
      <c r="NUI269" s="0"/>
      <c r="NUJ269" s="0"/>
      <c r="NUK269" s="0"/>
      <c r="NUL269" s="0"/>
      <c r="NUM269" s="0"/>
      <c r="NUN269" s="0"/>
      <c r="NUO269" s="0"/>
      <c r="NUP269" s="0"/>
      <c r="NUQ269" s="0"/>
      <c r="NUR269" s="0"/>
      <c r="NUS269" s="0"/>
      <c r="NUT269" s="0"/>
      <c r="NUU269" s="0"/>
      <c r="NUV269" s="0"/>
      <c r="NUW269" s="0"/>
      <c r="NUX269" s="0"/>
      <c r="NUY269" s="0"/>
      <c r="NUZ269" s="0"/>
      <c r="NVA269" s="0"/>
      <c r="NVB269" s="0"/>
      <c r="NVC269" s="0"/>
      <c r="NVD269" s="0"/>
      <c r="NVE269" s="0"/>
      <c r="NVF269" s="0"/>
      <c r="NVG269" s="0"/>
      <c r="NVH269" s="0"/>
      <c r="NVI269" s="0"/>
      <c r="NVJ269" s="0"/>
      <c r="NVK269" s="0"/>
      <c r="NVL269" s="0"/>
      <c r="NVM269" s="0"/>
      <c r="NVN269" s="0"/>
      <c r="NVO269" s="0"/>
      <c r="NVP269" s="0"/>
      <c r="NVQ269" s="0"/>
      <c r="NVR269" s="0"/>
      <c r="NVS269" s="0"/>
      <c r="NVT269" s="0"/>
      <c r="NVU269" s="0"/>
      <c r="NVV269" s="0"/>
      <c r="NVW269" s="0"/>
      <c r="NVX269" s="0"/>
      <c r="NVY269" s="0"/>
      <c r="NVZ269" s="0"/>
      <c r="NWA269" s="0"/>
      <c r="NWB269" s="0"/>
      <c r="NWC269" s="0"/>
      <c r="NWD269" s="0"/>
      <c r="NWE269" s="0"/>
      <c r="NWF269" s="0"/>
      <c r="NWG269" s="0"/>
      <c r="NWH269" s="0"/>
      <c r="NWI269" s="0"/>
      <c r="NWJ269" s="0"/>
      <c r="NWK269" s="0"/>
      <c r="NWL269" s="0"/>
      <c r="NWM269" s="0"/>
      <c r="NWN269" s="0"/>
      <c r="NWO269" s="0"/>
      <c r="NWP269" s="0"/>
      <c r="NWQ269" s="0"/>
      <c r="NWR269" s="0"/>
      <c r="NWS269" s="0"/>
      <c r="NWT269" s="0"/>
      <c r="NWU269" s="0"/>
      <c r="NWV269" s="0"/>
      <c r="NWW269" s="0"/>
      <c r="NWX269" s="0"/>
      <c r="NWY269" s="0"/>
      <c r="NWZ269" s="0"/>
      <c r="NXA269" s="0"/>
      <c r="NXB269" s="0"/>
      <c r="NXC269" s="0"/>
      <c r="NXD269" s="0"/>
      <c r="NXE269" s="0"/>
      <c r="NXF269" s="0"/>
      <c r="NXG269" s="0"/>
      <c r="NXH269" s="0"/>
      <c r="NXI269" s="0"/>
      <c r="NXJ269" s="0"/>
      <c r="NXK269" s="0"/>
      <c r="NXL269" s="0"/>
      <c r="NXM269" s="0"/>
      <c r="NXN269" s="0"/>
      <c r="NXO269" s="0"/>
      <c r="NXP269" s="0"/>
      <c r="NXQ269" s="0"/>
      <c r="NXR269" s="0"/>
      <c r="NXS269" s="0"/>
      <c r="NXT269" s="0"/>
      <c r="NXU269" s="0"/>
      <c r="NXV269" s="0"/>
      <c r="NXW269" s="0"/>
      <c r="NXX269" s="0"/>
      <c r="NXY269" s="0"/>
      <c r="NXZ269" s="0"/>
      <c r="NYA269" s="0"/>
      <c r="NYB269" s="0"/>
      <c r="NYC269" s="0"/>
      <c r="NYD269" s="0"/>
      <c r="NYE269" s="0"/>
      <c r="NYF269" s="0"/>
      <c r="NYG269" s="0"/>
      <c r="NYH269" s="0"/>
      <c r="NYI269" s="0"/>
      <c r="NYJ269" s="0"/>
      <c r="NYK269" s="0"/>
      <c r="NYL269" s="0"/>
      <c r="NYM269" s="0"/>
      <c r="NYN269" s="0"/>
      <c r="NYO269" s="0"/>
      <c r="NYP269" s="0"/>
      <c r="NYQ269" s="0"/>
      <c r="NYR269" s="0"/>
      <c r="NYS269" s="0"/>
      <c r="NYT269" s="0"/>
      <c r="NYU269" s="0"/>
      <c r="NYV269" s="0"/>
      <c r="NYW269" s="0"/>
      <c r="NYX269" s="0"/>
      <c r="NYY269" s="0"/>
      <c r="NYZ269" s="0"/>
      <c r="NZA269" s="0"/>
      <c r="NZB269" s="0"/>
      <c r="NZC269" s="0"/>
      <c r="NZD269" s="0"/>
      <c r="NZE269" s="0"/>
      <c r="NZF269" s="0"/>
      <c r="NZG269" s="0"/>
      <c r="NZH269" s="0"/>
      <c r="NZI269" s="0"/>
      <c r="NZJ269" s="0"/>
      <c r="NZK269" s="0"/>
      <c r="NZL269" s="0"/>
      <c r="NZM269" s="0"/>
      <c r="NZN269" s="0"/>
      <c r="NZO269" s="0"/>
      <c r="NZP269" s="0"/>
      <c r="NZQ269" s="0"/>
      <c r="NZR269" s="0"/>
      <c r="NZS269" s="0"/>
      <c r="NZT269" s="0"/>
      <c r="NZU269" s="0"/>
      <c r="NZV269" s="0"/>
      <c r="NZW269" s="0"/>
      <c r="NZX269" s="0"/>
      <c r="NZY269" s="0"/>
      <c r="NZZ269" s="0"/>
      <c r="OAA269" s="0"/>
      <c r="OAB269" s="0"/>
      <c r="OAC269" s="0"/>
      <c r="OAD269" s="0"/>
      <c r="OAE269" s="0"/>
      <c r="OAF269" s="0"/>
      <c r="OAG269" s="0"/>
      <c r="OAH269" s="0"/>
      <c r="OAI269" s="0"/>
      <c r="OAJ269" s="0"/>
      <c r="OAK269" s="0"/>
      <c r="OAL269" s="0"/>
      <c r="OAM269" s="0"/>
      <c r="OAN269" s="0"/>
      <c r="OAO269" s="0"/>
      <c r="OAP269" s="0"/>
      <c r="OAQ269" s="0"/>
      <c r="OAR269" s="0"/>
      <c r="OAS269" s="0"/>
      <c r="OAT269" s="0"/>
      <c r="OAU269" s="0"/>
      <c r="OAV269" s="0"/>
      <c r="OAW269" s="0"/>
      <c r="OAX269" s="0"/>
      <c r="OAY269" s="0"/>
      <c r="OAZ269" s="0"/>
      <c r="OBA269" s="0"/>
      <c r="OBB269" s="0"/>
      <c r="OBC269" s="0"/>
      <c r="OBD269" s="0"/>
      <c r="OBE269" s="0"/>
      <c r="OBF269" s="0"/>
      <c r="OBG269" s="0"/>
      <c r="OBH269" s="0"/>
      <c r="OBI269" s="0"/>
      <c r="OBJ269" s="0"/>
      <c r="OBK269" s="0"/>
      <c r="OBL269" s="0"/>
      <c r="OBM269" s="0"/>
      <c r="OBN269" s="0"/>
      <c r="OBO269" s="0"/>
      <c r="OBP269" s="0"/>
      <c r="OBQ269" s="0"/>
      <c r="OBR269" s="0"/>
      <c r="OBS269" s="0"/>
      <c r="OBT269" s="0"/>
      <c r="OBU269" s="0"/>
      <c r="OBV269" s="0"/>
      <c r="OBW269" s="0"/>
      <c r="OBX269" s="0"/>
      <c r="OBY269" s="0"/>
      <c r="OBZ269" s="0"/>
      <c r="OCA269" s="0"/>
      <c r="OCB269" s="0"/>
      <c r="OCC269" s="0"/>
      <c r="OCD269" s="0"/>
      <c r="OCE269" s="0"/>
      <c r="OCF269" s="0"/>
      <c r="OCG269" s="0"/>
      <c r="OCH269" s="0"/>
      <c r="OCI269" s="0"/>
      <c r="OCJ269" s="0"/>
      <c r="OCK269" s="0"/>
      <c r="OCL269" s="0"/>
      <c r="OCM269" s="0"/>
      <c r="OCN269" s="0"/>
      <c r="OCO269" s="0"/>
      <c r="OCP269" s="0"/>
      <c r="OCQ269" s="0"/>
      <c r="OCR269" s="0"/>
      <c r="OCS269" s="0"/>
      <c r="OCT269" s="0"/>
      <c r="OCU269" s="0"/>
      <c r="OCV269" s="0"/>
      <c r="OCW269" s="0"/>
      <c r="OCX269" s="0"/>
      <c r="OCY269" s="0"/>
      <c r="OCZ269" s="0"/>
      <c r="ODA269" s="0"/>
      <c r="ODB269" s="0"/>
      <c r="ODC269" s="0"/>
      <c r="ODD269" s="0"/>
      <c r="ODE269" s="0"/>
      <c r="ODF269" s="0"/>
      <c r="ODG269" s="0"/>
      <c r="ODH269" s="0"/>
      <c r="ODI269" s="0"/>
      <c r="ODJ269" s="0"/>
      <c r="ODK269" s="0"/>
      <c r="ODL269" s="0"/>
      <c r="ODM269" s="0"/>
      <c r="ODN269" s="0"/>
      <c r="ODO269" s="0"/>
      <c r="ODP269" s="0"/>
      <c r="ODQ269" s="0"/>
      <c r="ODR269" s="0"/>
      <c r="ODS269" s="0"/>
      <c r="ODT269" s="0"/>
      <c r="ODU269" s="0"/>
      <c r="ODV269" s="0"/>
      <c r="ODW269" s="0"/>
      <c r="ODX269" s="0"/>
      <c r="ODY269" s="0"/>
      <c r="ODZ269" s="0"/>
      <c r="OEA269" s="0"/>
      <c r="OEB269" s="0"/>
      <c r="OEC269" s="0"/>
      <c r="OED269" s="0"/>
      <c r="OEE269" s="0"/>
      <c r="OEF269" s="0"/>
      <c r="OEG269" s="0"/>
      <c r="OEH269" s="0"/>
      <c r="OEI269" s="0"/>
      <c r="OEJ269" s="0"/>
      <c r="OEK269" s="0"/>
      <c r="OEL269" s="0"/>
      <c r="OEM269" s="0"/>
      <c r="OEN269" s="0"/>
      <c r="OEO269" s="0"/>
      <c r="OEP269" s="0"/>
      <c r="OEQ269" s="0"/>
      <c r="OER269" s="0"/>
      <c r="OES269" s="0"/>
      <c r="OET269" s="0"/>
      <c r="OEU269" s="0"/>
      <c r="OEV269" s="0"/>
      <c r="OEW269" s="0"/>
      <c r="OEX269" s="0"/>
      <c r="OEY269" s="0"/>
      <c r="OEZ269" s="0"/>
      <c r="OFA269" s="0"/>
      <c r="OFB269" s="0"/>
      <c r="OFC269" s="0"/>
      <c r="OFD269" s="0"/>
      <c r="OFE269" s="0"/>
      <c r="OFF269" s="0"/>
      <c r="OFG269" s="0"/>
      <c r="OFH269" s="0"/>
      <c r="OFI269" s="0"/>
      <c r="OFJ269" s="0"/>
      <c r="OFK269" s="0"/>
      <c r="OFL269" s="0"/>
      <c r="OFM269" s="0"/>
      <c r="OFN269" s="0"/>
      <c r="OFO269" s="0"/>
      <c r="OFP269" s="0"/>
      <c r="OFQ269" s="0"/>
      <c r="OFR269" s="0"/>
      <c r="OFS269" s="0"/>
      <c r="OFT269" s="0"/>
      <c r="OFU269" s="0"/>
      <c r="OFV269" s="0"/>
      <c r="OFW269" s="0"/>
      <c r="OFX269" s="0"/>
      <c r="OFY269" s="0"/>
      <c r="OFZ269" s="0"/>
      <c r="OGA269" s="0"/>
      <c r="OGB269" s="0"/>
      <c r="OGC269" s="0"/>
      <c r="OGD269" s="0"/>
      <c r="OGE269" s="0"/>
      <c r="OGF269" s="0"/>
      <c r="OGG269" s="0"/>
      <c r="OGH269" s="0"/>
      <c r="OGI269" s="0"/>
      <c r="OGJ269" s="0"/>
      <c r="OGK269" s="0"/>
      <c r="OGL269" s="0"/>
      <c r="OGM269" s="0"/>
      <c r="OGN269" s="0"/>
      <c r="OGO269" s="0"/>
      <c r="OGP269" s="0"/>
      <c r="OGQ269" s="0"/>
      <c r="OGR269" s="0"/>
      <c r="OGS269" s="0"/>
      <c r="OGT269" s="0"/>
      <c r="OGU269" s="0"/>
      <c r="OGV269" s="0"/>
      <c r="OGW269" s="0"/>
      <c r="OGX269" s="0"/>
      <c r="OGY269" s="0"/>
      <c r="OGZ269" s="0"/>
      <c r="OHA269" s="0"/>
      <c r="OHB269" s="0"/>
      <c r="OHC269" s="0"/>
      <c r="OHD269" s="0"/>
      <c r="OHE269" s="0"/>
      <c r="OHF269" s="0"/>
      <c r="OHG269" s="0"/>
      <c r="OHH269" s="0"/>
      <c r="OHI269" s="0"/>
      <c r="OHJ269" s="0"/>
      <c r="OHK269" s="0"/>
      <c r="OHL269" s="0"/>
      <c r="OHM269" s="0"/>
      <c r="OHN269" s="0"/>
      <c r="OHO269" s="0"/>
      <c r="OHP269" s="0"/>
      <c r="OHQ269" s="0"/>
      <c r="OHR269" s="0"/>
      <c r="OHS269" s="0"/>
      <c r="OHT269" s="0"/>
      <c r="OHU269" s="0"/>
      <c r="OHV269" s="0"/>
      <c r="OHW269" s="0"/>
      <c r="OHX269" s="0"/>
      <c r="OHY269" s="0"/>
      <c r="OHZ269" s="0"/>
      <c r="OIA269" s="0"/>
      <c r="OIB269" s="0"/>
      <c r="OIC269" s="0"/>
      <c r="OID269" s="0"/>
      <c r="OIE269" s="0"/>
      <c r="OIF269" s="0"/>
      <c r="OIG269" s="0"/>
      <c r="OIH269" s="0"/>
      <c r="OII269" s="0"/>
      <c r="OIJ269" s="0"/>
      <c r="OIK269" s="0"/>
      <c r="OIL269" s="0"/>
      <c r="OIM269" s="0"/>
      <c r="OIN269" s="0"/>
      <c r="OIO269" s="0"/>
      <c r="OIP269" s="0"/>
      <c r="OIQ269" s="0"/>
      <c r="OIR269" s="0"/>
      <c r="OIS269" s="0"/>
      <c r="OIT269" s="0"/>
      <c r="OIU269" s="0"/>
      <c r="OIV269" s="0"/>
      <c r="OIW269" s="0"/>
      <c r="OIX269" s="0"/>
      <c r="OIY269" s="0"/>
      <c r="OIZ269" s="0"/>
      <c r="OJA269" s="0"/>
      <c r="OJB269" s="0"/>
      <c r="OJC269" s="0"/>
      <c r="OJD269" s="0"/>
      <c r="OJE269" s="0"/>
      <c r="OJF269" s="0"/>
      <c r="OJG269" s="0"/>
      <c r="OJH269" s="0"/>
      <c r="OJI269" s="0"/>
      <c r="OJJ269" s="0"/>
      <c r="OJK269" s="0"/>
      <c r="OJL269" s="0"/>
      <c r="OJM269" s="0"/>
      <c r="OJN269" s="0"/>
      <c r="OJO269" s="0"/>
      <c r="OJP269" s="0"/>
      <c r="OJQ269" s="0"/>
      <c r="OJR269" s="0"/>
      <c r="OJS269" s="0"/>
      <c r="OJT269" s="0"/>
      <c r="OJU269" s="0"/>
      <c r="OJV269" s="0"/>
      <c r="OJW269" s="0"/>
      <c r="OJX269" s="0"/>
      <c r="OJY269" s="0"/>
      <c r="OJZ269" s="0"/>
      <c r="OKA269" s="0"/>
      <c r="OKB269" s="0"/>
      <c r="OKC269" s="0"/>
      <c r="OKD269" s="0"/>
      <c r="OKE269" s="0"/>
      <c r="OKF269" s="0"/>
      <c r="OKG269" s="0"/>
      <c r="OKH269" s="0"/>
      <c r="OKI269" s="0"/>
      <c r="OKJ269" s="0"/>
      <c r="OKK269" s="0"/>
      <c r="OKL269" s="0"/>
      <c r="OKM269" s="0"/>
      <c r="OKN269" s="0"/>
      <c r="OKO269" s="0"/>
      <c r="OKP269" s="0"/>
      <c r="OKQ269" s="0"/>
      <c r="OKR269" s="0"/>
      <c r="OKS269" s="0"/>
      <c r="OKT269" s="0"/>
      <c r="OKU269" s="0"/>
      <c r="OKV269" s="0"/>
      <c r="OKW269" s="0"/>
      <c r="OKX269" s="0"/>
      <c r="OKY269" s="0"/>
      <c r="OKZ269" s="0"/>
      <c r="OLA269" s="0"/>
      <c r="OLB269" s="0"/>
      <c r="OLC269" s="0"/>
      <c r="OLD269" s="0"/>
      <c r="OLE269" s="0"/>
      <c r="OLF269" s="0"/>
      <c r="OLG269" s="0"/>
      <c r="OLH269" s="0"/>
      <c r="OLI269" s="0"/>
      <c r="OLJ269" s="0"/>
      <c r="OLK269" s="0"/>
      <c r="OLL269" s="0"/>
      <c r="OLM269" s="0"/>
      <c r="OLN269" s="0"/>
      <c r="OLO269" s="0"/>
      <c r="OLP269" s="0"/>
      <c r="OLQ269" s="0"/>
      <c r="OLR269" s="0"/>
      <c r="OLS269" s="0"/>
      <c r="OLT269" s="0"/>
      <c r="OLU269" s="0"/>
      <c r="OLV269" s="0"/>
      <c r="OLW269" s="0"/>
      <c r="OLX269" s="0"/>
      <c r="OLY269" s="0"/>
      <c r="OLZ269" s="0"/>
      <c r="OMA269" s="0"/>
      <c r="OMB269" s="0"/>
      <c r="OMC269" s="0"/>
      <c r="OMD269" s="0"/>
      <c r="OME269" s="0"/>
      <c r="OMF269" s="0"/>
      <c r="OMG269" s="0"/>
      <c r="OMH269" s="0"/>
      <c r="OMI269" s="0"/>
      <c r="OMJ269" s="0"/>
      <c r="OMK269" s="0"/>
      <c r="OML269" s="0"/>
      <c r="OMM269" s="0"/>
      <c r="OMN269" s="0"/>
      <c r="OMO269" s="0"/>
      <c r="OMP269" s="0"/>
      <c r="OMQ269" s="0"/>
      <c r="OMR269" s="0"/>
      <c r="OMS269" s="0"/>
      <c r="OMT269" s="0"/>
      <c r="OMU269" s="0"/>
      <c r="OMV269" s="0"/>
      <c r="OMW269" s="0"/>
      <c r="OMX269" s="0"/>
      <c r="OMY269" s="0"/>
      <c r="OMZ269" s="0"/>
      <c r="ONA269" s="0"/>
      <c r="ONB269" s="0"/>
      <c r="ONC269" s="0"/>
      <c r="OND269" s="0"/>
      <c r="ONE269" s="0"/>
      <c r="ONF269" s="0"/>
      <c r="ONG269" s="0"/>
      <c r="ONH269" s="0"/>
      <c r="ONI269" s="0"/>
      <c r="ONJ269" s="0"/>
      <c r="ONK269" s="0"/>
      <c r="ONL269" s="0"/>
      <c r="ONM269" s="0"/>
      <c r="ONN269" s="0"/>
      <c r="ONO269" s="0"/>
      <c r="ONP269" s="0"/>
      <c r="ONQ269" s="0"/>
      <c r="ONR269" s="0"/>
      <c r="ONS269" s="0"/>
      <c r="ONT269" s="0"/>
      <c r="ONU269" s="0"/>
      <c r="ONV269" s="0"/>
      <c r="ONW269" s="0"/>
      <c r="ONX269" s="0"/>
      <c r="ONY269" s="0"/>
      <c r="ONZ269" s="0"/>
      <c r="OOA269" s="0"/>
      <c r="OOB269" s="0"/>
      <c r="OOC269" s="0"/>
      <c r="OOD269" s="0"/>
      <c r="OOE269" s="0"/>
      <c r="OOF269" s="0"/>
      <c r="OOG269" s="0"/>
      <c r="OOH269" s="0"/>
      <c r="OOI269" s="0"/>
      <c r="OOJ269" s="0"/>
      <c r="OOK269" s="0"/>
      <c r="OOL269" s="0"/>
      <c r="OOM269" s="0"/>
      <c r="OON269" s="0"/>
      <c r="OOO269" s="0"/>
      <c r="OOP269" s="0"/>
      <c r="OOQ269" s="0"/>
      <c r="OOR269" s="0"/>
      <c r="OOS269" s="0"/>
      <c r="OOT269" s="0"/>
      <c r="OOU269" s="0"/>
      <c r="OOV269" s="0"/>
      <c r="OOW269" s="0"/>
      <c r="OOX269" s="0"/>
      <c r="OOY269" s="0"/>
      <c r="OOZ269" s="0"/>
      <c r="OPA269" s="0"/>
      <c r="OPB269" s="0"/>
      <c r="OPC269" s="0"/>
      <c r="OPD269" s="0"/>
      <c r="OPE269" s="0"/>
      <c r="OPF269" s="0"/>
      <c r="OPG269" s="0"/>
      <c r="OPH269" s="0"/>
      <c r="OPI269" s="0"/>
      <c r="OPJ269" s="0"/>
      <c r="OPK269" s="0"/>
      <c r="OPL269" s="0"/>
      <c r="OPM269" s="0"/>
      <c r="OPN269" s="0"/>
      <c r="OPO269" s="0"/>
      <c r="OPP269" s="0"/>
      <c r="OPQ269" s="0"/>
      <c r="OPR269" s="0"/>
      <c r="OPS269" s="0"/>
      <c r="OPT269" s="0"/>
      <c r="OPU269" s="0"/>
      <c r="OPV269" s="0"/>
      <c r="OPW269" s="0"/>
      <c r="OPX269" s="0"/>
      <c r="OPY269" s="0"/>
      <c r="OPZ269" s="0"/>
      <c r="OQA269" s="0"/>
      <c r="OQB269" s="0"/>
      <c r="OQC269" s="0"/>
      <c r="OQD269" s="0"/>
      <c r="OQE269" s="0"/>
      <c r="OQF269" s="0"/>
      <c r="OQG269" s="0"/>
      <c r="OQH269" s="0"/>
      <c r="OQI269" s="0"/>
      <c r="OQJ269" s="0"/>
      <c r="OQK269" s="0"/>
      <c r="OQL269" s="0"/>
      <c r="OQM269" s="0"/>
      <c r="OQN269" s="0"/>
      <c r="OQO269" s="0"/>
      <c r="OQP269" s="0"/>
      <c r="OQQ269" s="0"/>
      <c r="OQR269" s="0"/>
      <c r="OQS269" s="0"/>
      <c r="OQT269" s="0"/>
      <c r="OQU269" s="0"/>
      <c r="OQV269" s="0"/>
      <c r="OQW269" s="0"/>
      <c r="OQX269" s="0"/>
      <c r="OQY269" s="0"/>
      <c r="OQZ269" s="0"/>
      <c r="ORA269" s="0"/>
      <c r="ORB269" s="0"/>
      <c r="ORC269" s="0"/>
      <c r="ORD269" s="0"/>
      <c r="ORE269" s="0"/>
      <c r="ORF269" s="0"/>
      <c r="ORG269" s="0"/>
      <c r="ORH269" s="0"/>
      <c r="ORI269" s="0"/>
      <c r="ORJ269" s="0"/>
      <c r="ORK269" s="0"/>
      <c r="ORL269" s="0"/>
      <c r="ORM269" s="0"/>
      <c r="ORN269" s="0"/>
      <c r="ORO269" s="0"/>
      <c r="ORP269" s="0"/>
      <c r="ORQ269" s="0"/>
      <c r="ORR269" s="0"/>
      <c r="ORS269" s="0"/>
      <c r="ORT269" s="0"/>
      <c r="ORU269" s="0"/>
      <c r="ORV269" s="0"/>
      <c r="ORW269" s="0"/>
      <c r="ORX269" s="0"/>
      <c r="ORY269" s="0"/>
      <c r="ORZ269" s="0"/>
      <c r="OSA269" s="0"/>
      <c r="OSB269" s="0"/>
      <c r="OSC269" s="0"/>
      <c r="OSD269" s="0"/>
      <c r="OSE269" s="0"/>
      <c r="OSF269" s="0"/>
      <c r="OSG269" s="0"/>
      <c r="OSH269" s="0"/>
      <c r="OSI269" s="0"/>
      <c r="OSJ269" s="0"/>
      <c r="OSK269" s="0"/>
      <c r="OSL269" s="0"/>
      <c r="OSM269" s="0"/>
      <c r="OSN269" s="0"/>
      <c r="OSO269" s="0"/>
      <c r="OSP269" s="0"/>
      <c r="OSQ269" s="0"/>
      <c r="OSR269" s="0"/>
      <c r="OSS269" s="0"/>
      <c r="OST269" s="0"/>
      <c r="OSU269" s="0"/>
      <c r="OSV269" s="0"/>
      <c r="OSW269" s="0"/>
      <c r="OSX269" s="0"/>
      <c r="OSY269" s="0"/>
      <c r="OSZ269" s="0"/>
      <c r="OTA269" s="0"/>
      <c r="OTB269" s="0"/>
      <c r="OTC269" s="0"/>
      <c r="OTD269" s="0"/>
      <c r="OTE269" s="0"/>
      <c r="OTF269" s="0"/>
      <c r="OTG269" s="0"/>
      <c r="OTH269" s="0"/>
      <c r="OTI269" s="0"/>
      <c r="OTJ269" s="0"/>
      <c r="OTK269" s="0"/>
      <c r="OTL269" s="0"/>
      <c r="OTM269" s="0"/>
      <c r="OTN269" s="0"/>
      <c r="OTO269" s="0"/>
      <c r="OTP269" s="0"/>
      <c r="OTQ269" s="0"/>
      <c r="OTR269" s="0"/>
      <c r="OTS269" s="0"/>
      <c r="OTT269" s="0"/>
      <c r="OTU269" s="0"/>
      <c r="OTV269" s="0"/>
      <c r="OTW269" s="0"/>
      <c r="OTX269" s="0"/>
      <c r="OTY269" s="0"/>
      <c r="OTZ269" s="0"/>
      <c r="OUA269" s="0"/>
      <c r="OUB269" s="0"/>
      <c r="OUC269" s="0"/>
      <c r="OUD269" s="0"/>
      <c r="OUE269" s="0"/>
      <c r="OUF269" s="0"/>
      <c r="OUG269" s="0"/>
      <c r="OUH269" s="0"/>
      <c r="OUI269" s="0"/>
      <c r="OUJ269" s="0"/>
      <c r="OUK269" s="0"/>
      <c r="OUL269" s="0"/>
      <c r="OUM269" s="0"/>
      <c r="OUN269" s="0"/>
      <c r="OUO269" s="0"/>
      <c r="OUP269" s="0"/>
      <c r="OUQ269" s="0"/>
      <c r="OUR269" s="0"/>
      <c r="OUS269" s="0"/>
      <c r="OUT269" s="0"/>
      <c r="OUU269" s="0"/>
      <c r="OUV269" s="0"/>
      <c r="OUW269" s="0"/>
      <c r="OUX269" s="0"/>
      <c r="OUY269" s="0"/>
      <c r="OUZ269" s="0"/>
      <c r="OVA269" s="0"/>
      <c r="OVB269" s="0"/>
      <c r="OVC269" s="0"/>
      <c r="OVD269" s="0"/>
      <c r="OVE269" s="0"/>
      <c r="OVF269" s="0"/>
      <c r="OVG269" s="0"/>
      <c r="OVH269" s="0"/>
      <c r="OVI269" s="0"/>
      <c r="OVJ269" s="0"/>
      <c r="OVK269" s="0"/>
      <c r="OVL269" s="0"/>
      <c r="OVM269" s="0"/>
      <c r="OVN269" s="0"/>
      <c r="OVO269" s="0"/>
      <c r="OVP269" s="0"/>
      <c r="OVQ269" s="0"/>
      <c r="OVR269" s="0"/>
      <c r="OVS269" s="0"/>
      <c r="OVT269" s="0"/>
      <c r="OVU269" s="0"/>
      <c r="OVV269" s="0"/>
      <c r="OVW269" s="0"/>
      <c r="OVX269" s="0"/>
      <c r="OVY269" s="0"/>
      <c r="OVZ269" s="0"/>
      <c r="OWA269" s="0"/>
      <c r="OWB269" s="0"/>
      <c r="OWC269" s="0"/>
      <c r="OWD269" s="0"/>
      <c r="OWE269" s="0"/>
      <c r="OWF269" s="0"/>
      <c r="OWG269" s="0"/>
      <c r="OWH269" s="0"/>
      <c r="OWI269" s="0"/>
      <c r="OWJ269" s="0"/>
      <c r="OWK269" s="0"/>
      <c r="OWL269" s="0"/>
      <c r="OWM269" s="0"/>
      <c r="OWN269" s="0"/>
      <c r="OWO269" s="0"/>
      <c r="OWP269" s="0"/>
      <c r="OWQ269" s="0"/>
      <c r="OWR269" s="0"/>
      <c r="OWS269" s="0"/>
      <c r="OWT269" s="0"/>
      <c r="OWU269" s="0"/>
      <c r="OWV269" s="0"/>
      <c r="OWW269" s="0"/>
      <c r="OWX269" s="0"/>
      <c r="OWY269" s="0"/>
      <c r="OWZ269" s="0"/>
      <c r="OXA269" s="0"/>
      <c r="OXB269" s="0"/>
      <c r="OXC269" s="0"/>
      <c r="OXD269" s="0"/>
      <c r="OXE269" s="0"/>
      <c r="OXF269" s="0"/>
      <c r="OXG269" s="0"/>
      <c r="OXH269" s="0"/>
      <c r="OXI269" s="0"/>
      <c r="OXJ269" s="0"/>
      <c r="OXK269" s="0"/>
      <c r="OXL269" s="0"/>
      <c r="OXM269" s="0"/>
      <c r="OXN269" s="0"/>
      <c r="OXO269" s="0"/>
      <c r="OXP269" s="0"/>
      <c r="OXQ269" s="0"/>
      <c r="OXR269" s="0"/>
      <c r="OXS269" s="0"/>
      <c r="OXT269" s="0"/>
      <c r="OXU269" s="0"/>
      <c r="OXV269" s="0"/>
      <c r="OXW269" s="0"/>
      <c r="OXX269" s="0"/>
      <c r="OXY269" s="0"/>
      <c r="OXZ269" s="0"/>
      <c r="OYA269" s="0"/>
      <c r="OYB269" s="0"/>
      <c r="OYC269" s="0"/>
      <c r="OYD269" s="0"/>
      <c r="OYE269" s="0"/>
      <c r="OYF269" s="0"/>
      <c r="OYG269" s="0"/>
      <c r="OYH269" s="0"/>
      <c r="OYI269" s="0"/>
      <c r="OYJ269" s="0"/>
      <c r="OYK269" s="0"/>
      <c r="OYL269" s="0"/>
      <c r="OYM269" s="0"/>
      <c r="OYN269" s="0"/>
      <c r="OYO269" s="0"/>
      <c r="OYP269" s="0"/>
      <c r="OYQ269" s="0"/>
      <c r="OYR269" s="0"/>
      <c r="OYS269" s="0"/>
      <c r="OYT269" s="0"/>
      <c r="OYU269" s="0"/>
      <c r="OYV269" s="0"/>
      <c r="OYW269" s="0"/>
      <c r="OYX269" s="0"/>
      <c r="OYY269" s="0"/>
      <c r="OYZ269" s="0"/>
      <c r="OZA269" s="0"/>
      <c r="OZB269" s="0"/>
      <c r="OZC269" s="0"/>
      <c r="OZD269" s="0"/>
      <c r="OZE269" s="0"/>
      <c r="OZF269" s="0"/>
      <c r="OZG269" s="0"/>
      <c r="OZH269" s="0"/>
      <c r="OZI269" s="0"/>
      <c r="OZJ269" s="0"/>
      <c r="OZK269" s="0"/>
      <c r="OZL269" s="0"/>
      <c r="OZM269" s="0"/>
      <c r="OZN269" s="0"/>
      <c r="OZO269" s="0"/>
      <c r="OZP269" s="0"/>
      <c r="OZQ269" s="0"/>
      <c r="OZR269" s="0"/>
      <c r="OZS269" s="0"/>
      <c r="OZT269" s="0"/>
      <c r="OZU269" s="0"/>
      <c r="OZV269" s="0"/>
      <c r="OZW269" s="0"/>
      <c r="OZX269" s="0"/>
      <c r="OZY269" s="0"/>
      <c r="OZZ269" s="0"/>
      <c r="PAA269" s="0"/>
      <c r="PAB269" s="0"/>
      <c r="PAC269" s="0"/>
      <c r="PAD269" s="0"/>
      <c r="PAE269" s="0"/>
      <c r="PAF269" s="0"/>
      <c r="PAG269" s="0"/>
      <c r="PAH269" s="0"/>
      <c r="PAI269" s="0"/>
      <c r="PAJ269" s="0"/>
      <c r="PAK269" s="0"/>
      <c r="PAL269" s="0"/>
      <c r="PAM269" s="0"/>
      <c r="PAN269" s="0"/>
      <c r="PAO269" s="0"/>
      <c r="PAP269" s="0"/>
      <c r="PAQ269" s="0"/>
      <c r="PAR269" s="0"/>
      <c r="PAS269" s="0"/>
      <c r="PAT269" s="0"/>
      <c r="PAU269" s="0"/>
      <c r="PAV269" s="0"/>
      <c r="PAW269" s="0"/>
      <c r="PAX269" s="0"/>
      <c r="PAY269" s="0"/>
      <c r="PAZ269" s="0"/>
      <c r="PBA269" s="0"/>
      <c r="PBB269" s="0"/>
      <c r="PBC269" s="0"/>
      <c r="PBD269" s="0"/>
      <c r="PBE269" s="0"/>
      <c r="PBF269" s="0"/>
      <c r="PBG269" s="0"/>
      <c r="PBH269" s="0"/>
      <c r="PBI269" s="0"/>
      <c r="PBJ269" s="0"/>
      <c r="PBK269" s="0"/>
      <c r="PBL269" s="0"/>
      <c r="PBM269" s="0"/>
      <c r="PBN269" s="0"/>
      <c r="PBO269" s="0"/>
      <c r="PBP269" s="0"/>
      <c r="PBQ269" s="0"/>
      <c r="PBR269" s="0"/>
      <c r="PBS269" s="0"/>
      <c r="PBT269" s="0"/>
      <c r="PBU269" s="0"/>
      <c r="PBV269" s="0"/>
      <c r="PBW269" s="0"/>
      <c r="PBX269" s="0"/>
      <c r="PBY269" s="0"/>
      <c r="PBZ269" s="0"/>
      <c r="PCA269" s="0"/>
      <c r="PCB269" s="0"/>
      <c r="PCC269" s="0"/>
      <c r="PCD269" s="0"/>
      <c r="PCE269" s="0"/>
      <c r="PCF269" s="0"/>
      <c r="PCG269" s="0"/>
      <c r="PCH269" s="0"/>
      <c r="PCI269" s="0"/>
      <c r="PCJ269" s="0"/>
      <c r="PCK269" s="0"/>
      <c r="PCL269" s="0"/>
      <c r="PCM269" s="0"/>
      <c r="PCN269" s="0"/>
      <c r="PCO269" s="0"/>
      <c r="PCP269" s="0"/>
      <c r="PCQ269" s="0"/>
      <c r="PCR269" s="0"/>
      <c r="PCS269" s="0"/>
      <c r="PCT269" s="0"/>
      <c r="PCU269" s="0"/>
      <c r="PCV269" s="0"/>
      <c r="PCW269" s="0"/>
      <c r="PCX269" s="0"/>
      <c r="PCY269" s="0"/>
      <c r="PCZ269" s="0"/>
      <c r="PDA269" s="0"/>
      <c r="PDB269" s="0"/>
      <c r="PDC269" s="0"/>
      <c r="PDD269" s="0"/>
      <c r="PDE269" s="0"/>
      <c r="PDF269" s="0"/>
      <c r="PDG269" s="0"/>
      <c r="PDH269" s="0"/>
      <c r="PDI269" s="0"/>
      <c r="PDJ269" s="0"/>
      <c r="PDK269" s="0"/>
      <c r="PDL269" s="0"/>
      <c r="PDM269" s="0"/>
      <c r="PDN269" s="0"/>
      <c r="PDO269" s="0"/>
      <c r="PDP269" s="0"/>
      <c r="PDQ269" s="0"/>
      <c r="PDR269" s="0"/>
      <c r="PDS269" s="0"/>
      <c r="PDT269" s="0"/>
      <c r="PDU269" s="0"/>
      <c r="PDV269" s="0"/>
      <c r="PDW269" s="0"/>
      <c r="PDX269" s="0"/>
      <c r="PDY269" s="0"/>
      <c r="PDZ269" s="0"/>
      <c r="PEA269" s="0"/>
      <c r="PEB269" s="0"/>
      <c r="PEC269" s="0"/>
      <c r="PED269" s="0"/>
      <c r="PEE269" s="0"/>
      <c r="PEF269" s="0"/>
      <c r="PEG269" s="0"/>
      <c r="PEH269" s="0"/>
      <c r="PEI269" s="0"/>
      <c r="PEJ269" s="0"/>
      <c r="PEK269" s="0"/>
      <c r="PEL269" s="0"/>
      <c r="PEM269" s="0"/>
      <c r="PEN269" s="0"/>
      <c r="PEO269" s="0"/>
      <c r="PEP269" s="0"/>
      <c r="PEQ269" s="0"/>
      <c r="PER269" s="0"/>
      <c r="PES269" s="0"/>
      <c r="PET269" s="0"/>
      <c r="PEU269" s="0"/>
      <c r="PEV269" s="0"/>
      <c r="PEW269" s="0"/>
      <c r="PEX269" s="0"/>
      <c r="PEY269" s="0"/>
      <c r="PEZ269" s="0"/>
      <c r="PFA269" s="0"/>
      <c r="PFB269" s="0"/>
      <c r="PFC269" s="0"/>
      <c r="PFD269" s="0"/>
      <c r="PFE269" s="0"/>
      <c r="PFF269" s="0"/>
      <c r="PFG269" s="0"/>
      <c r="PFH269" s="0"/>
      <c r="PFI269" s="0"/>
      <c r="PFJ269" s="0"/>
      <c r="PFK269" s="0"/>
      <c r="PFL269" s="0"/>
      <c r="PFM269" s="0"/>
      <c r="PFN269" s="0"/>
      <c r="PFO269" s="0"/>
      <c r="PFP269" s="0"/>
      <c r="PFQ269" s="0"/>
      <c r="PFR269" s="0"/>
      <c r="PFS269" s="0"/>
      <c r="PFT269" s="0"/>
      <c r="PFU269" s="0"/>
      <c r="PFV269" s="0"/>
      <c r="PFW269" s="0"/>
      <c r="PFX269" s="0"/>
      <c r="PFY269" s="0"/>
      <c r="PFZ269" s="0"/>
      <c r="PGA269" s="0"/>
      <c r="PGB269" s="0"/>
      <c r="PGC269" s="0"/>
      <c r="PGD269" s="0"/>
      <c r="PGE269" s="0"/>
      <c r="PGF269" s="0"/>
      <c r="PGG269" s="0"/>
      <c r="PGH269" s="0"/>
      <c r="PGI269" s="0"/>
      <c r="PGJ269" s="0"/>
      <c r="PGK269" s="0"/>
      <c r="PGL269" s="0"/>
      <c r="PGM269" s="0"/>
      <c r="PGN269" s="0"/>
      <c r="PGO269" s="0"/>
      <c r="PGP269" s="0"/>
      <c r="PGQ269" s="0"/>
      <c r="PGR269" s="0"/>
      <c r="PGS269" s="0"/>
      <c r="PGT269" s="0"/>
      <c r="PGU269" s="0"/>
      <c r="PGV269" s="0"/>
      <c r="PGW269" s="0"/>
      <c r="PGX269" s="0"/>
      <c r="PGY269" s="0"/>
      <c r="PGZ269" s="0"/>
      <c r="PHA269" s="0"/>
      <c r="PHB269" s="0"/>
      <c r="PHC269" s="0"/>
      <c r="PHD269" s="0"/>
      <c r="PHE269" s="0"/>
      <c r="PHF269" s="0"/>
      <c r="PHG269" s="0"/>
      <c r="PHH269" s="0"/>
      <c r="PHI269" s="0"/>
      <c r="PHJ269" s="0"/>
      <c r="PHK269" s="0"/>
      <c r="PHL269" s="0"/>
      <c r="PHM269" s="0"/>
      <c r="PHN269" s="0"/>
      <c r="PHO269" s="0"/>
      <c r="PHP269" s="0"/>
      <c r="PHQ269" s="0"/>
      <c r="PHR269" s="0"/>
      <c r="PHS269" s="0"/>
      <c r="PHT269" s="0"/>
      <c r="PHU269" s="0"/>
      <c r="PHV269" s="0"/>
      <c r="PHW269" s="0"/>
      <c r="PHX269" s="0"/>
      <c r="PHY269" s="0"/>
      <c r="PHZ269" s="0"/>
      <c r="PIA269" s="0"/>
      <c r="PIB269" s="0"/>
      <c r="PIC269" s="0"/>
      <c r="PID269" s="0"/>
      <c r="PIE269" s="0"/>
      <c r="PIF269" s="0"/>
      <c r="PIG269" s="0"/>
      <c r="PIH269" s="0"/>
      <c r="PII269" s="0"/>
      <c r="PIJ269" s="0"/>
      <c r="PIK269" s="0"/>
      <c r="PIL269" s="0"/>
      <c r="PIM269" s="0"/>
      <c r="PIN269" s="0"/>
      <c r="PIO269" s="0"/>
      <c r="PIP269" s="0"/>
      <c r="PIQ269" s="0"/>
      <c r="PIR269" s="0"/>
      <c r="PIS269" s="0"/>
      <c r="PIT269" s="0"/>
      <c r="PIU269" s="0"/>
      <c r="PIV269" s="0"/>
      <c r="PIW269" s="0"/>
      <c r="PIX269" s="0"/>
      <c r="PIY269" s="0"/>
      <c r="PIZ269" s="0"/>
      <c r="PJA269" s="0"/>
      <c r="PJB269" s="0"/>
      <c r="PJC269" s="0"/>
      <c r="PJD269" s="0"/>
      <c r="PJE269" s="0"/>
      <c r="PJF269" s="0"/>
      <c r="PJG269" s="0"/>
      <c r="PJH269" s="0"/>
      <c r="PJI269" s="0"/>
      <c r="PJJ269" s="0"/>
      <c r="PJK269" s="0"/>
      <c r="PJL269" s="0"/>
      <c r="PJM269" s="0"/>
      <c r="PJN269" s="0"/>
      <c r="PJO269" s="0"/>
      <c r="PJP269" s="0"/>
      <c r="PJQ269" s="0"/>
      <c r="PJR269" s="0"/>
      <c r="PJS269" s="0"/>
      <c r="PJT269" s="0"/>
      <c r="PJU269" s="0"/>
      <c r="PJV269" s="0"/>
      <c r="PJW269" s="0"/>
      <c r="PJX269" s="0"/>
      <c r="PJY269" s="0"/>
      <c r="PJZ269" s="0"/>
      <c r="PKA269" s="0"/>
      <c r="PKB269" s="0"/>
      <c r="PKC269" s="0"/>
      <c r="PKD269" s="0"/>
      <c r="PKE269" s="0"/>
      <c r="PKF269" s="0"/>
      <c r="PKG269" s="0"/>
      <c r="PKH269" s="0"/>
      <c r="PKI269" s="0"/>
      <c r="PKJ269" s="0"/>
      <c r="PKK269" s="0"/>
      <c r="PKL269" s="0"/>
      <c r="PKM269" s="0"/>
      <c r="PKN269" s="0"/>
      <c r="PKO269" s="0"/>
      <c r="PKP269" s="0"/>
      <c r="PKQ269" s="0"/>
      <c r="PKR269" s="0"/>
      <c r="PKS269" s="0"/>
      <c r="PKT269" s="0"/>
      <c r="PKU269" s="0"/>
      <c r="PKV269" s="0"/>
      <c r="PKW269" s="0"/>
      <c r="PKX269" s="0"/>
      <c r="PKY269" s="0"/>
      <c r="PKZ269" s="0"/>
      <c r="PLA269" s="0"/>
      <c r="PLB269" s="0"/>
      <c r="PLC269" s="0"/>
      <c r="PLD269" s="0"/>
      <c r="PLE269" s="0"/>
      <c r="PLF269" s="0"/>
      <c r="PLG269" s="0"/>
      <c r="PLH269" s="0"/>
      <c r="PLI269" s="0"/>
      <c r="PLJ269" s="0"/>
      <c r="PLK269" s="0"/>
      <c r="PLL269" s="0"/>
      <c r="PLM269" s="0"/>
      <c r="PLN269" s="0"/>
      <c r="PLO269" s="0"/>
      <c r="PLP269" s="0"/>
      <c r="PLQ269" s="0"/>
      <c r="PLR269" s="0"/>
      <c r="PLS269" s="0"/>
      <c r="PLT269" s="0"/>
      <c r="PLU269" s="0"/>
      <c r="PLV269" s="0"/>
      <c r="PLW269" s="0"/>
      <c r="PLX269" s="0"/>
      <c r="PLY269" s="0"/>
      <c r="PLZ269" s="0"/>
      <c r="PMA269" s="0"/>
      <c r="PMB269" s="0"/>
      <c r="PMC269" s="0"/>
      <c r="PMD269" s="0"/>
      <c r="PME269" s="0"/>
      <c r="PMF269" s="0"/>
      <c r="PMG269" s="0"/>
      <c r="PMH269" s="0"/>
      <c r="PMI269" s="0"/>
      <c r="PMJ269" s="0"/>
      <c r="PMK269" s="0"/>
      <c r="PML269" s="0"/>
      <c r="PMM269" s="0"/>
      <c r="PMN269" s="0"/>
      <c r="PMO269" s="0"/>
      <c r="PMP269" s="0"/>
      <c r="PMQ269" s="0"/>
      <c r="PMR269" s="0"/>
      <c r="PMS269" s="0"/>
      <c r="PMT269" s="0"/>
      <c r="PMU269" s="0"/>
      <c r="PMV269" s="0"/>
      <c r="PMW269" s="0"/>
      <c r="PMX269" s="0"/>
      <c r="PMY269" s="0"/>
      <c r="PMZ269" s="0"/>
      <c r="PNA269" s="0"/>
      <c r="PNB269" s="0"/>
      <c r="PNC269" s="0"/>
      <c r="PND269" s="0"/>
      <c r="PNE269" s="0"/>
      <c r="PNF269" s="0"/>
      <c r="PNG269" s="0"/>
      <c r="PNH269" s="0"/>
      <c r="PNI269" s="0"/>
      <c r="PNJ269" s="0"/>
      <c r="PNK269" s="0"/>
      <c r="PNL269" s="0"/>
      <c r="PNM269" s="0"/>
      <c r="PNN269" s="0"/>
      <c r="PNO269" s="0"/>
      <c r="PNP269" s="0"/>
      <c r="PNQ269" s="0"/>
      <c r="PNR269" s="0"/>
      <c r="PNS269" s="0"/>
      <c r="PNT269" s="0"/>
      <c r="PNU269" s="0"/>
      <c r="PNV269" s="0"/>
      <c r="PNW269" s="0"/>
      <c r="PNX269" s="0"/>
      <c r="PNY269" s="0"/>
      <c r="PNZ269" s="0"/>
      <c r="POA269" s="0"/>
      <c r="POB269" s="0"/>
      <c r="POC269" s="0"/>
      <c r="POD269" s="0"/>
      <c r="POE269" s="0"/>
      <c r="POF269" s="0"/>
      <c r="POG269" s="0"/>
      <c r="POH269" s="0"/>
      <c r="POI269" s="0"/>
      <c r="POJ269" s="0"/>
      <c r="POK269" s="0"/>
      <c r="POL269" s="0"/>
      <c r="POM269" s="0"/>
      <c r="PON269" s="0"/>
      <c r="POO269" s="0"/>
      <c r="POP269" s="0"/>
      <c r="POQ269" s="0"/>
      <c r="POR269" s="0"/>
      <c r="POS269" s="0"/>
      <c r="POT269" s="0"/>
      <c r="POU269" s="0"/>
      <c r="POV269" s="0"/>
      <c r="POW269" s="0"/>
      <c r="POX269" s="0"/>
      <c r="POY269" s="0"/>
      <c r="POZ269" s="0"/>
      <c r="PPA269" s="0"/>
      <c r="PPB269" s="0"/>
      <c r="PPC269" s="0"/>
      <c r="PPD269" s="0"/>
      <c r="PPE269" s="0"/>
      <c r="PPF269" s="0"/>
      <c r="PPG269" s="0"/>
      <c r="PPH269" s="0"/>
      <c r="PPI269" s="0"/>
      <c r="PPJ269" s="0"/>
      <c r="PPK269" s="0"/>
      <c r="PPL269" s="0"/>
      <c r="PPM269" s="0"/>
      <c r="PPN269" s="0"/>
      <c r="PPO269" s="0"/>
      <c r="PPP269" s="0"/>
      <c r="PPQ269" s="0"/>
      <c r="PPR269" s="0"/>
      <c r="PPS269" s="0"/>
      <c r="PPT269" s="0"/>
      <c r="PPU269" s="0"/>
      <c r="PPV269" s="0"/>
      <c r="PPW269" s="0"/>
      <c r="PPX269" s="0"/>
      <c r="PPY269" s="0"/>
      <c r="PPZ269" s="0"/>
      <c r="PQA269" s="0"/>
      <c r="PQB269" s="0"/>
      <c r="PQC269" s="0"/>
      <c r="PQD269" s="0"/>
      <c r="PQE269" s="0"/>
      <c r="PQF269" s="0"/>
      <c r="PQG269" s="0"/>
      <c r="PQH269" s="0"/>
      <c r="PQI269" s="0"/>
      <c r="PQJ269" s="0"/>
      <c r="PQK269" s="0"/>
      <c r="PQL269" s="0"/>
      <c r="PQM269" s="0"/>
      <c r="PQN269" s="0"/>
      <c r="PQO269" s="0"/>
      <c r="PQP269" s="0"/>
      <c r="PQQ269" s="0"/>
      <c r="PQR269" s="0"/>
      <c r="PQS269" s="0"/>
      <c r="PQT269" s="0"/>
      <c r="PQU269" s="0"/>
      <c r="PQV269" s="0"/>
      <c r="PQW269" s="0"/>
      <c r="PQX269" s="0"/>
      <c r="PQY269" s="0"/>
      <c r="PQZ269" s="0"/>
      <c r="PRA269" s="0"/>
      <c r="PRB269" s="0"/>
      <c r="PRC269" s="0"/>
      <c r="PRD269" s="0"/>
      <c r="PRE269" s="0"/>
      <c r="PRF269" s="0"/>
      <c r="PRG269" s="0"/>
      <c r="PRH269" s="0"/>
      <c r="PRI269" s="0"/>
      <c r="PRJ269" s="0"/>
      <c r="PRK269" s="0"/>
      <c r="PRL269" s="0"/>
      <c r="PRM269" s="0"/>
      <c r="PRN269" s="0"/>
      <c r="PRO269" s="0"/>
      <c r="PRP269" s="0"/>
      <c r="PRQ269" s="0"/>
      <c r="PRR269" s="0"/>
      <c r="PRS269" s="0"/>
      <c r="PRT269" s="0"/>
      <c r="PRU269" s="0"/>
      <c r="PRV269" s="0"/>
      <c r="PRW269" s="0"/>
      <c r="PRX269" s="0"/>
      <c r="PRY269" s="0"/>
      <c r="PRZ269" s="0"/>
      <c r="PSA269" s="0"/>
      <c r="PSB269" s="0"/>
      <c r="PSC269" s="0"/>
      <c r="PSD269" s="0"/>
      <c r="PSE269" s="0"/>
      <c r="PSF269" s="0"/>
      <c r="PSG269" s="0"/>
      <c r="PSH269" s="0"/>
      <c r="PSI269" s="0"/>
      <c r="PSJ269" s="0"/>
      <c r="PSK269" s="0"/>
      <c r="PSL269" s="0"/>
      <c r="PSM269" s="0"/>
      <c r="PSN269" s="0"/>
      <c r="PSO269" s="0"/>
      <c r="PSP269" s="0"/>
      <c r="PSQ269" s="0"/>
      <c r="PSR269" s="0"/>
      <c r="PSS269" s="0"/>
      <c r="PST269" s="0"/>
      <c r="PSU269" s="0"/>
      <c r="PSV269" s="0"/>
      <c r="PSW269" s="0"/>
      <c r="PSX269" s="0"/>
      <c r="PSY269" s="0"/>
      <c r="PSZ269" s="0"/>
      <c r="PTA269" s="0"/>
      <c r="PTB269" s="0"/>
      <c r="PTC269" s="0"/>
      <c r="PTD269" s="0"/>
      <c r="PTE269" s="0"/>
      <c r="PTF269" s="0"/>
      <c r="PTG269" s="0"/>
      <c r="PTH269" s="0"/>
      <c r="PTI269" s="0"/>
      <c r="PTJ269" s="0"/>
      <c r="PTK269" s="0"/>
      <c r="PTL269" s="0"/>
      <c r="PTM269" s="0"/>
      <c r="PTN269" s="0"/>
      <c r="PTO269" s="0"/>
      <c r="PTP269" s="0"/>
      <c r="PTQ269" s="0"/>
      <c r="PTR269" s="0"/>
      <c r="PTS269" s="0"/>
      <c r="PTT269" s="0"/>
      <c r="PTU269" s="0"/>
      <c r="PTV269" s="0"/>
      <c r="PTW269" s="0"/>
      <c r="PTX269" s="0"/>
      <c r="PTY269" s="0"/>
      <c r="PTZ269" s="0"/>
      <c r="PUA269" s="0"/>
      <c r="PUB269" s="0"/>
      <c r="PUC269" s="0"/>
      <c r="PUD269" s="0"/>
      <c r="PUE269" s="0"/>
      <c r="PUF269" s="0"/>
      <c r="PUG269" s="0"/>
      <c r="PUH269" s="0"/>
      <c r="PUI269" s="0"/>
      <c r="PUJ269" s="0"/>
      <c r="PUK269" s="0"/>
      <c r="PUL269" s="0"/>
      <c r="PUM269" s="0"/>
      <c r="PUN269" s="0"/>
      <c r="PUO269" s="0"/>
      <c r="PUP269" s="0"/>
      <c r="PUQ269" s="0"/>
      <c r="PUR269" s="0"/>
      <c r="PUS269" s="0"/>
      <c r="PUT269" s="0"/>
      <c r="PUU269" s="0"/>
      <c r="PUV269" s="0"/>
      <c r="PUW269" s="0"/>
      <c r="PUX269" s="0"/>
      <c r="PUY269" s="0"/>
      <c r="PUZ269" s="0"/>
      <c r="PVA269" s="0"/>
      <c r="PVB269" s="0"/>
      <c r="PVC269" s="0"/>
      <c r="PVD269" s="0"/>
      <c r="PVE269" s="0"/>
      <c r="PVF269" s="0"/>
      <c r="PVG269" s="0"/>
      <c r="PVH269" s="0"/>
      <c r="PVI269" s="0"/>
      <c r="PVJ269" s="0"/>
      <c r="PVK269" s="0"/>
      <c r="PVL269" s="0"/>
      <c r="PVM269" s="0"/>
      <c r="PVN269" s="0"/>
      <c r="PVO269" s="0"/>
      <c r="PVP269" s="0"/>
      <c r="PVQ269" s="0"/>
      <c r="PVR269" s="0"/>
      <c r="PVS269" s="0"/>
      <c r="PVT269" s="0"/>
      <c r="PVU269" s="0"/>
      <c r="PVV269" s="0"/>
      <c r="PVW269" s="0"/>
      <c r="PVX269" s="0"/>
      <c r="PVY269" s="0"/>
      <c r="PVZ269" s="0"/>
      <c r="PWA269" s="0"/>
      <c r="PWB269" s="0"/>
      <c r="PWC269" s="0"/>
      <c r="PWD269" s="0"/>
      <c r="PWE269" s="0"/>
      <c r="PWF269" s="0"/>
      <c r="PWG269" s="0"/>
      <c r="PWH269" s="0"/>
      <c r="PWI269" s="0"/>
      <c r="PWJ269" s="0"/>
      <c r="PWK269" s="0"/>
      <c r="PWL269" s="0"/>
      <c r="PWM269" s="0"/>
      <c r="PWN269" s="0"/>
      <c r="PWO269" s="0"/>
      <c r="PWP269" s="0"/>
      <c r="PWQ269" s="0"/>
      <c r="PWR269" s="0"/>
      <c r="PWS269" s="0"/>
      <c r="PWT269" s="0"/>
      <c r="PWU269" s="0"/>
      <c r="PWV269" s="0"/>
      <c r="PWW269" s="0"/>
      <c r="PWX269" s="0"/>
      <c r="PWY269" s="0"/>
      <c r="PWZ269" s="0"/>
      <c r="PXA269" s="0"/>
      <c r="PXB269" s="0"/>
      <c r="PXC269" s="0"/>
      <c r="PXD269" s="0"/>
      <c r="PXE269" s="0"/>
      <c r="PXF269" s="0"/>
      <c r="PXG269" s="0"/>
      <c r="PXH269" s="0"/>
      <c r="PXI269" s="0"/>
      <c r="PXJ269" s="0"/>
      <c r="PXK269" s="0"/>
      <c r="PXL269" s="0"/>
      <c r="PXM269" s="0"/>
      <c r="PXN269" s="0"/>
      <c r="PXO269" s="0"/>
      <c r="PXP269" s="0"/>
      <c r="PXQ269" s="0"/>
      <c r="PXR269" s="0"/>
      <c r="PXS269" s="0"/>
      <c r="PXT269" s="0"/>
      <c r="PXU269" s="0"/>
      <c r="PXV269" s="0"/>
      <c r="PXW269" s="0"/>
      <c r="PXX269" s="0"/>
      <c r="PXY269" s="0"/>
      <c r="PXZ269" s="0"/>
      <c r="PYA269" s="0"/>
      <c r="PYB269" s="0"/>
      <c r="PYC269" s="0"/>
      <c r="PYD269" s="0"/>
      <c r="PYE269" s="0"/>
      <c r="PYF269" s="0"/>
      <c r="PYG269" s="0"/>
      <c r="PYH269" s="0"/>
      <c r="PYI269" s="0"/>
      <c r="PYJ269" s="0"/>
      <c r="PYK269" s="0"/>
      <c r="PYL269" s="0"/>
      <c r="PYM269" s="0"/>
      <c r="PYN269" s="0"/>
      <c r="PYO269" s="0"/>
      <c r="PYP269" s="0"/>
      <c r="PYQ269" s="0"/>
      <c r="PYR269" s="0"/>
      <c r="PYS269" s="0"/>
      <c r="PYT269" s="0"/>
      <c r="PYU269" s="0"/>
      <c r="PYV269" s="0"/>
      <c r="PYW269" s="0"/>
      <c r="PYX269" s="0"/>
      <c r="PYY269" s="0"/>
      <c r="PYZ269" s="0"/>
      <c r="PZA269" s="0"/>
      <c r="PZB269" s="0"/>
      <c r="PZC269" s="0"/>
      <c r="PZD269" s="0"/>
      <c r="PZE269" s="0"/>
      <c r="PZF269" s="0"/>
      <c r="PZG269" s="0"/>
      <c r="PZH269" s="0"/>
      <c r="PZI269" s="0"/>
      <c r="PZJ269" s="0"/>
      <c r="PZK269" s="0"/>
      <c r="PZL269" s="0"/>
      <c r="PZM269" s="0"/>
      <c r="PZN269" s="0"/>
      <c r="PZO269" s="0"/>
      <c r="PZP269" s="0"/>
      <c r="PZQ269" s="0"/>
      <c r="PZR269" s="0"/>
      <c r="PZS269" s="0"/>
      <c r="PZT269" s="0"/>
      <c r="PZU269" s="0"/>
      <c r="PZV269" s="0"/>
      <c r="PZW269" s="0"/>
      <c r="PZX269" s="0"/>
      <c r="PZY269" s="0"/>
      <c r="PZZ269" s="0"/>
      <c r="QAA269" s="0"/>
      <c r="QAB269" s="0"/>
      <c r="QAC269" s="0"/>
      <c r="QAD269" s="0"/>
      <c r="QAE269" s="0"/>
      <c r="QAF269" s="0"/>
      <c r="QAG269" s="0"/>
      <c r="QAH269" s="0"/>
      <c r="QAI269" s="0"/>
      <c r="QAJ269" s="0"/>
      <c r="QAK269" s="0"/>
      <c r="QAL269" s="0"/>
      <c r="QAM269" s="0"/>
      <c r="QAN269" s="0"/>
      <c r="QAO269" s="0"/>
      <c r="QAP269" s="0"/>
      <c r="QAQ269" s="0"/>
      <c r="QAR269" s="0"/>
      <c r="QAS269" s="0"/>
      <c r="QAT269" s="0"/>
      <c r="QAU269" s="0"/>
      <c r="QAV269" s="0"/>
      <c r="QAW269" s="0"/>
      <c r="QAX269" s="0"/>
      <c r="QAY269" s="0"/>
      <c r="QAZ269" s="0"/>
      <c r="QBA269" s="0"/>
      <c r="QBB269" s="0"/>
      <c r="QBC269" s="0"/>
      <c r="QBD269" s="0"/>
      <c r="QBE269" s="0"/>
      <c r="QBF269" s="0"/>
      <c r="QBG269" s="0"/>
      <c r="QBH269" s="0"/>
      <c r="QBI269" s="0"/>
      <c r="QBJ269" s="0"/>
      <c r="QBK269" s="0"/>
      <c r="QBL269" s="0"/>
      <c r="QBM269" s="0"/>
      <c r="QBN269" s="0"/>
      <c r="QBO269" s="0"/>
      <c r="QBP269" s="0"/>
      <c r="QBQ269" s="0"/>
      <c r="QBR269" s="0"/>
      <c r="QBS269" s="0"/>
      <c r="QBT269" s="0"/>
      <c r="QBU269" s="0"/>
      <c r="QBV269" s="0"/>
      <c r="QBW269" s="0"/>
      <c r="QBX269" s="0"/>
      <c r="QBY269" s="0"/>
      <c r="QBZ269" s="0"/>
      <c r="QCA269" s="0"/>
      <c r="QCB269" s="0"/>
      <c r="QCC269" s="0"/>
      <c r="QCD269" s="0"/>
      <c r="QCE269" s="0"/>
      <c r="QCF269" s="0"/>
      <c r="QCG269" s="0"/>
      <c r="QCH269" s="0"/>
      <c r="QCI269" s="0"/>
      <c r="QCJ269" s="0"/>
      <c r="QCK269" s="0"/>
      <c r="QCL269" s="0"/>
      <c r="QCM269" s="0"/>
      <c r="QCN269" s="0"/>
      <c r="QCO269" s="0"/>
      <c r="QCP269" s="0"/>
      <c r="QCQ269" s="0"/>
      <c r="QCR269" s="0"/>
      <c r="QCS269" s="0"/>
      <c r="QCT269" s="0"/>
      <c r="QCU269" s="0"/>
      <c r="QCV269" s="0"/>
      <c r="QCW269" s="0"/>
      <c r="QCX269" s="0"/>
      <c r="QCY269" s="0"/>
      <c r="QCZ269" s="0"/>
      <c r="QDA269" s="0"/>
      <c r="QDB269" s="0"/>
      <c r="QDC269" s="0"/>
      <c r="QDD269" s="0"/>
      <c r="QDE269" s="0"/>
      <c r="QDF269" s="0"/>
      <c r="QDG269" s="0"/>
      <c r="QDH269" s="0"/>
      <c r="QDI269" s="0"/>
      <c r="QDJ269" s="0"/>
      <c r="QDK269" s="0"/>
      <c r="QDL269" s="0"/>
      <c r="QDM269" s="0"/>
      <c r="QDN269" s="0"/>
      <c r="QDO269" s="0"/>
      <c r="QDP269" s="0"/>
      <c r="QDQ269" s="0"/>
      <c r="QDR269" s="0"/>
      <c r="QDS269" s="0"/>
      <c r="QDT269" s="0"/>
      <c r="QDU269" s="0"/>
      <c r="QDV269" s="0"/>
      <c r="QDW269" s="0"/>
      <c r="QDX269" s="0"/>
      <c r="QDY269" s="0"/>
      <c r="QDZ269" s="0"/>
      <c r="QEA269" s="0"/>
      <c r="QEB269" s="0"/>
      <c r="QEC269" s="0"/>
      <c r="QED269" s="0"/>
      <c r="QEE269" s="0"/>
      <c r="QEF269" s="0"/>
      <c r="QEG269" s="0"/>
      <c r="QEH269" s="0"/>
      <c r="QEI269" s="0"/>
      <c r="QEJ269" s="0"/>
      <c r="QEK269" s="0"/>
      <c r="QEL269" s="0"/>
      <c r="QEM269" s="0"/>
      <c r="QEN269" s="0"/>
      <c r="QEO269" s="0"/>
      <c r="QEP269" s="0"/>
      <c r="QEQ269" s="0"/>
      <c r="QER269" s="0"/>
      <c r="QES269" s="0"/>
      <c r="QET269" s="0"/>
      <c r="QEU269" s="0"/>
      <c r="QEV269" s="0"/>
      <c r="QEW269" s="0"/>
      <c r="QEX269" s="0"/>
      <c r="QEY269" s="0"/>
      <c r="QEZ269" s="0"/>
      <c r="QFA269" s="0"/>
      <c r="QFB269" s="0"/>
      <c r="QFC269" s="0"/>
      <c r="QFD269" s="0"/>
      <c r="QFE269" s="0"/>
      <c r="QFF269" s="0"/>
      <c r="QFG269" s="0"/>
      <c r="QFH269" s="0"/>
      <c r="QFI269" s="0"/>
      <c r="QFJ269" s="0"/>
      <c r="QFK269" s="0"/>
      <c r="QFL269" s="0"/>
      <c r="QFM269" s="0"/>
      <c r="QFN269" s="0"/>
      <c r="QFO269" s="0"/>
      <c r="QFP269" s="0"/>
      <c r="QFQ269" s="0"/>
      <c r="QFR269" s="0"/>
      <c r="QFS269" s="0"/>
      <c r="QFT269" s="0"/>
      <c r="QFU269" s="0"/>
      <c r="QFV269" s="0"/>
      <c r="QFW269" s="0"/>
      <c r="QFX269" s="0"/>
      <c r="QFY269" s="0"/>
      <c r="QFZ269" s="0"/>
      <c r="QGA269" s="0"/>
      <c r="QGB269" s="0"/>
      <c r="QGC269" s="0"/>
      <c r="QGD269" s="0"/>
      <c r="QGE269" s="0"/>
      <c r="QGF269" s="0"/>
      <c r="QGG269" s="0"/>
      <c r="QGH269" s="0"/>
      <c r="QGI269" s="0"/>
      <c r="QGJ269" s="0"/>
      <c r="QGK269" s="0"/>
      <c r="QGL269" s="0"/>
      <c r="QGM269" s="0"/>
      <c r="QGN269" s="0"/>
      <c r="QGO269" s="0"/>
      <c r="QGP269" s="0"/>
      <c r="QGQ269" s="0"/>
      <c r="QGR269" s="0"/>
      <c r="QGS269" s="0"/>
      <c r="QGT269" s="0"/>
      <c r="QGU269" s="0"/>
      <c r="QGV269" s="0"/>
      <c r="QGW269" s="0"/>
      <c r="QGX269" s="0"/>
      <c r="QGY269" s="0"/>
      <c r="QGZ269" s="0"/>
      <c r="QHA269" s="0"/>
      <c r="QHB269" s="0"/>
      <c r="QHC269" s="0"/>
      <c r="QHD269" s="0"/>
      <c r="QHE269" s="0"/>
      <c r="QHF269" s="0"/>
      <c r="QHG269" s="0"/>
      <c r="QHH269" s="0"/>
      <c r="QHI269" s="0"/>
      <c r="QHJ269" s="0"/>
      <c r="QHK269" s="0"/>
      <c r="QHL269" s="0"/>
      <c r="QHM269" s="0"/>
      <c r="QHN269" s="0"/>
      <c r="QHO269" s="0"/>
      <c r="QHP269" s="0"/>
      <c r="QHQ269" s="0"/>
      <c r="QHR269" s="0"/>
      <c r="QHS269" s="0"/>
      <c r="QHT269" s="0"/>
      <c r="QHU269" s="0"/>
      <c r="QHV269" s="0"/>
      <c r="QHW269" s="0"/>
      <c r="QHX269" s="0"/>
      <c r="QHY269" s="0"/>
      <c r="QHZ269" s="0"/>
      <c r="QIA269" s="0"/>
      <c r="QIB269" s="0"/>
      <c r="QIC269" s="0"/>
      <c r="QID269" s="0"/>
      <c r="QIE269" s="0"/>
      <c r="QIF269" s="0"/>
      <c r="QIG269" s="0"/>
      <c r="QIH269" s="0"/>
      <c r="QII269" s="0"/>
      <c r="QIJ269" s="0"/>
      <c r="QIK269" s="0"/>
      <c r="QIL269" s="0"/>
      <c r="QIM269" s="0"/>
      <c r="QIN269" s="0"/>
      <c r="QIO269" s="0"/>
      <c r="QIP269" s="0"/>
      <c r="QIQ269" s="0"/>
      <c r="QIR269" s="0"/>
      <c r="QIS269" s="0"/>
      <c r="QIT269" s="0"/>
      <c r="QIU269" s="0"/>
      <c r="QIV269" s="0"/>
      <c r="QIW269" s="0"/>
      <c r="QIX269" s="0"/>
      <c r="QIY269" s="0"/>
      <c r="QIZ269" s="0"/>
      <c r="QJA269" s="0"/>
      <c r="QJB269" s="0"/>
      <c r="QJC269" s="0"/>
      <c r="QJD269" s="0"/>
      <c r="QJE269" s="0"/>
      <c r="QJF269" s="0"/>
      <c r="QJG269" s="0"/>
      <c r="QJH269" s="0"/>
      <c r="QJI269" s="0"/>
      <c r="QJJ269" s="0"/>
      <c r="QJK269" s="0"/>
      <c r="QJL269" s="0"/>
      <c r="QJM269" s="0"/>
      <c r="QJN269" s="0"/>
      <c r="QJO269" s="0"/>
      <c r="QJP269" s="0"/>
      <c r="QJQ269" s="0"/>
      <c r="QJR269" s="0"/>
      <c r="QJS269" s="0"/>
      <c r="QJT269" s="0"/>
      <c r="QJU269" s="0"/>
      <c r="QJV269" s="0"/>
      <c r="QJW269" s="0"/>
      <c r="QJX269" s="0"/>
      <c r="QJY269" s="0"/>
      <c r="QJZ269" s="0"/>
      <c r="QKA269" s="0"/>
      <c r="QKB269" s="0"/>
      <c r="QKC269" s="0"/>
      <c r="QKD269" s="0"/>
      <c r="QKE269" s="0"/>
      <c r="QKF269" s="0"/>
      <c r="QKG269" s="0"/>
      <c r="QKH269" s="0"/>
      <c r="QKI269" s="0"/>
      <c r="QKJ269" s="0"/>
      <c r="QKK269" s="0"/>
      <c r="QKL269" s="0"/>
      <c r="QKM269" s="0"/>
      <c r="QKN269" s="0"/>
      <c r="QKO269" s="0"/>
      <c r="QKP269" s="0"/>
      <c r="QKQ269" s="0"/>
      <c r="QKR269" s="0"/>
      <c r="QKS269" s="0"/>
      <c r="QKT269" s="0"/>
      <c r="QKU269" s="0"/>
      <c r="QKV269" s="0"/>
      <c r="QKW269" s="0"/>
      <c r="QKX269" s="0"/>
      <c r="QKY269" s="0"/>
      <c r="QKZ269" s="0"/>
      <c r="QLA269" s="0"/>
      <c r="QLB269" s="0"/>
      <c r="QLC269" s="0"/>
      <c r="QLD269" s="0"/>
      <c r="QLE269" s="0"/>
      <c r="QLF269" s="0"/>
      <c r="QLG269" s="0"/>
      <c r="QLH269" s="0"/>
      <c r="QLI269" s="0"/>
      <c r="QLJ269" s="0"/>
      <c r="QLK269" s="0"/>
      <c r="QLL269" s="0"/>
      <c r="QLM269" s="0"/>
      <c r="QLN269" s="0"/>
      <c r="QLO269" s="0"/>
      <c r="QLP269" s="0"/>
      <c r="QLQ269" s="0"/>
      <c r="QLR269" s="0"/>
      <c r="QLS269" s="0"/>
      <c r="QLT269" s="0"/>
      <c r="QLU269" s="0"/>
      <c r="QLV269" s="0"/>
      <c r="QLW269" s="0"/>
      <c r="QLX269" s="0"/>
      <c r="QLY269" s="0"/>
      <c r="QLZ269" s="0"/>
      <c r="QMA269" s="0"/>
      <c r="QMB269" s="0"/>
      <c r="QMC269" s="0"/>
      <c r="QMD269" s="0"/>
      <c r="QME269" s="0"/>
      <c r="QMF269" s="0"/>
      <c r="QMG269" s="0"/>
      <c r="QMH269" s="0"/>
      <c r="QMI269" s="0"/>
      <c r="QMJ269" s="0"/>
      <c r="QMK269" s="0"/>
      <c r="QML269" s="0"/>
      <c r="QMM269" s="0"/>
      <c r="QMN269" s="0"/>
      <c r="QMO269" s="0"/>
      <c r="QMP269" s="0"/>
      <c r="QMQ269" s="0"/>
      <c r="QMR269" s="0"/>
      <c r="QMS269" s="0"/>
      <c r="QMT269" s="0"/>
      <c r="QMU269" s="0"/>
      <c r="QMV269" s="0"/>
      <c r="QMW269" s="0"/>
      <c r="QMX269" s="0"/>
      <c r="QMY269" s="0"/>
      <c r="QMZ269" s="0"/>
      <c r="QNA269" s="0"/>
      <c r="QNB269" s="0"/>
      <c r="QNC269" s="0"/>
      <c r="QND269" s="0"/>
      <c r="QNE269" s="0"/>
      <c r="QNF269" s="0"/>
      <c r="QNG269" s="0"/>
      <c r="QNH269" s="0"/>
      <c r="QNI269" s="0"/>
      <c r="QNJ269" s="0"/>
      <c r="QNK269" s="0"/>
      <c r="QNL269" s="0"/>
      <c r="QNM269" s="0"/>
      <c r="QNN269" s="0"/>
      <c r="QNO269" s="0"/>
      <c r="QNP269" s="0"/>
      <c r="QNQ269" s="0"/>
      <c r="QNR269" s="0"/>
      <c r="QNS269" s="0"/>
      <c r="QNT269" s="0"/>
      <c r="QNU269" s="0"/>
      <c r="QNV269" s="0"/>
      <c r="QNW269" s="0"/>
      <c r="QNX269" s="0"/>
      <c r="QNY269" s="0"/>
      <c r="QNZ269" s="0"/>
      <c r="QOA269" s="0"/>
      <c r="QOB269" s="0"/>
      <c r="QOC269" s="0"/>
      <c r="QOD269" s="0"/>
      <c r="QOE269" s="0"/>
      <c r="QOF269" s="0"/>
      <c r="QOG269" s="0"/>
      <c r="QOH269" s="0"/>
      <c r="QOI269" s="0"/>
      <c r="QOJ269" s="0"/>
      <c r="QOK269" s="0"/>
      <c r="QOL269" s="0"/>
      <c r="QOM269" s="0"/>
      <c r="QON269" s="0"/>
      <c r="QOO269" s="0"/>
      <c r="QOP269" s="0"/>
      <c r="QOQ269" s="0"/>
      <c r="QOR269" s="0"/>
      <c r="QOS269" s="0"/>
      <c r="QOT269" s="0"/>
      <c r="QOU269" s="0"/>
      <c r="QOV269" s="0"/>
      <c r="QOW269" s="0"/>
      <c r="QOX269" s="0"/>
      <c r="QOY269" s="0"/>
      <c r="QOZ269" s="0"/>
      <c r="QPA269" s="0"/>
      <c r="QPB269" s="0"/>
      <c r="QPC269" s="0"/>
      <c r="QPD269" s="0"/>
      <c r="QPE269" s="0"/>
      <c r="QPF269" s="0"/>
      <c r="QPG269" s="0"/>
      <c r="QPH269" s="0"/>
      <c r="QPI269" s="0"/>
      <c r="QPJ269" s="0"/>
      <c r="QPK269" s="0"/>
      <c r="QPL269" s="0"/>
      <c r="QPM269" s="0"/>
      <c r="QPN269" s="0"/>
      <c r="QPO269" s="0"/>
      <c r="QPP269" s="0"/>
      <c r="QPQ269" s="0"/>
      <c r="QPR269" s="0"/>
      <c r="QPS269" s="0"/>
      <c r="QPT269" s="0"/>
      <c r="QPU269" s="0"/>
      <c r="QPV269" s="0"/>
      <c r="QPW269" s="0"/>
      <c r="QPX269" s="0"/>
      <c r="QPY269" s="0"/>
      <c r="QPZ269" s="0"/>
      <c r="QQA269" s="0"/>
      <c r="QQB269" s="0"/>
      <c r="QQC269" s="0"/>
      <c r="QQD269" s="0"/>
      <c r="QQE269" s="0"/>
      <c r="QQF269" s="0"/>
      <c r="QQG269" s="0"/>
      <c r="QQH269" s="0"/>
      <c r="QQI269" s="0"/>
      <c r="QQJ269" s="0"/>
      <c r="QQK269" s="0"/>
      <c r="QQL269" s="0"/>
      <c r="QQM269" s="0"/>
      <c r="QQN269" s="0"/>
      <c r="QQO269" s="0"/>
      <c r="QQP269" s="0"/>
      <c r="QQQ269" s="0"/>
      <c r="QQR269" s="0"/>
      <c r="QQS269" s="0"/>
      <c r="QQT269" s="0"/>
      <c r="QQU269" s="0"/>
      <c r="QQV269" s="0"/>
      <c r="QQW269" s="0"/>
      <c r="QQX269" s="0"/>
      <c r="QQY269" s="0"/>
      <c r="QQZ269" s="0"/>
      <c r="QRA269" s="0"/>
      <c r="QRB269" s="0"/>
      <c r="QRC269" s="0"/>
      <c r="QRD269" s="0"/>
      <c r="QRE269" s="0"/>
      <c r="QRF269" s="0"/>
      <c r="QRG269" s="0"/>
      <c r="QRH269" s="0"/>
      <c r="QRI269" s="0"/>
      <c r="QRJ269" s="0"/>
      <c r="QRK269" s="0"/>
      <c r="QRL269" s="0"/>
      <c r="QRM269" s="0"/>
      <c r="QRN269" s="0"/>
      <c r="QRO269" s="0"/>
      <c r="QRP269" s="0"/>
      <c r="QRQ269" s="0"/>
      <c r="QRR269" s="0"/>
      <c r="QRS269" s="0"/>
      <c r="QRT269" s="0"/>
      <c r="QRU269" s="0"/>
      <c r="QRV269" s="0"/>
      <c r="QRW269" s="0"/>
      <c r="QRX269" s="0"/>
      <c r="QRY269" s="0"/>
      <c r="QRZ269" s="0"/>
      <c r="QSA269" s="0"/>
      <c r="QSB269" s="0"/>
      <c r="QSC269" s="0"/>
      <c r="QSD269" s="0"/>
      <c r="QSE269" s="0"/>
      <c r="QSF269" s="0"/>
      <c r="QSG269" s="0"/>
      <c r="QSH269" s="0"/>
      <c r="QSI269" s="0"/>
      <c r="QSJ269" s="0"/>
      <c r="QSK269" s="0"/>
      <c r="QSL269" s="0"/>
      <c r="QSM269" s="0"/>
      <c r="QSN269" s="0"/>
      <c r="QSO269" s="0"/>
      <c r="QSP269" s="0"/>
      <c r="QSQ269" s="0"/>
      <c r="QSR269" s="0"/>
      <c r="QSS269" s="0"/>
      <c r="QST269" s="0"/>
      <c r="QSU269" s="0"/>
      <c r="QSV269" s="0"/>
      <c r="QSW269" s="0"/>
      <c r="QSX269" s="0"/>
      <c r="QSY269" s="0"/>
      <c r="QSZ269" s="0"/>
      <c r="QTA269" s="0"/>
      <c r="QTB269" s="0"/>
      <c r="QTC269" s="0"/>
      <c r="QTD269" s="0"/>
      <c r="QTE269" s="0"/>
      <c r="QTF269" s="0"/>
      <c r="QTG269" s="0"/>
      <c r="QTH269" s="0"/>
      <c r="QTI269" s="0"/>
      <c r="QTJ269" s="0"/>
      <c r="QTK269" s="0"/>
      <c r="QTL269" s="0"/>
      <c r="QTM269" s="0"/>
      <c r="QTN269" s="0"/>
      <c r="QTO269" s="0"/>
      <c r="QTP269" s="0"/>
      <c r="QTQ269" s="0"/>
      <c r="QTR269" s="0"/>
      <c r="QTS269" s="0"/>
      <c r="QTT269" s="0"/>
      <c r="QTU269" s="0"/>
      <c r="QTV269" s="0"/>
      <c r="QTW269" s="0"/>
      <c r="QTX269" s="0"/>
      <c r="QTY269" s="0"/>
      <c r="QTZ269" s="0"/>
      <c r="QUA269" s="0"/>
      <c r="QUB269" s="0"/>
      <c r="QUC269" s="0"/>
      <c r="QUD269" s="0"/>
      <c r="QUE269" s="0"/>
      <c r="QUF269" s="0"/>
      <c r="QUG269" s="0"/>
      <c r="QUH269" s="0"/>
      <c r="QUI269" s="0"/>
      <c r="QUJ269" s="0"/>
      <c r="QUK269" s="0"/>
      <c r="QUL269" s="0"/>
      <c r="QUM269" s="0"/>
      <c r="QUN269" s="0"/>
      <c r="QUO269" s="0"/>
      <c r="QUP269" s="0"/>
      <c r="QUQ269" s="0"/>
      <c r="QUR269" s="0"/>
      <c r="QUS269" s="0"/>
      <c r="QUT269" s="0"/>
      <c r="QUU269" s="0"/>
      <c r="QUV269" s="0"/>
      <c r="QUW269" s="0"/>
      <c r="QUX269" s="0"/>
      <c r="QUY269" s="0"/>
      <c r="QUZ269" s="0"/>
      <c r="QVA269" s="0"/>
      <c r="QVB269" s="0"/>
      <c r="QVC269" s="0"/>
      <c r="QVD269" s="0"/>
      <c r="QVE269" s="0"/>
      <c r="QVF269" s="0"/>
      <c r="QVG269" s="0"/>
      <c r="QVH269" s="0"/>
      <c r="QVI269" s="0"/>
      <c r="QVJ269" s="0"/>
      <c r="QVK269" s="0"/>
      <c r="QVL269" s="0"/>
      <c r="QVM269" s="0"/>
      <c r="QVN269" s="0"/>
      <c r="QVO269" s="0"/>
      <c r="QVP269" s="0"/>
      <c r="QVQ269" s="0"/>
      <c r="QVR269" s="0"/>
      <c r="QVS269" s="0"/>
      <c r="QVT269" s="0"/>
      <c r="QVU269" s="0"/>
      <c r="QVV269" s="0"/>
      <c r="QVW269" s="0"/>
      <c r="QVX269" s="0"/>
      <c r="QVY269" s="0"/>
      <c r="QVZ269" s="0"/>
      <c r="QWA269" s="0"/>
      <c r="QWB269" s="0"/>
      <c r="QWC269" s="0"/>
      <c r="QWD269" s="0"/>
      <c r="QWE269" s="0"/>
      <c r="QWF269" s="0"/>
      <c r="QWG269" s="0"/>
      <c r="QWH269" s="0"/>
      <c r="QWI269" s="0"/>
      <c r="QWJ269" s="0"/>
      <c r="QWK269" s="0"/>
      <c r="QWL269" s="0"/>
      <c r="QWM269" s="0"/>
      <c r="QWN269" s="0"/>
      <c r="QWO269" s="0"/>
      <c r="QWP269" s="0"/>
      <c r="QWQ269" s="0"/>
      <c r="QWR269" s="0"/>
      <c r="QWS269" s="0"/>
      <c r="QWT269" s="0"/>
      <c r="QWU269" s="0"/>
      <c r="QWV269" s="0"/>
      <c r="QWW269" s="0"/>
      <c r="QWX269" s="0"/>
      <c r="QWY269" s="0"/>
      <c r="QWZ269" s="0"/>
      <c r="QXA269" s="0"/>
      <c r="QXB269" s="0"/>
      <c r="QXC269" s="0"/>
      <c r="QXD269" s="0"/>
      <c r="QXE269" s="0"/>
      <c r="QXF269" s="0"/>
      <c r="QXG269" s="0"/>
      <c r="QXH269" s="0"/>
      <c r="QXI269" s="0"/>
      <c r="QXJ269" s="0"/>
      <c r="QXK269" s="0"/>
      <c r="QXL269" s="0"/>
      <c r="QXM269" s="0"/>
      <c r="QXN269" s="0"/>
      <c r="QXO269" s="0"/>
      <c r="QXP269" s="0"/>
      <c r="QXQ269" s="0"/>
      <c r="QXR269" s="0"/>
      <c r="QXS269" s="0"/>
      <c r="QXT269" s="0"/>
      <c r="QXU269" s="0"/>
      <c r="QXV269" s="0"/>
      <c r="QXW269" s="0"/>
      <c r="QXX269" s="0"/>
      <c r="QXY269" s="0"/>
      <c r="QXZ269" s="0"/>
      <c r="QYA269" s="0"/>
      <c r="QYB269" s="0"/>
      <c r="QYC269" s="0"/>
      <c r="QYD269" s="0"/>
      <c r="QYE269" s="0"/>
      <c r="QYF269" s="0"/>
      <c r="QYG269" s="0"/>
      <c r="QYH269" s="0"/>
      <c r="QYI269" s="0"/>
      <c r="QYJ269" s="0"/>
      <c r="QYK269" s="0"/>
      <c r="QYL269" s="0"/>
      <c r="QYM269" s="0"/>
      <c r="QYN269" s="0"/>
      <c r="QYO269" s="0"/>
      <c r="QYP269" s="0"/>
      <c r="QYQ269" s="0"/>
      <c r="QYR269" s="0"/>
      <c r="QYS269" s="0"/>
      <c r="QYT269" s="0"/>
      <c r="QYU269" s="0"/>
      <c r="QYV269" s="0"/>
      <c r="QYW269" s="0"/>
      <c r="QYX269" s="0"/>
      <c r="QYY269" s="0"/>
      <c r="QYZ269" s="0"/>
      <c r="QZA269" s="0"/>
      <c r="QZB269" s="0"/>
      <c r="QZC269" s="0"/>
      <c r="QZD269" s="0"/>
      <c r="QZE269" s="0"/>
      <c r="QZF269" s="0"/>
      <c r="QZG269" s="0"/>
      <c r="QZH269" s="0"/>
      <c r="QZI269" s="0"/>
      <c r="QZJ269" s="0"/>
      <c r="QZK269" s="0"/>
      <c r="QZL269" s="0"/>
      <c r="QZM269" s="0"/>
      <c r="QZN269" s="0"/>
      <c r="QZO269" s="0"/>
      <c r="QZP269" s="0"/>
      <c r="QZQ269" s="0"/>
      <c r="QZR269" s="0"/>
      <c r="QZS269" s="0"/>
      <c r="QZT269" s="0"/>
      <c r="QZU269" s="0"/>
      <c r="QZV269" s="0"/>
      <c r="QZW269" s="0"/>
      <c r="QZX269" s="0"/>
      <c r="QZY269" s="0"/>
      <c r="QZZ269" s="0"/>
      <c r="RAA269" s="0"/>
      <c r="RAB269" s="0"/>
      <c r="RAC269" s="0"/>
      <c r="RAD269" s="0"/>
      <c r="RAE269" s="0"/>
      <c r="RAF269" s="0"/>
      <c r="RAG269" s="0"/>
      <c r="RAH269" s="0"/>
      <c r="RAI269" s="0"/>
      <c r="RAJ269" s="0"/>
      <c r="RAK269" s="0"/>
      <c r="RAL269" s="0"/>
      <c r="RAM269" s="0"/>
      <c r="RAN269" s="0"/>
      <c r="RAO269" s="0"/>
      <c r="RAP269" s="0"/>
      <c r="RAQ269" s="0"/>
      <c r="RAR269" s="0"/>
      <c r="RAS269" s="0"/>
      <c r="RAT269" s="0"/>
      <c r="RAU269" s="0"/>
      <c r="RAV269" s="0"/>
      <c r="RAW269" s="0"/>
      <c r="RAX269" s="0"/>
      <c r="RAY269" s="0"/>
      <c r="RAZ269" s="0"/>
      <c r="RBA269" s="0"/>
      <c r="RBB269" s="0"/>
      <c r="RBC269" s="0"/>
      <c r="RBD269" s="0"/>
      <c r="RBE269" s="0"/>
      <c r="RBF269" s="0"/>
      <c r="RBG269" s="0"/>
      <c r="RBH269" s="0"/>
      <c r="RBI269" s="0"/>
      <c r="RBJ269" s="0"/>
      <c r="RBK269" s="0"/>
      <c r="RBL269" s="0"/>
      <c r="RBM269" s="0"/>
      <c r="RBN269" s="0"/>
      <c r="RBO269" s="0"/>
      <c r="RBP269" s="0"/>
      <c r="RBQ269" s="0"/>
      <c r="RBR269" s="0"/>
      <c r="RBS269" s="0"/>
      <c r="RBT269" s="0"/>
      <c r="RBU269" s="0"/>
      <c r="RBV269" s="0"/>
      <c r="RBW269" s="0"/>
      <c r="RBX269" s="0"/>
      <c r="RBY269" s="0"/>
      <c r="RBZ269" s="0"/>
      <c r="RCA269" s="0"/>
      <c r="RCB269" s="0"/>
      <c r="RCC269" s="0"/>
      <c r="RCD269" s="0"/>
      <c r="RCE269" s="0"/>
      <c r="RCF269" s="0"/>
      <c r="RCG269" s="0"/>
      <c r="RCH269" s="0"/>
      <c r="RCI269" s="0"/>
      <c r="RCJ269" s="0"/>
      <c r="RCK269" s="0"/>
      <c r="RCL269" s="0"/>
      <c r="RCM269" s="0"/>
      <c r="RCN269" s="0"/>
      <c r="RCO269" s="0"/>
      <c r="RCP269" s="0"/>
      <c r="RCQ269" s="0"/>
      <c r="RCR269" s="0"/>
      <c r="RCS269" s="0"/>
      <c r="RCT269" s="0"/>
      <c r="RCU269" s="0"/>
      <c r="RCV269" s="0"/>
      <c r="RCW269" s="0"/>
      <c r="RCX269" s="0"/>
      <c r="RCY269" s="0"/>
      <c r="RCZ269" s="0"/>
      <c r="RDA269" s="0"/>
      <c r="RDB269" s="0"/>
      <c r="RDC269" s="0"/>
      <c r="RDD269" s="0"/>
      <c r="RDE269" s="0"/>
      <c r="RDF269" s="0"/>
      <c r="RDG269" s="0"/>
      <c r="RDH269" s="0"/>
      <c r="RDI269" s="0"/>
      <c r="RDJ269" s="0"/>
      <c r="RDK269" s="0"/>
      <c r="RDL269" s="0"/>
      <c r="RDM269" s="0"/>
      <c r="RDN269" s="0"/>
      <c r="RDO269" s="0"/>
      <c r="RDP269" s="0"/>
      <c r="RDQ269" s="0"/>
      <c r="RDR269" s="0"/>
      <c r="RDS269" s="0"/>
      <c r="RDT269" s="0"/>
      <c r="RDU269" s="0"/>
      <c r="RDV269" s="0"/>
      <c r="RDW269" s="0"/>
      <c r="RDX269" s="0"/>
      <c r="RDY269" s="0"/>
      <c r="RDZ269" s="0"/>
      <c r="REA269" s="0"/>
      <c r="REB269" s="0"/>
      <c r="REC269" s="0"/>
      <c r="RED269" s="0"/>
      <c r="REE269" s="0"/>
      <c r="REF269" s="0"/>
      <c r="REG269" s="0"/>
      <c r="REH269" s="0"/>
      <c r="REI269" s="0"/>
      <c r="REJ269" s="0"/>
      <c r="REK269" s="0"/>
      <c r="REL269" s="0"/>
      <c r="REM269" s="0"/>
      <c r="REN269" s="0"/>
      <c r="REO269" s="0"/>
      <c r="REP269" s="0"/>
      <c r="REQ269" s="0"/>
      <c r="RER269" s="0"/>
      <c r="RES269" s="0"/>
      <c r="RET269" s="0"/>
      <c r="REU269" s="0"/>
      <c r="REV269" s="0"/>
      <c r="REW269" s="0"/>
      <c r="REX269" s="0"/>
      <c r="REY269" s="0"/>
      <c r="REZ269" s="0"/>
      <c r="RFA269" s="0"/>
      <c r="RFB269" s="0"/>
      <c r="RFC269" s="0"/>
      <c r="RFD269" s="0"/>
      <c r="RFE269" s="0"/>
      <c r="RFF269" s="0"/>
      <c r="RFG269" s="0"/>
      <c r="RFH269" s="0"/>
      <c r="RFI269" s="0"/>
      <c r="RFJ269" s="0"/>
      <c r="RFK269" s="0"/>
      <c r="RFL269" s="0"/>
      <c r="RFM269" s="0"/>
      <c r="RFN269" s="0"/>
      <c r="RFO269" s="0"/>
      <c r="RFP269" s="0"/>
      <c r="RFQ269" s="0"/>
      <c r="RFR269" s="0"/>
      <c r="RFS269" s="0"/>
      <c r="RFT269" s="0"/>
      <c r="RFU269" s="0"/>
      <c r="RFV269" s="0"/>
      <c r="RFW269" s="0"/>
      <c r="RFX269" s="0"/>
      <c r="RFY269" s="0"/>
      <c r="RFZ269" s="0"/>
      <c r="RGA269" s="0"/>
      <c r="RGB269" s="0"/>
      <c r="RGC269" s="0"/>
      <c r="RGD269" s="0"/>
      <c r="RGE269" s="0"/>
      <c r="RGF269" s="0"/>
      <c r="RGG269" s="0"/>
      <c r="RGH269" s="0"/>
      <c r="RGI269" s="0"/>
      <c r="RGJ269" s="0"/>
      <c r="RGK269" s="0"/>
      <c r="RGL269" s="0"/>
      <c r="RGM269" s="0"/>
      <c r="RGN269" s="0"/>
      <c r="RGO269" s="0"/>
      <c r="RGP269" s="0"/>
      <c r="RGQ269" s="0"/>
      <c r="RGR269" s="0"/>
      <c r="RGS269" s="0"/>
      <c r="RGT269" s="0"/>
      <c r="RGU269" s="0"/>
      <c r="RGV269" s="0"/>
      <c r="RGW269" s="0"/>
      <c r="RGX269" s="0"/>
      <c r="RGY269" s="0"/>
      <c r="RGZ269" s="0"/>
      <c r="RHA269" s="0"/>
      <c r="RHB269" s="0"/>
      <c r="RHC269" s="0"/>
      <c r="RHD269" s="0"/>
      <c r="RHE269" s="0"/>
      <c r="RHF269" s="0"/>
      <c r="RHG269" s="0"/>
      <c r="RHH269" s="0"/>
      <c r="RHI269" s="0"/>
      <c r="RHJ269" s="0"/>
      <c r="RHK269" s="0"/>
      <c r="RHL269" s="0"/>
      <c r="RHM269" s="0"/>
      <c r="RHN269" s="0"/>
      <c r="RHO269" s="0"/>
      <c r="RHP269" s="0"/>
      <c r="RHQ269" s="0"/>
      <c r="RHR269" s="0"/>
      <c r="RHS269" s="0"/>
      <c r="RHT269" s="0"/>
      <c r="RHU269" s="0"/>
      <c r="RHV269" s="0"/>
      <c r="RHW269" s="0"/>
      <c r="RHX269" s="0"/>
      <c r="RHY269" s="0"/>
      <c r="RHZ269" s="0"/>
      <c r="RIA269" s="0"/>
      <c r="RIB269" s="0"/>
      <c r="RIC269" s="0"/>
      <c r="RID269" s="0"/>
      <c r="RIE269" s="0"/>
      <c r="RIF269" s="0"/>
      <c r="RIG269" s="0"/>
      <c r="RIH269" s="0"/>
      <c r="RII269" s="0"/>
      <c r="RIJ269" s="0"/>
      <c r="RIK269" s="0"/>
      <c r="RIL269" s="0"/>
      <c r="RIM269" s="0"/>
      <c r="RIN269" s="0"/>
      <c r="RIO269" s="0"/>
      <c r="RIP269" s="0"/>
      <c r="RIQ269" s="0"/>
      <c r="RIR269" s="0"/>
      <c r="RIS269" s="0"/>
      <c r="RIT269" s="0"/>
      <c r="RIU269" s="0"/>
      <c r="RIV269" s="0"/>
      <c r="RIW269" s="0"/>
      <c r="RIX269" s="0"/>
      <c r="RIY269" s="0"/>
      <c r="RIZ269" s="0"/>
      <c r="RJA269" s="0"/>
      <c r="RJB269" s="0"/>
      <c r="RJC269" s="0"/>
      <c r="RJD269" s="0"/>
      <c r="RJE269" s="0"/>
      <c r="RJF269" s="0"/>
      <c r="RJG269" s="0"/>
      <c r="RJH269" s="0"/>
      <c r="RJI269" s="0"/>
      <c r="RJJ269" s="0"/>
      <c r="RJK269" s="0"/>
      <c r="RJL269" s="0"/>
      <c r="RJM269" s="0"/>
      <c r="RJN269" s="0"/>
      <c r="RJO269" s="0"/>
      <c r="RJP269" s="0"/>
      <c r="RJQ269" s="0"/>
      <c r="RJR269" s="0"/>
      <c r="RJS269" s="0"/>
      <c r="RJT269" s="0"/>
      <c r="RJU269" s="0"/>
      <c r="RJV269" s="0"/>
      <c r="RJW269" s="0"/>
      <c r="RJX269" s="0"/>
      <c r="RJY269" s="0"/>
      <c r="RJZ269" s="0"/>
      <c r="RKA269" s="0"/>
      <c r="RKB269" s="0"/>
      <c r="RKC269" s="0"/>
      <c r="RKD269" s="0"/>
      <c r="RKE269" s="0"/>
      <c r="RKF269" s="0"/>
      <c r="RKG269" s="0"/>
      <c r="RKH269" s="0"/>
      <c r="RKI269" s="0"/>
      <c r="RKJ269" s="0"/>
      <c r="RKK269" s="0"/>
      <c r="RKL269" s="0"/>
      <c r="RKM269" s="0"/>
      <c r="RKN269" s="0"/>
      <c r="RKO269" s="0"/>
      <c r="RKP269" s="0"/>
      <c r="RKQ269" s="0"/>
      <c r="RKR269" s="0"/>
      <c r="RKS269" s="0"/>
      <c r="RKT269" s="0"/>
      <c r="RKU269" s="0"/>
      <c r="RKV269" s="0"/>
      <c r="RKW269" s="0"/>
      <c r="RKX269" s="0"/>
      <c r="RKY269" s="0"/>
      <c r="RKZ269" s="0"/>
      <c r="RLA269" s="0"/>
      <c r="RLB269" s="0"/>
      <c r="RLC269" s="0"/>
      <c r="RLD269" s="0"/>
      <c r="RLE269" s="0"/>
      <c r="RLF269" s="0"/>
      <c r="RLG269" s="0"/>
      <c r="RLH269" s="0"/>
      <c r="RLI269" s="0"/>
      <c r="RLJ269" s="0"/>
      <c r="RLK269" s="0"/>
      <c r="RLL269" s="0"/>
      <c r="RLM269" s="0"/>
      <c r="RLN269" s="0"/>
      <c r="RLO269" s="0"/>
      <c r="RLP269" s="0"/>
      <c r="RLQ269" s="0"/>
      <c r="RLR269" s="0"/>
      <c r="RLS269" s="0"/>
      <c r="RLT269" s="0"/>
      <c r="RLU269" s="0"/>
      <c r="RLV269" s="0"/>
      <c r="RLW269" s="0"/>
      <c r="RLX269" s="0"/>
      <c r="RLY269" s="0"/>
      <c r="RLZ269" s="0"/>
      <c r="RMA269" s="0"/>
      <c r="RMB269" s="0"/>
      <c r="RMC269" s="0"/>
      <c r="RMD269" s="0"/>
      <c r="RME269" s="0"/>
      <c r="RMF269" s="0"/>
      <c r="RMG269" s="0"/>
      <c r="RMH269" s="0"/>
      <c r="RMI269" s="0"/>
      <c r="RMJ269" s="0"/>
      <c r="RMK269" s="0"/>
      <c r="RML269" s="0"/>
      <c r="RMM269" s="0"/>
      <c r="RMN269" s="0"/>
      <c r="RMO269" s="0"/>
      <c r="RMP269" s="0"/>
      <c r="RMQ269" s="0"/>
      <c r="RMR269" s="0"/>
      <c r="RMS269" s="0"/>
      <c r="RMT269" s="0"/>
      <c r="RMU269" s="0"/>
      <c r="RMV269" s="0"/>
      <c r="RMW269" s="0"/>
      <c r="RMX269" s="0"/>
      <c r="RMY269" s="0"/>
      <c r="RMZ269" s="0"/>
      <c r="RNA269" s="0"/>
      <c r="RNB269" s="0"/>
      <c r="RNC269" s="0"/>
      <c r="RND269" s="0"/>
      <c r="RNE269" s="0"/>
      <c r="RNF269" s="0"/>
      <c r="RNG269" s="0"/>
      <c r="RNH269" s="0"/>
      <c r="RNI269" s="0"/>
      <c r="RNJ269" s="0"/>
      <c r="RNK269" s="0"/>
      <c r="RNL269" s="0"/>
      <c r="RNM269" s="0"/>
      <c r="RNN269" s="0"/>
      <c r="RNO269" s="0"/>
      <c r="RNP269" s="0"/>
      <c r="RNQ269" s="0"/>
      <c r="RNR269" s="0"/>
      <c r="RNS269" s="0"/>
      <c r="RNT269" s="0"/>
      <c r="RNU269" s="0"/>
      <c r="RNV269" s="0"/>
      <c r="RNW269" s="0"/>
      <c r="RNX269" s="0"/>
      <c r="RNY269" s="0"/>
      <c r="RNZ269" s="0"/>
      <c r="ROA269" s="0"/>
      <c r="ROB269" s="0"/>
      <c r="ROC269" s="0"/>
      <c r="ROD269" s="0"/>
      <c r="ROE269" s="0"/>
      <c r="ROF269" s="0"/>
      <c r="ROG269" s="0"/>
      <c r="ROH269" s="0"/>
      <c r="ROI269" s="0"/>
      <c r="ROJ269" s="0"/>
      <c r="ROK269" s="0"/>
      <c r="ROL269" s="0"/>
      <c r="ROM269" s="0"/>
      <c r="RON269" s="0"/>
      <c r="ROO269" s="0"/>
      <c r="ROP269" s="0"/>
      <c r="ROQ269" s="0"/>
      <c r="ROR269" s="0"/>
      <c r="ROS269" s="0"/>
      <c r="ROT269" s="0"/>
      <c r="ROU269" s="0"/>
      <c r="ROV269" s="0"/>
      <c r="ROW269" s="0"/>
      <c r="ROX269" s="0"/>
      <c r="ROY269" s="0"/>
      <c r="ROZ269" s="0"/>
      <c r="RPA269" s="0"/>
      <c r="RPB269" s="0"/>
      <c r="RPC269" s="0"/>
      <c r="RPD269" s="0"/>
      <c r="RPE269" s="0"/>
      <c r="RPF269" s="0"/>
      <c r="RPG269" s="0"/>
      <c r="RPH269" s="0"/>
      <c r="RPI269" s="0"/>
      <c r="RPJ269" s="0"/>
      <c r="RPK269" s="0"/>
      <c r="RPL269" s="0"/>
      <c r="RPM269" s="0"/>
      <c r="RPN269" s="0"/>
      <c r="RPO269" s="0"/>
      <c r="RPP269" s="0"/>
      <c r="RPQ269" s="0"/>
      <c r="RPR269" s="0"/>
      <c r="RPS269" s="0"/>
      <c r="RPT269" s="0"/>
      <c r="RPU269" s="0"/>
      <c r="RPV269" s="0"/>
      <c r="RPW269" s="0"/>
      <c r="RPX269" s="0"/>
      <c r="RPY269" s="0"/>
      <c r="RPZ269" s="0"/>
      <c r="RQA269" s="0"/>
      <c r="RQB269" s="0"/>
      <c r="RQC269" s="0"/>
      <c r="RQD269" s="0"/>
      <c r="RQE269" s="0"/>
      <c r="RQF269" s="0"/>
      <c r="RQG269" s="0"/>
      <c r="RQH269" s="0"/>
      <c r="RQI269" s="0"/>
      <c r="RQJ269" s="0"/>
      <c r="RQK269" s="0"/>
      <c r="RQL269" s="0"/>
      <c r="RQM269" s="0"/>
      <c r="RQN269" s="0"/>
      <c r="RQO269" s="0"/>
      <c r="RQP269" s="0"/>
      <c r="RQQ269" s="0"/>
      <c r="RQR269" s="0"/>
      <c r="RQS269" s="0"/>
      <c r="RQT269" s="0"/>
      <c r="RQU269" s="0"/>
      <c r="RQV269" s="0"/>
      <c r="RQW269" s="0"/>
      <c r="RQX269" s="0"/>
      <c r="RQY269" s="0"/>
      <c r="RQZ269" s="0"/>
      <c r="RRA269" s="0"/>
      <c r="RRB269" s="0"/>
      <c r="RRC269" s="0"/>
      <c r="RRD269" s="0"/>
      <c r="RRE269" s="0"/>
      <c r="RRF269" s="0"/>
      <c r="RRG269" s="0"/>
      <c r="RRH269" s="0"/>
      <c r="RRI269" s="0"/>
      <c r="RRJ269" s="0"/>
      <c r="RRK269" s="0"/>
      <c r="RRL269" s="0"/>
      <c r="RRM269" s="0"/>
      <c r="RRN269" s="0"/>
      <c r="RRO269" s="0"/>
      <c r="RRP269" s="0"/>
      <c r="RRQ269" s="0"/>
      <c r="RRR269" s="0"/>
      <c r="RRS269" s="0"/>
      <c r="RRT269" s="0"/>
      <c r="RRU269" s="0"/>
      <c r="RRV269" s="0"/>
      <c r="RRW269" s="0"/>
      <c r="RRX269" s="0"/>
      <c r="RRY269" s="0"/>
      <c r="RRZ269" s="0"/>
      <c r="RSA269" s="0"/>
      <c r="RSB269" s="0"/>
      <c r="RSC269" s="0"/>
      <c r="RSD269" s="0"/>
      <c r="RSE269" s="0"/>
      <c r="RSF269" s="0"/>
      <c r="RSG269" s="0"/>
      <c r="RSH269" s="0"/>
      <c r="RSI269" s="0"/>
      <c r="RSJ269" s="0"/>
      <c r="RSK269" s="0"/>
      <c r="RSL269" s="0"/>
      <c r="RSM269" s="0"/>
      <c r="RSN269" s="0"/>
      <c r="RSO269" s="0"/>
      <c r="RSP269" s="0"/>
      <c r="RSQ269" s="0"/>
      <c r="RSR269" s="0"/>
      <c r="RSS269" s="0"/>
      <c r="RST269" s="0"/>
      <c r="RSU269" s="0"/>
      <c r="RSV269" s="0"/>
      <c r="RSW269" s="0"/>
      <c r="RSX269" s="0"/>
      <c r="RSY269" s="0"/>
      <c r="RSZ269" s="0"/>
      <c r="RTA269" s="0"/>
      <c r="RTB269" s="0"/>
      <c r="RTC269" s="0"/>
      <c r="RTD269" s="0"/>
      <c r="RTE269" s="0"/>
      <c r="RTF269" s="0"/>
      <c r="RTG269" s="0"/>
      <c r="RTH269" s="0"/>
      <c r="RTI269" s="0"/>
      <c r="RTJ269" s="0"/>
      <c r="RTK269" s="0"/>
      <c r="RTL269" s="0"/>
      <c r="RTM269" s="0"/>
      <c r="RTN269" s="0"/>
      <c r="RTO269" s="0"/>
      <c r="RTP269" s="0"/>
      <c r="RTQ269" s="0"/>
      <c r="RTR269" s="0"/>
      <c r="RTS269" s="0"/>
      <c r="RTT269" s="0"/>
      <c r="RTU269" s="0"/>
      <c r="RTV269" s="0"/>
      <c r="RTW269" s="0"/>
      <c r="RTX269" s="0"/>
      <c r="RTY269" s="0"/>
      <c r="RTZ269" s="0"/>
      <c r="RUA269" s="0"/>
      <c r="RUB269" s="0"/>
      <c r="RUC269" s="0"/>
      <c r="RUD269" s="0"/>
      <c r="RUE269" s="0"/>
      <c r="RUF269" s="0"/>
      <c r="RUG269" s="0"/>
      <c r="RUH269" s="0"/>
      <c r="RUI269" s="0"/>
      <c r="RUJ269" s="0"/>
      <c r="RUK269" s="0"/>
      <c r="RUL269" s="0"/>
      <c r="RUM269" s="0"/>
      <c r="RUN269" s="0"/>
      <c r="RUO269" s="0"/>
      <c r="RUP269" s="0"/>
      <c r="RUQ269" s="0"/>
      <c r="RUR269" s="0"/>
      <c r="RUS269" s="0"/>
      <c r="RUT269" s="0"/>
      <c r="RUU269" s="0"/>
      <c r="RUV269" s="0"/>
      <c r="RUW269" s="0"/>
      <c r="RUX269" s="0"/>
      <c r="RUY269" s="0"/>
      <c r="RUZ269" s="0"/>
      <c r="RVA269" s="0"/>
      <c r="RVB269" s="0"/>
      <c r="RVC269" s="0"/>
      <c r="RVD269" s="0"/>
      <c r="RVE269" s="0"/>
      <c r="RVF269" s="0"/>
      <c r="RVG269" s="0"/>
      <c r="RVH269" s="0"/>
      <c r="RVI269" s="0"/>
      <c r="RVJ269" s="0"/>
      <c r="RVK269" s="0"/>
      <c r="RVL269" s="0"/>
      <c r="RVM269" s="0"/>
      <c r="RVN269" s="0"/>
      <c r="RVO269" s="0"/>
      <c r="RVP269" s="0"/>
      <c r="RVQ269" s="0"/>
      <c r="RVR269" s="0"/>
      <c r="RVS269" s="0"/>
      <c r="RVT269" s="0"/>
      <c r="RVU269" s="0"/>
      <c r="RVV269" s="0"/>
      <c r="RVW269" s="0"/>
      <c r="RVX269" s="0"/>
      <c r="RVY269" s="0"/>
      <c r="RVZ269" s="0"/>
      <c r="RWA269" s="0"/>
      <c r="RWB269" s="0"/>
      <c r="RWC269" s="0"/>
      <c r="RWD269" s="0"/>
      <c r="RWE269" s="0"/>
      <c r="RWF269" s="0"/>
      <c r="RWG269" s="0"/>
      <c r="RWH269" s="0"/>
      <c r="RWI269" s="0"/>
      <c r="RWJ269" s="0"/>
      <c r="RWK269" s="0"/>
      <c r="RWL269" s="0"/>
      <c r="RWM269" s="0"/>
      <c r="RWN269" s="0"/>
      <c r="RWO269" s="0"/>
      <c r="RWP269" s="0"/>
      <c r="RWQ269" s="0"/>
      <c r="RWR269" s="0"/>
      <c r="RWS269" s="0"/>
      <c r="RWT269" s="0"/>
      <c r="RWU269" s="0"/>
      <c r="RWV269" s="0"/>
      <c r="RWW269" s="0"/>
      <c r="RWX269" s="0"/>
      <c r="RWY269" s="0"/>
      <c r="RWZ269" s="0"/>
      <c r="RXA269" s="0"/>
      <c r="RXB269" s="0"/>
      <c r="RXC269" s="0"/>
      <c r="RXD269" s="0"/>
      <c r="RXE269" s="0"/>
      <c r="RXF269" s="0"/>
      <c r="RXG269" s="0"/>
      <c r="RXH269" s="0"/>
      <c r="RXI269" s="0"/>
      <c r="RXJ269" s="0"/>
      <c r="RXK269" s="0"/>
      <c r="RXL269" s="0"/>
      <c r="RXM269" s="0"/>
      <c r="RXN269" s="0"/>
      <c r="RXO269" s="0"/>
      <c r="RXP269" s="0"/>
      <c r="RXQ269" s="0"/>
      <c r="RXR269" s="0"/>
      <c r="RXS269" s="0"/>
      <c r="RXT269" s="0"/>
      <c r="RXU269" s="0"/>
      <c r="RXV269" s="0"/>
      <c r="RXW269" s="0"/>
      <c r="RXX269" s="0"/>
      <c r="RXY269" s="0"/>
      <c r="RXZ269" s="0"/>
      <c r="RYA269" s="0"/>
      <c r="RYB269" s="0"/>
      <c r="RYC269" s="0"/>
      <c r="RYD269" s="0"/>
      <c r="RYE269" s="0"/>
      <c r="RYF269" s="0"/>
      <c r="RYG269" s="0"/>
      <c r="RYH269" s="0"/>
      <c r="RYI269" s="0"/>
      <c r="RYJ269" s="0"/>
      <c r="RYK269" s="0"/>
      <c r="RYL269" s="0"/>
      <c r="RYM269" s="0"/>
      <c r="RYN269" s="0"/>
      <c r="RYO269" s="0"/>
      <c r="RYP269" s="0"/>
      <c r="RYQ269" s="0"/>
      <c r="RYR269" s="0"/>
      <c r="RYS269" s="0"/>
      <c r="RYT269" s="0"/>
      <c r="RYU269" s="0"/>
      <c r="RYV269" s="0"/>
      <c r="RYW269" s="0"/>
      <c r="RYX269" s="0"/>
      <c r="RYY269" s="0"/>
      <c r="RYZ269" s="0"/>
      <c r="RZA269" s="0"/>
      <c r="RZB269" s="0"/>
      <c r="RZC269" s="0"/>
      <c r="RZD269" s="0"/>
      <c r="RZE269" s="0"/>
      <c r="RZF269" s="0"/>
      <c r="RZG269" s="0"/>
      <c r="RZH269" s="0"/>
      <c r="RZI269" s="0"/>
      <c r="RZJ269" s="0"/>
      <c r="RZK269" s="0"/>
      <c r="RZL269" s="0"/>
      <c r="RZM269" s="0"/>
      <c r="RZN269" s="0"/>
      <c r="RZO269" s="0"/>
      <c r="RZP269" s="0"/>
      <c r="RZQ269" s="0"/>
      <c r="RZR269" s="0"/>
      <c r="RZS269" s="0"/>
      <c r="RZT269" s="0"/>
      <c r="RZU269" s="0"/>
      <c r="RZV269" s="0"/>
      <c r="RZW269" s="0"/>
      <c r="RZX269" s="0"/>
      <c r="RZY269" s="0"/>
      <c r="RZZ269" s="0"/>
      <c r="SAA269" s="0"/>
      <c r="SAB269" s="0"/>
      <c r="SAC269" s="0"/>
      <c r="SAD269" s="0"/>
      <c r="SAE269" s="0"/>
      <c r="SAF269" s="0"/>
      <c r="SAG269" s="0"/>
      <c r="SAH269" s="0"/>
      <c r="SAI269" s="0"/>
      <c r="SAJ269" s="0"/>
      <c r="SAK269" s="0"/>
      <c r="SAL269" s="0"/>
      <c r="SAM269" s="0"/>
      <c r="SAN269" s="0"/>
      <c r="SAO269" s="0"/>
      <c r="SAP269" s="0"/>
      <c r="SAQ269" s="0"/>
      <c r="SAR269" s="0"/>
      <c r="SAS269" s="0"/>
      <c r="SAT269" s="0"/>
      <c r="SAU269" s="0"/>
      <c r="SAV269" s="0"/>
      <c r="SAW269" s="0"/>
      <c r="SAX269" s="0"/>
      <c r="SAY269" s="0"/>
      <c r="SAZ269" s="0"/>
      <c r="SBA269" s="0"/>
      <c r="SBB269" s="0"/>
      <c r="SBC269" s="0"/>
      <c r="SBD269" s="0"/>
      <c r="SBE269" s="0"/>
      <c r="SBF269" s="0"/>
      <c r="SBG269" s="0"/>
      <c r="SBH269" s="0"/>
      <c r="SBI269" s="0"/>
      <c r="SBJ269" s="0"/>
      <c r="SBK269" s="0"/>
      <c r="SBL269" s="0"/>
      <c r="SBM269" s="0"/>
      <c r="SBN269" s="0"/>
      <c r="SBO269" s="0"/>
      <c r="SBP269" s="0"/>
      <c r="SBQ269" s="0"/>
      <c r="SBR269" s="0"/>
      <c r="SBS269" s="0"/>
      <c r="SBT269" s="0"/>
      <c r="SBU269" s="0"/>
      <c r="SBV269" s="0"/>
      <c r="SBW269" s="0"/>
      <c r="SBX269" s="0"/>
      <c r="SBY269" s="0"/>
      <c r="SBZ269" s="0"/>
      <c r="SCA269" s="0"/>
      <c r="SCB269" s="0"/>
      <c r="SCC269" s="0"/>
      <c r="SCD269" s="0"/>
      <c r="SCE269" s="0"/>
      <c r="SCF269" s="0"/>
      <c r="SCG269" s="0"/>
      <c r="SCH269" s="0"/>
      <c r="SCI269" s="0"/>
      <c r="SCJ269" s="0"/>
      <c r="SCK269" s="0"/>
      <c r="SCL269" s="0"/>
      <c r="SCM269" s="0"/>
      <c r="SCN269" s="0"/>
      <c r="SCO269" s="0"/>
      <c r="SCP269" s="0"/>
      <c r="SCQ269" s="0"/>
      <c r="SCR269" s="0"/>
      <c r="SCS269" s="0"/>
      <c r="SCT269" s="0"/>
      <c r="SCU269" s="0"/>
      <c r="SCV269" s="0"/>
      <c r="SCW269" s="0"/>
      <c r="SCX269" s="0"/>
      <c r="SCY269" s="0"/>
      <c r="SCZ269" s="0"/>
      <c r="SDA269" s="0"/>
      <c r="SDB269" s="0"/>
      <c r="SDC269" s="0"/>
      <c r="SDD269" s="0"/>
      <c r="SDE269" s="0"/>
      <c r="SDF269" s="0"/>
      <c r="SDG269" s="0"/>
      <c r="SDH269" s="0"/>
      <c r="SDI269" s="0"/>
      <c r="SDJ269" s="0"/>
      <c r="SDK269" s="0"/>
      <c r="SDL269" s="0"/>
      <c r="SDM269" s="0"/>
      <c r="SDN269" s="0"/>
      <c r="SDO269" s="0"/>
      <c r="SDP269" s="0"/>
      <c r="SDQ269" s="0"/>
      <c r="SDR269" s="0"/>
      <c r="SDS269" s="0"/>
      <c r="SDT269" s="0"/>
      <c r="SDU269" s="0"/>
      <c r="SDV269" s="0"/>
      <c r="SDW269" s="0"/>
      <c r="SDX269" s="0"/>
      <c r="SDY269" s="0"/>
      <c r="SDZ269" s="0"/>
      <c r="SEA269" s="0"/>
      <c r="SEB269" s="0"/>
      <c r="SEC269" s="0"/>
      <c r="SED269" s="0"/>
      <c r="SEE269" s="0"/>
      <c r="SEF269" s="0"/>
      <c r="SEG269" s="0"/>
      <c r="SEH269" s="0"/>
      <c r="SEI269" s="0"/>
      <c r="SEJ269" s="0"/>
      <c r="SEK269" s="0"/>
      <c r="SEL269" s="0"/>
      <c r="SEM269" s="0"/>
      <c r="SEN269" s="0"/>
      <c r="SEO269" s="0"/>
      <c r="SEP269" s="0"/>
      <c r="SEQ269" s="0"/>
      <c r="SER269" s="0"/>
      <c r="SES269" s="0"/>
      <c r="SET269" s="0"/>
      <c r="SEU269" s="0"/>
      <c r="SEV269" s="0"/>
      <c r="SEW269" s="0"/>
      <c r="SEX269" s="0"/>
      <c r="SEY269" s="0"/>
      <c r="SEZ269" s="0"/>
      <c r="SFA269" s="0"/>
      <c r="SFB269" s="0"/>
      <c r="SFC269" s="0"/>
      <c r="SFD269" s="0"/>
      <c r="SFE269" s="0"/>
      <c r="SFF269" s="0"/>
      <c r="SFG269" s="0"/>
      <c r="SFH269" s="0"/>
      <c r="SFI269" s="0"/>
      <c r="SFJ269" s="0"/>
      <c r="SFK269" s="0"/>
      <c r="SFL269" s="0"/>
      <c r="SFM269" s="0"/>
      <c r="SFN269" s="0"/>
      <c r="SFO269" s="0"/>
      <c r="SFP269" s="0"/>
      <c r="SFQ269" s="0"/>
      <c r="SFR269" s="0"/>
      <c r="SFS269" s="0"/>
      <c r="SFT269" s="0"/>
      <c r="SFU269" s="0"/>
      <c r="SFV269" s="0"/>
      <c r="SFW269" s="0"/>
      <c r="SFX269" s="0"/>
      <c r="SFY269" s="0"/>
      <c r="SFZ269" s="0"/>
      <c r="SGA269" s="0"/>
      <c r="SGB269" s="0"/>
      <c r="SGC269" s="0"/>
      <c r="SGD269" s="0"/>
      <c r="SGE269" s="0"/>
      <c r="SGF269" s="0"/>
      <c r="SGG269" s="0"/>
      <c r="SGH269" s="0"/>
      <c r="SGI269" s="0"/>
      <c r="SGJ269" s="0"/>
      <c r="SGK269" s="0"/>
      <c r="SGL269" s="0"/>
      <c r="SGM269" s="0"/>
      <c r="SGN269" s="0"/>
      <c r="SGO269" s="0"/>
      <c r="SGP269" s="0"/>
      <c r="SGQ269" s="0"/>
      <c r="SGR269" s="0"/>
      <c r="SGS269" s="0"/>
      <c r="SGT269" s="0"/>
      <c r="SGU269" s="0"/>
      <c r="SGV269" s="0"/>
      <c r="SGW269" s="0"/>
      <c r="SGX269" s="0"/>
      <c r="SGY269" s="0"/>
      <c r="SGZ269" s="0"/>
      <c r="SHA269" s="0"/>
      <c r="SHB269" s="0"/>
      <c r="SHC269" s="0"/>
      <c r="SHD269" s="0"/>
      <c r="SHE269" s="0"/>
      <c r="SHF269" s="0"/>
      <c r="SHG269" s="0"/>
      <c r="SHH269" s="0"/>
      <c r="SHI269" s="0"/>
      <c r="SHJ269" s="0"/>
      <c r="SHK269" s="0"/>
      <c r="SHL269" s="0"/>
      <c r="SHM269" s="0"/>
      <c r="SHN269" s="0"/>
      <c r="SHO269" s="0"/>
      <c r="SHP269" s="0"/>
      <c r="SHQ269" s="0"/>
      <c r="SHR269" s="0"/>
      <c r="SHS269" s="0"/>
      <c r="SHT269" s="0"/>
      <c r="SHU269" s="0"/>
      <c r="SHV269" s="0"/>
      <c r="SHW269" s="0"/>
      <c r="SHX269" s="0"/>
      <c r="SHY269" s="0"/>
      <c r="SHZ269" s="0"/>
      <c r="SIA269" s="0"/>
      <c r="SIB269" s="0"/>
      <c r="SIC269" s="0"/>
      <c r="SID269" s="0"/>
      <c r="SIE269" s="0"/>
      <c r="SIF269" s="0"/>
      <c r="SIG269" s="0"/>
      <c r="SIH269" s="0"/>
      <c r="SII269" s="0"/>
      <c r="SIJ269" s="0"/>
      <c r="SIK269" s="0"/>
      <c r="SIL269" s="0"/>
      <c r="SIM269" s="0"/>
      <c r="SIN269" s="0"/>
      <c r="SIO269" s="0"/>
      <c r="SIP269" s="0"/>
      <c r="SIQ269" s="0"/>
      <c r="SIR269" s="0"/>
      <c r="SIS269" s="0"/>
      <c r="SIT269" s="0"/>
      <c r="SIU269" s="0"/>
      <c r="SIV269" s="0"/>
      <c r="SIW269" s="0"/>
      <c r="SIX269" s="0"/>
      <c r="SIY269" s="0"/>
      <c r="SIZ269" s="0"/>
      <c r="SJA269" s="0"/>
      <c r="SJB269" s="0"/>
      <c r="SJC269" s="0"/>
      <c r="SJD269" s="0"/>
      <c r="SJE269" s="0"/>
      <c r="SJF269" s="0"/>
      <c r="SJG269" s="0"/>
      <c r="SJH269" s="0"/>
      <c r="SJI269" s="0"/>
      <c r="SJJ269" s="0"/>
      <c r="SJK269" s="0"/>
      <c r="SJL269" s="0"/>
      <c r="SJM269" s="0"/>
      <c r="SJN269" s="0"/>
      <c r="SJO269" s="0"/>
      <c r="SJP269" s="0"/>
      <c r="SJQ269" s="0"/>
      <c r="SJR269" s="0"/>
      <c r="SJS269" s="0"/>
      <c r="SJT269" s="0"/>
      <c r="SJU269" s="0"/>
      <c r="SJV269" s="0"/>
      <c r="SJW269" s="0"/>
      <c r="SJX269" s="0"/>
      <c r="SJY269" s="0"/>
      <c r="SJZ269" s="0"/>
      <c r="SKA269" s="0"/>
      <c r="SKB269" s="0"/>
      <c r="SKC269" s="0"/>
      <c r="SKD269" s="0"/>
      <c r="SKE269" s="0"/>
      <c r="SKF269" s="0"/>
      <c r="SKG269" s="0"/>
      <c r="SKH269" s="0"/>
      <c r="SKI269" s="0"/>
      <c r="SKJ269" s="0"/>
      <c r="SKK269" s="0"/>
      <c r="SKL269" s="0"/>
      <c r="SKM269" s="0"/>
      <c r="SKN269" s="0"/>
      <c r="SKO269" s="0"/>
      <c r="SKP269" s="0"/>
      <c r="SKQ269" s="0"/>
      <c r="SKR269" s="0"/>
      <c r="SKS269" s="0"/>
      <c r="SKT269" s="0"/>
      <c r="SKU269" s="0"/>
      <c r="SKV269" s="0"/>
      <c r="SKW269" s="0"/>
      <c r="SKX269" s="0"/>
      <c r="SKY269" s="0"/>
      <c r="SKZ269" s="0"/>
      <c r="SLA269" s="0"/>
      <c r="SLB269" s="0"/>
      <c r="SLC269" s="0"/>
      <c r="SLD269" s="0"/>
      <c r="SLE269" s="0"/>
      <c r="SLF269" s="0"/>
      <c r="SLG269" s="0"/>
      <c r="SLH269" s="0"/>
      <c r="SLI269" s="0"/>
      <c r="SLJ269" s="0"/>
      <c r="SLK269" s="0"/>
      <c r="SLL269" s="0"/>
      <c r="SLM269" s="0"/>
      <c r="SLN269" s="0"/>
      <c r="SLO269" s="0"/>
      <c r="SLP269" s="0"/>
      <c r="SLQ269" s="0"/>
      <c r="SLR269" s="0"/>
      <c r="SLS269" s="0"/>
      <c r="SLT269" s="0"/>
      <c r="SLU269" s="0"/>
      <c r="SLV269" s="0"/>
      <c r="SLW269" s="0"/>
      <c r="SLX269" s="0"/>
      <c r="SLY269" s="0"/>
      <c r="SLZ269" s="0"/>
      <c r="SMA269" s="0"/>
      <c r="SMB269" s="0"/>
      <c r="SMC269" s="0"/>
      <c r="SMD269" s="0"/>
      <c r="SME269" s="0"/>
      <c r="SMF269" s="0"/>
      <c r="SMG269" s="0"/>
      <c r="SMH269" s="0"/>
      <c r="SMI269" s="0"/>
      <c r="SMJ269" s="0"/>
      <c r="SMK269" s="0"/>
      <c r="SML269" s="0"/>
      <c r="SMM269" s="0"/>
      <c r="SMN269" s="0"/>
      <c r="SMO269" s="0"/>
      <c r="SMP269" s="0"/>
      <c r="SMQ269" s="0"/>
      <c r="SMR269" s="0"/>
      <c r="SMS269" s="0"/>
      <c r="SMT269" s="0"/>
      <c r="SMU269" s="0"/>
      <c r="SMV269" s="0"/>
      <c r="SMW269" s="0"/>
      <c r="SMX269" s="0"/>
      <c r="SMY269" s="0"/>
      <c r="SMZ269" s="0"/>
      <c r="SNA269" s="0"/>
      <c r="SNB269" s="0"/>
      <c r="SNC269" s="0"/>
      <c r="SND269" s="0"/>
      <c r="SNE269" s="0"/>
      <c r="SNF269" s="0"/>
      <c r="SNG269" s="0"/>
      <c r="SNH269" s="0"/>
      <c r="SNI269" s="0"/>
      <c r="SNJ269" s="0"/>
      <c r="SNK269" s="0"/>
      <c r="SNL269" s="0"/>
      <c r="SNM269" s="0"/>
      <c r="SNN269" s="0"/>
      <c r="SNO269" s="0"/>
      <c r="SNP269" s="0"/>
      <c r="SNQ269" s="0"/>
      <c r="SNR269" s="0"/>
      <c r="SNS269" s="0"/>
      <c r="SNT269" s="0"/>
      <c r="SNU269" s="0"/>
      <c r="SNV269" s="0"/>
      <c r="SNW269" s="0"/>
      <c r="SNX269" s="0"/>
      <c r="SNY269" s="0"/>
      <c r="SNZ269" s="0"/>
      <c r="SOA269" s="0"/>
      <c r="SOB269" s="0"/>
      <c r="SOC269" s="0"/>
      <c r="SOD269" s="0"/>
      <c r="SOE269" s="0"/>
      <c r="SOF269" s="0"/>
      <c r="SOG269" s="0"/>
      <c r="SOH269" s="0"/>
      <c r="SOI269" s="0"/>
      <c r="SOJ269" s="0"/>
      <c r="SOK269" s="0"/>
      <c r="SOL269" s="0"/>
      <c r="SOM269" s="0"/>
      <c r="SON269" s="0"/>
      <c r="SOO269" s="0"/>
      <c r="SOP269" s="0"/>
      <c r="SOQ269" s="0"/>
      <c r="SOR269" s="0"/>
      <c r="SOS269" s="0"/>
      <c r="SOT269" s="0"/>
      <c r="SOU269" s="0"/>
      <c r="SOV269" s="0"/>
      <c r="SOW269" s="0"/>
      <c r="SOX269" s="0"/>
      <c r="SOY269" s="0"/>
      <c r="SOZ269" s="0"/>
      <c r="SPA269" s="0"/>
      <c r="SPB269" s="0"/>
      <c r="SPC269" s="0"/>
      <c r="SPD269" s="0"/>
      <c r="SPE269" s="0"/>
      <c r="SPF269" s="0"/>
      <c r="SPG269" s="0"/>
      <c r="SPH269" s="0"/>
      <c r="SPI269" s="0"/>
      <c r="SPJ269" s="0"/>
      <c r="SPK269" s="0"/>
      <c r="SPL269" s="0"/>
      <c r="SPM269" s="0"/>
      <c r="SPN269" s="0"/>
      <c r="SPO269" s="0"/>
      <c r="SPP269" s="0"/>
      <c r="SPQ269" s="0"/>
      <c r="SPR269" s="0"/>
      <c r="SPS269" s="0"/>
      <c r="SPT269" s="0"/>
      <c r="SPU269" s="0"/>
      <c r="SPV269" s="0"/>
      <c r="SPW269" s="0"/>
      <c r="SPX269" s="0"/>
      <c r="SPY269" s="0"/>
      <c r="SPZ269" s="0"/>
      <c r="SQA269" s="0"/>
      <c r="SQB269" s="0"/>
      <c r="SQC269" s="0"/>
      <c r="SQD269" s="0"/>
      <c r="SQE269" s="0"/>
      <c r="SQF269" s="0"/>
      <c r="SQG269" s="0"/>
      <c r="SQH269" s="0"/>
      <c r="SQI269" s="0"/>
      <c r="SQJ269" s="0"/>
      <c r="SQK269" s="0"/>
      <c r="SQL269" s="0"/>
      <c r="SQM269" s="0"/>
      <c r="SQN269" s="0"/>
      <c r="SQO269" s="0"/>
      <c r="SQP269" s="0"/>
      <c r="SQQ269" s="0"/>
      <c r="SQR269" s="0"/>
      <c r="SQS269" s="0"/>
      <c r="SQT269" s="0"/>
      <c r="SQU269" s="0"/>
      <c r="SQV269" s="0"/>
      <c r="SQW269" s="0"/>
      <c r="SQX269" s="0"/>
      <c r="SQY269" s="0"/>
      <c r="SQZ269" s="0"/>
      <c r="SRA269" s="0"/>
      <c r="SRB269" s="0"/>
      <c r="SRC269" s="0"/>
      <c r="SRD269" s="0"/>
      <c r="SRE269" s="0"/>
      <c r="SRF269" s="0"/>
      <c r="SRG269" s="0"/>
      <c r="SRH269" s="0"/>
      <c r="SRI269" s="0"/>
      <c r="SRJ269" s="0"/>
      <c r="SRK269" s="0"/>
      <c r="SRL269" s="0"/>
      <c r="SRM269" s="0"/>
      <c r="SRN269" s="0"/>
      <c r="SRO269" s="0"/>
      <c r="SRP269" s="0"/>
      <c r="SRQ269" s="0"/>
      <c r="SRR269" s="0"/>
      <c r="SRS269" s="0"/>
      <c r="SRT269" s="0"/>
      <c r="SRU269" s="0"/>
      <c r="SRV269" s="0"/>
      <c r="SRW269" s="0"/>
      <c r="SRX269" s="0"/>
      <c r="SRY269" s="0"/>
      <c r="SRZ269" s="0"/>
      <c r="SSA269" s="0"/>
      <c r="SSB269" s="0"/>
      <c r="SSC269" s="0"/>
      <c r="SSD269" s="0"/>
      <c r="SSE269" s="0"/>
      <c r="SSF269" s="0"/>
      <c r="SSG269" s="0"/>
      <c r="SSH269" s="0"/>
      <c r="SSI269" s="0"/>
      <c r="SSJ269" s="0"/>
      <c r="SSK269" s="0"/>
      <c r="SSL269" s="0"/>
      <c r="SSM269" s="0"/>
      <c r="SSN269" s="0"/>
      <c r="SSO269" s="0"/>
      <c r="SSP269" s="0"/>
      <c r="SSQ269" s="0"/>
      <c r="SSR269" s="0"/>
      <c r="SSS269" s="0"/>
      <c r="SST269" s="0"/>
      <c r="SSU269" s="0"/>
      <c r="SSV269" s="0"/>
      <c r="SSW269" s="0"/>
      <c r="SSX269" s="0"/>
      <c r="SSY269" s="0"/>
      <c r="SSZ269" s="0"/>
      <c r="STA269" s="0"/>
      <c r="STB269" s="0"/>
      <c r="STC269" s="0"/>
      <c r="STD269" s="0"/>
      <c r="STE269" s="0"/>
      <c r="STF269" s="0"/>
      <c r="STG269" s="0"/>
      <c r="STH269" s="0"/>
      <c r="STI269" s="0"/>
      <c r="STJ269" s="0"/>
      <c r="STK269" s="0"/>
      <c r="STL269" s="0"/>
      <c r="STM269" s="0"/>
      <c r="STN269" s="0"/>
      <c r="STO269" s="0"/>
      <c r="STP269" s="0"/>
      <c r="STQ269" s="0"/>
      <c r="STR269" s="0"/>
      <c r="STS269" s="0"/>
      <c r="STT269" s="0"/>
      <c r="STU269" s="0"/>
      <c r="STV269" s="0"/>
      <c r="STW269" s="0"/>
      <c r="STX269" s="0"/>
      <c r="STY269" s="0"/>
      <c r="STZ269" s="0"/>
      <c r="SUA269" s="0"/>
      <c r="SUB269" s="0"/>
      <c r="SUC269" s="0"/>
      <c r="SUD269" s="0"/>
      <c r="SUE269" s="0"/>
      <c r="SUF269" s="0"/>
      <c r="SUG269" s="0"/>
      <c r="SUH269" s="0"/>
      <c r="SUI269" s="0"/>
      <c r="SUJ269" s="0"/>
      <c r="SUK269" s="0"/>
      <c r="SUL269" s="0"/>
      <c r="SUM269" s="0"/>
      <c r="SUN269" s="0"/>
      <c r="SUO269" s="0"/>
      <c r="SUP269" s="0"/>
      <c r="SUQ269" s="0"/>
      <c r="SUR269" s="0"/>
      <c r="SUS269" s="0"/>
      <c r="SUT269" s="0"/>
      <c r="SUU269" s="0"/>
      <c r="SUV269" s="0"/>
      <c r="SUW269" s="0"/>
      <c r="SUX269" s="0"/>
      <c r="SUY269" s="0"/>
      <c r="SUZ269" s="0"/>
      <c r="SVA269" s="0"/>
      <c r="SVB269" s="0"/>
      <c r="SVC269" s="0"/>
      <c r="SVD269" s="0"/>
      <c r="SVE269" s="0"/>
      <c r="SVF269" s="0"/>
      <c r="SVG269" s="0"/>
      <c r="SVH269" s="0"/>
      <c r="SVI269" s="0"/>
      <c r="SVJ269" s="0"/>
      <c r="SVK269" s="0"/>
      <c r="SVL269" s="0"/>
      <c r="SVM269" s="0"/>
      <c r="SVN269" s="0"/>
      <c r="SVO269" s="0"/>
      <c r="SVP269" s="0"/>
      <c r="SVQ269" s="0"/>
      <c r="SVR269" s="0"/>
      <c r="SVS269" s="0"/>
      <c r="SVT269" s="0"/>
      <c r="SVU269" s="0"/>
      <c r="SVV269" s="0"/>
      <c r="SVW269" s="0"/>
      <c r="SVX269" s="0"/>
      <c r="SVY269" s="0"/>
      <c r="SVZ269" s="0"/>
      <c r="SWA269" s="0"/>
      <c r="SWB269" s="0"/>
      <c r="SWC269" s="0"/>
      <c r="SWD269" s="0"/>
      <c r="SWE269" s="0"/>
      <c r="SWF269" s="0"/>
      <c r="SWG269" s="0"/>
      <c r="SWH269" s="0"/>
      <c r="SWI269" s="0"/>
      <c r="SWJ269" s="0"/>
      <c r="SWK269" s="0"/>
      <c r="SWL269" s="0"/>
      <c r="SWM269" s="0"/>
      <c r="SWN269" s="0"/>
      <c r="SWO269" s="0"/>
      <c r="SWP269" s="0"/>
      <c r="SWQ269" s="0"/>
      <c r="SWR269" s="0"/>
      <c r="SWS269" s="0"/>
      <c r="SWT269" s="0"/>
      <c r="SWU269" s="0"/>
      <c r="SWV269" s="0"/>
      <c r="SWW269" s="0"/>
      <c r="SWX269" s="0"/>
      <c r="SWY269" s="0"/>
      <c r="SWZ269" s="0"/>
      <c r="SXA269" s="0"/>
      <c r="SXB269" s="0"/>
      <c r="SXC269" s="0"/>
      <c r="SXD269" s="0"/>
      <c r="SXE269" s="0"/>
      <c r="SXF269" s="0"/>
      <c r="SXG269" s="0"/>
      <c r="SXH269" s="0"/>
      <c r="SXI269" s="0"/>
      <c r="SXJ269" s="0"/>
      <c r="SXK269" s="0"/>
      <c r="SXL269" s="0"/>
      <c r="SXM269" s="0"/>
      <c r="SXN269" s="0"/>
      <c r="SXO269" s="0"/>
      <c r="SXP269" s="0"/>
      <c r="SXQ269" s="0"/>
      <c r="SXR269" s="0"/>
      <c r="SXS269" s="0"/>
      <c r="SXT269" s="0"/>
      <c r="SXU269" s="0"/>
      <c r="SXV269" s="0"/>
      <c r="SXW269" s="0"/>
      <c r="SXX269" s="0"/>
      <c r="SXY269" s="0"/>
      <c r="SXZ269" s="0"/>
      <c r="SYA269" s="0"/>
      <c r="SYB269" s="0"/>
      <c r="SYC269" s="0"/>
      <c r="SYD269" s="0"/>
      <c r="SYE269" s="0"/>
      <c r="SYF269" s="0"/>
      <c r="SYG269" s="0"/>
      <c r="SYH269" s="0"/>
      <c r="SYI269" s="0"/>
      <c r="SYJ269" s="0"/>
      <c r="SYK269" s="0"/>
      <c r="SYL269" s="0"/>
      <c r="SYM269" s="0"/>
      <c r="SYN269" s="0"/>
      <c r="SYO269" s="0"/>
      <c r="SYP269" s="0"/>
      <c r="SYQ269" s="0"/>
      <c r="SYR269" s="0"/>
      <c r="SYS269" s="0"/>
      <c r="SYT269" s="0"/>
      <c r="SYU269" s="0"/>
      <c r="SYV269" s="0"/>
      <c r="SYW269" s="0"/>
      <c r="SYX269" s="0"/>
      <c r="SYY269" s="0"/>
      <c r="SYZ269" s="0"/>
      <c r="SZA269" s="0"/>
      <c r="SZB269" s="0"/>
      <c r="SZC269" s="0"/>
      <c r="SZD269" s="0"/>
      <c r="SZE269" s="0"/>
      <c r="SZF269" s="0"/>
      <c r="SZG269" s="0"/>
      <c r="SZH269" s="0"/>
      <c r="SZI269" s="0"/>
      <c r="SZJ269" s="0"/>
      <c r="SZK269" s="0"/>
      <c r="SZL269" s="0"/>
      <c r="SZM269" s="0"/>
      <c r="SZN269" s="0"/>
      <c r="SZO269" s="0"/>
      <c r="SZP269" s="0"/>
      <c r="SZQ269" s="0"/>
      <c r="SZR269" s="0"/>
      <c r="SZS269" s="0"/>
      <c r="SZT269" s="0"/>
      <c r="SZU269" s="0"/>
      <c r="SZV269" s="0"/>
      <c r="SZW269" s="0"/>
      <c r="SZX269" s="0"/>
      <c r="SZY269" s="0"/>
      <c r="SZZ269" s="0"/>
      <c r="TAA269" s="0"/>
      <c r="TAB269" s="0"/>
      <c r="TAC269" s="0"/>
      <c r="TAD269" s="0"/>
      <c r="TAE269" s="0"/>
      <c r="TAF269" s="0"/>
      <c r="TAG269" s="0"/>
      <c r="TAH269" s="0"/>
      <c r="TAI269" s="0"/>
      <c r="TAJ269" s="0"/>
      <c r="TAK269" s="0"/>
      <c r="TAL269" s="0"/>
      <c r="TAM269" s="0"/>
      <c r="TAN269" s="0"/>
      <c r="TAO269" s="0"/>
      <c r="TAP269" s="0"/>
      <c r="TAQ269" s="0"/>
      <c r="TAR269" s="0"/>
      <c r="TAS269" s="0"/>
      <c r="TAT269" s="0"/>
      <c r="TAU269" s="0"/>
      <c r="TAV269" s="0"/>
      <c r="TAW269" s="0"/>
      <c r="TAX269" s="0"/>
      <c r="TAY269" s="0"/>
      <c r="TAZ269" s="0"/>
      <c r="TBA269" s="0"/>
      <c r="TBB269" s="0"/>
      <c r="TBC269" s="0"/>
      <c r="TBD269" s="0"/>
      <c r="TBE269" s="0"/>
      <c r="TBF269" s="0"/>
      <c r="TBG269" s="0"/>
      <c r="TBH269" s="0"/>
      <c r="TBI269" s="0"/>
      <c r="TBJ269" s="0"/>
      <c r="TBK269" s="0"/>
      <c r="TBL269" s="0"/>
      <c r="TBM269" s="0"/>
      <c r="TBN269" s="0"/>
      <c r="TBO269" s="0"/>
      <c r="TBP269" s="0"/>
      <c r="TBQ269" s="0"/>
      <c r="TBR269" s="0"/>
      <c r="TBS269" s="0"/>
      <c r="TBT269" s="0"/>
      <c r="TBU269" s="0"/>
      <c r="TBV269" s="0"/>
      <c r="TBW269" s="0"/>
      <c r="TBX269" s="0"/>
      <c r="TBY269" s="0"/>
      <c r="TBZ269" s="0"/>
      <c r="TCA269" s="0"/>
      <c r="TCB269" s="0"/>
      <c r="TCC269" s="0"/>
      <c r="TCD269" s="0"/>
      <c r="TCE269" s="0"/>
      <c r="TCF269" s="0"/>
      <c r="TCG269" s="0"/>
      <c r="TCH269" s="0"/>
      <c r="TCI269" s="0"/>
      <c r="TCJ269" s="0"/>
      <c r="TCK269" s="0"/>
      <c r="TCL269" s="0"/>
      <c r="TCM269" s="0"/>
      <c r="TCN269" s="0"/>
      <c r="TCO269" s="0"/>
      <c r="TCP269" s="0"/>
      <c r="TCQ269" s="0"/>
      <c r="TCR269" s="0"/>
      <c r="TCS269" s="0"/>
      <c r="TCT269" s="0"/>
      <c r="TCU269" s="0"/>
      <c r="TCV269" s="0"/>
      <c r="TCW269" s="0"/>
      <c r="TCX269" s="0"/>
      <c r="TCY269" s="0"/>
      <c r="TCZ269" s="0"/>
      <c r="TDA269" s="0"/>
      <c r="TDB269" s="0"/>
      <c r="TDC269" s="0"/>
      <c r="TDD269" s="0"/>
      <c r="TDE269" s="0"/>
      <c r="TDF269" s="0"/>
      <c r="TDG269" s="0"/>
      <c r="TDH269" s="0"/>
      <c r="TDI269" s="0"/>
      <c r="TDJ269" s="0"/>
      <c r="TDK269" s="0"/>
      <c r="TDL269" s="0"/>
      <c r="TDM269" s="0"/>
      <c r="TDN269" s="0"/>
      <c r="TDO269" s="0"/>
      <c r="TDP269" s="0"/>
      <c r="TDQ269" s="0"/>
      <c r="TDR269" s="0"/>
      <c r="TDS269" s="0"/>
      <c r="TDT269" s="0"/>
      <c r="TDU269" s="0"/>
      <c r="TDV269" s="0"/>
      <c r="TDW269" s="0"/>
      <c r="TDX269" s="0"/>
      <c r="TDY269" s="0"/>
      <c r="TDZ269" s="0"/>
      <c r="TEA269" s="0"/>
      <c r="TEB269" s="0"/>
      <c r="TEC269" s="0"/>
      <c r="TED269" s="0"/>
      <c r="TEE269" s="0"/>
      <c r="TEF269" s="0"/>
      <c r="TEG269" s="0"/>
      <c r="TEH269" s="0"/>
      <c r="TEI269" s="0"/>
      <c r="TEJ269" s="0"/>
      <c r="TEK269" s="0"/>
      <c r="TEL269" s="0"/>
      <c r="TEM269" s="0"/>
      <c r="TEN269" s="0"/>
      <c r="TEO269" s="0"/>
      <c r="TEP269" s="0"/>
      <c r="TEQ269" s="0"/>
      <c r="TER269" s="0"/>
      <c r="TES269" s="0"/>
      <c r="TET269" s="0"/>
      <c r="TEU269" s="0"/>
      <c r="TEV269" s="0"/>
      <c r="TEW269" s="0"/>
      <c r="TEX269" s="0"/>
      <c r="TEY269" s="0"/>
      <c r="TEZ269" s="0"/>
      <c r="TFA269" s="0"/>
      <c r="TFB269" s="0"/>
      <c r="TFC269" s="0"/>
      <c r="TFD269" s="0"/>
      <c r="TFE269" s="0"/>
      <c r="TFF269" s="0"/>
      <c r="TFG269" s="0"/>
      <c r="TFH269" s="0"/>
      <c r="TFI269" s="0"/>
      <c r="TFJ269" s="0"/>
      <c r="TFK269" s="0"/>
      <c r="TFL269" s="0"/>
      <c r="TFM269" s="0"/>
      <c r="TFN269" s="0"/>
      <c r="TFO269" s="0"/>
      <c r="TFP269" s="0"/>
      <c r="TFQ269" s="0"/>
      <c r="TFR269" s="0"/>
      <c r="TFS269" s="0"/>
      <c r="TFT269" s="0"/>
      <c r="TFU269" s="0"/>
      <c r="TFV269" s="0"/>
      <c r="TFW269" s="0"/>
      <c r="TFX269" s="0"/>
      <c r="TFY269" s="0"/>
      <c r="TFZ269" s="0"/>
      <c r="TGA269" s="0"/>
      <c r="TGB269" s="0"/>
      <c r="TGC269" s="0"/>
      <c r="TGD269" s="0"/>
      <c r="TGE269" s="0"/>
      <c r="TGF269" s="0"/>
      <c r="TGG269" s="0"/>
      <c r="TGH269" s="0"/>
      <c r="TGI269" s="0"/>
      <c r="TGJ269" s="0"/>
      <c r="TGK269" s="0"/>
      <c r="TGL269" s="0"/>
      <c r="TGM269" s="0"/>
      <c r="TGN269" s="0"/>
      <c r="TGO269" s="0"/>
      <c r="TGP269" s="0"/>
      <c r="TGQ269" s="0"/>
      <c r="TGR269" s="0"/>
      <c r="TGS269" s="0"/>
      <c r="TGT269" s="0"/>
      <c r="TGU269" s="0"/>
      <c r="TGV269" s="0"/>
      <c r="TGW269" s="0"/>
      <c r="TGX269" s="0"/>
      <c r="TGY269" s="0"/>
      <c r="TGZ269" s="0"/>
      <c r="THA269" s="0"/>
      <c r="THB269" s="0"/>
      <c r="THC269" s="0"/>
      <c r="THD269" s="0"/>
      <c r="THE269" s="0"/>
      <c r="THF269" s="0"/>
      <c r="THG269" s="0"/>
      <c r="THH269" s="0"/>
      <c r="THI269" s="0"/>
      <c r="THJ269" s="0"/>
      <c r="THK269" s="0"/>
      <c r="THL269" s="0"/>
      <c r="THM269" s="0"/>
      <c r="THN269" s="0"/>
      <c r="THO269" s="0"/>
      <c r="THP269" s="0"/>
      <c r="THQ269" s="0"/>
      <c r="THR269" s="0"/>
      <c r="THS269" s="0"/>
      <c r="THT269" s="0"/>
      <c r="THU269" s="0"/>
      <c r="THV269" s="0"/>
      <c r="THW269" s="0"/>
      <c r="THX269" s="0"/>
      <c r="THY269" s="0"/>
      <c r="THZ269" s="0"/>
      <c r="TIA269" s="0"/>
      <c r="TIB269" s="0"/>
      <c r="TIC269" s="0"/>
      <c r="TID269" s="0"/>
      <c r="TIE269" s="0"/>
      <c r="TIF269" s="0"/>
      <c r="TIG269" s="0"/>
      <c r="TIH269" s="0"/>
      <c r="TII269" s="0"/>
      <c r="TIJ269" s="0"/>
      <c r="TIK269" s="0"/>
      <c r="TIL269" s="0"/>
      <c r="TIM269" s="0"/>
      <c r="TIN269" s="0"/>
      <c r="TIO269" s="0"/>
      <c r="TIP269" s="0"/>
      <c r="TIQ269" s="0"/>
      <c r="TIR269" s="0"/>
      <c r="TIS269" s="0"/>
      <c r="TIT269" s="0"/>
      <c r="TIU269" s="0"/>
      <c r="TIV269" s="0"/>
      <c r="TIW269" s="0"/>
      <c r="TIX269" s="0"/>
      <c r="TIY269" s="0"/>
      <c r="TIZ269" s="0"/>
      <c r="TJA269" s="0"/>
      <c r="TJB269" s="0"/>
      <c r="TJC269" s="0"/>
      <c r="TJD269" s="0"/>
      <c r="TJE269" s="0"/>
      <c r="TJF269" s="0"/>
      <c r="TJG269" s="0"/>
      <c r="TJH269" s="0"/>
      <c r="TJI269" s="0"/>
      <c r="TJJ269" s="0"/>
      <c r="TJK269" s="0"/>
      <c r="TJL269" s="0"/>
      <c r="TJM269" s="0"/>
      <c r="TJN269" s="0"/>
      <c r="TJO269" s="0"/>
      <c r="TJP269" s="0"/>
      <c r="TJQ269" s="0"/>
      <c r="TJR269" s="0"/>
      <c r="TJS269" s="0"/>
      <c r="TJT269" s="0"/>
      <c r="TJU269" s="0"/>
      <c r="TJV269" s="0"/>
      <c r="TJW269" s="0"/>
      <c r="TJX269" s="0"/>
      <c r="TJY269" s="0"/>
      <c r="TJZ269" s="0"/>
      <c r="TKA269" s="0"/>
      <c r="TKB269" s="0"/>
      <c r="TKC269" s="0"/>
      <c r="TKD269" s="0"/>
      <c r="TKE269" s="0"/>
      <c r="TKF269" s="0"/>
      <c r="TKG269" s="0"/>
      <c r="TKH269" s="0"/>
      <c r="TKI269" s="0"/>
      <c r="TKJ269" s="0"/>
      <c r="TKK269" s="0"/>
      <c r="TKL269" s="0"/>
      <c r="TKM269" s="0"/>
      <c r="TKN269" s="0"/>
      <c r="TKO269" s="0"/>
      <c r="TKP269" s="0"/>
      <c r="TKQ269" s="0"/>
      <c r="TKR269" s="0"/>
      <c r="TKS269" s="0"/>
      <c r="TKT269" s="0"/>
      <c r="TKU269" s="0"/>
      <c r="TKV269" s="0"/>
      <c r="TKW269" s="0"/>
      <c r="TKX269" s="0"/>
      <c r="TKY269" s="0"/>
      <c r="TKZ269" s="0"/>
      <c r="TLA269" s="0"/>
      <c r="TLB269" s="0"/>
      <c r="TLC269" s="0"/>
      <c r="TLD269" s="0"/>
      <c r="TLE269" s="0"/>
      <c r="TLF269" s="0"/>
      <c r="TLG269" s="0"/>
      <c r="TLH269" s="0"/>
      <c r="TLI269" s="0"/>
      <c r="TLJ269" s="0"/>
      <c r="TLK269" s="0"/>
      <c r="TLL269" s="0"/>
      <c r="TLM269" s="0"/>
      <c r="TLN269" s="0"/>
      <c r="TLO269" s="0"/>
      <c r="TLP269" s="0"/>
      <c r="TLQ269" s="0"/>
      <c r="TLR269" s="0"/>
      <c r="TLS269" s="0"/>
      <c r="TLT269" s="0"/>
      <c r="TLU269" s="0"/>
      <c r="TLV269" s="0"/>
      <c r="TLW269" s="0"/>
      <c r="TLX269" s="0"/>
      <c r="TLY269" s="0"/>
      <c r="TLZ269" s="0"/>
      <c r="TMA269" s="0"/>
      <c r="TMB269" s="0"/>
      <c r="TMC269" s="0"/>
      <c r="TMD269" s="0"/>
      <c r="TME269" s="0"/>
      <c r="TMF269" s="0"/>
      <c r="TMG269" s="0"/>
      <c r="TMH269" s="0"/>
      <c r="TMI269" s="0"/>
      <c r="TMJ269" s="0"/>
      <c r="TMK269" s="0"/>
      <c r="TML269" s="0"/>
      <c r="TMM269" s="0"/>
      <c r="TMN269" s="0"/>
      <c r="TMO269" s="0"/>
      <c r="TMP269" s="0"/>
      <c r="TMQ269" s="0"/>
      <c r="TMR269" s="0"/>
      <c r="TMS269" s="0"/>
      <c r="TMT269" s="0"/>
      <c r="TMU269" s="0"/>
      <c r="TMV269" s="0"/>
      <c r="TMW269" s="0"/>
      <c r="TMX269" s="0"/>
      <c r="TMY269" s="0"/>
      <c r="TMZ269" s="0"/>
      <c r="TNA269" s="0"/>
      <c r="TNB269" s="0"/>
      <c r="TNC269" s="0"/>
      <c r="TND269" s="0"/>
      <c r="TNE269" s="0"/>
      <c r="TNF269" s="0"/>
      <c r="TNG269" s="0"/>
      <c r="TNH269" s="0"/>
      <c r="TNI269" s="0"/>
      <c r="TNJ269" s="0"/>
      <c r="TNK269" s="0"/>
      <c r="TNL269" s="0"/>
      <c r="TNM269" s="0"/>
      <c r="TNN269" s="0"/>
      <c r="TNO269" s="0"/>
      <c r="TNP269" s="0"/>
      <c r="TNQ269" s="0"/>
      <c r="TNR269" s="0"/>
      <c r="TNS269" s="0"/>
      <c r="TNT269" s="0"/>
      <c r="TNU269" s="0"/>
      <c r="TNV269" s="0"/>
      <c r="TNW269" s="0"/>
      <c r="TNX269" s="0"/>
      <c r="TNY269" s="0"/>
      <c r="TNZ269" s="0"/>
      <c r="TOA269" s="0"/>
      <c r="TOB269" s="0"/>
      <c r="TOC269" s="0"/>
      <c r="TOD269" s="0"/>
      <c r="TOE269" s="0"/>
      <c r="TOF269" s="0"/>
      <c r="TOG269" s="0"/>
      <c r="TOH269" s="0"/>
      <c r="TOI269" s="0"/>
      <c r="TOJ269" s="0"/>
      <c r="TOK269" s="0"/>
      <c r="TOL269" s="0"/>
      <c r="TOM269" s="0"/>
      <c r="TON269" s="0"/>
      <c r="TOO269" s="0"/>
      <c r="TOP269" s="0"/>
      <c r="TOQ269" s="0"/>
      <c r="TOR269" s="0"/>
      <c r="TOS269" s="0"/>
      <c r="TOT269" s="0"/>
      <c r="TOU269" s="0"/>
      <c r="TOV269" s="0"/>
      <c r="TOW269" s="0"/>
      <c r="TOX269" s="0"/>
      <c r="TOY269" s="0"/>
      <c r="TOZ269" s="0"/>
      <c r="TPA269" s="0"/>
      <c r="TPB269" s="0"/>
      <c r="TPC269" s="0"/>
      <c r="TPD269" s="0"/>
      <c r="TPE269" s="0"/>
      <c r="TPF269" s="0"/>
      <c r="TPG269" s="0"/>
      <c r="TPH269" s="0"/>
      <c r="TPI269" s="0"/>
      <c r="TPJ269" s="0"/>
      <c r="TPK269" s="0"/>
      <c r="TPL269" s="0"/>
      <c r="TPM269" s="0"/>
      <c r="TPN269" s="0"/>
      <c r="TPO269" s="0"/>
      <c r="TPP269" s="0"/>
      <c r="TPQ269" s="0"/>
      <c r="TPR269" s="0"/>
      <c r="TPS269" s="0"/>
      <c r="TPT269" s="0"/>
      <c r="TPU269" s="0"/>
      <c r="TPV269" s="0"/>
      <c r="TPW269" s="0"/>
      <c r="TPX269" s="0"/>
      <c r="TPY269" s="0"/>
      <c r="TPZ269" s="0"/>
      <c r="TQA269" s="0"/>
      <c r="TQB269" s="0"/>
      <c r="TQC269" s="0"/>
      <c r="TQD269" s="0"/>
      <c r="TQE269" s="0"/>
      <c r="TQF269" s="0"/>
      <c r="TQG269" s="0"/>
      <c r="TQH269" s="0"/>
      <c r="TQI269" s="0"/>
      <c r="TQJ269" s="0"/>
      <c r="TQK269" s="0"/>
      <c r="TQL269" s="0"/>
      <c r="TQM269" s="0"/>
      <c r="TQN269" s="0"/>
      <c r="TQO269" s="0"/>
      <c r="TQP269" s="0"/>
      <c r="TQQ269" s="0"/>
      <c r="TQR269" s="0"/>
      <c r="TQS269" s="0"/>
      <c r="TQT269" s="0"/>
      <c r="TQU269" s="0"/>
      <c r="TQV269" s="0"/>
      <c r="TQW269" s="0"/>
      <c r="TQX269" s="0"/>
      <c r="TQY269" s="0"/>
      <c r="TQZ269" s="0"/>
      <c r="TRA269" s="0"/>
      <c r="TRB269" s="0"/>
      <c r="TRC269" s="0"/>
      <c r="TRD269" s="0"/>
      <c r="TRE269" s="0"/>
      <c r="TRF269" s="0"/>
      <c r="TRG269" s="0"/>
      <c r="TRH269" s="0"/>
      <c r="TRI269" s="0"/>
      <c r="TRJ269" s="0"/>
      <c r="TRK269" s="0"/>
      <c r="TRL269" s="0"/>
      <c r="TRM269" s="0"/>
      <c r="TRN269" s="0"/>
      <c r="TRO269" s="0"/>
      <c r="TRP269" s="0"/>
      <c r="TRQ269" s="0"/>
      <c r="TRR269" s="0"/>
      <c r="TRS269" s="0"/>
      <c r="TRT269" s="0"/>
      <c r="TRU269" s="0"/>
      <c r="TRV269" s="0"/>
      <c r="TRW269" s="0"/>
      <c r="TRX269" s="0"/>
      <c r="TRY269" s="0"/>
      <c r="TRZ269" s="0"/>
      <c r="TSA269" s="0"/>
      <c r="TSB269" s="0"/>
      <c r="TSC269" s="0"/>
      <c r="TSD269" s="0"/>
      <c r="TSE269" s="0"/>
      <c r="TSF269" s="0"/>
      <c r="TSG269" s="0"/>
      <c r="TSH269" s="0"/>
      <c r="TSI269" s="0"/>
      <c r="TSJ269" s="0"/>
      <c r="TSK269" s="0"/>
      <c r="TSL269" s="0"/>
      <c r="TSM269" s="0"/>
      <c r="TSN269" s="0"/>
      <c r="TSO269" s="0"/>
      <c r="TSP269" s="0"/>
      <c r="TSQ269" s="0"/>
      <c r="TSR269" s="0"/>
      <c r="TSS269" s="0"/>
      <c r="TST269" s="0"/>
      <c r="TSU269" s="0"/>
      <c r="TSV269" s="0"/>
      <c r="TSW269" s="0"/>
      <c r="TSX269" s="0"/>
      <c r="TSY269" s="0"/>
      <c r="TSZ269" s="0"/>
      <c r="TTA269" s="0"/>
      <c r="TTB269" s="0"/>
      <c r="TTC269" s="0"/>
      <c r="TTD269" s="0"/>
      <c r="TTE269" s="0"/>
      <c r="TTF269" s="0"/>
      <c r="TTG269" s="0"/>
      <c r="TTH269" s="0"/>
      <c r="TTI269" s="0"/>
      <c r="TTJ269" s="0"/>
      <c r="TTK269" s="0"/>
      <c r="TTL269" s="0"/>
      <c r="TTM269" s="0"/>
      <c r="TTN269" s="0"/>
      <c r="TTO269" s="0"/>
      <c r="TTP269" s="0"/>
      <c r="TTQ269" s="0"/>
      <c r="TTR269" s="0"/>
      <c r="TTS269" s="0"/>
      <c r="TTT269" s="0"/>
      <c r="TTU269" s="0"/>
      <c r="TTV269" s="0"/>
      <c r="TTW269" s="0"/>
      <c r="TTX269" s="0"/>
      <c r="TTY269" s="0"/>
      <c r="TTZ269" s="0"/>
      <c r="TUA269" s="0"/>
      <c r="TUB269" s="0"/>
      <c r="TUC269" s="0"/>
      <c r="TUD269" s="0"/>
      <c r="TUE269" s="0"/>
      <c r="TUF269" s="0"/>
      <c r="TUG269" s="0"/>
      <c r="TUH269" s="0"/>
      <c r="TUI269" s="0"/>
      <c r="TUJ269" s="0"/>
      <c r="TUK269" s="0"/>
      <c r="TUL269" s="0"/>
      <c r="TUM269" s="0"/>
      <c r="TUN269" s="0"/>
      <c r="TUO269" s="0"/>
      <c r="TUP269" s="0"/>
      <c r="TUQ269" s="0"/>
      <c r="TUR269" s="0"/>
      <c r="TUS269" s="0"/>
      <c r="TUT269" s="0"/>
      <c r="TUU269" s="0"/>
      <c r="TUV269" s="0"/>
      <c r="TUW269" s="0"/>
      <c r="TUX269" s="0"/>
      <c r="TUY269" s="0"/>
      <c r="TUZ269" s="0"/>
      <c r="TVA269" s="0"/>
      <c r="TVB269" s="0"/>
      <c r="TVC269" s="0"/>
      <c r="TVD269" s="0"/>
      <c r="TVE269" s="0"/>
      <c r="TVF269" s="0"/>
      <c r="TVG269" s="0"/>
      <c r="TVH269" s="0"/>
      <c r="TVI269" s="0"/>
      <c r="TVJ269" s="0"/>
      <c r="TVK269" s="0"/>
      <c r="TVL269" s="0"/>
      <c r="TVM269" s="0"/>
      <c r="TVN269" s="0"/>
      <c r="TVO269" s="0"/>
      <c r="TVP269" s="0"/>
      <c r="TVQ269" s="0"/>
      <c r="TVR269" s="0"/>
      <c r="TVS269" s="0"/>
      <c r="TVT269" s="0"/>
      <c r="TVU269" s="0"/>
      <c r="TVV269" s="0"/>
      <c r="TVW269" s="0"/>
      <c r="TVX269" s="0"/>
      <c r="TVY269" s="0"/>
      <c r="TVZ269" s="0"/>
      <c r="TWA269" s="0"/>
      <c r="TWB269" s="0"/>
      <c r="TWC269" s="0"/>
      <c r="TWD269" s="0"/>
      <c r="TWE269" s="0"/>
      <c r="TWF269" s="0"/>
      <c r="TWG269" s="0"/>
      <c r="TWH269" s="0"/>
      <c r="TWI269" s="0"/>
      <c r="TWJ269" s="0"/>
      <c r="TWK269" s="0"/>
      <c r="TWL269" s="0"/>
      <c r="TWM269" s="0"/>
      <c r="TWN269" s="0"/>
      <c r="TWO269" s="0"/>
      <c r="TWP269" s="0"/>
      <c r="TWQ269" s="0"/>
      <c r="TWR269" s="0"/>
      <c r="TWS269" s="0"/>
      <c r="TWT269" s="0"/>
      <c r="TWU269" s="0"/>
      <c r="TWV269" s="0"/>
      <c r="TWW269" s="0"/>
      <c r="TWX269" s="0"/>
      <c r="TWY269" s="0"/>
      <c r="TWZ269" s="0"/>
      <c r="TXA269" s="0"/>
      <c r="TXB269" s="0"/>
      <c r="TXC269" s="0"/>
      <c r="TXD269" s="0"/>
      <c r="TXE269" s="0"/>
      <c r="TXF269" s="0"/>
      <c r="TXG269" s="0"/>
      <c r="TXH269" s="0"/>
      <c r="TXI269" s="0"/>
      <c r="TXJ269" s="0"/>
      <c r="TXK269" s="0"/>
      <c r="TXL269" s="0"/>
      <c r="TXM269" s="0"/>
      <c r="TXN269" s="0"/>
      <c r="TXO269" s="0"/>
      <c r="TXP269" s="0"/>
      <c r="TXQ269" s="0"/>
      <c r="TXR269" s="0"/>
      <c r="TXS269" s="0"/>
      <c r="TXT269" s="0"/>
      <c r="TXU269" s="0"/>
      <c r="TXV269" s="0"/>
      <c r="TXW269" s="0"/>
      <c r="TXX269" s="0"/>
      <c r="TXY269" s="0"/>
      <c r="TXZ269" s="0"/>
      <c r="TYA269" s="0"/>
      <c r="TYB269" s="0"/>
      <c r="TYC269" s="0"/>
      <c r="TYD269" s="0"/>
      <c r="TYE269" s="0"/>
      <c r="TYF269" s="0"/>
      <c r="TYG269" s="0"/>
      <c r="TYH269" s="0"/>
      <c r="TYI269" s="0"/>
      <c r="TYJ269" s="0"/>
      <c r="TYK269" s="0"/>
      <c r="TYL269" s="0"/>
      <c r="TYM269" s="0"/>
      <c r="TYN269" s="0"/>
      <c r="TYO269" s="0"/>
      <c r="TYP269" s="0"/>
      <c r="TYQ269" s="0"/>
      <c r="TYR269" s="0"/>
      <c r="TYS269" s="0"/>
      <c r="TYT269" s="0"/>
      <c r="TYU269" s="0"/>
      <c r="TYV269" s="0"/>
      <c r="TYW269" s="0"/>
      <c r="TYX269" s="0"/>
      <c r="TYY269" s="0"/>
      <c r="TYZ269" s="0"/>
      <c r="TZA269" s="0"/>
      <c r="TZB269" s="0"/>
      <c r="TZC269" s="0"/>
      <c r="TZD269" s="0"/>
      <c r="TZE269" s="0"/>
      <c r="TZF269" s="0"/>
      <c r="TZG269" s="0"/>
      <c r="TZH269" s="0"/>
      <c r="TZI269" s="0"/>
      <c r="TZJ269" s="0"/>
      <c r="TZK269" s="0"/>
      <c r="TZL269" s="0"/>
      <c r="TZM269" s="0"/>
      <c r="TZN269" s="0"/>
      <c r="TZO269" s="0"/>
      <c r="TZP269" s="0"/>
      <c r="TZQ269" s="0"/>
      <c r="TZR269" s="0"/>
      <c r="TZS269" s="0"/>
      <c r="TZT269" s="0"/>
      <c r="TZU269" s="0"/>
      <c r="TZV269" s="0"/>
      <c r="TZW269" s="0"/>
      <c r="TZX269" s="0"/>
      <c r="TZY269" s="0"/>
      <c r="TZZ269" s="0"/>
      <c r="UAA269" s="0"/>
      <c r="UAB269" s="0"/>
      <c r="UAC269" s="0"/>
      <c r="UAD269" s="0"/>
      <c r="UAE269" s="0"/>
      <c r="UAF269" s="0"/>
      <c r="UAG269" s="0"/>
      <c r="UAH269" s="0"/>
      <c r="UAI269" s="0"/>
      <c r="UAJ269" s="0"/>
      <c r="UAK269" s="0"/>
      <c r="UAL269" s="0"/>
      <c r="UAM269" s="0"/>
      <c r="UAN269" s="0"/>
      <c r="UAO269" s="0"/>
      <c r="UAP269" s="0"/>
      <c r="UAQ269" s="0"/>
      <c r="UAR269" s="0"/>
      <c r="UAS269" s="0"/>
      <c r="UAT269" s="0"/>
      <c r="UAU269" s="0"/>
      <c r="UAV269" s="0"/>
      <c r="UAW269" s="0"/>
      <c r="UAX269" s="0"/>
      <c r="UAY269" s="0"/>
      <c r="UAZ269" s="0"/>
      <c r="UBA269" s="0"/>
      <c r="UBB269" s="0"/>
      <c r="UBC269" s="0"/>
      <c r="UBD269" s="0"/>
      <c r="UBE269" s="0"/>
      <c r="UBF269" s="0"/>
      <c r="UBG269" s="0"/>
      <c r="UBH269" s="0"/>
      <c r="UBI269" s="0"/>
      <c r="UBJ269" s="0"/>
      <c r="UBK269" s="0"/>
      <c r="UBL269" s="0"/>
      <c r="UBM269" s="0"/>
      <c r="UBN269" s="0"/>
      <c r="UBO269" s="0"/>
      <c r="UBP269" s="0"/>
      <c r="UBQ269" s="0"/>
      <c r="UBR269" s="0"/>
      <c r="UBS269" s="0"/>
      <c r="UBT269" s="0"/>
      <c r="UBU269" s="0"/>
      <c r="UBV269" s="0"/>
      <c r="UBW269" s="0"/>
      <c r="UBX269" s="0"/>
      <c r="UBY269" s="0"/>
      <c r="UBZ269" s="0"/>
      <c r="UCA269" s="0"/>
      <c r="UCB269" s="0"/>
      <c r="UCC269" s="0"/>
      <c r="UCD269" s="0"/>
      <c r="UCE269" s="0"/>
      <c r="UCF269" s="0"/>
      <c r="UCG269" s="0"/>
      <c r="UCH269" s="0"/>
      <c r="UCI269" s="0"/>
      <c r="UCJ269" s="0"/>
      <c r="UCK269" s="0"/>
      <c r="UCL269" s="0"/>
      <c r="UCM269" s="0"/>
      <c r="UCN269" s="0"/>
      <c r="UCO269" s="0"/>
      <c r="UCP269" s="0"/>
      <c r="UCQ269" s="0"/>
      <c r="UCR269" s="0"/>
      <c r="UCS269" s="0"/>
      <c r="UCT269" s="0"/>
      <c r="UCU269" s="0"/>
      <c r="UCV269" s="0"/>
      <c r="UCW269" s="0"/>
      <c r="UCX269" s="0"/>
      <c r="UCY269" s="0"/>
      <c r="UCZ269" s="0"/>
      <c r="UDA269" s="0"/>
      <c r="UDB269" s="0"/>
      <c r="UDC269" s="0"/>
      <c r="UDD269" s="0"/>
      <c r="UDE269" s="0"/>
      <c r="UDF269" s="0"/>
      <c r="UDG269" s="0"/>
      <c r="UDH269" s="0"/>
      <c r="UDI269" s="0"/>
      <c r="UDJ269" s="0"/>
      <c r="UDK269" s="0"/>
      <c r="UDL269" s="0"/>
      <c r="UDM269" s="0"/>
      <c r="UDN269" s="0"/>
      <c r="UDO269" s="0"/>
      <c r="UDP269" s="0"/>
      <c r="UDQ269" s="0"/>
      <c r="UDR269" s="0"/>
      <c r="UDS269" s="0"/>
      <c r="UDT269" s="0"/>
      <c r="UDU269" s="0"/>
      <c r="UDV269" s="0"/>
      <c r="UDW269" s="0"/>
      <c r="UDX269" s="0"/>
      <c r="UDY269" s="0"/>
      <c r="UDZ269" s="0"/>
      <c r="UEA269" s="0"/>
      <c r="UEB269" s="0"/>
      <c r="UEC269" s="0"/>
      <c r="UED269" s="0"/>
      <c r="UEE269" s="0"/>
      <c r="UEF269" s="0"/>
      <c r="UEG269" s="0"/>
      <c r="UEH269" s="0"/>
      <c r="UEI269" s="0"/>
      <c r="UEJ269" s="0"/>
      <c r="UEK269" s="0"/>
      <c r="UEL269" s="0"/>
      <c r="UEM269" s="0"/>
      <c r="UEN269" s="0"/>
      <c r="UEO269" s="0"/>
      <c r="UEP269" s="0"/>
      <c r="UEQ269" s="0"/>
      <c r="UER269" s="0"/>
      <c r="UES269" s="0"/>
      <c r="UET269" s="0"/>
      <c r="UEU269" s="0"/>
      <c r="UEV269" s="0"/>
      <c r="UEW269" s="0"/>
      <c r="UEX269" s="0"/>
      <c r="UEY269" s="0"/>
      <c r="UEZ269" s="0"/>
      <c r="UFA269" s="0"/>
      <c r="UFB269" s="0"/>
      <c r="UFC269" s="0"/>
      <c r="UFD269" s="0"/>
      <c r="UFE269" s="0"/>
      <c r="UFF269" s="0"/>
      <c r="UFG269" s="0"/>
      <c r="UFH269" s="0"/>
      <c r="UFI269" s="0"/>
      <c r="UFJ269" s="0"/>
      <c r="UFK269" s="0"/>
      <c r="UFL269" s="0"/>
      <c r="UFM269" s="0"/>
      <c r="UFN269" s="0"/>
      <c r="UFO269" s="0"/>
      <c r="UFP269" s="0"/>
      <c r="UFQ269" s="0"/>
      <c r="UFR269" s="0"/>
      <c r="UFS269" s="0"/>
      <c r="UFT269" s="0"/>
      <c r="UFU269" s="0"/>
      <c r="UFV269" s="0"/>
      <c r="UFW269" s="0"/>
      <c r="UFX269" s="0"/>
      <c r="UFY269" s="0"/>
      <c r="UFZ269" s="0"/>
      <c r="UGA269" s="0"/>
      <c r="UGB269" s="0"/>
      <c r="UGC269" s="0"/>
      <c r="UGD269" s="0"/>
      <c r="UGE269" s="0"/>
      <c r="UGF269" s="0"/>
      <c r="UGG269" s="0"/>
      <c r="UGH269" s="0"/>
      <c r="UGI269" s="0"/>
      <c r="UGJ269" s="0"/>
      <c r="UGK269" s="0"/>
      <c r="UGL269" s="0"/>
      <c r="UGM269" s="0"/>
      <c r="UGN269" s="0"/>
      <c r="UGO269" s="0"/>
      <c r="UGP269" s="0"/>
      <c r="UGQ269" s="0"/>
      <c r="UGR269" s="0"/>
      <c r="UGS269" s="0"/>
      <c r="UGT269" s="0"/>
      <c r="UGU269" s="0"/>
      <c r="UGV269" s="0"/>
      <c r="UGW269" s="0"/>
      <c r="UGX269" s="0"/>
      <c r="UGY269" s="0"/>
      <c r="UGZ269" s="0"/>
      <c r="UHA269" s="0"/>
      <c r="UHB269" s="0"/>
      <c r="UHC269" s="0"/>
      <c r="UHD269" s="0"/>
      <c r="UHE269" s="0"/>
      <c r="UHF269" s="0"/>
      <c r="UHG269" s="0"/>
      <c r="UHH269" s="0"/>
      <c r="UHI269" s="0"/>
      <c r="UHJ269" s="0"/>
      <c r="UHK269" s="0"/>
      <c r="UHL269" s="0"/>
      <c r="UHM269" s="0"/>
      <c r="UHN269" s="0"/>
      <c r="UHO269" s="0"/>
      <c r="UHP269" s="0"/>
      <c r="UHQ269" s="0"/>
      <c r="UHR269" s="0"/>
      <c r="UHS269" s="0"/>
      <c r="UHT269" s="0"/>
      <c r="UHU269" s="0"/>
      <c r="UHV269" s="0"/>
      <c r="UHW269" s="0"/>
      <c r="UHX269" s="0"/>
      <c r="UHY269" s="0"/>
      <c r="UHZ269" s="0"/>
      <c r="UIA269" s="0"/>
      <c r="UIB269" s="0"/>
      <c r="UIC269" s="0"/>
      <c r="UID269" s="0"/>
      <c r="UIE269" s="0"/>
      <c r="UIF269" s="0"/>
      <c r="UIG269" s="0"/>
      <c r="UIH269" s="0"/>
      <c r="UII269" s="0"/>
      <c r="UIJ269" s="0"/>
      <c r="UIK269" s="0"/>
      <c r="UIL269" s="0"/>
      <c r="UIM269" s="0"/>
      <c r="UIN269" s="0"/>
      <c r="UIO269" s="0"/>
      <c r="UIP269" s="0"/>
      <c r="UIQ269" s="0"/>
      <c r="UIR269" s="0"/>
      <c r="UIS269" s="0"/>
      <c r="UIT269" s="0"/>
      <c r="UIU269" s="0"/>
      <c r="UIV269" s="0"/>
      <c r="UIW269" s="0"/>
      <c r="UIX269" s="0"/>
      <c r="UIY269" s="0"/>
      <c r="UIZ269" s="0"/>
      <c r="UJA269" s="0"/>
      <c r="UJB269" s="0"/>
      <c r="UJC269" s="0"/>
      <c r="UJD269" s="0"/>
      <c r="UJE269" s="0"/>
      <c r="UJF269" s="0"/>
      <c r="UJG269" s="0"/>
      <c r="UJH269" s="0"/>
      <c r="UJI269" s="0"/>
      <c r="UJJ269" s="0"/>
      <c r="UJK269" s="0"/>
      <c r="UJL269" s="0"/>
      <c r="UJM269" s="0"/>
      <c r="UJN269" s="0"/>
      <c r="UJO269" s="0"/>
      <c r="UJP269" s="0"/>
      <c r="UJQ269" s="0"/>
      <c r="UJR269" s="0"/>
      <c r="UJS269" s="0"/>
      <c r="UJT269" s="0"/>
      <c r="UJU269" s="0"/>
      <c r="UJV269" s="0"/>
      <c r="UJW269" s="0"/>
      <c r="UJX269" s="0"/>
      <c r="UJY269" s="0"/>
      <c r="UJZ269" s="0"/>
      <c r="UKA269" s="0"/>
      <c r="UKB269" s="0"/>
      <c r="UKC269" s="0"/>
      <c r="UKD269" s="0"/>
      <c r="UKE269" s="0"/>
      <c r="UKF269" s="0"/>
      <c r="UKG269" s="0"/>
      <c r="UKH269" s="0"/>
      <c r="UKI269" s="0"/>
      <c r="UKJ269" s="0"/>
      <c r="UKK269" s="0"/>
      <c r="UKL269" s="0"/>
      <c r="UKM269" s="0"/>
      <c r="UKN269" s="0"/>
      <c r="UKO269" s="0"/>
      <c r="UKP269" s="0"/>
      <c r="UKQ269" s="0"/>
      <c r="UKR269" s="0"/>
      <c r="UKS269" s="0"/>
      <c r="UKT269" s="0"/>
      <c r="UKU269" s="0"/>
      <c r="UKV269" s="0"/>
      <c r="UKW269" s="0"/>
      <c r="UKX269" s="0"/>
      <c r="UKY269" s="0"/>
      <c r="UKZ269" s="0"/>
      <c r="ULA269" s="0"/>
      <c r="ULB269" s="0"/>
      <c r="ULC269" s="0"/>
      <c r="ULD269" s="0"/>
      <c r="ULE269" s="0"/>
      <c r="ULF269" s="0"/>
      <c r="ULG269" s="0"/>
      <c r="ULH269" s="0"/>
      <c r="ULI269" s="0"/>
      <c r="ULJ269" s="0"/>
      <c r="ULK269" s="0"/>
      <c r="ULL269" s="0"/>
      <c r="ULM269" s="0"/>
      <c r="ULN269" s="0"/>
      <c r="ULO269" s="0"/>
      <c r="ULP269" s="0"/>
      <c r="ULQ269" s="0"/>
      <c r="ULR269" s="0"/>
      <c r="ULS269" s="0"/>
      <c r="ULT269" s="0"/>
      <c r="ULU269" s="0"/>
      <c r="ULV269" s="0"/>
      <c r="ULW269" s="0"/>
      <c r="ULX269" s="0"/>
      <c r="ULY269" s="0"/>
      <c r="ULZ269" s="0"/>
      <c r="UMA269" s="0"/>
      <c r="UMB269" s="0"/>
      <c r="UMC269" s="0"/>
      <c r="UMD269" s="0"/>
      <c r="UME269" s="0"/>
      <c r="UMF269" s="0"/>
      <c r="UMG269" s="0"/>
      <c r="UMH269" s="0"/>
      <c r="UMI269" s="0"/>
      <c r="UMJ269" s="0"/>
      <c r="UMK269" s="0"/>
      <c r="UML269" s="0"/>
      <c r="UMM269" s="0"/>
      <c r="UMN269" s="0"/>
      <c r="UMO269" s="0"/>
      <c r="UMP269" s="0"/>
      <c r="UMQ269" s="0"/>
      <c r="UMR269" s="0"/>
      <c r="UMS269" s="0"/>
      <c r="UMT269" s="0"/>
      <c r="UMU269" s="0"/>
      <c r="UMV269" s="0"/>
      <c r="UMW269" s="0"/>
      <c r="UMX269" s="0"/>
      <c r="UMY269" s="0"/>
      <c r="UMZ269" s="0"/>
      <c r="UNA269" s="0"/>
      <c r="UNB269" s="0"/>
      <c r="UNC269" s="0"/>
      <c r="UND269" s="0"/>
      <c r="UNE269" s="0"/>
      <c r="UNF269" s="0"/>
      <c r="UNG269" s="0"/>
      <c r="UNH269" s="0"/>
      <c r="UNI269" s="0"/>
      <c r="UNJ269" s="0"/>
      <c r="UNK269" s="0"/>
      <c r="UNL269" s="0"/>
      <c r="UNM269" s="0"/>
      <c r="UNN269" s="0"/>
      <c r="UNO269" s="0"/>
      <c r="UNP269" s="0"/>
      <c r="UNQ269" s="0"/>
      <c r="UNR269" s="0"/>
      <c r="UNS269" s="0"/>
      <c r="UNT269" s="0"/>
      <c r="UNU269" s="0"/>
      <c r="UNV269" s="0"/>
      <c r="UNW269" s="0"/>
      <c r="UNX269" s="0"/>
      <c r="UNY269" s="0"/>
      <c r="UNZ269" s="0"/>
      <c r="UOA269" s="0"/>
      <c r="UOB269" s="0"/>
      <c r="UOC269" s="0"/>
      <c r="UOD269" s="0"/>
      <c r="UOE269" s="0"/>
      <c r="UOF269" s="0"/>
      <c r="UOG269" s="0"/>
      <c r="UOH269" s="0"/>
      <c r="UOI269" s="0"/>
      <c r="UOJ269" s="0"/>
      <c r="UOK269" s="0"/>
      <c r="UOL269" s="0"/>
      <c r="UOM269" s="0"/>
      <c r="UON269" s="0"/>
      <c r="UOO269" s="0"/>
      <c r="UOP269" s="0"/>
      <c r="UOQ269" s="0"/>
      <c r="UOR269" s="0"/>
      <c r="UOS269" s="0"/>
      <c r="UOT269" s="0"/>
      <c r="UOU269" s="0"/>
      <c r="UOV269" s="0"/>
      <c r="UOW269" s="0"/>
      <c r="UOX269" s="0"/>
      <c r="UOY269" s="0"/>
      <c r="UOZ269" s="0"/>
      <c r="UPA269" s="0"/>
      <c r="UPB269" s="0"/>
      <c r="UPC269" s="0"/>
      <c r="UPD269" s="0"/>
      <c r="UPE269" s="0"/>
      <c r="UPF269" s="0"/>
      <c r="UPG269" s="0"/>
      <c r="UPH269" s="0"/>
      <c r="UPI269" s="0"/>
      <c r="UPJ269" s="0"/>
      <c r="UPK269" s="0"/>
      <c r="UPL269" s="0"/>
      <c r="UPM269" s="0"/>
      <c r="UPN269" s="0"/>
      <c r="UPO269" s="0"/>
      <c r="UPP269" s="0"/>
      <c r="UPQ269" s="0"/>
      <c r="UPR269" s="0"/>
      <c r="UPS269" s="0"/>
      <c r="UPT269" s="0"/>
      <c r="UPU269" s="0"/>
      <c r="UPV269" s="0"/>
      <c r="UPW269" s="0"/>
      <c r="UPX269" s="0"/>
      <c r="UPY269" s="0"/>
      <c r="UPZ269" s="0"/>
      <c r="UQA269" s="0"/>
      <c r="UQB269" s="0"/>
      <c r="UQC269" s="0"/>
      <c r="UQD269" s="0"/>
      <c r="UQE269" s="0"/>
      <c r="UQF269" s="0"/>
      <c r="UQG269" s="0"/>
      <c r="UQH269" s="0"/>
      <c r="UQI269" s="0"/>
      <c r="UQJ269" s="0"/>
      <c r="UQK269" s="0"/>
      <c r="UQL269" s="0"/>
      <c r="UQM269" s="0"/>
      <c r="UQN269" s="0"/>
      <c r="UQO269" s="0"/>
      <c r="UQP269" s="0"/>
      <c r="UQQ269" s="0"/>
      <c r="UQR269" s="0"/>
      <c r="UQS269" s="0"/>
      <c r="UQT269" s="0"/>
      <c r="UQU269" s="0"/>
      <c r="UQV269" s="0"/>
      <c r="UQW269" s="0"/>
      <c r="UQX269" s="0"/>
      <c r="UQY269" s="0"/>
      <c r="UQZ269" s="0"/>
      <c r="URA269" s="0"/>
      <c r="URB269" s="0"/>
      <c r="URC269" s="0"/>
      <c r="URD269" s="0"/>
      <c r="URE269" s="0"/>
      <c r="URF269" s="0"/>
      <c r="URG269" s="0"/>
      <c r="URH269" s="0"/>
      <c r="URI269" s="0"/>
      <c r="URJ269" s="0"/>
      <c r="URK269" s="0"/>
      <c r="URL269" s="0"/>
      <c r="URM269" s="0"/>
      <c r="URN269" s="0"/>
      <c r="URO269" s="0"/>
      <c r="URP269" s="0"/>
      <c r="URQ269" s="0"/>
      <c r="URR269" s="0"/>
      <c r="URS269" s="0"/>
      <c r="URT269" s="0"/>
      <c r="URU269" s="0"/>
      <c r="URV269" s="0"/>
      <c r="URW269" s="0"/>
      <c r="URX269" s="0"/>
      <c r="URY269" s="0"/>
      <c r="URZ269" s="0"/>
      <c r="USA269" s="0"/>
      <c r="USB269" s="0"/>
      <c r="USC269" s="0"/>
      <c r="USD269" s="0"/>
      <c r="USE269" s="0"/>
      <c r="USF269" s="0"/>
      <c r="USG269" s="0"/>
      <c r="USH269" s="0"/>
      <c r="USI269" s="0"/>
      <c r="USJ269" s="0"/>
      <c r="USK269" s="0"/>
      <c r="USL269" s="0"/>
      <c r="USM269" s="0"/>
      <c r="USN269" s="0"/>
      <c r="USO269" s="0"/>
      <c r="USP269" s="0"/>
      <c r="USQ269" s="0"/>
      <c r="USR269" s="0"/>
      <c r="USS269" s="0"/>
      <c r="UST269" s="0"/>
      <c r="USU269" s="0"/>
      <c r="USV269" s="0"/>
      <c r="USW269" s="0"/>
      <c r="USX269" s="0"/>
      <c r="USY269" s="0"/>
      <c r="USZ269" s="0"/>
      <c r="UTA269" s="0"/>
      <c r="UTB269" s="0"/>
      <c r="UTC269" s="0"/>
      <c r="UTD269" s="0"/>
      <c r="UTE269" s="0"/>
      <c r="UTF269" s="0"/>
      <c r="UTG269" s="0"/>
      <c r="UTH269" s="0"/>
      <c r="UTI269" s="0"/>
      <c r="UTJ269" s="0"/>
      <c r="UTK269" s="0"/>
      <c r="UTL269" s="0"/>
      <c r="UTM269" s="0"/>
      <c r="UTN269" s="0"/>
      <c r="UTO269" s="0"/>
      <c r="UTP269" s="0"/>
      <c r="UTQ269" s="0"/>
      <c r="UTR269" s="0"/>
      <c r="UTS269" s="0"/>
      <c r="UTT269" s="0"/>
      <c r="UTU269" s="0"/>
      <c r="UTV269" s="0"/>
      <c r="UTW269" s="0"/>
      <c r="UTX269" s="0"/>
      <c r="UTY269" s="0"/>
      <c r="UTZ269" s="0"/>
      <c r="UUA269" s="0"/>
      <c r="UUB269" s="0"/>
      <c r="UUC269" s="0"/>
      <c r="UUD269" s="0"/>
      <c r="UUE269" s="0"/>
      <c r="UUF269" s="0"/>
      <c r="UUG269" s="0"/>
      <c r="UUH269" s="0"/>
      <c r="UUI269" s="0"/>
      <c r="UUJ269" s="0"/>
      <c r="UUK269" s="0"/>
      <c r="UUL269" s="0"/>
      <c r="UUM269" s="0"/>
      <c r="UUN269" s="0"/>
      <c r="UUO269" s="0"/>
      <c r="UUP269" s="0"/>
      <c r="UUQ269" s="0"/>
      <c r="UUR269" s="0"/>
      <c r="UUS269" s="0"/>
      <c r="UUT269" s="0"/>
      <c r="UUU269" s="0"/>
      <c r="UUV269" s="0"/>
      <c r="UUW269" s="0"/>
      <c r="UUX269" s="0"/>
      <c r="UUY269" s="0"/>
      <c r="UUZ269" s="0"/>
      <c r="UVA269" s="0"/>
      <c r="UVB269" s="0"/>
      <c r="UVC269" s="0"/>
      <c r="UVD269" s="0"/>
      <c r="UVE269" s="0"/>
      <c r="UVF269" s="0"/>
      <c r="UVG269" s="0"/>
      <c r="UVH269" s="0"/>
      <c r="UVI269" s="0"/>
      <c r="UVJ269" s="0"/>
      <c r="UVK269" s="0"/>
      <c r="UVL269" s="0"/>
      <c r="UVM269" s="0"/>
      <c r="UVN269" s="0"/>
      <c r="UVO269" s="0"/>
      <c r="UVP269" s="0"/>
      <c r="UVQ269" s="0"/>
      <c r="UVR269" s="0"/>
      <c r="UVS269" s="0"/>
      <c r="UVT269" s="0"/>
      <c r="UVU269" s="0"/>
      <c r="UVV269" s="0"/>
      <c r="UVW269" s="0"/>
      <c r="UVX269" s="0"/>
      <c r="UVY269" s="0"/>
      <c r="UVZ269" s="0"/>
      <c r="UWA269" s="0"/>
      <c r="UWB269" s="0"/>
      <c r="UWC269" s="0"/>
      <c r="UWD269" s="0"/>
      <c r="UWE269" s="0"/>
      <c r="UWF269" s="0"/>
      <c r="UWG269" s="0"/>
      <c r="UWH269" s="0"/>
      <c r="UWI269" s="0"/>
      <c r="UWJ269" s="0"/>
      <c r="UWK269" s="0"/>
      <c r="UWL269" s="0"/>
      <c r="UWM269" s="0"/>
      <c r="UWN269" s="0"/>
      <c r="UWO269" s="0"/>
      <c r="UWP269" s="0"/>
      <c r="UWQ269" s="0"/>
      <c r="UWR269" s="0"/>
      <c r="UWS269" s="0"/>
      <c r="UWT269" s="0"/>
      <c r="UWU269" s="0"/>
      <c r="UWV269" s="0"/>
      <c r="UWW269" s="0"/>
      <c r="UWX269" s="0"/>
      <c r="UWY269" s="0"/>
      <c r="UWZ269" s="0"/>
      <c r="UXA269" s="0"/>
      <c r="UXB269" s="0"/>
      <c r="UXC269" s="0"/>
      <c r="UXD269" s="0"/>
      <c r="UXE269" s="0"/>
      <c r="UXF269" s="0"/>
      <c r="UXG269" s="0"/>
      <c r="UXH269" s="0"/>
      <c r="UXI269" s="0"/>
      <c r="UXJ269" s="0"/>
      <c r="UXK269" s="0"/>
      <c r="UXL269" s="0"/>
      <c r="UXM269" s="0"/>
      <c r="UXN269" s="0"/>
      <c r="UXO269" s="0"/>
      <c r="UXP269" s="0"/>
      <c r="UXQ269" s="0"/>
      <c r="UXR269" s="0"/>
      <c r="UXS269" s="0"/>
      <c r="UXT269" s="0"/>
      <c r="UXU269" s="0"/>
      <c r="UXV269" s="0"/>
      <c r="UXW269" s="0"/>
      <c r="UXX269" s="0"/>
      <c r="UXY269" s="0"/>
      <c r="UXZ269" s="0"/>
      <c r="UYA269" s="0"/>
      <c r="UYB269" s="0"/>
      <c r="UYC269" s="0"/>
      <c r="UYD269" s="0"/>
      <c r="UYE269" s="0"/>
      <c r="UYF269" s="0"/>
      <c r="UYG269" s="0"/>
      <c r="UYH269" s="0"/>
      <c r="UYI269" s="0"/>
      <c r="UYJ269" s="0"/>
      <c r="UYK269" s="0"/>
      <c r="UYL269" s="0"/>
      <c r="UYM269" s="0"/>
      <c r="UYN269" s="0"/>
      <c r="UYO269" s="0"/>
      <c r="UYP269" s="0"/>
      <c r="UYQ269" s="0"/>
      <c r="UYR269" s="0"/>
      <c r="UYS269" s="0"/>
      <c r="UYT269" s="0"/>
      <c r="UYU269" s="0"/>
      <c r="UYV269" s="0"/>
      <c r="UYW269" s="0"/>
      <c r="UYX269" s="0"/>
      <c r="UYY269" s="0"/>
      <c r="UYZ269" s="0"/>
      <c r="UZA269" s="0"/>
      <c r="UZB269" s="0"/>
      <c r="UZC269" s="0"/>
      <c r="UZD269" s="0"/>
      <c r="UZE269" s="0"/>
      <c r="UZF269" s="0"/>
      <c r="UZG269" s="0"/>
      <c r="UZH269" s="0"/>
      <c r="UZI269" s="0"/>
      <c r="UZJ269" s="0"/>
      <c r="UZK269" s="0"/>
      <c r="UZL269" s="0"/>
      <c r="UZM269" s="0"/>
      <c r="UZN269" s="0"/>
      <c r="UZO269" s="0"/>
      <c r="UZP269" s="0"/>
      <c r="UZQ269" s="0"/>
      <c r="UZR269" s="0"/>
      <c r="UZS269" s="0"/>
      <c r="UZT269" s="0"/>
      <c r="UZU269" s="0"/>
      <c r="UZV269" s="0"/>
      <c r="UZW269" s="0"/>
      <c r="UZX269" s="0"/>
      <c r="UZY269" s="0"/>
      <c r="UZZ269" s="0"/>
      <c r="VAA269" s="0"/>
      <c r="VAB269" s="0"/>
      <c r="VAC269" s="0"/>
      <c r="VAD269" s="0"/>
      <c r="VAE269" s="0"/>
      <c r="VAF269" s="0"/>
      <c r="VAG269" s="0"/>
      <c r="VAH269" s="0"/>
      <c r="VAI269" s="0"/>
      <c r="VAJ269" s="0"/>
      <c r="VAK269" s="0"/>
      <c r="VAL269" s="0"/>
      <c r="VAM269" s="0"/>
      <c r="VAN269" s="0"/>
      <c r="VAO269" s="0"/>
      <c r="VAP269" s="0"/>
      <c r="VAQ269" s="0"/>
      <c r="VAR269" s="0"/>
      <c r="VAS269" s="0"/>
      <c r="VAT269" s="0"/>
      <c r="VAU269" s="0"/>
      <c r="VAV269" s="0"/>
      <c r="VAW269" s="0"/>
      <c r="VAX269" s="0"/>
      <c r="VAY269" s="0"/>
      <c r="VAZ269" s="0"/>
      <c r="VBA269" s="0"/>
      <c r="VBB269" s="0"/>
      <c r="VBC269" s="0"/>
      <c r="VBD269" s="0"/>
      <c r="VBE269" s="0"/>
      <c r="VBF269" s="0"/>
      <c r="VBG269" s="0"/>
      <c r="VBH269" s="0"/>
      <c r="VBI269" s="0"/>
      <c r="VBJ269" s="0"/>
      <c r="VBK269" s="0"/>
      <c r="VBL269" s="0"/>
      <c r="VBM269" s="0"/>
      <c r="VBN269" s="0"/>
      <c r="VBO269" s="0"/>
      <c r="VBP269" s="0"/>
      <c r="VBQ269" s="0"/>
      <c r="VBR269" s="0"/>
      <c r="VBS269" s="0"/>
      <c r="VBT269" s="0"/>
      <c r="VBU269" s="0"/>
      <c r="VBV269" s="0"/>
      <c r="VBW269" s="0"/>
      <c r="VBX269" s="0"/>
      <c r="VBY269" s="0"/>
      <c r="VBZ269" s="0"/>
      <c r="VCA269" s="0"/>
      <c r="VCB269" s="0"/>
      <c r="VCC269" s="0"/>
      <c r="VCD269" s="0"/>
      <c r="VCE269" s="0"/>
      <c r="VCF269" s="0"/>
      <c r="VCG269" s="0"/>
      <c r="VCH269" s="0"/>
      <c r="VCI269" s="0"/>
      <c r="VCJ269" s="0"/>
      <c r="VCK269" s="0"/>
      <c r="VCL269" s="0"/>
      <c r="VCM269" s="0"/>
      <c r="VCN269" s="0"/>
      <c r="VCO269" s="0"/>
      <c r="VCP269" s="0"/>
      <c r="VCQ269" s="0"/>
      <c r="VCR269" s="0"/>
      <c r="VCS269" s="0"/>
      <c r="VCT269" s="0"/>
      <c r="VCU269" s="0"/>
      <c r="VCV269" s="0"/>
      <c r="VCW269" s="0"/>
      <c r="VCX269" s="0"/>
      <c r="VCY269" s="0"/>
      <c r="VCZ269" s="0"/>
      <c r="VDA269" s="0"/>
      <c r="VDB269" s="0"/>
      <c r="VDC269" s="0"/>
      <c r="VDD269" s="0"/>
      <c r="VDE269" s="0"/>
      <c r="VDF269" s="0"/>
      <c r="VDG269" s="0"/>
      <c r="VDH269" s="0"/>
      <c r="VDI269" s="0"/>
      <c r="VDJ269" s="0"/>
      <c r="VDK269" s="0"/>
      <c r="VDL269" s="0"/>
      <c r="VDM269" s="0"/>
      <c r="VDN269" s="0"/>
      <c r="VDO269" s="0"/>
      <c r="VDP269" s="0"/>
      <c r="VDQ269" s="0"/>
      <c r="VDR269" s="0"/>
      <c r="VDS269" s="0"/>
      <c r="VDT269" s="0"/>
      <c r="VDU269" s="0"/>
      <c r="VDV269" s="0"/>
      <c r="VDW269" s="0"/>
      <c r="VDX269" s="0"/>
      <c r="VDY269" s="0"/>
      <c r="VDZ269" s="0"/>
      <c r="VEA269" s="0"/>
      <c r="VEB269" s="0"/>
      <c r="VEC269" s="0"/>
      <c r="VED269" s="0"/>
      <c r="VEE269" s="0"/>
      <c r="VEF269" s="0"/>
      <c r="VEG269" s="0"/>
      <c r="VEH269" s="0"/>
      <c r="VEI269" s="0"/>
      <c r="VEJ269" s="0"/>
      <c r="VEK269" s="0"/>
      <c r="VEL269" s="0"/>
      <c r="VEM269" s="0"/>
      <c r="VEN269" s="0"/>
      <c r="VEO269" s="0"/>
      <c r="VEP269" s="0"/>
      <c r="VEQ269" s="0"/>
      <c r="VER269" s="0"/>
      <c r="VES269" s="0"/>
      <c r="VET269" s="0"/>
      <c r="VEU269" s="0"/>
      <c r="VEV269" s="0"/>
      <c r="VEW269" s="0"/>
      <c r="VEX269" s="0"/>
      <c r="VEY269" s="0"/>
      <c r="VEZ269" s="0"/>
      <c r="VFA269" s="0"/>
      <c r="VFB269" s="0"/>
      <c r="VFC269" s="0"/>
      <c r="VFD269" s="0"/>
      <c r="VFE269" s="0"/>
      <c r="VFF269" s="0"/>
      <c r="VFG269" s="0"/>
      <c r="VFH269" s="0"/>
      <c r="VFI269" s="0"/>
      <c r="VFJ269" s="0"/>
      <c r="VFK269" s="0"/>
      <c r="VFL269" s="0"/>
      <c r="VFM269" s="0"/>
      <c r="VFN269" s="0"/>
      <c r="VFO269" s="0"/>
      <c r="VFP269" s="0"/>
      <c r="VFQ269" s="0"/>
      <c r="VFR269" s="0"/>
      <c r="VFS269" s="0"/>
      <c r="VFT269" s="0"/>
      <c r="VFU269" s="0"/>
      <c r="VFV269" s="0"/>
      <c r="VFW269" s="0"/>
      <c r="VFX269" s="0"/>
      <c r="VFY269" s="0"/>
      <c r="VFZ269" s="0"/>
      <c r="VGA269" s="0"/>
      <c r="VGB269" s="0"/>
      <c r="VGC269" s="0"/>
      <c r="VGD269" s="0"/>
      <c r="VGE269" s="0"/>
      <c r="VGF269" s="0"/>
      <c r="VGG269" s="0"/>
      <c r="VGH269" s="0"/>
      <c r="VGI269" s="0"/>
      <c r="VGJ269" s="0"/>
      <c r="VGK269" s="0"/>
      <c r="VGL269" s="0"/>
      <c r="VGM269" s="0"/>
      <c r="VGN269" s="0"/>
      <c r="VGO269" s="0"/>
      <c r="VGP269" s="0"/>
      <c r="VGQ269" s="0"/>
      <c r="VGR269" s="0"/>
      <c r="VGS269" s="0"/>
      <c r="VGT269" s="0"/>
      <c r="VGU269" s="0"/>
      <c r="VGV269" s="0"/>
      <c r="VGW269" s="0"/>
      <c r="VGX269" s="0"/>
      <c r="VGY269" s="0"/>
      <c r="VGZ269" s="0"/>
      <c r="VHA269" s="0"/>
      <c r="VHB269" s="0"/>
      <c r="VHC269" s="0"/>
      <c r="VHD269" s="0"/>
      <c r="VHE269" s="0"/>
      <c r="VHF269" s="0"/>
      <c r="VHG269" s="0"/>
      <c r="VHH269" s="0"/>
      <c r="VHI269" s="0"/>
      <c r="VHJ269" s="0"/>
      <c r="VHK269" s="0"/>
      <c r="VHL269" s="0"/>
      <c r="VHM269" s="0"/>
      <c r="VHN269" s="0"/>
      <c r="VHO269" s="0"/>
      <c r="VHP269" s="0"/>
      <c r="VHQ269" s="0"/>
      <c r="VHR269" s="0"/>
      <c r="VHS269" s="0"/>
      <c r="VHT269" s="0"/>
      <c r="VHU269" s="0"/>
      <c r="VHV269" s="0"/>
      <c r="VHW269" s="0"/>
      <c r="VHX269" s="0"/>
      <c r="VHY269" s="0"/>
      <c r="VHZ269" s="0"/>
      <c r="VIA269" s="0"/>
      <c r="VIB269" s="0"/>
      <c r="VIC269" s="0"/>
      <c r="VID269" s="0"/>
      <c r="VIE269" s="0"/>
      <c r="VIF269" s="0"/>
      <c r="VIG269" s="0"/>
      <c r="VIH269" s="0"/>
      <c r="VII269" s="0"/>
      <c r="VIJ269" s="0"/>
      <c r="VIK269" s="0"/>
      <c r="VIL269" s="0"/>
      <c r="VIM269" s="0"/>
      <c r="VIN269" s="0"/>
      <c r="VIO269" s="0"/>
      <c r="VIP269" s="0"/>
      <c r="VIQ269" s="0"/>
      <c r="VIR269" s="0"/>
      <c r="VIS269" s="0"/>
      <c r="VIT269" s="0"/>
      <c r="VIU269" s="0"/>
      <c r="VIV269" s="0"/>
      <c r="VIW269" s="0"/>
      <c r="VIX269" s="0"/>
      <c r="VIY269" s="0"/>
      <c r="VIZ269" s="0"/>
      <c r="VJA269" s="0"/>
      <c r="VJB269" s="0"/>
      <c r="VJC269" s="0"/>
      <c r="VJD269" s="0"/>
      <c r="VJE269" s="0"/>
      <c r="VJF269" s="0"/>
      <c r="VJG269" s="0"/>
      <c r="VJH269" s="0"/>
      <c r="VJI269" s="0"/>
      <c r="VJJ269" s="0"/>
      <c r="VJK269" s="0"/>
      <c r="VJL269" s="0"/>
      <c r="VJM269" s="0"/>
      <c r="VJN269" s="0"/>
      <c r="VJO269" s="0"/>
      <c r="VJP269" s="0"/>
      <c r="VJQ269" s="0"/>
      <c r="VJR269" s="0"/>
      <c r="VJS269" s="0"/>
      <c r="VJT269" s="0"/>
      <c r="VJU269" s="0"/>
      <c r="VJV269" s="0"/>
      <c r="VJW269" s="0"/>
      <c r="VJX269" s="0"/>
      <c r="VJY269" s="0"/>
      <c r="VJZ269" s="0"/>
      <c r="VKA269" s="0"/>
      <c r="VKB269" s="0"/>
      <c r="VKC269" s="0"/>
      <c r="VKD269" s="0"/>
      <c r="VKE269" s="0"/>
      <c r="VKF269" s="0"/>
      <c r="VKG269" s="0"/>
      <c r="VKH269" s="0"/>
      <c r="VKI269" s="0"/>
      <c r="VKJ269" s="0"/>
      <c r="VKK269" s="0"/>
      <c r="VKL269" s="0"/>
      <c r="VKM269" s="0"/>
      <c r="VKN269" s="0"/>
      <c r="VKO269" s="0"/>
      <c r="VKP269" s="0"/>
      <c r="VKQ269" s="0"/>
      <c r="VKR269" s="0"/>
      <c r="VKS269" s="0"/>
      <c r="VKT269" s="0"/>
      <c r="VKU269" s="0"/>
      <c r="VKV269" s="0"/>
      <c r="VKW269" s="0"/>
      <c r="VKX269" s="0"/>
      <c r="VKY269" s="0"/>
      <c r="VKZ269" s="0"/>
      <c r="VLA269" s="0"/>
      <c r="VLB269" s="0"/>
      <c r="VLC269" s="0"/>
      <c r="VLD269" s="0"/>
      <c r="VLE269" s="0"/>
      <c r="VLF269" s="0"/>
      <c r="VLG269" s="0"/>
      <c r="VLH269" s="0"/>
      <c r="VLI269" s="0"/>
      <c r="VLJ269" s="0"/>
      <c r="VLK269" s="0"/>
      <c r="VLL269" s="0"/>
      <c r="VLM269" s="0"/>
      <c r="VLN269" s="0"/>
      <c r="VLO269" s="0"/>
      <c r="VLP269" s="0"/>
      <c r="VLQ269" s="0"/>
      <c r="VLR269" s="0"/>
      <c r="VLS269" s="0"/>
      <c r="VLT269" s="0"/>
      <c r="VLU269" s="0"/>
      <c r="VLV269" s="0"/>
      <c r="VLW269" s="0"/>
      <c r="VLX269" s="0"/>
      <c r="VLY269" s="0"/>
      <c r="VLZ269" s="0"/>
      <c r="VMA269" s="0"/>
      <c r="VMB269" s="0"/>
      <c r="VMC269" s="0"/>
      <c r="VMD269" s="0"/>
      <c r="VME269" s="0"/>
      <c r="VMF269" s="0"/>
      <c r="VMG269" s="0"/>
      <c r="VMH269" s="0"/>
      <c r="VMI269" s="0"/>
      <c r="VMJ269" s="0"/>
      <c r="VMK269" s="0"/>
      <c r="VML269" s="0"/>
      <c r="VMM269" s="0"/>
      <c r="VMN269" s="0"/>
      <c r="VMO269" s="0"/>
      <c r="VMP269" s="0"/>
      <c r="VMQ269" s="0"/>
      <c r="VMR269" s="0"/>
      <c r="VMS269" s="0"/>
      <c r="VMT269" s="0"/>
      <c r="VMU269" s="0"/>
      <c r="VMV269" s="0"/>
      <c r="VMW269" s="0"/>
      <c r="VMX269" s="0"/>
      <c r="VMY269" s="0"/>
      <c r="VMZ269" s="0"/>
      <c r="VNA269" s="0"/>
      <c r="VNB269" s="0"/>
      <c r="VNC269" s="0"/>
      <c r="VND269" s="0"/>
      <c r="VNE269" s="0"/>
      <c r="VNF269" s="0"/>
      <c r="VNG269" s="0"/>
      <c r="VNH269" s="0"/>
      <c r="VNI269" s="0"/>
      <c r="VNJ269" s="0"/>
      <c r="VNK269" s="0"/>
      <c r="VNL269" s="0"/>
      <c r="VNM269" s="0"/>
      <c r="VNN269" s="0"/>
      <c r="VNO269" s="0"/>
      <c r="VNP269" s="0"/>
      <c r="VNQ269" s="0"/>
      <c r="VNR269" s="0"/>
      <c r="VNS269" s="0"/>
      <c r="VNT269" s="0"/>
      <c r="VNU269" s="0"/>
      <c r="VNV269" s="0"/>
      <c r="VNW269" s="0"/>
      <c r="VNX269" s="0"/>
      <c r="VNY269" s="0"/>
      <c r="VNZ269" s="0"/>
      <c r="VOA269" s="0"/>
      <c r="VOB269" s="0"/>
      <c r="VOC269" s="0"/>
      <c r="VOD269" s="0"/>
      <c r="VOE269" s="0"/>
      <c r="VOF269" s="0"/>
      <c r="VOG269" s="0"/>
      <c r="VOH269" s="0"/>
      <c r="VOI269" s="0"/>
      <c r="VOJ269" s="0"/>
      <c r="VOK269" s="0"/>
      <c r="VOL269" s="0"/>
      <c r="VOM269" s="0"/>
      <c r="VON269" s="0"/>
      <c r="VOO269" s="0"/>
      <c r="VOP269" s="0"/>
      <c r="VOQ269" s="0"/>
      <c r="VOR269" s="0"/>
      <c r="VOS269" s="0"/>
      <c r="VOT269" s="0"/>
      <c r="VOU269" s="0"/>
      <c r="VOV269" s="0"/>
      <c r="VOW269" s="0"/>
      <c r="VOX269" s="0"/>
      <c r="VOY269" s="0"/>
      <c r="VOZ269" s="0"/>
      <c r="VPA269" s="0"/>
      <c r="VPB269" s="0"/>
      <c r="VPC269" s="0"/>
      <c r="VPD269" s="0"/>
      <c r="VPE269" s="0"/>
      <c r="VPF269" s="0"/>
      <c r="VPG269" s="0"/>
      <c r="VPH269" s="0"/>
      <c r="VPI269" s="0"/>
      <c r="VPJ269" s="0"/>
      <c r="VPK269" s="0"/>
      <c r="VPL269" s="0"/>
      <c r="VPM269" s="0"/>
      <c r="VPN269" s="0"/>
      <c r="VPO269" s="0"/>
      <c r="VPP269" s="0"/>
      <c r="VPQ269" s="0"/>
      <c r="VPR269" s="0"/>
      <c r="VPS269" s="0"/>
      <c r="VPT269" s="0"/>
      <c r="VPU269" s="0"/>
      <c r="VPV269" s="0"/>
      <c r="VPW269" s="0"/>
      <c r="VPX269" s="0"/>
      <c r="VPY269" s="0"/>
      <c r="VPZ269" s="0"/>
      <c r="VQA269" s="0"/>
      <c r="VQB269" s="0"/>
      <c r="VQC269" s="0"/>
      <c r="VQD269" s="0"/>
      <c r="VQE269" s="0"/>
      <c r="VQF269" s="0"/>
      <c r="VQG269" s="0"/>
      <c r="VQH269" s="0"/>
      <c r="VQI269" s="0"/>
      <c r="VQJ269" s="0"/>
      <c r="VQK269" s="0"/>
      <c r="VQL269" s="0"/>
      <c r="VQM269" s="0"/>
      <c r="VQN269" s="0"/>
      <c r="VQO269" s="0"/>
      <c r="VQP269" s="0"/>
      <c r="VQQ269" s="0"/>
      <c r="VQR269" s="0"/>
      <c r="VQS269" s="0"/>
      <c r="VQT269" s="0"/>
      <c r="VQU269" s="0"/>
      <c r="VQV269" s="0"/>
      <c r="VQW269" s="0"/>
      <c r="VQX269" s="0"/>
      <c r="VQY269" s="0"/>
      <c r="VQZ269" s="0"/>
      <c r="VRA269" s="0"/>
      <c r="VRB269" s="0"/>
      <c r="VRC269" s="0"/>
      <c r="VRD269" s="0"/>
      <c r="VRE269" s="0"/>
      <c r="VRF269" s="0"/>
      <c r="VRG269" s="0"/>
      <c r="VRH269" s="0"/>
      <c r="VRI269" s="0"/>
      <c r="VRJ269" s="0"/>
      <c r="VRK269" s="0"/>
      <c r="VRL269" s="0"/>
      <c r="VRM269" s="0"/>
      <c r="VRN269" s="0"/>
      <c r="VRO269" s="0"/>
      <c r="VRP269" s="0"/>
      <c r="VRQ269" s="0"/>
      <c r="VRR269" s="0"/>
      <c r="VRS269" s="0"/>
      <c r="VRT269" s="0"/>
      <c r="VRU269" s="0"/>
      <c r="VRV269" s="0"/>
      <c r="VRW269" s="0"/>
      <c r="VRX269" s="0"/>
      <c r="VRY269" s="0"/>
      <c r="VRZ269" s="0"/>
      <c r="VSA269" s="0"/>
      <c r="VSB269" s="0"/>
      <c r="VSC269" s="0"/>
      <c r="VSD269" s="0"/>
      <c r="VSE269" s="0"/>
      <c r="VSF269" s="0"/>
      <c r="VSG269" s="0"/>
      <c r="VSH269" s="0"/>
      <c r="VSI269" s="0"/>
      <c r="VSJ269" s="0"/>
      <c r="VSK269" s="0"/>
      <c r="VSL269" s="0"/>
      <c r="VSM269" s="0"/>
      <c r="VSN269" s="0"/>
      <c r="VSO269" s="0"/>
      <c r="VSP269" s="0"/>
      <c r="VSQ269" s="0"/>
      <c r="VSR269" s="0"/>
      <c r="VSS269" s="0"/>
      <c r="VST269" s="0"/>
      <c r="VSU269" s="0"/>
      <c r="VSV269" s="0"/>
      <c r="VSW269" s="0"/>
      <c r="VSX269" s="0"/>
      <c r="VSY269" s="0"/>
      <c r="VSZ269" s="0"/>
      <c r="VTA269" s="0"/>
      <c r="VTB269" s="0"/>
      <c r="VTC269" s="0"/>
      <c r="VTD269" s="0"/>
      <c r="VTE269" s="0"/>
      <c r="VTF269" s="0"/>
      <c r="VTG269" s="0"/>
      <c r="VTH269" s="0"/>
      <c r="VTI269" s="0"/>
      <c r="VTJ269" s="0"/>
      <c r="VTK269" s="0"/>
      <c r="VTL269" s="0"/>
      <c r="VTM269" s="0"/>
      <c r="VTN269" s="0"/>
      <c r="VTO269" s="0"/>
      <c r="VTP269" s="0"/>
      <c r="VTQ269" s="0"/>
      <c r="VTR269" s="0"/>
      <c r="VTS269" s="0"/>
      <c r="VTT269" s="0"/>
      <c r="VTU269" s="0"/>
      <c r="VTV269" s="0"/>
      <c r="VTW269" s="0"/>
      <c r="VTX269" s="0"/>
      <c r="VTY269" s="0"/>
      <c r="VTZ269" s="0"/>
      <c r="VUA269" s="0"/>
      <c r="VUB269" s="0"/>
      <c r="VUC269" s="0"/>
      <c r="VUD269" s="0"/>
      <c r="VUE269" s="0"/>
      <c r="VUF269" s="0"/>
      <c r="VUG269" s="0"/>
      <c r="VUH269" s="0"/>
      <c r="VUI269" s="0"/>
      <c r="VUJ269" s="0"/>
      <c r="VUK269" s="0"/>
      <c r="VUL269" s="0"/>
      <c r="VUM269" s="0"/>
      <c r="VUN269" s="0"/>
      <c r="VUO269" s="0"/>
      <c r="VUP269" s="0"/>
      <c r="VUQ269" s="0"/>
      <c r="VUR269" s="0"/>
      <c r="VUS269" s="0"/>
      <c r="VUT269" s="0"/>
      <c r="VUU269" s="0"/>
      <c r="VUV269" s="0"/>
      <c r="VUW269" s="0"/>
      <c r="VUX269" s="0"/>
      <c r="VUY269" s="0"/>
      <c r="VUZ269" s="0"/>
      <c r="VVA269" s="0"/>
      <c r="VVB269" s="0"/>
      <c r="VVC269" s="0"/>
      <c r="VVD269" s="0"/>
      <c r="VVE269" s="0"/>
      <c r="VVF269" s="0"/>
      <c r="VVG269" s="0"/>
      <c r="VVH269" s="0"/>
      <c r="VVI269" s="0"/>
      <c r="VVJ269" s="0"/>
      <c r="VVK269" s="0"/>
      <c r="VVL269" s="0"/>
      <c r="VVM269" s="0"/>
      <c r="VVN269" s="0"/>
      <c r="VVO269" s="0"/>
      <c r="VVP269" s="0"/>
      <c r="VVQ269" s="0"/>
      <c r="VVR269" s="0"/>
      <c r="VVS269" s="0"/>
      <c r="VVT269" s="0"/>
      <c r="VVU269" s="0"/>
      <c r="VVV269" s="0"/>
      <c r="VVW269" s="0"/>
      <c r="VVX269" s="0"/>
      <c r="VVY269" s="0"/>
      <c r="VVZ269" s="0"/>
      <c r="VWA269" s="0"/>
      <c r="VWB269" s="0"/>
      <c r="VWC269" s="0"/>
      <c r="VWD269" s="0"/>
      <c r="VWE269" s="0"/>
      <c r="VWF269" s="0"/>
      <c r="VWG269" s="0"/>
      <c r="VWH269" s="0"/>
      <c r="VWI269" s="0"/>
      <c r="VWJ269" s="0"/>
      <c r="VWK269" s="0"/>
      <c r="VWL269" s="0"/>
      <c r="VWM269" s="0"/>
      <c r="VWN269" s="0"/>
      <c r="VWO269" s="0"/>
      <c r="VWP269" s="0"/>
      <c r="VWQ269" s="0"/>
      <c r="VWR269" s="0"/>
      <c r="VWS269" s="0"/>
      <c r="VWT269" s="0"/>
      <c r="VWU269" s="0"/>
      <c r="VWV269" s="0"/>
      <c r="VWW269" s="0"/>
      <c r="VWX269" s="0"/>
      <c r="VWY269" s="0"/>
      <c r="VWZ269" s="0"/>
      <c r="VXA269" s="0"/>
      <c r="VXB269" s="0"/>
      <c r="VXC269" s="0"/>
      <c r="VXD269" s="0"/>
      <c r="VXE269" s="0"/>
      <c r="VXF269" s="0"/>
      <c r="VXG269" s="0"/>
      <c r="VXH269" s="0"/>
      <c r="VXI269" s="0"/>
      <c r="VXJ269" s="0"/>
      <c r="VXK269" s="0"/>
      <c r="VXL269" s="0"/>
      <c r="VXM269" s="0"/>
      <c r="VXN269" s="0"/>
      <c r="VXO269" s="0"/>
      <c r="VXP269" s="0"/>
      <c r="VXQ269" s="0"/>
      <c r="VXR269" s="0"/>
      <c r="VXS269" s="0"/>
      <c r="VXT269" s="0"/>
      <c r="VXU269" s="0"/>
      <c r="VXV269" s="0"/>
      <c r="VXW269" s="0"/>
      <c r="VXX269" s="0"/>
      <c r="VXY269" s="0"/>
      <c r="VXZ269" s="0"/>
      <c r="VYA269" s="0"/>
      <c r="VYB269" s="0"/>
      <c r="VYC269" s="0"/>
      <c r="VYD269" s="0"/>
      <c r="VYE269" s="0"/>
      <c r="VYF269" s="0"/>
      <c r="VYG269" s="0"/>
      <c r="VYH269" s="0"/>
      <c r="VYI269" s="0"/>
      <c r="VYJ269" s="0"/>
      <c r="VYK269" s="0"/>
      <c r="VYL269" s="0"/>
      <c r="VYM269" s="0"/>
      <c r="VYN269" s="0"/>
      <c r="VYO269" s="0"/>
      <c r="VYP269" s="0"/>
      <c r="VYQ269" s="0"/>
      <c r="VYR269" s="0"/>
      <c r="VYS269" s="0"/>
      <c r="VYT269" s="0"/>
      <c r="VYU269" s="0"/>
      <c r="VYV269" s="0"/>
      <c r="VYW269" s="0"/>
      <c r="VYX269" s="0"/>
      <c r="VYY269" s="0"/>
      <c r="VYZ269" s="0"/>
      <c r="VZA269" s="0"/>
      <c r="VZB269" s="0"/>
      <c r="VZC269" s="0"/>
      <c r="VZD269" s="0"/>
      <c r="VZE269" s="0"/>
      <c r="VZF269" s="0"/>
      <c r="VZG269" s="0"/>
      <c r="VZH269" s="0"/>
      <c r="VZI269" s="0"/>
      <c r="VZJ269" s="0"/>
      <c r="VZK269" s="0"/>
      <c r="VZL269" s="0"/>
      <c r="VZM269" s="0"/>
      <c r="VZN269" s="0"/>
      <c r="VZO269" s="0"/>
      <c r="VZP269" s="0"/>
      <c r="VZQ269" s="0"/>
      <c r="VZR269" s="0"/>
      <c r="VZS269" s="0"/>
      <c r="VZT269" s="0"/>
      <c r="VZU269" s="0"/>
      <c r="VZV269" s="0"/>
      <c r="VZW269" s="0"/>
      <c r="VZX269" s="0"/>
      <c r="VZY269" s="0"/>
      <c r="VZZ269" s="0"/>
      <c r="WAA269" s="0"/>
      <c r="WAB269" s="0"/>
      <c r="WAC269" s="0"/>
      <c r="WAD269" s="0"/>
      <c r="WAE269" s="0"/>
      <c r="WAF269" s="0"/>
      <c r="WAG269" s="0"/>
      <c r="WAH269" s="0"/>
      <c r="WAI269" s="0"/>
      <c r="WAJ269" s="0"/>
      <c r="WAK269" s="0"/>
      <c r="WAL269" s="0"/>
      <c r="WAM269" s="0"/>
      <c r="WAN269" s="0"/>
      <c r="WAO269" s="0"/>
      <c r="WAP269" s="0"/>
      <c r="WAQ269" s="0"/>
      <c r="WAR269" s="0"/>
      <c r="WAS269" s="0"/>
      <c r="WAT269" s="0"/>
      <c r="WAU269" s="0"/>
      <c r="WAV269" s="0"/>
      <c r="WAW269" s="0"/>
      <c r="WAX269" s="0"/>
      <c r="WAY269" s="0"/>
      <c r="WAZ269" s="0"/>
      <c r="WBA269" s="0"/>
      <c r="WBB269" s="0"/>
      <c r="WBC269" s="0"/>
      <c r="WBD269" s="0"/>
      <c r="WBE269" s="0"/>
      <c r="WBF269" s="0"/>
      <c r="WBG269" s="0"/>
      <c r="WBH269" s="0"/>
      <c r="WBI269" s="0"/>
      <c r="WBJ269" s="0"/>
      <c r="WBK269" s="0"/>
      <c r="WBL269" s="0"/>
      <c r="WBM269" s="0"/>
      <c r="WBN269" s="0"/>
      <c r="WBO269" s="0"/>
      <c r="WBP269" s="0"/>
      <c r="WBQ269" s="0"/>
      <c r="WBR269" s="0"/>
      <c r="WBS269" s="0"/>
      <c r="WBT269" s="0"/>
      <c r="WBU269" s="0"/>
      <c r="WBV269" s="0"/>
      <c r="WBW269" s="0"/>
      <c r="WBX269" s="0"/>
      <c r="WBY269" s="0"/>
      <c r="WBZ269" s="0"/>
      <c r="WCA269" s="0"/>
      <c r="WCB269" s="0"/>
      <c r="WCC269" s="0"/>
      <c r="WCD269" s="0"/>
      <c r="WCE269" s="0"/>
      <c r="WCF269" s="0"/>
      <c r="WCG269" s="0"/>
      <c r="WCH269" s="0"/>
      <c r="WCI269" s="0"/>
      <c r="WCJ269" s="0"/>
      <c r="WCK269" s="0"/>
      <c r="WCL269" s="0"/>
      <c r="WCM269" s="0"/>
      <c r="WCN269" s="0"/>
      <c r="WCO269" s="0"/>
      <c r="WCP269" s="0"/>
      <c r="WCQ269" s="0"/>
      <c r="WCR269" s="0"/>
      <c r="WCS269" s="0"/>
      <c r="WCT269" s="0"/>
      <c r="WCU269" s="0"/>
      <c r="WCV269" s="0"/>
      <c r="WCW269" s="0"/>
      <c r="WCX269" s="0"/>
      <c r="WCY269" s="0"/>
      <c r="WCZ269" s="0"/>
      <c r="WDA269" s="0"/>
      <c r="WDB269" s="0"/>
      <c r="WDC269" s="0"/>
      <c r="WDD269" s="0"/>
      <c r="WDE269" s="0"/>
      <c r="WDF269" s="0"/>
      <c r="WDG269" s="0"/>
      <c r="WDH269" s="0"/>
      <c r="WDI269" s="0"/>
      <c r="WDJ269" s="0"/>
      <c r="WDK269" s="0"/>
      <c r="WDL269" s="0"/>
      <c r="WDM269" s="0"/>
      <c r="WDN269" s="0"/>
      <c r="WDO269" s="0"/>
      <c r="WDP269" s="0"/>
      <c r="WDQ269" s="0"/>
      <c r="WDR269" s="0"/>
      <c r="WDS269" s="0"/>
      <c r="WDT269" s="0"/>
      <c r="WDU269" s="0"/>
      <c r="WDV269" s="0"/>
      <c r="WDW269" s="0"/>
      <c r="WDX269" s="0"/>
      <c r="WDY269" s="0"/>
      <c r="WDZ269" s="0"/>
      <c r="WEA269" s="0"/>
      <c r="WEB269" s="0"/>
      <c r="WEC269" s="0"/>
      <c r="WED269" s="0"/>
      <c r="WEE269" s="0"/>
      <c r="WEF269" s="0"/>
      <c r="WEG269" s="0"/>
      <c r="WEH269" s="0"/>
      <c r="WEI269" s="0"/>
      <c r="WEJ269" s="0"/>
      <c r="WEK269" s="0"/>
      <c r="WEL269" s="0"/>
      <c r="WEM269" s="0"/>
      <c r="WEN269" s="0"/>
      <c r="WEO269" s="0"/>
      <c r="WEP269" s="0"/>
      <c r="WEQ269" s="0"/>
      <c r="WER269" s="0"/>
      <c r="WES269" s="0"/>
      <c r="WET269" s="0"/>
      <c r="WEU269" s="0"/>
      <c r="WEV269" s="0"/>
      <c r="WEW269" s="0"/>
      <c r="WEX269" s="0"/>
      <c r="WEY269" s="0"/>
      <c r="WEZ269" s="0"/>
      <c r="WFA269" s="0"/>
      <c r="WFB269" s="0"/>
      <c r="WFC269" s="0"/>
      <c r="WFD269" s="0"/>
      <c r="WFE269" s="0"/>
      <c r="WFF269" s="0"/>
      <c r="WFG269" s="0"/>
      <c r="WFH269" s="0"/>
      <c r="WFI269" s="0"/>
      <c r="WFJ269" s="0"/>
      <c r="WFK269" s="0"/>
      <c r="WFL269" s="0"/>
      <c r="WFM269" s="0"/>
      <c r="WFN269" s="0"/>
      <c r="WFO269" s="0"/>
      <c r="WFP269" s="0"/>
      <c r="WFQ269" s="0"/>
      <c r="WFR269" s="0"/>
      <c r="WFS269" s="0"/>
      <c r="WFT269" s="0"/>
      <c r="WFU269" s="0"/>
      <c r="WFV269" s="0"/>
      <c r="WFW269" s="0"/>
      <c r="WFX269" s="0"/>
      <c r="WFY269" s="0"/>
      <c r="WFZ269" s="0"/>
      <c r="WGA269" s="0"/>
      <c r="WGB269" s="0"/>
      <c r="WGC269" s="0"/>
      <c r="WGD269" s="0"/>
      <c r="WGE269" s="0"/>
      <c r="WGF269" s="0"/>
      <c r="WGG269" s="0"/>
      <c r="WGH269" s="0"/>
      <c r="WGI269" s="0"/>
      <c r="WGJ269" s="0"/>
      <c r="WGK269" s="0"/>
      <c r="WGL269" s="0"/>
      <c r="WGM269" s="0"/>
      <c r="WGN269" s="0"/>
      <c r="WGO269" s="0"/>
      <c r="WGP269" s="0"/>
      <c r="WGQ269" s="0"/>
      <c r="WGR269" s="0"/>
      <c r="WGS269" s="0"/>
      <c r="WGT269" s="0"/>
      <c r="WGU269" s="0"/>
      <c r="WGV269" s="0"/>
      <c r="WGW269" s="0"/>
      <c r="WGX269" s="0"/>
      <c r="WGY269" s="0"/>
      <c r="WGZ269" s="0"/>
      <c r="WHA269" s="0"/>
      <c r="WHB269" s="0"/>
      <c r="WHC269" s="0"/>
      <c r="WHD269" s="0"/>
      <c r="WHE269" s="0"/>
      <c r="WHF269" s="0"/>
      <c r="WHG269" s="0"/>
      <c r="WHH269" s="0"/>
      <c r="WHI269" s="0"/>
      <c r="WHJ269" s="0"/>
      <c r="WHK269" s="0"/>
      <c r="WHL269" s="0"/>
      <c r="WHM269" s="0"/>
      <c r="WHN269" s="0"/>
      <c r="WHO269" s="0"/>
      <c r="WHP269" s="0"/>
      <c r="WHQ269" s="0"/>
      <c r="WHR269" s="0"/>
      <c r="WHS269" s="0"/>
      <c r="WHT269" s="0"/>
      <c r="WHU269" s="0"/>
      <c r="WHV269" s="0"/>
      <c r="WHW269" s="0"/>
      <c r="WHX269" s="0"/>
      <c r="WHY269" s="0"/>
      <c r="WHZ269" s="0"/>
      <c r="WIA269" s="0"/>
      <c r="WIB269" s="0"/>
      <c r="WIC269" s="0"/>
      <c r="WID269" s="0"/>
      <c r="WIE269" s="0"/>
      <c r="WIF269" s="0"/>
      <c r="WIG269" s="0"/>
      <c r="WIH269" s="0"/>
      <c r="WII269" s="0"/>
      <c r="WIJ269" s="0"/>
      <c r="WIK269" s="0"/>
      <c r="WIL269" s="0"/>
      <c r="WIM269" s="0"/>
      <c r="WIN269" s="0"/>
      <c r="WIO269" s="0"/>
      <c r="WIP269" s="0"/>
      <c r="WIQ269" s="0"/>
      <c r="WIR269" s="0"/>
      <c r="WIS269" s="0"/>
      <c r="WIT269" s="0"/>
      <c r="WIU269" s="0"/>
      <c r="WIV269" s="0"/>
      <c r="WIW269" s="0"/>
      <c r="WIX269" s="0"/>
      <c r="WIY269" s="0"/>
      <c r="WIZ269" s="0"/>
      <c r="WJA269" s="0"/>
      <c r="WJB269" s="0"/>
      <c r="WJC269" s="0"/>
      <c r="WJD269" s="0"/>
      <c r="WJE269" s="0"/>
      <c r="WJF269" s="0"/>
      <c r="WJG269" s="0"/>
      <c r="WJH269" s="0"/>
      <c r="WJI269" s="0"/>
      <c r="WJJ269" s="0"/>
      <c r="WJK269" s="0"/>
      <c r="WJL269" s="0"/>
      <c r="WJM269" s="0"/>
      <c r="WJN269" s="0"/>
      <c r="WJO269" s="0"/>
      <c r="WJP269" s="0"/>
      <c r="WJQ269" s="0"/>
      <c r="WJR269" s="0"/>
      <c r="WJS269" s="0"/>
      <c r="WJT269" s="0"/>
      <c r="WJU269" s="0"/>
      <c r="WJV269" s="0"/>
      <c r="WJW269" s="0"/>
      <c r="WJX269" s="0"/>
      <c r="WJY269" s="0"/>
      <c r="WJZ269" s="0"/>
      <c r="WKA269" s="0"/>
      <c r="WKB269" s="0"/>
      <c r="WKC269" s="0"/>
      <c r="WKD269" s="0"/>
      <c r="WKE269" s="0"/>
      <c r="WKF269" s="0"/>
      <c r="WKG269" s="0"/>
      <c r="WKH269" s="0"/>
      <c r="WKI269" s="0"/>
      <c r="WKJ269" s="0"/>
      <c r="WKK269" s="0"/>
      <c r="WKL269" s="0"/>
      <c r="WKM269" s="0"/>
      <c r="WKN269" s="0"/>
      <c r="WKO269" s="0"/>
      <c r="WKP269" s="0"/>
      <c r="WKQ269" s="0"/>
      <c r="WKR269" s="0"/>
      <c r="WKS269" s="0"/>
      <c r="WKT269" s="0"/>
      <c r="WKU269" s="0"/>
      <c r="WKV269" s="0"/>
      <c r="WKW269" s="0"/>
      <c r="WKX269" s="0"/>
      <c r="WKY269" s="0"/>
      <c r="WKZ269" s="0"/>
      <c r="WLA269" s="0"/>
      <c r="WLB269" s="0"/>
      <c r="WLC269" s="0"/>
      <c r="WLD269" s="0"/>
      <c r="WLE269" s="0"/>
      <c r="WLF269" s="0"/>
      <c r="WLG269" s="0"/>
      <c r="WLH269" s="0"/>
      <c r="WLI269" s="0"/>
      <c r="WLJ269" s="0"/>
      <c r="WLK269" s="0"/>
      <c r="WLL269" s="0"/>
      <c r="WLM269" s="0"/>
      <c r="WLN269" s="0"/>
      <c r="WLO269" s="0"/>
      <c r="WLP269" s="0"/>
      <c r="WLQ269" s="0"/>
      <c r="WLR269" s="0"/>
      <c r="WLS269" s="0"/>
      <c r="WLT269" s="0"/>
      <c r="WLU269" s="0"/>
      <c r="WLV269" s="0"/>
      <c r="WLW269" s="0"/>
      <c r="WLX269" s="0"/>
      <c r="WLY269" s="0"/>
      <c r="WLZ269" s="0"/>
      <c r="WMA269" s="0"/>
      <c r="WMB269" s="0"/>
      <c r="WMC269" s="0"/>
      <c r="WMD269" s="0"/>
      <c r="WME269" s="0"/>
      <c r="WMF269" s="0"/>
      <c r="WMG269" s="0"/>
      <c r="WMH269" s="0"/>
      <c r="WMI269" s="0"/>
      <c r="WMJ269" s="0"/>
      <c r="WMK269" s="0"/>
      <c r="WML269" s="0"/>
      <c r="WMM269" s="0"/>
      <c r="WMN269" s="0"/>
      <c r="WMO269" s="0"/>
      <c r="WMP269" s="0"/>
      <c r="WMQ269" s="0"/>
      <c r="WMR269" s="0"/>
      <c r="WMS269" s="0"/>
      <c r="WMT269" s="0"/>
      <c r="WMU269" s="0"/>
      <c r="WMV269" s="0"/>
      <c r="WMW269" s="0"/>
      <c r="WMX269" s="0"/>
      <c r="WMY269" s="0"/>
      <c r="WMZ269" s="0"/>
      <c r="WNA269" s="0"/>
      <c r="WNB269" s="0"/>
      <c r="WNC269" s="0"/>
      <c r="WND269" s="0"/>
      <c r="WNE269" s="0"/>
      <c r="WNF269" s="0"/>
      <c r="WNG269" s="0"/>
      <c r="WNH269" s="0"/>
      <c r="WNI269" s="0"/>
      <c r="WNJ269" s="0"/>
      <c r="WNK269" s="0"/>
      <c r="WNL269" s="0"/>
      <c r="WNM269" s="0"/>
      <c r="WNN269" s="0"/>
      <c r="WNO269" s="0"/>
      <c r="WNP269" s="0"/>
      <c r="WNQ269" s="0"/>
      <c r="WNR269" s="0"/>
      <c r="WNS269" s="0"/>
      <c r="WNT269" s="0"/>
      <c r="WNU269" s="0"/>
      <c r="WNV269" s="0"/>
      <c r="WNW269" s="0"/>
      <c r="WNX269" s="0"/>
      <c r="WNY269" s="0"/>
      <c r="WNZ269" s="0"/>
      <c r="WOA269" s="0"/>
      <c r="WOB269" s="0"/>
      <c r="WOC269" s="0"/>
      <c r="WOD269" s="0"/>
      <c r="WOE269" s="0"/>
      <c r="WOF269" s="0"/>
      <c r="WOG269" s="0"/>
      <c r="WOH269" s="0"/>
      <c r="WOI269" s="0"/>
      <c r="WOJ269" s="0"/>
      <c r="WOK269" s="0"/>
      <c r="WOL269" s="0"/>
      <c r="WOM269" s="0"/>
      <c r="WON269" s="0"/>
      <c r="WOO269" s="0"/>
      <c r="WOP269" s="0"/>
      <c r="WOQ269" s="0"/>
      <c r="WOR269" s="0"/>
      <c r="WOS269" s="0"/>
      <c r="WOT269" s="0"/>
      <c r="WOU269" s="0"/>
      <c r="WOV269" s="0"/>
      <c r="WOW269" s="0"/>
      <c r="WOX269" s="0"/>
      <c r="WOY269" s="0"/>
      <c r="WOZ269" s="0"/>
      <c r="WPA269" s="0"/>
      <c r="WPB269" s="0"/>
      <c r="WPC269" s="0"/>
      <c r="WPD269" s="0"/>
      <c r="WPE269" s="0"/>
      <c r="WPF269" s="0"/>
      <c r="WPG269" s="0"/>
      <c r="WPH269" s="0"/>
      <c r="WPI269" s="0"/>
      <c r="WPJ269" s="0"/>
      <c r="WPK269" s="0"/>
      <c r="WPL269" s="0"/>
      <c r="WPM269" s="0"/>
      <c r="WPN269" s="0"/>
      <c r="WPO269" s="0"/>
      <c r="WPP269" s="0"/>
      <c r="WPQ269" s="0"/>
      <c r="WPR269" s="0"/>
      <c r="WPS269" s="0"/>
      <c r="WPT269" s="0"/>
      <c r="WPU269" s="0"/>
      <c r="WPV269" s="0"/>
      <c r="WPW269" s="0"/>
      <c r="WPX269" s="0"/>
      <c r="WPY269" s="0"/>
      <c r="WPZ269" s="0"/>
      <c r="WQA269" s="0"/>
      <c r="WQB269" s="0"/>
      <c r="WQC269" s="0"/>
      <c r="WQD269" s="0"/>
      <c r="WQE269" s="0"/>
      <c r="WQF269" s="0"/>
      <c r="WQG269" s="0"/>
      <c r="WQH269" s="0"/>
      <c r="WQI269" s="0"/>
      <c r="WQJ269" s="0"/>
      <c r="WQK269" s="0"/>
      <c r="WQL269" s="0"/>
      <c r="WQM269" s="0"/>
      <c r="WQN269" s="0"/>
      <c r="WQO269" s="0"/>
      <c r="WQP269" s="0"/>
      <c r="WQQ269" s="0"/>
      <c r="WQR269" s="0"/>
      <c r="WQS269" s="0"/>
      <c r="WQT269" s="0"/>
      <c r="WQU269" s="0"/>
      <c r="WQV269" s="0"/>
      <c r="WQW269" s="0"/>
      <c r="WQX269" s="0"/>
      <c r="WQY269" s="0"/>
      <c r="WQZ269" s="0"/>
      <c r="WRA269" s="0"/>
      <c r="WRB269" s="0"/>
      <c r="WRC269" s="0"/>
      <c r="WRD269" s="0"/>
      <c r="WRE269" s="0"/>
      <c r="WRF269" s="0"/>
      <c r="WRG269" s="0"/>
      <c r="WRH269" s="0"/>
      <c r="WRI269" s="0"/>
      <c r="WRJ269" s="0"/>
      <c r="WRK269" s="0"/>
      <c r="WRL269" s="0"/>
      <c r="WRM269" s="0"/>
      <c r="WRN269" s="0"/>
      <c r="WRO269" s="0"/>
      <c r="WRP269" s="0"/>
      <c r="WRQ269" s="0"/>
      <c r="WRR269" s="0"/>
      <c r="WRS269" s="0"/>
      <c r="WRT269" s="0"/>
      <c r="WRU269" s="0"/>
      <c r="WRV269" s="0"/>
      <c r="WRW269" s="0"/>
      <c r="WRX269" s="0"/>
      <c r="WRY269" s="0"/>
      <c r="WRZ269" s="0"/>
      <c r="WSA269" s="0"/>
      <c r="WSB269" s="0"/>
      <c r="WSC269" s="0"/>
      <c r="WSD269" s="0"/>
      <c r="WSE269" s="0"/>
      <c r="WSF269" s="0"/>
      <c r="WSG269" s="0"/>
      <c r="WSH269" s="0"/>
      <c r="WSI269" s="0"/>
      <c r="WSJ269" s="0"/>
      <c r="WSK269" s="0"/>
      <c r="WSL269" s="0"/>
      <c r="WSM269" s="0"/>
      <c r="WSN269" s="0"/>
      <c r="WSO269" s="0"/>
      <c r="WSP269" s="0"/>
      <c r="WSQ269" s="0"/>
      <c r="WSR269" s="0"/>
      <c r="WSS269" s="0"/>
      <c r="WST269" s="0"/>
      <c r="WSU269" s="0"/>
      <c r="WSV269" s="0"/>
      <c r="WSW269" s="0"/>
      <c r="WSX269" s="0"/>
      <c r="WSY269" s="0"/>
      <c r="WSZ269" s="0"/>
      <c r="WTA269" s="0"/>
      <c r="WTB269" s="0"/>
      <c r="WTC269" s="0"/>
      <c r="WTD269" s="0"/>
      <c r="WTE269" s="0"/>
      <c r="WTF269" s="0"/>
      <c r="WTG269" s="0"/>
      <c r="WTH269" s="0"/>
      <c r="WTI269" s="0"/>
      <c r="WTJ269" s="0"/>
      <c r="WTK269" s="0"/>
      <c r="WTL269" s="0"/>
      <c r="WTM269" s="0"/>
      <c r="WTN269" s="0"/>
      <c r="WTO269" s="0"/>
      <c r="WTP269" s="0"/>
      <c r="WTQ269" s="0"/>
      <c r="WTR269" s="0"/>
      <c r="WTS269" s="0"/>
      <c r="WTT269" s="0"/>
      <c r="WTU269" s="0"/>
      <c r="WTV269" s="0"/>
      <c r="WTW269" s="0"/>
      <c r="WTX269" s="0"/>
      <c r="WTY269" s="0"/>
      <c r="WTZ269" s="0"/>
      <c r="WUA269" s="0"/>
      <c r="WUB269" s="0"/>
      <c r="WUC269" s="0"/>
      <c r="WUD269" s="0"/>
      <c r="WUE269" s="0"/>
      <c r="WUF269" s="0"/>
      <c r="WUG269" s="0"/>
      <c r="WUH269" s="0"/>
      <c r="WUI269" s="0"/>
      <c r="WUJ269" s="0"/>
      <c r="WUK269" s="0"/>
      <c r="WUL269" s="0"/>
      <c r="WUM269" s="0"/>
      <c r="WUN269" s="0"/>
      <c r="WUO269" s="0"/>
      <c r="WUP269" s="0"/>
      <c r="WUQ269" s="0"/>
      <c r="WUR269" s="0"/>
      <c r="WUS269" s="0"/>
      <c r="WUT269" s="0"/>
      <c r="WUU269" s="0"/>
      <c r="WUV269" s="0"/>
      <c r="WUW269" s="0"/>
      <c r="WUX269" s="0"/>
      <c r="WUY269" s="0"/>
      <c r="WUZ269" s="0"/>
      <c r="WVA269" s="0"/>
      <c r="WVB269" s="0"/>
      <c r="WVC269" s="0"/>
      <c r="WVD269" s="0"/>
      <c r="WVE269" s="0"/>
      <c r="WVF269" s="0"/>
      <c r="WVG269" s="0"/>
      <c r="WVH269" s="0"/>
      <c r="WVI269" s="0"/>
      <c r="WVJ269" s="0"/>
      <c r="WVK269" s="0"/>
      <c r="WVL269" s="0"/>
      <c r="WVM269" s="0"/>
      <c r="WVN269" s="0"/>
      <c r="WVO269" s="0"/>
      <c r="WVP269" s="0"/>
      <c r="WVQ269" s="0"/>
      <c r="WVR269" s="0"/>
      <c r="WVS269" s="0"/>
      <c r="WVT269" s="0"/>
      <c r="WVU269" s="0"/>
      <c r="WVV269" s="0"/>
      <c r="WVW269" s="0"/>
      <c r="WVX269" s="0"/>
      <c r="WVY269" s="0"/>
      <c r="WVZ269" s="0"/>
      <c r="WWA269" s="0"/>
      <c r="WWB269" s="0"/>
      <c r="WWC269" s="0"/>
      <c r="WWD269" s="0"/>
      <c r="WWE269" s="0"/>
      <c r="WWF269" s="0"/>
      <c r="WWG269" s="0"/>
      <c r="WWH269" s="0"/>
      <c r="WWI269" s="0"/>
      <c r="WWJ269" s="0"/>
      <c r="WWK269" s="0"/>
      <c r="WWL269" s="0"/>
      <c r="WWM269" s="0"/>
      <c r="WWN269" s="0"/>
      <c r="WWO269" s="0"/>
      <c r="WWP269" s="0"/>
      <c r="WWQ269" s="0"/>
      <c r="WWR269" s="0"/>
      <c r="WWS269" s="0"/>
      <c r="WWT269" s="0"/>
      <c r="WWU269" s="0"/>
      <c r="WWV269" s="0"/>
      <c r="WWW269" s="0"/>
      <c r="WWX269" s="0"/>
      <c r="WWY269" s="0"/>
      <c r="WWZ269" s="0"/>
      <c r="WXA269" s="0"/>
      <c r="WXB269" s="0"/>
      <c r="WXC269" s="0"/>
      <c r="WXD269" s="0"/>
      <c r="WXE269" s="0"/>
      <c r="WXF269" s="0"/>
      <c r="WXG269" s="0"/>
      <c r="WXH269" s="0"/>
      <c r="WXI269" s="0"/>
      <c r="WXJ269" s="0"/>
      <c r="WXK269" s="0"/>
      <c r="WXL269" s="0"/>
      <c r="WXM269" s="0"/>
      <c r="WXN269" s="0"/>
      <c r="WXO269" s="0"/>
      <c r="WXP269" s="0"/>
      <c r="WXQ269" s="0"/>
      <c r="WXR269" s="0"/>
      <c r="WXS269" s="0"/>
      <c r="WXT269" s="0"/>
      <c r="WXU269" s="0"/>
      <c r="WXV269" s="0"/>
      <c r="WXW269" s="0"/>
      <c r="WXX269" s="0"/>
      <c r="WXY269" s="0"/>
      <c r="WXZ269" s="0"/>
      <c r="WYA269" s="0"/>
      <c r="WYB269" s="0"/>
      <c r="WYC269" s="0"/>
      <c r="WYD269" s="0"/>
      <c r="WYE269" s="0"/>
      <c r="WYF269" s="0"/>
      <c r="WYG269" s="0"/>
      <c r="WYH269" s="0"/>
      <c r="WYI269" s="0"/>
      <c r="WYJ269" s="0"/>
      <c r="WYK269" s="0"/>
      <c r="WYL269" s="0"/>
      <c r="WYM269" s="0"/>
      <c r="WYN269" s="0"/>
      <c r="WYO269" s="0"/>
      <c r="WYP269" s="0"/>
      <c r="WYQ269" s="0"/>
      <c r="WYR269" s="0"/>
      <c r="WYS269" s="0"/>
      <c r="WYT269" s="0"/>
      <c r="WYU269" s="0"/>
      <c r="WYV269" s="0"/>
      <c r="WYW269" s="0"/>
      <c r="WYX269" s="0"/>
      <c r="WYY269" s="0"/>
      <c r="WYZ269" s="0"/>
      <c r="WZA269" s="0"/>
      <c r="WZB269" s="0"/>
      <c r="WZC269" s="0"/>
      <c r="WZD269" s="0"/>
      <c r="WZE269" s="0"/>
      <c r="WZF269" s="0"/>
      <c r="WZG269" s="0"/>
      <c r="WZH269" s="0"/>
      <c r="WZI269" s="0"/>
      <c r="WZJ269" s="0"/>
      <c r="WZK269" s="0"/>
      <c r="WZL269" s="0"/>
      <c r="WZM269" s="0"/>
      <c r="WZN269" s="0"/>
      <c r="WZO269" s="0"/>
      <c r="WZP269" s="0"/>
      <c r="WZQ269" s="0"/>
      <c r="WZR269" s="0"/>
      <c r="WZS269" s="0"/>
      <c r="WZT269" s="0"/>
      <c r="WZU269" s="0"/>
      <c r="WZV269" s="0"/>
      <c r="WZW269" s="0"/>
      <c r="WZX269" s="0"/>
      <c r="WZY269" s="0"/>
      <c r="WZZ269" s="0"/>
      <c r="XAA269" s="0"/>
      <c r="XAB269" s="0"/>
      <c r="XAC269" s="0"/>
      <c r="XAD269" s="0"/>
      <c r="XAE269" s="0"/>
      <c r="XAF269" s="0"/>
      <c r="XAG269" s="0"/>
      <c r="XAH269" s="0"/>
      <c r="XAI269" s="0"/>
      <c r="XAJ269" s="0"/>
      <c r="XAK269" s="0"/>
      <c r="XAL269" s="0"/>
      <c r="XAM269" s="0"/>
      <c r="XAN269" s="0"/>
      <c r="XAO269" s="0"/>
      <c r="XAP269" s="0"/>
      <c r="XAQ269" s="0"/>
      <c r="XAR269" s="0"/>
      <c r="XAS269" s="0"/>
      <c r="XAT269" s="0"/>
      <c r="XAU269" s="0"/>
      <c r="XAV269" s="0"/>
      <c r="XAW269" s="0"/>
      <c r="XAX269" s="0"/>
      <c r="XAY269" s="0"/>
      <c r="XAZ269" s="0"/>
      <c r="XBA269" s="0"/>
      <c r="XBB269" s="0"/>
      <c r="XBC269" s="0"/>
      <c r="XBD269" s="0"/>
      <c r="XBE269" s="0"/>
      <c r="XBF269" s="0"/>
      <c r="XBG269" s="0"/>
      <c r="XBH269" s="0"/>
      <c r="XBI269" s="0"/>
      <c r="XBJ269" s="0"/>
      <c r="XBK269" s="0"/>
      <c r="XBL269" s="0"/>
      <c r="XBM269" s="0"/>
      <c r="XBN269" s="0"/>
      <c r="XBO269" s="0"/>
      <c r="XBP269" s="0"/>
      <c r="XBQ269" s="0"/>
      <c r="XBR269" s="0"/>
      <c r="XBS269" s="0"/>
      <c r="XBT269" s="0"/>
      <c r="XBU269" s="0"/>
      <c r="XBV269" s="0"/>
      <c r="XBW269" s="0"/>
      <c r="XBX269" s="0"/>
      <c r="XBY269" s="0"/>
      <c r="XBZ269" s="0"/>
      <c r="XCA269" s="0"/>
      <c r="XCB269" s="0"/>
      <c r="XCC269" s="0"/>
      <c r="XCD269" s="0"/>
      <c r="XCE269" s="0"/>
      <c r="XCF269" s="0"/>
      <c r="XCG269" s="0"/>
      <c r="XCH269" s="0"/>
      <c r="XCI269" s="0"/>
      <c r="XCJ269" s="0"/>
      <c r="XCK269" s="0"/>
      <c r="XCL269" s="0"/>
      <c r="XCM269" s="0"/>
      <c r="XCN269" s="0"/>
      <c r="XCO269" s="0"/>
      <c r="XCP269" s="0"/>
      <c r="XCQ269" s="0"/>
      <c r="XCR269" s="0"/>
      <c r="XCS269" s="0"/>
      <c r="XCT269" s="0"/>
      <c r="XCU269" s="0"/>
      <c r="XCV269" s="0"/>
      <c r="XCW269" s="0"/>
      <c r="XCX269" s="0"/>
      <c r="XCY269" s="0"/>
      <c r="XCZ269" s="0"/>
      <c r="XDA269" s="0"/>
      <c r="XDB269" s="0"/>
      <c r="XDC269" s="0"/>
      <c r="XDD269" s="0"/>
      <c r="XDE269" s="0"/>
      <c r="XDF269" s="0"/>
      <c r="XDG269" s="0"/>
      <c r="XDH269" s="0"/>
      <c r="XDI269" s="0"/>
      <c r="XDJ269" s="0"/>
      <c r="XDK269" s="0"/>
      <c r="XDL269" s="0"/>
      <c r="XDM269" s="0"/>
      <c r="XDN269" s="0"/>
      <c r="XDO269" s="0"/>
      <c r="XDP269" s="0"/>
      <c r="XDQ269" s="0"/>
      <c r="XDR269" s="0"/>
      <c r="XDS269" s="0"/>
      <c r="XDT269" s="0"/>
      <c r="XDU269" s="0"/>
      <c r="XDV269" s="0"/>
      <c r="XDW269" s="0"/>
      <c r="XDX269" s="0"/>
      <c r="XDY269" s="0"/>
      <c r="XDZ269" s="0"/>
      <c r="XEA269" s="0"/>
      <c r="XEB269" s="0"/>
      <c r="XEC269" s="0"/>
      <c r="XED269" s="0"/>
      <c r="XEE269" s="0"/>
      <c r="XEF269" s="0"/>
      <c r="XEG269" s="0"/>
      <c r="XEH269" s="0"/>
      <c r="XEI269" s="0"/>
      <c r="XEJ269" s="0"/>
      <c r="XEK269" s="0"/>
      <c r="XEL269" s="0"/>
      <c r="XEM269" s="0"/>
      <c r="XEN269" s="0"/>
      <c r="XEO269" s="0"/>
      <c r="XEP269" s="0"/>
      <c r="XEQ269" s="0"/>
      <c r="XER269" s="0"/>
      <c r="XES269" s="0"/>
      <c r="XET269" s="0"/>
      <c r="XEU269" s="0"/>
      <c r="XEV269" s="0"/>
      <c r="XEW269" s="0"/>
      <c r="XEX269" s="0"/>
      <c r="XEY269" s="0"/>
      <c r="XEZ269" s="0"/>
      <c r="XFA269" s="0"/>
      <c r="XFB269" s="0"/>
      <c r="XFC269" s="0"/>
      <c r="XFD269" s="0"/>
    </row>
  </sheetData>
  <mergeCells count="22">
    <mergeCell ref="J80:J83"/>
    <mergeCell ref="J84:J87"/>
    <mergeCell ref="J88:J91"/>
    <mergeCell ref="J92:J95"/>
    <mergeCell ref="J96:J99"/>
    <mergeCell ref="J100:J103"/>
    <mergeCell ref="J104:J107"/>
    <mergeCell ref="J108:J111"/>
    <mergeCell ref="J112:J115"/>
    <mergeCell ref="J116:J119"/>
    <mergeCell ref="J120:J123"/>
    <mergeCell ref="J124:J127"/>
    <mergeCell ref="J130:J161"/>
    <mergeCell ref="J164:J179"/>
    <mergeCell ref="J182:J197"/>
    <mergeCell ref="J200:J207"/>
    <mergeCell ref="J210:J217"/>
    <mergeCell ref="J220:J223"/>
    <mergeCell ref="J226:J229"/>
    <mergeCell ref="J232:J233"/>
    <mergeCell ref="J236:J237"/>
    <mergeCell ref="J240:J241"/>
  </mergeCells>
  <conditionalFormatting sqref="I6:I77 K6:M77 I164:I179 I200:I207 I220:I223 I232:I233 I244 I247 K164:M179 K200:M207 K220:M223 K232:M233 K244:M244 K247:M247">
    <cfRule type="expression" priority="2" aboveAverage="0" equalAverage="0" bottom="0" percent="0" rank="0" text="" dxfId="16">
      <formula>IF($I6=3,1,0)</formula>
    </cfRule>
    <cfRule type="expression" priority="3" aboveAverage="0" equalAverage="0" bottom="0" percent="0" rank="0" text="" dxfId="17">
      <formula>IF($I6=2,1,0)</formula>
    </cfRule>
  </conditionalFormatting>
  <dataValidations count="5">
    <dataValidation allowBlank="true" errorStyle="stop" operator="between" showDropDown="false" showErrorMessage="true" showInputMessage="true" sqref="D8:D47" type="whole">
      <formula1>0</formula1>
      <formula2>10000</formula2>
    </dataValidation>
    <dataValidation allowBlank="true" errorStyle="stop" operator="between" showDropDown="false" showErrorMessage="true" showInputMessage="true" sqref="D5" type="list">
      <formula1>Equipos!$O$2:$O$41</formula1>
      <formula2>0</formula2>
    </dataValidation>
    <dataValidation allowBlank="true" errorStyle="stop" operator="between" showDropDown="false" showErrorMessage="true" showInputMessage="true" sqref="I6:I77 I164:I179 I200:I207 I220:I223 I232:I233 I244 I247" type="list">
      <formula1>Equipos!$O$2:$O$4</formula1>
      <formula2>0</formula2>
    </dataValidation>
    <dataValidation allowBlank="true" errorStyle="stop" operator="between" showDropDown="false" showErrorMessage="true" showInputMessage="true" sqref="D57" type="list">
      <formula1>Equipos!$T$1:$T$21</formula1>
      <formula2>0</formula2>
    </dataValidation>
    <dataValidation allowBlank="true" errorStyle="stop" operator="between" showDropDown="false" showErrorMessage="true" showInputMessage="true" sqref="D49" type="list">
      <formula1>Equipos!$T$1:$T$20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74" activeCellId="0" sqref="E74"/>
    </sheetView>
  </sheetViews>
  <sheetFormatPr defaultColWidth="10.6796875" defaultRowHeight="15" customHeight="true" zeroHeight="false" outlineLevelRow="0" outlineLevelCol="0"/>
  <cols>
    <col collapsed="false" customWidth="true" hidden="false" outlineLevel="0" max="2" min="2" style="0" width="28.57"/>
    <col collapsed="false" customWidth="true" hidden="false" outlineLevel="0" max="5" min="3" style="34" width="11.43"/>
    <col collapsed="false" customWidth="true" hidden="false" outlineLevel="0" max="6" min="6" style="34" width="12.71"/>
    <col collapsed="false" customWidth="true" hidden="false" outlineLevel="0" max="11" min="7" style="34" width="11.43"/>
    <col collapsed="false" customWidth="true" hidden="false" outlineLevel="0" max="12" min="12" style="0" width="28.57"/>
  </cols>
  <sheetData>
    <row r="1" customFormat="false" ht="15" hidden="false" customHeight="false" outlineLevel="0" collapsed="false">
      <c r="B1" s="437" t="s">
        <v>409</v>
      </c>
      <c r="C1" s="438" t="s">
        <v>410</v>
      </c>
      <c r="D1" s="439" t="s">
        <v>411</v>
      </c>
      <c r="E1" s="439" t="s">
        <v>412</v>
      </c>
      <c r="F1" s="439" t="s">
        <v>413</v>
      </c>
      <c r="G1" s="439" t="s">
        <v>414</v>
      </c>
      <c r="H1" s="439" t="s">
        <v>415</v>
      </c>
      <c r="I1" s="439" t="s">
        <v>416</v>
      </c>
      <c r="J1" s="440" t="s">
        <v>417</v>
      </c>
      <c r="K1" s="437" t="s">
        <v>418</v>
      </c>
      <c r="L1" s="441" t="str">
        <f aca="false">B1</f>
        <v>nombre</v>
      </c>
    </row>
    <row r="2" customFormat="false" ht="15" hidden="false" customHeight="false" outlineLevel="0" collapsed="false">
      <c r="B2" s="442" t="str">
        <f aca="false">+ADMIN!S253</f>
        <v>Mbappé</v>
      </c>
      <c r="C2" s="443"/>
      <c r="D2" s="444"/>
      <c r="E2" s="444"/>
      <c r="F2" s="444"/>
      <c r="G2" s="444"/>
      <c r="H2" s="444"/>
      <c r="I2" s="444"/>
      <c r="J2" s="445"/>
      <c r="K2" s="446" t="n">
        <f aca="false">SUM(C2:J2)</f>
        <v>0</v>
      </c>
      <c r="L2" s="447" t="str">
        <f aca="false">B2</f>
        <v>Mbappé</v>
      </c>
    </row>
    <row r="3" customFormat="false" ht="15" hidden="false" customHeight="false" outlineLevel="0" collapsed="false">
      <c r="B3" s="442" t="str">
        <f aca="false">+ADMIN!S254</f>
        <v>Cristiano Ronaldo</v>
      </c>
      <c r="C3" s="448"/>
      <c r="D3" s="449"/>
      <c r="E3" s="449"/>
      <c r="F3" s="449"/>
      <c r="G3" s="449"/>
      <c r="H3" s="449"/>
      <c r="I3" s="449"/>
      <c r="J3" s="450"/>
      <c r="K3" s="451" t="n">
        <f aca="false">SUM(C3:J3)</f>
        <v>0</v>
      </c>
      <c r="L3" s="452" t="str">
        <f aca="false">B3</f>
        <v>Cristiano Ronaldo</v>
      </c>
    </row>
    <row r="4" customFormat="false" ht="15" hidden="false" customHeight="false" outlineLevel="0" collapsed="false">
      <c r="B4" s="442" t="str">
        <f aca="false">+ADMIN!S255</f>
        <v>Lamine Yamal</v>
      </c>
      <c r="C4" s="448"/>
      <c r="D4" s="449"/>
      <c r="E4" s="449"/>
      <c r="F4" s="449"/>
      <c r="G4" s="449"/>
      <c r="H4" s="449"/>
      <c r="I4" s="449"/>
      <c r="J4" s="450"/>
      <c r="K4" s="451" t="n">
        <f aca="false">SUM(C4:J4)</f>
        <v>0</v>
      </c>
      <c r="L4" s="452" t="str">
        <f aca="false">B4</f>
        <v>Lamine Yamal</v>
      </c>
    </row>
    <row r="5" customFormat="false" ht="15" hidden="false" customHeight="false" outlineLevel="0" collapsed="false">
      <c r="B5" s="453" t="str">
        <f aca="false">ADMIN!V254</f>
        <v>Julián Alvarez</v>
      </c>
      <c r="C5" s="448"/>
      <c r="D5" s="449"/>
      <c r="E5" s="449"/>
      <c r="F5" s="449"/>
      <c r="G5" s="449"/>
      <c r="H5" s="449"/>
      <c r="I5" s="449"/>
      <c r="J5" s="450"/>
      <c r="K5" s="451" t="n">
        <f aca="false">SUM(C5:J5)</f>
        <v>0</v>
      </c>
      <c r="L5" s="452" t="str">
        <f aca="false">B5</f>
        <v>Julián Alvarez</v>
      </c>
    </row>
    <row r="6" customFormat="false" ht="15" hidden="false" customHeight="false" outlineLevel="0" collapsed="false">
      <c r="B6" s="453" t="str">
        <f aca="false">ADMIN!V255</f>
        <v>Havertz</v>
      </c>
      <c r="C6" s="448"/>
      <c r="D6" s="449"/>
      <c r="E6" s="449"/>
      <c r="F6" s="449"/>
      <c r="G6" s="449"/>
      <c r="H6" s="449"/>
      <c r="I6" s="449"/>
      <c r="J6" s="450"/>
      <c r="K6" s="451" t="n">
        <f aca="false">SUM(C6:J6)</f>
        <v>0</v>
      </c>
      <c r="L6" s="452" t="str">
        <f aca="false">B6</f>
        <v>Havertz</v>
      </c>
    </row>
    <row r="7" customFormat="false" ht="15" hidden="false" customHeight="false" outlineLevel="0" collapsed="false">
      <c r="B7" s="453" t="str">
        <f aca="false">ADMIN!Y254</f>
        <v>Oyarzabal</v>
      </c>
      <c r="C7" s="448"/>
      <c r="D7" s="449"/>
      <c r="E7" s="449"/>
      <c r="F7" s="449"/>
      <c r="G7" s="449"/>
      <c r="H7" s="449"/>
      <c r="I7" s="449"/>
      <c r="J7" s="450"/>
      <c r="K7" s="451" t="n">
        <f aca="false">SUM(C7:J7)</f>
        <v>0</v>
      </c>
      <c r="L7" s="452" t="str">
        <f aca="false">B7</f>
        <v>Oyarzabal</v>
      </c>
    </row>
    <row r="8" customFormat="false" ht="15" hidden="false" customHeight="false" outlineLevel="0" collapsed="false">
      <c r="B8" s="453" t="str">
        <f aca="false">ADMIN!AB253</f>
        <v>Dembelè</v>
      </c>
      <c r="C8" s="448"/>
      <c r="D8" s="449"/>
      <c r="E8" s="449"/>
      <c r="F8" s="449"/>
      <c r="G8" s="449"/>
      <c r="H8" s="449"/>
      <c r="I8" s="449"/>
      <c r="J8" s="450"/>
      <c r="K8" s="451" t="n">
        <f aca="false">SUM(C8:J8)</f>
        <v>0</v>
      </c>
      <c r="L8" s="452" t="str">
        <f aca="false">B8</f>
        <v>Dembelè</v>
      </c>
    </row>
    <row r="9" customFormat="false" ht="15" hidden="false" customHeight="false" outlineLevel="0" collapsed="false">
      <c r="B9" s="453" t="str">
        <f aca="false">ADMIN!AB255</f>
        <v>Oliseh</v>
      </c>
      <c r="C9" s="448"/>
      <c r="D9" s="449"/>
      <c r="E9" s="449"/>
      <c r="F9" s="449"/>
      <c r="G9" s="449"/>
      <c r="H9" s="449"/>
      <c r="I9" s="449"/>
      <c r="J9" s="450"/>
      <c r="K9" s="451" t="n">
        <f aca="false">SUM(C9:J9)</f>
        <v>0</v>
      </c>
      <c r="L9" s="452" t="str">
        <f aca="false">B9</f>
        <v>Oliseh</v>
      </c>
    </row>
    <row r="10" customFormat="false" ht="15" hidden="false" customHeight="false" outlineLevel="0" collapsed="false">
      <c r="B10" s="453" t="str">
        <f aca="false">ADMIN!AE253</f>
        <v>Messi</v>
      </c>
      <c r="C10" s="448"/>
      <c r="D10" s="449"/>
      <c r="E10" s="449"/>
      <c r="F10" s="449"/>
      <c r="G10" s="449"/>
      <c r="H10" s="449"/>
      <c r="I10" s="449"/>
      <c r="J10" s="450"/>
      <c r="K10" s="451" t="n">
        <f aca="false">SUM(C10:J10)</f>
        <v>0</v>
      </c>
      <c r="L10" s="452" t="str">
        <f aca="false">B10</f>
        <v>Messi</v>
      </c>
    </row>
    <row r="11" customFormat="false" ht="15" hidden="false" customHeight="false" outlineLevel="0" collapsed="false">
      <c r="B11" s="453" t="str">
        <f aca="false">ADMIN!AH254</f>
        <v>Kane</v>
      </c>
      <c r="C11" s="448"/>
      <c r="D11" s="449"/>
      <c r="E11" s="449"/>
      <c r="F11" s="449"/>
      <c r="G11" s="449"/>
      <c r="H11" s="449"/>
      <c r="I11" s="449"/>
      <c r="J11" s="450"/>
      <c r="K11" s="451" t="n">
        <f aca="false">SUM(C11:J11)</f>
        <v>0</v>
      </c>
      <c r="L11" s="452" t="str">
        <f aca="false">B11</f>
        <v>Kane</v>
      </c>
    </row>
    <row r="12" customFormat="false" ht="15" hidden="false" customHeight="false" outlineLevel="0" collapsed="false">
      <c r="B12" s="453" t="str">
        <f aca="false">ADMIN!AQ253</f>
        <v>Romelu Lukaku</v>
      </c>
      <c r="C12" s="448"/>
      <c r="D12" s="449"/>
      <c r="E12" s="449"/>
      <c r="F12" s="449"/>
      <c r="G12" s="449"/>
      <c r="H12" s="449"/>
      <c r="I12" s="449"/>
      <c r="J12" s="450"/>
      <c r="K12" s="451" t="n">
        <f aca="false">SUM(C12:J12)</f>
        <v>0</v>
      </c>
      <c r="L12" s="452" t="str">
        <f aca="false">B12</f>
        <v>Romelu Lukaku</v>
      </c>
    </row>
    <row r="13" customFormat="false" ht="15" hidden="false" customHeight="false" outlineLevel="0" collapsed="false">
      <c r="B13" s="453" t="str">
        <f aca="false">ADMIN!AQ255</f>
        <v>Woltemade</v>
      </c>
      <c r="C13" s="448"/>
      <c r="D13" s="449"/>
      <c r="E13" s="449"/>
      <c r="F13" s="449"/>
      <c r="G13" s="449"/>
      <c r="H13" s="449"/>
      <c r="I13" s="449"/>
      <c r="J13" s="450"/>
      <c r="K13" s="451" t="n">
        <f aca="false">SUM(C13:J13)</f>
        <v>0</v>
      </c>
      <c r="L13" s="452" t="str">
        <f aca="false">B13</f>
        <v>Woltemade</v>
      </c>
    </row>
    <row r="14" customFormat="false" ht="15" hidden="false" customHeight="false" outlineLevel="0" collapsed="false">
      <c r="B14" s="453" t="str">
        <f aca="false">+ADMIN!AT255</f>
        <v>Halland</v>
      </c>
      <c r="C14" s="448"/>
      <c r="D14" s="449"/>
      <c r="E14" s="449"/>
      <c r="F14" s="449"/>
      <c r="G14" s="449"/>
      <c r="H14" s="449"/>
      <c r="I14" s="449"/>
      <c r="J14" s="450"/>
      <c r="K14" s="451" t="n">
        <f aca="false">SUM(C14:J14)</f>
        <v>0</v>
      </c>
      <c r="L14" s="452" t="str">
        <f aca="false">B14</f>
        <v>Halland</v>
      </c>
    </row>
    <row r="15" customFormat="false" ht="15" hidden="false" customHeight="false" outlineLevel="0" collapsed="false">
      <c r="B15" s="453" t="str">
        <f aca="false">+ADMIN!BC255</f>
        <v>Dumfries</v>
      </c>
      <c r="C15" s="448"/>
      <c r="D15" s="449"/>
      <c r="E15" s="449"/>
      <c r="F15" s="449"/>
      <c r="G15" s="449"/>
      <c r="H15" s="449"/>
      <c r="I15" s="449"/>
      <c r="J15" s="450"/>
      <c r="K15" s="451" t="n">
        <f aca="false">SUM(C15:J15)</f>
        <v>0</v>
      </c>
      <c r="L15" s="452" t="str">
        <f aca="false">B15</f>
        <v>Dumfries</v>
      </c>
    </row>
    <row r="16" customFormat="false" ht="15" hidden="false" customHeight="false" outlineLevel="0" collapsed="false">
      <c r="B16" s="454"/>
      <c r="C16" s="455"/>
      <c r="D16" s="456"/>
      <c r="E16" s="456"/>
      <c r="F16" s="456"/>
      <c r="G16" s="456"/>
      <c r="H16" s="456"/>
      <c r="I16" s="456"/>
      <c r="J16" s="457"/>
      <c r="K16" s="458" t="n">
        <f aca="false">SUM(C16:J16)</f>
        <v>0</v>
      </c>
      <c r="L16" s="459" t="n">
        <f aca="false">B16</f>
        <v>0</v>
      </c>
    </row>
    <row r="19" customFormat="false" ht="15" hidden="false" customHeight="false" outlineLevel="0" collapsed="false">
      <c r="B19" s="437" t="str">
        <f aca="false">Equipos!K1</f>
        <v>Selección</v>
      </c>
      <c r="C19" s="438" t="s">
        <v>410</v>
      </c>
      <c r="D19" s="439" t="s">
        <v>411</v>
      </c>
      <c r="E19" s="439" t="s">
        <v>412</v>
      </c>
      <c r="F19" s="439" t="s">
        <v>413</v>
      </c>
      <c r="G19" s="439" t="s">
        <v>414</v>
      </c>
      <c r="H19" s="439" t="s">
        <v>415</v>
      </c>
      <c r="I19" s="439" t="s">
        <v>416</v>
      </c>
      <c r="J19" s="440" t="s">
        <v>417</v>
      </c>
      <c r="K19" s="437" t="s">
        <v>418</v>
      </c>
      <c r="L19" s="441" t="str">
        <f aca="false">B19</f>
        <v>Selección</v>
      </c>
    </row>
    <row r="20" customFormat="false" ht="15" hidden="false" customHeight="false" outlineLevel="0" collapsed="false">
      <c r="B20" s="442" t="str">
        <f aca="false">Equipos!K2</f>
        <v>Alemania</v>
      </c>
      <c r="C20" s="443" t="n">
        <f aca="false">+WORLDCUP!AC36</f>
        <v>7</v>
      </c>
      <c r="D20" s="444" t="n">
        <f aca="false">+WORLDCUP!AC38</f>
        <v>0</v>
      </c>
      <c r="E20" s="444" t="n">
        <f aca="false">+WORLDCUP!AD41</f>
        <v>0</v>
      </c>
      <c r="F20" s="444"/>
      <c r="G20" s="444"/>
      <c r="H20" s="444"/>
      <c r="I20" s="444"/>
      <c r="J20" s="445"/>
      <c r="K20" s="446" t="n">
        <f aca="false">SUM(C20:J20)</f>
        <v>7</v>
      </c>
      <c r="L20" s="447" t="str">
        <f aca="false">B20</f>
        <v>Alemania</v>
      </c>
    </row>
    <row r="21" customFormat="false" ht="15" hidden="true" customHeight="false" outlineLevel="0" collapsed="false">
      <c r="B21" s="453" t="str">
        <f aca="false">Equipos!K3</f>
        <v>Arabia Saudita</v>
      </c>
      <c r="C21" s="448"/>
      <c r="D21" s="449"/>
      <c r="E21" s="449"/>
      <c r="F21" s="449"/>
      <c r="G21" s="449"/>
      <c r="H21" s="449"/>
      <c r="I21" s="449"/>
      <c r="J21" s="450"/>
      <c r="K21" s="446" t="n">
        <f aca="false">SUM(C21:J21)</f>
        <v>0</v>
      </c>
      <c r="L21" s="447" t="str">
        <f aca="false">B21</f>
        <v>Arabia Saudita</v>
      </c>
    </row>
    <row r="22" customFormat="false" ht="15" hidden="true" customHeight="false" outlineLevel="0" collapsed="false">
      <c r="B22" s="453" t="str">
        <f aca="false">Equipos!K4</f>
        <v>Argelia</v>
      </c>
      <c r="C22" s="448"/>
      <c r="D22" s="449"/>
      <c r="E22" s="449"/>
      <c r="F22" s="449"/>
      <c r="G22" s="449"/>
      <c r="H22" s="449"/>
      <c r="I22" s="449"/>
      <c r="J22" s="450"/>
      <c r="K22" s="446" t="n">
        <f aca="false">SUM(C22:J22)</f>
        <v>0</v>
      </c>
      <c r="L22" s="447" t="str">
        <f aca="false">B22</f>
        <v>Argelia</v>
      </c>
    </row>
    <row r="23" customFormat="false" ht="15" hidden="false" customHeight="false" outlineLevel="0" collapsed="false">
      <c r="B23" s="453" t="str">
        <f aca="false">Equipos!K5</f>
        <v>Argentina</v>
      </c>
      <c r="C23" s="448" t="n">
        <f aca="false">+WORLDCUP!AC76</f>
        <v>0</v>
      </c>
      <c r="D23" s="449" t="n">
        <f aca="false">+WORLDCUP!AC78</f>
        <v>0</v>
      </c>
      <c r="E23" s="449" t="n">
        <f aca="false">+WORLDCUP!AD81</f>
        <v>0</v>
      </c>
      <c r="F23" s="449"/>
      <c r="G23" s="449"/>
      <c r="H23" s="449"/>
      <c r="I23" s="449"/>
      <c r="J23" s="450"/>
      <c r="K23" s="446" t="n">
        <f aca="false">SUM(C23:J23)</f>
        <v>0</v>
      </c>
      <c r="L23" s="447" t="str">
        <f aca="false">B23</f>
        <v>Argentina</v>
      </c>
    </row>
    <row r="24" customFormat="false" ht="15" hidden="true" customHeight="false" outlineLevel="0" collapsed="false">
      <c r="B24" s="453" t="str">
        <f aca="false">Equipos!K6</f>
        <v>Australia</v>
      </c>
      <c r="C24" s="448"/>
      <c r="D24" s="449"/>
      <c r="E24" s="449"/>
      <c r="F24" s="449"/>
      <c r="G24" s="449"/>
      <c r="H24" s="449"/>
      <c r="I24" s="449"/>
      <c r="J24" s="450"/>
      <c r="K24" s="446" t="n">
        <f aca="false">SUM(C24:J24)</f>
        <v>0</v>
      </c>
      <c r="L24" s="447" t="str">
        <f aca="false">B24</f>
        <v>Australia</v>
      </c>
    </row>
    <row r="25" customFormat="false" ht="15" hidden="true" customHeight="false" outlineLevel="0" collapsed="false">
      <c r="B25" s="453" t="str">
        <f aca="false">Equipos!K7</f>
        <v>Austria</v>
      </c>
      <c r="C25" s="448"/>
      <c r="D25" s="449"/>
      <c r="E25" s="449"/>
      <c r="F25" s="449"/>
      <c r="G25" s="449"/>
      <c r="H25" s="449"/>
      <c r="I25" s="449"/>
      <c r="J25" s="450"/>
      <c r="K25" s="446" t="n">
        <f aca="false">SUM(C25:J25)</f>
        <v>0</v>
      </c>
      <c r="L25" s="447" t="str">
        <f aca="false">B25</f>
        <v>Austria</v>
      </c>
    </row>
    <row r="26" customFormat="false" ht="15" hidden="false" customHeight="false" outlineLevel="0" collapsed="false">
      <c r="B26" s="453" t="str">
        <f aca="false">Equipos!K8</f>
        <v>Bélgica</v>
      </c>
      <c r="C26" s="448" t="n">
        <f aca="false">+WORLDCUP!AC52</f>
        <v>0</v>
      </c>
      <c r="D26" s="449" t="n">
        <f aca="false">+WORLDCUP!AC54</f>
        <v>0</v>
      </c>
      <c r="E26" s="449" t="n">
        <f aca="false">+WORLDCUP!AD57</f>
        <v>0</v>
      </c>
      <c r="F26" s="449"/>
      <c r="G26" s="449"/>
      <c r="H26" s="449"/>
      <c r="I26" s="449"/>
      <c r="J26" s="450"/>
      <c r="K26" s="446" t="n">
        <f aca="false">SUM(C26:J26)</f>
        <v>0</v>
      </c>
      <c r="L26" s="447" t="str">
        <f aca="false">B26</f>
        <v>Bélgica</v>
      </c>
    </row>
    <row r="27" customFormat="false" ht="15" hidden="false" customHeight="false" outlineLevel="0" collapsed="false">
      <c r="B27" s="453" t="str">
        <f aca="false">Equipos!K9</f>
        <v>Brasil</v>
      </c>
      <c r="C27" s="448" t="n">
        <f aca="false">+WORLDCUP!AC20</f>
        <v>1</v>
      </c>
      <c r="D27" s="449" t="n">
        <f aca="false">+WORLDCUP!AC23</f>
        <v>0</v>
      </c>
      <c r="E27" s="449" t="n">
        <f aca="false">+WORLDCUP!AD24</f>
        <v>0</v>
      </c>
      <c r="F27" s="449"/>
      <c r="G27" s="449"/>
      <c r="H27" s="449"/>
      <c r="I27" s="449"/>
      <c r="J27" s="450"/>
      <c r="K27" s="446" t="n">
        <f aca="false">SUM(C27:J27)</f>
        <v>1</v>
      </c>
      <c r="L27" s="447" t="str">
        <f aca="false">B27</f>
        <v>Brasil</v>
      </c>
    </row>
    <row r="28" customFormat="false" ht="15" hidden="true" customHeight="false" outlineLevel="0" collapsed="false">
      <c r="B28" s="453" t="str">
        <f aca="false">Equipos!K10</f>
        <v>Cabo Verde</v>
      </c>
      <c r="C28" s="448"/>
      <c r="D28" s="449"/>
      <c r="E28" s="449"/>
      <c r="F28" s="449"/>
      <c r="G28" s="449"/>
      <c r="H28" s="449"/>
      <c r="I28" s="449"/>
      <c r="J28" s="450"/>
      <c r="K28" s="446" t="n">
        <f aca="false">SUM(C28:J28)</f>
        <v>0</v>
      </c>
      <c r="L28" s="447" t="str">
        <f aca="false">B28</f>
        <v>Cabo Verde</v>
      </c>
    </row>
    <row r="29" customFormat="false" ht="15" hidden="true" customHeight="false" outlineLevel="0" collapsed="false">
      <c r="B29" s="453" t="str">
        <f aca="false">Equipos!K11</f>
        <v>Canadá</v>
      </c>
      <c r="C29" s="448"/>
      <c r="D29" s="449"/>
      <c r="E29" s="449"/>
      <c r="F29" s="449"/>
      <c r="G29" s="449"/>
      <c r="H29" s="449"/>
      <c r="I29" s="449"/>
      <c r="J29" s="450"/>
      <c r="K29" s="446" t="n">
        <f aca="false">SUM(C29:J29)</f>
        <v>0</v>
      </c>
      <c r="L29" s="447" t="str">
        <f aca="false">B29</f>
        <v>Canadá</v>
      </c>
    </row>
    <row r="30" customFormat="false" ht="15" hidden="true" customHeight="false" outlineLevel="0" collapsed="false">
      <c r="B30" s="453" t="str">
        <f aca="false">Equipos!K12</f>
        <v>Catar</v>
      </c>
      <c r="C30" s="448"/>
      <c r="D30" s="449"/>
      <c r="E30" s="449"/>
      <c r="F30" s="449"/>
      <c r="G30" s="449"/>
      <c r="H30" s="449"/>
      <c r="I30" s="449"/>
      <c r="J30" s="450"/>
      <c r="K30" s="446" t="n">
        <f aca="false">SUM(C30:J30)</f>
        <v>0</v>
      </c>
      <c r="L30" s="447" t="str">
        <f aca="false">B30</f>
        <v>Catar</v>
      </c>
    </row>
    <row r="31" customFormat="false" ht="15" hidden="true" customHeight="false" outlineLevel="0" collapsed="false">
      <c r="B31" s="453" t="str">
        <f aca="false">Equipos!K13</f>
        <v>Colombia</v>
      </c>
      <c r="C31" s="448"/>
      <c r="D31" s="449"/>
      <c r="E31" s="449"/>
      <c r="F31" s="449"/>
      <c r="G31" s="449"/>
      <c r="H31" s="449"/>
      <c r="I31" s="449"/>
      <c r="J31" s="450"/>
      <c r="K31" s="446" t="n">
        <f aca="false">SUM(C31:J31)</f>
        <v>0</v>
      </c>
      <c r="L31" s="447" t="str">
        <f aca="false">B31</f>
        <v>Colombia</v>
      </c>
    </row>
    <row r="32" customFormat="false" ht="15" hidden="true" customHeight="false" outlineLevel="0" collapsed="false">
      <c r="B32" s="453" t="str">
        <f aca="false">Equipos!K14</f>
        <v>Corea del Sur</v>
      </c>
      <c r="C32" s="448"/>
      <c r="D32" s="449"/>
      <c r="E32" s="449"/>
      <c r="F32" s="449"/>
      <c r="G32" s="449"/>
      <c r="H32" s="449"/>
      <c r="I32" s="449"/>
      <c r="J32" s="450"/>
      <c r="K32" s="446" t="n">
        <f aca="false">SUM(C32:J32)</f>
        <v>0</v>
      </c>
      <c r="L32" s="447" t="str">
        <f aca="false">B32</f>
        <v>Corea del Sur</v>
      </c>
    </row>
    <row r="33" customFormat="false" ht="15" hidden="true" customHeight="false" outlineLevel="0" collapsed="false">
      <c r="B33" s="453" t="str">
        <f aca="false">Equipos!K15</f>
        <v>Costa de Marfil</v>
      </c>
      <c r="C33" s="448"/>
      <c r="D33" s="449"/>
      <c r="E33" s="449"/>
      <c r="F33" s="449"/>
      <c r="G33" s="449"/>
      <c r="H33" s="449"/>
      <c r="I33" s="449"/>
      <c r="J33" s="450"/>
      <c r="K33" s="446" t="n">
        <f aca="false">SUM(C33:J33)</f>
        <v>0</v>
      </c>
      <c r="L33" s="447" t="str">
        <f aca="false">B33</f>
        <v>Costa de Marfil</v>
      </c>
    </row>
    <row r="34" customFormat="false" ht="15" hidden="true" customHeight="false" outlineLevel="0" collapsed="false">
      <c r="B34" s="453" t="str">
        <f aca="false">Equipos!K16</f>
        <v>Croacia</v>
      </c>
      <c r="C34" s="448"/>
      <c r="D34" s="449"/>
      <c r="E34" s="449"/>
      <c r="F34" s="449"/>
      <c r="G34" s="449"/>
      <c r="H34" s="449"/>
      <c r="I34" s="449"/>
      <c r="J34" s="450"/>
      <c r="K34" s="446" t="n">
        <f aca="false">SUM(C34:J34)</f>
        <v>0</v>
      </c>
      <c r="L34" s="447" t="str">
        <f aca="false">B34</f>
        <v>Croacia</v>
      </c>
    </row>
    <row r="35" customFormat="false" ht="15" hidden="true" customHeight="false" outlineLevel="0" collapsed="false">
      <c r="B35" s="453" t="str">
        <f aca="false">Equipos!K17</f>
        <v>Curazao</v>
      </c>
      <c r="C35" s="448"/>
      <c r="D35" s="449"/>
      <c r="E35" s="449"/>
      <c r="F35" s="449"/>
      <c r="G35" s="449"/>
      <c r="H35" s="449"/>
      <c r="I35" s="449"/>
      <c r="J35" s="450"/>
      <c r="K35" s="446" t="n">
        <f aca="false">SUM(C35:J35)</f>
        <v>0</v>
      </c>
      <c r="L35" s="447" t="str">
        <f aca="false">B35</f>
        <v>Curazao</v>
      </c>
    </row>
    <row r="36" customFormat="false" ht="15" hidden="true" customHeight="false" outlineLevel="0" collapsed="false">
      <c r="B36" s="453" t="str">
        <f aca="false">Equipos!K18</f>
        <v>Ecuador</v>
      </c>
      <c r="C36" s="448"/>
      <c r="D36" s="449"/>
      <c r="E36" s="449"/>
      <c r="F36" s="449"/>
      <c r="G36" s="449"/>
      <c r="H36" s="449"/>
      <c r="I36" s="449"/>
      <c r="J36" s="450"/>
      <c r="K36" s="446" t="n">
        <f aca="false">SUM(C36:J36)</f>
        <v>0</v>
      </c>
      <c r="L36" s="447" t="str">
        <f aca="false">B36</f>
        <v>Ecuador</v>
      </c>
    </row>
    <row r="37" customFormat="false" ht="15" hidden="true" customHeight="false" outlineLevel="0" collapsed="false">
      <c r="B37" s="453" t="str">
        <f aca="false">Equipos!K19</f>
        <v>Egipto</v>
      </c>
      <c r="C37" s="448"/>
      <c r="D37" s="449"/>
      <c r="E37" s="449"/>
      <c r="F37" s="449"/>
      <c r="G37" s="449"/>
      <c r="H37" s="449"/>
      <c r="I37" s="449"/>
      <c r="J37" s="450"/>
      <c r="K37" s="446" t="n">
        <f aca="false">SUM(C37:J37)</f>
        <v>0</v>
      </c>
      <c r="L37" s="447" t="str">
        <f aca="false">B37</f>
        <v>Egipto</v>
      </c>
    </row>
    <row r="38" customFormat="false" ht="15" hidden="true" customHeight="false" outlineLevel="0" collapsed="false">
      <c r="B38" s="453" t="str">
        <f aca="false">Equipos!K20</f>
        <v>Escocia</v>
      </c>
      <c r="C38" s="448"/>
      <c r="D38" s="449"/>
      <c r="E38" s="449"/>
      <c r="F38" s="449"/>
      <c r="G38" s="449"/>
      <c r="H38" s="449"/>
      <c r="I38" s="449"/>
      <c r="J38" s="450"/>
      <c r="K38" s="446" t="n">
        <f aca="false">SUM(C38:J38)</f>
        <v>0</v>
      </c>
      <c r="L38" s="447" t="str">
        <f aca="false">B38</f>
        <v>Escocia</v>
      </c>
    </row>
    <row r="39" customFormat="false" ht="15" hidden="false" customHeight="false" outlineLevel="0" collapsed="false">
      <c r="B39" s="453" t="str">
        <f aca="false">Equipos!K21</f>
        <v>España</v>
      </c>
      <c r="C39" s="448" t="n">
        <f aca="false">+WORLDCUP!AC60</f>
        <v>0</v>
      </c>
      <c r="D39" s="449" t="n">
        <f aca="false">+WORLDCUP!AC62</f>
        <v>0</v>
      </c>
      <c r="E39" s="449" t="n">
        <f aca="false">+WORLDCUP!AD65</f>
        <v>0</v>
      </c>
      <c r="F39" s="449"/>
      <c r="G39" s="449"/>
      <c r="H39" s="449"/>
      <c r="I39" s="449"/>
      <c r="J39" s="450"/>
      <c r="K39" s="446" t="n">
        <f aca="false">SUM(C39:J39)</f>
        <v>0</v>
      </c>
      <c r="L39" s="447" t="str">
        <f aca="false">B39</f>
        <v>España</v>
      </c>
    </row>
    <row r="40" customFormat="false" ht="15" hidden="true" customHeight="false" outlineLevel="0" collapsed="false">
      <c r="B40" s="453" t="str">
        <f aca="false">Equipos!K22</f>
        <v>Estados Unidos</v>
      </c>
      <c r="C40" s="448"/>
      <c r="D40" s="449"/>
      <c r="E40" s="449"/>
      <c r="F40" s="449"/>
      <c r="G40" s="449"/>
      <c r="H40" s="449"/>
      <c r="I40" s="449"/>
      <c r="J40" s="450"/>
      <c r="K40" s="446" t="n">
        <f aca="false">SUM(C40:J40)</f>
        <v>0</v>
      </c>
      <c r="L40" s="447" t="str">
        <f aca="false">B40</f>
        <v>Estados Unidos</v>
      </c>
    </row>
    <row r="41" customFormat="false" ht="15" hidden="false" customHeight="false" outlineLevel="0" collapsed="false">
      <c r="B41" s="453" t="str">
        <f aca="false">Equipos!K23</f>
        <v>Francia</v>
      </c>
      <c r="C41" s="448" t="n">
        <f aca="false">+WORLDCUP!AC68</f>
        <v>0</v>
      </c>
      <c r="D41" s="449" t="n">
        <f aca="false">+WORLDCUP!AC70</f>
        <v>0</v>
      </c>
      <c r="E41" s="449" t="n">
        <f aca="false">+WORLDCUP!AD72</f>
        <v>0</v>
      </c>
      <c r="F41" s="449"/>
      <c r="G41" s="449"/>
      <c r="H41" s="449"/>
      <c r="I41" s="449"/>
      <c r="J41" s="450"/>
      <c r="K41" s="446" t="n">
        <f aca="false">SUM(C41:J41)</f>
        <v>0</v>
      </c>
      <c r="L41" s="447" t="str">
        <f aca="false">B41</f>
        <v>Francia</v>
      </c>
    </row>
    <row r="42" customFormat="false" ht="15" hidden="true" customHeight="false" outlineLevel="0" collapsed="false">
      <c r="B42" s="453" t="str">
        <f aca="false">Equipos!K24</f>
        <v>Ghana</v>
      </c>
      <c r="C42" s="448"/>
      <c r="D42" s="449"/>
      <c r="E42" s="449"/>
      <c r="F42" s="449"/>
      <c r="G42" s="449"/>
      <c r="H42" s="449"/>
      <c r="I42" s="449"/>
      <c r="J42" s="450"/>
      <c r="K42" s="446" t="n">
        <f aca="false">SUM(C42:J42)</f>
        <v>0</v>
      </c>
      <c r="L42" s="447" t="str">
        <f aca="false">B42</f>
        <v>Ghana</v>
      </c>
    </row>
    <row r="43" customFormat="false" ht="15" hidden="true" customHeight="false" outlineLevel="0" collapsed="false">
      <c r="B43" s="453" t="str">
        <f aca="false">Equipos!K25</f>
        <v>Haití</v>
      </c>
      <c r="C43" s="448"/>
      <c r="D43" s="449"/>
      <c r="E43" s="449"/>
      <c r="F43" s="449"/>
      <c r="G43" s="449"/>
      <c r="H43" s="449"/>
      <c r="I43" s="449"/>
      <c r="J43" s="450"/>
      <c r="K43" s="446" t="n">
        <f aca="false">SUM(C43:J43)</f>
        <v>0</v>
      </c>
      <c r="L43" s="447" t="str">
        <f aca="false">B43</f>
        <v>Haití</v>
      </c>
    </row>
    <row r="44" customFormat="false" ht="15" hidden="false" customHeight="false" outlineLevel="0" collapsed="false">
      <c r="B44" s="453" t="str">
        <f aca="false">Equipos!K26</f>
        <v>Inglaterra</v>
      </c>
      <c r="C44" s="448" t="n">
        <f aca="false">+WORLDCUP!AC92</f>
        <v>0</v>
      </c>
      <c r="D44" s="449" t="n">
        <f aca="false">+WORLDCUP!AC94</f>
        <v>0</v>
      </c>
      <c r="E44" s="449" t="n">
        <f aca="false">+WORLDCUP!AD96</f>
        <v>0</v>
      </c>
      <c r="F44" s="449"/>
      <c r="G44" s="449"/>
      <c r="H44" s="449"/>
      <c r="I44" s="449"/>
      <c r="J44" s="450"/>
      <c r="K44" s="446" t="n">
        <f aca="false">SUM(C44:J44)</f>
        <v>0</v>
      </c>
      <c r="L44" s="447" t="str">
        <f aca="false">B44</f>
        <v>Inglaterra</v>
      </c>
    </row>
    <row r="45" customFormat="false" ht="15" hidden="true" customHeight="false" outlineLevel="0" collapsed="false">
      <c r="B45" s="453" t="str">
        <f aca="false">Equipos!K27</f>
        <v>Irán</v>
      </c>
      <c r="C45" s="448"/>
      <c r="D45" s="449"/>
      <c r="E45" s="449"/>
      <c r="F45" s="449"/>
      <c r="G45" s="449"/>
      <c r="H45" s="449"/>
      <c r="I45" s="449"/>
      <c r="J45" s="450"/>
      <c r="K45" s="446" t="n">
        <f aca="false">SUM(C45:J45)</f>
        <v>0</v>
      </c>
      <c r="L45" s="447" t="str">
        <f aca="false">B45</f>
        <v>Irán</v>
      </c>
    </row>
    <row r="46" customFormat="false" ht="15" hidden="true" customHeight="false" outlineLevel="0" collapsed="false">
      <c r="B46" s="453" t="str">
        <f aca="false">Equipos!K28</f>
        <v>Japón</v>
      </c>
      <c r="C46" s="448"/>
      <c r="D46" s="449"/>
      <c r="E46" s="449"/>
      <c r="F46" s="449"/>
      <c r="G46" s="449"/>
      <c r="H46" s="449"/>
      <c r="I46" s="449"/>
      <c r="J46" s="450"/>
      <c r="K46" s="446" t="n">
        <f aca="false">SUM(C46:J46)</f>
        <v>0</v>
      </c>
      <c r="L46" s="447" t="str">
        <f aca="false">B46</f>
        <v>Japón</v>
      </c>
    </row>
    <row r="47" customFormat="false" ht="15" hidden="true" customHeight="false" outlineLevel="0" collapsed="false">
      <c r="B47" s="453" t="str">
        <f aca="false">Equipos!K29</f>
        <v>Jordania</v>
      </c>
      <c r="C47" s="448"/>
      <c r="D47" s="449"/>
      <c r="E47" s="449"/>
      <c r="F47" s="449"/>
      <c r="G47" s="449"/>
      <c r="H47" s="449"/>
      <c r="I47" s="449"/>
      <c r="J47" s="450"/>
      <c r="K47" s="446" t="n">
        <f aca="false">SUM(C47:J47)</f>
        <v>0</v>
      </c>
      <c r="L47" s="447" t="str">
        <f aca="false">B47</f>
        <v>Jordania</v>
      </c>
    </row>
    <row r="48" customFormat="false" ht="15" hidden="true" customHeight="false" outlineLevel="0" collapsed="false">
      <c r="B48" s="453" t="str">
        <f aca="false">Equipos!K30</f>
        <v>Marruecos</v>
      </c>
      <c r="C48" s="448"/>
      <c r="D48" s="449"/>
      <c r="E48" s="449"/>
      <c r="F48" s="449"/>
      <c r="G48" s="449"/>
      <c r="H48" s="449"/>
      <c r="I48" s="449"/>
      <c r="J48" s="450"/>
      <c r="K48" s="446" t="n">
        <f aca="false">SUM(C48:J48)</f>
        <v>0</v>
      </c>
      <c r="L48" s="447" t="str">
        <f aca="false">B48</f>
        <v>Marruecos</v>
      </c>
    </row>
    <row r="49" customFormat="false" ht="15" hidden="true" customHeight="false" outlineLevel="0" collapsed="false">
      <c r="B49" s="453" t="str">
        <f aca="false">Equipos!K31</f>
        <v>México</v>
      </c>
      <c r="C49" s="448"/>
      <c r="D49" s="449"/>
      <c r="E49" s="449"/>
      <c r="F49" s="449"/>
      <c r="G49" s="449"/>
      <c r="H49" s="449"/>
      <c r="I49" s="449"/>
      <c r="J49" s="450"/>
      <c r="K49" s="446" t="n">
        <f aca="false">SUM(C49:J49)</f>
        <v>0</v>
      </c>
      <c r="L49" s="447" t="str">
        <f aca="false">B49</f>
        <v>México</v>
      </c>
    </row>
    <row r="50" customFormat="false" ht="15" hidden="true" customHeight="false" outlineLevel="0" collapsed="false">
      <c r="B50" s="453" t="str">
        <f aca="false">Equipos!K32</f>
        <v>Noruega</v>
      </c>
      <c r="C50" s="448"/>
      <c r="D50" s="449"/>
      <c r="E50" s="449"/>
      <c r="F50" s="449"/>
      <c r="G50" s="449"/>
      <c r="H50" s="449"/>
      <c r="I50" s="449"/>
      <c r="J50" s="450"/>
      <c r="K50" s="446" t="n">
        <f aca="false">SUM(C50:J50)</f>
        <v>0</v>
      </c>
      <c r="L50" s="447" t="str">
        <f aca="false">B50</f>
        <v>Noruega</v>
      </c>
    </row>
    <row r="51" customFormat="false" ht="15" hidden="true" customHeight="false" outlineLevel="0" collapsed="false">
      <c r="B51" s="453" t="str">
        <f aca="false">Equipos!K33</f>
        <v>Nueva Zelanda</v>
      </c>
      <c r="C51" s="448"/>
      <c r="D51" s="449"/>
      <c r="E51" s="449"/>
      <c r="F51" s="449"/>
      <c r="G51" s="449"/>
      <c r="H51" s="449"/>
      <c r="I51" s="449"/>
      <c r="J51" s="450"/>
      <c r="K51" s="446" t="n">
        <f aca="false">SUM(C51:J51)</f>
        <v>0</v>
      </c>
      <c r="L51" s="447" t="str">
        <f aca="false">B51</f>
        <v>Nueva Zelanda</v>
      </c>
    </row>
    <row r="52" customFormat="false" ht="15" hidden="true" customHeight="false" outlineLevel="0" collapsed="false">
      <c r="B52" s="453" t="str">
        <f aca="false">Equipos!K34</f>
        <v>Países Bajos</v>
      </c>
      <c r="C52" s="448"/>
      <c r="D52" s="449"/>
      <c r="E52" s="449"/>
      <c r="F52" s="449"/>
      <c r="G52" s="449"/>
      <c r="H52" s="449"/>
      <c r="I52" s="449"/>
      <c r="J52" s="450"/>
      <c r="K52" s="446" t="n">
        <f aca="false">SUM(C52:J52)</f>
        <v>0</v>
      </c>
      <c r="L52" s="447" t="str">
        <f aca="false">B52</f>
        <v>Países Bajos</v>
      </c>
    </row>
    <row r="53" customFormat="false" ht="15" hidden="true" customHeight="false" outlineLevel="0" collapsed="false">
      <c r="B53" s="453" t="str">
        <f aca="false">Equipos!K35</f>
        <v>Panamá</v>
      </c>
      <c r="C53" s="448"/>
      <c r="D53" s="449"/>
      <c r="E53" s="449"/>
      <c r="F53" s="449"/>
      <c r="G53" s="449"/>
      <c r="H53" s="449"/>
      <c r="I53" s="449"/>
      <c r="J53" s="450"/>
      <c r="K53" s="446" t="n">
        <f aca="false">SUM(C53:J53)</f>
        <v>0</v>
      </c>
      <c r="L53" s="447" t="str">
        <f aca="false">B53</f>
        <v>Panamá</v>
      </c>
    </row>
    <row r="54" customFormat="false" ht="15" hidden="true" customHeight="false" outlineLevel="0" collapsed="false">
      <c r="B54" s="453" t="str">
        <f aca="false">Equipos!K36</f>
        <v>Paraguay</v>
      </c>
      <c r="C54" s="448"/>
      <c r="D54" s="449"/>
      <c r="E54" s="449"/>
      <c r="F54" s="449"/>
      <c r="G54" s="449"/>
      <c r="H54" s="449"/>
      <c r="I54" s="449"/>
      <c r="J54" s="450"/>
      <c r="K54" s="446" t="n">
        <f aca="false">SUM(C54:J54)</f>
        <v>0</v>
      </c>
      <c r="L54" s="447" t="str">
        <f aca="false">B54</f>
        <v>Paraguay</v>
      </c>
    </row>
    <row r="55" customFormat="false" ht="15" hidden="false" customHeight="false" outlineLevel="0" collapsed="false">
      <c r="B55" s="453" t="str">
        <f aca="false">Equipos!K37</f>
        <v>Portugal</v>
      </c>
      <c r="C55" s="448" t="n">
        <f aca="false">+WORLDCUP!AC84</f>
        <v>0</v>
      </c>
      <c r="D55" s="449" t="n">
        <f aca="false">+WORLDCUP!AC86</f>
        <v>0</v>
      </c>
      <c r="E55" s="449" t="n">
        <f aca="false">+WORLDCUP!AD88</f>
        <v>0</v>
      </c>
      <c r="F55" s="449"/>
      <c r="G55" s="449"/>
      <c r="H55" s="449"/>
      <c r="I55" s="449"/>
      <c r="J55" s="450"/>
      <c r="K55" s="446" t="n">
        <f aca="false">SUM(C55:J55)</f>
        <v>0</v>
      </c>
      <c r="L55" s="447" t="str">
        <f aca="false">B55</f>
        <v>Portugal</v>
      </c>
    </row>
    <row r="56" customFormat="false" ht="15" hidden="true" customHeight="false" outlineLevel="0" collapsed="false">
      <c r="B56" s="453" t="str">
        <f aca="false">Equipos!K38</f>
        <v>Senegal</v>
      </c>
      <c r="C56" s="448"/>
      <c r="D56" s="449"/>
      <c r="E56" s="449"/>
      <c r="F56" s="449"/>
      <c r="G56" s="449"/>
      <c r="H56" s="449"/>
      <c r="I56" s="449"/>
      <c r="J56" s="450"/>
      <c r="K56" s="446" t="n">
        <f aca="false">SUM(C56:J56)</f>
        <v>0</v>
      </c>
      <c r="L56" s="447" t="str">
        <f aca="false">B56</f>
        <v>Senegal</v>
      </c>
    </row>
    <row r="57" customFormat="false" ht="15" hidden="true" customHeight="false" outlineLevel="0" collapsed="false">
      <c r="B57" s="453" t="str">
        <f aca="false">Equipos!K39</f>
        <v>Sudáfrica</v>
      </c>
      <c r="C57" s="448"/>
      <c r="D57" s="449"/>
      <c r="E57" s="449"/>
      <c r="F57" s="449"/>
      <c r="G57" s="449"/>
      <c r="H57" s="449"/>
      <c r="I57" s="449"/>
      <c r="J57" s="450"/>
      <c r="K57" s="446" t="n">
        <f aca="false">SUM(C57:J57)</f>
        <v>0</v>
      </c>
      <c r="L57" s="447" t="str">
        <f aca="false">B57</f>
        <v>Sudáfrica</v>
      </c>
    </row>
    <row r="58" customFormat="false" ht="15" hidden="true" customHeight="false" outlineLevel="0" collapsed="false">
      <c r="B58" s="453" t="str">
        <f aca="false">Equipos!K40</f>
        <v>Suiza</v>
      </c>
      <c r="C58" s="448"/>
      <c r="D58" s="449"/>
      <c r="E58" s="449"/>
      <c r="F58" s="449"/>
      <c r="G58" s="449"/>
      <c r="H58" s="449"/>
      <c r="I58" s="449"/>
      <c r="J58" s="450"/>
      <c r="K58" s="446" t="n">
        <f aca="false">SUM(C58:J58)</f>
        <v>0</v>
      </c>
      <c r="L58" s="447" t="str">
        <f aca="false">B58</f>
        <v>Suiza</v>
      </c>
    </row>
    <row r="59" customFormat="false" ht="15" hidden="true" customHeight="false" outlineLevel="0" collapsed="false">
      <c r="B59" s="453" t="str">
        <f aca="false">Equipos!K41</f>
        <v>Túnez</v>
      </c>
      <c r="C59" s="448"/>
      <c r="D59" s="449"/>
      <c r="E59" s="449"/>
      <c r="F59" s="449"/>
      <c r="G59" s="449"/>
      <c r="H59" s="449"/>
      <c r="I59" s="449"/>
      <c r="J59" s="450"/>
      <c r="K59" s="446" t="n">
        <f aca="false">SUM(C59:J59)</f>
        <v>0</v>
      </c>
      <c r="L59" s="447" t="str">
        <f aca="false">B59</f>
        <v>Túnez</v>
      </c>
    </row>
    <row r="60" customFormat="false" ht="15" hidden="true" customHeight="false" outlineLevel="0" collapsed="false">
      <c r="B60" s="453" t="str">
        <f aca="false">Equipos!K42</f>
        <v>Uruguay</v>
      </c>
      <c r="C60" s="448"/>
      <c r="D60" s="449"/>
      <c r="E60" s="449"/>
      <c r="F60" s="449"/>
      <c r="G60" s="449"/>
      <c r="H60" s="449"/>
      <c r="I60" s="449"/>
      <c r="J60" s="450"/>
      <c r="K60" s="446" t="n">
        <f aca="false">SUM(C60:J60)</f>
        <v>0</v>
      </c>
      <c r="L60" s="447" t="str">
        <f aca="false">B60</f>
        <v>Uruguay</v>
      </c>
    </row>
    <row r="61" customFormat="false" ht="15" hidden="true" customHeight="false" outlineLevel="0" collapsed="false">
      <c r="B61" s="453" t="str">
        <f aca="false">Equipos!K43</f>
        <v>Uzbekistán</v>
      </c>
      <c r="C61" s="448"/>
      <c r="D61" s="449"/>
      <c r="E61" s="449"/>
      <c r="F61" s="449"/>
      <c r="G61" s="449"/>
      <c r="H61" s="449"/>
      <c r="I61" s="449"/>
      <c r="J61" s="450"/>
      <c r="K61" s="446" t="n">
        <f aca="false">SUM(C61:J61)</f>
        <v>0</v>
      </c>
      <c r="L61" s="447" t="str">
        <f aca="false">B61</f>
        <v>Uzbekistán</v>
      </c>
    </row>
    <row r="62" customFormat="false" ht="15" hidden="true" customHeight="false" outlineLevel="0" collapsed="false">
      <c r="B62" s="453" t="str">
        <f aca="false">Equipos!K44</f>
        <v>RD Congo</v>
      </c>
      <c r="C62" s="448"/>
      <c r="D62" s="449"/>
      <c r="E62" s="449"/>
      <c r="F62" s="449"/>
      <c r="G62" s="449"/>
      <c r="H62" s="449"/>
      <c r="I62" s="449"/>
      <c r="J62" s="450"/>
      <c r="K62" s="446" t="n">
        <f aca="false">SUM(C62:J62)</f>
        <v>0</v>
      </c>
      <c r="L62" s="447" t="str">
        <f aca="false">B62</f>
        <v>RD Congo</v>
      </c>
    </row>
    <row r="63" customFormat="false" ht="15" hidden="true" customHeight="false" outlineLevel="0" collapsed="false">
      <c r="B63" s="453" t="str">
        <f aca="false">Equipos!K45</f>
        <v>Irak</v>
      </c>
      <c r="C63" s="448"/>
      <c r="D63" s="449"/>
      <c r="E63" s="449"/>
      <c r="F63" s="449"/>
      <c r="G63" s="449"/>
      <c r="H63" s="449"/>
      <c r="I63" s="449"/>
      <c r="J63" s="450"/>
      <c r="K63" s="446" t="n">
        <f aca="false">SUM(C63:J63)</f>
        <v>0</v>
      </c>
      <c r="L63" s="447" t="str">
        <f aca="false">B63</f>
        <v>Irak</v>
      </c>
    </row>
    <row r="64" customFormat="false" ht="15" hidden="true" customHeight="false" outlineLevel="0" collapsed="false">
      <c r="B64" s="453" t="str">
        <f aca="false">Equipos!K46</f>
        <v>Bosnia y Herzegovina</v>
      </c>
      <c r="C64" s="448"/>
      <c r="D64" s="449"/>
      <c r="E64" s="449"/>
      <c r="F64" s="449"/>
      <c r="G64" s="449"/>
      <c r="H64" s="449"/>
      <c r="I64" s="449"/>
      <c r="J64" s="450"/>
      <c r="K64" s="446" t="n">
        <f aca="false">SUM(C64:J64)</f>
        <v>0</v>
      </c>
      <c r="L64" s="447" t="str">
        <f aca="false">B64</f>
        <v>Bosnia y Herzegovina</v>
      </c>
    </row>
    <row r="65" customFormat="false" ht="15" hidden="true" customHeight="false" outlineLevel="0" collapsed="false">
      <c r="B65" s="453" t="str">
        <f aca="false">Equipos!K47</f>
        <v>Suecia</v>
      </c>
      <c r="C65" s="448"/>
      <c r="D65" s="449"/>
      <c r="E65" s="449"/>
      <c r="F65" s="449"/>
      <c r="G65" s="449"/>
      <c r="H65" s="449"/>
      <c r="I65" s="449"/>
      <c r="J65" s="450"/>
      <c r="K65" s="446" t="n">
        <f aca="false">SUM(C65:J65)</f>
        <v>0</v>
      </c>
      <c r="L65" s="447" t="str">
        <f aca="false">B65</f>
        <v>Suecia</v>
      </c>
    </row>
    <row r="66" customFormat="false" ht="15" hidden="true" customHeight="false" outlineLevel="0" collapsed="false">
      <c r="B66" s="453" t="str">
        <f aca="false">Equipos!K48</f>
        <v>Turquía</v>
      </c>
      <c r="C66" s="448"/>
      <c r="D66" s="449"/>
      <c r="E66" s="449"/>
      <c r="F66" s="449"/>
      <c r="G66" s="449"/>
      <c r="H66" s="449"/>
      <c r="I66" s="449"/>
      <c r="J66" s="450"/>
      <c r="K66" s="446" t="n">
        <f aca="false">SUM(C66:J66)</f>
        <v>0</v>
      </c>
      <c r="L66" s="447" t="str">
        <f aca="false">B66</f>
        <v>Turquía</v>
      </c>
    </row>
    <row r="67" customFormat="false" ht="15" hidden="true" customHeight="false" outlineLevel="0" collapsed="false">
      <c r="B67" s="454" t="str">
        <f aca="false">Equipos!K49</f>
        <v>República Checa</v>
      </c>
      <c r="C67" s="455"/>
      <c r="D67" s="456"/>
      <c r="E67" s="456"/>
      <c r="F67" s="456"/>
      <c r="G67" s="456"/>
      <c r="H67" s="456"/>
      <c r="I67" s="456"/>
      <c r="J67" s="457"/>
      <c r="K67" s="460" t="n">
        <f aca="false">SUM(C67:J67)</f>
        <v>0</v>
      </c>
      <c r="L67" s="461" t="str">
        <f aca="false">B67</f>
        <v>República Checa</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 activeCellId="0" sqref="E20"/>
    </sheetView>
  </sheetViews>
  <sheetFormatPr defaultColWidth="10.859375" defaultRowHeight="15" customHeight="true" zeroHeight="false" outlineLevelRow="0" outlineLevelCol="0"/>
  <cols>
    <col collapsed="false" customWidth="true" hidden="false" outlineLevel="0" max="1" min="1" style="320" width="4.71"/>
    <col collapsed="false" customWidth="true" hidden="false" outlineLevel="0" max="2" min="2" style="37" width="4.71"/>
    <col collapsed="false" customWidth="true" hidden="false" outlineLevel="0" max="3" min="3" style="37" width="24.29"/>
    <col collapsed="false" customWidth="false" hidden="false" outlineLevel="0" max="21" min="4" style="37" width="10.85"/>
    <col collapsed="false" customWidth="false" hidden="true" outlineLevel="0" max="16384" min="22" style="37" width="10.85"/>
  </cols>
  <sheetData>
    <row r="1" customFormat="false" ht="43.3" hidden="false" customHeight="false" outlineLevel="0" collapsed="false">
      <c r="A1" s="462"/>
      <c r="B1" s="463" t="str">
        <f aca="false">Idiomas!D451&amp;" "&amp;Home!C10</f>
        <v>CLASIFICACIÓN MUNDIAL 2026 MUNDOPANDA</v>
      </c>
      <c r="C1" s="463"/>
      <c r="D1" s="463"/>
      <c r="E1" s="463"/>
      <c r="F1" s="463"/>
      <c r="G1" s="463"/>
      <c r="H1" s="463"/>
      <c r="I1" s="463"/>
      <c r="J1" s="463"/>
      <c r="K1" s="463"/>
      <c r="L1" s="463"/>
      <c r="M1" s="463"/>
      <c r="N1" s="463"/>
      <c r="O1" s="463"/>
      <c r="P1" s="463"/>
      <c r="Q1" s="463"/>
      <c r="R1" s="463"/>
      <c r="S1" s="463"/>
      <c r="T1" s="243"/>
      <c r="U1" s="243"/>
    </row>
    <row r="2" customFormat="false" ht="9" hidden="false" customHeight="true" outlineLevel="0" collapsed="false">
      <c r="A2" s="462"/>
      <c r="B2" s="464"/>
      <c r="C2" s="464"/>
      <c r="D2" s="464"/>
      <c r="E2" s="465" t="n">
        <f aca="false">MATCH(E$4,ADMIN!$K:$K,0)</f>
        <v>78</v>
      </c>
      <c r="F2" s="465" t="n">
        <f aca="false">MATCH(F$4,ADMIN!$K:$K,0)</f>
        <v>128</v>
      </c>
      <c r="G2" s="465" t="n">
        <f aca="false">MATCH(G$4,ADMIN!$K:$K,0)</f>
        <v>162</v>
      </c>
      <c r="H2" s="465" t="n">
        <f aca="false">MATCH(H$4,ADMIN!$K:$K,0)</f>
        <v>180</v>
      </c>
      <c r="I2" s="465" t="n">
        <f aca="false">MATCH(I$4,ADMIN!$K:$K,0)</f>
        <v>198</v>
      </c>
      <c r="J2" s="465" t="n">
        <f aca="false">MATCH(J$4,ADMIN!$K:$K,0)</f>
        <v>208</v>
      </c>
      <c r="K2" s="465" t="n">
        <f aca="false">MATCH(K$4,ADMIN!$K:$K,0)</f>
        <v>218</v>
      </c>
      <c r="L2" s="465" t="n">
        <f aca="false">MATCH(L$4,ADMIN!$K:$K,0)</f>
        <v>224</v>
      </c>
      <c r="M2" s="465" t="n">
        <f aca="false">MATCH(M$4,ADMIN!$K:$K,0)</f>
        <v>230</v>
      </c>
      <c r="N2" s="465" t="n">
        <f aca="false">MATCH(N$4,ADMIN!$K:$K,0)</f>
        <v>234</v>
      </c>
      <c r="O2" s="465" t="n">
        <f aca="false">MATCH(O$4,ADMIN!$K:$K,0)</f>
        <v>238</v>
      </c>
      <c r="P2" s="465" t="n">
        <f aca="false">MATCH(P$4,ADMIN!$K:$K,0)</f>
        <v>242</v>
      </c>
      <c r="Q2" s="465" t="n">
        <f aca="false">MATCH(Q$4,ADMIN!$K:$K,0)</f>
        <v>245</v>
      </c>
      <c r="R2" s="465" t="n">
        <f aca="false">MATCH(R$4,ADMIN!$K:$K,0)</f>
        <v>248</v>
      </c>
      <c r="S2" s="465" t="n">
        <f aca="false">MATCH(S$4,ADMIN!$K:$K,0)</f>
        <v>259</v>
      </c>
      <c r="T2" s="243"/>
      <c r="U2" s="243"/>
    </row>
    <row r="3" customFormat="false" ht="15" hidden="false" customHeight="true" outlineLevel="0" collapsed="false">
      <c r="A3" s="462"/>
      <c r="B3" s="466"/>
      <c r="C3" s="466"/>
      <c r="D3" s="466"/>
      <c r="E3" s="467" t="str">
        <f aca="false">+INDEX(ADMIN!$M$5:$M$259,MATCH(CLAS!E4,ADMIN!$K$5:$K$259,0))</f>
        <v>Max: 1224</v>
      </c>
      <c r="F3" s="467" t="str">
        <f aca="false">+INDEX(ADMIN!$M$5:$M$259,MATCH(CLAS!F4,ADMIN!$K$5:$K$259,0))</f>
        <v>Max: 240</v>
      </c>
      <c r="G3" s="467" t="str">
        <f aca="false">+INDEX(ADMIN!$M$5:$M$259,MATCH(CLAS!G4,ADMIN!$K$5:$K$259,0))</f>
        <v>Max: 96</v>
      </c>
      <c r="H3" s="467" t="str">
        <f aca="false">+INDEX(ADMIN!$M$5:$M$259,MATCH(CLAS!H4,ADMIN!$K$5:$K$259,0))</f>
        <v>Max: 272</v>
      </c>
      <c r="I3" s="467" t="str">
        <f aca="false">+INDEX(ADMIN!$M$5:$M$259,MATCH(CLAS!I4,ADMIN!$K$5:$K$259,0))</f>
        <v>Max: 64</v>
      </c>
      <c r="J3" s="467" t="str">
        <f aca="false">+INDEX(ADMIN!$M$5:$M$259,MATCH(CLAS!J4,ADMIN!$K$5:$K$259,0))</f>
        <v>Max: 136</v>
      </c>
      <c r="K3" s="467" t="str">
        <f aca="false">+INDEX(ADMIN!$M$5:$M$259,MATCH(CLAS!K4,ADMIN!$K$5:$K$259,0))</f>
        <v>Max: 40</v>
      </c>
      <c r="L3" s="467" t="str">
        <f aca="false">+INDEX(ADMIN!$M$5:$M$259,MATCH(CLAS!L4,ADMIN!$K$5:$K$259,0))</f>
        <v>Max: 68</v>
      </c>
      <c r="M3" s="467" t="str">
        <f aca="false">+INDEX(ADMIN!$M$5:$M$259,MATCH(CLAS!M4,ADMIN!$K$5:$K$259,0))</f>
        <v>Max: 24</v>
      </c>
      <c r="N3" s="467" t="str">
        <f aca="false">+INDEX(ADMIN!$M$5:$M$259,MATCH(CLAS!N4,ADMIN!$K$5:$K$259,0))</f>
        <v>Max: 36</v>
      </c>
      <c r="O3" s="467" t="str">
        <f aca="false">+INDEX(ADMIN!$M$5:$M$259,MATCH(CLAS!O4,ADMIN!$K$5:$K$259,0))</f>
        <v>Max: 14</v>
      </c>
      <c r="P3" s="467" t="str">
        <f aca="false">+INDEX(ADMIN!$M$5:$M$259,MATCH(CLAS!P4,ADMIN!$K$5:$K$259,0))</f>
        <v>Max: 14</v>
      </c>
      <c r="Q3" s="467" t="str">
        <f aca="false">+INDEX(ADMIN!$M$5:$M$259,MATCH(CLAS!Q4,ADMIN!$K$5:$K$259,0))</f>
        <v>Max: 17</v>
      </c>
      <c r="R3" s="467" t="str">
        <f aca="false">+INDEX(ADMIN!$M$5:$M$259,MATCH(CLAS!R4,ADMIN!$K$5:$K$259,0))</f>
        <v>Max: 17</v>
      </c>
      <c r="S3" s="467" t="str">
        <f aca="false">+INDEX(ADMIN!$M$5:$M$259,MATCH(CLAS!S4,ADMIN!$K$5:$K$259,0))</f>
        <v>Max: 180</v>
      </c>
      <c r="T3" s="243"/>
      <c r="U3" s="243"/>
    </row>
    <row r="4" customFormat="false" ht="26.85" hidden="false" customHeight="false" outlineLevel="0" collapsed="false">
      <c r="A4" s="462"/>
      <c r="B4" s="468" t="str">
        <f aca="false">Idiomas!$D$452</f>
        <v>Pos</v>
      </c>
      <c r="C4" s="469" t="str">
        <f aca="false">Idiomas!$D$453</f>
        <v>Jugador</v>
      </c>
      <c r="D4" s="468" t="str">
        <f aca="false">Idiomas!$D$454</f>
        <v>Puntos Totales</v>
      </c>
      <c r="E4" s="468" t="str">
        <f aca="false">Idiomas!$D$455</f>
        <v>F. Grupos</v>
      </c>
      <c r="F4" s="468" t="str">
        <f aca="false">Idiomas!$D$456</f>
        <v>Pos. Grupos</v>
      </c>
      <c r="G4" s="468" t="str">
        <f aca="false">Idiomas!$D$457</f>
        <v>Equipos 1/16</v>
      </c>
      <c r="H4" s="468" t="str">
        <f aca="false">Idiomas!$D$458</f>
        <v>Partidos 1/16</v>
      </c>
      <c r="I4" s="468" t="str">
        <f aca="false">Idiomas!$D$459</f>
        <v>Equipos 1/8</v>
      </c>
      <c r="J4" s="468" t="str">
        <f aca="false">Idiomas!$D$460</f>
        <v>Partidos 1/8</v>
      </c>
      <c r="K4" s="468" t="str">
        <f aca="false">Idiomas!$D$461</f>
        <v>Equipos 1/4</v>
      </c>
      <c r="L4" s="468" t="str">
        <f aca="false">Idiomas!$D$462</f>
        <v>Partidos 1/4</v>
      </c>
      <c r="M4" s="468" t="str">
        <f aca="false">Idiomas!$D$463</f>
        <v>Equipos 1/2</v>
      </c>
      <c r="N4" s="468" t="str">
        <f aca="false">Idiomas!$D$464</f>
        <v>Partidos 1/2</v>
      </c>
      <c r="O4" s="468" t="str">
        <f aca="false">Idiomas!$D$465</f>
        <v>Equipos 3-4</v>
      </c>
      <c r="P4" s="468" t="str">
        <f aca="false">Idiomas!$D$466</f>
        <v>Equipos Final</v>
      </c>
      <c r="Q4" s="468" t="str">
        <f aca="false">Idiomas!$D$467</f>
        <v>Partido 3-4</v>
      </c>
      <c r="R4" s="468" t="str">
        <f aca="false">Idiomas!$D$468</f>
        <v>Partido Final</v>
      </c>
      <c r="S4" s="468" t="str">
        <f aca="false">Idiomas!$D$469</f>
        <v>Cuadro de Honor </v>
      </c>
      <c r="T4" s="243"/>
      <c r="U4" s="243"/>
    </row>
    <row r="5" customFormat="false" ht="15" hidden="false" customHeight="false" outlineLevel="0" collapsed="false">
      <c r="A5" s="84" t="n">
        <f aca="false">ROW()-4</f>
        <v>1</v>
      </c>
      <c r="B5" s="50" t="n">
        <f aca="false">IFERROR(HLOOKUP(A5,Rango_Admin_Clas,3,FALSE()),"-")</f>
        <v>1</v>
      </c>
      <c r="C5" s="49" t="str">
        <f aca="false">IFERROR(HLOOKUP(A5,Rango_Admin_Clas,5,FALSE()),"-")</f>
        <v>ANDER</v>
      </c>
      <c r="D5" s="278" t="n">
        <f aca="false">IFERROR(HLOOKUP(A5,Rango_Admin_Clas,4,FALSE()),"-")</f>
        <v>82</v>
      </c>
      <c r="E5" s="470" t="n">
        <f aca="false" t="array" ref="E5:E5">IFERROR(INDEX(Rango_Admin_Clas_Total,E$2,MATCH($A5,Rango_Admin_Clas_Primera,0)+1),"-")</f>
        <v>75</v>
      </c>
      <c r="F5" s="470" t="n">
        <f aca="false" t="array" ref="F5:F5">IFERROR(INDEX(Rango_Admin_Clas_Total,F$2,MATCH($A5,Rango_Admin_Clas_Primera,0)+1),"-")</f>
        <v>0</v>
      </c>
      <c r="G5" s="470" t="n">
        <f aca="false" t="array" ref="G5:G5">IFERROR(INDEX(Rango_Admin_Clas_Total,G$2,MATCH($A5,Rango_Admin_Clas_Primera,0)+1),"-")</f>
        <v>0</v>
      </c>
      <c r="H5" s="470" t="n">
        <f aca="false" t="array" ref="H5:H5">IFERROR(INDEX(Rango_Admin_Clas_Total,H$2,MATCH($A5,Rango_Admin_Clas_Primera,0)+1),"-")</f>
        <v>0</v>
      </c>
      <c r="I5" s="470" t="n">
        <f aca="false" t="array" ref="I5:I5">IFERROR(INDEX(Rango_Admin_Clas_Total,I$2,MATCH($A5,Rango_Admin_Clas_Primera,0)+1),"-")</f>
        <v>0</v>
      </c>
      <c r="J5" s="470" t="n">
        <f aca="false" t="array" ref="J5:J5">IFERROR(INDEX(Rango_Admin_Clas_Total,J$2,MATCH($A5,Rango_Admin_Clas_Primera,0)+1),"-")</f>
        <v>0</v>
      </c>
      <c r="K5" s="470" t="n">
        <f aca="false" t="array" ref="K5:K5">IFERROR(INDEX(Rango_Admin_Clas_Total,K$2,MATCH($A5,Rango_Admin_Clas_Primera,0)+1),"-")</f>
        <v>0</v>
      </c>
      <c r="L5" s="470" t="n">
        <f aca="false" t="array" ref="L5:L5">IFERROR(INDEX(Rango_Admin_Clas_Total,L$2,MATCH($A5,Rango_Admin_Clas_Primera,0)+1),"-")</f>
        <v>0</v>
      </c>
      <c r="M5" s="470" t="n">
        <f aca="false" t="array" ref="M5:M5">IFERROR(INDEX(Rango_Admin_Clas_Total,M$2,MATCH($A5,Rango_Admin_Clas_Primera,0)+1),"-")</f>
        <v>0</v>
      </c>
      <c r="N5" s="470" t="n">
        <f aca="false" t="array" ref="N5:N5">IFERROR(INDEX(Rango_Admin_Clas_Total,N$2,MATCH($A5,Rango_Admin_Clas_Primera,0)+1),"-")</f>
        <v>0</v>
      </c>
      <c r="O5" s="470" t="n">
        <f aca="false" t="array" ref="O5:O5">IFERROR(INDEX(Rango_Admin_Clas_Total,O$2,MATCH($A5,Rango_Admin_Clas_Primera,0)+1),"-")</f>
        <v>0</v>
      </c>
      <c r="P5" s="470" t="n">
        <f aca="false" t="array" ref="P5:P5">IFERROR(INDEX(Rango_Admin_Clas_Total,P$2,MATCH($A5,Rango_Admin_Clas_Primera,0)+1),"-")</f>
        <v>0</v>
      </c>
      <c r="Q5" s="470" t="n">
        <f aca="false" t="array" ref="Q5:Q5">IFERROR(INDEX(Rango_Admin_Clas_Total,Q$2,MATCH($A5,Rango_Admin_Clas_Primera,0)+1),"-")</f>
        <v>0</v>
      </c>
      <c r="R5" s="470" t="n">
        <f aca="false" t="array" ref="R5:R5">IFERROR(INDEX(Rango_Admin_Clas_Total,R$2,MATCH($A5,Rango_Admin_Clas_Primera,0)+1),"-")</f>
        <v>0</v>
      </c>
      <c r="S5" s="470" t="n">
        <f aca="false" t="array" ref="S5:S5">IFERROR(INDEX(Rango_Admin_Clas_Total,S$2,MATCH($A5,Rango_Admin_Clas_Primera,0)+1),"-")</f>
        <v>7</v>
      </c>
      <c r="T5" s="243"/>
      <c r="U5" s="243"/>
    </row>
    <row r="6" customFormat="false" ht="15" hidden="false" customHeight="false" outlineLevel="0" collapsed="false">
      <c r="A6" s="84" t="n">
        <f aca="false">ROW()-4</f>
        <v>2</v>
      </c>
      <c r="B6" s="50" t="n">
        <f aca="false">IFERROR(HLOOKUP(A6,Rango_Admin_Clas,3,FALSE()),"-")</f>
        <v>2</v>
      </c>
      <c r="C6" s="49" t="str">
        <f aca="false">IFERROR(HLOOKUP(A6,Rango_Admin_Clas,5,FALSE()),"-")</f>
        <v>GANEKO</v>
      </c>
      <c r="D6" s="278" t="n">
        <f aca="false">IFERROR(HLOOKUP(A6,Rango_Admin_Clas,4,FALSE()),"-")</f>
        <v>74</v>
      </c>
      <c r="E6" s="470" t="n">
        <f aca="false" t="array" ref="E6:E6">IFERROR(INDEX(Rango_Admin_Clas_Total,E$2,MATCH($A6,Rango_Admin_Clas_Primera,0)+1),"-")</f>
        <v>73</v>
      </c>
      <c r="F6" s="470" t="n">
        <f aca="false" t="array" ref="F6:F6">IFERROR(INDEX(Rango_Admin_Clas_Total,F$2,MATCH($A6,Rango_Admin_Clas_Primera,0)+1),"-")</f>
        <v>0</v>
      </c>
      <c r="G6" s="470" t="n">
        <f aca="false" t="array" ref="G6:G6">IFERROR(INDEX(Rango_Admin_Clas_Total,G$2,MATCH($A6,Rango_Admin_Clas_Primera,0)+1),"-")</f>
        <v>0</v>
      </c>
      <c r="H6" s="470" t="n">
        <f aca="false" t="array" ref="H6:H6">IFERROR(INDEX(Rango_Admin_Clas_Total,H$2,MATCH($A6,Rango_Admin_Clas_Primera,0)+1),"-")</f>
        <v>0</v>
      </c>
      <c r="I6" s="470" t="n">
        <f aca="false" t="array" ref="I6:I6">IFERROR(INDEX(Rango_Admin_Clas_Total,I$2,MATCH($A6,Rango_Admin_Clas_Primera,0)+1),"-")</f>
        <v>0</v>
      </c>
      <c r="J6" s="470" t="n">
        <f aca="false" t="array" ref="J6:J6">IFERROR(INDEX(Rango_Admin_Clas_Total,J$2,MATCH($A6,Rango_Admin_Clas_Primera,0)+1),"-")</f>
        <v>0</v>
      </c>
      <c r="K6" s="470" t="n">
        <f aca="false" t="array" ref="K6:K6">IFERROR(INDEX(Rango_Admin_Clas_Total,K$2,MATCH($A6,Rango_Admin_Clas_Primera,0)+1),"-")</f>
        <v>0</v>
      </c>
      <c r="L6" s="470" t="n">
        <f aca="false" t="array" ref="L6:L6">IFERROR(INDEX(Rango_Admin_Clas_Total,L$2,MATCH($A6,Rango_Admin_Clas_Primera,0)+1),"-")</f>
        <v>0</v>
      </c>
      <c r="M6" s="470" t="n">
        <f aca="false" t="array" ref="M6:M6">IFERROR(INDEX(Rango_Admin_Clas_Total,M$2,MATCH($A6,Rango_Admin_Clas_Primera,0)+1),"-")</f>
        <v>0</v>
      </c>
      <c r="N6" s="470" t="n">
        <f aca="false" t="array" ref="N6:N6">IFERROR(INDEX(Rango_Admin_Clas_Total,N$2,MATCH($A6,Rango_Admin_Clas_Primera,0)+1),"-")</f>
        <v>0</v>
      </c>
      <c r="O6" s="470" t="n">
        <f aca="false" t="array" ref="O6:O6">IFERROR(INDEX(Rango_Admin_Clas_Total,O$2,MATCH($A6,Rango_Admin_Clas_Primera,0)+1),"-")</f>
        <v>0</v>
      </c>
      <c r="P6" s="470" t="n">
        <f aca="false" t="array" ref="P6:P6">IFERROR(INDEX(Rango_Admin_Clas_Total,P$2,MATCH($A6,Rango_Admin_Clas_Primera,0)+1),"-")</f>
        <v>0</v>
      </c>
      <c r="Q6" s="470" t="n">
        <f aca="false" t="array" ref="Q6:Q6">IFERROR(INDEX(Rango_Admin_Clas_Total,Q$2,MATCH($A6,Rango_Admin_Clas_Primera,0)+1),"-")</f>
        <v>0</v>
      </c>
      <c r="R6" s="470" t="n">
        <f aca="false" t="array" ref="R6:R6">IFERROR(INDEX(Rango_Admin_Clas_Total,R$2,MATCH($A6,Rango_Admin_Clas_Primera,0)+1),"-")</f>
        <v>0</v>
      </c>
      <c r="S6" s="470" t="n">
        <f aca="false" t="array" ref="S6:S6">IFERROR(INDEX(Rango_Admin_Clas_Total,S$2,MATCH($A6,Rango_Admin_Clas_Primera,0)+1),"-")</f>
        <v>1</v>
      </c>
      <c r="T6" s="243"/>
      <c r="U6" s="243"/>
    </row>
    <row r="7" customFormat="false" ht="15" hidden="false" customHeight="false" outlineLevel="0" collapsed="false">
      <c r="A7" s="84" t="n">
        <f aca="false">ROW()-4</f>
        <v>3</v>
      </c>
      <c r="B7" s="50" t="n">
        <f aca="false">IFERROR(HLOOKUP(A7,Rango_Admin_Clas,3,FALSE()),"-")</f>
        <v>3</v>
      </c>
      <c r="C7" s="49" t="str">
        <f aca="false">IFERROR(HLOOKUP(A7,Rango_Admin_Clas,5,FALSE()),"-")</f>
        <v>JORGE</v>
      </c>
      <c r="D7" s="278" t="n">
        <f aca="false">IFERROR(HLOOKUP(A7,Rango_Admin_Clas,4,FALSE()),"-")</f>
        <v>70</v>
      </c>
      <c r="E7" s="470" t="n">
        <f aca="false" t="array" ref="E7:E7">IFERROR(INDEX(Rango_Admin_Clas_Total,E$2,MATCH($A7,Rango_Admin_Clas_Primera,0)+1),"-")</f>
        <v>63</v>
      </c>
      <c r="F7" s="470" t="n">
        <f aca="false" t="array" ref="F7:F7">IFERROR(INDEX(Rango_Admin_Clas_Total,F$2,MATCH($A7,Rango_Admin_Clas_Primera,0)+1),"-")</f>
        <v>0</v>
      </c>
      <c r="G7" s="470" t="n">
        <f aca="false" t="array" ref="G7:G7">IFERROR(INDEX(Rango_Admin_Clas_Total,G$2,MATCH($A7,Rango_Admin_Clas_Primera,0)+1),"-")</f>
        <v>0</v>
      </c>
      <c r="H7" s="470" t="n">
        <f aca="false" t="array" ref="H7:H7">IFERROR(INDEX(Rango_Admin_Clas_Total,H$2,MATCH($A7,Rango_Admin_Clas_Primera,0)+1),"-")</f>
        <v>0</v>
      </c>
      <c r="I7" s="470" t="n">
        <f aca="false" t="array" ref="I7:I7">IFERROR(INDEX(Rango_Admin_Clas_Total,I$2,MATCH($A7,Rango_Admin_Clas_Primera,0)+1),"-")</f>
        <v>0</v>
      </c>
      <c r="J7" s="470" t="n">
        <f aca="false" t="array" ref="J7:J7">IFERROR(INDEX(Rango_Admin_Clas_Total,J$2,MATCH($A7,Rango_Admin_Clas_Primera,0)+1),"-")</f>
        <v>0</v>
      </c>
      <c r="K7" s="470" t="n">
        <f aca="false" t="array" ref="K7:K7">IFERROR(INDEX(Rango_Admin_Clas_Total,K$2,MATCH($A7,Rango_Admin_Clas_Primera,0)+1),"-")</f>
        <v>0</v>
      </c>
      <c r="L7" s="470" t="n">
        <f aca="false" t="array" ref="L7:L7">IFERROR(INDEX(Rango_Admin_Clas_Total,L$2,MATCH($A7,Rango_Admin_Clas_Primera,0)+1),"-")</f>
        <v>0</v>
      </c>
      <c r="M7" s="470" t="n">
        <f aca="false" t="array" ref="M7:M7">IFERROR(INDEX(Rango_Admin_Clas_Total,M$2,MATCH($A7,Rango_Admin_Clas_Primera,0)+1),"-")</f>
        <v>0</v>
      </c>
      <c r="N7" s="470" t="n">
        <f aca="false" t="array" ref="N7:N7">IFERROR(INDEX(Rango_Admin_Clas_Total,N$2,MATCH($A7,Rango_Admin_Clas_Primera,0)+1),"-")</f>
        <v>0</v>
      </c>
      <c r="O7" s="470" t="n">
        <f aca="false" t="array" ref="O7:O7">IFERROR(INDEX(Rango_Admin_Clas_Total,O$2,MATCH($A7,Rango_Admin_Clas_Primera,0)+1),"-")</f>
        <v>0</v>
      </c>
      <c r="P7" s="470" t="n">
        <f aca="false" t="array" ref="P7:P7">IFERROR(INDEX(Rango_Admin_Clas_Total,P$2,MATCH($A7,Rango_Admin_Clas_Primera,0)+1),"-")</f>
        <v>0</v>
      </c>
      <c r="Q7" s="470" t="n">
        <f aca="false" t="array" ref="Q7:Q7">IFERROR(INDEX(Rango_Admin_Clas_Total,Q$2,MATCH($A7,Rango_Admin_Clas_Primera,0)+1),"-")</f>
        <v>0</v>
      </c>
      <c r="R7" s="470" t="n">
        <f aca="false" t="array" ref="R7:R7">IFERROR(INDEX(Rango_Admin_Clas_Total,R$2,MATCH($A7,Rango_Admin_Clas_Primera,0)+1),"-")</f>
        <v>0</v>
      </c>
      <c r="S7" s="470" t="n">
        <f aca="false" t="array" ref="S7:S7">IFERROR(INDEX(Rango_Admin_Clas_Total,S$2,MATCH($A7,Rango_Admin_Clas_Primera,0)+1),"-")</f>
        <v>7</v>
      </c>
      <c r="T7" s="243"/>
      <c r="U7" s="243"/>
    </row>
    <row r="8" customFormat="false" ht="15" hidden="false" customHeight="false" outlineLevel="0" collapsed="false">
      <c r="A8" s="84" t="n">
        <f aca="false">ROW()-4</f>
        <v>4</v>
      </c>
      <c r="B8" s="50" t="n">
        <f aca="false">IFERROR(HLOOKUP(A8,Rango_Admin_Clas,3,FALSE()),"-")</f>
        <v>4</v>
      </c>
      <c r="C8" s="49" t="str">
        <f aca="false">IFERROR(HLOOKUP(A8,Rango_Admin_Clas,5,FALSE()),"-")</f>
        <v>GARBAN</v>
      </c>
      <c r="D8" s="278" t="n">
        <f aca="false">IFERROR(HLOOKUP(A8,Rango_Admin_Clas,4,FALSE()),"-")</f>
        <v>61</v>
      </c>
      <c r="E8" s="470" t="n">
        <f aca="false" t="array" ref="E8:E8">IFERROR(INDEX(Rango_Admin_Clas_Total,E$2,MATCH($A8,Rango_Admin_Clas_Primera,0)+1),"-")</f>
        <v>61</v>
      </c>
      <c r="F8" s="470" t="n">
        <f aca="false" t="array" ref="F8:F8">IFERROR(INDEX(Rango_Admin_Clas_Total,F$2,MATCH($A8,Rango_Admin_Clas_Primera,0)+1),"-")</f>
        <v>0</v>
      </c>
      <c r="G8" s="470" t="n">
        <f aca="false" t="array" ref="G8:G8">IFERROR(INDEX(Rango_Admin_Clas_Total,G$2,MATCH($A8,Rango_Admin_Clas_Primera,0)+1),"-")</f>
        <v>0</v>
      </c>
      <c r="H8" s="470" t="n">
        <f aca="false" t="array" ref="H8:H8">IFERROR(INDEX(Rango_Admin_Clas_Total,H$2,MATCH($A8,Rango_Admin_Clas_Primera,0)+1),"-")</f>
        <v>0</v>
      </c>
      <c r="I8" s="470" t="n">
        <f aca="false" t="array" ref="I8:I8">IFERROR(INDEX(Rango_Admin_Clas_Total,I$2,MATCH($A8,Rango_Admin_Clas_Primera,0)+1),"-")</f>
        <v>0</v>
      </c>
      <c r="J8" s="470" t="n">
        <f aca="false" t="array" ref="J8:J8">IFERROR(INDEX(Rango_Admin_Clas_Total,J$2,MATCH($A8,Rango_Admin_Clas_Primera,0)+1),"-")</f>
        <v>0</v>
      </c>
      <c r="K8" s="470" t="n">
        <f aca="false" t="array" ref="K8:K8">IFERROR(INDEX(Rango_Admin_Clas_Total,K$2,MATCH($A8,Rango_Admin_Clas_Primera,0)+1),"-")</f>
        <v>0</v>
      </c>
      <c r="L8" s="470" t="n">
        <f aca="false" t="array" ref="L8:L8">IFERROR(INDEX(Rango_Admin_Clas_Total,L$2,MATCH($A8,Rango_Admin_Clas_Primera,0)+1),"-")</f>
        <v>0</v>
      </c>
      <c r="M8" s="470" t="n">
        <f aca="false" t="array" ref="M8:M8">IFERROR(INDEX(Rango_Admin_Clas_Total,M$2,MATCH($A8,Rango_Admin_Clas_Primera,0)+1),"-")</f>
        <v>0</v>
      </c>
      <c r="N8" s="470" t="n">
        <f aca="false" t="array" ref="N8:N8">IFERROR(INDEX(Rango_Admin_Clas_Total,N$2,MATCH($A8,Rango_Admin_Clas_Primera,0)+1),"-")</f>
        <v>0</v>
      </c>
      <c r="O8" s="470" t="n">
        <f aca="false" t="array" ref="O8:O8">IFERROR(INDEX(Rango_Admin_Clas_Total,O$2,MATCH($A8,Rango_Admin_Clas_Primera,0)+1),"-")</f>
        <v>0</v>
      </c>
      <c r="P8" s="470" t="n">
        <f aca="false" t="array" ref="P8:P8">IFERROR(INDEX(Rango_Admin_Clas_Total,P$2,MATCH($A8,Rango_Admin_Clas_Primera,0)+1),"-")</f>
        <v>0</v>
      </c>
      <c r="Q8" s="470" t="n">
        <f aca="false" t="array" ref="Q8:Q8">IFERROR(INDEX(Rango_Admin_Clas_Total,Q$2,MATCH($A8,Rango_Admin_Clas_Primera,0)+1),"-")</f>
        <v>0</v>
      </c>
      <c r="R8" s="470" t="n">
        <f aca="false" t="array" ref="R8:R8">IFERROR(INDEX(Rango_Admin_Clas_Total,R$2,MATCH($A8,Rango_Admin_Clas_Primera,0)+1),"-")</f>
        <v>0</v>
      </c>
      <c r="S8" s="470" t="n">
        <f aca="false" t="array" ref="S8:S8">IFERROR(INDEX(Rango_Admin_Clas_Total,S$2,MATCH($A8,Rango_Admin_Clas_Primera,0)+1),"-")</f>
        <v>0</v>
      </c>
      <c r="T8" s="243"/>
      <c r="U8" s="243"/>
    </row>
    <row r="9" customFormat="false" ht="15" hidden="false" customHeight="false" outlineLevel="0" collapsed="false">
      <c r="A9" s="84" t="n">
        <f aca="false">ROW()-4</f>
        <v>5</v>
      </c>
      <c r="B9" s="50" t="n">
        <f aca="false">IFERROR(HLOOKUP(A9,Rango_Admin_Clas,3,FALSE()),"-")</f>
        <v>4</v>
      </c>
      <c r="C9" s="49" t="str">
        <f aca="false">IFERROR(HLOOKUP(A9,Rango_Admin_Clas,5,FALSE()),"-")</f>
        <v>JAVI</v>
      </c>
      <c r="D9" s="278" t="n">
        <f aca="false">IFERROR(HLOOKUP(A9,Rango_Admin_Clas,4,FALSE()),"-")</f>
        <v>61</v>
      </c>
      <c r="E9" s="470" t="n">
        <f aca="false" t="array" ref="E9:E9">IFERROR(INDEX(Rango_Admin_Clas_Total,E$2,MATCH($A9,Rango_Admin_Clas_Primera,0)+1),"-")</f>
        <v>61</v>
      </c>
      <c r="F9" s="470" t="n">
        <f aca="false" t="array" ref="F9:F9">IFERROR(INDEX(Rango_Admin_Clas_Total,F$2,MATCH($A9,Rango_Admin_Clas_Primera,0)+1),"-")</f>
        <v>0</v>
      </c>
      <c r="G9" s="470" t="n">
        <f aca="false" t="array" ref="G9:G9">IFERROR(INDEX(Rango_Admin_Clas_Total,G$2,MATCH($A9,Rango_Admin_Clas_Primera,0)+1),"-")</f>
        <v>0</v>
      </c>
      <c r="H9" s="470" t="n">
        <f aca="false" t="array" ref="H9:H9">IFERROR(INDEX(Rango_Admin_Clas_Total,H$2,MATCH($A9,Rango_Admin_Clas_Primera,0)+1),"-")</f>
        <v>0</v>
      </c>
      <c r="I9" s="470" t="n">
        <f aca="false" t="array" ref="I9:I9">IFERROR(INDEX(Rango_Admin_Clas_Total,I$2,MATCH($A9,Rango_Admin_Clas_Primera,0)+1),"-")</f>
        <v>0</v>
      </c>
      <c r="J9" s="470" t="n">
        <f aca="false" t="array" ref="J9:J9">IFERROR(INDEX(Rango_Admin_Clas_Total,J$2,MATCH($A9,Rango_Admin_Clas_Primera,0)+1),"-")</f>
        <v>0</v>
      </c>
      <c r="K9" s="470" t="n">
        <f aca="false" t="array" ref="K9:K9">IFERROR(INDEX(Rango_Admin_Clas_Total,K$2,MATCH($A9,Rango_Admin_Clas_Primera,0)+1),"-")</f>
        <v>0</v>
      </c>
      <c r="L9" s="470" t="n">
        <f aca="false" t="array" ref="L9:L9">IFERROR(INDEX(Rango_Admin_Clas_Total,L$2,MATCH($A9,Rango_Admin_Clas_Primera,0)+1),"-")</f>
        <v>0</v>
      </c>
      <c r="M9" s="470" t="n">
        <f aca="false" t="array" ref="M9:M9">IFERROR(INDEX(Rango_Admin_Clas_Total,M$2,MATCH($A9,Rango_Admin_Clas_Primera,0)+1),"-")</f>
        <v>0</v>
      </c>
      <c r="N9" s="470" t="n">
        <f aca="false" t="array" ref="N9:N9">IFERROR(INDEX(Rango_Admin_Clas_Total,N$2,MATCH($A9,Rango_Admin_Clas_Primera,0)+1),"-")</f>
        <v>0</v>
      </c>
      <c r="O9" s="470" t="n">
        <f aca="false" t="array" ref="O9:O9">IFERROR(INDEX(Rango_Admin_Clas_Total,O$2,MATCH($A9,Rango_Admin_Clas_Primera,0)+1),"-")</f>
        <v>0</v>
      </c>
      <c r="P9" s="470" t="n">
        <f aca="false" t="array" ref="P9:P9">IFERROR(INDEX(Rango_Admin_Clas_Total,P$2,MATCH($A9,Rango_Admin_Clas_Primera,0)+1),"-")</f>
        <v>0</v>
      </c>
      <c r="Q9" s="470" t="n">
        <f aca="false" t="array" ref="Q9:Q9">IFERROR(INDEX(Rango_Admin_Clas_Total,Q$2,MATCH($A9,Rango_Admin_Clas_Primera,0)+1),"-")</f>
        <v>0</v>
      </c>
      <c r="R9" s="470" t="n">
        <f aca="false" t="array" ref="R9:R9">IFERROR(INDEX(Rango_Admin_Clas_Total,R$2,MATCH($A9,Rango_Admin_Clas_Primera,0)+1),"-")</f>
        <v>0</v>
      </c>
      <c r="S9" s="470" t="n">
        <f aca="false" t="array" ref="S9:S9">IFERROR(INDEX(Rango_Admin_Clas_Total,S$2,MATCH($A9,Rango_Admin_Clas_Primera,0)+1),"-")</f>
        <v>0</v>
      </c>
      <c r="T9" s="243"/>
      <c r="U9" s="243"/>
    </row>
    <row r="10" customFormat="false" ht="15" hidden="false" customHeight="false" outlineLevel="0" collapsed="false">
      <c r="A10" s="84" t="n">
        <f aca="false">ROW()-4</f>
        <v>6</v>
      </c>
      <c r="B10" s="50" t="n">
        <f aca="false">IFERROR(HLOOKUP(A10,Rango_Admin_Clas,3,FALSE()),"-")</f>
        <v>6</v>
      </c>
      <c r="C10" s="49" t="str">
        <f aca="false">IFERROR(HLOOKUP(A10,Rango_Admin_Clas,5,FALSE()),"-")</f>
        <v>GORKA</v>
      </c>
      <c r="D10" s="278" t="n">
        <f aca="false">IFERROR(HLOOKUP(A10,Rango_Admin_Clas,4,FALSE()),"-")</f>
        <v>55</v>
      </c>
      <c r="E10" s="470" t="n">
        <f aca="false" t="array" ref="E10:E10">IFERROR(INDEX(Rango_Admin_Clas_Total,E$2,MATCH($A10,Rango_Admin_Clas_Primera,0)+1),"-")</f>
        <v>54</v>
      </c>
      <c r="F10" s="470" t="n">
        <f aca="false" t="array" ref="F10:F10">IFERROR(INDEX(Rango_Admin_Clas_Total,F$2,MATCH($A10,Rango_Admin_Clas_Primera,0)+1),"-")</f>
        <v>0</v>
      </c>
      <c r="G10" s="470" t="n">
        <f aca="false" t="array" ref="G10:G10">IFERROR(INDEX(Rango_Admin_Clas_Total,G$2,MATCH($A10,Rango_Admin_Clas_Primera,0)+1),"-")</f>
        <v>0</v>
      </c>
      <c r="H10" s="470" t="n">
        <f aca="false" t="array" ref="H10:H10">IFERROR(INDEX(Rango_Admin_Clas_Total,H$2,MATCH($A10,Rango_Admin_Clas_Primera,0)+1),"-")</f>
        <v>0</v>
      </c>
      <c r="I10" s="470" t="n">
        <f aca="false" t="array" ref="I10:I10">IFERROR(INDEX(Rango_Admin_Clas_Total,I$2,MATCH($A10,Rango_Admin_Clas_Primera,0)+1),"-")</f>
        <v>0</v>
      </c>
      <c r="J10" s="470" t="n">
        <f aca="false" t="array" ref="J10:J10">IFERROR(INDEX(Rango_Admin_Clas_Total,J$2,MATCH($A10,Rango_Admin_Clas_Primera,0)+1),"-")</f>
        <v>0</v>
      </c>
      <c r="K10" s="470" t="n">
        <f aca="false" t="array" ref="K10:K10">IFERROR(INDEX(Rango_Admin_Clas_Total,K$2,MATCH($A10,Rango_Admin_Clas_Primera,0)+1),"-")</f>
        <v>0</v>
      </c>
      <c r="L10" s="470" t="n">
        <f aca="false" t="array" ref="L10:L10">IFERROR(INDEX(Rango_Admin_Clas_Total,L$2,MATCH($A10,Rango_Admin_Clas_Primera,0)+1),"-")</f>
        <v>0</v>
      </c>
      <c r="M10" s="470" t="n">
        <f aca="false" t="array" ref="M10:M10">IFERROR(INDEX(Rango_Admin_Clas_Total,M$2,MATCH($A10,Rango_Admin_Clas_Primera,0)+1),"-")</f>
        <v>0</v>
      </c>
      <c r="N10" s="470" t="n">
        <f aca="false" t="array" ref="N10:N10">IFERROR(INDEX(Rango_Admin_Clas_Total,N$2,MATCH($A10,Rango_Admin_Clas_Primera,0)+1),"-")</f>
        <v>0</v>
      </c>
      <c r="O10" s="470" t="n">
        <f aca="false" t="array" ref="O10:O10">IFERROR(INDEX(Rango_Admin_Clas_Total,O$2,MATCH($A10,Rango_Admin_Clas_Primera,0)+1),"-")</f>
        <v>0</v>
      </c>
      <c r="P10" s="470" t="n">
        <f aca="false" t="array" ref="P10:P10">IFERROR(INDEX(Rango_Admin_Clas_Total,P$2,MATCH($A10,Rango_Admin_Clas_Primera,0)+1),"-")</f>
        <v>0</v>
      </c>
      <c r="Q10" s="470" t="n">
        <f aca="false" t="array" ref="Q10:Q10">IFERROR(INDEX(Rango_Admin_Clas_Total,Q$2,MATCH($A10,Rango_Admin_Clas_Primera,0)+1),"-")</f>
        <v>0</v>
      </c>
      <c r="R10" s="470" t="n">
        <f aca="false" t="array" ref="R10:R10">IFERROR(INDEX(Rango_Admin_Clas_Total,R$2,MATCH($A10,Rango_Admin_Clas_Primera,0)+1),"-")</f>
        <v>0</v>
      </c>
      <c r="S10" s="470" t="n">
        <f aca="false" t="array" ref="S10:S10">IFERROR(INDEX(Rango_Admin_Clas_Total,S$2,MATCH($A10,Rango_Admin_Clas_Primera,0)+1),"-")</f>
        <v>1</v>
      </c>
      <c r="T10" s="243"/>
      <c r="U10" s="243"/>
    </row>
    <row r="11" customFormat="false" ht="15" hidden="false" customHeight="false" outlineLevel="0" collapsed="false">
      <c r="A11" s="84" t="n">
        <f aca="false">ROW()-4</f>
        <v>7</v>
      </c>
      <c r="B11" s="50" t="n">
        <f aca="false">IFERROR(HLOOKUP(A11,Rango_Admin_Clas,3,FALSE()),"-")</f>
        <v>7</v>
      </c>
      <c r="C11" s="49" t="str">
        <f aca="false">IFERROR(HLOOKUP(A11,Rango_Admin_Clas,5,FALSE()),"-")</f>
        <v>BORJA</v>
      </c>
      <c r="D11" s="278" t="n">
        <f aca="false">IFERROR(HLOOKUP(A11,Rango_Admin_Clas,4,FALSE()),"-")</f>
        <v>54</v>
      </c>
      <c r="E11" s="470" t="n">
        <f aca="false" t="array" ref="E11:E11">IFERROR(INDEX(Rango_Admin_Clas_Total,E$2,MATCH($A11,Rango_Admin_Clas_Primera,0)+1),"-")</f>
        <v>54</v>
      </c>
      <c r="F11" s="470" t="n">
        <f aca="false" t="array" ref="F11:F11">IFERROR(INDEX(Rango_Admin_Clas_Total,F$2,MATCH($A11,Rango_Admin_Clas_Primera,0)+1),"-")</f>
        <v>0</v>
      </c>
      <c r="G11" s="470" t="n">
        <f aca="false" t="array" ref="G11:G11">IFERROR(INDEX(Rango_Admin_Clas_Total,G$2,MATCH($A11,Rango_Admin_Clas_Primera,0)+1),"-")</f>
        <v>0</v>
      </c>
      <c r="H11" s="470" t="n">
        <f aca="false" t="array" ref="H11:H11">IFERROR(INDEX(Rango_Admin_Clas_Total,H$2,MATCH($A11,Rango_Admin_Clas_Primera,0)+1),"-")</f>
        <v>0</v>
      </c>
      <c r="I11" s="470" t="n">
        <f aca="false" t="array" ref="I11:I11">IFERROR(INDEX(Rango_Admin_Clas_Total,I$2,MATCH($A11,Rango_Admin_Clas_Primera,0)+1),"-")</f>
        <v>0</v>
      </c>
      <c r="J11" s="470" t="n">
        <f aca="false" t="array" ref="J11:J11">IFERROR(INDEX(Rango_Admin_Clas_Total,J$2,MATCH($A11,Rango_Admin_Clas_Primera,0)+1),"-")</f>
        <v>0</v>
      </c>
      <c r="K11" s="470" t="n">
        <f aca="false" t="array" ref="K11:K11">IFERROR(INDEX(Rango_Admin_Clas_Total,K$2,MATCH($A11,Rango_Admin_Clas_Primera,0)+1),"-")</f>
        <v>0</v>
      </c>
      <c r="L11" s="470" t="n">
        <f aca="false" t="array" ref="L11:L11">IFERROR(INDEX(Rango_Admin_Clas_Total,L$2,MATCH($A11,Rango_Admin_Clas_Primera,0)+1),"-")</f>
        <v>0</v>
      </c>
      <c r="M11" s="470" t="n">
        <f aca="false" t="array" ref="M11:M11">IFERROR(INDEX(Rango_Admin_Clas_Total,M$2,MATCH($A11,Rango_Admin_Clas_Primera,0)+1),"-")</f>
        <v>0</v>
      </c>
      <c r="N11" s="470" t="n">
        <f aca="false" t="array" ref="N11:N11">IFERROR(INDEX(Rango_Admin_Clas_Total,N$2,MATCH($A11,Rango_Admin_Clas_Primera,0)+1),"-")</f>
        <v>0</v>
      </c>
      <c r="O11" s="470" t="n">
        <f aca="false" t="array" ref="O11:O11">IFERROR(INDEX(Rango_Admin_Clas_Total,O$2,MATCH($A11,Rango_Admin_Clas_Primera,0)+1),"-")</f>
        <v>0</v>
      </c>
      <c r="P11" s="470" t="n">
        <f aca="false" t="array" ref="P11:P11">IFERROR(INDEX(Rango_Admin_Clas_Total,P$2,MATCH($A11,Rango_Admin_Clas_Primera,0)+1),"-")</f>
        <v>0</v>
      </c>
      <c r="Q11" s="470" t="n">
        <f aca="false" t="array" ref="Q11:Q11">IFERROR(INDEX(Rango_Admin_Clas_Total,Q$2,MATCH($A11,Rango_Admin_Clas_Primera,0)+1),"-")</f>
        <v>0</v>
      </c>
      <c r="R11" s="470" t="n">
        <f aca="false" t="array" ref="R11:R11">IFERROR(INDEX(Rango_Admin_Clas_Total,R$2,MATCH($A11,Rango_Admin_Clas_Primera,0)+1),"-")</f>
        <v>0</v>
      </c>
      <c r="S11" s="470" t="n">
        <f aca="false" t="array" ref="S11:S11">IFERROR(INDEX(Rango_Admin_Clas_Total,S$2,MATCH($A11,Rango_Admin_Clas_Primera,0)+1),"-")</f>
        <v>0</v>
      </c>
      <c r="T11" s="243"/>
      <c r="U11" s="243"/>
    </row>
    <row r="12" customFormat="false" ht="15" hidden="false" customHeight="false" outlineLevel="0" collapsed="false">
      <c r="A12" s="84" t="n">
        <f aca="false">ROW()-4</f>
        <v>8</v>
      </c>
      <c r="B12" s="50" t="n">
        <f aca="false">IFERROR(HLOOKUP(A12,Rango_Admin_Clas,3,FALSE()),"-")</f>
        <v>8</v>
      </c>
      <c r="C12" s="49" t="str">
        <f aca="false">IFERROR(HLOOKUP(A12,Rango_Admin_Clas,5,FALSE()),"-")</f>
        <v>JUANMI</v>
      </c>
      <c r="D12" s="278" t="n">
        <f aca="false">IFERROR(HLOOKUP(A12,Rango_Admin_Clas,4,FALSE()),"-")</f>
        <v>52</v>
      </c>
      <c r="E12" s="470" t="n">
        <f aca="false" t="array" ref="E12:E12">IFERROR(INDEX(Rango_Admin_Clas_Total,E$2,MATCH($A12,Rango_Admin_Clas_Primera,0)+1),"-")</f>
        <v>44</v>
      </c>
      <c r="F12" s="470" t="n">
        <f aca="false" t="array" ref="F12:F12">IFERROR(INDEX(Rango_Admin_Clas_Total,F$2,MATCH($A12,Rango_Admin_Clas_Primera,0)+1),"-")</f>
        <v>0</v>
      </c>
      <c r="G12" s="470" t="n">
        <f aca="false" t="array" ref="G12:G12">IFERROR(INDEX(Rango_Admin_Clas_Total,G$2,MATCH($A12,Rango_Admin_Clas_Primera,0)+1),"-")</f>
        <v>0</v>
      </c>
      <c r="H12" s="470" t="n">
        <f aca="false" t="array" ref="H12:H12">IFERROR(INDEX(Rango_Admin_Clas_Total,H$2,MATCH($A12,Rango_Admin_Clas_Primera,0)+1),"-")</f>
        <v>0</v>
      </c>
      <c r="I12" s="470" t="n">
        <f aca="false" t="array" ref="I12:I12">IFERROR(INDEX(Rango_Admin_Clas_Total,I$2,MATCH($A12,Rango_Admin_Clas_Primera,0)+1),"-")</f>
        <v>0</v>
      </c>
      <c r="J12" s="470" t="n">
        <f aca="false" t="array" ref="J12:J12">IFERROR(INDEX(Rango_Admin_Clas_Total,J$2,MATCH($A12,Rango_Admin_Clas_Primera,0)+1),"-")</f>
        <v>0</v>
      </c>
      <c r="K12" s="470" t="n">
        <f aca="false" t="array" ref="K12:K12">IFERROR(INDEX(Rango_Admin_Clas_Total,K$2,MATCH($A12,Rango_Admin_Clas_Primera,0)+1),"-")</f>
        <v>0</v>
      </c>
      <c r="L12" s="470" t="n">
        <f aca="false" t="array" ref="L12:L12">IFERROR(INDEX(Rango_Admin_Clas_Total,L$2,MATCH($A12,Rango_Admin_Clas_Primera,0)+1),"-")</f>
        <v>0</v>
      </c>
      <c r="M12" s="470" t="n">
        <f aca="false" t="array" ref="M12:M12">IFERROR(INDEX(Rango_Admin_Clas_Total,M$2,MATCH($A12,Rango_Admin_Clas_Primera,0)+1),"-")</f>
        <v>0</v>
      </c>
      <c r="N12" s="470" t="n">
        <f aca="false" t="array" ref="N12:N12">IFERROR(INDEX(Rango_Admin_Clas_Total,N$2,MATCH($A12,Rango_Admin_Clas_Primera,0)+1),"-")</f>
        <v>0</v>
      </c>
      <c r="O12" s="470" t="n">
        <f aca="false" t="array" ref="O12:O12">IFERROR(INDEX(Rango_Admin_Clas_Total,O$2,MATCH($A12,Rango_Admin_Clas_Primera,0)+1),"-")</f>
        <v>0</v>
      </c>
      <c r="P12" s="470" t="n">
        <f aca="false" t="array" ref="P12:P12">IFERROR(INDEX(Rango_Admin_Clas_Total,P$2,MATCH($A12,Rango_Admin_Clas_Primera,0)+1),"-")</f>
        <v>0</v>
      </c>
      <c r="Q12" s="470" t="n">
        <f aca="false" t="array" ref="Q12:Q12">IFERROR(INDEX(Rango_Admin_Clas_Total,Q$2,MATCH($A12,Rango_Admin_Clas_Primera,0)+1),"-")</f>
        <v>0</v>
      </c>
      <c r="R12" s="470" t="n">
        <f aca="false" t="array" ref="R12:R12">IFERROR(INDEX(Rango_Admin_Clas_Total,R$2,MATCH($A12,Rango_Admin_Clas_Primera,0)+1),"-")</f>
        <v>0</v>
      </c>
      <c r="S12" s="470" t="n">
        <f aca="false" t="array" ref="S12:S12">IFERROR(INDEX(Rango_Admin_Clas_Total,S$2,MATCH($A12,Rango_Admin_Clas_Primera,0)+1),"-")</f>
        <v>8</v>
      </c>
      <c r="T12" s="243"/>
      <c r="U12" s="243"/>
    </row>
    <row r="13" customFormat="false" ht="15" hidden="false" customHeight="false" outlineLevel="0" collapsed="false">
      <c r="A13" s="84" t="n">
        <f aca="false">ROW()-4</f>
        <v>9</v>
      </c>
      <c r="B13" s="50" t="n">
        <f aca="false">IFERROR(HLOOKUP(A13,Rango_Admin_Clas,3,FALSE()),"-")</f>
        <v>9</v>
      </c>
      <c r="C13" s="49" t="str">
        <f aca="false">IFERROR(HLOOKUP(A13,Rango_Admin_Clas,5,FALSE()),"-")</f>
        <v>PEIO</v>
      </c>
      <c r="D13" s="278" t="n">
        <f aca="false">IFERROR(HLOOKUP(A13,Rango_Admin_Clas,4,FALSE()),"-")</f>
        <v>44</v>
      </c>
      <c r="E13" s="470" t="n">
        <f aca="false" t="array" ref="E13:E13">IFERROR(INDEX(Rango_Admin_Clas_Total,E$2,MATCH($A13,Rango_Admin_Clas_Primera,0)+1),"-")</f>
        <v>44</v>
      </c>
      <c r="F13" s="470" t="n">
        <f aca="false" t="array" ref="F13:F13">IFERROR(INDEX(Rango_Admin_Clas_Total,F$2,MATCH($A13,Rango_Admin_Clas_Primera,0)+1),"-")</f>
        <v>0</v>
      </c>
      <c r="G13" s="470" t="n">
        <f aca="false" t="array" ref="G13:G13">IFERROR(INDEX(Rango_Admin_Clas_Total,G$2,MATCH($A13,Rango_Admin_Clas_Primera,0)+1),"-")</f>
        <v>0</v>
      </c>
      <c r="H13" s="470" t="n">
        <f aca="false" t="array" ref="H13:H13">IFERROR(INDEX(Rango_Admin_Clas_Total,H$2,MATCH($A13,Rango_Admin_Clas_Primera,0)+1),"-")</f>
        <v>0</v>
      </c>
      <c r="I13" s="470" t="n">
        <f aca="false" t="array" ref="I13:I13">IFERROR(INDEX(Rango_Admin_Clas_Total,I$2,MATCH($A13,Rango_Admin_Clas_Primera,0)+1),"-")</f>
        <v>0</v>
      </c>
      <c r="J13" s="470" t="n">
        <f aca="false" t="array" ref="J13:J13">IFERROR(INDEX(Rango_Admin_Clas_Total,J$2,MATCH($A13,Rango_Admin_Clas_Primera,0)+1),"-")</f>
        <v>0</v>
      </c>
      <c r="K13" s="470" t="n">
        <f aca="false" t="array" ref="K13:K13">IFERROR(INDEX(Rango_Admin_Clas_Total,K$2,MATCH($A13,Rango_Admin_Clas_Primera,0)+1),"-")</f>
        <v>0</v>
      </c>
      <c r="L13" s="470" t="n">
        <f aca="false" t="array" ref="L13:L13">IFERROR(INDEX(Rango_Admin_Clas_Total,L$2,MATCH($A13,Rango_Admin_Clas_Primera,0)+1),"-")</f>
        <v>0</v>
      </c>
      <c r="M13" s="470" t="n">
        <f aca="false" t="array" ref="M13:M13">IFERROR(INDEX(Rango_Admin_Clas_Total,M$2,MATCH($A13,Rango_Admin_Clas_Primera,0)+1),"-")</f>
        <v>0</v>
      </c>
      <c r="N13" s="470" t="n">
        <f aca="false" t="array" ref="N13:N13">IFERROR(INDEX(Rango_Admin_Clas_Total,N$2,MATCH($A13,Rango_Admin_Clas_Primera,0)+1),"-")</f>
        <v>0</v>
      </c>
      <c r="O13" s="470" t="n">
        <f aca="false" t="array" ref="O13:O13">IFERROR(INDEX(Rango_Admin_Clas_Total,O$2,MATCH($A13,Rango_Admin_Clas_Primera,0)+1),"-")</f>
        <v>0</v>
      </c>
      <c r="P13" s="470" t="n">
        <f aca="false" t="array" ref="P13:P13">IFERROR(INDEX(Rango_Admin_Clas_Total,P$2,MATCH($A13,Rango_Admin_Clas_Primera,0)+1),"-")</f>
        <v>0</v>
      </c>
      <c r="Q13" s="470" t="n">
        <f aca="false" t="array" ref="Q13:Q13">IFERROR(INDEX(Rango_Admin_Clas_Total,Q$2,MATCH($A13,Rango_Admin_Clas_Primera,0)+1),"-")</f>
        <v>0</v>
      </c>
      <c r="R13" s="470" t="n">
        <f aca="false" t="array" ref="R13:R13">IFERROR(INDEX(Rango_Admin_Clas_Total,R$2,MATCH($A13,Rango_Admin_Clas_Primera,0)+1),"-")</f>
        <v>0</v>
      </c>
      <c r="S13" s="470" t="n">
        <f aca="false" t="array" ref="S13:S13">IFERROR(INDEX(Rango_Admin_Clas_Total,S$2,MATCH($A13,Rango_Admin_Clas_Primera,0)+1),"-")</f>
        <v>0</v>
      </c>
      <c r="T13" s="243"/>
      <c r="U13" s="243"/>
    </row>
    <row r="14" customFormat="false" ht="15" hidden="false" customHeight="false" outlineLevel="0" collapsed="false">
      <c r="A14" s="84" t="n">
        <f aca="false">ROW()-4</f>
        <v>10</v>
      </c>
      <c r="B14" s="50" t="n">
        <f aca="false">IFERROR(HLOOKUP(A14,Rango_Admin_Clas,3,FALSE()),"-")</f>
        <v>10</v>
      </c>
      <c r="C14" s="49" t="str">
        <f aca="false">IFERROR(HLOOKUP(A14,Rango_Admin_Clas,5,FALSE()),"-")</f>
        <v>JUANJO</v>
      </c>
      <c r="D14" s="278" t="n">
        <f aca="false">IFERROR(HLOOKUP(A14,Rango_Admin_Clas,4,FALSE()),"-")</f>
        <v>39</v>
      </c>
      <c r="E14" s="470" t="n">
        <f aca="false" t="array" ref="E14:E14">IFERROR(INDEX(Rango_Admin_Clas_Total,E$2,MATCH($A14,Rango_Admin_Clas_Primera,0)+1),"-")</f>
        <v>39</v>
      </c>
      <c r="F14" s="470" t="n">
        <f aca="false" t="array" ref="F14:F14">IFERROR(INDEX(Rango_Admin_Clas_Total,F$2,MATCH($A14,Rango_Admin_Clas_Primera,0)+1),"-")</f>
        <v>0</v>
      </c>
      <c r="G14" s="470" t="n">
        <f aca="false" t="array" ref="G14:G14">IFERROR(INDEX(Rango_Admin_Clas_Total,G$2,MATCH($A14,Rango_Admin_Clas_Primera,0)+1),"-")</f>
        <v>0</v>
      </c>
      <c r="H14" s="470" t="n">
        <f aca="false" t="array" ref="H14:H14">IFERROR(INDEX(Rango_Admin_Clas_Total,H$2,MATCH($A14,Rango_Admin_Clas_Primera,0)+1),"-")</f>
        <v>0</v>
      </c>
      <c r="I14" s="470" t="n">
        <f aca="false" t="array" ref="I14:I14">IFERROR(INDEX(Rango_Admin_Clas_Total,I$2,MATCH($A14,Rango_Admin_Clas_Primera,0)+1),"-")</f>
        <v>0</v>
      </c>
      <c r="J14" s="470" t="n">
        <f aca="false" t="array" ref="J14:J14">IFERROR(INDEX(Rango_Admin_Clas_Total,J$2,MATCH($A14,Rango_Admin_Clas_Primera,0)+1),"-")</f>
        <v>0</v>
      </c>
      <c r="K14" s="470" t="n">
        <f aca="false" t="array" ref="K14:K14">IFERROR(INDEX(Rango_Admin_Clas_Total,K$2,MATCH($A14,Rango_Admin_Clas_Primera,0)+1),"-")</f>
        <v>0</v>
      </c>
      <c r="L14" s="470" t="n">
        <f aca="false" t="array" ref="L14:L14">IFERROR(INDEX(Rango_Admin_Clas_Total,L$2,MATCH($A14,Rango_Admin_Clas_Primera,0)+1),"-")</f>
        <v>0</v>
      </c>
      <c r="M14" s="470" t="n">
        <f aca="false" t="array" ref="M14:M14">IFERROR(INDEX(Rango_Admin_Clas_Total,M$2,MATCH($A14,Rango_Admin_Clas_Primera,0)+1),"-")</f>
        <v>0</v>
      </c>
      <c r="N14" s="470" t="n">
        <f aca="false" t="array" ref="N14:N14">IFERROR(INDEX(Rango_Admin_Clas_Total,N$2,MATCH($A14,Rango_Admin_Clas_Primera,0)+1),"-")</f>
        <v>0</v>
      </c>
      <c r="O14" s="470" t="n">
        <f aca="false" t="array" ref="O14:O14">IFERROR(INDEX(Rango_Admin_Clas_Total,O$2,MATCH($A14,Rango_Admin_Clas_Primera,0)+1),"-")</f>
        <v>0</v>
      </c>
      <c r="P14" s="470" t="n">
        <f aca="false" t="array" ref="P14:P14">IFERROR(INDEX(Rango_Admin_Clas_Total,P$2,MATCH($A14,Rango_Admin_Clas_Primera,0)+1),"-")</f>
        <v>0</v>
      </c>
      <c r="Q14" s="470" t="n">
        <f aca="false" t="array" ref="Q14:Q14">IFERROR(INDEX(Rango_Admin_Clas_Total,Q$2,MATCH($A14,Rango_Admin_Clas_Primera,0)+1),"-")</f>
        <v>0</v>
      </c>
      <c r="R14" s="470" t="n">
        <f aca="false" t="array" ref="R14:R14">IFERROR(INDEX(Rango_Admin_Clas_Total,R$2,MATCH($A14,Rango_Admin_Clas_Primera,0)+1),"-")</f>
        <v>0</v>
      </c>
      <c r="S14" s="470" t="n">
        <f aca="false" t="array" ref="S14:S14">IFERROR(INDEX(Rango_Admin_Clas_Total,S$2,MATCH($A14,Rango_Admin_Clas_Primera,0)+1),"-")</f>
        <v>0</v>
      </c>
      <c r="T14" s="243"/>
      <c r="U14" s="243"/>
    </row>
    <row r="15" customFormat="false" ht="15" hidden="false" customHeight="false" outlineLevel="0" collapsed="false">
      <c r="A15" s="84" t="n">
        <f aca="false">ROW()-4</f>
        <v>11</v>
      </c>
      <c r="B15" s="50" t="n">
        <f aca="false">IFERROR(HLOOKUP(A15,Rango_Admin_Clas,3,FALSE()),"-")</f>
        <v>10</v>
      </c>
      <c r="C15" s="49" t="str">
        <f aca="false">IFERROR(HLOOKUP(A15,Rango_Admin_Clas,5,FALSE()),"-")</f>
        <v>GALDER</v>
      </c>
      <c r="D15" s="278" t="n">
        <f aca="false">IFERROR(HLOOKUP(A15,Rango_Admin_Clas,4,FALSE()),"-")</f>
        <v>39</v>
      </c>
      <c r="E15" s="470" t="n">
        <f aca="false" t="array" ref="E15:E15">IFERROR(INDEX(Rango_Admin_Clas_Total,E$2,MATCH($A15,Rango_Admin_Clas_Primera,0)+1),"-")</f>
        <v>39</v>
      </c>
      <c r="F15" s="470" t="n">
        <f aca="false" t="array" ref="F15:F15">IFERROR(INDEX(Rango_Admin_Clas_Total,F$2,MATCH($A15,Rango_Admin_Clas_Primera,0)+1),"-")</f>
        <v>0</v>
      </c>
      <c r="G15" s="470" t="n">
        <f aca="false" t="array" ref="G15:G15">IFERROR(INDEX(Rango_Admin_Clas_Total,G$2,MATCH($A15,Rango_Admin_Clas_Primera,0)+1),"-")</f>
        <v>0</v>
      </c>
      <c r="H15" s="470" t="n">
        <f aca="false" t="array" ref="H15:H15">IFERROR(INDEX(Rango_Admin_Clas_Total,H$2,MATCH($A15,Rango_Admin_Clas_Primera,0)+1),"-")</f>
        <v>0</v>
      </c>
      <c r="I15" s="470" t="n">
        <f aca="false" t="array" ref="I15:I15">IFERROR(INDEX(Rango_Admin_Clas_Total,I$2,MATCH($A15,Rango_Admin_Clas_Primera,0)+1),"-")</f>
        <v>0</v>
      </c>
      <c r="J15" s="470" t="n">
        <f aca="false" t="array" ref="J15:J15">IFERROR(INDEX(Rango_Admin_Clas_Total,J$2,MATCH($A15,Rango_Admin_Clas_Primera,0)+1),"-")</f>
        <v>0</v>
      </c>
      <c r="K15" s="470" t="n">
        <f aca="false" t="array" ref="K15:K15">IFERROR(INDEX(Rango_Admin_Clas_Total,K$2,MATCH($A15,Rango_Admin_Clas_Primera,0)+1),"-")</f>
        <v>0</v>
      </c>
      <c r="L15" s="470" t="n">
        <f aca="false" t="array" ref="L15:L15">IFERROR(INDEX(Rango_Admin_Clas_Total,L$2,MATCH($A15,Rango_Admin_Clas_Primera,0)+1),"-")</f>
        <v>0</v>
      </c>
      <c r="M15" s="470" t="n">
        <f aca="false" t="array" ref="M15:M15">IFERROR(INDEX(Rango_Admin_Clas_Total,M$2,MATCH($A15,Rango_Admin_Clas_Primera,0)+1),"-")</f>
        <v>0</v>
      </c>
      <c r="N15" s="470" t="n">
        <f aca="false" t="array" ref="N15:N15">IFERROR(INDEX(Rango_Admin_Clas_Total,N$2,MATCH($A15,Rango_Admin_Clas_Primera,0)+1),"-")</f>
        <v>0</v>
      </c>
      <c r="O15" s="470" t="n">
        <f aca="false" t="array" ref="O15:O15">IFERROR(INDEX(Rango_Admin_Clas_Total,O$2,MATCH($A15,Rango_Admin_Clas_Primera,0)+1),"-")</f>
        <v>0</v>
      </c>
      <c r="P15" s="470" t="n">
        <f aca="false" t="array" ref="P15:P15">IFERROR(INDEX(Rango_Admin_Clas_Total,P$2,MATCH($A15,Rango_Admin_Clas_Primera,0)+1),"-")</f>
        <v>0</v>
      </c>
      <c r="Q15" s="470" t="n">
        <f aca="false" t="array" ref="Q15:Q15">IFERROR(INDEX(Rango_Admin_Clas_Total,Q$2,MATCH($A15,Rango_Admin_Clas_Primera,0)+1),"-")</f>
        <v>0</v>
      </c>
      <c r="R15" s="470" t="n">
        <f aca="false" t="array" ref="R15:R15">IFERROR(INDEX(Rango_Admin_Clas_Total,R$2,MATCH($A15,Rango_Admin_Clas_Primera,0)+1),"-")</f>
        <v>0</v>
      </c>
      <c r="S15" s="470" t="n">
        <f aca="false" t="array" ref="S15:S15">IFERROR(INDEX(Rango_Admin_Clas_Total,S$2,MATCH($A15,Rango_Admin_Clas_Primera,0)+1),"-")</f>
        <v>0</v>
      </c>
      <c r="T15" s="243"/>
      <c r="U15" s="243"/>
    </row>
    <row r="16" customFormat="false" ht="15" hidden="false" customHeight="false" outlineLevel="0" collapsed="false">
      <c r="A16" s="84" t="n">
        <f aca="false">ROW()-4</f>
        <v>12</v>
      </c>
      <c r="B16" s="50" t="n">
        <f aca="false">IFERROR(HLOOKUP(A16,Rango_Admin_Clas,3,FALSE()),"-")</f>
        <v>12</v>
      </c>
      <c r="C16" s="49" t="str">
        <f aca="false">IFERROR(HLOOKUP(A16,Rango_Admin_Clas,5,FALSE()),"-")</f>
        <v>ASIER</v>
      </c>
      <c r="D16" s="278" t="n">
        <f aca="false">IFERROR(HLOOKUP(A16,Rango_Admin_Clas,4,FALSE()),"-")</f>
        <v>38</v>
      </c>
      <c r="E16" s="470" t="n">
        <f aca="false" t="array" ref="E16:E16">IFERROR(INDEX(Rango_Admin_Clas_Total,E$2,MATCH($A16,Rango_Admin_Clas_Primera,0)+1),"-")</f>
        <v>37</v>
      </c>
      <c r="F16" s="470" t="n">
        <f aca="false" t="array" ref="F16:F16">IFERROR(INDEX(Rango_Admin_Clas_Total,F$2,MATCH($A16,Rango_Admin_Clas_Primera,0)+1),"-")</f>
        <v>0</v>
      </c>
      <c r="G16" s="470" t="n">
        <f aca="false" t="array" ref="G16:G16">IFERROR(INDEX(Rango_Admin_Clas_Total,G$2,MATCH($A16,Rango_Admin_Clas_Primera,0)+1),"-")</f>
        <v>0</v>
      </c>
      <c r="H16" s="470" t="n">
        <f aca="false" t="array" ref="H16:H16">IFERROR(INDEX(Rango_Admin_Clas_Total,H$2,MATCH($A16,Rango_Admin_Clas_Primera,0)+1),"-")</f>
        <v>0</v>
      </c>
      <c r="I16" s="470" t="n">
        <f aca="false" t="array" ref="I16:I16">IFERROR(INDEX(Rango_Admin_Clas_Total,I$2,MATCH($A16,Rango_Admin_Clas_Primera,0)+1),"-")</f>
        <v>0</v>
      </c>
      <c r="J16" s="470" t="n">
        <f aca="false" t="array" ref="J16:J16">IFERROR(INDEX(Rango_Admin_Clas_Total,J$2,MATCH($A16,Rango_Admin_Clas_Primera,0)+1),"-")</f>
        <v>0</v>
      </c>
      <c r="K16" s="470" t="n">
        <f aca="false" t="array" ref="K16:K16">IFERROR(INDEX(Rango_Admin_Clas_Total,K$2,MATCH($A16,Rango_Admin_Clas_Primera,0)+1),"-")</f>
        <v>0</v>
      </c>
      <c r="L16" s="470" t="n">
        <f aca="false" t="array" ref="L16:L16">IFERROR(INDEX(Rango_Admin_Clas_Total,L$2,MATCH($A16,Rango_Admin_Clas_Primera,0)+1),"-")</f>
        <v>0</v>
      </c>
      <c r="M16" s="470" t="n">
        <f aca="false" t="array" ref="M16:M16">IFERROR(INDEX(Rango_Admin_Clas_Total,M$2,MATCH($A16,Rango_Admin_Clas_Primera,0)+1),"-")</f>
        <v>0</v>
      </c>
      <c r="N16" s="470" t="n">
        <f aca="false" t="array" ref="N16:N16">IFERROR(INDEX(Rango_Admin_Clas_Total,N$2,MATCH($A16,Rango_Admin_Clas_Primera,0)+1),"-")</f>
        <v>0</v>
      </c>
      <c r="O16" s="470" t="n">
        <f aca="false" t="array" ref="O16:O16">IFERROR(INDEX(Rango_Admin_Clas_Total,O$2,MATCH($A16,Rango_Admin_Clas_Primera,0)+1),"-")</f>
        <v>0</v>
      </c>
      <c r="P16" s="470" t="n">
        <f aca="false" t="array" ref="P16:P16">IFERROR(INDEX(Rango_Admin_Clas_Total,P$2,MATCH($A16,Rango_Admin_Clas_Primera,0)+1),"-")</f>
        <v>0</v>
      </c>
      <c r="Q16" s="470" t="n">
        <f aca="false" t="array" ref="Q16:Q16">IFERROR(INDEX(Rango_Admin_Clas_Total,Q$2,MATCH($A16,Rango_Admin_Clas_Primera,0)+1),"-")</f>
        <v>0</v>
      </c>
      <c r="R16" s="470" t="n">
        <f aca="false" t="array" ref="R16:R16">IFERROR(INDEX(Rango_Admin_Clas_Total,R$2,MATCH($A16,Rango_Admin_Clas_Primera,0)+1),"-")</f>
        <v>0</v>
      </c>
      <c r="S16" s="470" t="n">
        <f aca="false" t="array" ref="S16:S16">IFERROR(INDEX(Rango_Admin_Clas_Total,S$2,MATCH($A16,Rango_Admin_Clas_Primera,0)+1),"-")</f>
        <v>1</v>
      </c>
      <c r="T16" s="243"/>
      <c r="U16" s="243"/>
    </row>
    <row r="17" customFormat="false" ht="15" hidden="false" customHeight="false" outlineLevel="0" collapsed="false">
      <c r="A17" s="84" t="n">
        <f aca="false">ROW()-4</f>
        <v>13</v>
      </c>
      <c r="B17" s="50" t="n">
        <f aca="false">IFERROR(HLOOKUP(A17,Rango_Admin_Clas,3,FALSE()),"-")</f>
        <v>13</v>
      </c>
      <c r="C17" s="49" t="str">
        <f aca="false">IFERROR(HLOOKUP(A17,Rango_Admin_Clas,5,FALSE()),"-")</f>
        <v>JON</v>
      </c>
      <c r="D17" s="278" t="n">
        <f aca="false">IFERROR(HLOOKUP(A17,Rango_Admin_Clas,4,FALSE()),"-")</f>
        <v>35</v>
      </c>
      <c r="E17" s="470" t="n">
        <f aca="false" t="array" ref="E17:E17">IFERROR(INDEX(Rango_Admin_Clas_Total,E$2,MATCH($A17,Rango_Admin_Clas_Primera,0)+1),"-")</f>
        <v>27</v>
      </c>
      <c r="F17" s="470" t="n">
        <f aca="false" t="array" ref="F17:F17">IFERROR(INDEX(Rango_Admin_Clas_Total,F$2,MATCH($A17,Rango_Admin_Clas_Primera,0)+1),"-")</f>
        <v>0</v>
      </c>
      <c r="G17" s="470" t="n">
        <f aca="false" t="array" ref="G17:G17">IFERROR(INDEX(Rango_Admin_Clas_Total,G$2,MATCH($A17,Rango_Admin_Clas_Primera,0)+1),"-")</f>
        <v>0</v>
      </c>
      <c r="H17" s="470" t="n">
        <f aca="false" t="array" ref="H17:H17">IFERROR(INDEX(Rango_Admin_Clas_Total,H$2,MATCH($A17,Rango_Admin_Clas_Primera,0)+1),"-")</f>
        <v>0</v>
      </c>
      <c r="I17" s="470" t="n">
        <f aca="false" t="array" ref="I17:I17">IFERROR(INDEX(Rango_Admin_Clas_Total,I$2,MATCH($A17,Rango_Admin_Clas_Primera,0)+1),"-")</f>
        <v>0</v>
      </c>
      <c r="J17" s="470" t="n">
        <f aca="false" t="array" ref="J17:J17">IFERROR(INDEX(Rango_Admin_Clas_Total,J$2,MATCH($A17,Rango_Admin_Clas_Primera,0)+1),"-")</f>
        <v>0</v>
      </c>
      <c r="K17" s="470" t="n">
        <f aca="false" t="array" ref="K17:K17">IFERROR(INDEX(Rango_Admin_Clas_Total,K$2,MATCH($A17,Rango_Admin_Clas_Primera,0)+1),"-")</f>
        <v>0</v>
      </c>
      <c r="L17" s="470" t="n">
        <f aca="false" t="array" ref="L17:L17">IFERROR(INDEX(Rango_Admin_Clas_Total,L$2,MATCH($A17,Rango_Admin_Clas_Primera,0)+1),"-")</f>
        <v>0</v>
      </c>
      <c r="M17" s="470" t="n">
        <f aca="false" t="array" ref="M17:M17">IFERROR(INDEX(Rango_Admin_Clas_Total,M$2,MATCH($A17,Rango_Admin_Clas_Primera,0)+1),"-")</f>
        <v>0</v>
      </c>
      <c r="N17" s="470" t="n">
        <f aca="false" t="array" ref="N17:N17">IFERROR(INDEX(Rango_Admin_Clas_Total,N$2,MATCH($A17,Rango_Admin_Clas_Primera,0)+1),"-")</f>
        <v>0</v>
      </c>
      <c r="O17" s="470" t="n">
        <f aca="false" t="array" ref="O17:O17">IFERROR(INDEX(Rango_Admin_Clas_Total,O$2,MATCH($A17,Rango_Admin_Clas_Primera,0)+1),"-")</f>
        <v>0</v>
      </c>
      <c r="P17" s="470" t="n">
        <f aca="false" t="array" ref="P17:P17">IFERROR(INDEX(Rango_Admin_Clas_Total,P$2,MATCH($A17,Rango_Admin_Clas_Primera,0)+1),"-")</f>
        <v>0</v>
      </c>
      <c r="Q17" s="470" t="n">
        <f aca="false" t="array" ref="Q17:Q17">IFERROR(INDEX(Rango_Admin_Clas_Total,Q$2,MATCH($A17,Rango_Admin_Clas_Primera,0)+1),"-")</f>
        <v>0</v>
      </c>
      <c r="R17" s="470" t="n">
        <f aca="false" t="array" ref="R17:R17">IFERROR(INDEX(Rango_Admin_Clas_Total,R$2,MATCH($A17,Rango_Admin_Clas_Primera,0)+1),"-")</f>
        <v>0</v>
      </c>
      <c r="S17" s="470" t="n">
        <f aca="false" t="array" ref="S17:S17">IFERROR(INDEX(Rango_Admin_Clas_Total,S$2,MATCH($A17,Rango_Admin_Clas_Primera,0)+1),"-")</f>
        <v>8</v>
      </c>
      <c r="T17" s="243"/>
      <c r="U17" s="243"/>
    </row>
    <row r="18" customFormat="false" ht="15" hidden="false" customHeight="false" outlineLevel="0" collapsed="false">
      <c r="A18" s="84" t="n">
        <f aca="false">ROW()-4</f>
        <v>14</v>
      </c>
      <c r="B18" s="50" t="n">
        <f aca="false">IFERROR(HLOOKUP(A18,Rango_Admin_Clas,3,FALSE()),"-")</f>
        <v>14</v>
      </c>
      <c r="C18" s="49" t="str">
        <f aca="false">IFERROR(HLOOKUP(A18,Rango_Admin_Clas,5,FALSE()),"-")</f>
        <v>LAURA</v>
      </c>
      <c r="D18" s="278" t="n">
        <f aca="false">IFERROR(HLOOKUP(A18,Rango_Admin_Clas,4,FALSE()),"-")</f>
        <v>33</v>
      </c>
      <c r="E18" s="470" t="n">
        <f aca="false" t="array" ref="E18:E18">IFERROR(INDEX(Rango_Admin_Clas_Total,E$2,MATCH($A18,Rango_Admin_Clas_Primera,0)+1),"-")</f>
        <v>32</v>
      </c>
      <c r="F18" s="470" t="n">
        <f aca="false" t="array" ref="F18:F18">IFERROR(INDEX(Rango_Admin_Clas_Total,F$2,MATCH($A18,Rango_Admin_Clas_Primera,0)+1),"-")</f>
        <v>0</v>
      </c>
      <c r="G18" s="470" t="n">
        <f aca="false" t="array" ref="G18:G18">IFERROR(INDEX(Rango_Admin_Clas_Total,G$2,MATCH($A18,Rango_Admin_Clas_Primera,0)+1),"-")</f>
        <v>0</v>
      </c>
      <c r="H18" s="470" t="n">
        <f aca="false" t="array" ref="H18:H18">IFERROR(INDEX(Rango_Admin_Clas_Total,H$2,MATCH($A18,Rango_Admin_Clas_Primera,0)+1),"-")</f>
        <v>0</v>
      </c>
      <c r="I18" s="470" t="n">
        <f aca="false" t="array" ref="I18:I18">IFERROR(INDEX(Rango_Admin_Clas_Total,I$2,MATCH($A18,Rango_Admin_Clas_Primera,0)+1),"-")</f>
        <v>0</v>
      </c>
      <c r="J18" s="470" t="n">
        <f aca="false" t="array" ref="J18:J18">IFERROR(INDEX(Rango_Admin_Clas_Total,J$2,MATCH($A18,Rango_Admin_Clas_Primera,0)+1),"-")</f>
        <v>0</v>
      </c>
      <c r="K18" s="470" t="n">
        <f aca="false" t="array" ref="K18:K18">IFERROR(INDEX(Rango_Admin_Clas_Total,K$2,MATCH($A18,Rango_Admin_Clas_Primera,0)+1),"-")</f>
        <v>0</v>
      </c>
      <c r="L18" s="470" t="n">
        <f aca="false" t="array" ref="L18:L18">IFERROR(INDEX(Rango_Admin_Clas_Total,L$2,MATCH($A18,Rango_Admin_Clas_Primera,0)+1),"-")</f>
        <v>0</v>
      </c>
      <c r="M18" s="470" t="n">
        <f aca="false" t="array" ref="M18:M18">IFERROR(INDEX(Rango_Admin_Clas_Total,M$2,MATCH($A18,Rango_Admin_Clas_Primera,0)+1),"-")</f>
        <v>0</v>
      </c>
      <c r="N18" s="470" t="n">
        <f aca="false" t="array" ref="N18:N18">IFERROR(INDEX(Rango_Admin_Clas_Total,N$2,MATCH($A18,Rango_Admin_Clas_Primera,0)+1),"-")</f>
        <v>0</v>
      </c>
      <c r="O18" s="470" t="n">
        <f aca="false" t="array" ref="O18:O18">IFERROR(INDEX(Rango_Admin_Clas_Total,O$2,MATCH($A18,Rango_Admin_Clas_Primera,0)+1),"-")</f>
        <v>0</v>
      </c>
      <c r="P18" s="470" t="n">
        <f aca="false" t="array" ref="P18:P18">IFERROR(INDEX(Rango_Admin_Clas_Total,P$2,MATCH($A18,Rango_Admin_Clas_Primera,0)+1),"-")</f>
        <v>0</v>
      </c>
      <c r="Q18" s="470" t="n">
        <f aca="false" t="array" ref="Q18:Q18">IFERROR(INDEX(Rango_Admin_Clas_Total,Q$2,MATCH($A18,Rango_Admin_Clas_Primera,0)+1),"-")</f>
        <v>0</v>
      </c>
      <c r="R18" s="470" t="n">
        <f aca="false" t="array" ref="R18:R18">IFERROR(INDEX(Rango_Admin_Clas_Total,R$2,MATCH($A18,Rango_Admin_Clas_Primera,0)+1),"-")</f>
        <v>0</v>
      </c>
      <c r="S18" s="470" t="n">
        <f aca="false" t="array" ref="S18:S18">IFERROR(INDEX(Rango_Admin_Clas_Total,S$2,MATCH($A18,Rango_Admin_Clas_Primera,0)+1),"-")</f>
        <v>1</v>
      </c>
      <c r="T18" s="243"/>
      <c r="U18" s="243"/>
    </row>
    <row r="19" customFormat="false" ht="15" hidden="false" customHeight="false" outlineLevel="0" collapsed="false">
      <c r="A19" s="84" t="n">
        <f aca="false">ROW()-4</f>
        <v>15</v>
      </c>
      <c r="B19" s="50" t="n">
        <f aca="false">IFERROR(HLOOKUP(A19,Rango_Admin_Clas,3,FALSE()),"-")</f>
        <v>15</v>
      </c>
      <c r="C19" s="49" t="str">
        <f aca="false">IFERROR(HLOOKUP(A19,Rango_Admin_Clas,5,FALSE()),"-")</f>
        <v>NOVE</v>
      </c>
      <c r="D19" s="278" t="n">
        <f aca="false">IFERROR(HLOOKUP(A19,Rango_Admin_Clas,4,FALSE()),"-")</f>
        <v>28</v>
      </c>
      <c r="E19" s="470" t="n">
        <f aca="false" t="array" ref="E19:E19">IFERROR(INDEX(Rango_Admin_Clas_Total,E$2,MATCH($A19,Rango_Admin_Clas_Primera,0)+1),"-")</f>
        <v>27</v>
      </c>
      <c r="F19" s="470" t="n">
        <f aca="false" t="array" ref="F19:F19">IFERROR(INDEX(Rango_Admin_Clas_Total,F$2,MATCH($A19,Rango_Admin_Clas_Primera,0)+1),"-")</f>
        <v>0</v>
      </c>
      <c r="G19" s="470" t="n">
        <f aca="false" t="array" ref="G19:G19">IFERROR(INDEX(Rango_Admin_Clas_Total,G$2,MATCH($A19,Rango_Admin_Clas_Primera,0)+1),"-")</f>
        <v>0</v>
      </c>
      <c r="H19" s="470" t="n">
        <f aca="false" t="array" ref="H19:H19">IFERROR(INDEX(Rango_Admin_Clas_Total,H$2,MATCH($A19,Rango_Admin_Clas_Primera,0)+1),"-")</f>
        <v>0</v>
      </c>
      <c r="I19" s="470" t="n">
        <f aca="false" t="array" ref="I19:I19">IFERROR(INDEX(Rango_Admin_Clas_Total,I$2,MATCH($A19,Rango_Admin_Clas_Primera,0)+1),"-")</f>
        <v>0</v>
      </c>
      <c r="J19" s="470" t="n">
        <f aca="false" t="array" ref="J19:J19">IFERROR(INDEX(Rango_Admin_Clas_Total,J$2,MATCH($A19,Rango_Admin_Clas_Primera,0)+1),"-")</f>
        <v>0</v>
      </c>
      <c r="K19" s="470" t="n">
        <f aca="false" t="array" ref="K19:K19">IFERROR(INDEX(Rango_Admin_Clas_Total,K$2,MATCH($A19,Rango_Admin_Clas_Primera,0)+1),"-")</f>
        <v>0</v>
      </c>
      <c r="L19" s="470" t="n">
        <f aca="false" t="array" ref="L19:L19">IFERROR(INDEX(Rango_Admin_Clas_Total,L$2,MATCH($A19,Rango_Admin_Clas_Primera,0)+1),"-")</f>
        <v>0</v>
      </c>
      <c r="M19" s="470" t="n">
        <f aca="false" t="array" ref="M19:M19">IFERROR(INDEX(Rango_Admin_Clas_Total,M$2,MATCH($A19,Rango_Admin_Clas_Primera,0)+1),"-")</f>
        <v>0</v>
      </c>
      <c r="N19" s="470" t="n">
        <f aca="false" t="array" ref="N19:N19">IFERROR(INDEX(Rango_Admin_Clas_Total,N$2,MATCH($A19,Rango_Admin_Clas_Primera,0)+1),"-")</f>
        <v>0</v>
      </c>
      <c r="O19" s="470" t="n">
        <f aca="false" t="array" ref="O19:O19">IFERROR(INDEX(Rango_Admin_Clas_Total,O$2,MATCH($A19,Rango_Admin_Clas_Primera,0)+1),"-")</f>
        <v>0</v>
      </c>
      <c r="P19" s="470" t="n">
        <f aca="false" t="array" ref="P19:P19">IFERROR(INDEX(Rango_Admin_Clas_Total,P$2,MATCH($A19,Rango_Admin_Clas_Primera,0)+1),"-")</f>
        <v>0</v>
      </c>
      <c r="Q19" s="470" t="n">
        <f aca="false" t="array" ref="Q19:Q19">IFERROR(INDEX(Rango_Admin_Clas_Total,Q$2,MATCH($A19,Rango_Admin_Clas_Primera,0)+1),"-")</f>
        <v>0</v>
      </c>
      <c r="R19" s="470" t="n">
        <f aca="false" t="array" ref="R19:R19">IFERROR(INDEX(Rango_Admin_Clas_Total,R$2,MATCH($A19,Rango_Admin_Clas_Primera,0)+1),"-")</f>
        <v>0</v>
      </c>
      <c r="S19" s="470" t="n">
        <f aca="false" t="array" ref="S19:S19">IFERROR(INDEX(Rango_Admin_Clas_Total,S$2,MATCH($A19,Rango_Admin_Clas_Primera,0)+1),"-")</f>
        <v>1</v>
      </c>
      <c r="T19" s="243"/>
      <c r="U19" s="243"/>
    </row>
    <row r="20" customFormat="false" ht="15" hidden="false" customHeight="false" outlineLevel="0" collapsed="false">
      <c r="A20" s="84" t="n">
        <f aca="false">ROW()-4</f>
        <v>16</v>
      </c>
      <c r="B20" s="50" t="n">
        <f aca="false">IFERROR(HLOOKUP(A20,Rango_Admin_Clas,3,FALSE()),"-")</f>
        <v>16</v>
      </c>
      <c r="C20" s="49" t="str">
        <f aca="false">IFERROR(HLOOKUP(A20,Rango_Admin_Clas,5,FALSE()),"-")</f>
        <v>SERGIO</v>
      </c>
      <c r="D20" s="278" t="n">
        <f aca="false">IFERROR(HLOOKUP(A20,Rango_Admin_Clas,4,FALSE()),"-")</f>
        <v>26</v>
      </c>
      <c r="E20" s="470" t="n">
        <f aca="false" t="array" ref="E20:E20">IFERROR(INDEX(Rango_Admin_Clas_Total,E$2,MATCH($A20,Rango_Admin_Clas_Primera,0)+1),"-")</f>
        <v>25</v>
      </c>
      <c r="F20" s="470" t="n">
        <f aca="false" t="array" ref="F20:F20">IFERROR(INDEX(Rango_Admin_Clas_Total,F$2,MATCH($A20,Rango_Admin_Clas_Primera,0)+1),"-")</f>
        <v>0</v>
      </c>
      <c r="G20" s="470" t="n">
        <f aca="false" t="array" ref="G20:G20">IFERROR(INDEX(Rango_Admin_Clas_Total,G$2,MATCH($A20,Rango_Admin_Clas_Primera,0)+1),"-")</f>
        <v>0</v>
      </c>
      <c r="H20" s="470" t="n">
        <f aca="false" t="array" ref="H20:H20">IFERROR(INDEX(Rango_Admin_Clas_Total,H$2,MATCH($A20,Rango_Admin_Clas_Primera,0)+1),"-")</f>
        <v>0</v>
      </c>
      <c r="I20" s="470" t="n">
        <f aca="false" t="array" ref="I20:I20">IFERROR(INDEX(Rango_Admin_Clas_Total,I$2,MATCH($A20,Rango_Admin_Clas_Primera,0)+1),"-")</f>
        <v>0</v>
      </c>
      <c r="J20" s="470" t="n">
        <f aca="false" t="array" ref="J20:J20">IFERROR(INDEX(Rango_Admin_Clas_Total,J$2,MATCH($A20,Rango_Admin_Clas_Primera,0)+1),"-")</f>
        <v>0</v>
      </c>
      <c r="K20" s="470" t="n">
        <f aca="false" t="array" ref="K20:K20">IFERROR(INDEX(Rango_Admin_Clas_Total,K$2,MATCH($A20,Rango_Admin_Clas_Primera,0)+1),"-")</f>
        <v>0</v>
      </c>
      <c r="L20" s="470" t="n">
        <f aca="false" t="array" ref="L20:L20">IFERROR(INDEX(Rango_Admin_Clas_Total,L$2,MATCH($A20,Rango_Admin_Clas_Primera,0)+1),"-")</f>
        <v>0</v>
      </c>
      <c r="M20" s="470" t="n">
        <f aca="false" t="array" ref="M20:M20">IFERROR(INDEX(Rango_Admin_Clas_Total,M$2,MATCH($A20,Rango_Admin_Clas_Primera,0)+1),"-")</f>
        <v>0</v>
      </c>
      <c r="N20" s="470" t="n">
        <f aca="false" t="array" ref="N20:N20">IFERROR(INDEX(Rango_Admin_Clas_Total,N$2,MATCH($A20,Rango_Admin_Clas_Primera,0)+1),"-")</f>
        <v>0</v>
      </c>
      <c r="O20" s="470" t="n">
        <f aca="false" t="array" ref="O20:O20">IFERROR(INDEX(Rango_Admin_Clas_Total,O$2,MATCH($A20,Rango_Admin_Clas_Primera,0)+1),"-")</f>
        <v>0</v>
      </c>
      <c r="P20" s="470" t="n">
        <f aca="false" t="array" ref="P20:P20">IFERROR(INDEX(Rango_Admin_Clas_Total,P$2,MATCH($A20,Rango_Admin_Clas_Primera,0)+1),"-")</f>
        <v>0</v>
      </c>
      <c r="Q20" s="470" t="n">
        <f aca="false" t="array" ref="Q20:Q20">IFERROR(INDEX(Rango_Admin_Clas_Total,Q$2,MATCH($A20,Rango_Admin_Clas_Primera,0)+1),"-")</f>
        <v>0</v>
      </c>
      <c r="R20" s="470" t="n">
        <f aca="false" t="array" ref="R20:R20">IFERROR(INDEX(Rango_Admin_Clas_Total,R$2,MATCH($A20,Rango_Admin_Clas_Primera,0)+1),"-")</f>
        <v>0</v>
      </c>
      <c r="S20" s="470" t="n">
        <f aca="false" t="array" ref="S20:S20">IFERROR(INDEX(Rango_Admin_Clas_Total,S$2,MATCH($A20,Rango_Admin_Clas_Primera,0)+1),"-")</f>
        <v>1</v>
      </c>
      <c r="T20" s="243"/>
      <c r="U20" s="243"/>
    </row>
    <row r="21" customFormat="false" ht="15" hidden="false" customHeight="false" outlineLevel="0" collapsed="false">
      <c r="A21" s="84" t="n">
        <f aca="false">ROW()-4</f>
        <v>17</v>
      </c>
      <c r="B21" s="50" t="n">
        <f aca="false">IFERROR(HLOOKUP(A21,Rango_Admin_Clas,3,FALSE()),"-")</f>
        <v>17</v>
      </c>
      <c r="C21" s="49" t="str">
        <f aca="false">IFERROR(HLOOKUP(A21,Rango_Admin_Clas,5,FALSE()),"-")</f>
        <v>MIKEL</v>
      </c>
      <c r="D21" s="278" t="n">
        <f aca="false">IFERROR(HLOOKUP(A21,Rango_Admin_Clas,4,FALSE()),"-")</f>
        <v>25</v>
      </c>
      <c r="E21" s="470" t="n">
        <f aca="false" t="array" ref="E21:E21">IFERROR(INDEX(Rango_Admin_Clas_Total,E$2,MATCH($A21,Rango_Admin_Clas_Primera,0)+1),"-")</f>
        <v>25</v>
      </c>
      <c r="F21" s="470" t="n">
        <f aca="false" t="array" ref="F21:F21">IFERROR(INDEX(Rango_Admin_Clas_Total,F$2,MATCH($A21,Rango_Admin_Clas_Primera,0)+1),"-")</f>
        <v>0</v>
      </c>
      <c r="G21" s="470" t="n">
        <f aca="false" t="array" ref="G21:G21">IFERROR(INDEX(Rango_Admin_Clas_Total,G$2,MATCH($A21,Rango_Admin_Clas_Primera,0)+1),"-")</f>
        <v>0</v>
      </c>
      <c r="H21" s="470" t="n">
        <f aca="false" t="array" ref="H21:H21">IFERROR(INDEX(Rango_Admin_Clas_Total,H$2,MATCH($A21,Rango_Admin_Clas_Primera,0)+1),"-")</f>
        <v>0</v>
      </c>
      <c r="I21" s="470" t="n">
        <f aca="false" t="array" ref="I21:I21">IFERROR(INDEX(Rango_Admin_Clas_Total,I$2,MATCH($A21,Rango_Admin_Clas_Primera,0)+1),"-")</f>
        <v>0</v>
      </c>
      <c r="J21" s="470" t="n">
        <f aca="false" t="array" ref="J21:J21">IFERROR(INDEX(Rango_Admin_Clas_Total,J$2,MATCH($A21,Rango_Admin_Clas_Primera,0)+1),"-")</f>
        <v>0</v>
      </c>
      <c r="K21" s="470" t="n">
        <f aca="false" t="array" ref="K21:K21">IFERROR(INDEX(Rango_Admin_Clas_Total,K$2,MATCH($A21,Rango_Admin_Clas_Primera,0)+1),"-")</f>
        <v>0</v>
      </c>
      <c r="L21" s="470" t="n">
        <f aca="false" t="array" ref="L21:L21">IFERROR(INDEX(Rango_Admin_Clas_Total,L$2,MATCH($A21,Rango_Admin_Clas_Primera,0)+1),"-")</f>
        <v>0</v>
      </c>
      <c r="M21" s="470" t="n">
        <f aca="false" t="array" ref="M21:M21">IFERROR(INDEX(Rango_Admin_Clas_Total,M$2,MATCH($A21,Rango_Admin_Clas_Primera,0)+1),"-")</f>
        <v>0</v>
      </c>
      <c r="N21" s="470" t="n">
        <f aca="false" t="array" ref="N21:N21">IFERROR(INDEX(Rango_Admin_Clas_Total,N$2,MATCH($A21,Rango_Admin_Clas_Primera,0)+1),"-")</f>
        <v>0</v>
      </c>
      <c r="O21" s="470" t="n">
        <f aca="false" t="array" ref="O21:O21">IFERROR(INDEX(Rango_Admin_Clas_Total,O$2,MATCH($A21,Rango_Admin_Clas_Primera,0)+1),"-")</f>
        <v>0</v>
      </c>
      <c r="P21" s="470" t="n">
        <f aca="false" t="array" ref="P21:P21">IFERROR(INDEX(Rango_Admin_Clas_Total,P$2,MATCH($A21,Rango_Admin_Clas_Primera,0)+1),"-")</f>
        <v>0</v>
      </c>
      <c r="Q21" s="470" t="n">
        <f aca="false" t="array" ref="Q21:Q21">IFERROR(INDEX(Rango_Admin_Clas_Total,Q$2,MATCH($A21,Rango_Admin_Clas_Primera,0)+1),"-")</f>
        <v>0</v>
      </c>
      <c r="R21" s="470" t="n">
        <f aca="false" t="array" ref="R21:R21">IFERROR(INDEX(Rango_Admin_Clas_Total,R$2,MATCH($A21,Rango_Admin_Clas_Primera,0)+1),"-")</f>
        <v>0</v>
      </c>
      <c r="S21" s="470" t="n">
        <f aca="false" t="array" ref="S21:S21">IFERROR(INDEX(Rango_Admin_Clas_Total,S$2,MATCH($A21,Rango_Admin_Clas_Primera,0)+1),"-")</f>
        <v>0</v>
      </c>
      <c r="T21" s="243"/>
      <c r="U21" s="243"/>
    </row>
    <row r="22" customFormat="false" ht="15" hidden="false" customHeight="false" outlineLevel="0" collapsed="false">
      <c r="A22" s="84" t="n">
        <f aca="false">ROW()-4</f>
        <v>18</v>
      </c>
      <c r="B22" s="50" t="n">
        <f aca="false">IFERROR(HLOOKUP(A22,Rango_Admin_Clas,3,FALSE()),"-")</f>
        <v>17</v>
      </c>
      <c r="C22" s="49" t="str">
        <f aca="false">IFERROR(HLOOKUP(A22,Rango_Admin_Clas,5,FALSE()),"-")</f>
        <v>AITOR</v>
      </c>
      <c r="D22" s="278" t="n">
        <f aca="false">IFERROR(HLOOKUP(A22,Rango_Admin_Clas,4,FALSE()),"-")</f>
        <v>25</v>
      </c>
      <c r="E22" s="470" t="n">
        <f aca="false" t="array" ref="E22:E22">IFERROR(INDEX(Rango_Admin_Clas_Total,E$2,MATCH($A22,Rango_Admin_Clas_Primera,0)+1),"-")</f>
        <v>25</v>
      </c>
      <c r="F22" s="470" t="n">
        <f aca="false" t="array" ref="F22:F22">IFERROR(INDEX(Rango_Admin_Clas_Total,F$2,MATCH($A22,Rango_Admin_Clas_Primera,0)+1),"-")</f>
        <v>0</v>
      </c>
      <c r="G22" s="470" t="n">
        <f aca="false" t="array" ref="G22:G22">IFERROR(INDEX(Rango_Admin_Clas_Total,G$2,MATCH($A22,Rango_Admin_Clas_Primera,0)+1),"-")</f>
        <v>0</v>
      </c>
      <c r="H22" s="470" t="n">
        <f aca="false" t="array" ref="H22:H22">IFERROR(INDEX(Rango_Admin_Clas_Total,H$2,MATCH($A22,Rango_Admin_Clas_Primera,0)+1),"-")</f>
        <v>0</v>
      </c>
      <c r="I22" s="470" t="n">
        <f aca="false" t="array" ref="I22:I22">IFERROR(INDEX(Rango_Admin_Clas_Total,I$2,MATCH($A22,Rango_Admin_Clas_Primera,0)+1),"-")</f>
        <v>0</v>
      </c>
      <c r="J22" s="470" t="n">
        <f aca="false" t="array" ref="J22:J22">IFERROR(INDEX(Rango_Admin_Clas_Total,J$2,MATCH($A22,Rango_Admin_Clas_Primera,0)+1),"-")</f>
        <v>0</v>
      </c>
      <c r="K22" s="470" t="n">
        <f aca="false" t="array" ref="K22:K22">IFERROR(INDEX(Rango_Admin_Clas_Total,K$2,MATCH($A22,Rango_Admin_Clas_Primera,0)+1),"-")</f>
        <v>0</v>
      </c>
      <c r="L22" s="470" t="n">
        <f aca="false" t="array" ref="L22:L22">IFERROR(INDEX(Rango_Admin_Clas_Total,L$2,MATCH($A22,Rango_Admin_Clas_Primera,0)+1),"-")</f>
        <v>0</v>
      </c>
      <c r="M22" s="470" t="n">
        <f aca="false" t="array" ref="M22:M22">IFERROR(INDEX(Rango_Admin_Clas_Total,M$2,MATCH($A22,Rango_Admin_Clas_Primera,0)+1),"-")</f>
        <v>0</v>
      </c>
      <c r="N22" s="470" t="n">
        <f aca="false" t="array" ref="N22:N22">IFERROR(INDEX(Rango_Admin_Clas_Total,N$2,MATCH($A22,Rango_Admin_Clas_Primera,0)+1),"-")</f>
        <v>0</v>
      </c>
      <c r="O22" s="470" t="n">
        <f aca="false" t="array" ref="O22:O22">IFERROR(INDEX(Rango_Admin_Clas_Total,O$2,MATCH($A22,Rango_Admin_Clas_Primera,0)+1),"-")</f>
        <v>0</v>
      </c>
      <c r="P22" s="470" t="n">
        <f aca="false" t="array" ref="P22:P22">IFERROR(INDEX(Rango_Admin_Clas_Total,P$2,MATCH($A22,Rango_Admin_Clas_Primera,0)+1),"-")</f>
        <v>0</v>
      </c>
      <c r="Q22" s="470" t="n">
        <f aca="false" t="array" ref="Q22:Q22">IFERROR(INDEX(Rango_Admin_Clas_Total,Q$2,MATCH($A22,Rango_Admin_Clas_Primera,0)+1),"-")</f>
        <v>0</v>
      </c>
      <c r="R22" s="470" t="n">
        <f aca="false" t="array" ref="R22:R22">IFERROR(INDEX(Rango_Admin_Clas_Total,R$2,MATCH($A22,Rango_Admin_Clas_Primera,0)+1),"-")</f>
        <v>0</v>
      </c>
      <c r="S22" s="470" t="n">
        <f aca="false" t="array" ref="S22:S22">IFERROR(INDEX(Rango_Admin_Clas_Total,S$2,MATCH($A22,Rango_Admin_Clas_Primera,0)+1),"-")</f>
        <v>0</v>
      </c>
      <c r="T22" s="243"/>
      <c r="U22" s="243"/>
    </row>
    <row r="23" customFormat="false" ht="15" hidden="true" customHeight="false" outlineLevel="0" collapsed="false">
      <c r="A23" s="84" t="n">
        <f aca="false">ROW()-4</f>
        <v>19</v>
      </c>
      <c r="B23" s="50" t="n">
        <f aca="false">IFERROR(HLOOKUP(A23,Rango_Admin_Clas,3,FALSE()),"-")</f>
        <v>19</v>
      </c>
      <c r="C23" s="49" t="str">
        <f aca="false">IFERROR(HLOOKUP(A23,Rango_Admin_Clas,5,FALSE()),"-")</f>
        <v>Pegar Valores Nombre J19</v>
      </c>
      <c r="D23" s="278" t="n">
        <f aca="false">IFERROR(HLOOKUP(A23,Rango_Admin_Clas,4,FALSE()),"-")</f>
        <v>0</v>
      </c>
      <c r="E23" s="470" t="n">
        <f aca="false" t="array" ref="E23:E23">IFERROR(INDEX(Rango_Admin_Clas_Total,E$2,MATCH($A23,Rango_Admin_Clas_Primera,0)+1),"-")</f>
        <v>0</v>
      </c>
      <c r="F23" s="470" t="n">
        <f aca="false" t="array" ref="F23:F23">IFERROR(INDEX(Rango_Admin_Clas_Total,F$2,MATCH($A23,Rango_Admin_Clas_Primera,0)+1),"-")</f>
        <v>0</v>
      </c>
      <c r="G23" s="470" t="n">
        <f aca="false" t="array" ref="G23:G23">IFERROR(INDEX(Rango_Admin_Clas_Total,G$2,MATCH($A23,Rango_Admin_Clas_Primera,0)+1),"-")</f>
        <v>0</v>
      </c>
      <c r="H23" s="470" t="n">
        <f aca="false" t="array" ref="H23:H23">IFERROR(INDEX(Rango_Admin_Clas_Total,H$2,MATCH($A23,Rango_Admin_Clas_Primera,0)+1),"-")</f>
        <v>0</v>
      </c>
      <c r="I23" s="470" t="n">
        <f aca="false" t="array" ref="I23:I23">IFERROR(INDEX(Rango_Admin_Clas_Total,I$2,MATCH($A23,Rango_Admin_Clas_Primera,0)+1),"-")</f>
        <v>0</v>
      </c>
      <c r="J23" s="470" t="n">
        <f aca="false" t="array" ref="J23:J23">IFERROR(INDEX(Rango_Admin_Clas_Total,J$2,MATCH($A23,Rango_Admin_Clas_Primera,0)+1),"-")</f>
        <v>0</v>
      </c>
      <c r="K23" s="470" t="n">
        <f aca="false" t="array" ref="K23:K23">IFERROR(INDEX(Rango_Admin_Clas_Total,K$2,MATCH($A23,Rango_Admin_Clas_Primera,0)+1),"-")</f>
        <v>0</v>
      </c>
      <c r="L23" s="470" t="n">
        <f aca="false" t="array" ref="L23:L23">IFERROR(INDEX(Rango_Admin_Clas_Total,L$2,MATCH($A23,Rango_Admin_Clas_Primera,0)+1),"-")</f>
        <v>0</v>
      </c>
      <c r="M23" s="470" t="n">
        <f aca="false" t="array" ref="M23:M23">IFERROR(INDEX(Rango_Admin_Clas_Total,M$2,MATCH($A23,Rango_Admin_Clas_Primera,0)+1),"-")</f>
        <v>0</v>
      </c>
      <c r="N23" s="470" t="n">
        <f aca="false" t="array" ref="N23:N23">IFERROR(INDEX(Rango_Admin_Clas_Total,N$2,MATCH($A23,Rango_Admin_Clas_Primera,0)+1),"-")</f>
        <v>0</v>
      </c>
      <c r="O23" s="470" t="n">
        <f aca="false" t="array" ref="O23:O23">IFERROR(INDEX(Rango_Admin_Clas_Total,O$2,MATCH($A23,Rango_Admin_Clas_Primera,0)+1),"-")</f>
        <v>0</v>
      </c>
      <c r="P23" s="470" t="n">
        <f aca="false" t="array" ref="P23:P23">IFERROR(INDEX(Rango_Admin_Clas_Total,P$2,MATCH($A23,Rango_Admin_Clas_Primera,0)+1),"-")</f>
        <v>0</v>
      </c>
      <c r="Q23" s="470" t="n">
        <f aca="false" t="array" ref="Q23:Q23">IFERROR(INDEX(Rango_Admin_Clas_Total,Q$2,MATCH($A23,Rango_Admin_Clas_Primera,0)+1),"-")</f>
        <v>0</v>
      </c>
      <c r="R23" s="470" t="n">
        <f aca="false" t="array" ref="R23:R23">IFERROR(INDEX(Rango_Admin_Clas_Total,R$2,MATCH($A23,Rango_Admin_Clas_Primera,0)+1),"-")</f>
        <v>0</v>
      </c>
      <c r="S23" s="470" t="n">
        <f aca="false" t="array" ref="S23:S23">IFERROR(INDEX(Rango_Admin_Clas_Total,S$2,MATCH($A23,Rango_Admin_Clas_Primera,0)+1),"-")</f>
        <v>0</v>
      </c>
      <c r="T23" s="243"/>
      <c r="U23" s="243"/>
    </row>
    <row r="24" customFormat="false" ht="15" hidden="true" customHeight="false" outlineLevel="0" collapsed="false">
      <c r="A24" s="84" t="n">
        <f aca="false">ROW()-4</f>
        <v>20</v>
      </c>
      <c r="B24" s="50" t="n">
        <f aca="false">IFERROR(HLOOKUP(A24,Rango_Admin_Clas,3,FALSE()),"-")</f>
        <v>19</v>
      </c>
      <c r="C24" s="49" t="str">
        <f aca="false">IFERROR(HLOOKUP(A24,Rango_Admin_Clas,5,FALSE()),"-")</f>
        <v>Pegar Valores Nombre J20</v>
      </c>
      <c r="D24" s="278" t="n">
        <f aca="false">IFERROR(HLOOKUP(A24,Rango_Admin_Clas,4,FALSE()),"-")</f>
        <v>0</v>
      </c>
      <c r="E24" s="470" t="n">
        <f aca="false" t="array" ref="E24:E24">IFERROR(INDEX(Rango_Admin_Clas_Total,E$2,MATCH($A24,Rango_Admin_Clas_Primera,0)+1),"-")</f>
        <v>0</v>
      </c>
      <c r="F24" s="470" t="n">
        <f aca="false" t="array" ref="F24:F24">IFERROR(INDEX(Rango_Admin_Clas_Total,F$2,MATCH($A24,Rango_Admin_Clas_Primera,0)+1),"-")</f>
        <v>0</v>
      </c>
      <c r="G24" s="470" t="n">
        <f aca="false" t="array" ref="G24:G24">IFERROR(INDEX(Rango_Admin_Clas_Total,G$2,MATCH($A24,Rango_Admin_Clas_Primera,0)+1),"-")</f>
        <v>0</v>
      </c>
      <c r="H24" s="470" t="n">
        <f aca="false" t="array" ref="H24:H24">IFERROR(INDEX(Rango_Admin_Clas_Total,H$2,MATCH($A24,Rango_Admin_Clas_Primera,0)+1),"-")</f>
        <v>0</v>
      </c>
      <c r="I24" s="470" t="n">
        <f aca="false" t="array" ref="I24:I24">IFERROR(INDEX(Rango_Admin_Clas_Total,I$2,MATCH($A24,Rango_Admin_Clas_Primera,0)+1),"-")</f>
        <v>0</v>
      </c>
      <c r="J24" s="470" t="n">
        <f aca="false" t="array" ref="J24:J24">IFERROR(INDEX(Rango_Admin_Clas_Total,J$2,MATCH($A24,Rango_Admin_Clas_Primera,0)+1),"-")</f>
        <v>0</v>
      </c>
      <c r="K24" s="470" t="n">
        <f aca="false" t="array" ref="K24:K24">IFERROR(INDEX(Rango_Admin_Clas_Total,K$2,MATCH($A24,Rango_Admin_Clas_Primera,0)+1),"-")</f>
        <v>0</v>
      </c>
      <c r="L24" s="470" t="n">
        <f aca="false" t="array" ref="L24:L24">IFERROR(INDEX(Rango_Admin_Clas_Total,L$2,MATCH($A24,Rango_Admin_Clas_Primera,0)+1),"-")</f>
        <v>0</v>
      </c>
      <c r="M24" s="470" t="n">
        <f aca="false" t="array" ref="M24:M24">IFERROR(INDEX(Rango_Admin_Clas_Total,M$2,MATCH($A24,Rango_Admin_Clas_Primera,0)+1),"-")</f>
        <v>0</v>
      </c>
      <c r="N24" s="470" t="n">
        <f aca="false" t="array" ref="N24:N24">IFERROR(INDEX(Rango_Admin_Clas_Total,N$2,MATCH($A24,Rango_Admin_Clas_Primera,0)+1),"-")</f>
        <v>0</v>
      </c>
      <c r="O24" s="470" t="n">
        <f aca="false" t="array" ref="O24:O24">IFERROR(INDEX(Rango_Admin_Clas_Total,O$2,MATCH($A24,Rango_Admin_Clas_Primera,0)+1),"-")</f>
        <v>0</v>
      </c>
      <c r="P24" s="470" t="n">
        <f aca="false" t="array" ref="P24:P24">IFERROR(INDEX(Rango_Admin_Clas_Total,P$2,MATCH($A24,Rango_Admin_Clas_Primera,0)+1),"-")</f>
        <v>0</v>
      </c>
      <c r="Q24" s="470" t="n">
        <f aca="false" t="array" ref="Q24:Q24">IFERROR(INDEX(Rango_Admin_Clas_Total,Q$2,MATCH($A24,Rango_Admin_Clas_Primera,0)+1),"-")</f>
        <v>0</v>
      </c>
      <c r="R24" s="470" t="n">
        <f aca="false" t="array" ref="R24:R24">IFERROR(INDEX(Rango_Admin_Clas_Total,R$2,MATCH($A24,Rango_Admin_Clas_Primera,0)+1),"-")</f>
        <v>0</v>
      </c>
      <c r="S24" s="470" t="n">
        <f aca="false" t="array" ref="S24:S24">IFERROR(INDEX(Rango_Admin_Clas_Total,S$2,MATCH($A24,Rango_Admin_Clas_Primera,0)+1),"-")</f>
        <v>0</v>
      </c>
      <c r="T24" s="243"/>
      <c r="U24" s="243"/>
    </row>
    <row r="25" customFormat="false" ht="15" hidden="true" customHeight="false" outlineLevel="0" collapsed="false">
      <c r="A25" s="84" t="n">
        <f aca="false">ROW()-4</f>
        <v>21</v>
      </c>
      <c r="B25" s="50" t="n">
        <f aca="false">IFERROR(HLOOKUP(A25,Rango_Admin_Clas,3,FALSE()),"-")</f>
        <v>19</v>
      </c>
      <c r="C25" s="49" t="str">
        <f aca="false">IFERROR(HLOOKUP(A25,Rango_Admin_Clas,5,FALSE()),"-")</f>
        <v>Pegar Valores Nombre J21</v>
      </c>
      <c r="D25" s="278" t="n">
        <f aca="false">IFERROR(HLOOKUP(A25,Rango_Admin_Clas,4,FALSE()),"-")</f>
        <v>0</v>
      </c>
      <c r="E25" s="470" t="n">
        <f aca="false" t="array" ref="E25:E25">IFERROR(INDEX(Rango_Admin_Clas_Total,E$2,MATCH($A25,Rango_Admin_Clas_Primera,0)+1),"-")</f>
        <v>0</v>
      </c>
      <c r="F25" s="470" t="n">
        <f aca="false" t="array" ref="F25:F25">IFERROR(INDEX(Rango_Admin_Clas_Total,F$2,MATCH($A25,Rango_Admin_Clas_Primera,0)+1),"-")</f>
        <v>0</v>
      </c>
      <c r="G25" s="470" t="n">
        <f aca="false" t="array" ref="G25:G25">IFERROR(INDEX(Rango_Admin_Clas_Total,G$2,MATCH($A25,Rango_Admin_Clas_Primera,0)+1),"-")</f>
        <v>0</v>
      </c>
      <c r="H25" s="470" t="n">
        <f aca="false" t="array" ref="H25:H25">IFERROR(INDEX(Rango_Admin_Clas_Total,H$2,MATCH($A25,Rango_Admin_Clas_Primera,0)+1),"-")</f>
        <v>0</v>
      </c>
      <c r="I25" s="470" t="n">
        <f aca="false" t="array" ref="I25:I25">IFERROR(INDEX(Rango_Admin_Clas_Total,I$2,MATCH($A25,Rango_Admin_Clas_Primera,0)+1),"-")</f>
        <v>0</v>
      </c>
      <c r="J25" s="470" t="n">
        <f aca="false" t="array" ref="J25:J25">IFERROR(INDEX(Rango_Admin_Clas_Total,J$2,MATCH($A25,Rango_Admin_Clas_Primera,0)+1),"-")</f>
        <v>0</v>
      </c>
      <c r="K25" s="470" t="n">
        <f aca="false" t="array" ref="K25:K25">IFERROR(INDEX(Rango_Admin_Clas_Total,K$2,MATCH($A25,Rango_Admin_Clas_Primera,0)+1),"-")</f>
        <v>0</v>
      </c>
      <c r="L25" s="470" t="n">
        <f aca="false" t="array" ref="L25:L25">IFERROR(INDEX(Rango_Admin_Clas_Total,L$2,MATCH($A25,Rango_Admin_Clas_Primera,0)+1),"-")</f>
        <v>0</v>
      </c>
      <c r="M25" s="470" t="n">
        <f aca="false" t="array" ref="M25:M25">IFERROR(INDEX(Rango_Admin_Clas_Total,M$2,MATCH($A25,Rango_Admin_Clas_Primera,0)+1),"-")</f>
        <v>0</v>
      </c>
      <c r="N25" s="470" t="n">
        <f aca="false" t="array" ref="N25:N25">IFERROR(INDEX(Rango_Admin_Clas_Total,N$2,MATCH($A25,Rango_Admin_Clas_Primera,0)+1),"-")</f>
        <v>0</v>
      </c>
      <c r="O25" s="470" t="n">
        <f aca="false" t="array" ref="O25:O25">IFERROR(INDEX(Rango_Admin_Clas_Total,O$2,MATCH($A25,Rango_Admin_Clas_Primera,0)+1),"-")</f>
        <v>0</v>
      </c>
      <c r="P25" s="470" t="n">
        <f aca="false" t="array" ref="P25:P25">IFERROR(INDEX(Rango_Admin_Clas_Total,P$2,MATCH($A25,Rango_Admin_Clas_Primera,0)+1),"-")</f>
        <v>0</v>
      </c>
      <c r="Q25" s="470" t="n">
        <f aca="false" t="array" ref="Q25:Q25">IFERROR(INDEX(Rango_Admin_Clas_Total,Q$2,MATCH($A25,Rango_Admin_Clas_Primera,0)+1),"-")</f>
        <v>0</v>
      </c>
      <c r="R25" s="470" t="n">
        <f aca="false" t="array" ref="R25:R25">IFERROR(INDEX(Rango_Admin_Clas_Total,R$2,MATCH($A25,Rango_Admin_Clas_Primera,0)+1),"-")</f>
        <v>0</v>
      </c>
      <c r="S25" s="470" t="n">
        <f aca="false" t="array" ref="S25:S25">IFERROR(INDEX(Rango_Admin_Clas_Total,S$2,MATCH($A25,Rango_Admin_Clas_Primera,0)+1),"-")</f>
        <v>0</v>
      </c>
      <c r="T25" s="243"/>
      <c r="U25" s="243"/>
    </row>
    <row r="26" customFormat="false" ht="15" hidden="true" customHeight="false" outlineLevel="0" collapsed="false">
      <c r="A26" s="84" t="n">
        <f aca="false">ROW()-4</f>
        <v>22</v>
      </c>
      <c r="B26" s="50" t="n">
        <f aca="false">IFERROR(HLOOKUP(A26,Rango_Admin_Clas,3,FALSE()),"-")</f>
        <v>19</v>
      </c>
      <c r="C26" s="49" t="str">
        <f aca="false">IFERROR(HLOOKUP(A26,Rango_Admin_Clas,5,FALSE()),"-")</f>
        <v>Pegar Valores Nombre J22</v>
      </c>
      <c r="D26" s="278" t="n">
        <f aca="false">IFERROR(HLOOKUP(A26,Rango_Admin_Clas,4,FALSE()),"-")</f>
        <v>0</v>
      </c>
      <c r="E26" s="470" t="n">
        <f aca="false" t="array" ref="E26:E26">IFERROR(INDEX(Rango_Admin_Clas_Total,E$2,MATCH($A26,Rango_Admin_Clas_Primera,0)+1),"-")</f>
        <v>0</v>
      </c>
      <c r="F26" s="470" t="n">
        <f aca="false" t="array" ref="F26:F26">IFERROR(INDEX(Rango_Admin_Clas_Total,F$2,MATCH($A26,Rango_Admin_Clas_Primera,0)+1),"-")</f>
        <v>0</v>
      </c>
      <c r="G26" s="470" t="n">
        <f aca="false" t="array" ref="G26:G26">IFERROR(INDEX(Rango_Admin_Clas_Total,G$2,MATCH($A26,Rango_Admin_Clas_Primera,0)+1),"-")</f>
        <v>0</v>
      </c>
      <c r="H26" s="470" t="n">
        <f aca="false" t="array" ref="H26:H26">IFERROR(INDEX(Rango_Admin_Clas_Total,H$2,MATCH($A26,Rango_Admin_Clas_Primera,0)+1),"-")</f>
        <v>0</v>
      </c>
      <c r="I26" s="470" t="n">
        <f aca="false" t="array" ref="I26:I26">IFERROR(INDEX(Rango_Admin_Clas_Total,I$2,MATCH($A26,Rango_Admin_Clas_Primera,0)+1),"-")</f>
        <v>0</v>
      </c>
      <c r="J26" s="470" t="n">
        <f aca="false" t="array" ref="J26:J26">IFERROR(INDEX(Rango_Admin_Clas_Total,J$2,MATCH($A26,Rango_Admin_Clas_Primera,0)+1),"-")</f>
        <v>0</v>
      </c>
      <c r="K26" s="470" t="n">
        <f aca="false" t="array" ref="K26:K26">IFERROR(INDEX(Rango_Admin_Clas_Total,K$2,MATCH($A26,Rango_Admin_Clas_Primera,0)+1),"-")</f>
        <v>0</v>
      </c>
      <c r="L26" s="470" t="n">
        <f aca="false" t="array" ref="L26:L26">IFERROR(INDEX(Rango_Admin_Clas_Total,L$2,MATCH($A26,Rango_Admin_Clas_Primera,0)+1),"-")</f>
        <v>0</v>
      </c>
      <c r="M26" s="470" t="n">
        <f aca="false" t="array" ref="M26:M26">IFERROR(INDEX(Rango_Admin_Clas_Total,M$2,MATCH($A26,Rango_Admin_Clas_Primera,0)+1),"-")</f>
        <v>0</v>
      </c>
      <c r="N26" s="470" t="n">
        <f aca="false" t="array" ref="N26:N26">IFERROR(INDEX(Rango_Admin_Clas_Total,N$2,MATCH($A26,Rango_Admin_Clas_Primera,0)+1),"-")</f>
        <v>0</v>
      </c>
      <c r="O26" s="470" t="n">
        <f aca="false" t="array" ref="O26:O26">IFERROR(INDEX(Rango_Admin_Clas_Total,O$2,MATCH($A26,Rango_Admin_Clas_Primera,0)+1),"-")</f>
        <v>0</v>
      </c>
      <c r="P26" s="470" t="n">
        <f aca="false" t="array" ref="P26:P26">IFERROR(INDEX(Rango_Admin_Clas_Total,P$2,MATCH($A26,Rango_Admin_Clas_Primera,0)+1),"-")</f>
        <v>0</v>
      </c>
      <c r="Q26" s="470" t="n">
        <f aca="false" t="array" ref="Q26:Q26">IFERROR(INDEX(Rango_Admin_Clas_Total,Q$2,MATCH($A26,Rango_Admin_Clas_Primera,0)+1),"-")</f>
        <v>0</v>
      </c>
      <c r="R26" s="470" t="n">
        <f aca="false" t="array" ref="R26:R26">IFERROR(INDEX(Rango_Admin_Clas_Total,R$2,MATCH($A26,Rango_Admin_Clas_Primera,0)+1),"-")</f>
        <v>0</v>
      </c>
      <c r="S26" s="470" t="n">
        <f aca="false" t="array" ref="S26:S26">IFERROR(INDEX(Rango_Admin_Clas_Total,S$2,MATCH($A26,Rango_Admin_Clas_Primera,0)+1),"-")</f>
        <v>0</v>
      </c>
      <c r="T26" s="243"/>
      <c r="U26" s="243"/>
    </row>
    <row r="27" customFormat="false" ht="15" hidden="true" customHeight="false" outlineLevel="0" collapsed="false">
      <c r="A27" s="84" t="n">
        <f aca="false">ROW()-4</f>
        <v>23</v>
      </c>
      <c r="B27" s="50" t="n">
        <f aca="false">IFERROR(HLOOKUP(A27,Rango_Admin_Clas,3,FALSE()),"-")</f>
        <v>19</v>
      </c>
      <c r="C27" s="49" t="str">
        <f aca="false">IFERROR(HLOOKUP(A27,Rango_Admin_Clas,5,FALSE()),"-")</f>
        <v>Pegar Valores Nombre J23</v>
      </c>
      <c r="D27" s="278" t="n">
        <f aca="false">IFERROR(HLOOKUP(A27,Rango_Admin_Clas,4,FALSE()),"-")</f>
        <v>0</v>
      </c>
      <c r="E27" s="470" t="n">
        <f aca="false" t="array" ref="E27:E27">IFERROR(INDEX(Rango_Admin_Clas_Total,E$2,MATCH($A27,Rango_Admin_Clas_Primera,0)+1),"-")</f>
        <v>0</v>
      </c>
      <c r="F27" s="470" t="n">
        <f aca="false" t="array" ref="F27:F27">IFERROR(INDEX(Rango_Admin_Clas_Total,F$2,MATCH($A27,Rango_Admin_Clas_Primera,0)+1),"-")</f>
        <v>0</v>
      </c>
      <c r="G27" s="470" t="n">
        <f aca="false" t="array" ref="G27:G27">IFERROR(INDEX(Rango_Admin_Clas_Total,G$2,MATCH($A27,Rango_Admin_Clas_Primera,0)+1),"-")</f>
        <v>0</v>
      </c>
      <c r="H27" s="470" t="n">
        <f aca="false" t="array" ref="H27:H27">IFERROR(INDEX(Rango_Admin_Clas_Total,H$2,MATCH($A27,Rango_Admin_Clas_Primera,0)+1),"-")</f>
        <v>0</v>
      </c>
      <c r="I27" s="470" t="n">
        <f aca="false" t="array" ref="I27:I27">IFERROR(INDEX(Rango_Admin_Clas_Total,I$2,MATCH($A27,Rango_Admin_Clas_Primera,0)+1),"-")</f>
        <v>0</v>
      </c>
      <c r="J27" s="470" t="n">
        <f aca="false" t="array" ref="J27:J27">IFERROR(INDEX(Rango_Admin_Clas_Total,J$2,MATCH($A27,Rango_Admin_Clas_Primera,0)+1),"-")</f>
        <v>0</v>
      </c>
      <c r="K27" s="470" t="n">
        <f aca="false" t="array" ref="K27:K27">IFERROR(INDEX(Rango_Admin_Clas_Total,K$2,MATCH($A27,Rango_Admin_Clas_Primera,0)+1),"-")</f>
        <v>0</v>
      </c>
      <c r="L27" s="470" t="n">
        <f aca="false" t="array" ref="L27:L27">IFERROR(INDEX(Rango_Admin_Clas_Total,L$2,MATCH($A27,Rango_Admin_Clas_Primera,0)+1),"-")</f>
        <v>0</v>
      </c>
      <c r="M27" s="470" t="n">
        <f aca="false" t="array" ref="M27:M27">IFERROR(INDEX(Rango_Admin_Clas_Total,M$2,MATCH($A27,Rango_Admin_Clas_Primera,0)+1),"-")</f>
        <v>0</v>
      </c>
      <c r="N27" s="470" t="n">
        <f aca="false" t="array" ref="N27:N27">IFERROR(INDEX(Rango_Admin_Clas_Total,N$2,MATCH($A27,Rango_Admin_Clas_Primera,0)+1),"-")</f>
        <v>0</v>
      </c>
      <c r="O27" s="470" t="n">
        <f aca="false" t="array" ref="O27:O27">IFERROR(INDEX(Rango_Admin_Clas_Total,O$2,MATCH($A27,Rango_Admin_Clas_Primera,0)+1),"-")</f>
        <v>0</v>
      </c>
      <c r="P27" s="470" t="n">
        <f aca="false" t="array" ref="P27:P27">IFERROR(INDEX(Rango_Admin_Clas_Total,P$2,MATCH($A27,Rango_Admin_Clas_Primera,0)+1),"-")</f>
        <v>0</v>
      </c>
      <c r="Q27" s="470" t="n">
        <f aca="false" t="array" ref="Q27:Q27">IFERROR(INDEX(Rango_Admin_Clas_Total,Q$2,MATCH($A27,Rango_Admin_Clas_Primera,0)+1),"-")</f>
        <v>0</v>
      </c>
      <c r="R27" s="470" t="n">
        <f aca="false" t="array" ref="R27:R27">IFERROR(INDEX(Rango_Admin_Clas_Total,R$2,MATCH($A27,Rango_Admin_Clas_Primera,0)+1),"-")</f>
        <v>0</v>
      </c>
      <c r="S27" s="470" t="n">
        <f aca="false" t="array" ref="S27:S27">IFERROR(INDEX(Rango_Admin_Clas_Total,S$2,MATCH($A27,Rango_Admin_Clas_Primera,0)+1),"-")</f>
        <v>0</v>
      </c>
      <c r="T27" s="243"/>
      <c r="U27" s="243"/>
    </row>
    <row r="28" customFormat="false" ht="15" hidden="true" customHeight="false" outlineLevel="0" collapsed="false">
      <c r="A28" s="84" t="n">
        <f aca="false">ROW()-4</f>
        <v>24</v>
      </c>
      <c r="B28" s="50" t="n">
        <f aca="false">IFERROR(HLOOKUP(A28,Rango_Admin_Clas,3,FALSE()),"-")</f>
        <v>19</v>
      </c>
      <c r="C28" s="49" t="str">
        <f aca="false">IFERROR(HLOOKUP(A28,Rango_Admin_Clas,5,FALSE()),"-")</f>
        <v>Pegar Valores Nombre J24</v>
      </c>
      <c r="D28" s="278" t="n">
        <f aca="false">IFERROR(HLOOKUP(A28,Rango_Admin_Clas,4,FALSE()),"-")</f>
        <v>0</v>
      </c>
      <c r="E28" s="470" t="n">
        <f aca="false" t="array" ref="E28:E28">IFERROR(INDEX(Rango_Admin_Clas_Total,E$2,MATCH($A28,Rango_Admin_Clas_Primera,0)+1),"-")</f>
        <v>0</v>
      </c>
      <c r="F28" s="470" t="n">
        <f aca="false" t="array" ref="F28:F28">IFERROR(INDEX(Rango_Admin_Clas_Total,F$2,MATCH($A28,Rango_Admin_Clas_Primera,0)+1),"-")</f>
        <v>0</v>
      </c>
      <c r="G28" s="470" t="n">
        <f aca="false" t="array" ref="G28:G28">IFERROR(INDEX(Rango_Admin_Clas_Total,G$2,MATCH($A28,Rango_Admin_Clas_Primera,0)+1),"-")</f>
        <v>0</v>
      </c>
      <c r="H28" s="470" t="n">
        <f aca="false" t="array" ref="H28:H28">IFERROR(INDEX(Rango_Admin_Clas_Total,H$2,MATCH($A28,Rango_Admin_Clas_Primera,0)+1),"-")</f>
        <v>0</v>
      </c>
      <c r="I28" s="470" t="n">
        <f aca="false" t="array" ref="I28:I28">IFERROR(INDEX(Rango_Admin_Clas_Total,I$2,MATCH($A28,Rango_Admin_Clas_Primera,0)+1),"-")</f>
        <v>0</v>
      </c>
      <c r="J28" s="470" t="n">
        <f aca="false" t="array" ref="J28:J28">IFERROR(INDEX(Rango_Admin_Clas_Total,J$2,MATCH($A28,Rango_Admin_Clas_Primera,0)+1),"-")</f>
        <v>0</v>
      </c>
      <c r="K28" s="470" t="n">
        <f aca="false" t="array" ref="K28:K28">IFERROR(INDEX(Rango_Admin_Clas_Total,K$2,MATCH($A28,Rango_Admin_Clas_Primera,0)+1),"-")</f>
        <v>0</v>
      </c>
      <c r="L28" s="470" t="n">
        <f aca="false" t="array" ref="L28:L28">IFERROR(INDEX(Rango_Admin_Clas_Total,L$2,MATCH($A28,Rango_Admin_Clas_Primera,0)+1),"-")</f>
        <v>0</v>
      </c>
      <c r="M28" s="470" t="n">
        <f aca="false" t="array" ref="M28:M28">IFERROR(INDEX(Rango_Admin_Clas_Total,M$2,MATCH($A28,Rango_Admin_Clas_Primera,0)+1),"-")</f>
        <v>0</v>
      </c>
      <c r="N28" s="470" t="n">
        <f aca="false" t="array" ref="N28:N28">IFERROR(INDEX(Rango_Admin_Clas_Total,N$2,MATCH($A28,Rango_Admin_Clas_Primera,0)+1),"-")</f>
        <v>0</v>
      </c>
      <c r="O28" s="470" t="n">
        <f aca="false" t="array" ref="O28:O28">IFERROR(INDEX(Rango_Admin_Clas_Total,O$2,MATCH($A28,Rango_Admin_Clas_Primera,0)+1),"-")</f>
        <v>0</v>
      </c>
      <c r="P28" s="470" t="n">
        <f aca="false" t="array" ref="P28:P28">IFERROR(INDEX(Rango_Admin_Clas_Total,P$2,MATCH($A28,Rango_Admin_Clas_Primera,0)+1),"-")</f>
        <v>0</v>
      </c>
      <c r="Q28" s="470" t="n">
        <f aca="false" t="array" ref="Q28:Q28">IFERROR(INDEX(Rango_Admin_Clas_Total,Q$2,MATCH($A28,Rango_Admin_Clas_Primera,0)+1),"-")</f>
        <v>0</v>
      </c>
      <c r="R28" s="470" t="n">
        <f aca="false" t="array" ref="R28:R28">IFERROR(INDEX(Rango_Admin_Clas_Total,R$2,MATCH($A28,Rango_Admin_Clas_Primera,0)+1),"-")</f>
        <v>0</v>
      </c>
      <c r="S28" s="470" t="n">
        <f aca="false" t="array" ref="S28:S28">IFERROR(INDEX(Rango_Admin_Clas_Total,S$2,MATCH($A28,Rango_Admin_Clas_Primera,0)+1),"-")</f>
        <v>0</v>
      </c>
      <c r="T28" s="243"/>
      <c r="U28" s="243"/>
    </row>
    <row r="29" customFormat="false" ht="15" hidden="true" customHeight="false" outlineLevel="0" collapsed="false">
      <c r="A29" s="84" t="n">
        <f aca="false">ROW()-4</f>
        <v>25</v>
      </c>
      <c r="B29" s="50" t="n">
        <f aca="false">IFERROR(HLOOKUP(A29,Rango_Admin_Clas,3,FALSE()),"-")</f>
        <v>19</v>
      </c>
      <c r="C29" s="49" t="str">
        <f aca="false">IFERROR(HLOOKUP(A29,Rango_Admin_Clas,5,FALSE()),"-")</f>
        <v>Pegar Valores Nombre J25</v>
      </c>
      <c r="D29" s="278" t="n">
        <f aca="false">IFERROR(HLOOKUP(A29,Rango_Admin_Clas,4,FALSE()),"-")</f>
        <v>0</v>
      </c>
      <c r="E29" s="470" t="n">
        <f aca="false" t="array" ref="E29:E29">IFERROR(INDEX(Rango_Admin_Clas_Total,E$2,MATCH($A29,Rango_Admin_Clas_Primera,0)+1),"-")</f>
        <v>0</v>
      </c>
      <c r="F29" s="470" t="n">
        <f aca="false" t="array" ref="F29:F29">IFERROR(INDEX(Rango_Admin_Clas_Total,F$2,MATCH($A29,Rango_Admin_Clas_Primera,0)+1),"-")</f>
        <v>0</v>
      </c>
      <c r="G29" s="470" t="n">
        <f aca="false" t="array" ref="G29:G29">IFERROR(INDEX(Rango_Admin_Clas_Total,G$2,MATCH($A29,Rango_Admin_Clas_Primera,0)+1),"-")</f>
        <v>0</v>
      </c>
      <c r="H29" s="470" t="n">
        <f aca="false" t="array" ref="H29:H29">IFERROR(INDEX(Rango_Admin_Clas_Total,H$2,MATCH($A29,Rango_Admin_Clas_Primera,0)+1),"-")</f>
        <v>0</v>
      </c>
      <c r="I29" s="470" t="n">
        <f aca="false" t="array" ref="I29:I29">IFERROR(INDEX(Rango_Admin_Clas_Total,I$2,MATCH($A29,Rango_Admin_Clas_Primera,0)+1),"-")</f>
        <v>0</v>
      </c>
      <c r="J29" s="470" t="n">
        <f aca="false" t="array" ref="J29:J29">IFERROR(INDEX(Rango_Admin_Clas_Total,J$2,MATCH($A29,Rango_Admin_Clas_Primera,0)+1),"-")</f>
        <v>0</v>
      </c>
      <c r="K29" s="470" t="n">
        <f aca="false" t="array" ref="K29:K29">IFERROR(INDEX(Rango_Admin_Clas_Total,K$2,MATCH($A29,Rango_Admin_Clas_Primera,0)+1),"-")</f>
        <v>0</v>
      </c>
      <c r="L29" s="470" t="n">
        <f aca="false" t="array" ref="L29:L29">IFERROR(INDEX(Rango_Admin_Clas_Total,L$2,MATCH($A29,Rango_Admin_Clas_Primera,0)+1),"-")</f>
        <v>0</v>
      </c>
      <c r="M29" s="470" t="n">
        <f aca="false" t="array" ref="M29:M29">IFERROR(INDEX(Rango_Admin_Clas_Total,M$2,MATCH($A29,Rango_Admin_Clas_Primera,0)+1),"-")</f>
        <v>0</v>
      </c>
      <c r="N29" s="470" t="n">
        <f aca="false" t="array" ref="N29:N29">IFERROR(INDEX(Rango_Admin_Clas_Total,N$2,MATCH($A29,Rango_Admin_Clas_Primera,0)+1),"-")</f>
        <v>0</v>
      </c>
      <c r="O29" s="470" t="n">
        <f aca="false" t="array" ref="O29:O29">IFERROR(INDEX(Rango_Admin_Clas_Total,O$2,MATCH($A29,Rango_Admin_Clas_Primera,0)+1),"-")</f>
        <v>0</v>
      </c>
      <c r="P29" s="470" t="n">
        <f aca="false" t="array" ref="P29:P29">IFERROR(INDEX(Rango_Admin_Clas_Total,P$2,MATCH($A29,Rango_Admin_Clas_Primera,0)+1),"-")</f>
        <v>0</v>
      </c>
      <c r="Q29" s="470" t="n">
        <f aca="false" t="array" ref="Q29:Q29">IFERROR(INDEX(Rango_Admin_Clas_Total,Q$2,MATCH($A29,Rango_Admin_Clas_Primera,0)+1),"-")</f>
        <v>0</v>
      </c>
      <c r="R29" s="470" t="n">
        <f aca="false" t="array" ref="R29:R29">IFERROR(INDEX(Rango_Admin_Clas_Total,R$2,MATCH($A29,Rango_Admin_Clas_Primera,0)+1),"-")</f>
        <v>0</v>
      </c>
      <c r="S29" s="470" t="n">
        <f aca="false" t="array" ref="S29:S29">IFERROR(INDEX(Rango_Admin_Clas_Total,S$2,MATCH($A29,Rango_Admin_Clas_Primera,0)+1),"-")</f>
        <v>0</v>
      </c>
      <c r="T29" s="243"/>
      <c r="U29" s="243"/>
    </row>
    <row r="30" customFormat="false" ht="15" hidden="true" customHeight="false" outlineLevel="0" collapsed="false">
      <c r="A30" s="84" t="n">
        <f aca="false">ROW()-4</f>
        <v>26</v>
      </c>
      <c r="B30" s="50" t="n">
        <f aca="false">IFERROR(HLOOKUP(A30,Rango_Admin_Clas,3,FALSE()),"-")</f>
        <v>19</v>
      </c>
      <c r="C30" s="49" t="str">
        <f aca="false">IFERROR(HLOOKUP(A30,Rango_Admin_Clas,5,FALSE()),"-")</f>
        <v>Pegar Valores Nombre J26</v>
      </c>
      <c r="D30" s="278" t="n">
        <f aca="false">IFERROR(HLOOKUP(A30,Rango_Admin_Clas,4,FALSE()),"-")</f>
        <v>0</v>
      </c>
      <c r="E30" s="470" t="n">
        <f aca="false" t="array" ref="E30:E30">IFERROR(INDEX(Rango_Admin_Clas_Total,E$2,MATCH($A30,Rango_Admin_Clas_Primera,0)+1),"-")</f>
        <v>0</v>
      </c>
      <c r="F30" s="470" t="n">
        <f aca="false" t="array" ref="F30:F30">IFERROR(INDEX(Rango_Admin_Clas_Total,F$2,MATCH($A30,Rango_Admin_Clas_Primera,0)+1),"-")</f>
        <v>0</v>
      </c>
      <c r="G30" s="470" t="n">
        <f aca="false" t="array" ref="G30:G30">IFERROR(INDEX(Rango_Admin_Clas_Total,G$2,MATCH($A30,Rango_Admin_Clas_Primera,0)+1),"-")</f>
        <v>0</v>
      </c>
      <c r="H30" s="470" t="n">
        <f aca="false" t="array" ref="H30:H30">IFERROR(INDEX(Rango_Admin_Clas_Total,H$2,MATCH($A30,Rango_Admin_Clas_Primera,0)+1),"-")</f>
        <v>0</v>
      </c>
      <c r="I30" s="470" t="n">
        <f aca="false" t="array" ref="I30:I30">IFERROR(INDEX(Rango_Admin_Clas_Total,I$2,MATCH($A30,Rango_Admin_Clas_Primera,0)+1),"-")</f>
        <v>0</v>
      </c>
      <c r="J30" s="470" t="n">
        <f aca="false" t="array" ref="J30:J30">IFERROR(INDEX(Rango_Admin_Clas_Total,J$2,MATCH($A30,Rango_Admin_Clas_Primera,0)+1),"-")</f>
        <v>0</v>
      </c>
      <c r="K30" s="470" t="n">
        <f aca="false" t="array" ref="K30:K30">IFERROR(INDEX(Rango_Admin_Clas_Total,K$2,MATCH($A30,Rango_Admin_Clas_Primera,0)+1),"-")</f>
        <v>0</v>
      </c>
      <c r="L30" s="470" t="n">
        <f aca="false" t="array" ref="L30:L30">IFERROR(INDEX(Rango_Admin_Clas_Total,L$2,MATCH($A30,Rango_Admin_Clas_Primera,0)+1),"-")</f>
        <v>0</v>
      </c>
      <c r="M30" s="470" t="n">
        <f aca="false" t="array" ref="M30:M30">IFERROR(INDEX(Rango_Admin_Clas_Total,M$2,MATCH($A30,Rango_Admin_Clas_Primera,0)+1),"-")</f>
        <v>0</v>
      </c>
      <c r="N30" s="470" t="n">
        <f aca="false" t="array" ref="N30:N30">IFERROR(INDEX(Rango_Admin_Clas_Total,N$2,MATCH($A30,Rango_Admin_Clas_Primera,0)+1),"-")</f>
        <v>0</v>
      </c>
      <c r="O30" s="470" t="n">
        <f aca="false" t="array" ref="O30:O30">IFERROR(INDEX(Rango_Admin_Clas_Total,O$2,MATCH($A30,Rango_Admin_Clas_Primera,0)+1),"-")</f>
        <v>0</v>
      </c>
      <c r="P30" s="470" t="n">
        <f aca="false" t="array" ref="P30:P30">IFERROR(INDEX(Rango_Admin_Clas_Total,P$2,MATCH($A30,Rango_Admin_Clas_Primera,0)+1),"-")</f>
        <v>0</v>
      </c>
      <c r="Q30" s="470" t="n">
        <f aca="false" t="array" ref="Q30:Q30">IFERROR(INDEX(Rango_Admin_Clas_Total,Q$2,MATCH($A30,Rango_Admin_Clas_Primera,0)+1),"-")</f>
        <v>0</v>
      </c>
      <c r="R30" s="470" t="n">
        <f aca="false" t="array" ref="R30:R30">IFERROR(INDEX(Rango_Admin_Clas_Total,R$2,MATCH($A30,Rango_Admin_Clas_Primera,0)+1),"-")</f>
        <v>0</v>
      </c>
      <c r="S30" s="470" t="n">
        <f aca="false" t="array" ref="S30:S30">IFERROR(INDEX(Rango_Admin_Clas_Total,S$2,MATCH($A30,Rango_Admin_Clas_Primera,0)+1),"-")</f>
        <v>0</v>
      </c>
      <c r="T30" s="243"/>
      <c r="U30" s="243"/>
    </row>
    <row r="31" customFormat="false" ht="15" hidden="true" customHeight="false" outlineLevel="0" collapsed="false">
      <c r="A31" s="84" t="n">
        <f aca="false">ROW()-4</f>
        <v>27</v>
      </c>
      <c r="B31" s="50" t="n">
        <f aca="false">IFERROR(HLOOKUP(A31,Rango_Admin_Clas,3,FALSE()),"-")</f>
        <v>19</v>
      </c>
      <c r="C31" s="49" t="str">
        <f aca="false">IFERROR(HLOOKUP(A31,Rango_Admin_Clas,5,FALSE()),"-")</f>
        <v>Pegar Valores Nombre J27</v>
      </c>
      <c r="D31" s="278" t="n">
        <f aca="false">IFERROR(HLOOKUP(A31,Rango_Admin_Clas,4,FALSE()),"-")</f>
        <v>0</v>
      </c>
      <c r="E31" s="470" t="n">
        <f aca="false" t="array" ref="E31:E31">IFERROR(INDEX(Rango_Admin_Clas_Total,E$2,MATCH($A31,Rango_Admin_Clas_Primera,0)+1),"-")</f>
        <v>0</v>
      </c>
      <c r="F31" s="470" t="n">
        <f aca="false" t="array" ref="F31:F31">IFERROR(INDEX(Rango_Admin_Clas_Total,F$2,MATCH($A31,Rango_Admin_Clas_Primera,0)+1),"-")</f>
        <v>0</v>
      </c>
      <c r="G31" s="470" t="n">
        <f aca="false" t="array" ref="G31:G31">IFERROR(INDEX(Rango_Admin_Clas_Total,G$2,MATCH($A31,Rango_Admin_Clas_Primera,0)+1),"-")</f>
        <v>0</v>
      </c>
      <c r="H31" s="470" t="n">
        <f aca="false" t="array" ref="H31:H31">IFERROR(INDEX(Rango_Admin_Clas_Total,H$2,MATCH($A31,Rango_Admin_Clas_Primera,0)+1),"-")</f>
        <v>0</v>
      </c>
      <c r="I31" s="470" t="n">
        <f aca="false" t="array" ref="I31:I31">IFERROR(INDEX(Rango_Admin_Clas_Total,I$2,MATCH($A31,Rango_Admin_Clas_Primera,0)+1),"-")</f>
        <v>0</v>
      </c>
      <c r="J31" s="470" t="n">
        <f aca="false" t="array" ref="J31:J31">IFERROR(INDEX(Rango_Admin_Clas_Total,J$2,MATCH($A31,Rango_Admin_Clas_Primera,0)+1),"-")</f>
        <v>0</v>
      </c>
      <c r="K31" s="470" t="n">
        <f aca="false" t="array" ref="K31:K31">IFERROR(INDEX(Rango_Admin_Clas_Total,K$2,MATCH($A31,Rango_Admin_Clas_Primera,0)+1),"-")</f>
        <v>0</v>
      </c>
      <c r="L31" s="470" t="n">
        <f aca="false" t="array" ref="L31:L31">IFERROR(INDEX(Rango_Admin_Clas_Total,L$2,MATCH($A31,Rango_Admin_Clas_Primera,0)+1),"-")</f>
        <v>0</v>
      </c>
      <c r="M31" s="470" t="n">
        <f aca="false" t="array" ref="M31:M31">IFERROR(INDEX(Rango_Admin_Clas_Total,M$2,MATCH($A31,Rango_Admin_Clas_Primera,0)+1),"-")</f>
        <v>0</v>
      </c>
      <c r="N31" s="470" t="n">
        <f aca="false" t="array" ref="N31:N31">IFERROR(INDEX(Rango_Admin_Clas_Total,N$2,MATCH($A31,Rango_Admin_Clas_Primera,0)+1),"-")</f>
        <v>0</v>
      </c>
      <c r="O31" s="470" t="n">
        <f aca="false" t="array" ref="O31:O31">IFERROR(INDEX(Rango_Admin_Clas_Total,O$2,MATCH($A31,Rango_Admin_Clas_Primera,0)+1),"-")</f>
        <v>0</v>
      </c>
      <c r="P31" s="470" t="n">
        <f aca="false" t="array" ref="P31:P31">IFERROR(INDEX(Rango_Admin_Clas_Total,P$2,MATCH($A31,Rango_Admin_Clas_Primera,0)+1),"-")</f>
        <v>0</v>
      </c>
      <c r="Q31" s="470" t="n">
        <f aca="false" t="array" ref="Q31:Q31">IFERROR(INDEX(Rango_Admin_Clas_Total,Q$2,MATCH($A31,Rango_Admin_Clas_Primera,0)+1),"-")</f>
        <v>0</v>
      </c>
      <c r="R31" s="470" t="n">
        <f aca="false" t="array" ref="R31:R31">IFERROR(INDEX(Rango_Admin_Clas_Total,R$2,MATCH($A31,Rango_Admin_Clas_Primera,0)+1),"-")</f>
        <v>0</v>
      </c>
      <c r="S31" s="470" t="n">
        <f aca="false" t="array" ref="S31:S31">IFERROR(INDEX(Rango_Admin_Clas_Total,S$2,MATCH($A31,Rango_Admin_Clas_Primera,0)+1),"-")</f>
        <v>0</v>
      </c>
      <c r="T31" s="243"/>
      <c r="U31" s="243"/>
    </row>
    <row r="32" customFormat="false" ht="15" hidden="true" customHeight="false" outlineLevel="0" collapsed="false">
      <c r="A32" s="84" t="n">
        <f aca="false">ROW()-4</f>
        <v>28</v>
      </c>
      <c r="B32" s="50" t="n">
        <f aca="false">IFERROR(HLOOKUP(A32,Rango_Admin_Clas,3,FALSE()),"-")</f>
        <v>19</v>
      </c>
      <c r="C32" s="49" t="str">
        <f aca="false">IFERROR(HLOOKUP(A32,Rango_Admin_Clas,5,FALSE()),"-")</f>
        <v>Pegar Valores Nombre J28</v>
      </c>
      <c r="D32" s="278" t="n">
        <f aca="false">IFERROR(HLOOKUP(A32,Rango_Admin_Clas,4,FALSE()),"-")</f>
        <v>0</v>
      </c>
      <c r="E32" s="470" t="n">
        <f aca="false" t="array" ref="E32:E32">IFERROR(INDEX(Rango_Admin_Clas_Total,E$2,MATCH($A32,Rango_Admin_Clas_Primera,0)+1),"-")</f>
        <v>0</v>
      </c>
      <c r="F32" s="470" t="n">
        <f aca="false" t="array" ref="F32:F32">IFERROR(INDEX(Rango_Admin_Clas_Total,F$2,MATCH($A32,Rango_Admin_Clas_Primera,0)+1),"-")</f>
        <v>0</v>
      </c>
      <c r="G32" s="470" t="n">
        <f aca="false" t="array" ref="G32:G32">IFERROR(INDEX(Rango_Admin_Clas_Total,G$2,MATCH($A32,Rango_Admin_Clas_Primera,0)+1),"-")</f>
        <v>0</v>
      </c>
      <c r="H32" s="470" t="n">
        <f aca="false" t="array" ref="H32:H32">IFERROR(INDEX(Rango_Admin_Clas_Total,H$2,MATCH($A32,Rango_Admin_Clas_Primera,0)+1),"-")</f>
        <v>0</v>
      </c>
      <c r="I32" s="470" t="n">
        <f aca="false" t="array" ref="I32:I32">IFERROR(INDEX(Rango_Admin_Clas_Total,I$2,MATCH($A32,Rango_Admin_Clas_Primera,0)+1),"-")</f>
        <v>0</v>
      </c>
      <c r="J32" s="470" t="n">
        <f aca="false" t="array" ref="J32:J32">IFERROR(INDEX(Rango_Admin_Clas_Total,J$2,MATCH($A32,Rango_Admin_Clas_Primera,0)+1),"-")</f>
        <v>0</v>
      </c>
      <c r="K32" s="470" t="n">
        <f aca="false" t="array" ref="K32:K32">IFERROR(INDEX(Rango_Admin_Clas_Total,K$2,MATCH($A32,Rango_Admin_Clas_Primera,0)+1),"-")</f>
        <v>0</v>
      </c>
      <c r="L32" s="470" t="n">
        <f aca="false" t="array" ref="L32:L32">IFERROR(INDEX(Rango_Admin_Clas_Total,L$2,MATCH($A32,Rango_Admin_Clas_Primera,0)+1),"-")</f>
        <v>0</v>
      </c>
      <c r="M32" s="470" t="n">
        <f aca="false" t="array" ref="M32:M32">IFERROR(INDEX(Rango_Admin_Clas_Total,M$2,MATCH($A32,Rango_Admin_Clas_Primera,0)+1),"-")</f>
        <v>0</v>
      </c>
      <c r="N32" s="470" t="n">
        <f aca="false" t="array" ref="N32:N32">IFERROR(INDEX(Rango_Admin_Clas_Total,N$2,MATCH($A32,Rango_Admin_Clas_Primera,0)+1),"-")</f>
        <v>0</v>
      </c>
      <c r="O32" s="470" t="n">
        <f aca="false" t="array" ref="O32:O32">IFERROR(INDEX(Rango_Admin_Clas_Total,O$2,MATCH($A32,Rango_Admin_Clas_Primera,0)+1),"-")</f>
        <v>0</v>
      </c>
      <c r="P32" s="470" t="n">
        <f aca="false" t="array" ref="P32:P32">IFERROR(INDEX(Rango_Admin_Clas_Total,P$2,MATCH($A32,Rango_Admin_Clas_Primera,0)+1),"-")</f>
        <v>0</v>
      </c>
      <c r="Q32" s="470" t="n">
        <f aca="false" t="array" ref="Q32:Q32">IFERROR(INDEX(Rango_Admin_Clas_Total,Q$2,MATCH($A32,Rango_Admin_Clas_Primera,0)+1),"-")</f>
        <v>0</v>
      </c>
      <c r="R32" s="470" t="n">
        <f aca="false" t="array" ref="R32:R32">IFERROR(INDEX(Rango_Admin_Clas_Total,R$2,MATCH($A32,Rango_Admin_Clas_Primera,0)+1),"-")</f>
        <v>0</v>
      </c>
      <c r="S32" s="470" t="n">
        <f aca="false" t="array" ref="S32:S32">IFERROR(INDEX(Rango_Admin_Clas_Total,S$2,MATCH($A32,Rango_Admin_Clas_Primera,0)+1),"-")</f>
        <v>0</v>
      </c>
      <c r="T32" s="243"/>
      <c r="U32" s="243"/>
    </row>
    <row r="33" customFormat="false" ht="15" hidden="true" customHeight="false" outlineLevel="0" collapsed="false">
      <c r="A33" s="84" t="n">
        <f aca="false">ROW()-4</f>
        <v>29</v>
      </c>
      <c r="B33" s="50" t="n">
        <f aca="false">IFERROR(HLOOKUP(A33,Rango_Admin_Clas,3,FALSE()),"-")</f>
        <v>19</v>
      </c>
      <c r="C33" s="49" t="str">
        <f aca="false">IFERROR(HLOOKUP(A33,Rango_Admin_Clas,5,FALSE()),"-")</f>
        <v>Pegar Valores Nombre J29</v>
      </c>
      <c r="D33" s="278" t="n">
        <f aca="false">IFERROR(HLOOKUP(A33,Rango_Admin_Clas,4,FALSE()),"-")</f>
        <v>0</v>
      </c>
      <c r="E33" s="470" t="n">
        <f aca="false" t="array" ref="E33:E33">IFERROR(INDEX(Rango_Admin_Clas_Total,E$2,MATCH($A33,Rango_Admin_Clas_Primera,0)+1),"-")</f>
        <v>0</v>
      </c>
      <c r="F33" s="470" t="n">
        <f aca="false" t="array" ref="F33:F33">IFERROR(INDEX(Rango_Admin_Clas_Total,F$2,MATCH($A33,Rango_Admin_Clas_Primera,0)+1),"-")</f>
        <v>0</v>
      </c>
      <c r="G33" s="470" t="n">
        <f aca="false" t="array" ref="G33:G33">IFERROR(INDEX(Rango_Admin_Clas_Total,G$2,MATCH($A33,Rango_Admin_Clas_Primera,0)+1),"-")</f>
        <v>0</v>
      </c>
      <c r="H33" s="470" t="n">
        <f aca="false" t="array" ref="H33:H33">IFERROR(INDEX(Rango_Admin_Clas_Total,H$2,MATCH($A33,Rango_Admin_Clas_Primera,0)+1),"-")</f>
        <v>0</v>
      </c>
      <c r="I33" s="470" t="n">
        <f aca="false" t="array" ref="I33:I33">IFERROR(INDEX(Rango_Admin_Clas_Total,I$2,MATCH($A33,Rango_Admin_Clas_Primera,0)+1),"-")</f>
        <v>0</v>
      </c>
      <c r="J33" s="470" t="n">
        <f aca="false" t="array" ref="J33:J33">IFERROR(INDEX(Rango_Admin_Clas_Total,J$2,MATCH($A33,Rango_Admin_Clas_Primera,0)+1),"-")</f>
        <v>0</v>
      </c>
      <c r="K33" s="470" t="n">
        <f aca="false" t="array" ref="K33:K33">IFERROR(INDEX(Rango_Admin_Clas_Total,K$2,MATCH($A33,Rango_Admin_Clas_Primera,0)+1),"-")</f>
        <v>0</v>
      </c>
      <c r="L33" s="470" t="n">
        <f aca="false" t="array" ref="L33:L33">IFERROR(INDEX(Rango_Admin_Clas_Total,L$2,MATCH($A33,Rango_Admin_Clas_Primera,0)+1),"-")</f>
        <v>0</v>
      </c>
      <c r="M33" s="470" t="n">
        <f aca="false" t="array" ref="M33:M33">IFERROR(INDEX(Rango_Admin_Clas_Total,M$2,MATCH($A33,Rango_Admin_Clas_Primera,0)+1),"-")</f>
        <v>0</v>
      </c>
      <c r="N33" s="470" t="n">
        <f aca="false" t="array" ref="N33:N33">IFERROR(INDEX(Rango_Admin_Clas_Total,N$2,MATCH($A33,Rango_Admin_Clas_Primera,0)+1),"-")</f>
        <v>0</v>
      </c>
      <c r="O33" s="470" t="n">
        <f aca="false" t="array" ref="O33:O33">IFERROR(INDEX(Rango_Admin_Clas_Total,O$2,MATCH($A33,Rango_Admin_Clas_Primera,0)+1),"-")</f>
        <v>0</v>
      </c>
      <c r="P33" s="470" t="n">
        <f aca="false" t="array" ref="P33:P33">IFERROR(INDEX(Rango_Admin_Clas_Total,P$2,MATCH($A33,Rango_Admin_Clas_Primera,0)+1),"-")</f>
        <v>0</v>
      </c>
      <c r="Q33" s="470" t="n">
        <f aca="false" t="array" ref="Q33:Q33">IFERROR(INDEX(Rango_Admin_Clas_Total,Q$2,MATCH($A33,Rango_Admin_Clas_Primera,0)+1),"-")</f>
        <v>0</v>
      </c>
      <c r="R33" s="470" t="n">
        <f aca="false" t="array" ref="R33:R33">IFERROR(INDEX(Rango_Admin_Clas_Total,R$2,MATCH($A33,Rango_Admin_Clas_Primera,0)+1),"-")</f>
        <v>0</v>
      </c>
      <c r="S33" s="470" t="n">
        <f aca="false" t="array" ref="S33:S33">IFERROR(INDEX(Rango_Admin_Clas_Total,S$2,MATCH($A33,Rango_Admin_Clas_Primera,0)+1),"-")</f>
        <v>0</v>
      </c>
      <c r="T33" s="243"/>
      <c r="U33" s="243"/>
    </row>
    <row r="34" customFormat="false" ht="15" hidden="true" customHeight="false" outlineLevel="0" collapsed="false">
      <c r="A34" s="84" t="n">
        <f aca="false">ROW()-4</f>
        <v>30</v>
      </c>
      <c r="B34" s="50" t="n">
        <f aca="false">IFERROR(HLOOKUP(A34,Rango_Admin_Clas,3,FALSE()),"-")</f>
        <v>19</v>
      </c>
      <c r="C34" s="49" t="str">
        <f aca="false">IFERROR(HLOOKUP(A34,Rango_Admin_Clas,5,FALSE()),"-")</f>
        <v>Pegar Valores Nombre J30</v>
      </c>
      <c r="D34" s="278" t="n">
        <f aca="false">IFERROR(HLOOKUP(A34,Rango_Admin_Clas,4,FALSE()),"-")</f>
        <v>0</v>
      </c>
      <c r="E34" s="470" t="n">
        <f aca="false" t="array" ref="E34:E34">IFERROR(INDEX(Rango_Admin_Clas_Total,E$2,MATCH($A34,Rango_Admin_Clas_Primera,0)+1),"-")</f>
        <v>0</v>
      </c>
      <c r="F34" s="470" t="n">
        <f aca="false" t="array" ref="F34:F34">IFERROR(INDEX(Rango_Admin_Clas_Total,F$2,MATCH($A34,Rango_Admin_Clas_Primera,0)+1),"-")</f>
        <v>0</v>
      </c>
      <c r="G34" s="470" t="n">
        <f aca="false" t="array" ref="G34:G34">IFERROR(INDEX(Rango_Admin_Clas_Total,G$2,MATCH($A34,Rango_Admin_Clas_Primera,0)+1),"-")</f>
        <v>0</v>
      </c>
      <c r="H34" s="470" t="n">
        <f aca="false" t="array" ref="H34:H34">IFERROR(INDEX(Rango_Admin_Clas_Total,H$2,MATCH($A34,Rango_Admin_Clas_Primera,0)+1),"-")</f>
        <v>0</v>
      </c>
      <c r="I34" s="470" t="n">
        <f aca="false" t="array" ref="I34:I34">IFERROR(INDEX(Rango_Admin_Clas_Total,I$2,MATCH($A34,Rango_Admin_Clas_Primera,0)+1),"-")</f>
        <v>0</v>
      </c>
      <c r="J34" s="470" t="n">
        <f aca="false" t="array" ref="J34:J34">IFERROR(INDEX(Rango_Admin_Clas_Total,J$2,MATCH($A34,Rango_Admin_Clas_Primera,0)+1),"-")</f>
        <v>0</v>
      </c>
      <c r="K34" s="470" t="n">
        <f aca="false" t="array" ref="K34:K34">IFERROR(INDEX(Rango_Admin_Clas_Total,K$2,MATCH($A34,Rango_Admin_Clas_Primera,0)+1),"-")</f>
        <v>0</v>
      </c>
      <c r="L34" s="470" t="n">
        <f aca="false" t="array" ref="L34:L34">IFERROR(INDEX(Rango_Admin_Clas_Total,L$2,MATCH($A34,Rango_Admin_Clas_Primera,0)+1),"-")</f>
        <v>0</v>
      </c>
      <c r="M34" s="470" t="n">
        <f aca="false" t="array" ref="M34:M34">IFERROR(INDEX(Rango_Admin_Clas_Total,M$2,MATCH($A34,Rango_Admin_Clas_Primera,0)+1),"-")</f>
        <v>0</v>
      </c>
      <c r="N34" s="470" t="n">
        <f aca="false" t="array" ref="N34:N34">IFERROR(INDEX(Rango_Admin_Clas_Total,N$2,MATCH($A34,Rango_Admin_Clas_Primera,0)+1),"-")</f>
        <v>0</v>
      </c>
      <c r="O34" s="470" t="n">
        <f aca="false" t="array" ref="O34:O34">IFERROR(INDEX(Rango_Admin_Clas_Total,O$2,MATCH($A34,Rango_Admin_Clas_Primera,0)+1),"-")</f>
        <v>0</v>
      </c>
      <c r="P34" s="470" t="n">
        <f aca="false" t="array" ref="P34:P34">IFERROR(INDEX(Rango_Admin_Clas_Total,P$2,MATCH($A34,Rango_Admin_Clas_Primera,0)+1),"-")</f>
        <v>0</v>
      </c>
      <c r="Q34" s="470" t="n">
        <f aca="false" t="array" ref="Q34:Q34">IFERROR(INDEX(Rango_Admin_Clas_Total,Q$2,MATCH($A34,Rango_Admin_Clas_Primera,0)+1),"-")</f>
        <v>0</v>
      </c>
      <c r="R34" s="470" t="n">
        <f aca="false" t="array" ref="R34:R34">IFERROR(INDEX(Rango_Admin_Clas_Total,R$2,MATCH($A34,Rango_Admin_Clas_Primera,0)+1),"-")</f>
        <v>0</v>
      </c>
      <c r="S34" s="470" t="n">
        <f aca="false" t="array" ref="S34:S34">IFERROR(INDEX(Rango_Admin_Clas_Total,S$2,MATCH($A34,Rango_Admin_Clas_Primera,0)+1),"-")</f>
        <v>0</v>
      </c>
      <c r="T34" s="243"/>
      <c r="U34" s="243"/>
    </row>
    <row r="35" customFormat="false" ht="15" hidden="true" customHeight="false" outlineLevel="0" collapsed="false">
      <c r="A35" s="84" t="n">
        <f aca="false">ROW()-4</f>
        <v>31</v>
      </c>
      <c r="B35" s="50" t="n">
        <f aca="false">IFERROR(HLOOKUP(A35,Rango_Admin_Clas,3,FALSE()),"-")</f>
        <v>19</v>
      </c>
      <c r="C35" s="49" t="str">
        <f aca="false">IFERROR(HLOOKUP(A35,Rango_Admin_Clas,5,FALSE()),"-")</f>
        <v>Pegar Valores Nombre J31</v>
      </c>
      <c r="D35" s="278" t="n">
        <f aca="false">IFERROR(HLOOKUP(A35,Rango_Admin_Clas,4,FALSE()),"-")</f>
        <v>0</v>
      </c>
      <c r="E35" s="470" t="n">
        <f aca="false" t="array" ref="E35:E35">IFERROR(INDEX(Rango_Admin_Clas_Total,E$2,MATCH($A35,Rango_Admin_Clas_Primera,0)+1),"-")</f>
        <v>0</v>
      </c>
      <c r="F35" s="470" t="n">
        <f aca="false" t="array" ref="F35:F35">IFERROR(INDEX(Rango_Admin_Clas_Total,F$2,MATCH($A35,Rango_Admin_Clas_Primera,0)+1),"-")</f>
        <v>0</v>
      </c>
      <c r="G35" s="470" t="n">
        <f aca="false" t="array" ref="G35:G35">IFERROR(INDEX(Rango_Admin_Clas_Total,G$2,MATCH($A35,Rango_Admin_Clas_Primera,0)+1),"-")</f>
        <v>0</v>
      </c>
      <c r="H35" s="470" t="n">
        <f aca="false" t="array" ref="H35:H35">IFERROR(INDEX(Rango_Admin_Clas_Total,H$2,MATCH($A35,Rango_Admin_Clas_Primera,0)+1),"-")</f>
        <v>0</v>
      </c>
      <c r="I35" s="470" t="n">
        <f aca="false" t="array" ref="I35:I35">IFERROR(INDEX(Rango_Admin_Clas_Total,I$2,MATCH($A35,Rango_Admin_Clas_Primera,0)+1),"-")</f>
        <v>0</v>
      </c>
      <c r="J35" s="470" t="n">
        <f aca="false" t="array" ref="J35:J35">IFERROR(INDEX(Rango_Admin_Clas_Total,J$2,MATCH($A35,Rango_Admin_Clas_Primera,0)+1),"-")</f>
        <v>0</v>
      </c>
      <c r="K35" s="470" t="n">
        <f aca="false" t="array" ref="K35:K35">IFERROR(INDEX(Rango_Admin_Clas_Total,K$2,MATCH($A35,Rango_Admin_Clas_Primera,0)+1),"-")</f>
        <v>0</v>
      </c>
      <c r="L35" s="470" t="n">
        <f aca="false" t="array" ref="L35:L35">IFERROR(INDEX(Rango_Admin_Clas_Total,L$2,MATCH($A35,Rango_Admin_Clas_Primera,0)+1),"-")</f>
        <v>0</v>
      </c>
      <c r="M35" s="470" t="n">
        <f aca="false" t="array" ref="M35:M35">IFERROR(INDEX(Rango_Admin_Clas_Total,M$2,MATCH($A35,Rango_Admin_Clas_Primera,0)+1),"-")</f>
        <v>0</v>
      </c>
      <c r="N35" s="470" t="n">
        <f aca="false" t="array" ref="N35:N35">IFERROR(INDEX(Rango_Admin_Clas_Total,N$2,MATCH($A35,Rango_Admin_Clas_Primera,0)+1),"-")</f>
        <v>0</v>
      </c>
      <c r="O35" s="470" t="n">
        <f aca="false" t="array" ref="O35:O35">IFERROR(INDEX(Rango_Admin_Clas_Total,O$2,MATCH($A35,Rango_Admin_Clas_Primera,0)+1),"-")</f>
        <v>0</v>
      </c>
      <c r="P35" s="470" t="n">
        <f aca="false" t="array" ref="P35:P35">IFERROR(INDEX(Rango_Admin_Clas_Total,P$2,MATCH($A35,Rango_Admin_Clas_Primera,0)+1),"-")</f>
        <v>0</v>
      </c>
      <c r="Q35" s="470" t="n">
        <f aca="false" t="array" ref="Q35:Q35">IFERROR(INDEX(Rango_Admin_Clas_Total,Q$2,MATCH($A35,Rango_Admin_Clas_Primera,0)+1),"-")</f>
        <v>0</v>
      </c>
      <c r="R35" s="470" t="n">
        <f aca="false" t="array" ref="R35:R35">IFERROR(INDEX(Rango_Admin_Clas_Total,R$2,MATCH($A35,Rango_Admin_Clas_Primera,0)+1),"-")</f>
        <v>0</v>
      </c>
      <c r="S35" s="470" t="n">
        <f aca="false" t="array" ref="S35:S35">IFERROR(INDEX(Rango_Admin_Clas_Total,S$2,MATCH($A35,Rango_Admin_Clas_Primera,0)+1),"-")</f>
        <v>0</v>
      </c>
      <c r="T35" s="243"/>
      <c r="U35" s="243"/>
    </row>
    <row r="36" customFormat="false" ht="15" hidden="true" customHeight="false" outlineLevel="0" collapsed="false">
      <c r="A36" s="84" t="n">
        <f aca="false">ROW()-4</f>
        <v>32</v>
      </c>
      <c r="B36" s="50" t="n">
        <f aca="false">IFERROR(HLOOKUP(A36,Rango_Admin_Clas,3,FALSE()),"-")</f>
        <v>19</v>
      </c>
      <c r="C36" s="49" t="str">
        <f aca="false">IFERROR(HLOOKUP(A36,Rango_Admin_Clas,5,FALSE()),"-")</f>
        <v>Pegar Valores Nombre J32</v>
      </c>
      <c r="D36" s="278" t="n">
        <f aca="false">IFERROR(HLOOKUP(A36,Rango_Admin_Clas,4,FALSE()),"-")</f>
        <v>0</v>
      </c>
      <c r="E36" s="470" t="n">
        <f aca="false" t="array" ref="E36:E36">IFERROR(INDEX(Rango_Admin_Clas_Total,E$2,MATCH($A36,Rango_Admin_Clas_Primera,0)+1),"-")</f>
        <v>0</v>
      </c>
      <c r="F36" s="470" t="n">
        <f aca="false" t="array" ref="F36:F36">IFERROR(INDEX(Rango_Admin_Clas_Total,F$2,MATCH($A36,Rango_Admin_Clas_Primera,0)+1),"-")</f>
        <v>0</v>
      </c>
      <c r="G36" s="470" t="n">
        <f aca="false" t="array" ref="G36:G36">IFERROR(INDEX(Rango_Admin_Clas_Total,G$2,MATCH($A36,Rango_Admin_Clas_Primera,0)+1),"-")</f>
        <v>0</v>
      </c>
      <c r="H36" s="470" t="n">
        <f aca="false" t="array" ref="H36:H36">IFERROR(INDEX(Rango_Admin_Clas_Total,H$2,MATCH($A36,Rango_Admin_Clas_Primera,0)+1),"-")</f>
        <v>0</v>
      </c>
      <c r="I36" s="470" t="n">
        <f aca="false" t="array" ref="I36:I36">IFERROR(INDEX(Rango_Admin_Clas_Total,I$2,MATCH($A36,Rango_Admin_Clas_Primera,0)+1),"-")</f>
        <v>0</v>
      </c>
      <c r="J36" s="470" t="n">
        <f aca="false" t="array" ref="J36:J36">IFERROR(INDEX(Rango_Admin_Clas_Total,J$2,MATCH($A36,Rango_Admin_Clas_Primera,0)+1),"-")</f>
        <v>0</v>
      </c>
      <c r="K36" s="470" t="n">
        <f aca="false" t="array" ref="K36:K36">IFERROR(INDEX(Rango_Admin_Clas_Total,K$2,MATCH($A36,Rango_Admin_Clas_Primera,0)+1),"-")</f>
        <v>0</v>
      </c>
      <c r="L36" s="470" t="n">
        <f aca="false" t="array" ref="L36:L36">IFERROR(INDEX(Rango_Admin_Clas_Total,L$2,MATCH($A36,Rango_Admin_Clas_Primera,0)+1),"-")</f>
        <v>0</v>
      </c>
      <c r="M36" s="470" t="n">
        <f aca="false" t="array" ref="M36:M36">IFERROR(INDEX(Rango_Admin_Clas_Total,M$2,MATCH($A36,Rango_Admin_Clas_Primera,0)+1),"-")</f>
        <v>0</v>
      </c>
      <c r="N36" s="470" t="n">
        <f aca="false" t="array" ref="N36:N36">IFERROR(INDEX(Rango_Admin_Clas_Total,N$2,MATCH($A36,Rango_Admin_Clas_Primera,0)+1),"-")</f>
        <v>0</v>
      </c>
      <c r="O36" s="470" t="n">
        <f aca="false" t="array" ref="O36:O36">IFERROR(INDEX(Rango_Admin_Clas_Total,O$2,MATCH($A36,Rango_Admin_Clas_Primera,0)+1),"-")</f>
        <v>0</v>
      </c>
      <c r="P36" s="470" t="n">
        <f aca="false" t="array" ref="P36:P36">IFERROR(INDEX(Rango_Admin_Clas_Total,P$2,MATCH($A36,Rango_Admin_Clas_Primera,0)+1),"-")</f>
        <v>0</v>
      </c>
      <c r="Q36" s="470" t="n">
        <f aca="false" t="array" ref="Q36:Q36">IFERROR(INDEX(Rango_Admin_Clas_Total,Q$2,MATCH($A36,Rango_Admin_Clas_Primera,0)+1),"-")</f>
        <v>0</v>
      </c>
      <c r="R36" s="470" t="n">
        <f aca="false" t="array" ref="R36:R36">IFERROR(INDEX(Rango_Admin_Clas_Total,R$2,MATCH($A36,Rango_Admin_Clas_Primera,0)+1),"-")</f>
        <v>0</v>
      </c>
      <c r="S36" s="470" t="n">
        <f aca="false" t="array" ref="S36:S36">IFERROR(INDEX(Rango_Admin_Clas_Total,S$2,MATCH($A36,Rango_Admin_Clas_Primera,0)+1),"-")</f>
        <v>0</v>
      </c>
      <c r="T36" s="243"/>
      <c r="U36" s="243"/>
    </row>
    <row r="37" customFormat="false" ht="15" hidden="true" customHeight="false" outlineLevel="0" collapsed="false">
      <c r="A37" s="84" t="n">
        <f aca="false">ROW()-4</f>
        <v>33</v>
      </c>
      <c r="B37" s="50" t="n">
        <f aca="false">IFERROR(HLOOKUP(A37,Rango_Admin_Clas,3,FALSE()),"-")</f>
        <v>19</v>
      </c>
      <c r="C37" s="49" t="str">
        <f aca="false">IFERROR(HLOOKUP(A37,Rango_Admin_Clas,5,FALSE()),"-")</f>
        <v>Pegar Valores Nombre J33</v>
      </c>
      <c r="D37" s="278" t="n">
        <f aca="false">IFERROR(HLOOKUP(A37,Rango_Admin_Clas,4,FALSE()),"-")</f>
        <v>0</v>
      </c>
      <c r="E37" s="470" t="n">
        <f aca="false" t="array" ref="E37:E37">IFERROR(INDEX(Rango_Admin_Clas_Total,E$2,MATCH($A37,Rango_Admin_Clas_Primera,0)+1),"-")</f>
        <v>0</v>
      </c>
      <c r="F37" s="470" t="n">
        <f aca="false" t="array" ref="F37:F37">IFERROR(INDEX(Rango_Admin_Clas_Total,F$2,MATCH($A37,Rango_Admin_Clas_Primera,0)+1),"-")</f>
        <v>0</v>
      </c>
      <c r="G37" s="470" t="n">
        <f aca="false" t="array" ref="G37:G37">IFERROR(INDEX(Rango_Admin_Clas_Total,G$2,MATCH($A37,Rango_Admin_Clas_Primera,0)+1),"-")</f>
        <v>0</v>
      </c>
      <c r="H37" s="470" t="n">
        <f aca="false" t="array" ref="H37:H37">IFERROR(INDEX(Rango_Admin_Clas_Total,H$2,MATCH($A37,Rango_Admin_Clas_Primera,0)+1),"-")</f>
        <v>0</v>
      </c>
      <c r="I37" s="470" t="n">
        <f aca="false" t="array" ref="I37:I37">IFERROR(INDEX(Rango_Admin_Clas_Total,I$2,MATCH($A37,Rango_Admin_Clas_Primera,0)+1),"-")</f>
        <v>0</v>
      </c>
      <c r="J37" s="470" t="n">
        <f aca="false" t="array" ref="J37:J37">IFERROR(INDEX(Rango_Admin_Clas_Total,J$2,MATCH($A37,Rango_Admin_Clas_Primera,0)+1),"-")</f>
        <v>0</v>
      </c>
      <c r="K37" s="470" t="n">
        <f aca="false" t="array" ref="K37:K37">IFERROR(INDEX(Rango_Admin_Clas_Total,K$2,MATCH($A37,Rango_Admin_Clas_Primera,0)+1),"-")</f>
        <v>0</v>
      </c>
      <c r="L37" s="470" t="n">
        <f aca="false" t="array" ref="L37:L37">IFERROR(INDEX(Rango_Admin_Clas_Total,L$2,MATCH($A37,Rango_Admin_Clas_Primera,0)+1),"-")</f>
        <v>0</v>
      </c>
      <c r="M37" s="470" t="n">
        <f aca="false" t="array" ref="M37:M37">IFERROR(INDEX(Rango_Admin_Clas_Total,M$2,MATCH($A37,Rango_Admin_Clas_Primera,0)+1),"-")</f>
        <v>0</v>
      </c>
      <c r="N37" s="470" t="n">
        <f aca="false" t="array" ref="N37:N37">IFERROR(INDEX(Rango_Admin_Clas_Total,N$2,MATCH($A37,Rango_Admin_Clas_Primera,0)+1),"-")</f>
        <v>0</v>
      </c>
      <c r="O37" s="470" t="n">
        <f aca="false" t="array" ref="O37:O37">IFERROR(INDEX(Rango_Admin_Clas_Total,O$2,MATCH($A37,Rango_Admin_Clas_Primera,0)+1),"-")</f>
        <v>0</v>
      </c>
      <c r="P37" s="470" t="n">
        <f aca="false" t="array" ref="P37:P37">IFERROR(INDEX(Rango_Admin_Clas_Total,P$2,MATCH($A37,Rango_Admin_Clas_Primera,0)+1),"-")</f>
        <v>0</v>
      </c>
      <c r="Q37" s="470" t="n">
        <f aca="false" t="array" ref="Q37:Q37">IFERROR(INDEX(Rango_Admin_Clas_Total,Q$2,MATCH($A37,Rango_Admin_Clas_Primera,0)+1),"-")</f>
        <v>0</v>
      </c>
      <c r="R37" s="470" t="n">
        <f aca="false" t="array" ref="R37:R37">IFERROR(INDEX(Rango_Admin_Clas_Total,R$2,MATCH($A37,Rango_Admin_Clas_Primera,0)+1),"-")</f>
        <v>0</v>
      </c>
      <c r="S37" s="470" t="n">
        <f aca="false" t="array" ref="S37:S37">IFERROR(INDEX(Rango_Admin_Clas_Total,S$2,MATCH($A37,Rango_Admin_Clas_Primera,0)+1),"-")</f>
        <v>0</v>
      </c>
      <c r="T37" s="243"/>
      <c r="U37" s="243"/>
    </row>
    <row r="38" customFormat="false" ht="15" hidden="true" customHeight="false" outlineLevel="0" collapsed="false">
      <c r="A38" s="84" t="n">
        <f aca="false">ROW()-4</f>
        <v>34</v>
      </c>
      <c r="B38" s="50" t="n">
        <f aca="false">IFERROR(HLOOKUP(A38,Rango_Admin_Clas,3,FALSE()),"-")</f>
        <v>19</v>
      </c>
      <c r="C38" s="49" t="str">
        <f aca="false">IFERROR(HLOOKUP(A38,Rango_Admin_Clas,5,FALSE()),"-")</f>
        <v>Pegar Valores Nombre J34</v>
      </c>
      <c r="D38" s="278" t="n">
        <f aca="false">IFERROR(HLOOKUP(A38,Rango_Admin_Clas,4,FALSE()),"-")</f>
        <v>0</v>
      </c>
      <c r="E38" s="470" t="n">
        <f aca="false" t="array" ref="E38:E38">IFERROR(INDEX(Rango_Admin_Clas_Total,E$2,MATCH($A38,Rango_Admin_Clas_Primera,0)+1),"-")</f>
        <v>0</v>
      </c>
      <c r="F38" s="470" t="n">
        <f aca="false" t="array" ref="F38:F38">IFERROR(INDEX(Rango_Admin_Clas_Total,F$2,MATCH($A38,Rango_Admin_Clas_Primera,0)+1),"-")</f>
        <v>0</v>
      </c>
      <c r="G38" s="470" t="n">
        <f aca="false" t="array" ref="G38:G38">IFERROR(INDEX(Rango_Admin_Clas_Total,G$2,MATCH($A38,Rango_Admin_Clas_Primera,0)+1),"-")</f>
        <v>0</v>
      </c>
      <c r="H38" s="470" t="n">
        <f aca="false" t="array" ref="H38:H38">IFERROR(INDEX(Rango_Admin_Clas_Total,H$2,MATCH($A38,Rango_Admin_Clas_Primera,0)+1),"-")</f>
        <v>0</v>
      </c>
      <c r="I38" s="470" t="n">
        <f aca="false" t="array" ref="I38:I38">IFERROR(INDEX(Rango_Admin_Clas_Total,I$2,MATCH($A38,Rango_Admin_Clas_Primera,0)+1),"-")</f>
        <v>0</v>
      </c>
      <c r="J38" s="470" t="n">
        <f aca="false" t="array" ref="J38:J38">IFERROR(INDEX(Rango_Admin_Clas_Total,J$2,MATCH($A38,Rango_Admin_Clas_Primera,0)+1),"-")</f>
        <v>0</v>
      </c>
      <c r="K38" s="470" t="n">
        <f aca="false" t="array" ref="K38:K38">IFERROR(INDEX(Rango_Admin_Clas_Total,K$2,MATCH($A38,Rango_Admin_Clas_Primera,0)+1),"-")</f>
        <v>0</v>
      </c>
      <c r="L38" s="470" t="n">
        <f aca="false" t="array" ref="L38:L38">IFERROR(INDEX(Rango_Admin_Clas_Total,L$2,MATCH($A38,Rango_Admin_Clas_Primera,0)+1),"-")</f>
        <v>0</v>
      </c>
      <c r="M38" s="470" t="n">
        <f aca="false" t="array" ref="M38:M38">IFERROR(INDEX(Rango_Admin_Clas_Total,M$2,MATCH($A38,Rango_Admin_Clas_Primera,0)+1),"-")</f>
        <v>0</v>
      </c>
      <c r="N38" s="470" t="n">
        <f aca="false" t="array" ref="N38:N38">IFERROR(INDEX(Rango_Admin_Clas_Total,N$2,MATCH($A38,Rango_Admin_Clas_Primera,0)+1),"-")</f>
        <v>0</v>
      </c>
      <c r="O38" s="470" t="n">
        <f aca="false" t="array" ref="O38:O38">IFERROR(INDEX(Rango_Admin_Clas_Total,O$2,MATCH($A38,Rango_Admin_Clas_Primera,0)+1),"-")</f>
        <v>0</v>
      </c>
      <c r="P38" s="470" t="n">
        <f aca="false" t="array" ref="P38:P38">IFERROR(INDEX(Rango_Admin_Clas_Total,P$2,MATCH($A38,Rango_Admin_Clas_Primera,0)+1),"-")</f>
        <v>0</v>
      </c>
      <c r="Q38" s="470" t="n">
        <f aca="false" t="array" ref="Q38:Q38">IFERROR(INDEX(Rango_Admin_Clas_Total,Q$2,MATCH($A38,Rango_Admin_Clas_Primera,0)+1),"-")</f>
        <v>0</v>
      </c>
      <c r="R38" s="470" t="n">
        <f aca="false" t="array" ref="R38:R38">IFERROR(INDEX(Rango_Admin_Clas_Total,R$2,MATCH($A38,Rango_Admin_Clas_Primera,0)+1),"-")</f>
        <v>0</v>
      </c>
      <c r="S38" s="470" t="n">
        <f aca="false" t="array" ref="S38:S38">IFERROR(INDEX(Rango_Admin_Clas_Total,S$2,MATCH($A38,Rango_Admin_Clas_Primera,0)+1),"-")</f>
        <v>0</v>
      </c>
      <c r="T38" s="243"/>
      <c r="U38" s="243"/>
    </row>
    <row r="39" customFormat="false" ht="15" hidden="true" customHeight="false" outlineLevel="0" collapsed="false">
      <c r="A39" s="84" t="n">
        <f aca="false">ROW()-4</f>
        <v>35</v>
      </c>
      <c r="B39" s="50" t="n">
        <f aca="false">IFERROR(HLOOKUP(A39,Rango_Admin_Clas,3,FALSE()),"-")</f>
        <v>19</v>
      </c>
      <c r="C39" s="49" t="str">
        <f aca="false">IFERROR(HLOOKUP(A39,Rango_Admin_Clas,5,FALSE()),"-")</f>
        <v>Pegar Valores Nombre J35</v>
      </c>
      <c r="D39" s="278" t="n">
        <f aca="false">IFERROR(HLOOKUP(A39,Rango_Admin_Clas,4,FALSE()),"-")</f>
        <v>0</v>
      </c>
      <c r="E39" s="470" t="n">
        <f aca="false" t="array" ref="E39:E39">IFERROR(INDEX(Rango_Admin_Clas_Total,E$2,MATCH($A39,Rango_Admin_Clas_Primera,0)+1),"-")</f>
        <v>0</v>
      </c>
      <c r="F39" s="470" t="n">
        <f aca="false" t="array" ref="F39:F39">IFERROR(INDEX(Rango_Admin_Clas_Total,F$2,MATCH($A39,Rango_Admin_Clas_Primera,0)+1),"-")</f>
        <v>0</v>
      </c>
      <c r="G39" s="470" t="n">
        <f aca="false" t="array" ref="G39:G39">IFERROR(INDEX(Rango_Admin_Clas_Total,G$2,MATCH($A39,Rango_Admin_Clas_Primera,0)+1),"-")</f>
        <v>0</v>
      </c>
      <c r="H39" s="470" t="n">
        <f aca="false" t="array" ref="H39:H39">IFERROR(INDEX(Rango_Admin_Clas_Total,H$2,MATCH($A39,Rango_Admin_Clas_Primera,0)+1),"-")</f>
        <v>0</v>
      </c>
      <c r="I39" s="470" t="n">
        <f aca="false" t="array" ref="I39:I39">IFERROR(INDEX(Rango_Admin_Clas_Total,I$2,MATCH($A39,Rango_Admin_Clas_Primera,0)+1),"-")</f>
        <v>0</v>
      </c>
      <c r="J39" s="470" t="n">
        <f aca="false" t="array" ref="J39:J39">IFERROR(INDEX(Rango_Admin_Clas_Total,J$2,MATCH($A39,Rango_Admin_Clas_Primera,0)+1),"-")</f>
        <v>0</v>
      </c>
      <c r="K39" s="470" t="n">
        <f aca="false" t="array" ref="K39:K39">IFERROR(INDEX(Rango_Admin_Clas_Total,K$2,MATCH($A39,Rango_Admin_Clas_Primera,0)+1),"-")</f>
        <v>0</v>
      </c>
      <c r="L39" s="470" t="n">
        <f aca="false" t="array" ref="L39:L39">IFERROR(INDEX(Rango_Admin_Clas_Total,L$2,MATCH($A39,Rango_Admin_Clas_Primera,0)+1),"-")</f>
        <v>0</v>
      </c>
      <c r="M39" s="470" t="n">
        <f aca="false" t="array" ref="M39:M39">IFERROR(INDEX(Rango_Admin_Clas_Total,M$2,MATCH($A39,Rango_Admin_Clas_Primera,0)+1),"-")</f>
        <v>0</v>
      </c>
      <c r="N39" s="470" t="n">
        <f aca="false" t="array" ref="N39:N39">IFERROR(INDEX(Rango_Admin_Clas_Total,N$2,MATCH($A39,Rango_Admin_Clas_Primera,0)+1),"-")</f>
        <v>0</v>
      </c>
      <c r="O39" s="470" t="n">
        <f aca="false" t="array" ref="O39:O39">IFERROR(INDEX(Rango_Admin_Clas_Total,O$2,MATCH($A39,Rango_Admin_Clas_Primera,0)+1),"-")</f>
        <v>0</v>
      </c>
      <c r="P39" s="470" t="n">
        <f aca="false" t="array" ref="P39:P39">IFERROR(INDEX(Rango_Admin_Clas_Total,P$2,MATCH($A39,Rango_Admin_Clas_Primera,0)+1),"-")</f>
        <v>0</v>
      </c>
      <c r="Q39" s="470" t="n">
        <f aca="false" t="array" ref="Q39:Q39">IFERROR(INDEX(Rango_Admin_Clas_Total,Q$2,MATCH($A39,Rango_Admin_Clas_Primera,0)+1),"-")</f>
        <v>0</v>
      </c>
      <c r="R39" s="470" t="n">
        <f aca="false" t="array" ref="R39:R39">IFERROR(INDEX(Rango_Admin_Clas_Total,R$2,MATCH($A39,Rango_Admin_Clas_Primera,0)+1),"-")</f>
        <v>0</v>
      </c>
      <c r="S39" s="470" t="n">
        <f aca="false" t="array" ref="S39:S39">IFERROR(INDEX(Rango_Admin_Clas_Total,S$2,MATCH($A39,Rango_Admin_Clas_Primera,0)+1),"-")</f>
        <v>0</v>
      </c>
      <c r="T39" s="243"/>
      <c r="U39" s="243"/>
    </row>
    <row r="40" customFormat="false" ht="15" hidden="true" customHeight="false" outlineLevel="0" collapsed="false">
      <c r="A40" s="84" t="n">
        <f aca="false">ROW()-4</f>
        <v>36</v>
      </c>
      <c r="B40" s="50" t="n">
        <f aca="false">IFERROR(HLOOKUP(A40,Rango_Admin_Clas,3,FALSE()),"-")</f>
        <v>19</v>
      </c>
      <c r="C40" s="49" t="str">
        <f aca="false">IFERROR(HLOOKUP(A40,Rango_Admin_Clas,5,FALSE()),"-")</f>
        <v>Pegar Valores Nombre J36</v>
      </c>
      <c r="D40" s="278" t="n">
        <f aca="false">IFERROR(HLOOKUP(A40,Rango_Admin_Clas,4,FALSE()),"-")</f>
        <v>0</v>
      </c>
      <c r="E40" s="470" t="n">
        <f aca="false" t="array" ref="E40:E40">IFERROR(INDEX(Rango_Admin_Clas_Total,E$2,MATCH($A40,Rango_Admin_Clas_Primera,0)+1),"-")</f>
        <v>0</v>
      </c>
      <c r="F40" s="470" t="n">
        <f aca="false" t="array" ref="F40:F40">IFERROR(INDEX(Rango_Admin_Clas_Total,F$2,MATCH($A40,Rango_Admin_Clas_Primera,0)+1),"-")</f>
        <v>0</v>
      </c>
      <c r="G40" s="470" t="n">
        <f aca="false" t="array" ref="G40:G40">IFERROR(INDEX(Rango_Admin_Clas_Total,G$2,MATCH($A40,Rango_Admin_Clas_Primera,0)+1),"-")</f>
        <v>0</v>
      </c>
      <c r="H40" s="470" t="n">
        <f aca="false" t="array" ref="H40:H40">IFERROR(INDEX(Rango_Admin_Clas_Total,H$2,MATCH($A40,Rango_Admin_Clas_Primera,0)+1),"-")</f>
        <v>0</v>
      </c>
      <c r="I40" s="470" t="n">
        <f aca="false" t="array" ref="I40:I40">IFERROR(INDEX(Rango_Admin_Clas_Total,I$2,MATCH($A40,Rango_Admin_Clas_Primera,0)+1),"-")</f>
        <v>0</v>
      </c>
      <c r="J40" s="470" t="n">
        <f aca="false" t="array" ref="J40:J40">IFERROR(INDEX(Rango_Admin_Clas_Total,J$2,MATCH($A40,Rango_Admin_Clas_Primera,0)+1),"-")</f>
        <v>0</v>
      </c>
      <c r="K40" s="470" t="n">
        <f aca="false" t="array" ref="K40:K40">IFERROR(INDEX(Rango_Admin_Clas_Total,K$2,MATCH($A40,Rango_Admin_Clas_Primera,0)+1),"-")</f>
        <v>0</v>
      </c>
      <c r="L40" s="470" t="n">
        <f aca="false" t="array" ref="L40:L40">IFERROR(INDEX(Rango_Admin_Clas_Total,L$2,MATCH($A40,Rango_Admin_Clas_Primera,0)+1),"-")</f>
        <v>0</v>
      </c>
      <c r="M40" s="470" t="n">
        <f aca="false" t="array" ref="M40:M40">IFERROR(INDEX(Rango_Admin_Clas_Total,M$2,MATCH($A40,Rango_Admin_Clas_Primera,0)+1),"-")</f>
        <v>0</v>
      </c>
      <c r="N40" s="470" t="n">
        <f aca="false" t="array" ref="N40:N40">IFERROR(INDEX(Rango_Admin_Clas_Total,N$2,MATCH($A40,Rango_Admin_Clas_Primera,0)+1),"-")</f>
        <v>0</v>
      </c>
      <c r="O40" s="470" t="n">
        <f aca="false" t="array" ref="O40:O40">IFERROR(INDEX(Rango_Admin_Clas_Total,O$2,MATCH($A40,Rango_Admin_Clas_Primera,0)+1),"-")</f>
        <v>0</v>
      </c>
      <c r="P40" s="470" t="n">
        <f aca="false" t="array" ref="P40:P40">IFERROR(INDEX(Rango_Admin_Clas_Total,P$2,MATCH($A40,Rango_Admin_Clas_Primera,0)+1),"-")</f>
        <v>0</v>
      </c>
      <c r="Q40" s="470" t="n">
        <f aca="false" t="array" ref="Q40:Q40">IFERROR(INDEX(Rango_Admin_Clas_Total,Q$2,MATCH($A40,Rango_Admin_Clas_Primera,0)+1),"-")</f>
        <v>0</v>
      </c>
      <c r="R40" s="470" t="n">
        <f aca="false" t="array" ref="R40:R40">IFERROR(INDEX(Rango_Admin_Clas_Total,R$2,MATCH($A40,Rango_Admin_Clas_Primera,0)+1),"-")</f>
        <v>0</v>
      </c>
      <c r="S40" s="470" t="n">
        <f aca="false" t="array" ref="S40:S40">IFERROR(INDEX(Rango_Admin_Clas_Total,S$2,MATCH($A40,Rango_Admin_Clas_Primera,0)+1),"-")</f>
        <v>0</v>
      </c>
      <c r="T40" s="243"/>
      <c r="U40" s="243"/>
    </row>
    <row r="41" customFormat="false" ht="15" hidden="true" customHeight="false" outlineLevel="0" collapsed="false">
      <c r="A41" s="84" t="n">
        <f aca="false">ROW()-4</f>
        <v>37</v>
      </c>
      <c r="B41" s="50" t="n">
        <f aca="false">IFERROR(HLOOKUP(A41,Rango_Admin_Clas,3,FALSE()),"-")</f>
        <v>19</v>
      </c>
      <c r="C41" s="49" t="str">
        <f aca="false">IFERROR(HLOOKUP(A41,Rango_Admin_Clas,5,FALSE()),"-")</f>
        <v>Pegar Valores Nombre J37</v>
      </c>
      <c r="D41" s="278" t="n">
        <f aca="false">IFERROR(HLOOKUP(A41,Rango_Admin_Clas,4,FALSE()),"-")</f>
        <v>0</v>
      </c>
      <c r="E41" s="470" t="n">
        <f aca="false" t="array" ref="E41:E41">IFERROR(INDEX(Rango_Admin_Clas_Total,E$2,MATCH($A41,Rango_Admin_Clas_Primera,0)+1),"-")</f>
        <v>0</v>
      </c>
      <c r="F41" s="470" t="n">
        <f aca="false" t="array" ref="F41:F41">IFERROR(INDEX(Rango_Admin_Clas_Total,F$2,MATCH($A41,Rango_Admin_Clas_Primera,0)+1),"-")</f>
        <v>0</v>
      </c>
      <c r="G41" s="470" t="n">
        <f aca="false" t="array" ref="G41:G41">IFERROR(INDEX(Rango_Admin_Clas_Total,G$2,MATCH($A41,Rango_Admin_Clas_Primera,0)+1),"-")</f>
        <v>0</v>
      </c>
      <c r="H41" s="470" t="n">
        <f aca="false" t="array" ref="H41:H41">IFERROR(INDEX(Rango_Admin_Clas_Total,H$2,MATCH($A41,Rango_Admin_Clas_Primera,0)+1),"-")</f>
        <v>0</v>
      </c>
      <c r="I41" s="470" t="n">
        <f aca="false" t="array" ref="I41:I41">IFERROR(INDEX(Rango_Admin_Clas_Total,I$2,MATCH($A41,Rango_Admin_Clas_Primera,0)+1),"-")</f>
        <v>0</v>
      </c>
      <c r="J41" s="470" t="n">
        <f aca="false" t="array" ref="J41:J41">IFERROR(INDEX(Rango_Admin_Clas_Total,J$2,MATCH($A41,Rango_Admin_Clas_Primera,0)+1),"-")</f>
        <v>0</v>
      </c>
      <c r="K41" s="470" t="n">
        <f aca="false" t="array" ref="K41:K41">IFERROR(INDEX(Rango_Admin_Clas_Total,K$2,MATCH($A41,Rango_Admin_Clas_Primera,0)+1),"-")</f>
        <v>0</v>
      </c>
      <c r="L41" s="470" t="n">
        <f aca="false" t="array" ref="L41:L41">IFERROR(INDEX(Rango_Admin_Clas_Total,L$2,MATCH($A41,Rango_Admin_Clas_Primera,0)+1),"-")</f>
        <v>0</v>
      </c>
      <c r="M41" s="470" t="n">
        <f aca="false" t="array" ref="M41:M41">IFERROR(INDEX(Rango_Admin_Clas_Total,M$2,MATCH($A41,Rango_Admin_Clas_Primera,0)+1),"-")</f>
        <v>0</v>
      </c>
      <c r="N41" s="470" t="n">
        <f aca="false" t="array" ref="N41:N41">IFERROR(INDEX(Rango_Admin_Clas_Total,N$2,MATCH($A41,Rango_Admin_Clas_Primera,0)+1),"-")</f>
        <v>0</v>
      </c>
      <c r="O41" s="470" t="n">
        <f aca="false" t="array" ref="O41:O41">IFERROR(INDEX(Rango_Admin_Clas_Total,O$2,MATCH($A41,Rango_Admin_Clas_Primera,0)+1),"-")</f>
        <v>0</v>
      </c>
      <c r="P41" s="470" t="n">
        <f aca="false" t="array" ref="P41:P41">IFERROR(INDEX(Rango_Admin_Clas_Total,P$2,MATCH($A41,Rango_Admin_Clas_Primera,0)+1),"-")</f>
        <v>0</v>
      </c>
      <c r="Q41" s="470" t="n">
        <f aca="false" t="array" ref="Q41:Q41">IFERROR(INDEX(Rango_Admin_Clas_Total,Q$2,MATCH($A41,Rango_Admin_Clas_Primera,0)+1),"-")</f>
        <v>0</v>
      </c>
      <c r="R41" s="470" t="n">
        <f aca="false" t="array" ref="R41:R41">IFERROR(INDEX(Rango_Admin_Clas_Total,R$2,MATCH($A41,Rango_Admin_Clas_Primera,0)+1),"-")</f>
        <v>0</v>
      </c>
      <c r="S41" s="470" t="n">
        <f aca="false" t="array" ref="S41:S41">IFERROR(INDEX(Rango_Admin_Clas_Total,S$2,MATCH($A41,Rango_Admin_Clas_Primera,0)+1),"-")</f>
        <v>0</v>
      </c>
      <c r="T41" s="243"/>
      <c r="U41" s="243"/>
    </row>
    <row r="42" customFormat="false" ht="15" hidden="true" customHeight="false" outlineLevel="0" collapsed="false">
      <c r="A42" s="84" t="n">
        <f aca="false">ROW()-4</f>
        <v>38</v>
      </c>
      <c r="B42" s="50" t="n">
        <f aca="false">IFERROR(HLOOKUP(A42,Rango_Admin_Clas,3,FALSE()),"-")</f>
        <v>19</v>
      </c>
      <c r="C42" s="49" t="str">
        <f aca="false">IFERROR(HLOOKUP(A42,Rango_Admin_Clas,5,FALSE()),"-")</f>
        <v>Pegar Valores Nombre J38</v>
      </c>
      <c r="D42" s="278" t="n">
        <f aca="false">IFERROR(HLOOKUP(A42,Rango_Admin_Clas,4,FALSE()),"-")</f>
        <v>0</v>
      </c>
      <c r="E42" s="470" t="n">
        <f aca="false" t="array" ref="E42:E42">IFERROR(INDEX(Rango_Admin_Clas_Total,E$2,MATCH($A42,Rango_Admin_Clas_Primera,0)+1),"-")</f>
        <v>0</v>
      </c>
      <c r="F42" s="470" t="n">
        <f aca="false" t="array" ref="F42:F42">IFERROR(INDEX(Rango_Admin_Clas_Total,F$2,MATCH($A42,Rango_Admin_Clas_Primera,0)+1),"-")</f>
        <v>0</v>
      </c>
      <c r="G42" s="470" t="n">
        <f aca="false" t="array" ref="G42:G42">IFERROR(INDEX(Rango_Admin_Clas_Total,G$2,MATCH($A42,Rango_Admin_Clas_Primera,0)+1),"-")</f>
        <v>0</v>
      </c>
      <c r="H42" s="470" t="n">
        <f aca="false" t="array" ref="H42:H42">IFERROR(INDEX(Rango_Admin_Clas_Total,H$2,MATCH($A42,Rango_Admin_Clas_Primera,0)+1),"-")</f>
        <v>0</v>
      </c>
      <c r="I42" s="470" t="n">
        <f aca="false" t="array" ref="I42:I42">IFERROR(INDEX(Rango_Admin_Clas_Total,I$2,MATCH($A42,Rango_Admin_Clas_Primera,0)+1),"-")</f>
        <v>0</v>
      </c>
      <c r="J42" s="470" t="n">
        <f aca="false" t="array" ref="J42:J42">IFERROR(INDEX(Rango_Admin_Clas_Total,J$2,MATCH($A42,Rango_Admin_Clas_Primera,0)+1),"-")</f>
        <v>0</v>
      </c>
      <c r="K42" s="470" t="n">
        <f aca="false" t="array" ref="K42:K42">IFERROR(INDEX(Rango_Admin_Clas_Total,K$2,MATCH($A42,Rango_Admin_Clas_Primera,0)+1),"-")</f>
        <v>0</v>
      </c>
      <c r="L42" s="470" t="n">
        <f aca="false" t="array" ref="L42:L42">IFERROR(INDEX(Rango_Admin_Clas_Total,L$2,MATCH($A42,Rango_Admin_Clas_Primera,0)+1),"-")</f>
        <v>0</v>
      </c>
      <c r="M42" s="470" t="n">
        <f aca="false" t="array" ref="M42:M42">IFERROR(INDEX(Rango_Admin_Clas_Total,M$2,MATCH($A42,Rango_Admin_Clas_Primera,0)+1),"-")</f>
        <v>0</v>
      </c>
      <c r="N42" s="470" t="n">
        <f aca="false" t="array" ref="N42:N42">IFERROR(INDEX(Rango_Admin_Clas_Total,N$2,MATCH($A42,Rango_Admin_Clas_Primera,0)+1),"-")</f>
        <v>0</v>
      </c>
      <c r="O42" s="470" t="n">
        <f aca="false" t="array" ref="O42:O42">IFERROR(INDEX(Rango_Admin_Clas_Total,O$2,MATCH($A42,Rango_Admin_Clas_Primera,0)+1),"-")</f>
        <v>0</v>
      </c>
      <c r="P42" s="470" t="n">
        <f aca="false" t="array" ref="P42:P42">IFERROR(INDEX(Rango_Admin_Clas_Total,P$2,MATCH($A42,Rango_Admin_Clas_Primera,0)+1),"-")</f>
        <v>0</v>
      </c>
      <c r="Q42" s="470" t="n">
        <f aca="false" t="array" ref="Q42:Q42">IFERROR(INDEX(Rango_Admin_Clas_Total,Q$2,MATCH($A42,Rango_Admin_Clas_Primera,0)+1),"-")</f>
        <v>0</v>
      </c>
      <c r="R42" s="470" t="n">
        <f aca="false" t="array" ref="R42:R42">IFERROR(INDEX(Rango_Admin_Clas_Total,R$2,MATCH($A42,Rango_Admin_Clas_Primera,0)+1),"-")</f>
        <v>0</v>
      </c>
      <c r="S42" s="470" t="n">
        <f aca="false" t="array" ref="S42:S42">IFERROR(INDEX(Rango_Admin_Clas_Total,S$2,MATCH($A42,Rango_Admin_Clas_Primera,0)+1),"-")</f>
        <v>0</v>
      </c>
      <c r="T42" s="243"/>
      <c r="U42" s="243"/>
    </row>
    <row r="43" customFormat="false" ht="15" hidden="true" customHeight="false" outlineLevel="0" collapsed="false">
      <c r="A43" s="84" t="n">
        <f aca="false">ROW()-4</f>
        <v>39</v>
      </c>
      <c r="B43" s="50" t="n">
        <f aca="false">IFERROR(HLOOKUP(A43,Rango_Admin_Clas,3,FALSE()),"-")</f>
        <v>19</v>
      </c>
      <c r="C43" s="49" t="str">
        <f aca="false">IFERROR(HLOOKUP(A43,Rango_Admin_Clas,5,FALSE()),"-")</f>
        <v>Pegar Valores Nombre J39</v>
      </c>
      <c r="D43" s="278" t="n">
        <f aca="false">IFERROR(HLOOKUP(A43,Rango_Admin_Clas,4,FALSE()),"-")</f>
        <v>0</v>
      </c>
      <c r="E43" s="470" t="n">
        <f aca="false" t="array" ref="E43:E43">IFERROR(INDEX(Rango_Admin_Clas_Total,E$2,MATCH($A43,Rango_Admin_Clas_Primera,0)+1),"-")</f>
        <v>0</v>
      </c>
      <c r="F43" s="470" t="n">
        <f aca="false" t="array" ref="F43:F43">IFERROR(INDEX(Rango_Admin_Clas_Total,F$2,MATCH($A43,Rango_Admin_Clas_Primera,0)+1),"-")</f>
        <v>0</v>
      </c>
      <c r="G43" s="470" t="n">
        <f aca="false" t="array" ref="G43:G43">IFERROR(INDEX(Rango_Admin_Clas_Total,G$2,MATCH($A43,Rango_Admin_Clas_Primera,0)+1),"-")</f>
        <v>0</v>
      </c>
      <c r="H43" s="470" t="n">
        <f aca="false" t="array" ref="H43:H43">IFERROR(INDEX(Rango_Admin_Clas_Total,H$2,MATCH($A43,Rango_Admin_Clas_Primera,0)+1),"-")</f>
        <v>0</v>
      </c>
      <c r="I43" s="470" t="n">
        <f aca="false" t="array" ref="I43:I43">IFERROR(INDEX(Rango_Admin_Clas_Total,I$2,MATCH($A43,Rango_Admin_Clas_Primera,0)+1),"-")</f>
        <v>0</v>
      </c>
      <c r="J43" s="470" t="n">
        <f aca="false" t="array" ref="J43:J43">IFERROR(INDEX(Rango_Admin_Clas_Total,J$2,MATCH($A43,Rango_Admin_Clas_Primera,0)+1),"-")</f>
        <v>0</v>
      </c>
      <c r="K43" s="470" t="n">
        <f aca="false" t="array" ref="K43:K43">IFERROR(INDEX(Rango_Admin_Clas_Total,K$2,MATCH($A43,Rango_Admin_Clas_Primera,0)+1),"-")</f>
        <v>0</v>
      </c>
      <c r="L43" s="470" t="n">
        <f aca="false" t="array" ref="L43:L43">IFERROR(INDEX(Rango_Admin_Clas_Total,L$2,MATCH($A43,Rango_Admin_Clas_Primera,0)+1),"-")</f>
        <v>0</v>
      </c>
      <c r="M43" s="470" t="n">
        <f aca="false" t="array" ref="M43:M43">IFERROR(INDEX(Rango_Admin_Clas_Total,M$2,MATCH($A43,Rango_Admin_Clas_Primera,0)+1),"-")</f>
        <v>0</v>
      </c>
      <c r="N43" s="470" t="n">
        <f aca="false" t="array" ref="N43:N43">IFERROR(INDEX(Rango_Admin_Clas_Total,N$2,MATCH($A43,Rango_Admin_Clas_Primera,0)+1),"-")</f>
        <v>0</v>
      </c>
      <c r="O43" s="470" t="n">
        <f aca="false" t="array" ref="O43:O43">IFERROR(INDEX(Rango_Admin_Clas_Total,O$2,MATCH($A43,Rango_Admin_Clas_Primera,0)+1),"-")</f>
        <v>0</v>
      </c>
      <c r="P43" s="470" t="n">
        <f aca="false" t="array" ref="P43:P43">IFERROR(INDEX(Rango_Admin_Clas_Total,P$2,MATCH($A43,Rango_Admin_Clas_Primera,0)+1),"-")</f>
        <v>0</v>
      </c>
      <c r="Q43" s="470" t="n">
        <f aca="false" t="array" ref="Q43:Q43">IFERROR(INDEX(Rango_Admin_Clas_Total,Q$2,MATCH($A43,Rango_Admin_Clas_Primera,0)+1),"-")</f>
        <v>0</v>
      </c>
      <c r="R43" s="470" t="n">
        <f aca="false" t="array" ref="R43:R43">IFERROR(INDEX(Rango_Admin_Clas_Total,R$2,MATCH($A43,Rango_Admin_Clas_Primera,0)+1),"-")</f>
        <v>0</v>
      </c>
      <c r="S43" s="470" t="n">
        <f aca="false" t="array" ref="S43:S43">IFERROR(INDEX(Rango_Admin_Clas_Total,S$2,MATCH($A43,Rango_Admin_Clas_Primera,0)+1),"-")</f>
        <v>0</v>
      </c>
      <c r="T43" s="243"/>
      <c r="U43" s="243"/>
    </row>
    <row r="44" customFormat="false" ht="15" hidden="true" customHeight="false" outlineLevel="0" collapsed="false">
      <c r="A44" s="84" t="n">
        <f aca="false">ROW()-4</f>
        <v>40</v>
      </c>
      <c r="B44" s="50" t="n">
        <f aca="false">IFERROR(HLOOKUP(A44,Rango_Admin_Clas,3,FALSE()),"-")</f>
        <v>19</v>
      </c>
      <c r="C44" s="49" t="str">
        <f aca="false">IFERROR(HLOOKUP(A44,Rango_Admin_Clas,5,FALSE()),"-")</f>
        <v>Pegar Valores Nombre J40</v>
      </c>
      <c r="D44" s="278" t="n">
        <f aca="false">IFERROR(HLOOKUP(A44,Rango_Admin_Clas,4,FALSE()),"-")</f>
        <v>0</v>
      </c>
      <c r="E44" s="470" t="n">
        <f aca="false" t="array" ref="E44:E44">IFERROR(INDEX(Rango_Admin_Clas_Total,E$2,MATCH($A44,Rango_Admin_Clas_Primera,0)+1),"-")</f>
        <v>0</v>
      </c>
      <c r="F44" s="470" t="n">
        <f aca="false" t="array" ref="F44:F44">IFERROR(INDEX(Rango_Admin_Clas_Total,F$2,MATCH($A44,Rango_Admin_Clas_Primera,0)+1),"-")</f>
        <v>0</v>
      </c>
      <c r="G44" s="470" t="n">
        <f aca="false" t="array" ref="G44:G44">IFERROR(INDEX(Rango_Admin_Clas_Total,G$2,MATCH($A44,Rango_Admin_Clas_Primera,0)+1),"-")</f>
        <v>0</v>
      </c>
      <c r="H44" s="470" t="n">
        <f aca="false" t="array" ref="H44:H44">IFERROR(INDEX(Rango_Admin_Clas_Total,H$2,MATCH($A44,Rango_Admin_Clas_Primera,0)+1),"-")</f>
        <v>0</v>
      </c>
      <c r="I44" s="470" t="n">
        <f aca="false" t="array" ref="I44:I44">IFERROR(INDEX(Rango_Admin_Clas_Total,I$2,MATCH($A44,Rango_Admin_Clas_Primera,0)+1),"-")</f>
        <v>0</v>
      </c>
      <c r="J44" s="470" t="n">
        <f aca="false" t="array" ref="J44:J44">IFERROR(INDEX(Rango_Admin_Clas_Total,J$2,MATCH($A44,Rango_Admin_Clas_Primera,0)+1),"-")</f>
        <v>0</v>
      </c>
      <c r="K44" s="470" t="n">
        <f aca="false" t="array" ref="K44:K44">IFERROR(INDEX(Rango_Admin_Clas_Total,K$2,MATCH($A44,Rango_Admin_Clas_Primera,0)+1),"-")</f>
        <v>0</v>
      </c>
      <c r="L44" s="470" t="n">
        <f aca="false" t="array" ref="L44:L44">IFERROR(INDEX(Rango_Admin_Clas_Total,L$2,MATCH($A44,Rango_Admin_Clas_Primera,0)+1),"-")</f>
        <v>0</v>
      </c>
      <c r="M44" s="470" t="n">
        <f aca="false" t="array" ref="M44:M44">IFERROR(INDEX(Rango_Admin_Clas_Total,M$2,MATCH($A44,Rango_Admin_Clas_Primera,0)+1),"-")</f>
        <v>0</v>
      </c>
      <c r="N44" s="470" t="n">
        <f aca="false" t="array" ref="N44:N44">IFERROR(INDEX(Rango_Admin_Clas_Total,N$2,MATCH($A44,Rango_Admin_Clas_Primera,0)+1),"-")</f>
        <v>0</v>
      </c>
      <c r="O44" s="470" t="n">
        <f aca="false" t="array" ref="O44:O44">IFERROR(INDEX(Rango_Admin_Clas_Total,O$2,MATCH($A44,Rango_Admin_Clas_Primera,0)+1),"-")</f>
        <v>0</v>
      </c>
      <c r="P44" s="470" t="n">
        <f aca="false" t="array" ref="P44:P44">IFERROR(INDEX(Rango_Admin_Clas_Total,P$2,MATCH($A44,Rango_Admin_Clas_Primera,0)+1),"-")</f>
        <v>0</v>
      </c>
      <c r="Q44" s="470" t="n">
        <f aca="false" t="array" ref="Q44:Q44">IFERROR(INDEX(Rango_Admin_Clas_Total,Q$2,MATCH($A44,Rango_Admin_Clas_Primera,0)+1),"-")</f>
        <v>0</v>
      </c>
      <c r="R44" s="470" t="n">
        <f aca="false" t="array" ref="R44:R44">IFERROR(INDEX(Rango_Admin_Clas_Total,R$2,MATCH($A44,Rango_Admin_Clas_Primera,0)+1),"-")</f>
        <v>0</v>
      </c>
      <c r="S44" s="470" t="n">
        <f aca="false" t="array" ref="S44:S44">IFERROR(INDEX(Rango_Admin_Clas_Total,S$2,MATCH($A44,Rango_Admin_Clas_Primera,0)+1),"-")</f>
        <v>0</v>
      </c>
      <c r="T44" s="243"/>
      <c r="U44" s="243"/>
    </row>
    <row r="45" customFormat="false" ht="15" hidden="false" customHeight="false" outlineLevel="0" collapsed="false">
      <c r="A45" s="462"/>
      <c r="B45" s="243"/>
      <c r="C45" s="243"/>
      <c r="D45" s="243"/>
      <c r="E45" s="243"/>
      <c r="F45" s="243"/>
      <c r="G45" s="243"/>
      <c r="H45" s="243"/>
      <c r="I45" s="243"/>
      <c r="J45" s="243"/>
      <c r="K45" s="243"/>
      <c r="L45" s="243"/>
      <c r="M45" s="243"/>
      <c r="N45" s="243"/>
      <c r="O45" s="243"/>
      <c r="P45" s="243"/>
      <c r="Q45" s="243"/>
      <c r="R45" s="243"/>
      <c r="S45" s="243"/>
      <c r="T45" s="243"/>
      <c r="U45" s="243"/>
    </row>
    <row r="46" customFormat="false" ht="15" hidden="false" customHeight="false" outlineLevel="0" collapsed="false">
      <c r="A46" s="462"/>
      <c r="B46" s="243"/>
      <c r="C46" s="243"/>
      <c r="D46" s="243"/>
      <c r="E46" s="243"/>
      <c r="F46" s="243"/>
      <c r="G46" s="243"/>
      <c r="H46" s="243"/>
      <c r="I46" s="243"/>
      <c r="J46" s="243"/>
      <c r="K46" s="243"/>
      <c r="L46" s="243"/>
      <c r="M46" s="243"/>
      <c r="N46" s="243"/>
      <c r="O46" s="243"/>
      <c r="P46" s="243"/>
      <c r="Q46" s="243"/>
      <c r="R46" s="243"/>
      <c r="S46" s="243"/>
      <c r="T46" s="243"/>
      <c r="U46" s="243"/>
    </row>
    <row r="47" customFormat="false" ht="15" hidden="false" customHeight="false" outlineLevel="0" collapsed="false">
      <c r="A47" s="462"/>
      <c r="B47" s="243"/>
      <c r="C47" s="243"/>
      <c r="D47" s="243"/>
      <c r="E47" s="243"/>
      <c r="F47" s="243"/>
      <c r="G47" s="243"/>
      <c r="H47" s="243"/>
      <c r="I47" s="243"/>
      <c r="J47" s="243"/>
      <c r="K47" s="243"/>
      <c r="L47" s="243"/>
      <c r="M47" s="243"/>
      <c r="N47" s="243"/>
      <c r="O47" s="243"/>
      <c r="P47" s="243"/>
      <c r="Q47" s="243"/>
      <c r="R47" s="243"/>
      <c r="S47" s="243"/>
      <c r="T47" s="243"/>
      <c r="U47" s="243"/>
    </row>
    <row r="48" customFormat="false" ht="15" hidden="false" customHeight="false" outlineLevel="0" collapsed="false">
      <c r="A48" s="462"/>
      <c r="B48" s="243"/>
      <c r="C48" s="243"/>
      <c r="D48" s="243"/>
      <c r="E48" s="243"/>
      <c r="F48" s="243"/>
      <c r="G48" s="243"/>
      <c r="H48" s="243"/>
      <c r="I48" s="243"/>
      <c r="J48" s="243"/>
      <c r="K48" s="243"/>
      <c r="L48" s="243"/>
      <c r="M48" s="243"/>
      <c r="N48" s="243"/>
      <c r="O48" s="243"/>
      <c r="P48" s="243"/>
      <c r="Q48" s="243"/>
      <c r="R48" s="243"/>
      <c r="S48" s="243"/>
      <c r="T48" s="243"/>
      <c r="U48" s="243"/>
    </row>
    <row r="49" customFormat="false" ht="15" hidden="false" customHeight="false" outlineLevel="0" collapsed="false">
      <c r="A49" s="462"/>
      <c r="B49" s="243"/>
      <c r="C49" s="243"/>
      <c r="D49" s="243"/>
      <c r="E49" s="243"/>
      <c r="F49" s="243"/>
      <c r="G49" s="243"/>
      <c r="H49" s="243"/>
      <c r="I49" s="243"/>
      <c r="J49" s="243"/>
      <c r="K49" s="243"/>
      <c r="L49" s="243"/>
      <c r="M49" s="243"/>
      <c r="N49" s="243"/>
      <c r="O49" s="243"/>
      <c r="P49" s="243"/>
      <c r="Q49" s="243"/>
      <c r="R49" s="243"/>
      <c r="S49" s="243"/>
      <c r="T49" s="243"/>
      <c r="U49" s="243"/>
    </row>
    <row r="50" customFormat="false" ht="15" hidden="false" customHeight="false" outlineLevel="0" collapsed="false">
      <c r="A50" s="462"/>
      <c r="B50" s="243"/>
      <c r="C50" s="243"/>
      <c r="D50" s="243"/>
      <c r="E50" s="243"/>
      <c r="F50" s="243"/>
      <c r="G50" s="243"/>
      <c r="H50" s="243"/>
      <c r="I50" s="243"/>
      <c r="J50" s="243"/>
      <c r="K50" s="243"/>
      <c r="L50" s="243"/>
      <c r="M50" s="243"/>
      <c r="N50" s="243"/>
      <c r="O50" s="243"/>
      <c r="P50" s="243"/>
      <c r="Q50" s="243"/>
      <c r="R50" s="243"/>
      <c r="S50" s="243"/>
      <c r="T50" s="243"/>
      <c r="U50" s="243"/>
    </row>
  </sheetData>
  <mergeCells count="1">
    <mergeCell ref="B1:S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expression" priority="2" id="{A959DEBB-EA8F-4A22-9F20-41B39FBDC393}">
            <xm:f>AND((INDEX(ADMIN!$5:$5,1,ADMIN!$D$5*3+18)&gt;=ROW()-4),MOD(ROW(),2)=1)</xm:f>
            <x14:dxf>
              <font>
                <color rgb="FF1B4066"/>
              </font>
              <fill>
                <patternFill>
                  <bgColor theme="0" tint="-0.15"/>
                </patternFill>
              </fill>
            </x14:dxf>
          </x14:cfRule>
          <x14:cfRule type="expression" priority="3" id="{A4702427-F082-461A-91F6-7F5F5F78A778}">
            <xm:f>AND((INDEX(ADMIN!$5:$5,1,ADMIN!$D$5*3+18)&gt;=ROW()-4),MOD(ROW(),2)=0)</xm:f>
            <x14:dxf>
              <font>
                <color rgb="FF1B4066"/>
              </font>
              <fill>
                <patternFill>
                  <bgColor theme="0"/>
                </patternFill>
              </fill>
            </x14:dxf>
          </x14:cfRule>
          <xm:sqref>B5:S44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47"/>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selection pane="topLeft" activeCell="F22" activeCellId="0" sqref="F22"/>
    </sheetView>
  </sheetViews>
  <sheetFormatPr defaultColWidth="10.859375" defaultRowHeight="15" customHeight="true" zeroHeight="false" outlineLevelRow="0" outlineLevelCol="0"/>
  <cols>
    <col collapsed="false" customWidth="true" hidden="true" outlineLevel="0" max="1" min="1" style="29" width="27.29"/>
    <col collapsed="false" customWidth="true" hidden="true" outlineLevel="0" max="2" min="2" style="29" width="38"/>
    <col collapsed="false" customWidth="false" hidden="true" outlineLevel="0" max="3" min="3" style="29" width="10.85"/>
    <col collapsed="false" customWidth="true" hidden="true" outlineLevel="0" max="4" min="4" style="29" width="6.57"/>
    <col collapsed="false" customWidth="true" hidden="true" outlineLevel="0" max="5" min="5" style="29" width="4"/>
    <col collapsed="false" customWidth="true" hidden="false" outlineLevel="0" max="6" min="6" style="37" width="25.14"/>
    <col collapsed="false" customWidth="true" hidden="false" outlineLevel="0" max="38" min="7" style="37" width="25.85"/>
    <col collapsed="false" customWidth="false" hidden="false" outlineLevel="0" max="41" min="39" style="37" width="10.85"/>
    <col collapsed="false" customWidth="false" hidden="true" outlineLevel="0" max="16384" min="42" style="37" width="10.85"/>
  </cols>
  <sheetData>
    <row r="1" customFormat="false" ht="39.75" hidden="false" customHeight="true" outlineLevel="0" collapsed="false">
      <c r="E1" s="331"/>
      <c r="F1" s="247"/>
      <c r="G1" s="471" t="str">
        <f aca="false">Idiomas!D474</f>
        <v>Selecciona día:</v>
      </c>
      <c r="H1" s="472" t="n">
        <v>46188</v>
      </c>
      <c r="I1" s="243"/>
      <c r="J1" s="84" t="n">
        <f aca="false">VLOOKUP($H$1,Equipos!$Q$2:$R$37,2,0)</f>
        <v>5</v>
      </c>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row>
    <row r="2" customFormat="false" ht="15" hidden="true" customHeight="false" outlineLevel="0" collapsed="false">
      <c r="B2" s="29" t="str">
        <f aca="false" t="array" ref="B2:B2">IFERROR(IFERROR(INDEX(ADMIN!$K$6:$K$258,SMALL(IF($J$1=ADMIN!$G$6:$G$258,ROW(ADMIN!$K$6:$K$258)-MIN(ROW(ADMIN!$G$6:$G$258))+1,""),ROW()-3)),"")&amp;CHAR(10)&amp;IF(INDEX(ADMIN!$M$6:$M$258,SMALL(IF($J$1=ADMIN!$G$6:$G$258,ROW(ADMIN!$M$6:$M$258)-MIN(ROW(ADMIN!$G$6:$G$258))+1,""),ROW()-3))="0|-",""," ("&amp;INDEX(ADMIN!$M$6:$M$258,SMALL(IF($J$1=ADMIN!$G$6:$G$258,ROW(ADMIN!$M$6:$M$258)-MIN(ROW(ADMIN!$G$6:$G$258))+1,""),ROW()-3))&amp;")"),"")</f>
        <v/>
      </c>
      <c r="E2" s="436"/>
      <c r="F2" s="243"/>
      <c r="G2" s="84" t="str">
        <f aca="false" t="array" ref="G2:AL2">TRANSPOSE($A$4:$A$35)</f>
        <v>Costa de Marfil-Ecuador</v>
      </c>
      <c r="H2" s="84" t="str">
        <v>Países Bajos-Japón</v>
      </c>
      <c r="I2" s="84" t="str">
        <v>Suecia-Túnez</v>
      </c>
      <c r="J2" s="84" t="str">
        <v>Bélgica-Egipto</v>
      </c>
      <c r="K2" s="84" t="str">
        <v>España-Cabo Verde</v>
      </c>
      <c r="L2" s="84" t="str">
        <v/>
      </c>
      <c r="M2" s="84" t="str">
        <v/>
      </c>
      <c r="N2" s="84" t="str">
        <v/>
      </c>
      <c r="O2" s="84" t="str">
        <v/>
      </c>
      <c r="P2" s="84" t="str">
        <v/>
      </c>
      <c r="Q2" s="84" t="str">
        <v/>
      </c>
      <c r="R2" s="84" t="str">
        <v/>
      </c>
      <c r="S2" s="84" t="str">
        <v/>
      </c>
      <c r="T2" s="84" t="str">
        <v/>
      </c>
      <c r="U2" s="84" t="str">
        <v/>
      </c>
      <c r="V2" s="84" t="str">
        <v/>
      </c>
      <c r="W2" s="84" t="str">
        <v/>
      </c>
      <c r="X2" s="84" t="str">
        <v/>
      </c>
      <c r="Y2" s="84" t="str">
        <v/>
      </c>
      <c r="Z2" s="84" t="str">
        <v/>
      </c>
      <c r="AA2" s="84" t="str">
        <v/>
      </c>
      <c r="AB2" s="84" t="str">
        <v/>
      </c>
      <c r="AC2" s="84" t="str">
        <v/>
      </c>
      <c r="AD2" s="84" t="str">
        <v/>
      </c>
      <c r="AE2" s="84" t="str">
        <v/>
      </c>
      <c r="AF2" s="84" t="str">
        <v/>
      </c>
      <c r="AG2" s="84" t="str">
        <v/>
      </c>
      <c r="AH2" s="84" t="str">
        <v/>
      </c>
      <c r="AI2" s="84" t="str">
        <v/>
      </c>
      <c r="AJ2" s="84" t="str">
        <v/>
      </c>
      <c r="AK2" s="84" t="str">
        <v/>
      </c>
      <c r="AL2" s="84" t="str">
        <v/>
      </c>
      <c r="AM2" s="243"/>
      <c r="AN2" s="243"/>
      <c r="AO2" s="243"/>
    </row>
    <row r="3" customFormat="false" ht="49.5" hidden="false" customHeight="true" outlineLevel="0" collapsed="false">
      <c r="E3" s="436"/>
      <c r="F3" s="473" t="str">
        <f aca="false">Idiomas!D475</f>
        <v>Nombre</v>
      </c>
      <c r="G3" s="473" t="str">
        <f aca="false" t="array" ref="G3:AL3">TRANSPOSE($B$4:$B$35)</f>
        <v>Costa de Marfil-Ecuador
 (1|1-0)</v>
      </c>
      <c r="H3" s="473" t="str">
        <v>Países Bajos-Japón
 (X|2-2)</v>
      </c>
      <c r="I3" s="473" t="str">
        <v>Suecia-Túnez
 (1|5-1)</v>
      </c>
      <c r="J3" s="473" t="str">
        <v>Bélgica-Egipto
</v>
      </c>
      <c r="K3" s="473" t="str">
        <v>España-Cabo Verde
</v>
      </c>
      <c r="L3" s="473" t="str">
        <v>
</v>
      </c>
      <c r="M3" s="473" t="str">
        <v>
</v>
      </c>
      <c r="N3" s="473" t="str">
        <v>
</v>
      </c>
      <c r="O3" s="473" t="str">
        <v>
</v>
      </c>
      <c r="P3" s="473" t="str">
        <v>
</v>
      </c>
      <c r="Q3" s="473" t="str">
        <v>
</v>
      </c>
      <c r="R3" s="473" t="str">
        <v>
</v>
      </c>
      <c r="S3" s="473" t="str">
        <v>
</v>
      </c>
      <c r="T3" s="473" t="str">
        <v>
</v>
      </c>
      <c r="U3" s="473" t="str">
        <v>
</v>
      </c>
      <c r="V3" s="473" t="str">
        <v>
</v>
      </c>
      <c r="W3" s="473" t="str">
        <v>
</v>
      </c>
      <c r="X3" s="473" t="str">
        <v>
</v>
      </c>
      <c r="Y3" s="473" t="str">
        <v>
</v>
      </c>
      <c r="Z3" s="473" t="str">
        <v>
</v>
      </c>
      <c r="AA3" s="473" t="str">
        <v>
</v>
      </c>
      <c r="AB3" s="473" t="str">
        <v>
</v>
      </c>
      <c r="AC3" s="473" t="str">
        <v>
</v>
      </c>
      <c r="AD3" s="473" t="str">
        <v>
</v>
      </c>
      <c r="AE3" s="473" t="str">
        <v>
</v>
      </c>
      <c r="AF3" s="473" t="str">
        <v>
</v>
      </c>
      <c r="AG3" s="473" t="str">
        <v>
</v>
      </c>
      <c r="AH3" s="473" t="str">
        <v>
</v>
      </c>
      <c r="AI3" s="473" t="str">
        <v>
</v>
      </c>
      <c r="AJ3" s="473" t="str">
        <v>
</v>
      </c>
      <c r="AK3" s="473" t="str">
        <v>
</v>
      </c>
      <c r="AL3" s="473" t="str">
        <v>
</v>
      </c>
      <c r="AM3" s="243"/>
      <c r="AN3" s="243"/>
      <c r="AO3" s="243"/>
    </row>
    <row r="4" customFormat="false" ht="23.85" hidden="false" customHeight="false" outlineLevel="0" collapsed="false">
      <c r="A4" s="29" t="str">
        <f aca="false" t="array" ref="A4:A4">IFERROR(INDEX(ADMIN!$K$6:$K$258,SMALL(IF(ADMIN!$G$6:$G$258=$J$1,ROW(ADMIN!$G$6:$G$258)-ROW(ADMIN!$G$6)+1),ROWS($A$1:A1))),"")</f>
        <v>Costa de Marfil-Ecuador</v>
      </c>
      <c r="B4" s="474" t="str">
        <f aca="false">A4&amp;CHAR(10)&amp;C4</f>
        <v>Costa de Marfil-Ecuador
 (1|1-0)</v>
      </c>
      <c r="C4" s="29" t="str">
        <f aca="false" t="array" ref="C4:C4">IFERROR(IF(INDEX(ADMIN!$M$6:$M$258,SMALL(IF(ADMIN!$G$6:$G$258=$J$1,ROW(ADMIN!$G$6:$G$258)-ROW(ADMIN!$G$6)+1),ROWS($A$1:A1)))="-",""," ("&amp;INDEX(ADMIN!$M$6:$M$258,SMALL(IF(ADMIN!$G$6:$G$258=$J$1,ROW(ADMIN!$G$6:$G$258)-ROW(ADMIN!$G$6)+1),ROWS($A$1:A1)))&amp;")"),"")</f>
        <v> (1|1-0)</v>
      </c>
      <c r="D4" s="29" t="str">
        <f aca="false" t="array" ref="D4:D4">IFERROR(IF($J$1&gt;=20,INDEX(ADMIN!$C$6:$C$258,SMALL(IF(ADMIN!$G$6:$G$258=$J$1,ROW(ADMIN!$G$6:$G$258)-ROW(ADMIN!$G$6)+1),ROWS($D$1:D1))),""),"")</f>
        <v/>
      </c>
      <c r="E4" s="436" t="n">
        <v>9</v>
      </c>
      <c r="F4" s="475" t="str">
        <f aca="false" t="array" ref="F4:F4">IFERROR(INDEX(Rango_Admin_DailyPred_Primera,1,E4),"-")</f>
        <v>GORKA</v>
      </c>
      <c r="G4" s="161" t="str">
        <f aca="false">IFERROR(VLOOKUP(G$2,Rango_Admin_DailyPred,MATCH($F4,Rango_Admin_DailyPred_Primera,0),0),"-")</f>
        <v>1|2-0</v>
      </c>
      <c r="H4" s="161" t="str">
        <f aca="false">IFERROR(VLOOKUP(H$2,Rango_Admin_DailyPred,MATCH($F4,Rango_Admin_DailyPred_Primera,0),0),"-")</f>
        <v>1|3-1</v>
      </c>
      <c r="I4" s="161" t="str">
        <f aca="false">IFERROR(VLOOKUP(I$2,Rango_Admin_DailyPred,MATCH($F4,Rango_Admin_DailyPred_Primera,0),0),"-")</f>
        <v>1|2-0</v>
      </c>
      <c r="J4" s="161" t="str">
        <f aca="false">IFERROR(VLOOKUP(J$2,Rango_Admin_DailyPred,MATCH($F4,Rango_Admin_DailyPred_Primera,0),0),"-")</f>
        <v>X|1-1</v>
      </c>
      <c r="K4" s="161" t="str">
        <f aca="false">IFERROR(VLOOKUP(K$2,Rango_Admin_DailyPred,MATCH($F4,Rango_Admin_DailyPred_Primera,0),0),"-")</f>
        <v>1|4-0</v>
      </c>
      <c r="L4" s="161" t="str">
        <f aca="false">IFERROR(VLOOKUP(L$2,Rango_Admin_DailyPred,MATCH($F4,Rango_Admin_DailyPred_Primera,0),0),"-")</f>
        <v>-</v>
      </c>
      <c r="M4" s="161" t="str">
        <f aca="false">IFERROR(VLOOKUP(M$2,Rango_Admin_DailyPred,MATCH($F4,Rango_Admin_DailyPred_Primera,0),0),"-")</f>
        <v>-</v>
      </c>
      <c r="N4" s="161" t="str">
        <f aca="false">IFERROR(VLOOKUP(N$2,Rango_Admin_DailyPred,MATCH($F4,Rango_Admin_DailyPred_Primera,0),0),"-")</f>
        <v>-</v>
      </c>
      <c r="O4" s="161" t="str">
        <f aca="false">IFERROR(VLOOKUP(O$2,Rango_Admin_DailyPred,MATCH($F4,Rango_Admin_DailyPred_Primera,0),0),"-")</f>
        <v>-</v>
      </c>
      <c r="P4" s="161" t="str">
        <f aca="false">IFERROR(VLOOKUP(P$2,Rango_Admin_DailyPred,MATCH($F4,Rango_Admin_DailyPred_Primera,0),0),"-")</f>
        <v>-</v>
      </c>
      <c r="Q4" s="161" t="str">
        <f aca="false">IFERROR(VLOOKUP(Q$2,Rango_Admin_DailyPred,MATCH($F4,Rango_Admin_DailyPred_Primera,0),0),"-")</f>
        <v>-</v>
      </c>
      <c r="R4" s="161" t="str">
        <f aca="false">IFERROR(VLOOKUP(R$2,Rango_Admin_DailyPred,MATCH($F4,Rango_Admin_DailyPred_Primera,0),0),"-")</f>
        <v>-</v>
      </c>
      <c r="S4" s="161" t="str">
        <f aca="false">IFERROR(VLOOKUP(S$2,Rango_Admin_DailyPred,MATCH($F4,Rango_Admin_DailyPred_Primera,0),0),"-")</f>
        <v>-</v>
      </c>
      <c r="T4" s="161" t="str">
        <f aca="false">IFERROR(VLOOKUP(T$2,Rango_Admin_DailyPred,MATCH($F4,Rango_Admin_DailyPred_Primera,0),0),"-")</f>
        <v>-</v>
      </c>
      <c r="U4" s="161" t="str">
        <f aca="false">IFERROR(VLOOKUP(U$2,Rango_Admin_DailyPred,MATCH($F4,Rango_Admin_DailyPred_Primera,0),0),"-")</f>
        <v>-</v>
      </c>
      <c r="V4" s="161" t="str">
        <f aca="false">IFERROR(VLOOKUP(V$2,Rango_Admin_DailyPred,MATCH($F4,Rango_Admin_DailyPred_Primera,0),0),"-")</f>
        <v>-</v>
      </c>
      <c r="W4" s="161" t="str">
        <f aca="false">IFERROR(VLOOKUP(W$2,Rango_Admin_DailyPred,MATCH($F4,Rango_Admin_DailyPred_Primera,0),0),"-")</f>
        <v>-</v>
      </c>
      <c r="X4" s="161" t="str">
        <f aca="false">IFERROR(VLOOKUP(X$2,Rango_Admin_DailyPred,MATCH($F4,Rango_Admin_DailyPred_Primera,0),0),"-")</f>
        <v>-</v>
      </c>
      <c r="Y4" s="161" t="str">
        <f aca="false">IFERROR(VLOOKUP(Y$2,Rango_Admin_DailyPred,MATCH($F4,Rango_Admin_DailyPred_Primera,0),0),"-")</f>
        <v>-</v>
      </c>
      <c r="Z4" s="161" t="str">
        <f aca="false">IFERROR(VLOOKUP(Z$2,Rango_Admin_DailyPred,MATCH($F4,Rango_Admin_DailyPred_Primera,0),0),"-")</f>
        <v>-</v>
      </c>
      <c r="AA4" s="161" t="str">
        <f aca="false">IFERROR(VLOOKUP(AA$2,Rango_Admin_DailyPred,MATCH($F4,Rango_Admin_DailyPred_Primera,0),0),"-")</f>
        <v>-</v>
      </c>
      <c r="AB4" s="161" t="str">
        <f aca="false">IFERROR(VLOOKUP(AB$2,Rango_Admin_DailyPred,MATCH($F4,Rango_Admin_DailyPred_Primera,0),0),"-")</f>
        <v>-</v>
      </c>
      <c r="AC4" s="161" t="str">
        <f aca="false">IFERROR(VLOOKUP(AC$2,Rango_Admin_DailyPred,MATCH($F4,Rango_Admin_DailyPred_Primera,0),0),"-")</f>
        <v>-</v>
      </c>
      <c r="AD4" s="161" t="str">
        <f aca="false">IFERROR(VLOOKUP(AD$2,Rango_Admin_DailyPred,MATCH($F4,Rango_Admin_DailyPred_Primera,0),0),"-")</f>
        <v>-</v>
      </c>
      <c r="AE4" s="161" t="str">
        <f aca="false">IFERROR(VLOOKUP(AE$2,Rango_Admin_DailyPred,MATCH($F4,Rango_Admin_DailyPred_Primera,0),0),"-")</f>
        <v>-</v>
      </c>
      <c r="AF4" s="161" t="str">
        <f aca="false">IFERROR(VLOOKUP(AF$2,Rango_Admin_DailyPred,MATCH($F4,Rango_Admin_DailyPred_Primera,0),0),"-")</f>
        <v>-</v>
      </c>
      <c r="AG4" s="161" t="str">
        <f aca="false">IFERROR(VLOOKUP(AG$2,Rango_Admin_DailyPred,MATCH($F4,Rango_Admin_DailyPred_Primera,0),0),"-")</f>
        <v>-</v>
      </c>
      <c r="AH4" s="161" t="str">
        <f aca="false">IFERROR(VLOOKUP(AH$2,Rango_Admin_DailyPred,MATCH($F4,Rango_Admin_DailyPred_Primera,0),0),"-")</f>
        <v>-</v>
      </c>
      <c r="AI4" s="161" t="str">
        <f aca="false">IFERROR(VLOOKUP(AI$2,Rango_Admin_DailyPred,MATCH($F4,Rango_Admin_DailyPred_Primera,0),0),"-")</f>
        <v>-</v>
      </c>
      <c r="AJ4" s="161" t="str">
        <f aca="false">IFERROR(VLOOKUP(AJ$2,Rango_Admin_DailyPred,MATCH($F4,Rango_Admin_DailyPred_Primera,0),0),"-")</f>
        <v>-</v>
      </c>
      <c r="AK4" s="161" t="str">
        <f aca="false">IFERROR(VLOOKUP(AK$2,Rango_Admin_DailyPred,MATCH($F4,Rango_Admin_DailyPred_Primera,0),0),"-")</f>
        <v>-</v>
      </c>
      <c r="AL4" s="161" t="str">
        <f aca="false">IFERROR(VLOOKUP(AL$2,Rango_Admin_DailyPred,MATCH($F4,Rango_Admin_DailyPred_Primera,0),0),"-")</f>
        <v>-</v>
      </c>
      <c r="AM4" s="243"/>
      <c r="AN4" s="243"/>
      <c r="AO4" s="243"/>
    </row>
    <row r="5" customFormat="false" ht="23.85" hidden="false" customHeight="false" outlineLevel="0" collapsed="false">
      <c r="A5" s="29" t="str">
        <f aca="false" t="array" ref="A5:A5">IFERROR(INDEX(ADMIN!$K$6:$K$258,SMALL(IF(ADMIN!$G$6:$G$258=$J$1,ROW(ADMIN!$G$6:$G$258)-ROW(ADMIN!$G$6)+1),ROWS($A$1:A2))),"")</f>
        <v>Países Bajos-Japón</v>
      </c>
      <c r="B5" s="474" t="str">
        <f aca="false">A5&amp;CHAR(10)&amp;C5</f>
        <v>Países Bajos-Japón
 (X|2-2)</v>
      </c>
      <c r="C5" s="29" t="str">
        <f aca="false" t="array" ref="C5:C5">IFERROR(IF(INDEX(ADMIN!$M$6:$M$258,SMALL(IF(ADMIN!$G$6:$G$258=$J$1,ROW(ADMIN!$G$6:$G$258)-ROW(ADMIN!$G$6)+1),ROWS($A$1:A2)))="-", "", " ("&amp;INDEX(ADMIN!$M$6:$M$258,SMALL(IF(ADMIN!$G$6:$G$258=$J$1,ROW(ADMIN!$G$6:$G$258)-ROW(ADMIN!$G$6)+1),ROWS($A$1:A2)))&amp;")"),"")</f>
        <v> (X|2-2)</v>
      </c>
      <c r="D5" s="29" t="str">
        <f aca="false" t="array" ref="D5:D5">IFERROR(IF($J$1&gt;=20,INDEX(ADMIN!$C$6:$C$258,SMALL(IF(ADMIN!$G$6:$G$258=$J$1,ROW(ADMIN!$G$6:$G$258)-ROW(ADMIN!$G$6)+1),ROWS($D$1:D2))),""),"")</f>
        <v/>
      </c>
      <c r="E5" s="436" t="n">
        <f aca="false">+E4+3</f>
        <v>12</v>
      </c>
      <c r="F5" s="475" t="str">
        <f aca="false" t="array" ref="F5:F5">IFERROR(INDEX(Rango_Admin_DailyPred_Primera,1,E5),"-")</f>
        <v>NOVE</v>
      </c>
      <c r="G5" s="161" t="str">
        <f aca="false">IFERROR(VLOOKUP(G$2,Rango_Admin_DailyPred,MATCH($F5,Rango_Admin_DailyPred_Primera,0),0),"-")</f>
        <v>2|1-2</v>
      </c>
      <c r="H5" s="161" t="str">
        <f aca="false">IFERROR(VLOOKUP(H$2,Rango_Admin_DailyPred,MATCH($F5,Rango_Admin_DailyPred_Primera,0),0),"-")</f>
        <v>X|1-1</v>
      </c>
      <c r="I5" s="161" t="str">
        <f aca="false">IFERROR(VLOOKUP(I$2,Rango_Admin_DailyPred,MATCH($F5,Rango_Admin_DailyPred_Primera,0),0),"-")</f>
        <v>1|2-1</v>
      </c>
      <c r="J5" s="161" t="str">
        <f aca="false">IFERROR(VLOOKUP(J$2,Rango_Admin_DailyPred,MATCH($F5,Rango_Admin_DailyPred_Primera,0),0),"-")</f>
        <v>1|2-1</v>
      </c>
      <c r="K5" s="161" t="str">
        <f aca="false">IFERROR(VLOOKUP(K$2,Rango_Admin_DailyPred,MATCH($F5,Rango_Admin_DailyPred_Primera,0),0),"-")</f>
        <v>1|3-0</v>
      </c>
      <c r="L5" s="161" t="str">
        <f aca="false">IFERROR(VLOOKUP(L$2,Rango_Admin_DailyPred,MATCH($F5,Rango_Admin_DailyPred_Primera,0),0),"-")</f>
        <v>-</v>
      </c>
      <c r="M5" s="161" t="str">
        <f aca="false">IFERROR(VLOOKUP(M$2,Rango_Admin_DailyPred,MATCH($F5,Rango_Admin_DailyPred_Primera,0),0),"-")</f>
        <v>-</v>
      </c>
      <c r="N5" s="161" t="str">
        <f aca="false">IFERROR(VLOOKUP(N$2,Rango_Admin_DailyPred,MATCH($F5,Rango_Admin_DailyPred_Primera,0),0),"-")</f>
        <v>-</v>
      </c>
      <c r="O5" s="161" t="str">
        <f aca="false">IFERROR(VLOOKUP(O$2,Rango_Admin_DailyPred,MATCH($F5,Rango_Admin_DailyPred_Primera,0),0),"-")</f>
        <v>-</v>
      </c>
      <c r="P5" s="161" t="str">
        <f aca="false">IFERROR(VLOOKUP(P$2,Rango_Admin_DailyPred,MATCH($F5,Rango_Admin_DailyPred_Primera,0),0),"-")</f>
        <v>-</v>
      </c>
      <c r="Q5" s="161" t="str">
        <f aca="false">IFERROR(VLOOKUP(Q$2,Rango_Admin_DailyPred,MATCH($F5,Rango_Admin_DailyPred_Primera,0),0),"-")</f>
        <v>-</v>
      </c>
      <c r="R5" s="161" t="str">
        <f aca="false">IFERROR(VLOOKUP(R$2,Rango_Admin_DailyPred,MATCH($F5,Rango_Admin_DailyPred_Primera,0),0),"-")</f>
        <v>-</v>
      </c>
      <c r="S5" s="161" t="str">
        <f aca="false">IFERROR(VLOOKUP(S$2,Rango_Admin_DailyPred,MATCH($F5,Rango_Admin_DailyPred_Primera,0),0),"-")</f>
        <v>-</v>
      </c>
      <c r="T5" s="161" t="str">
        <f aca="false">IFERROR(VLOOKUP(T$2,Rango_Admin_DailyPred,MATCH($F5,Rango_Admin_DailyPred_Primera,0),0),"-")</f>
        <v>-</v>
      </c>
      <c r="U5" s="161" t="str">
        <f aca="false">IFERROR(VLOOKUP(U$2,Rango_Admin_DailyPred,MATCH($F5,Rango_Admin_DailyPred_Primera,0),0),"-")</f>
        <v>-</v>
      </c>
      <c r="V5" s="161" t="str">
        <f aca="false">IFERROR(VLOOKUP(V$2,Rango_Admin_DailyPred,MATCH($F5,Rango_Admin_DailyPred_Primera,0),0),"-")</f>
        <v>-</v>
      </c>
      <c r="W5" s="161" t="str">
        <f aca="false">IFERROR(VLOOKUP(W$2,Rango_Admin_DailyPred,MATCH($F5,Rango_Admin_DailyPred_Primera,0),0),"-")</f>
        <v>-</v>
      </c>
      <c r="X5" s="161" t="str">
        <f aca="false">IFERROR(VLOOKUP(X$2,Rango_Admin_DailyPred,MATCH($F5,Rango_Admin_DailyPred_Primera,0),0),"-")</f>
        <v>-</v>
      </c>
      <c r="Y5" s="161" t="str">
        <f aca="false">IFERROR(VLOOKUP(Y$2,Rango_Admin_DailyPred,MATCH($F5,Rango_Admin_DailyPred_Primera,0),0),"-")</f>
        <v>-</v>
      </c>
      <c r="Z5" s="161" t="str">
        <f aca="false">IFERROR(VLOOKUP(Z$2,Rango_Admin_DailyPred,MATCH($F5,Rango_Admin_DailyPred_Primera,0),0),"-")</f>
        <v>-</v>
      </c>
      <c r="AA5" s="161" t="str">
        <f aca="false">IFERROR(VLOOKUP(AA$2,Rango_Admin_DailyPred,MATCH($F5,Rango_Admin_DailyPred_Primera,0),0),"-")</f>
        <v>-</v>
      </c>
      <c r="AB5" s="161" t="str">
        <f aca="false">IFERROR(VLOOKUP(AB$2,Rango_Admin_DailyPred,MATCH($F5,Rango_Admin_DailyPred_Primera,0),0),"-")</f>
        <v>-</v>
      </c>
      <c r="AC5" s="161" t="str">
        <f aca="false">IFERROR(VLOOKUP(AC$2,Rango_Admin_DailyPred,MATCH($F5,Rango_Admin_DailyPred_Primera,0),0),"-")</f>
        <v>-</v>
      </c>
      <c r="AD5" s="161" t="str">
        <f aca="false">IFERROR(VLOOKUP(AD$2,Rango_Admin_DailyPred,MATCH($F5,Rango_Admin_DailyPred_Primera,0),0),"-")</f>
        <v>-</v>
      </c>
      <c r="AE5" s="161" t="str">
        <f aca="false">IFERROR(VLOOKUP(AE$2,Rango_Admin_DailyPred,MATCH($F5,Rango_Admin_DailyPred_Primera,0),0),"-")</f>
        <v>-</v>
      </c>
      <c r="AF5" s="161" t="str">
        <f aca="false">IFERROR(VLOOKUP(AF$2,Rango_Admin_DailyPred,MATCH($F5,Rango_Admin_DailyPred_Primera,0),0),"-")</f>
        <v>-</v>
      </c>
      <c r="AG5" s="161" t="str">
        <f aca="false">IFERROR(VLOOKUP(AG$2,Rango_Admin_DailyPred,MATCH($F5,Rango_Admin_DailyPred_Primera,0),0),"-")</f>
        <v>-</v>
      </c>
      <c r="AH5" s="161" t="str">
        <f aca="false">IFERROR(VLOOKUP(AH$2,Rango_Admin_DailyPred,MATCH($F5,Rango_Admin_DailyPred_Primera,0),0),"-")</f>
        <v>-</v>
      </c>
      <c r="AI5" s="161" t="str">
        <f aca="false">IFERROR(VLOOKUP(AI$2,Rango_Admin_DailyPred,MATCH($F5,Rango_Admin_DailyPred_Primera,0),0),"-")</f>
        <v>-</v>
      </c>
      <c r="AJ5" s="161" t="str">
        <f aca="false">IFERROR(VLOOKUP(AJ$2,Rango_Admin_DailyPred,MATCH($F5,Rango_Admin_DailyPred_Primera,0),0),"-")</f>
        <v>-</v>
      </c>
      <c r="AK5" s="161" t="str">
        <f aca="false">IFERROR(VLOOKUP(AK$2,Rango_Admin_DailyPred,MATCH($F5,Rango_Admin_DailyPred_Primera,0),0),"-")</f>
        <v>-</v>
      </c>
      <c r="AL5" s="161" t="str">
        <f aca="false">IFERROR(VLOOKUP(AL$2,Rango_Admin_DailyPred,MATCH($F5,Rango_Admin_DailyPred_Primera,0),0),"-")</f>
        <v>-</v>
      </c>
      <c r="AM5" s="243"/>
      <c r="AN5" s="243"/>
      <c r="AO5" s="243"/>
    </row>
    <row r="6" customFormat="false" ht="23.85" hidden="false" customHeight="false" outlineLevel="0" collapsed="false">
      <c r="A6" s="29" t="str">
        <f aca="false" t="array" ref="A6:A6">IFERROR(INDEX(ADMIN!$K$6:$K$258,SMALL(IF(ADMIN!$G$6:$G$258=$J$1,ROW(ADMIN!$G$6:$G$258)-ROW(ADMIN!$G$6)+1),ROWS($A$1:A3))),"")</f>
        <v>Suecia-Túnez</v>
      </c>
      <c r="B6" s="474" t="str">
        <f aca="false">A6&amp;CHAR(10)&amp;C6</f>
        <v>Suecia-Túnez
 (1|5-1)</v>
      </c>
      <c r="C6" s="29" t="str">
        <f aca="false" t="array" ref="C6:C6">IFERROR(IF(INDEX(ADMIN!$M$6:$M$258,SMALL(IF(ADMIN!$G$6:$G$258=$J$1,ROW(ADMIN!$G$6:$G$258)-ROW(ADMIN!$G$6)+1),ROWS($A$1:A3)))="-", "", " ("&amp;INDEX(ADMIN!$M$6:$M$258,SMALL(IF(ADMIN!$G$6:$G$258=$J$1,ROW(ADMIN!$G$6:$G$258)-ROW(ADMIN!$G$6)+1),ROWS($A$1:A3)))&amp;")"),"")</f>
        <v> (1|5-1)</v>
      </c>
      <c r="D6" s="29" t="str">
        <f aca="false" t="array" ref="D6:D6">IFERROR(IF($J$1&gt;=20,INDEX(ADMIN!$C$6:$C$258,SMALL(IF(ADMIN!$G$6:$G$258=$J$1,ROW(ADMIN!$G$6:$G$258)-ROW(ADMIN!$G$6)+1),ROWS($D$1:D3))),""),"")</f>
        <v/>
      </c>
      <c r="E6" s="436" t="n">
        <f aca="false">+E5+3</f>
        <v>15</v>
      </c>
      <c r="F6" s="475" t="str">
        <f aca="false" t="array" ref="F6:F6">IFERROR(INDEX(Rango_Admin_DailyPred_Primera,1,E6),"-")</f>
        <v>SERGIO</v>
      </c>
      <c r="G6" s="161" t="str">
        <f aca="false">IFERROR(VLOOKUP(G$2,Rango_Admin_DailyPred,MATCH($F6,Rango_Admin_DailyPred_Primera,0),0),"-")</f>
        <v>2|1-2</v>
      </c>
      <c r="H6" s="161" t="str">
        <f aca="false">IFERROR(VLOOKUP(H$2,Rango_Admin_DailyPred,MATCH($F6,Rango_Admin_DailyPred_Primera,0),0),"-")</f>
        <v>1|2-1</v>
      </c>
      <c r="I6" s="161" t="str">
        <f aca="false">IFERROR(VLOOKUP(I$2,Rango_Admin_DailyPred,MATCH($F6,Rango_Admin_DailyPred_Primera,0),0),"-")</f>
        <v>1|2-0</v>
      </c>
      <c r="J6" s="161" t="str">
        <f aca="false">IFERROR(VLOOKUP(J$2,Rango_Admin_DailyPred,MATCH($F6,Rango_Admin_DailyPred_Primera,0),0),"-")</f>
        <v>1|2-1</v>
      </c>
      <c r="K6" s="161" t="str">
        <f aca="false">IFERROR(VLOOKUP(K$2,Rango_Admin_DailyPred,MATCH($F6,Rango_Admin_DailyPred_Primera,0),0),"-")</f>
        <v>1|3-0</v>
      </c>
      <c r="L6" s="161" t="str">
        <f aca="false">IFERROR(VLOOKUP(L$2,Rango_Admin_DailyPred,MATCH($F6,Rango_Admin_DailyPred_Primera,0),0),"-")</f>
        <v>-</v>
      </c>
      <c r="M6" s="161" t="str">
        <f aca="false">IFERROR(VLOOKUP(M$2,Rango_Admin_DailyPred,MATCH($F6,Rango_Admin_DailyPred_Primera,0),0),"-")</f>
        <v>-</v>
      </c>
      <c r="N6" s="161" t="str">
        <f aca="false">IFERROR(VLOOKUP(N$2,Rango_Admin_DailyPred,MATCH($F6,Rango_Admin_DailyPred_Primera,0),0),"-")</f>
        <v>-</v>
      </c>
      <c r="O6" s="161" t="str">
        <f aca="false">IFERROR(VLOOKUP(O$2,Rango_Admin_DailyPred,MATCH($F6,Rango_Admin_DailyPred_Primera,0),0),"-")</f>
        <v>-</v>
      </c>
      <c r="P6" s="161" t="str">
        <f aca="false">IFERROR(VLOOKUP(P$2,Rango_Admin_DailyPred,MATCH($F6,Rango_Admin_DailyPred_Primera,0),0),"-")</f>
        <v>-</v>
      </c>
      <c r="Q6" s="161" t="str">
        <f aca="false">IFERROR(VLOOKUP(Q$2,Rango_Admin_DailyPred,MATCH($F6,Rango_Admin_DailyPred_Primera,0),0),"-")</f>
        <v>-</v>
      </c>
      <c r="R6" s="161" t="str">
        <f aca="false">IFERROR(VLOOKUP(R$2,Rango_Admin_DailyPred,MATCH($F6,Rango_Admin_DailyPred_Primera,0),0),"-")</f>
        <v>-</v>
      </c>
      <c r="S6" s="161" t="str">
        <f aca="false">IFERROR(VLOOKUP(S$2,Rango_Admin_DailyPred,MATCH($F6,Rango_Admin_DailyPred_Primera,0),0),"-")</f>
        <v>-</v>
      </c>
      <c r="T6" s="161" t="str">
        <f aca="false">IFERROR(VLOOKUP(T$2,Rango_Admin_DailyPred,MATCH($F6,Rango_Admin_DailyPred_Primera,0),0),"-")</f>
        <v>-</v>
      </c>
      <c r="U6" s="161" t="str">
        <f aca="false">IFERROR(VLOOKUP(U$2,Rango_Admin_DailyPred,MATCH($F6,Rango_Admin_DailyPred_Primera,0),0),"-")</f>
        <v>-</v>
      </c>
      <c r="V6" s="161" t="str">
        <f aca="false">IFERROR(VLOOKUP(V$2,Rango_Admin_DailyPred,MATCH($F6,Rango_Admin_DailyPred_Primera,0),0),"-")</f>
        <v>-</v>
      </c>
      <c r="W6" s="161" t="str">
        <f aca="false">IFERROR(VLOOKUP(W$2,Rango_Admin_DailyPred,MATCH($F6,Rango_Admin_DailyPred_Primera,0),0),"-")</f>
        <v>-</v>
      </c>
      <c r="X6" s="161" t="str">
        <f aca="false">IFERROR(VLOOKUP(X$2,Rango_Admin_DailyPred,MATCH($F6,Rango_Admin_DailyPred_Primera,0),0),"-")</f>
        <v>-</v>
      </c>
      <c r="Y6" s="161" t="str">
        <f aca="false">IFERROR(VLOOKUP(Y$2,Rango_Admin_DailyPred,MATCH($F6,Rango_Admin_DailyPred_Primera,0),0),"-")</f>
        <v>-</v>
      </c>
      <c r="Z6" s="161" t="str">
        <f aca="false">IFERROR(VLOOKUP(Z$2,Rango_Admin_DailyPred,MATCH($F6,Rango_Admin_DailyPred_Primera,0),0),"-")</f>
        <v>-</v>
      </c>
      <c r="AA6" s="161" t="str">
        <f aca="false">IFERROR(VLOOKUP(AA$2,Rango_Admin_DailyPred,MATCH($F6,Rango_Admin_DailyPred_Primera,0),0),"-")</f>
        <v>-</v>
      </c>
      <c r="AB6" s="161" t="str">
        <f aca="false">IFERROR(VLOOKUP(AB$2,Rango_Admin_DailyPred,MATCH($F6,Rango_Admin_DailyPred_Primera,0),0),"-")</f>
        <v>-</v>
      </c>
      <c r="AC6" s="161" t="str">
        <f aca="false">IFERROR(VLOOKUP(AC$2,Rango_Admin_DailyPred,MATCH($F6,Rango_Admin_DailyPred_Primera,0),0),"-")</f>
        <v>-</v>
      </c>
      <c r="AD6" s="161" t="str">
        <f aca="false">IFERROR(VLOOKUP(AD$2,Rango_Admin_DailyPred,MATCH($F6,Rango_Admin_DailyPred_Primera,0),0),"-")</f>
        <v>-</v>
      </c>
      <c r="AE6" s="161" t="str">
        <f aca="false">IFERROR(VLOOKUP(AE$2,Rango_Admin_DailyPred,MATCH($F6,Rango_Admin_DailyPred_Primera,0),0),"-")</f>
        <v>-</v>
      </c>
      <c r="AF6" s="161" t="str">
        <f aca="false">IFERROR(VLOOKUP(AF$2,Rango_Admin_DailyPred,MATCH($F6,Rango_Admin_DailyPred_Primera,0),0),"-")</f>
        <v>-</v>
      </c>
      <c r="AG6" s="161" t="str">
        <f aca="false">IFERROR(VLOOKUP(AG$2,Rango_Admin_DailyPred,MATCH($F6,Rango_Admin_DailyPred_Primera,0),0),"-")</f>
        <v>-</v>
      </c>
      <c r="AH6" s="161" t="str">
        <f aca="false">IFERROR(VLOOKUP(AH$2,Rango_Admin_DailyPred,MATCH($F6,Rango_Admin_DailyPred_Primera,0),0),"-")</f>
        <v>-</v>
      </c>
      <c r="AI6" s="161" t="str">
        <f aca="false">IFERROR(VLOOKUP(AI$2,Rango_Admin_DailyPred,MATCH($F6,Rango_Admin_DailyPred_Primera,0),0),"-")</f>
        <v>-</v>
      </c>
      <c r="AJ6" s="161" t="str">
        <f aca="false">IFERROR(VLOOKUP(AJ$2,Rango_Admin_DailyPred,MATCH($F6,Rango_Admin_DailyPred_Primera,0),0),"-")</f>
        <v>-</v>
      </c>
      <c r="AK6" s="161" t="str">
        <f aca="false">IFERROR(VLOOKUP(AK$2,Rango_Admin_DailyPred,MATCH($F6,Rango_Admin_DailyPred_Primera,0),0),"-")</f>
        <v>-</v>
      </c>
      <c r="AL6" s="161" t="str">
        <f aca="false">IFERROR(VLOOKUP(AL$2,Rango_Admin_DailyPred,MATCH($F6,Rango_Admin_DailyPred_Primera,0),0),"-")</f>
        <v>-</v>
      </c>
      <c r="AM6" s="243"/>
      <c r="AN6" s="243"/>
      <c r="AO6" s="243"/>
    </row>
    <row r="7" customFormat="false" ht="23.85" hidden="false" customHeight="false" outlineLevel="0" collapsed="false">
      <c r="A7" s="29" t="str">
        <f aca="false" t="array" ref="A7:A7">IFERROR(INDEX(ADMIN!$K$6:$K$258,SMALL(IF(ADMIN!$G$6:$G$258=$J$1,ROW(ADMIN!$G$6:$G$258)-ROW(ADMIN!$G$6)+1),ROWS($A$1:A4))),"")</f>
        <v>Bélgica-Egipto</v>
      </c>
      <c r="B7" s="474" t="str">
        <f aca="false">A7&amp;CHAR(10)&amp;C7</f>
        <v>Bélgica-Egipto
</v>
      </c>
      <c r="C7" s="29" t="str">
        <f aca="false" t="array" ref="C7:C7">IFERROR(IF(INDEX(ADMIN!$M$6:$M$258,SMALL(IF(ADMIN!$G$6:$G$258=$J$1,ROW(ADMIN!$G$6:$G$258)-ROW(ADMIN!$G$6)+1),ROWS($A$1:A4)))="-", "", " ("&amp;INDEX(ADMIN!$M$6:$M$258,SMALL(IF(ADMIN!$G$6:$G$258=$J$1,ROW(ADMIN!$G$6:$G$258)-ROW(ADMIN!$G$6)+1),ROWS($A$1:A4)))&amp;")"),"")</f>
        <v/>
      </c>
      <c r="D7" s="29" t="str">
        <f aca="false" t="array" ref="D7:D7">IFERROR(IF($J$1&gt;=20,INDEX(ADMIN!$C$6:$C$258,SMALL(IF(ADMIN!$G$6:$G$258=$J$1,ROW(ADMIN!$G$6:$G$258)-ROW(ADMIN!$G$6)+1),ROWS($D$1:D4))),""),"")</f>
        <v/>
      </c>
      <c r="E7" s="436" t="n">
        <f aca="false">+E6+3</f>
        <v>18</v>
      </c>
      <c r="F7" s="475" t="str">
        <f aca="false" t="array" ref="F7:F7">IFERROR(INDEX(Rango_Admin_DailyPred_Primera,1,E7),"-")</f>
        <v>JUANJO</v>
      </c>
      <c r="G7" s="161" t="str">
        <f aca="false">IFERROR(VLOOKUP(G$2,Rango_Admin_DailyPred,MATCH($F7,Rango_Admin_DailyPred_Primera,0),0),"-")</f>
        <v>2|1-2</v>
      </c>
      <c r="H7" s="161" t="str">
        <f aca="false">IFERROR(VLOOKUP(H$2,Rango_Admin_DailyPred,MATCH($F7,Rango_Admin_DailyPred_Primera,0),0),"-")</f>
        <v>1|3-1</v>
      </c>
      <c r="I7" s="161" t="str">
        <f aca="false">IFERROR(VLOOKUP(I$2,Rango_Admin_DailyPred,MATCH($F7,Rango_Admin_DailyPred_Primera,0),0),"-")</f>
        <v>1|1-0</v>
      </c>
      <c r="J7" s="161" t="str">
        <f aca="false">IFERROR(VLOOKUP(J$2,Rango_Admin_DailyPred,MATCH($F7,Rango_Admin_DailyPred_Primera,0),0),"-")</f>
        <v>1|2-0</v>
      </c>
      <c r="K7" s="161" t="str">
        <f aca="false">IFERROR(VLOOKUP(K$2,Rango_Admin_DailyPred,MATCH($F7,Rango_Admin_DailyPred_Primera,0),0),"-")</f>
        <v>1|2-0</v>
      </c>
      <c r="L7" s="161" t="str">
        <f aca="false">IFERROR(VLOOKUP(L$2,Rango_Admin_DailyPred,MATCH($F7,Rango_Admin_DailyPred_Primera,0),0),"-")</f>
        <v>-</v>
      </c>
      <c r="M7" s="161" t="str">
        <f aca="false">IFERROR(VLOOKUP(M$2,Rango_Admin_DailyPred,MATCH($F7,Rango_Admin_DailyPred_Primera,0),0),"-")</f>
        <v>-</v>
      </c>
      <c r="N7" s="161" t="str">
        <f aca="false">IFERROR(VLOOKUP(N$2,Rango_Admin_DailyPred,MATCH($F7,Rango_Admin_DailyPred_Primera,0),0),"-")</f>
        <v>-</v>
      </c>
      <c r="O7" s="161" t="str">
        <f aca="false">IFERROR(VLOOKUP(O$2,Rango_Admin_DailyPred,MATCH($F7,Rango_Admin_DailyPred_Primera,0),0),"-")</f>
        <v>-</v>
      </c>
      <c r="P7" s="161" t="str">
        <f aca="false">IFERROR(VLOOKUP(P$2,Rango_Admin_DailyPred,MATCH($F7,Rango_Admin_DailyPred_Primera,0),0),"-")</f>
        <v>-</v>
      </c>
      <c r="Q7" s="161" t="str">
        <f aca="false">IFERROR(VLOOKUP(Q$2,Rango_Admin_DailyPred,MATCH($F7,Rango_Admin_DailyPred_Primera,0),0),"-")</f>
        <v>-</v>
      </c>
      <c r="R7" s="161" t="str">
        <f aca="false">IFERROR(VLOOKUP(R$2,Rango_Admin_DailyPred,MATCH($F7,Rango_Admin_DailyPred_Primera,0),0),"-")</f>
        <v>-</v>
      </c>
      <c r="S7" s="161" t="str">
        <f aca="false">IFERROR(VLOOKUP(S$2,Rango_Admin_DailyPred,MATCH($F7,Rango_Admin_DailyPred_Primera,0),0),"-")</f>
        <v>-</v>
      </c>
      <c r="T7" s="161" t="str">
        <f aca="false">IFERROR(VLOOKUP(T$2,Rango_Admin_DailyPred,MATCH($F7,Rango_Admin_DailyPred_Primera,0),0),"-")</f>
        <v>-</v>
      </c>
      <c r="U7" s="161" t="str">
        <f aca="false">IFERROR(VLOOKUP(U$2,Rango_Admin_DailyPred,MATCH($F7,Rango_Admin_DailyPred_Primera,0),0),"-")</f>
        <v>-</v>
      </c>
      <c r="V7" s="161" t="str">
        <f aca="false">IFERROR(VLOOKUP(V$2,Rango_Admin_DailyPred,MATCH($F7,Rango_Admin_DailyPred_Primera,0),0),"-")</f>
        <v>-</v>
      </c>
      <c r="W7" s="161" t="str">
        <f aca="false">IFERROR(VLOOKUP(W$2,Rango_Admin_DailyPred,MATCH($F7,Rango_Admin_DailyPred_Primera,0),0),"-")</f>
        <v>-</v>
      </c>
      <c r="X7" s="161" t="str">
        <f aca="false">IFERROR(VLOOKUP(X$2,Rango_Admin_DailyPred,MATCH($F7,Rango_Admin_DailyPred_Primera,0),0),"-")</f>
        <v>-</v>
      </c>
      <c r="Y7" s="161" t="str">
        <f aca="false">IFERROR(VLOOKUP(Y$2,Rango_Admin_DailyPred,MATCH($F7,Rango_Admin_DailyPred_Primera,0),0),"-")</f>
        <v>-</v>
      </c>
      <c r="Z7" s="161" t="str">
        <f aca="false">IFERROR(VLOOKUP(Z$2,Rango_Admin_DailyPred,MATCH($F7,Rango_Admin_DailyPred_Primera,0),0),"-")</f>
        <v>-</v>
      </c>
      <c r="AA7" s="161" t="str">
        <f aca="false">IFERROR(VLOOKUP(AA$2,Rango_Admin_DailyPred,MATCH($F7,Rango_Admin_DailyPred_Primera,0),0),"-")</f>
        <v>-</v>
      </c>
      <c r="AB7" s="161" t="str">
        <f aca="false">IFERROR(VLOOKUP(AB$2,Rango_Admin_DailyPred,MATCH($F7,Rango_Admin_DailyPred_Primera,0),0),"-")</f>
        <v>-</v>
      </c>
      <c r="AC7" s="161" t="str">
        <f aca="false">IFERROR(VLOOKUP(AC$2,Rango_Admin_DailyPred,MATCH($F7,Rango_Admin_DailyPred_Primera,0),0),"-")</f>
        <v>-</v>
      </c>
      <c r="AD7" s="161" t="str">
        <f aca="false">IFERROR(VLOOKUP(AD$2,Rango_Admin_DailyPred,MATCH($F7,Rango_Admin_DailyPred_Primera,0),0),"-")</f>
        <v>-</v>
      </c>
      <c r="AE7" s="161" t="str">
        <f aca="false">IFERROR(VLOOKUP(AE$2,Rango_Admin_DailyPred,MATCH($F7,Rango_Admin_DailyPred_Primera,0),0),"-")</f>
        <v>-</v>
      </c>
      <c r="AF7" s="161" t="str">
        <f aca="false">IFERROR(VLOOKUP(AF$2,Rango_Admin_DailyPred,MATCH($F7,Rango_Admin_DailyPred_Primera,0),0),"-")</f>
        <v>-</v>
      </c>
      <c r="AG7" s="161" t="str">
        <f aca="false">IFERROR(VLOOKUP(AG$2,Rango_Admin_DailyPred,MATCH($F7,Rango_Admin_DailyPred_Primera,0),0),"-")</f>
        <v>-</v>
      </c>
      <c r="AH7" s="161" t="str">
        <f aca="false">IFERROR(VLOOKUP(AH$2,Rango_Admin_DailyPred,MATCH($F7,Rango_Admin_DailyPred_Primera,0),0),"-")</f>
        <v>-</v>
      </c>
      <c r="AI7" s="161" t="str">
        <f aca="false">IFERROR(VLOOKUP(AI$2,Rango_Admin_DailyPred,MATCH($F7,Rango_Admin_DailyPred_Primera,0),0),"-")</f>
        <v>-</v>
      </c>
      <c r="AJ7" s="161" t="str">
        <f aca="false">IFERROR(VLOOKUP(AJ$2,Rango_Admin_DailyPred,MATCH($F7,Rango_Admin_DailyPred_Primera,0),0),"-")</f>
        <v>-</v>
      </c>
      <c r="AK7" s="161" t="str">
        <f aca="false">IFERROR(VLOOKUP(AK$2,Rango_Admin_DailyPred,MATCH($F7,Rango_Admin_DailyPred_Primera,0),0),"-")</f>
        <v>-</v>
      </c>
      <c r="AL7" s="161" t="str">
        <f aca="false">IFERROR(VLOOKUP(AL$2,Rango_Admin_DailyPred,MATCH($F7,Rango_Admin_DailyPred_Primera,0),0),"-")</f>
        <v>-</v>
      </c>
      <c r="AM7" s="243"/>
      <c r="AN7" s="243"/>
      <c r="AO7" s="243"/>
    </row>
    <row r="8" customFormat="false" ht="23.85" hidden="false" customHeight="false" outlineLevel="0" collapsed="false">
      <c r="A8" s="29" t="str">
        <f aca="false" t="array" ref="A8:A8">IFERROR(INDEX(ADMIN!$K$6:$K$258,SMALL(IF(ADMIN!$G$6:$G$258=$J$1,ROW(ADMIN!$G$6:$G$258)-ROW(ADMIN!$G$6)+1),ROWS($A$1:A5))),"")</f>
        <v>España-Cabo Verde</v>
      </c>
      <c r="B8" s="474" t="str">
        <f aca="false">A8&amp;CHAR(10)&amp;C8</f>
        <v>España-Cabo Verde
</v>
      </c>
      <c r="C8" s="29" t="str">
        <f aca="false" t="array" ref="C8:C8">IFERROR(IF(INDEX(ADMIN!$M$6:$M$258,SMALL(IF(ADMIN!$G$6:$G$258=$J$1,ROW(ADMIN!$G$6:$G$258)-ROW(ADMIN!$G$6)+1),ROWS($A$1:A5)))="-", "", " ("&amp;INDEX(ADMIN!$M$6:$M$258,SMALL(IF(ADMIN!$G$6:$G$258=$J$1,ROW(ADMIN!$G$6:$G$258)-ROW(ADMIN!$G$6)+1),ROWS($A$1:A5)))&amp;")"),"")</f>
        <v/>
      </c>
      <c r="D8" s="29" t="str">
        <f aca="false" t="array" ref="D8:D8">IFERROR(IF($J$1&gt;=20,INDEX(ADMIN!$C$6:$C$258,SMALL(IF(ADMIN!$G$6:$G$258=$J$1,ROW(ADMIN!$G$6:$G$258)-ROW(ADMIN!$G$6)+1),ROWS($D$1:D5))),""),"")</f>
        <v/>
      </c>
      <c r="E8" s="436" t="n">
        <f aca="false">+E7+3</f>
        <v>21</v>
      </c>
      <c r="F8" s="475" t="str">
        <f aca="false" t="array" ref="F8:F8">IFERROR(INDEX(Rango_Admin_DailyPred_Primera,1,E8),"-")</f>
        <v>GARBAN</v>
      </c>
      <c r="G8" s="161" t="str">
        <f aca="false">IFERROR(VLOOKUP(G$2,Rango_Admin_DailyPred,MATCH($F8,Rango_Admin_DailyPred_Primera,0),0),"-")</f>
        <v>X|1-1</v>
      </c>
      <c r="H8" s="161" t="str">
        <f aca="false">IFERROR(VLOOKUP(H$2,Rango_Admin_DailyPred,MATCH($F8,Rango_Admin_DailyPred_Primera,0),0),"-")</f>
        <v>1|2-1</v>
      </c>
      <c r="I8" s="161" t="str">
        <f aca="false">IFERROR(VLOOKUP(I$2,Rango_Admin_DailyPred,MATCH($F8,Rango_Admin_DailyPred_Primera,0),0),"-")</f>
        <v>1|1-0</v>
      </c>
      <c r="J8" s="161" t="str">
        <f aca="false">IFERROR(VLOOKUP(J$2,Rango_Admin_DailyPred,MATCH($F8,Rango_Admin_DailyPred_Primera,0),0),"-")</f>
        <v>1|2-0</v>
      </c>
      <c r="K8" s="161" t="str">
        <f aca="false">IFERROR(VLOOKUP(K$2,Rango_Admin_DailyPred,MATCH($F8,Rango_Admin_DailyPred_Primera,0),0),"-")</f>
        <v>1|6-0</v>
      </c>
      <c r="L8" s="161" t="str">
        <f aca="false">IFERROR(VLOOKUP(L$2,Rango_Admin_DailyPred,MATCH($F8,Rango_Admin_DailyPred_Primera,0),0),"-")</f>
        <v>-</v>
      </c>
      <c r="M8" s="161" t="str">
        <f aca="false">IFERROR(VLOOKUP(M$2,Rango_Admin_DailyPred,MATCH($F8,Rango_Admin_DailyPred_Primera,0),0),"-")</f>
        <v>-</v>
      </c>
      <c r="N8" s="161" t="str">
        <f aca="false">IFERROR(VLOOKUP(N$2,Rango_Admin_DailyPred,MATCH($F8,Rango_Admin_DailyPred_Primera,0),0),"-")</f>
        <v>-</v>
      </c>
      <c r="O8" s="161" t="str">
        <f aca="false">IFERROR(VLOOKUP(O$2,Rango_Admin_DailyPred,MATCH($F8,Rango_Admin_DailyPred_Primera,0),0),"-")</f>
        <v>-</v>
      </c>
      <c r="P8" s="161" t="str">
        <f aca="false">IFERROR(VLOOKUP(P$2,Rango_Admin_DailyPred,MATCH($F8,Rango_Admin_DailyPred_Primera,0),0),"-")</f>
        <v>-</v>
      </c>
      <c r="Q8" s="161" t="str">
        <f aca="false">IFERROR(VLOOKUP(Q$2,Rango_Admin_DailyPred,MATCH($F8,Rango_Admin_DailyPred_Primera,0),0),"-")</f>
        <v>-</v>
      </c>
      <c r="R8" s="161" t="str">
        <f aca="false">IFERROR(VLOOKUP(R$2,Rango_Admin_DailyPred,MATCH($F8,Rango_Admin_DailyPred_Primera,0),0),"-")</f>
        <v>-</v>
      </c>
      <c r="S8" s="161" t="str">
        <f aca="false">IFERROR(VLOOKUP(S$2,Rango_Admin_DailyPred,MATCH($F8,Rango_Admin_DailyPred_Primera,0),0),"-")</f>
        <v>-</v>
      </c>
      <c r="T8" s="161" t="str">
        <f aca="false">IFERROR(VLOOKUP(T$2,Rango_Admin_DailyPred,MATCH($F8,Rango_Admin_DailyPred_Primera,0),0),"-")</f>
        <v>-</v>
      </c>
      <c r="U8" s="161" t="str">
        <f aca="false">IFERROR(VLOOKUP(U$2,Rango_Admin_DailyPred,MATCH($F8,Rango_Admin_DailyPred_Primera,0),0),"-")</f>
        <v>-</v>
      </c>
      <c r="V8" s="161" t="str">
        <f aca="false">IFERROR(VLOOKUP(V$2,Rango_Admin_DailyPred,MATCH($F8,Rango_Admin_DailyPred_Primera,0),0),"-")</f>
        <v>-</v>
      </c>
      <c r="W8" s="161" t="str">
        <f aca="false">IFERROR(VLOOKUP(W$2,Rango_Admin_DailyPred,MATCH($F8,Rango_Admin_DailyPred_Primera,0),0),"-")</f>
        <v>-</v>
      </c>
      <c r="X8" s="161" t="str">
        <f aca="false">IFERROR(VLOOKUP(X$2,Rango_Admin_DailyPred,MATCH($F8,Rango_Admin_DailyPred_Primera,0),0),"-")</f>
        <v>-</v>
      </c>
      <c r="Y8" s="161" t="str">
        <f aca="false">IFERROR(VLOOKUP(Y$2,Rango_Admin_DailyPred,MATCH($F8,Rango_Admin_DailyPred_Primera,0),0),"-")</f>
        <v>-</v>
      </c>
      <c r="Z8" s="161" t="str">
        <f aca="false">IFERROR(VLOOKUP(Z$2,Rango_Admin_DailyPred,MATCH($F8,Rango_Admin_DailyPred_Primera,0),0),"-")</f>
        <v>-</v>
      </c>
      <c r="AA8" s="161" t="str">
        <f aca="false">IFERROR(VLOOKUP(AA$2,Rango_Admin_DailyPred,MATCH($F8,Rango_Admin_DailyPred_Primera,0),0),"-")</f>
        <v>-</v>
      </c>
      <c r="AB8" s="161" t="str">
        <f aca="false">IFERROR(VLOOKUP(AB$2,Rango_Admin_DailyPred,MATCH($F8,Rango_Admin_DailyPred_Primera,0),0),"-")</f>
        <v>-</v>
      </c>
      <c r="AC8" s="161" t="str">
        <f aca="false">IFERROR(VLOOKUP(AC$2,Rango_Admin_DailyPred,MATCH($F8,Rango_Admin_DailyPred_Primera,0),0),"-")</f>
        <v>-</v>
      </c>
      <c r="AD8" s="161" t="str">
        <f aca="false">IFERROR(VLOOKUP(AD$2,Rango_Admin_DailyPred,MATCH($F8,Rango_Admin_DailyPred_Primera,0),0),"-")</f>
        <v>-</v>
      </c>
      <c r="AE8" s="161" t="str">
        <f aca="false">IFERROR(VLOOKUP(AE$2,Rango_Admin_DailyPred,MATCH($F8,Rango_Admin_DailyPred_Primera,0),0),"-")</f>
        <v>-</v>
      </c>
      <c r="AF8" s="161" t="str">
        <f aca="false">IFERROR(VLOOKUP(AF$2,Rango_Admin_DailyPred,MATCH($F8,Rango_Admin_DailyPred_Primera,0),0),"-")</f>
        <v>-</v>
      </c>
      <c r="AG8" s="161" t="str">
        <f aca="false">IFERROR(VLOOKUP(AG$2,Rango_Admin_DailyPred,MATCH($F8,Rango_Admin_DailyPred_Primera,0),0),"-")</f>
        <v>-</v>
      </c>
      <c r="AH8" s="161" t="str">
        <f aca="false">IFERROR(VLOOKUP(AH$2,Rango_Admin_DailyPred,MATCH($F8,Rango_Admin_DailyPred_Primera,0),0),"-")</f>
        <v>-</v>
      </c>
      <c r="AI8" s="161" t="str">
        <f aca="false">IFERROR(VLOOKUP(AI$2,Rango_Admin_DailyPred,MATCH($F8,Rango_Admin_DailyPred_Primera,0),0),"-")</f>
        <v>-</v>
      </c>
      <c r="AJ8" s="161" t="str">
        <f aca="false">IFERROR(VLOOKUP(AJ$2,Rango_Admin_DailyPred,MATCH($F8,Rango_Admin_DailyPred_Primera,0),0),"-")</f>
        <v>-</v>
      </c>
      <c r="AK8" s="161" t="str">
        <f aca="false">IFERROR(VLOOKUP(AK$2,Rango_Admin_DailyPred,MATCH($F8,Rango_Admin_DailyPred_Primera,0),0),"-")</f>
        <v>-</v>
      </c>
      <c r="AL8" s="161" t="str">
        <f aca="false">IFERROR(VLOOKUP(AL$2,Rango_Admin_DailyPred,MATCH($F8,Rango_Admin_DailyPred_Primera,0),0),"-")</f>
        <v>-</v>
      </c>
      <c r="AM8" s="243"/>
      <c r="AN8" s="243"/>
      <c r="AO8" s="243"/>
    </row>
    <row r="9" customFormat="false" ht="23.85" hidden="false" customHeight="false" outlineLevel="0" collapsed="false">
      <c r="A9" s="29" t="str">
        <f aca="false" t="array" ref="A9:A9">IFERROR(INDEX(ADMIN!$K$6:$K$258,SMALL(IF(ADMIN!$G$6:$G$258=$J$1,ROW(ADMIN!$G$6:$G$258)-ROW(ADMIN!$G$6)+1),ROWS($A$1:A6))),"")</f>
        <v/>
      </c>
      <c r="B9" s="474" t="str">
        <f aca="false">A9&amp;CHAR(10)&amp;C9</f>
        <v>
</v>
      </c>
      <c r="C9" s="29" t="str">
        <f aca="false" t="array" ref="C9:C9">IFERROR(IF(INDEX(ADMIN!$M$6:$M$258,SMALL(IF(ADMIN!$G$6:$G$258=$J$1,ROW(ADMIN!$G$6:$G$258)-ROW(ADMIN!$G$6)+1),ROWS($A$1:A6)))="-", "", " ("&amp;INDEX(ADMIN!$M$6:$M$258,SMALL(IF(ADMIN!$G$6:$G$258=$J$1,ROW(ADMIN!$G$6:$G$258)-ROW(ADMIN!$G$6)+1),ROWS($A$1:A6)))&amp;")"),"")</f>
        <v/>
      </c>
      <c r="D9" s="29" t="str">
        <f aca="false" t="array" ref="D9:D9">IFERROR(IF($J$1&gt;=20,INDEX(ADMIN!$C$6:$C$258,SMALL(IF(ADMIN!$G$6:$G$258=$J$1,ROW(ADMIN!$G$6:$G$258)-ROW(ADMIN!$G$6)+1),ROWS($D$1:D6))),""),"")</f>
        <v/>
      </c>
      <c r="E9" s="436" t="n">
        <f aca="false">+E8+3</f>
        <v>24</v>
      </c>
      <c r="F9" s="475" t="str">
        <f aca="false" t="array" ref="F9:F9">IFERROR(INDEX(Rango_Admin_DailyPred_Primera,1,E9),"-")</f>
        <v>JAVI</v>
      </c>
      <c r="G9" s="161" t="str">
        <f aca="false">IFERROR(VLOOKUP(G$2,Rango_Admin_DailyPred,MATCH($F9,Rango_Admin_DailyPred_Primera,0),0),"-")</f>
        <v>X|1-1</v>
      </c>
      <c r="H9" s="161" t="str">
        <f aca="false">IFERROR(VLOOKUP(H$2,Rango_Admin_DailyPred,MATCH($F9,Rango_Admin_DailyPred_Primera,0),0),"-")</f>
        <v>X|1-1</v>
      </c>
      <c r="I9" s="161" t="str">
        <f aca="false">IFERROR(VLOOKUP(I$2,Rango_Admin_DailyPred,MATCH($F9,Rango_Admin_DailyPred_Primera,0),0),"-")</f>
        <v>1|2-1</v>
      </c>
      <c r="J9" s="161" t="str">
        <f aca="false">IFERROR(VLOOKUP(J$2,Rango_Admin_DailyPred,MATCH($F9,Rango_Admin_DailyPred_Primera,0),0),"-")</f>
        <v>1|2-0</v>
      </c>
      <c r="K9" s="161" t="str">
        <f aca="false">IFERROR(VLOOKUP(K$2,Rango_Admin_DailyPred,MATCH($F9,Rango_Admin_DailyPred_Primera,0),0),"-")</f>
        <v>1|3-0</v>
      </c>
      <c r="L9" s="161" t="str">
        <f aca="false">IFERROR(VLOOKUP(L$2,Rango_Admin_DailyPred,MATCH($F9,Rango_Admin_DailyPred_Primera,0),0),"-")</f>
        <v>-</v>
      </c>
      <c r="M9" s="161" t="str">
        <f aca="false">IFERROR(VLOOKUP(M$2,Rango_Admin_DailyPred,MATCH($F9,Rango_Admin_DailyPred_Primera,0),0),"-")</f>
        <v>-</v>
      </c>
      <c r="N9" s="161" t="str">
        <f aca="false">IFERROR(VLOOKUP(N$2,Rango_Admin_DailyPred,MATCH($F9,Rango_Admin_DailyPred_Primera,0),0),"-")</f>
        <v>-</v>
      </c>
      <c r="O9" s="161" t="str">
        <f aca="false">IFERROR(VLOOKUP(O$2,Rango_Admin_DailyPred,MATCH($F9,Rango_Admin_DailyPred_Primera,0),0),"-")</f>
        <v>-</v>
      </c>
      <c r="P9" s="161" t="str">
        <f aca="false">IFERROR(VLOOKUP(P$2,Rango_Admin_DailyPred,MATCH($F9,Rango_Admin_DailyPred_Primera,0),0),"-")</f>
        <v>-</v>
      </c>
      <c r="Q9" s="161" t="str">
        <f aca="false">IFERROR(VLOOKUP(Q$2,Rango_Admin_DailyPred,MATCH($F9,Rango_Admin_DailyPred_Primera,0),0),"-")</f>
        <v>-</v>
      </c>
      <c r="R9" s="161" t="str">
        <f aca="false">IFERROR(VLOOKUP(R$2,Rango_Admin_DailyPred,MATCH($F9,Rango_Admin_DailyPred_Primera,0),0),"-")</f>
        <v>-</v>
      </c>
      <c r="S9" s="161" t="str">
        <f aca="false">IFERROR(VLOOKUP(S$2,Rango_Admin_DailyPred,MATCH($F9,Rango_Admin_DailyPred_Primera,0),0),"-")</f>
        <v>-</v>
      </c>
      <c r="T9" s="161" t="str">
        <f aca="false">IFERROR(VLOOKUP(T$2,Rango_Admin_DailyPred,MATCH($F9,Rango_Admin_DailyPred_Primera,0),0),"-")</f>
        <v>-</v>
      </c>
      <c r="U9" s="161" t="str">
        <f aca="false">IFERROR(VLOOKUP(U$2,Rango_Admin_DailyPred,MATCH($F9,Rango_Admin_DailyPred_Primera,0),0),"-")</f>
        <v>-</v>
      </c>
      <c r="V9" s="161" t="str">
        <f aca="false">IFERROR(VLOOKUP(V$2,Rango_Admin_DailyPred,MATCH($F9,Rango_Admin_DailyPred_Primera,0),0),"-")</f>
        <v>-</v>
      </c>
      <c r="W9" s="161" t="str">
        <f aca="false">IFERROR(VLOOKUP(W$2,Rango_Admin_DailyPred,MATCH($F9,Rango_Admin_DailyPred_Primera,0),0),"-")</f>
        <v>-</v>
      </c>
      <c r="X9" s="161" t="str">
        <f aca="false">IFERROR(VLOOKUP(X$2,Rango_Admin_DailyPred,MATCH($F9,Rango_Admin_DailyPred_Primera,0),0),"-")</f>
        <v>-</v>
      </c>
      <c r="Y9" s="161" t="str">
        <f aca="false">IFERROR(VLOOKUP(Y$2,Rango_Admin_DailyPred,MATCH($F9,Rango_Admin_DailyPred_Primera,0),0),"-")</f>
        <v>-</v>
      </c>
      <c r="Z9" s="161" t="str">
        <f aca="false">IFERROR(VLOOKUP(Z$2,Rango_Admin_DailyPred,MATCH($F9,Rango_Admin_DailyPred_Primera,0),0),"-")</f>
        <v>-</v>
      </c>
      <c r="AA9" s="161" t="str">
        <f aca="false">IFERROR(VLOOKUP(AA$2,Rango_Admin_DailyPred,MATCH($F9,Rango_Admin_DailyPred_Primera,0),0),"-")</f>
        <v>-</v>
      </c>
      <c r="AB9" s="161" t="str">
        <f aca="false">IFERROR(VLOOKUP(AB$2,Rango_Admin_DailyPred,MATCH($F9,Rango_Admin_DailyPred_Primera,0),0),"-")</f>
        <v>-</v>
      </c>
      <c r="AC9" s="161" t="str">
        <f aca="false">IFERROR(VLOOKUP(AC$2,Rango_Admin_DailyPred,MATCH($F9,Rango_Admin_DailyPred_Primera,0),0),"-")</f>
        <v>-</v>
      </c>
      <c r="AD9" s="161" t="str">
        <f aca="false">IFERROR(VLOOKUP(AD$2,Rango_Admin_DailyPred,MATCH($F9,Rango_Admin_DailyPred_Primera,0),0),"-")</f>
        <v>-</v>
      </c>
      <c r="AE9" s="161" t="str">
        <f aca="false">IFERROR(VLOOKUP(AE$2,Rango_Admin_DailyPred,MATCH($F9,Rango_Admin_DailyPred_Primera,0),0),"-")</f>
        <v>-</v>
      </c>
      <c r="AF9" s="161" t="str">
        <f aca="false">IFERROR(VLOOKUP(AF$2,Rango_Admin_DailyPred,MATCH($F9,Rango_Admin_DailyPred_Primera,0),0),"-")</f>
        <v>-</v>
      </c>
      <c r="AG9" s="161" t="str">
        <f aca="false">IFERROR(VLOOKUP(AG$2,Rango_Admin_DailyPred,MATCH($F9,Rango_Admin_DailyPred_Primera,0),0),"-")</f>
        <v>-</v>
      </c>
      <c r="AH9" s="161" t="str">
        <f aca="false">IFERROR(VLOOKUP(AH$2,Rango_Admin_DailyPred,MATCH($F9,Rango_Admin_DailyPred_Primera,0),0),"-")</f>
        <v>-</v>
      </c>
      <c r="AI9" s="161" t="str">
        <f aca="false">IFERROR(VLOOKUP(AI$2,Rango_Admin_DailyPred,MATCH($F9,Rango_Admin_DailyPred_Primera,0),0),"-")</f>
        <v>-</v>
      </c>
      <c r="AJ9" s="161" t="str">
        <f aca="false">IFERROR(VLOOKUP(AJ$2,Rango_Admin_DailyPred,MATCH($F9,Rango_Admin_DailyPred_Primera,0),0),"-")</f>
        <v>-</v>
      </c>
      <c r="AK9" s="161" t="str">
        <f aca="false">IFERROR(VLOOKUP(AK$2,Rango_Admin_DailyPred,MATCH($F9,Rango_Admin_DailyPred_Primera,0),0),"-")</f>
        <v>-</v>
      </c>
      <c r="AL9" s="161" t="str">
        <f aca="false">IFERROR(VLOOKUP(AL$2,Rango_Admin_DailyPred,MATCH($F9,Rango_Admin_DailyPred_Primera,0),0),"-")</f>
        <v>-</v>
      </c>
      <c r="AM9" s="243"/>
      <c r="AN9" s="243"/>
      <c r="AO9" s="243"/>
    </row>
    <row r="10" customFormat="false" ht="23.85" hidden="false" customHeight="false" outlineLevel="0" collapsed="false">
      <c r="A10" s="29" t="str">
        <f aca="false" t="array" ref="A10:A10">IFERROR(INDEX(ADMIN!$K$6:$K$258,SMALL(IF(ADMIN!$G$6:$G$258=$J$1,ROW(ADMIN!$G$6:$G$258)-ROW(ADMIN!$G$6)+1),ROWS($A$1:A7))),"")</f>
        <v/>
      </c>
      <c r="B10" s="474" t="str">
        <f aca="false">A10&amp;CHAR(10)&amp;C10</f>
        <v>
</v>
      </c>
      <c r="C10" s="29" t="str">
        <f aca="false" t="array" ref="C10:C10">IFERROR(IF(INDEX(ADMIN!$M$6:$M$258,SMALL(IF(ADMIN!$G$6:$G$258=$J$1,ROW(ADMIN!$G$6:$G$258)-ROW(ADMIN!$G$6)+1),ROWS($A$1:A7)))="-", "", " ("&amp;INDEX(ADMIN!$M$6:$M$258,SMALL(IF(ADMIN!$G$6:$G$258=$J$1,ROW(ADMIN!$G$6:$G$258)-ROW(ADMIN!$G$6)+1),ROWS($A$1:A7)))&amp;")"),"")</f>
        <v/>
      </c>
      <c r="D10" s="29" t="str">
        <f aca="false" t="array" ref="D10:D10">IFERROR(IF($J$1&gt;=20,INDEX(ADMIN!$C$6:$C$258,SMALL(IF(ADMIN!$G$6:$G$258=$J$1,ROW(ADMIN!$G$6:$G$258)-ROW(ADMIN!$G$6)+1),ROWS($D$1:D7))),""),"")</f>
        <v/>
      </c>
      <c r="E10" s="436" t="n">
        <f aca="false">+E9+3</f>
        <v>27</v>
      </c>
      <c r="F10" s="475" t="str">
        <f aca="false" t="array" ref="F10:F10">IFERROR(INDEX(Rango_Admin_DailyPred_Primera,1,E10),"-")</f>
        <v>LAURA</v>
      </c>
      <c r="G10" s="161" t="str">
        <f aca="false">IFERROR(VLOOKUP(G$2,Rango_Admin_DailyPred,MATCH($F10,Rango_Admin_DailyPred_Primera,0),0),"-")</f>
        <v>X|1-1</v>
      </c>
      <c r="H10" s="161" t="str">
        <f aca="false">IFERROR(VLOOKUP(H$2,Rango_Admin_DailyPred,MATCH($F10,Rango_Admin_DailyPred_Primera,0),0),"-")</f>
        <v>1|2-1</v>
      </c>
      <c r="I10" s="161" t="str">
        <f aca="false">IFERROR(VLOOKUP(I$2,Rango_Admin_DailyPred,MATCH($F10,Rango_Admin_DailyPred_Primera,0),0),"-")</f>
        <v>X|1-1</v>
      </c>
      <c r="J10" s="161" t="str">
        <f aca="false">IFERROR(VLOOKUP(J$2,Rango_Admin_DailyPred,MATCH($F10,Rango_Admin_DailyPred_Primera,0),0),"-")</f>
        <v>1|2-1</v>
      </c>
      <c r="K10" s="161" t="str">
        <f aca="false">IFERROR(VLOOKUP(K$2,Rango_Admin_DailyPred,MATCH($F10,Rango_Admin_DailyPred_Primera,0),0),"-")</f>
        <v>1|3-0</v>
      </c>
      <c r="L10" s="161" t="str">
        <f aca="false">IFERROR(VLOOKUP(L$2,Rango_Admin_DailyPred,MATCH($F10,Rango_Admin_DailyPred_Primera,0),0),"-")</f>
        <v>-</v>
      </c>
      <c r="M10" s="161" t="str">
        <f aca="false">IFERROR(VLOOKUP(M$2,Rango_Admin_DailyPred,MATCH($F10,Rango_Admin_DailyPred_Primera,0),0),"-")</f>
        <v>-</v>
      </c>
      <c r="N10" s="161" t="str">
        <f aca="false">IFERROR(VLOOKUP(N$2,Rango_Admin_DailyPred,MATCH($F10,Rango_Admin_DailyPred_Primera,0),0),"-")</f>
        <v>-</v>
      </c>
      <c r="O10" s="161" t="str">
        <f aca="false">IFERROR(VLOOKUP(O$2,Rango_Admin_DailyPred,MATCH($F10,Rango_Admin_DailyPred_Primera,0),0),"-")</f>
        <v>-</v>
      </c>
      <c r="P10" s="161" t="str">
        <f aca="false">IFERROR(VLOOKUP(P$2,Rango_Admin_DailyPred,MATCH($F10,Rango_Admin_DailyPred_Primera,0),0),"-")</f>
        <v>-</v>
      </c>
      <c r="Q10" s="161" t="str">
        <f aca="false">IFERROR(VLOOKUP(Q$2,Rango_Admin_DailyPred,MATCH($F10,Rango_Admin_DailyPred_Primera,0),0),"-")</f>
        <v>-</v>
      </c>
      <c r="R10" s="161" t="str">
        <f aca="false">IFERROR(VLOOKUP(R$2,Rango_Admin_DailyPred,MATCH($F10,Rango_Admin_DailyPred_Primera,0),0),"-")</f>
        <v>-</v>
      </c>
      <c r="S10" s="161" t="str">
        <f aca="false">IFERROR(VLOOKUP(S$2,Rango_Admin_DailyPred,MATCH($F10,Rango_Admin_DailyPred_Primera,0),0),"-")</f>
        <v>-</v>
      </c>
      <c r="T10" s="161" t="str">
        <f aca="false">IFERROR(VLOOKUP(T$2,Rango_Admin_DailyPred,MATCH($F10,Rango_Admin_DailyPred_Primera,0),0),"-")</f>
        <v>-</v>
      </c>
      <c r="U10" s="161" t="str">
        <f aca="false">IFERROR(VLOOKUP(U$2,Rango_Admin_DailyPred,MATCH($F10,Rango_Admin_DailyPred_Primera,0),0),"-")</f>
        <v>-</v>
      </c>
      <c r="V10" s="161" t="str">
        <f aca="false">IFERROR(VLOOKUP(V$2,Rango_Admin_DailyPred,MATCH($F10,Rango_Admin_DailyPred_Primera,0),0),"-")</f>
        <v>-</v>
      </c>
      <c r="W10" s="161" t="str">
        <f aca="false">IFERROR(VLOOKUP(W$2,Rango_Admin_DailyPred,MATCH($F10,Rango_Admin_DailyPred_Primera,0),0),"-")</f>
        <v>-</v>
      </c>
      <c r="X10" s="161" t="str">
        <f aca="false">IFERROR(VLOOKUP(X$2,Rango_Admin_DailyPred,MATCH($F10,Rango_Admin_DailyPred_Primera,0),0),"-")</f>
        <v>-</v>
      </c>
      <c r="Y10" s="161" t="str">
        <f aca="false">IFERROR(VLOOKUP(Y$2,Rango_Admin_DailyPred,MATCH($F10,Rango_Admin_DailyPred_Primera,0),0),"-")</f>
        <v>-</v>
      </c>
      <c r="Z10" s="161" t="str">
        <f aca="false">IFERROR(VLOOKUP(Z$2,Rango_Admin_DailyPred,MATCH($F10,Rango_Admin_DailyPred_Primera,0),0),"-")</f>
        <v>-</v>
      </c>
      <c r="AA10" s="161" t="str">
        <f aca="false">IFERROR(VLOOKUP(AA$2,Rango_Admin_DailyPred,MATCH($F10,Rango_Admin_DailyPred_Primera,0),0),"-")</f>
        <v>-</v>
      </c>
      <c r="AB10" s="161" t="str">
        <f aca="false">IFERROR(VLOOKUP(AB$2,Rango_Admin_DailyPred,MATCH($F10,Rango_Admin_DailyPred_Primera,0),0),"-")</f>
        <v>-</v>
      </c>
      <c r="AC10" s="161" t="str">
        <f aca="false">IFERROR(VLOOKUP(AC$2,Rango_Admin_DailyPred,MATCH($F10,Rango_Admin_DailyPred_Primera,0),0),"-")</f>
        <v>-</v>
      </c>
      <c r="AD10" s="161" t="str">
        <f aca="false">IFERROR(VLOOKUP(AD$2,Rango_Admin_DailyPred,MATCH($F10,Rango_Admin_DailyPred_Primera,0),0),"-")</f>
        <v>-</v>
      </c>
      <c r="AE10" s="161" t="str">
        <f aca="false">IFERROR(VLOOKUP(AE$2,Rango_Admin_DailyPred,MATCH($F10,Rango_Admin_DailyPred_Primera,0),0),"-")</f>
        <v>-</v>
      </c>
      <c r="AF10" s="161" t="str">
        <f aca="false">IFERROR(VLOOKUP(AF$2,Rango_Admin_DailyPred,MATCH($F10,Rango_Admin_DailyPred_Primera,0),0),"-")</f>
        <v>-</v>
      </c>
      <c r="AG10" s="161" t="str">
        <f aca="false">IFERROR(VLOOKUP(AG$2,Rango_Admin_DailyPred,MATCH($F10,Rango_Admin_DailyPred_Primera,0),0),"-")</f>
        <v>-</v>
      </c>
      <c r="AH10" s="161" t="str">
        <f aca="false">IFERROR(VLOOKUP(AH$2,Rango_Admin_DailyPred,MATCH($F10,Rango_Admin_DailyPred_Primera,0),0),"-")</f>
        <v>-</v>
      </c>
      <c r="AI10" s="161" t="str">
        <f aca="false">IFERROR(VLOOKUP(AI$2,Rango_Admin_DailyPred,MATCH($F10,Rango_Admin_DailyPred_Primera,0),0),"-")</f>
        <v>-</v>
      </c>
      <c r="AJ10" s="161" t="str">
        <f aca="false">IFERROR(VLOOKUP(AJ$2,Rango_Admin_DailyPred,MATCH($F10,Rango_Admin_DailyPred_Primera,0),0),"-")</f>
        <v>-</v>
      </c>
      <c r="AK10" s="161" t="str">
        <f aca="false">IFERROR(VLOOKUP(AK$2,Rango_Admin_DailyPred,MATCH($F10,Rango_Admin_DailyPred_Primera,0),0),"-")</f>
        <v>-</v>
      </c>
      <c r="AL10" s="161" t="str">
        <f aca="false">IFERROR(VLOOKUP(AL$2,Rango_Admin_DailyPred,MATCH($F10,Rango_Admin_DailyPred_Primera,0),0),"-")</f>
        <v>-</v>
      </c>
      <c r="AM10" s="243"/>
      <c r="AN10" s="243"/>
      <c r="AO10" s="243"/>
    </row>
    <row r="11" customFormat="false" ht="23.85" hidden="false" customHeight="false" outlineLevel="0" collapsed="false">
      <c r="A11" s="29" t="str">
        <f aca="false" t="array" ref="A11:A11">IFERROR(INDEX(ADMIN!$K$6:$K$258,SMALL(IF(ADMIN!$G$6:$G$258=$J$1,ROW(ADMIN!$G$6:$G$258)-ROW(ADMIN!$G$6)+1),ROWS($A$1:A8))),"")</f>
        <v/>
      </c>
      <c r="B11" s="474" t="str">
        <f aca="false">A11&amp;CHAR(10)&amp;C11</f>
        <v>
</v>
      </c>
      <c r="C11" s="29" t="str">
        <f aca="false" t="array" ref="C11:C11">IFERROR(IF(INDEX(ADMIN!$M$6:$M$258,SMALL(IF(ADMIN!$G$6:$G$258=$J$1,ROW(ADMIN!$G$6:$G$258)-ROW(ADMIN!$G$6)+1),ROWS($A$1:A8)))="-", "", " ("&amp;INDEX(ADMIN!$M$6:$M$258,SMALL(IF(ADMIN!$G$6:$G$258=$J$1,ROW(ADMIN!$G$6:$G$258)-ROW(ADMIN!$G$6)+1),ROWS($A$1:A8)))&amp;")"),"")</f>
        <v/>
      </c>
      <c r="D11" s="29" t="str">
        <f aca="false" t="array" ref="D11:D11">IFERROR(IF($J$1&gt;=20,INDEX(ADMIN!$C$6:$C$258,SMALL(IF(ADMIN!$G$6:$G$258=$J$1,ROW(ADMIN!$G$6:$G$258)-ROW(ADMIN!$G$6)+1),ROWS($D$1:D8))),""),"")</f>
        <v/>
      </c>
      <c r="E11" s="436" t="n">
        <f aca="false">+E10+3</f>
        <v>30</v>
      </c>
      <c r="F11" s="475" t="str">
        <f aca="false" t="array" ref="F11:F11">IFERROR(INDEX(Rango_Admin_DailyPred_Primera,1,E11),"-")</f>
        <v>JUANMI</v>
      </c>
      <c r="G11" s="161" t="str">
        <f aca="false">IFERROR(VLOOKUP(G$2,Rango_Admin_DailyPred,MATCH($F11,Rango_Admin_DailyPred_Primera,0),0),"-")</f>
        <v>2|0-1</v>
      </c>
      <c r="H11" s="161" t="str">
        <f aca="false">IFERROR(VLOOKUP(H$2,Rango_Admin_DailyPred,MATCH($F11,Rango_Admin_DailyPred_Primera,0),0),"-")</f>
        <v>X|1-1</v>
      </c>
      <c r="I11" s="161" t="str">
        <f aca="false">IFERROR(VLOOKUP(I$2,Rango_Admin_DailyPred,MATCH($F11,Rango_Admin_DailyPred_Primera,0),0),"-")</f>
        <v>1|1-0</v>
      </c>
      <c r="J11" s="161" t="str">
        <f aca="false">IFERROR(VLOOKUP(J$2,Rango_Admin_DailyPred,MATCH($F11,Rango_Admin_DailyPred_Primera,0),0),"-")</f>
        <v>1|2-0</v>
      </c>
      <c r="K11" s="161" t="str">
        <f aca="false">IFERROR(VLOOKUP(K$2,Rango_Admin_DailyPred,MATCH($F11,Rango_Admin_DailyPred_Primera,0),0),"-")</f>
        <v>1|3-0</v>
      </c>
      <c r="L11" s="161" t="str">
        <f aca="false">IFERROR(VLOOKUP(L$2,Rango_Admin_DailyPred,MATCH($F11,Rango_Admin_DailyPred_Primera,0),0),"-")</f>
        <v>-</v>
      </c>
      <c r="M11" s="161" t="str">
        <f aca="false">IFERROR(VLOOKUP(M$2,Rango_Admin_DailyPred,MATCH($F11,Rango_Admin_DailyPred_Primera,0),0),"-")</f>
        <v>-</v>
      </c>
      <c r="N11" s="161" t="str">
        <f aca="false">IFERROR(VLOOKUP(N$2,Rango_Admin_DailyPred,MATCH($F11,Rango_Admin_DailyPred_Primera,0),0),"-")</f>
        <v>-</v>
      </c>
      <c r="O11" s="161" t="str">
        <f aca="false">IFERROR(VLOOKUP(O$2,Rango_Admin_DailyPred,MATCH($F11,Rango_Admin_DailyPred_Primera,0),0),"-")</f>
        <v>-</v>
      </c>
      <c r="P11" s="161" t="str">
        <f aca="false">IFERROR(VLOOKUP(P$2,Rango_Admin_DailyPred,MATCH($F11,Rango_Admin_DailyPred_Primera,0),0),"-")</f>
        <v>-</v>
      </c>
      <c r="Q11" s="161" t="str">
        <f aca="false">IFERROR(VLOOKUP(Q$2,Rango_Admin_DailyPred,MATCH($F11,Rango_Admin_DailyPred_Primera,0),0),"-")</f>
        <v>-</v>
      </c>
      <c r="R11" s="161" t="str">
        <f aca="false">IFERROR(VLOOKUP(R$2,Rango_Admin_DailyPred,MATCH($F11,Rango_Admin_DailyPred_Primera,0),0),"-")</f>
        <v>-</v>
      </c>
      <c r="S11" s="161" t="str">
        <f aca="false">IFERROR(VLOOKUP(S$2,Rango_Admin_DailyPred,MATCH($F11,Rango_Admin_DailyPred_Primera,0),0),"-")</f>
        <v>-</v>
      </c>
      <c r="T11" s="161" t="str">
        <f aca="false">IFERROR(VLOOKUP(T$2,Rango_Admin_DailyPred,MATCH($F11,Rango_Admin_DailyPred_Primera,0),0),"-")</f>
        <v>-</v>
      </c>
      <c r="U11" s="161" t="str">
        <f aca="false">IFERROR(VLOOKUP(U$2,Rango_Admin_DailyPred,MATCH($F11,Rango_Admin_DailyPred_Primera,0),0),"-")</f>
        <v>-</v>
      </c>
      <c r="V11" s="161" t="str">
        <f aca="false">IFERROR(VLOOKUP(V$2,Rango_Admin_DailyPred,MATCH($F11,Rango_Admin_DailyPred_Primera,0),0),"-")</f>
        <v>-</v>
      </c>
      <c r="W11" s="161" t="str">
        <f aca="false">IFERROR(VLOOKUP(W$2,Rango_Admin_DailyPred,MATCH($F11,Rango_Admin_DailyPred_Primera,0),0),"-")</f>
        <v>-</v>
      </c>
      <c r="X11" s="161" t="str">
        <f aca="false">IFERROR(VLOOKUP(X$2,Rango_Admin_DailyPred,MATCH($F11,Rango_Admin_DailyPred_Primera,0),0),"-")</f>
        <v>-</v>
      </c>
      <c r="Y11" s="161" t="str">
        <f aca="false">IFERROR(VLOOKUP(Y$2,Rango_Admin_DailyPred,MATCH($F11,Rango_Admin_DailyPred_Primera,0),0),"-")</f>
        <v>-</v>
      </c>
      <c r="Z11" s="161" t="str">
        <f aca="false">IFERROR(VLOOKUP(Z$2,Rango_Admin_DailyPred,MATCH($F11,Rango_Admin_DailyPred_Primera,0),0),"-")</f>
        <v>-</v>
      </c>
      <c r="AA11" s="161" t="str">
        <f aca="false">IFERROR(VLOOKUP(AA$2,Rango_Admin_DailyPred,MATCH($F11,Rango_Admin_DailyPred_Primera,0),0),"-")</f>
        <v>-</v>
      </c>
      <c r="AB11" s="161" t="str">
        <f aca="false">IFERROR(VLOOKUP(AB$2,Rango_Admin_DailyPred,MATCH($F11,Rango_Admin_DailyPred_Primera,0),0),"-")</f>
        <v>-</v>
      </c>
      <c r="AC11" s="161" t="str">
        <f aca="false">IFERROR(VLOOKUP(AC$2,Rango_Admin_DailyPred,MATCH($F11,Rango_Admin_DailyPred_Primera,0),0),"-")</f>
        <v>-</v>
      </c>
      <c r="AD11" s="161" t="str">
        <f aca="false">IFERROR(VLOOKUP(AD$2,Rango_Admin_DailyPred,MATCH($F11,Rango_Admin_DailyPred_Primera,0),0),"-")</f>
        <v>-</v>
      </c>
      <c r="AE11" s="161" t="str">
        <f aca="false">IFERROR(VLOOKUP(AE$2,Rango_Admin_DailyPred,MATCH($F11,Rango_Admin_DailyPred_Primera,0),0),"-")</f>
        <v>-</v>
      </c>
      <c r="AF11" s="161" t="str">
        <f aca="false">IFERROR(VLOOKUP(AF$2,Rango_Admin_DailyPred,MATCH($F11,Rango_Admin_DailyPred_Primera,0),0),"-")</f>
        <v>-</v>
      </c>
      <c r="AG11" s="161" t="str">
        <f aca="false">IFERROR(VLOOKUP(AG$2,Rango_Admin_DailyPred,MATCH($F11,Rango_Admin_DailyPred_Primera,0),0),"-")</f>
        <v>-</v>
      </c>
      <c r="AH11" s="161" t="str">
        <f aca="false">IFERROR(VLOOKUP(AH$2,Rango_Admin_DailyPred,MATCH($F11,Rango_Admin_DailyPred_Primera,0),0),"-")</f>
        <v>-</v>
      </c>
      <c r="AI11" s="161" t="str">
        <f aca="false">IFERROR(VLOOKUP(AI$2,Rango_Admin_DailyPred,MATCH($F11,Rango_Admin_DailyPred_Primera,0),0),"-")</f>
        <v>-</v>
      </c>
      <c r="AJ11" s="161" t="str">
        <f aca="false">IFERROR(VLOOKUP(AJ$2,Rango_Admin_DailyPred,MATCH($F11,Rango_Admin_DailyPred_Primera,0),0),"-")</f>
        <v>-</v>
      </c>
      <c r="AK11" s="161" t="str">
        <f aca="false">IFERROR(VLOOKUP(AK$2,Rango_Admin_DailyPred,MATCH($F11,Rango_Admin_DailyPred_Primera,0),0),"-")</f>
        <v>-</v>
      </c>
      <c r="AL11" s="161" t="str">
        <f aca="false">IFERROR(VLOOKUP(AL$2,Rango_Admin_DailyPred,MATCH($F11,Rango_Admin_DailyPred_Primera,0),0),"-")</f>
        <v>-</v>
      </c>
      <c r="AM11" s="243"/>
      <c r="AN11" s="243"/>
      <c r="AO11" s="243"/>
    </row>
    <row r="12" customFormat="false" ht="23.85" hidden="false" customHeight="false" outlineLevel="0" collapsed="false">
      <c r="A12" s="29" t="str">
        <f aca="false" t="array" ref="A12:A12">IFERROR(INDEX(ADMIN!$K$6:$K$258,SMALL(IF(ADMIN!$G$6:$G$258=$J$1,ROW(ADMIN!$G$6:$G$258)-ROW(ADMIN!$G$6)+1),ROWS($A$1:A9))),"")</f>
        <v/>
      </c>
      <c r="B12" s="474" t="str">
        <f aca="false">A12&amp;CHAR(10)&amp;C12</f>
        <v>
</v>
      </c>
      <c r="C12" s="29" t="str">
        <f aca="false" t="array" ref="C12:C12">IFERROR(IF(INDEX(ADMIN!$M$6:$M$258,SMALL(IF(ADMIN!$G$6:$G$258=$J$1,ROW(ADMIN!$G$6:$G$258)-ROW(ADMIN!$G$6)+1),ROWS($A$1:A9)))="-", "", " ("&amp;INDEX(ADMIN!$M$6:$M$258,SMALL(IF(ADMIN!$G$6:$G$258=$J$1,ROW(ADMIN!$G$6:$G$258)-ROW(ADMIN!$G$6)+1),ROWS($A$1:A9)))&amp;")"),"")</f>
        <v/>
      </c>
      <c r="D12" s="29" t="str">
        <f aca="false" t="array" ref="D12:D12">IFERROR(IF($J$1&gt;=20,INDEX(ADMIN!$C$6:$C$258,SMALL(IF(ADMIN!$G$6:$G$258=$J$1,ROW(ADMIN!$G$6:$G$258)-ROW(ADMIN!$G$6)+1),ROWS($D$1:D9))),""),"")</f>
        <v/>
      </c>
      <c r="E12" s="436" t="n">
        <f aca="false">+E11+3</f>
        <v>33</v>
      </c>
      <c r="F12" s="475" t="str">
        <f aca="false" t="array" ref="F12:F12">IFERROR(INDEX(Rango_Admin_DailyPred_Primera,1,E12),"-")</f>
        <v>JORGE</v>
      </c>
      <c r="G12" s="161" t="str">
        <f aca="false">IFERROR(VLOOKUP(G$2,Rango_Admin_DailyPred,MATCH($F12,Rango_Admin_DailyPred_Primera,0),0),"-")</f>
        <v>X|1-1</v>
      </c>
      <c r="H12" s="161" t="str">
        <f aca="false">IFERROR(VLOOKUP(H$2,Rango_Admin_DailyPred,MATCH($F12,Rango_Admin_DailyPred_Primera,0),0),"-")</f>
        <v>X|1-1</v>
      </c>
      <c r="I12" s="161" t="str">
        <f aca="false">IFERROR(VLOOKUP(I$2,Rango_Admin_DailyPred,MATCH($F12,Rango_Admin_DailyPred_Primera,0),0),"-")</f>
        <v>1|1-0</v>
      </c>
      <c r="J12" s="161" t="str">
        <f aca="false">IFERROR(VLOOKUP(J$2,Rango_Admin_DailyPred,MATCH($F12,Rango_Admin_DailyPred_Primera,0),0),"-")</f>
        <v>1|2-1</v>
      </c>
      <c r="K12" s="161" t="str">
        <f aca="false">IFERROR(VLOOKUP(K$2,Rango_Admin_DailyPred,MATCH($F12,Rango_Admin_DailyPred_Primera,0),0),"-")</f>
        <v>1|6-0</v>
      </c>
      <c r="L12" s="161" t="str">
        <f aca="false">IFERROR(VLOOKUP(L$2,Rango_Admin_DailyPred,MATCH($F12,Rango_Admin_DailyPred_Primera,0),0),"-")</f>
        <v>-</v>
      </c>
      <c r="M12" s="161" t="str">
        <f aca="false">IFERROR(VLOOKUP(M$2,Rango_Admin_DailyPred,MATCH($F12,Rango_Admin_DailyPred_Primera,0),0),"-")</f>
        <v>-</v>
      </c>
      <c r="N12" s="161" t="str">
        <f aca="false">IFERROR(VLOOKUP(N$2,Rango_Admin_DailyPred,MATCH($F12,Rango_Admin_DailyPred_Primera,0),0),"-")</f>
        <v>-</v>
      </c>
      <c r="O12" s="161" t="str">
        <f aca="false">IFERROR(VLOOKUP(O$2,Rango_Admin_DailyPred,MATCH($F12,Rango_Admin_DailyPred_Primera,0),0),"-")</f>
        <v>-</v>
      </c>
      <c r="P12" s="161" t="str">
        <f aca="false">IFERROR(VLOOKUP(P$2,Rango_Admin_DailyPred,MATCH($F12,Rango_Admin_DailyPred_Primera,0),0),"-")</f>
        <v>-</v>
      </c>
      <c r="Q12" s="161" t="str">
        <f aca="false">IFERROR(VLOOKUP(Q$2,Rango_Admin_DailyPred,MATCH($F12,Rango_Admin_DailyPred_Primera,0),0),"-")</f>
        <v>-</v>
      </c>
      <c r="R12" s="161" t="str">
        <f aca="false">IFERROR(VLOOKUP(R$2,Rango_Admin_DailyPred,MATCH($F12,Rango_Admin_DailyPred_Primera,0),0),"-")</f>
        <v>-</v>
      </c>
      <c r="S12" s="161" t="str">
        <f aca="false">IFERROR(VLOOKUP(S$2,Rango_Admin_DailyPred,MATCH($F12,Rango_Admin_DailyPred_Primera,0),0),"-")</f>
        <v>-</v>
      </c>
      <c r="T12" s="161" t="str">
        <f aca="false">IFERROR(VLOOKUP(T$2,Rango_Admin_DailyPred,MATCH($F12,Rango_Admin_DailyPred_Primera,0),0),"-")</f>
        <v>-</v>
      </c>
      <c r="U12" s="161" t="str">
        <f aca="false">IFERROR(VLOOKUP(U$2,Rango_Admin_DailyPred,MATCH($F12,Rango_Admin_DailyPred_Primera,0),0),"-")</f>
        <v>-</v>
      </c>
      <c r="V12" s="161" t="str">
        <f aca="false">IFERROR(VLOOKUP(V$2,Rango_Admin_DailyPred,MATCH($F12,Rango_Admin_DailyPred_Primera,0),0),"-")</f>
        <v>-</v>
      </c>
      <c r="W12" s="161" t="str">
        <f aca="false">IFERROR(VLOOKUP(W$2,Rango_Admin_DailyPred,MATCH($F12,Rango_Admin_DailyPred_Primera,0),0),"-")</f>
        <v>-</v>
      </c>
      <c r="X12" s="161" t="str">
        <f aca="false">IFERROR(VLOOKUP(X$2,Rango_Admin_DailyPred,MATCH($F12,Rango_Admin_DailyPred_Primera,0),0),"-")</f>
        <v>-</v>
      </c>
      <c r="Y12" s="161" t="str">
        <f aca="false">IFERROR(VLOOKUP(Y$2,Rango_Admin_DailyPred,MATCH($F12,Rango_Admin_DailyPred_Primera,0),0),"-")</f>
        <v>-</v>
      </c>
      <c r="Z12" s="161" t="str">
        <f aca="false">IFERROR(VLOOKUP(Z$2,Rango_Admin_DailyPred,MATCH($F12,Rango_Admin_DailyPred_Primera,0),0),"-")</f>
        <v>-</v>
      </c>
      <c r="AA12" s="161" t="str">
        <f aca="false">IFERROR(VLOOKUP(AA$2,Rango_Admin_DailyPred,MATCH($F12,Rango_Admin_DailyPred_Primera,0),0),"-")</f>
        <v>-</v>
      </c>
      <c r="AB12" s="161" t="str">
        <f aca="false">IFERROR(VLOOKUP(AB$2,Rango_Admin_DailyPred,MATCH($F12,Rango_Admin_DailyPred_Primera,0),0),"-")</f>
        <v>-</v>
      </c>
      <c r="AC12" s="161" t="str">
        <f aca="false">IFERROR(VLOOKUP(AC$2,Rango_Admin_DailyPred,MATCH($F12,Rango_Admin_DailyPred_Primera,0),0),"-")</f>
        <v>-</v>
      </c>
      <c r="AD12" s="161" t="str">
        <f aca="false">IFERROR(VLOOKUP(AD$2,Rango_Admin_DailyPred,MATCH($F12,Rango_Admin_DailyPred_Primera,0),0),"-")</f>
        <v>-</v>
      </c>
      <c r="AE12" s="161" t="str">
        <f aca="false">IFERROR(VLOOKUP(AE$2,Rango_Admin_DailyPred,MATCH($F12,Rango_Admin_DailyPred_Primera,0),0),"-")</f>
        <v>-</v>
      </c>
      <c r="AF12" s="161" t="str">
        <f aca="false">IFERROR(VLOOKUP(AF$2,Rango_Admin_DailyPred,MATCH($F12,Rango_Admin_DailyPred_Primera,0),0),"-")</f>
        <v>-</v>
      </c>
      <c r="AG12" s="161" t="str">
        <f aca="false">IFERROR(VLOOKUP(AG$2,Rango_Admin_DailyPred,MATCH($F12,Rango_Admin_DailyPred_Primera,0),0),"-")</f>
        <v>-</v>
      </c>
      <c r="AH12" s="161" t="str">
        <f aca="false">IFERROR(VLOOKUP(AH$2,Rango_Admin_DailyPred,MATCH($F12,Rango_Admin_DailyPred_Primera,0),0),"-")</f>
        <v>-</v>
      </c>
      <c r="AI12" s="161" t="str">
        <f aca="false">IFERROR(VLOOKUP(AI$2,Rango_Admin_DailyPred,MATCH($F12,Rango_Admin_DailyPred_Primera,0),0),"-")</f>
        <v>-</v>
      </c>
      <c r="AJ12" s="161" t="str">
        <f aca="false">IFERROR(VLOOKUP(AJ$2,Rango_Admin_DailyPred,MATCH($F12,Rango_Admin_DailyPred_Primera,0),0),"-")</f>
        <v>-</v>
      </c>
      <c r="AK12" s="161" t="str">
        <f aca="false">IFERROR(VLOOKUP(AK$2,Rango_Admin_DailyPred,MATCH($F12,Rango_Admin_DailyPred_Primera,0),0),"-")</f>
        <v>-</v>
      </c>
      <c r="AL12" s="161" t="str">
        <f aca="false">IFERROR(VLOOKUP(AL$2,Rango_Admin_DailyPred,MATCH($F12,Rango_Admin_DailyPred_Primera,0),0),"-")</f>
        <v>-</v>
      </c>
      <c r="AM12" s="243"/>
      <c r="AN12" s="243"/>
      <c r="AO12" s="243"/>
    </row>
    <row r="13" customFormat="false" ht="23.85" hidden="false" customHeight="false" outlineLevel="0" collapsed="false">
      <c r="A13" s="29" t="str">
        <f aca="false" t="array" ref="A13:A13">IFERROR(INDEX(ADMIN!$K$6:$K$258,SMALL(IF(ADMIN!$G$6:$G$258=$J$1,ROW(ADMIN!$G$6:$G$258)-ROW(ADMIN!$G$6)+1),ROWS($A$1:A10))),"")</f>
        <v/>
      </c>
      <c r="B13" s="474" t="str">
        <f aca="false">A13&amp;CHAR(10)&amp;C13</f>
        <v>
</v>
      </c>
      <c r="C13" s="29" t="str">
        <f aca="false" t="array" ref="C13:C13">IFERROR(IF(INDEX(ADMIN!$M$6:$M$258,SMALL(IF(ADMIN!$G$6:$G$258=$J$1,ROW(ADMIN!$G$6:$G$258)-ROW(ADMIN!$G$6)+1),ROWS($A$1:A10)))="-", "", " ("&amp;INDEX(ADMIN!$M$6:$M$258,SMALL(IF(ADMIN!$G$6:$G$258=$J$1,ROW(ADMIN!$G$6:$G$258)-ROW(ADMIN!$G$6)+1),ROWS($A$1:A10)))&amp;")"),"")</f>
        <v/>
      </c>
      <c r="D13" s="29" t="str">
        <f aca="false" t="array" ref="D13:D13">IFERROR(IF($J$1&gt;=20,INDEX(ADMIN!$C$6:$C$258,SMALL(IF(ADMIN!$G$6:$G$258=$J$1,ROW(ADMIN!$G$6:$G$258)-ROW(ADMIN!$G$6)+1),ROWS($D$1:D10))),""),"")</f>
        <v/>
      </c>
      <c r="E13" s="436" t="n">
        <f aca="false">+E12+3</f>
        <v>36</v>
      </c>
      <c r="F13" s="475" t="str">
        <f aca="false" t="array" ref="F13:F13">IFERROR(INDEX(Rango_Admin_DailyPred_Primera,1,E13),"-")</f>
        <v>ANDER</v>
      </c>
      <c r="G13" s="161" t="str">
        <f aca="false">IFERROR(VLOOKUP(G$2,Rango_Admin_DailyPred,MATCH($F13,Rango_Admin_DailyPred_Primera,0),0),"-")</f>
        <v>2|0-2</v>
      </c>
      <c r="H13" s="161" t="str">
        <f aca="false">IFERROR(VLOOKUP(H$2,Rango_Admin_DailyPred,MATCH($F13,Rango_Admin_DailyPred_Primera,0),0),"-")</f>
        <v>X|1-1</v>
      </c>
      <c r="I13" s="161" t="str">
        <f aca="false">IFERROR(VLOOKUP(I$2,Rango_Admin_DailyPred,MATCH($F13,Rango_Admin_DailyPred_Primera,0),0),"-")</f>
        <v>1|2-0</v>
      </c>
      <c r="J13" s="161" t="str">
        <f aca="false">IFERROR(VLOOKUP(J$2,Rango_Admin_DailyPred,MATCH($F13,Rango_Admin_DailyPred_Primera,0),0),"-")</f>
        <v>1|2-0</v>
      </c>
      <c r="K13" s="161" t="str">
        <f aca="false">IFERROR(VLOOKUP(K$2,Rango_Admin_DailyPred,MATCH($F13,Rango_Admin_DailyPred_Primera,0),0),"-")</f>
        <v>1|6-0</v>
      </c>
      <c r="L13" s="161" t="str">
        <f aca="false">IFERROR(VLOOKUP(L$2,Rango_Admin_DailyPred,MATCH($F13,Rango_Admin_DailyPred_Primera,0),0),"-")</f>
        <v>-</v>
      </c>
      <c r="M13" s="161" t="str">
        <f aca="false">IFERROR(VLOOKUP(M$2,Rango_Admin_DailyPred,MATCH($F13,Rango_Admin_DailyPred_Primera,0),0),"-")</f>
        <v>-</v>
      </c>
      <c r="N13" s="161" t="str">
        <f aca="false">IFERROR(VLOOKUP(N$2,Rango_Admin_DailyPred,MATCH($F13,Rango_Admin_DailyPred_Primera,0),0),"-")</f>
        <v>-</v>
      </c>
      <c r="O13" s="161" t="str">
        <f aca="false">IFERROR(VLOOKUP(O$2,Rango_Admin_DailyPred,MATCH($F13,Rango_Admin_DailyPred_Primera,0),0),"-")</f>
        <v>-</v>
      </c>
      <c r="P13" s="161" t="str">
        <f aca="false">IFERROR(VLOOKUP(P$2,Rango_Admin_DailyPred,MATCH($F13,Rango_Admin_DailyPred_Primera,0),0),"-")</f>
        <v>-</v>
      </c>
      <c r="Q13" s="161" t="str">
        <f aca="false">IFERROR(VLOOKUP(Q$2,Rango_Admin_DailyPred,MATCH($F13,Rango_Admin_DailyPred_Primera,0),0),"-")</f>
        <v>-</v>
      </c>
      <c r="R13" s="161" t="str">
        <f aca="false">IFERROR(VLOOKUP(R$2,Rango_Admin_DailyPred,MATCH($F13,Rango_Admin_DailyPred_Primera,0),0),"-")</f>
        <v>-</v>
      </c>
      <c r="S13" s="161" t="str">
        <f aca="false">IFERROR(VLOOKUP(S$2,Rango_Admin_DailyPred,MATCH($F13,Rango_Admin_DailyPred_Primera,0),0),"-")</f>
        <v>-</v>
      </c>
      <c r="T13" s="161" t="str">
        <f aca="false">IFERROR(VLOOKUP(T$2,Rango_Admin_DailyPred,MATCH($F13,Rango_Admin_DailyPred_Primera,0),0),"-")</f>
        <v>-</v>
      </c>
      <c r="U13" s="161" t="str">
        <f aca="false">IFERROR(VLOOKUP(U$2,Rango_Admin_DailyPred,MATCH($F13,Rango_Admin_DailyPred_Primera,0),0),"-")</f>
        <v>-</v>
      </c>
      <c r="V13" s="161" t="str">
        <f aca="false">IFERROR(VLOOKUP(V$2,Rango_Admin_DailyPred,MATCH($F13,Rango_Admin_DailyPred_Primera,0),0),"-")</f>
        <v>-</v>
      </c>
      <c r="W13" s="161" t="str">
        <f aca="false">IFERROR(VLOOKUP(W$2,Rango_Admin_DailyPred,MATCH($F13,Rango_Admin_DailyPred_Primera,0),0),"-")</f>
        <v>-</v>
      </c>
      <c r="X13" s="161" t="str">
        <f aca="false">IFERROR(VLOOKUP(X$2,Rango_Admin_DailyPred,MATCH($F13,Rango_Admin_DailyPred_Primera,0),0),"-")</f>
        <v>-</v>
      </c>
      <c r="Y13" s="161" t="str">
        <f aca="false">IFERROR(VLOOKUP(Y$2,Rango_Admin_DailyPred,MATCH($F13,Rango_Admin_DailyPred_Primera,0),0),"-")</f>
        <v>-</v>
      </c>
      <c r="Z13" s="161" t="str">
        <f aca="false">IFERROR(VLOOKUP(Z$2,Rango_Admin_DailyPred,MATCH($F13,Rango_Admin_DailyPred_Primera,0),0),"-")</f>
        <v>-</v>
      </c>
      <c r="AA13" s="161" t="str">
        <f aca="false">IFERROR(VLOOKUP(AA$2,Rango_Admin_DailyPred,MATCH($F13,Rango_Admin_DailyPred_Primera,0),0),"-")</f>
        <v>-</v>
      </c>
      <c r="AB13" s="161" t="str">
        <f aca="false">IFERROR(VLOOKUP(AB$2,Rango_Admin_DailyPred,MATCH($F13,Rango_Admin_DailyPred_Primera,0),0),"-")</f>
        <v>-</v>
      </c>
      <c r="AC13" s="161" t="str">
        <f aca="false">IFERROR(VLOOKUP(AC$2,Rango_Admin_DailyPred,MATCH($F13,Rango_Admin_DailyPred_Primera,0),0),"-")</f>
        <v>-</v>
      </c>
      <c r="AD13" s="161" t="str">
        <f aca="false">IFERROR(VLOOKUP(AD$2,Rango_Admin_DailyPred,MATCH($F13,Rango_Admin_DailyPred_Primera,0),0),"-")</f>
        <v>-</v>
      </c>
      <c r="AE13" s="161" t="str">
        <f aca="false">IFERROR(VLOOKUP(AE$2,Rango_Admin_DailyPred,MATCH($F13,Rango_Admin_DailyPred_Primera,0),0),"-")</f>
        <v>-</v>
      </c>
      <c r="AF13" s="161" t="str">
        <f aca="false">IFERROR(VLOOKUP(AF$2,Rango_Admin_DailyPred,MATCH($F13,Rango_Admin_DailyPred_Primera,0),0),"-")</f>
        <v>-</v>
      </c>
      <c r="AG13" s="161" t="str">
        <f aca="false">IFERROR(VLOOKUP(AG$2,Rango_Admin_DailyPred,MATCH($F13,Rango_Admin_DailyPred_Primera,0),0),"-")</f>
        <v>-</v>
      </c>
      <c r="AH13" s="161" t="str">
        <f aca="false">IFERROR(VLOOKUP(AH$2,Rango_Admin_DailyPred,MATCH($F13,Rango_Admin_DailyPred_Primera,0),0),"-")</f>
        <v>-</v>
      </c>
      <c r="AI13" s="161" t="str">
        <f aca="false">IFERROR(VLOOKUP(AI$2,Rango_Admin_DailyPred,MATCH($F13,Rango_Admin_DailyPred_Primera,0),0),"-")</f>
        <v>-</v>
      </c>
      <c r="AJ13" s="161" t="str">
        <f aca="false">IFERROR(VLOOKUP(AJ$2,Rango_Admin_DailyPred,MATCH($F13,Rango_Admin_DailyPred_Primera,0),0),"-")</f>
        <v>-</v>
      </c>
      <c r="AK13" s="161" t="str">
        <f aca="false">IFERROR(VLOOKUP(AK$2,Rango_Admin_DailyPred,MATCH($F13,Rango_Admin_DailyPred_Primera,0),0),"-")</f>
        <v>-</v>
      </c>
      <c r="AL13" s="161" t="str">
        <f aca="false">IFERROR(VLOOKUP(AL$2,Rango_Admin_DailyPred,MATCH($F13,Rango_Admin_DailyPred_Primera,0),0),"-")</f>
        <v>-</v>
      </c>
      <c r="AM13" s="243"/>
      <c r="AN13" s="243"/>
      <c r="AO13" s="243"/>
    </row>
    <row r="14" customFormat="false" ht="23.85" hidden="false" customHeight="false" outlineLevel="0" collapsed="false">
      <c r="A14" s="29" t="str">
        <f aca="false" t="array" ref="A14:A14">IFERROR(INDEX(ADMIN!$K$6:$K$258,SMALL(IF(ADMIN!$G$6:$G$258=$J$1,ROW(ADMIN!$G$6:$G$258)-ROW(ADMIN!$G$6)+1),ROWS($A$1:A11))),"")</f>
        <v/>
      </c>
      <c r="B14" s="474" t="str">
        <f aca="false">A14&amp;CHAR(10)&amp;C14</f>
        <v>
</v>
      </c>
      <c r="C14" s="29" t="str">
        <f aca="false" t="array" ref="C14:C14">IFERROR(IF(INDEX(ADMIN!$M$6:$M$258,SMALL(IF(ADMIN!$G$6:$G$258=$J$1,ROW(ADMIN!$G$6:$G$258)-ROW(ADMIN!$G$6)+1),ROWS($A$1:A11)))="-", "", " ("&amp;INDEX(ADMIN!$M$6:$M$258,SMALL(IF(ADMIN!$G$6:$G$258=$J$1,ROW(ADMIN!$G$6:$G$258)-ROW(ADMIN!$G$6)+1),ROWS($A$1:A11)))&amp;")"),"")</f>
        <v/>
      </c>
      <c r="D14" s="29" t="str">
        <f aca="false" t="array" ref="D14:D14">IFERROR(IF($J$1&gt;=20,INDEX(ADMIN!$C$6:$C$258,SMALL(IF(ADMIN!$G$6:$G$258=$J$1,ROW(ADMIN!$G$6:$G$258)-ROW(ADMIN!$G$6)+1),ROWS($D$1:D11))),""),"")</f>
        <v/>
      </c>
      <c r="E14" s="436" t="n">
        <f aca="false">+E13+3</f>
        <v>39</v>
      </c>
      <c r="F14" s="475" t="str">
        <f aca="false" t="array" ref="F14:F14">IFERROR(INDEX(Rango_Admin_DailyPred_Primera,1,E14),"-")</f>
        <v>BORJA</v>
      </c>
      <c r="G14" s="161" t="str">
        <f aca="false">IFERROR(VLOOKUP(G$2,Rango_Admin_DailyPred,MATCH($F14,Rango_Admin_DailyPred_Primera,0),0),"-")</f>
        <v>X|1-1</v>
      </c>
      <c r="H14" s="161" t="str">
        <f aca="false">IFERROR(VLOOKUP(H$2,Rango_Admin_DailyPred,MATCH($F14,Rango_Admin_DailyPred_Primera,0),0),"-")</f>
        <v>1|1-0</v>
      </c>
      <c r="I14" s="161" t="str">
        <f aca="false">IFERROR(VLOOKUP(I$2,Rango_Admin_DailyPred,MATCH($F14,Rango_Admin_DailyPred_Primera,0),0),"-")</f>
        <v>1|2-0</v>
      </c>
      <c r="J14" s="161" t="str">
        <f aca="false">IFERROR(VLOOKUP(J$2,Rango_Admin_DailyPred,MATCH($F14,Rango_Admin_DailyPred_Primera,0),0),"-")</f>
        <v>1|2-0</v>
      </c>
      <c r="K14" s="161" t="str">
        <f aca="false">IFERROR(VLOOKUP(K$2,Rango_Admin_DailyPred,MATCH($F14,Rango_Admin_DailyPred_Primera,0),0),"-")</f>
        <v>1|2-0</v>
      </c>
      <c r="L14" s="161" t="str">
        <f aca="false">IFERROR(VLOOKUP(L$2,Rango_Admin_DailyPred,MATCH($F14,Rango_Admin_DailyPred_Primera,0),0),"-")</f>
        <v>-</v>
      </c>
      <c r="M14" s="161" t="str">
        <f aca="false">IFERROR(VLOOKUP(M$2,Rango_Admin_DailyPred,MATCH($F14,Rango_Admin_DailyPred_Primera,0),0),"-")</f>
        <v>-</v>
      </c>
      <c r="N14" s="161" t="str">
        <f aca="false">IFERROR(VLOOKUP(N$2,Rango_Admin_DailyPred,MATCH($F14,Rango_Admin_DailyPred_Primera,0),0),"-")</f>
        <v>-</v>
      </c>
      <c r="O14" s="161" t="str">
        <f aca="false">IFERROR(VLOOKUP(O$2,Rango_Admin_DailyPred,MATCH($F14,Rango_Admin_DailyPred_Primera,0),0),"-")</f>
        <v>-</v>
      </c>
      <c r="P14" s="161" t="str">
        <f aca="false">IFERROR(VLOOKUP(P$2,Rango_Admin_DailyPred,MATCH($F14,Rango_Admin_DailyPred_Primera,0),0),"-")</f>
        <v>-</v>
      </c>
      <c r="Q14" s="161" t="str">
        <f aca="false">IFERROR(VLOOKUP(Q$2,Rango_Admin_DailyPred,MATCH($F14,Rango_Admin_DailyPred_Primera,0),0),"-")</f>
        <v>-</v>
      </c>
      <c r="R14" s="161" t="str">
        <f aca="false">IFERROR(VLOOKUP(R$2,Rango_Admin_DailyPred,MATCH($F14,Rango_Admin_DailyPred_Primera,0),0),"-")</f>
        <v>-</v>
      </c>
      <c r="S14" s="161" t="str">
        <f aca="false">IFERROR(VLOOKUP(S$2,Rango_Admin_DailyPred,MATCH($F14,Rango_Admin_DailyPred_Primera,0),0),"-")</f>
        <v>-</v>
      </c>
      <c r="T14" s="161" t="str">
        <f aca="false">IFERROR(VLOOKUP(T$2,Rango_Admin_DailyPred,MATCH($F14,Rango_Admin_DailyPred_Primera,0),0),"-")</f>
        <v>-</v>
      </c>
      <c r="U14" s="161" t="str">
        <f aca="false">IFERROR(VLOOKUP(U$2,Rango_Admin_DailyPred,MATCH($F14,Rango_Admin_DailyPred_Primera,0),0),"-")</f>
        <v>-</v>
      </c>
      <c r="V14" s="161" t="str">
        <f aca="false">IFERROR(VLOOKUP(V$2,Rango_Admin_DailyPred,MATCH($F14,Rango_Admin_DailyPred_Primera,0),0),"-")</f>
        <v>-</v>
      </c>
      <c r="W14" s="161" t="str">
        <f aca="false">IFERROR(VLOOKUP(W$2,Rango_Admin_DailyPred,MATCH($F14,Rango_Admin_DailyPred_Primera,0),0),"-")</f>
        <v>-</v>
      </c>
      <c r="X14" s="161" t="str">
        <f aca="false">IFERROR(VLOOKUP(X$2,Rango_Admin_DailyPred,MATCH($F14,Rango_Admin_DailyPred_Primera,0),0),"-")</f>
        <v>-</v>
      </c>
      <c r="Y14" s="161" t="str">
        <f aca="false">IFERROR(VLOOKUP(Y$2,Rango_Admin_DailyPred,MATCH($F14,Rango_Admin_DailyPred_Primera,0),0),"-")</f>
        <v>-</v>
      </c>
      <c r="Z14" s="161" t="str">
        <f aca="false">IFERROR(VLOOKUP(Z$2,Rango_Admin_DailyPred,MATCH($F14,Rango_Admin_DailyPred_Primera,0),0),"-")</f>
        <v>-</v>
      </c>
      <c r="AA14" s="161" t="str">
        <f aca="false">IFERROR(VLOOKUP(AA$2,Rango_Admin_DailyPred,MATCH($F14,Rango_Admin_DailyPred_Primera,0),0),"-")</f>
        <v>-</v>
      </c>
      <c r="AB14" s="161" t="str">
        <f aca="false">IFERROR(VLOOKUP(AB$2,Rango_Admin_DailyPred,MATCH($F14,Rango_Admin_DailyPred_Primera,0),0),"-")</f>
        <v>-</v>
      </c>
      <c r="AC14" s="161" t="str">
        <f aca="false">IFERROR(VLOOKUP(AC$2,Rango_Admin_DailyPred,MATCH($F14,Rango_Admin_DailyPred_Primera,0),0),"-")</f>
        <v>-</v>
      </c>
      <c r="AD14" s="161" t="str">
        <f aca="false">IFERROR(VLOOKUP(AD$2,Rango_Admin_DailyPred,MATCH($F14,Rango_Admin_DailyPred_Primera,0),0),"-")</f>
        <v>-</v>
      </c>
      <c r="AE14" s="161" t="str">
        <f aca="false">IFERROR(VLOOKUP(AE$2,Rango_Admin_DailyPred,MATCH($F14,Rango_Admin_DailyPred_Primera,0),0),"-")</f>
        <v>-</v>
      </c>
      <c r="AF14" s="161" t="str">
        <f aca="false">IFERROR(VLOOKUP(AF$2,Rango_Admin_DailyPred,MATCH($F14,Rango_Admin_DailyPred_Primera,0),0),"-")</f>
        <v>-</v>
      </c>
      <c r="AG14" s="161" t="str">
        <f aca="false">IFERROR(VLOOKUP(AG$2,Rango_Admin_DailyPred,MATCH($F14,Rango_Admin_DailyPred_Primera,0),0),"-")</f>
        <v>-</v>
      </c>
      <c r="AH14" s="161" t="str">
        <f aca="false">IFERROR(VLOOKUP(AH$2,Rango_Admin_DailyPred,MATCH($F14,Rango_Admin_DailyPred_Primera,0),0),"-")</f>
        <v>-</v>
      </c>
      <c r="AI14" s="161" t="str">
        <f aca="false">IFERROR(VLOOKUP(AI$2,Rango_Admin_DailyPred,MATCH($F14,Rango_Admin_DailyPred_Primera,0),0),"-")</f>
        <v>-</v>
      </c>
      <c r="AJ14" s="161" t="str">
        <f aca="false">IFERROR(VLOOKUP(AJ$2,Rango_Admin_DailyPred,MATCH($F14,Rango_Admin_DailyPred_Primera,0),0),"-")</f>
        <v>-</v>
      </c>
      <c r="AK14" s="161" t="str">
        <f aca="false">IFERROR(VLOOKUP(AK$2,Rango_Admin_DailyPred,MATCH($F14,Rango_Admin_DailyPred_Primera,0),0),"-")</f>
        <v>-</v>
      </c>
      <c r="AL14" s="161" t="str">
        <f aca="false">IFERROR(VLOOKUP(AL$2,Rango_Admin_DailyPred,MATCH($F14,Rango_Admin_DailyPred_Primera,0),0),"-")</f>
        <v>-</v>
      </c>
      <c r="AM14" s="243"/>
      <c r="AN14" s="243"/>
      <c r="AO14" s="243"/>
    </row>
    <row r="15" customFormat="false" ht="23.85" hidden="false" customHeight="false" outlineLevel="0" collapsed="false">
      <c r="A15" s="29" t="str">
        <f aca="false" t="array" ref="A15:A15">IFERROR(INDEX(ADMIN!$K$6:$K$258,SMALL(IF(ADMIN!$G$6:$G$258=$J$1,ROW(ADMIN!$G$6:$G$258)-ROW(ADMIN!$G$6)+1),ROWS($A$1:A12))),"")</f>
        <v/>
      </c>
      <c r="B15" s="474" t="str">
        <f aca="false">A15&amp;CHAR(10)&amp;C15</f>
        <v>
</v>
      </c>
      <c r="C15" s="29" t="str">
        <f aca="false" t="array" ref="C15:C15">IFERROR(IF(INDEX(ADMIN!$M$6:$M$258,SMALL(IF(ADMIN!$G$6:$G$258=$J$1,ROW(ADMIN!$G$6:$G$258)-ROW(ADMIN!$G$6)+1),ROWS($A$1:A12)))="-", "", " ("&amp;INDEX(ADMIN!$M$6:$M$258,SMALL(IF(ADMIN!$G$6:$G$258=$J$1,ROW(ADMIN!$G$6:$G$258)-ROW(ADMIN!$G$6)+1),ROWS($A$1:A12)))&amp;")"),"")</f>
        <v/>
      </c>
      <c r="D15" s="29" t="str">
        <f aca="false" t="array" ref="D15:D15">IFERROR(IF($J$1&gt;=20,INDEX(ADMIN!$C$6:$C$258,SMALL(IF(ADMIN!$G$6:$G$258=$J$1,ROW(ADMIN!$G$6:$G$258)-ROW(ADMIN!$G$6)+1),ROWS($D$1:D12))),""),"")</f>
        <v/>
      </c>
      <c r="E15" s="436" t="n">
        <f aca="false">+E14+3</f>
        <v>42</v>
      </c>
      <c r="F15" s="475" t="str">
        <f aca="false" t="array" ref="F15:F15">IFERROR(INDEX(Rango_Admin_DailyPred_Primera,1,E15),"-")</f>
        <v>MIKEL</v>
      </c>
      <c r="G15" s="161" t="str">
        <f aca="false">IFERROR(VLOOKUP(G$2,Rango_Admin_DailyPred,MATCH($F15,Rango_Admin_DailyPred_Primera,0),0),"-")</f>
        <v>2|1-2</v>
      </c>
      <c r="H15" s="161" t="str">
        <f aca="false">IFERROR(VLOOKUP(H$2,Rango_Admin_DailyPred,MATCH($F15,Rango_Admin_DailyPred_Primera,0),0),"-")</f>
        <v>1|2-1</v>
      </c>
      <c r="I15" s="161" t="str">
        <f aca="false">IFERROR(VLOOKUP(I$2,Rango_Admin_DailyPred,MATCH($F15,Rango_Admin_DailyPred_Primera,0),0),"-")</f>
        <v>1|2-1</v>
      </c>
      <c r="J15" s="161" t="str">
        <f aca="false">IFERROR(VLOOKUP(J$2,Rango_Admin_DailyPred,MATCH($F15,Rango_Admin_DailyPred_Primera,0),0),"-")</f>
        <v>1|2-0</v>
      </c>
      <c r="K15" s="161" t="str">
        <f aca="false">IFERROR(VLOOKUP(K$2,Rango_Admin_DailyPred,MATCH($F15,Rango_Admin_DailyPred_Primera,0),0),"-")</f>
        <v>1|3-1</v>
      </c>
      <c r="L15" s="161" t="str">
        <f aca="false">IFERROR(VLOOKUP(L$2,Rango_Admin_DailyPred,MATCH($F15,Rango_Admin_DailyPred_Primera,0),0),"-")</f>
        <v>-</v>
      </c>
      <c r="M15" s="161" t="str">
        <f aca="false">IFERROR(VLOOKUP(M$2,Rango_Admin_DailyPred,MATCH($F15,Rango_Admin_DailyPred_Primera,0),0),"-")</f>
        <v>-</v>
      </c>
      <c r="N15" s="161" t="str">
        <f aca="false">IFERROR(VLOOKUP(N$2,Rango_Admin_DailyPred,MATCH($F15,Rango_Admin_DailyPred_Primera,0),0),"-")</f>
        <v>-</v>
      </c>
      <c r="O15" s="161" t="str">
        <f aca="false">IFERROR(VLOOKUP(O$2,Rango_Admin_DailyPred,MATCH($F15,Rango_Admin_DailyPred_Primera,0),0),"-")</f>
        <v>-</v>
      </c>
      <c r="P15" s="161" t="str">
        <f aca="false">IFERROR(VLOOKUP(P$2,Rango_Admin_DailyPred,MATCH($F15,Rango_Admin_DailyPred_Primera,0),0),"-")</f>
        <v>-</v>
      </c>
      <c r="Q15" s="161" t="str">
        <f aca="false">IFERROR(VLOOKUP(Q$2,Rango_Admin_DailyPred,MATCH($F15,Rango_Admin_DailyPred_Primera,0),0),"-")</f>
        <v>-</v>
      </c>
      <c r="R15" s="161" t="str">
        <f aca="false">IFERROR(VLOOKUP(R$2,Rango_Admin_DailyPred,MATCH($F15,Rango_Admin_DailyPred_Primera,0),0),"-")</f>
        <v>-</v>
      </c>
      <c r="S15" s="161" t="str">
        <f aca="false">IFERROR(VLOOKUP(S$2,Rango_Admin_DailyPred,MATCH($F15,Rango_Admin_DailyPred_Primera,0),0),"-")</f>
        <v>-</v>
      </c>
      <c r="T15" s="161" t="str">
        <f aca="false">IFERROR(VLOOKUP(T$2,Rango_Admin_DailyPred,MATCH($F15,Rango_Admin_DailyPred_Primera,0),0),"-")</f>
        <v>-</v>
      </c>
      <c r="U15" s="161" t="str">
        <f aca="false">IFERROR(VLOOKUP(U$2,Rango_Admin_DailyPred,MATCH($F15,Rango_Admin_DailyPred_Primera,0),0),"-")</f>
        <v>-</v>
      </c>
      <c r="V15" s="161" t="str">
        <f aca="false">IFERROR(VLOOKUP(V$2,Rango_Admin_DailyPred,MATCH($F15,Rango_Admin_DailyPred_Primera,0),0),"-")</f>
        <v>-</v>
      </c>
      <c r="W15" s="161" t="str">
        <f aca="false">IFERROR(VLOOKUP(W$2,Rango_Admin_DailyPred,MATCH($F15,Rango_Admin_DailyPred_Primera,0),0),"-")</f>
        <v>-</v>
      </c>
      <c r="X15" s="161" t="str">
        <f aca="false">IFERROR(VLOOKUP(X$2,Rango_Admin_DailyPred,MATCH($F15,Rango_Admin_DailyPred_Primera,0),0),"-")</f>
        <v>-</v>
      </c>
      <c r="Y15" s="161" t="str">
        <f aca="false">IFERROR(VLOOKUP(Y$2,Rango_Admin_DailyPred,MATCH($F15,Rango_Admin_DailyPred_Primera,0),0),"-")</f>
        <v>-</v>
      </c>
      <c r="Z15" s="161" t="str">
        <f aca="false">IFERROR(VLOOKUP(Z$2,Rango_Admin_DailyPred,MATCH($F15,Rango_Admin_DailyPred_Primera,0),0),"-")</f>
        <v>-</v>
      </c>
      <c r="AA15" s="161" t="str">
        <f aca="false">IFERROR(VLOOKUP(AA$2,Rango_Admin_DailyPred,MATCH($F15,Rango_Admin_DailyPred_Primera,0),0),"-")</f>
        <v>-</v>
      </c>
      <c r="AB15" s="161" t="str">
        <f aca="false">IFERROR(VLOOKUP(AB$2,Rango_Admin_DailyPred,MATCH($F15,Rango_Admin_DailyPred_Primera,0),0),"-")</f>
        <v>-</v>
      </c>
      <c r="AC15" s="161" t="str">
        <f aca="false">IFERROR(VLOOKUP(AC$2,Rango_Admin_DailyPred,MATCH($F15,Rango_Admin_DailyPred_Primera,0),0),"-")</f>
        <v>-</v>
      </c>
      <c r="AD15" s="161" t="str">
        <f aca="false">IFERROR(VLOOKUP(AD$2,Rango_Admin_DailyPred,MATCH($F15,Rango_Admin_DailyPred_Primera,0),0),"-")</f>
        <v>-</v>
      </c>
      <c r="AE15" s="161" t="str">
        <f aca="false">IFERROR(VLOOKUP(AE$2,Rango_Admin_DailyPred,MATCH($F15,Rango_Admin_DailyPred_Primera,0),0),"-")</f>
        <v>-</v>
      </c>
      <c r="AF15" s="161" t="str">
        <f aca="false">IFERROR(VLOOKUP(AF$2,Rango_Admin_DailyPred,MATCH($F15,Rango_Admin_DailyPred_Primera,0),0),"-")</f>
        <v>-</v>
      </c>
      <c r="AG15" s="161" t="str">
        <f aca="false">IFERROR(VLOOKUP(AG$2,Rango_Admin_DailyPred,MATCH($F15,Rango_Admin_DailyPred_Primera,0),0),"-")</f>
        <v>-</v>
      </c>
      <c r="AH15" s="161" t="str">
        <f aca="false">IFERROR(VLOOKUP(AH$2,Rango_Admin_DailyPred,MATCH($F15,Rango_Admin_DailyPred_Primera,0),0),"-")</f>
        <v>-</v>
      </c>
      <c r="AI15" s="161" t="str">
        <f aca="false">IFERROR(VLOOKUP(AI$2,Rango_Admin_DailyPred,MATCH($F15,Rango_Admin_DailyPred_Primera,0),0),"-")</f>
        <v>-</v>
      </c>
      <c r="AJ15" s="161" t="str">
        <f aca="false">IFERROR(VLOOKUP(AJ$2,Rango_Admin_DailyPred,MATCH($F15,Rango_Admin_DailyPred_Primera,0),0),"-")</f>
        <v>-</v>
      </c>
      <c r="AK15" s="161" t="str">
        <f aca="false">IFERROR(VLOOKUP(AK$2,Rango_Admin_DailyPred,MATCH($F15,Rango_Admin_DailyPred_Primera,0),0),"-")</f>
        <v>-</v>
      </c>
      <c r="AL15" s="161" t="str">
        <f aca="false">IFERROR(VLOOKUP(AL$2,Rango_Admin_DailyPred,MATCH($F15,Rango_Admin_DailyPred_Primera,0),0),"-")</f>
        <v>-</v>
      </c>
      <c r="AM15" s="243"/>
      <c r="AN15" s="243"/>
      <c r="AO15" s="243"/>
    </row>
    <row r="16" customFormat="false" ht="23.85" hidden="false" customHeight="false" outlineLevel="0" collapsed="false">
      <c r="A16" s="29" t="str">
        <f aca="false" t="array" ref="A16:A16">IFERROR(INDEX(ADMIN!$K$6:$K$258,SMALL(IF(ADMIN!$G$6:$G$258=$J$1,ROW(ADMIN!$G$6:$G$258)-ROW(ADMIN!$G$6)+1),ROWS($A$1:A13))),"")</f>
        <v/>
      </c>
      <c r="B16" s="474" t="str">
        <f aca="false">A16&amp;CHAR(10)&amp;C16</f>
        <v>
</v>
      </c>
      <c r="C16" s="29" t="str">
        <f aca="false" t="array" ref="C16:C16">IFERROR(IF(INDEX(ADMIN!$M$6:$M$258,SMALL(IF(ADMIN!$G$6:$G$258=$J$1,ROW(ADMIN!$G$6:$G$258)-ROW(ADMIN!$G$6)+1),ROWS($A$1:A13)))="-", "", " ("&amp;INDEX(ADMIN!$M$6:$M$258,SMALL(IF(ADMIN!$G$6:$G$258=$J$1,ROW(ADMIN!$G$6:$G$258)-ROW(ADMIN!$G$6)+1),ROWS($A$1:A13)))&amp;")"),"")</f>
        <v/>
      </c>
      <c r="D16" s="29" t="str">
        <f aca="false" t="array" ref="D16:D16">IFERROR(IF($J$1&gt;=20,INDEX(ADMIN!$C$6:$C$258,SMALL(IF(ADMIN!$G$6:$G$258=$J$1,ROW(ADMIN!$G$6:$G$258)-ROW(ADMIN!$G$6)+1),ROWS($D$1:D13))),""),"")</f>
        <v/>
      </c>
      <c r="E16" s="436" t="n">
        <f aca="false">+E15+3</f>
        <v>45</v>
      </c>
      <c r="F16" s="475" t="str">
        <f aca="false" t="array" ref="F16:F16">IFERROR(INDEX(Rango_Admin_DailyPred_Primera,1,E16),"-")</f>
        <v>JON</v>
      </c>
      <c r="G16" s="161" t="str">
        <f aca="false">IFERROR(VLOOKUP(G$2,Rango_Admin_DailyPred,MATCH($F16,Rango_Admin_DailyPred_Primera,0),0),"-")</f>
        <v>X|1-1</v>
      </c>
      <c r="H16" s="161" t="str">
        <f aca="false">IFERROR(VLOOKUP(H$2,Rango_Admin_DailyPred,MATCH($F16,Rango_Admin_DailyPred_Primera,0),0),"-")</f>
        <v>1|3-1</v>
      </c>
      <c r="I16" s="161" t="str">
        <f aca="false">IFERROR(VLOOKUP(I$2,Rango_Admin_DailyPred,MATCH($F16,Rango_Admin_DailyPred_Primera,0),0),"-")</f>
        <v>1|2-1</v>
      </c>
      <c r="J16" s="161" t="str">
        <f aca="false">IFERROR(VLOOKUP(J$2,Rango_Admin_DailyPred,MATCH($F16,Rango_Admin_DailyPred_Primera,0),0),"-")</f>
        <v>1|2-1</v>
      </c>
      <c r="K16" s="161" t="str">
        <f aca="false">IFERROR(VLOOKUP(K$2,Rango_Admin_DailyPred,MATCH($F16,Rango_Admin_DailyPred_Primera,0),0),"-")</f>
        <v>1|2-0</v>
      </c>
      <c r="L16" s="161" t="str">
        <f aca="false">IFERROR(VLOOKUP(L$2,Rango_Admin_DailyPred,MATCH($F16,Rango_Admin_DailyPred_Primera,0),0),"-")</f>
        <v>-</v>
      </c>
      <c r="M16" s="161" t="str">
        <f aca="false">IFERROR(VLOOKUP(M$2,Rango_Admin_DailyPred,MATCH($F16,Rango_Admin_DailyPred_Primera,0),0),"-")</f>
        <v>-</v>
      </c>
      <c r="N16" s="161" t="str">
        <f aca="false">IFERROR(VLOOKUP(N$2,Rango_Admin_DailyPred,MATCH($F16,Rango_Admin_DailyPred_Primera,0),0),"-")</f>
        <v>-</v>
      </c>
      <c r="O16" s="161" t="str">
        <f aca="false">IFERROR(VLOOKUP(O$2,Rango_Admin_DailyPred,MATCH($F16,Rango_Admin_DailyPred_Primera,0),0),"-")</f>
        <v>-</v>
      </c>
      <c r="P16" s="161" t="str">
        <f aca="false">IFERROR(VLOOKUP(P$2,Rango_Admin_DailyPred,MATCH($F16,Rango_Admin_DailyPred_Primera,0),0),"-")</f>
        <v>-</v>
      </c>
      <c r="Q16" s="161" t="str">
        <f aca="false">IFERROR(VLOOKUP(Q$2,Rango_Admin_DailyPred,MATCH($F16,Rango_Admin_DailyPred_Primera,0),0),"-")</f>
        <v>-</v>
      </c>
      <c r="R16" s="161" t="str">
        <f aca="false">IFERROR(VLOOKUP(R$2,Rango_Admin_DailyPred,MATCH($F16,Rango_Admin_DailyPred_Primera,0),0),"-")</f>
        <v>-</v>
      </c>
      <c r="S16" s="161" t="str">
        <f aca="false">IFERROR(VLOOKUP(S$2,Rango_Admin_DailyPred,MATCH($F16,Rango_Admin_DailyPred_Primera,0),0),"-")</f>
        <v>-</v>
      </c>
      <c r="T16" s="161" t="str">
        <f aca="false">IFERROR(VLOOKUP(T$2,Rango_Admin_DailyPred,MATCH($F16,Rango_Admin_DailyPred_Primera,0),0),"-")</f>
        <v>-</v>
      </c>
      <c r="U16" s="161" t="str">
        <f aca="false">IFERROR(VLOOKUP(U$2,Rango_Admin_DailyPred,MATCH($F16,Rango_Admin_DailyPred_Primera,0),0),"-")</f>
        <v>-</v>
      </c>
      <c r="V16" s="161" t="str">
        <f aca="false">IFERROR(VLOOKUP(V$2,Rango_Admin_DailyPred,MATCH($F16,Rango_Admin_DailyPred_Primera,0),0),"-")</f>
        <v>-</v>
      </c>
      <c r="W16" s="161" t="str">
        <f aca="false">IFERROR(VLOOKUP(W$2,Rango_Admin_DailyPred,MATCH($F16,Rango_Admin_DailyPred_Primera,0),0),"-")</f>
        <v>-</v>
      </c>
      <c r="X16" s="161" t="str">
        <f aca="false">IFERROR(VLOOKUP(X$2,Rango_Admin_DailyPred,MATCH($F16,Rango_Admin_DailyPred_Primera,0),0),"-")</f>
        <v>-</v>
      </c>
      <c r="Y16" s="161" t="str">
        <f aca="false">IFERROR(VLOOKUP(Y$2,Rango_Admin_DailyPred,MATCH($F16,Rango_Admin_DailyPred_Primera,0),0),"-")</f>
        <v>-</v>
      </c>
      <c r="Z16" s="161" t="str">
        <f aca="false">IFERROR(VLOOKUP(Z$2,Rango_Admin_DailyPred,MATCH($F16,Rango_Admin_DailyPred_Primera,0),0),"-")</f>
        <v>-</v>
      </c>
      <c r="AA16" s="161" t="str">
        <f aca="false">IFERROR(VLOOKUP(AA$2,Rango_Admin_DailyPred,MATCH($F16,Rango_Admin_DailyPred_Primera,0),0),"-")</f>
        <v>-</v>
      </c>
      <c r="AB16" s="161" t="str">
        <f aca="false">IFERROR(VLOOKUP(AB$2,Rango_Admin_DailyPred,MATCH($F16,Rango_Admin_DailyPred_Primera,0),0),"-")</f>
        <v>-</v>
      </c>
      <c r="AC16" s="161" t="str">
        <f aca="false">IFERROR(VLOOKUP(AC$2,Rango_Admin_DailyPred,MATCH($F16,Rango_Admin_DailyPred_Primera,0),0),"-")</f>
        <v>-</v>
      </c>
      <c r="AD16" s="161" t="str">
        <f aca="false">IFERROR(VLOOKUP(AD$2,Rango_Admin_DailyPred,MATCH($F16,Rango_Admin_DailyPred_Primera,0),0),"-")</f>
        <v>-</v>
      </c>
      <c r="AE16" s="161" t="str">
        <f aca="false">IFERROR(VLOOKUP(AE$2,Rango_Admin_DailyPred,MATCH($F16,Rango_Admin_DailyPred_Primera,0),0),"-")</f>
        <v>-</v>
      </c>
      <c r="AF16" s="161" t="str">
        <f aca="false">IFERROR(VLOOKUP(AF$2,Rango_Admin_DailyPred,MATCH($F16,Rango_Admin_DailyPred_Primera,0),0),"-")</f>
        <v>-</v>
      </c>
      <c r="AG16" s="161" t="str">
        <f aca="false">IFERROR(VLOOKUP(AG$2,Rango_Admin_DailyPred,MATCH($F16,Rango_Admin_DailyPred_Primera,0),0),"-")</f>
        <v>-</v>
      </c>
      <c r="AH16" s="161" t="str">
        <f aca="false">IFERROR(VLOOKUP(AH$2,Rango_Admin_DailyPred,MATCH($F16,Rango_Admin_DailyPred_Primera,0),0),"-")</f>
        <v>-</v>
      </c>
      <c r="AI16" s="161" t="str">
        <f aca="false">IFERROR(VLOOKUP(AI$2,Rango_Admin_DailyPred,MATCH($F16,Rango_Admin_DailyPred_Primera,0),0),"-")</f>
        <v>-</v>
      </c>
      <c r="AJ16" s="161" t="str">
        <f aca="false">IFERROR(VLOOKUP(AJ$2,Rango_Admin_DailyPred,MATCH($F16,Rango_Admin_DailyPred_Primera,0),0),"-")</f>
        <v>-</v>
      </c>
      <c r="AK16" s="161" t="str">
        <f aca="false">IFERROR(VLOOKUP(AK$2,Rango_Admin_DailyPred,MATCH($F16,Rango_Admin_DailyPred_Primera,0),0),"-")</f>
        <v>-</v>
      </c>
      <c r="AL16" s="161" t="str">
        <f aca="false">IFERROR(VLOOKUP(AL$2,Rango_Admin_DailyPred,MATCH($F16,Rango_Admin_DailyPred_Primera,0),0),"-")</f>
        <v>-</v>
      </c>
      <c r="AM16" s="243"/>
      <c r="AN16" s="243"/>
      <c r="AO16" s="243"/>
    </row>
    <row r="17" customFormat="false" ht="23.85" hidden="false" customHeight="false" outlineLevel="0" collapsed="false">
      <c r="A17" s="29" t="str">
        <f aca="false" t="array" ref="A17:A17">IFERROR(INDEX(ADMIN!$K$6:$K$258,SMALL(IF(ADMIN!$G$6:$G$258=$J$1,ROW(ADMIN!$G$6:$G$258)-ROW(ADMIN!$G$6)+1),ROWS($A$1:A14))),"")</f>
        <v/>
      </c>
      <c r="B17" s="474" t="str">
        <f aca="false">A17&amp;CHAR(10)&amp;C17</f>
        <v>
</v>
      </c>
      <c r="C17" s="29" t="str">
        <f aca="false" t="array" ref="C17:C17">IFERROR(IF(INDEX(ADMIN!$M$6:$M$258,SMALL(IF(ADMIN!$G$6:$G$258=$J$1,ROW(ADMIN!$G$6:$G$258)-ROW(ADMIN!$G$6)+1),ROWS($A$1:A14)))="-", "", " ("&amp;INDEX(ADMIN!$M$6:$M$258,SMALL(IF(ADMIN!$G$6:$G$258=$J$1,ROW(ADMIN!$G$6:$G$258)-ROW(ADMIN!$G$6)+1),ROWS($A$1:A14)))&amp;")"),"")</f>
        <v/>
      </c>
      <c r="D17" s="29" t="str">
        <f aca="false" t="array" ref="D17:D17">IFERROR(IF($J$1&gt;=20,INDEX(ADMIN!$C$6:$C$258,SMALL(IF(ADMIN!$G$6:$G$258=$J$1,ROW(ADMIN!$G$6:$G$258)-ROW(ADMIN!$G$6)+1),ROWS($D$1:D14))),""),"")</f>
        <v/>
      </c>
      <c r="E17" s="436" t="n">
        <f aca="false">+E16+3</f>
        <v>48</v>
      </c>
      <c r="F17" s="475" t="str">
        <f aca="false" t="array" ref="F17:F17">IFERROR(INDEX(Rango_Admin_DailyPred_Primera,1,E17),"-")</f>
        <v>GALDER</v>
      </c>
      <c r="G17" s="161" t="str">
        <f aca="false">IFERROR(VLOOKUP(G$2,Rango_Admin_DailyPred,MATCH($F17,Rango_Admin_DailyPred_Primera,0),0),"-")</f>
        <v>2|0-1</v>
      </c>
      <c r="H17" s="161" t="str">
        <f aca="false">IFERROR(VLOOKUP(H$2,Rango_Admin_DailyPred,MATCH($F17,Rango_Admin_DailyPred_Primera,0),0),"-")</f>
        <v>1|3-1</v>
      </c>
      <c r="I17" s="161" t="str">
        <f aca="false">IFERROR(VLOOKUP(I$2,Rango_Admin_DailyPred,MATCH($F17,Rango_Admin_DailyPred_Primera,0),0),"-")</f>
        <v>1|2-1</v>
      </c>
      <c r="J17" s="161" t="str">
        <f aca="false">IFERROR(VLOOKUP(J$2,Rango_Admin_DailyPred,MATCH($F17,Rango_Admin_DailyPred_Primera,0),0),"-")</f>
        <v>1|4-0</v>
      </c>
      <c r="K17" s="161" t="str">
        <f aca="false">IFERROR(VLOOKUP(K$2,Rango_Admin_DailyPred,MATCH($F17,Rango_Admin_DailyPred_Primera,0),0),"-")</f>
        <v>1|5-0</v>
      </c>
      <c r="L17" s="161" t="str">
        <f aca="false">IFERROR(VLOOKUP(L$2,Rango_Admin_DailyPred,MATCH($F17,Rango_Admin_DailyPred_Primera,0),0),"-")</f>
        <v>-</v>
      </c>
      <c r="M17" s="161" t="str">
        <f aca="false">IFERROR(VLOOKUP(M$2,Rango_Admin_DailyPred,MATCH($F17,Rango_Admin_DailyPred_Primera,0),0),"-")</f>
        <v>-</v>
      </c>
      <c r="N17" s="161" t="str">
        <f aca="false">IFERROR(VLOOKUP(N$2,Rango_Admin_DailyPred,MATCH($F17,Rango_Admin_DailyPred_Primera,0),0),"-")</f>
        <v>-</v>
      </c>
      <c r="O17" s="161" t="str">
        <f aca="false">IFERROR(VLOOKUP(O$2,Rango_Admin_DailyPred,MATCH($F17,Rango_Admin_DailyPred_Primera,0),0),"-")</f>
        <v>-</v>
      </c>
      <c r="P17" s="161" t="str">
        <f aca="false">IFERROR(VLOOKUP(P$2,Rango_Admin_DailyPred,MATCH($F17,Rango_Admin_DailyPred_Primera,0),0),"-")</f>
        <v>-</v>
      </c>
      <c r="Q17" s="161" t="str">
        <f aca="false">IFERROR(VLOOKUP(Q$2,Rango_Admin_DailyPred,MATCH($F17,Rango_Admin_DailyPred_Primera,0),0),"-")</f>
        <v>-</v>
      </c>
      <c r="R17" s="161" t="str">
        <f aca="false">IFERROR(VLOOKUP(R$2,Rango_Admin_DailyPred,MATCH($F17,Rango_Admin_DailyPred_Primera,0),0),"-")</f>
        <v>-</v>
      </c>
      <c r="S17" s="161" t="str">
        <f aca="false">IFERROR(VLOOKUP(S$2,Rango_Admin_DailyPred,MATCH($F17,Rango_Admin_DailyPred_Primera,0),0),"-")</f>
        <v>-</v>
      </c>
      <c r="T17" s="161" t="str">
        <f aca="false">IFERROR(VLOOKUP(T$2,Rango_Admin_DailyPred,MATCH($F17,Rango_Admin_DailyPred_Primera,0),0),"-")</f>
        <v>-</v>
      </c>
      <c r="U17" s="161" t="str">
        <f aca="false">IFERROR(VLOOKUP(U$2,Rango_Admin_DailyPred,MATCH($F17,Rango_Admin_DailyPred_Primera,0),0),"-")</f>
        <v>-</v>
      </c>
      <c r="V17" s="161" t="str">
        <f aca="false">IFERROR(VLOOKUP(V$2,Rango_Admin_DailyPred,MATCH($F17,Rango_Admin_DailyPred_Primera,0),0),"-")</f>
        <v>-</v>
      </c>
      <c r="W17" s="161" t="str">
        <f aca="false">IFERROR(VLOOKUP(W$2,Rango_Admin_DailyPred,MATCH($F17,Rango_Admin_DailyPred_Primera,0),0),"-")</f>
        <v>-</v>
      </c>
      <c r="X17" s="161" t="str">
        <f aca="false">IFERROR(VLOOKUP(X$2,Rango_Admin_DailyPred,MATCH($F17,Rango_Admin_DailyPred_Primera,0),0),"-")</f>
        <v>-</v>
      </c>
      <c r="Y17" s="161" t="str">
        <f aca="false">IFERROR(VLOOKUP(Y$2,Rango_Admin_DailyPred,MATCH($F17,Rango_Admin_DailyPred_Primera,0),0),"-")</f>
        <v>-</v>
      </c>
      <c r="Z17" s="161" t="str">
        <f aca="false">IFERROR(VLOOKUP(Z$2,Rango_Admin_DailyPred,MATCH($F17,Rango_Admin_DailyPred_Primera,0),0),"-")</f>
        <v>-</v>
      </c>
      <c r="AA17" s="161" t="str">
        <f aca="false">IFERROR(VLOOKUP(AA$2,Rango_Admin_DailyPred,MATCH($F17,Rango_Admin_DailyPred_Primera,0),0),"-")</f>
        <v>-</v>
      </c>
      <c r="AB17" s="161" t="str">
        <f aca="false">IFERROR(VLOOKUP(AB$2,Rango_Admin_DailyPred,MATCH($F17,Rango_Admin_DailyPred_Primera,0),0),"-")</f>
        <v>-</v>
      </c>
      <c r="AC17" s="161" t="str">
        <f aca="false">IFERROR(VLOOKUP(AC$2,Rango_Admin_DailyPred,MATCH($F17,Rango_Admin_DailyPred_Primera,0),0),"-")</f>
        <v>-</v>
      </c>
      <c r="AD17" s="161" t="str">
        <f aca="false">IFERROR(VLOOKUP(AD$2,Rango_Admin_DailyPred,MATCH($F17,Rango_Admin_DailyPred_Primera,0),0),"-")</f>
        <v>-</v>
      </c>
      <c r="AE17" s="161" t="str">
        <f aca="false">IFERROR(VLOOKUP(AE$2,Rango_Admin_DailyPred,MATCH($F17,Rango_Admin_DailyPred_Primera,0),0),"-")</f>
        <v>-</v>
      </c>
      <c r="AF17" s="161" t="str">
        <f aca="false">IFERROR(VLOOKUP(AF$2,Rango_Admin_DailyPred,MATCH($F17,Rango_Admin_DailyPred_Primera,0),0),"-")</f>
        <v>-</v>
      </c>
      <c r="AG17" s="161" t="str">
        <f aca="false">IFERROR(VLOOKUP(AG$2,Rango_Admin_DailyPred,MATCH($F17,Rango_Admin_DailyPred_Primera,0),0),"-")</f>
        <v>-</v>
      </c>
      <c r="AH17" s="161" t="str">
        <f aca="false">IFERROR(VLOOKUP(AH$2,Rango_Admin_DailyPred,MATCH($F17,Rango_Admin_DailyPred_Primera,0),0),"-")</f>
        <v>-</v>
      </c>
      <c r="AI17" s="161" t="str">
        <f aca="false">IFERROR(VLOOKUP(AI$2,Rango_Admin_DailyPred,MATCH($F17,Rango_Admin_DailyPred_Primera,0),0),"-")</f>
        <v>-</v>
      </c>
      <c r="AJ17" s="161" t="str">
        <f aca="false">IFERROR(VLOOKUP(AJ$2,Rango_Admin_DailyPred,MATCH($F17,Rango_Admin_DailyPred_Primera,0),0),"-")</f>
        <v>-</v>
      </c>
      <c r="AK17" s="161" t="str">
        <f aca="false">IFERROR(VLOOKUP(AK$2,Rango_Admin_DailyPred,MATCH($F17,Rango_Admin_DailyPred_Primera,0),0),"-")</f>
        <v>-</v>
      </c>
      <c r="AL17" s="161" t="str">
        <f aca="false">IFERROR(VLOOKUP(AL$2,Rango_Admin_DailyPred,MATCH($F17,Rango_Admin_DailyPred_Primera,0),0),"-")</f>
        <v>-</v>
      </c>
      <c r="AM17" s="243"/>
      <c r="AN17" s="243"/>
      <c r="AO17" s="243"/>
    </row>
    <row r="18" customFormat="false" ht="23.85" hidden="false" customHeight="false" outlineLevel="0" collapsed="false">
      <c r="A18" s="29" t="str">
        <f aca="false" t="array" ref="A18:A18">IFERROR(INDEX(ADMIN!$K$6:$K$258,SMALL(IF(ADMIN!$G$6:$G$258=$J$1,ROW(ADMIN!$G$6:$G$258)-ROW(ADMIN!$G$6)+1),ROWS($A$1:A15))),"")</f>
        <v/>
      </c>
      <c r="B18" s="474" t="str">
        <f aca="false">A18&amp;CHAR(10)&amp;C18</f>
        <v>
</v>
      </c>
      <c r="C18" s="29" t="str">
        <f aca="false" t="array" ref="C18:C18">IFERROR(IF(INDEX(ADMIN!$M$6:$M$258,SMALL(IF(ADMIN!$G$6:$G$258=$J$1,ROW(ADMIN!$G$6:$G$258)-ROW(ADMIN!$G$6)+1),ROWS($A$1:A15)))="-", "", " ("&amp;INDEX(ADMIN!$M$6:$M$258,SMALL(IF(ADMIN!$G$6:$G$258=$J$1,ROW(ADMIN!$G$6:$G$258)-ROW(ADMIN!$G$6)+1),ROWS($A$1:A15)))&amp;")"),"")</f>
        <v/>
      </c>
      <c r="D18" s="29" t="str">
        <f aca="false" t="array" ref="D18:D18">IFERROR(IF($J$1&gt;=20,INDEX(ADMIN!$C$6:$C$258,SMALL(IF(ADMIN!$G$6:$G$258=$J$1,ROW(ADMIN!$G$6:$G$258)-ROW(ADMIN!$G$6)+1),ROWS($D$1:D15))),""),"")</f>
        <v/>
      </c>
      <c r="E18" s="436" t="n">
        <f aca="false">+E17+3</f>
        <v>51</v>
      </c>
      <c r="F18" s="475" t="str">
        <f aca="false" t="array" ref="F18:F18">IFERROR(INDEX(Rango_Admin_DailyPred_Primera,1,E18),"-")</f>
        <v>ASIER</v>
      </c>
      <c r="G18" s="161" t="str">
        <f aca="false">IFERROR(VLOOKUP(G$2,Rango_Admin_DailyPred,MATCH($F18,Rango_Admin_DailyPred_Primera,0),0),"-")</f>
        <v>2|0-1</v>
      </c>
      <c r="H18" s="161" t="str">
        <f aca="false">IFERROR(VLOOKUP(H$2,Rango_Admin_DailyPred,MATCH($F18,Rango_Admin_DailyPred_Primera,0),0),"-")</f>
        <v>1|2-1</v>
      </c>
      <c r="I18" s="161" t="str">
        <f aca="false">IFERROR(VLOOKUP(I$2,Rango_Admin_DailyPred,MATCH($F18,Rango_Admin_DailyPred_Primera,0),0),"-")</f>
        <v>1|1-0</v>
      </c>
      <c r="J18" s="161" t="str">
        <f aca="false">IFERROR(VLOOKUP(J$2,Rango_Admin_DailyPred,MATCH($F18,Rango_Admin_DailyPred_Primera,0),0),"-")</f>
        <v>1|1-0</v>
      </c>
      <c r="K18" s="161" t="str">
        <f aca="false">IFERROR(VLOOKUP(K$2,Rango_Admin_DailyPred,MATCH($F18,Rango_Admin_DailyPred_Primera,0),0),"-")</f>
        <v>1|1-0</v>
      </c>
      <c r="L18" s="161" t="str">
        <f aca="false">IFERROR(VLOOKUP(L$2,Rango_Admin_DailyPred,MATCH($F18,Rango_Admin_DailyPred_Primera,0),0),"-")</f>
        <v>-</v>
      </c>
      <c r="M18" s="161" t="str">
        <f aca="false">IFERROR(VLOOKUP(M$2,Rango_Admin_DailyPred,MATCH($F18,Rango_Admin_DailyPred_Primera,0),0),"-")</f>
        <v>-</v>
      </c>
      <c r="N18" s="161" t="str">
        <f aca="false">IFERROR(VLOOKUP(N$2,Rango_Admin_DailyPred,MATCH($F18,Rango_Admin_DailyPred_Primera,0),0),"-")</f>
        <v>-</v>
      </c>
      <c r="O18" s="161" t="str">
        <f aca="false">IFERROR(VLOOKUP(O$2,Rango_Admin_DailyPred,MATCH($F18,Rango_Admin_DailyPred_Primera,0),0),"-")</f>
        <v>-</v>
      </c>
      <c r="P18" s="161" t="str">
        <f aca="false">IFERROR(VLOOKUP(P$2,Rango_Admin_DailyPred,MATCH($F18,Rango_Admin_DailyPred_Primera,0),0),"-")</f>
        <v>-</v>
      </c>
      <c r="Q18" s="161" t="str">
        <f aca="false">IFERROR(VLOOKUP(Q$2,Rango_Admin_DailyPred,MATCH($F18,Rango_Admin_DailyPred_Primera,0),0),"-")</f>
        <v>-</v>
      </c>
      <c r="R18" s="161" t="str">
        <f aca="false">IFERROR(VLOOKUP(R$2,Rango_Admin_DailyPred,MATCH($F18,Rango_Admin_DailyPred_Primera,0),0),"-")</f>
        <v>-</v>
      </c>
      <c r="S18" s="161" t="str">
        <f aca="false">IFERROR(VLOOKUP(S$2,Rango_Admin_DailyPred,MATCH($F18,Rango_Admin_DailyPred_Primera,0),0),"-")</f>
        <v>-</v>
      </c>
      <c r="T18" s="161" t="str">
        <f aca="false">IFERROR(VLOOKUP(T$2,Rango_Admin_DailyPred,MATCH($F18,Rango_Admin_DailyPred_Primera,0),0),"-")</f>
        <v>-</v>
      </c>
      <c r="U18" s="161" t="str">
        <f aca="false">IFERROR(VLOOKUP(U$2,Rango_Admin_DailyPred,MATCH($F18,Rango_Admin_DailyPred_Primera,0),0),"-")</f>
        <v>-</v>
      </c>
      <c r="V18" s="161" t="str">
        <f aca="false">IFERROR(VLOOKUP(V$2,Rango_Admin_DailyPred,MATCH($F18,Rango_Admin_DailyPred_Primera,0),0),"-")</f>
        <v>-</v>
      </c>
      <c r="W18" s="161" t="str">
        <f aca="false">IFERROR(VLOOKUP(W$2,Rango_Admin_DailyPred,MATCH($F18,Rango_Admin_DailyPred_Primera,0),0),"-")</f>
        <v>-</v>
      </c>
      <c r="X18" s="161" t="str">
        <f aca="false">IFERROR(VLOOKUP(X$2,Rango_Admin_DailyPred,MATCH($F18,Rango_Admin_DailyPred_Primera,0),0),"-")</f>
        <v>-</v>
      </c>
      <c r="Y18" s="161" t="str">
        <f aca="false">IFERROR(VLOOKUP(Y$2,Rango_Admin_DailyPred,MATCH($F18,Rango_Admin_DailyPred_Primera,0),0),"-")</f>
        <v>-</v>
      </c>
      <c r="Z18" s="161" t="str">
        <f aca="false">IFERROR(VLOOKUP(Z$2,Rango_Admin_DailyPred,MATCH($F18,Rango_Admin_DailyPred_Primera,0),0),"-")</f>
        <v>-</v>
      </c>
      <c r="AA18" s="161" t="str">
        <f aca="false">IFERROR(VLOOKUP(AA$2,Rango_Admin_DailyPred,MATCH($F18,Rango_Admin_DailyPred_Primera,0),0),"-")</f>
        <v>-</v>
      </c>
      <c r="AB18" s="161" t="str">
        <f aca="false">IFERROR(VLOOKUP(AB$2,Rango_Admin_DailyPred,MATCH($F18,Rango_Admin_DailyPred_Primera,0),0),"-")</f>
        <v>-</v>
      </c>
      <c r="AC18" s="161" t="str">
        <f aca="false">IFERROR(VLOOKUP(AC$2,Rango_Admin_DailyPred,MATCH($F18,Rango_Admin_DailyPred_Primera,0),0),"-")</f>
        <v>-</v>
      </c>
      <c r="AD18" s="161" t="str">
        <f aca="false">IFERROR(VLOOKUP(AD$2,Rango_Admin_DailyPred,MATCH($F18,Rango_Admin_DailyPred_Primera,0),0),"-")</f>
        <v>-</v>
      </c>
      <c r="AE18" s="161" t="str">
        <f aca="false">IFERROR(VLOOKUP(AE$2,Rango_Admin_DailyPred,MATCH($F18,Rango_Admin_DailyPred_Primera,0),0),"-")</f>
        <v>-</v>
      </c>
      <c r="AF18" s="161" t="str">
        <f aca="false">IFERROR(VLOOKUP(AF$2,Rango_Admin_DailyPred,MATCH($F18,Rango_Admin_DailyPred_Primera,0),0),"-")</f>
        <v>-</v>
      </c>
      <c r="AG18" s="161" t="str">
        <f aca="false">IFERROR(VLOOKUP(AG$2,Rango_Admin_DailyPred,MATCH($F18,Rango_Admin_DailyPred_Primera,0),0),"-")</f>
        <v>-</v>
      </c>
      <c r="AH18" s="161" t="str">
        <f aca="false">IFERROR(VLOOKUP(AH$2,Rango_Admin_DailyPred,MATCH($F18,Rango_Admin_DailyPred_Primera,0),0),"-")</f>
        <v>-</v>
      </c>
      <c r="AI18" s="161" t="str">
        <f aca="false">IFERROR(VLOOKUP(AI$2,Rango_Admin_DailyPred,MATCH($F18,Rango_Admin_DailyPred_Primera,0),0),"-")</f>
        <v>-</v>
      </c>
      <c r="AJ18" s="161" t="str">
        <f aca="false">IFERROR(VLOOKUP(AJ$2,Rango_Admin_DailyPred,MATCH($F18,Rango_Admin_DailyPred_Primera,0),0),"-")</f>
        <v>-</v>
      </c>
      <c r="AK18" s="161" t="str">
        <f aca="false">IFERROR(VLOOKUP(AK$2,Rango_Admin_DailyPred,MATCH($F18,Rango_Admin_DailyPred_Primera,0),0),"-")</f>
        <v>-</v>
      </c>
      <c r="AL18" s="161" t="str">
        <f aca="false">IFERROR(VLOOKUP(AL$2,Rango_Admin_DailyPred,MATCH($F18,Rango_Admin_DailyPred_Primera,0),0),"-")</f>
        <v>-</v>
      </c>
      <c r="AM18" s="243"/>
      <c r="AN18" s="243"/>
      <c r="AO18" s="243"/>
    </row>
    <row r="19" customFormat="false" ht="23.85" hidden="false" customHeight="false" outlineLevel="0" collapsed="false">
      <c r="A19" s="29" t="str">
        <f aca="false" t="array" ref="A19:A19">IFERROR(INDEX(ADMIN!$K$6:$K$258,SMALL(IF(ADMIN!$G$6:$G$258=$J$1,ROW(ADMIN!$G$6:$G$258)-ROW(ADMIN!$G$6)+1),ROWS($A$1:A16))),"")</f>
        <v/>
      </c>
      <c r="B19" s="474" t="str">
        <f aca="false">A19&amp;CHAR(10)&amp;C19</f>
        <v>
</v>
      </c>
      <c r="C19" s="29" t="str">
        <f aca="false" t="array" ref="C19:C19">IFERROR(IF(INDEX(ADMIN!$M$6:$M$258,SMALL(IF(ADMIN!$G$6:$G$258=$J$1,ROW(ADMIN!$G$6:$G$258)-ROW(ADMIN!$G$6)+1),ROWS($A$1:A16)))="-", "", " ("&amp;INDEX(ADMIN!$M$6:$M$258,SMALL(IF(ADMIN!$G$6:$G$258=$J$1,ROW(ADMIN!$G$6:$G$258)-ROW(ADMIN!$G$6)+1),ROWS($A$1:A16)))&amp;")"),"")</f>
        <v/>
      </c>
      <c r="D19" s="29" t="str">
        <f aca="false" t="array" ref="D19:D19">IFERROR(IF($J$1&gt;=20,INDEX(ADMIN!$C$6:$C$258,SMALL(IF(ADMIN!$G$6:$G$258=$J$1,ROW(ADMIN!$G$6:$G$258)-ROW(ADMIN!$G$6)+1),ROWS($D$1:D16))),""),"")</f>
        <v/>
      </c>
      <c r="E19" s="436" t="n">
        <f aca="false">+E18+3</f>
        <v>54</v>
      </c>
      <c r="F19" s="475" t="str">
        <f aca="false" t="array" ref="F19:F19">IFERROR(INDEX(Rango_Admin_DailyPred_Primera,1,E19),"-")</f>
        <v>PEIO</v>
      </c>
      <c r="G19" s="161" t="str">
        <f aca="false">IFERROR(VLOOKUP(G$2,Rango_Admin_DailyPred,MATCH($F19,Rango_Admin_DailyPred_Primera,0),0),"-")</f>
        <v>1|2-1</v>
      </c>
      <c r="H19" s="161" t="str">
        <f aca="false">IFERROR(VLOOKUP(H$2,Rango_Admin_DailyPred,MATCH($F19,Rango_Admin_DailyPred_Primera,0),0),"-")</f>
        <v>1|2-1</v>
      </c>
      <c r="I19" s="161" t="str">
        <f aca="false">IFERROR(VLOOKUP(I$2,Rango_Admin_DailyPred,MATCH($F19,Rango_Admin_DailyPred_Primera,0),0),"-")</f>
        <v>1|2-0</v>
      </c>
      <c r="J19" s="161" t="str">
        <f aca="false">IFERROR(VLOOKUP(J$2,Rango_Admin_DailyPred,MATCH($F19,Rango_Admin_DailyPred_Primera,0),0),"-")</f>
        <v>1|2-0</v>
      </c>
      <c r="K19" s="161" t="str">
        <f aca="false">IFERROR(VLOOKUP(K$2,Rango_Admin_DailyPred,MATCH($F19,Rango_Admin_DailyPred_Primera,0),0),"-")</f>
        <v>1|2-0</v>
      </c>
      <c r="L19" s="161" t="str">
        <f aca="false">IFERROR(VLOOKUP(L$2,Rango_Admin_DailyPred,MATCH($F19,Rango_Admin_DailyPred_Primera,0),0),"-")</f>
        <v>-</v>
      </c>
      <c r="M19" s="161" t="str">
        <f aca="false">IFERROR(VLOOKUP(M$2,Rango_Admin_DailyPred,MATCH($F19,Rango_Admin_DailyPred_Primera,0),0),"-")</f>
        <v>-</v>
      </c>
      <c r="N19" s="161" t="str">
        <f aca="false">IFERROR(VLOOKUP(N$2,Rango_Admin_DailyPred,MATCH($F19,Rango_Admin_DailyPred_Primera,0),0),"-")</f>
        <v>-</v>
      </c>
      <c r="O19" s="161" t="str">
        <f aca="false">IFERROR(VLOOKUP(O$2,Rango_Admin_DailyPred,MATCH($F19,Rango_Admin_DailyPred_Primera,0),0),"-")</f>
        <v>-</v>
      </c>
      <c r="P19" s="161" t="str">
        <f aca="false">IFERROR(VLOOKUP(P$2,Rango_Admin_DailyPred,MATCH($F19,Rango_Admin_DailyPred_Primera,0),0),"-")</f>
        <v>-</v>
      </c>
      <c r="Q19" s="161" t="str">
        <f aca="false">IFERROR(VLOOKUP(Q$2,Rango_Admin_DailyPred,MATCH($F19,Rango_Admin_DailyPred_Primera,0),0),"-")</f>
        <v>-</v>
      </c>
      <c r="R19" s="161" t="str">
        <f aca="false">IFERROR(VLOOKUP(R$2,Rango_Admin_DailyPred,MATCH($F19,Rango_Admin_DailyPred_Primera,0),0),"-")</f>
        <v>-</v>
      </c>
      <c r="S19" s="161" t="str">
        <f aca="false">IFERROR(VLOOKUP(S$2,Rango_Admin_DailyPred,MATCH($F19,Rango_Admin_DailyPred_Primera,0),0),"-")</f>
        <v>-</v>
      </c>
      <c r="T19" s="161" t="str">
        <f aca="false">IFERROR(VLOOKUP(T$2,Rango_Admin_DailyPred,MATCH($F19,Rango_Admin_DailyPred_Primera,0),0),"-")</f>
        <v>-</v>
      </c>
      <c r="U19" s="161" t="str">
        <f aca="false">IFERROR(VLOOKUP(U$2,Rango_Admin_DailyPred,MATCH($F19,Rango_Admin_DailyPred_Primera,0),0),"-")</f>
        <v>-</v>
      </c>
      <c r="V19" s="161" t="str">
        <f aca="false">IFERROR(VLOOKUP(V$2,Rango_Admin_DailyPred,MATCH($F19,Rango_Admin_DailyPred_Primera,0),0),"-")</f>
        <v>-</v>
      </c>
      <c r="W19" s="161" t="str">
        <f aca="false">IFERROR(VLOOKUP(W$2,Rango_Admin_DailyPred,MATCH($F19,Rango_Admin_DailyPred_Primera,0),0),"-")</f>
        <v>-</v>
      </c>
      <c r="X19" s="161" t="str">
        <f aca="false">IFERROR(VLOOKUP(X$2,Rango_Admin_DailyPred,MATCH($F19,Rango_Admin_DailyPred_Primera,0),0),"-")</f>
        <v>-</v>
      </c>
      <c r="Y19" s="161" t="str">
        <f aca="false">IFERROR(VLOOKUP(Y$2,Rango_Admin_DailyPred,MATCH($F19,Rango_Admin_DailyPred_Primera,0),0),"-")</f>
        <v>-</v>
      </c>
      <c r="Z19" s="161" t="str">
        <f aca="false">IFERROR(VLOOKUP(Z$2,Rango_Admin_DailyPred,MATCH($F19,Rango_Admin_DailyPred_Primera,0),0),"-")</f>
        <v>-</v>
      </c>
      <c r="AA19" s="161" t="str">
        <f aca="false">IFERROR(VLOOKUP(AA$2,Rango_Admin_DailyPred,MATCH($F19,Rango_Admin_DailyPred_Primera,0),0),"-")</f>
        <v>-</v>
      </c>
      <c r="AB19" s="161" t="str">
        <f aca="false">IFERROR(VLOOKUP(AB$2,Rango_Admin_DailyPred,MATCH($F19,Rango_Admin_DailyPred_Primera,0),0),"-")</f>
        <v>-</v>
      </c>
      <c r="AC19" s="161" t="str">
        <f aca="false">IFERROR(VLOOKUP(AC$2,Rango_Admin_DailyPred,MATCH($F19,Rango_Admin_DailyPred_Primera,0),0),"-")</f>
        <v>-</v>
      </c>
      <c r="AD19" s="161" t="str">
        <f aca="false">IFERROR(VLOOKUP(AD$2,Rango_Admin_DailyPred,MATCH($F19,Rango_Admin_DailyPred_Primera,0),0),"-")</f>
        <v>-</v>
      </c>
      <c r="AE19" s="161" t="str">
        <f aca="false">IFERROR(VLOOKUP(AE$2,Rango_Admin_DailyPred,MATCH($F19,Rango_Admin_DailyPred_Primera,0),0),"-")</f>
        <v>-</v>
      </c>
      <c r="AF19" s="161" t="str">
        <f aca="false">IFERROR(VLOOKUP(AF$2,Rango_Admin_DailyPred,MATCH($F19,Rango_Admin_DailyPred_Primera,0),0),"-")</f>
        <v>-</v>
      </c>
      <c r="AG19" s="161" t="str">
        <f aca="false">IFERROR(VLOOKUP(AG$2,Rango_Admin_DailyPred,MATCH($F19,Rango_Admin_DailyPred_Primera,0),0),"-")</f>
        <v>-</v>
      </c>
      <c r="AH19" s="161" t="str">
        <f aca="false">IFERROR(VLOOKUP(AH$2,Rango_Admin_DailyPred,MATCH($F19,Rango_Admin_DailyPred_Primera,0),0),"-")</f>
        <v>-</v>
      </c>
      <c r="AI19" s="161" t="str">
        <f aca="false">IFERROR(VLOOKUP(AI$2,Rango_Admin_DailyPred,MATCH($F19,Rango_Admin_DailyPred_Primera,0),0),"-")</f>
        <v>-</v>
      </c>
      <c r="AJ19" s="161" t="str">
        <f aca="false">IFERROR(VLOOKUP(AJ$2,Rango_Admin_DailyPred,MATCH($F19,Rango_Admin_DailyPred_Primera,0),0),"-")</f>
        <v>-</v>
      </c>
      <c r="AK19" s="161" t="str">
        <f aca="false">IFERROR(VLOOKUP(AK$2,Rango_Admin_DailyPred,MATCH($F19,Rango_Admin_DailyPred_Primera,0),0),"-")</f>
        <v>-</v>
      </c>
      <c r="AL19" s="161" t="str">
        <f aca="false">IFERROR(VLOOKUP(AL$2,Rango_Admin_DailyPred,MATCH($F19,Rango_Admin_DailyPred_Primera,0),0),"-")</f>
        <v>-</v>
      </c>
      <c r="AM19" s="243"/>
      <c r="AN19" s="243"/>
      <c r="AO19" s="243"/>
    </row>
    <row r="20" customFormat="false" ht="23.85" hidden="false" customHeight="false" outlineLevel="0" collapsed="false">
      <c r="A20" s="29" t="str">
        <f aca="false" t="array" ref="A20:A20">IFERROR(INDEX(ADMIN!$K$6:$K$258,SMALL(IF(ADMIN!$G$6:$G$258=$J$1,ROW(ADMIN!$G$6:$G$258)-ROW(ADMIN!$G$6)+1),ROWS($A$1:A17))),"")</f>
        <v/>
      </c>
      <c r="B20" s="474" t="str">
        <f aca="false">A20&amp;CHAR(10)&amp;C20</f>
        <v>
</v>
      </c>
      <c r="C20" s="29" t="str">
        <f aca="false" t="array" ref="C20:C20">IFERROR(IF(INDEX(ADMIN!$M$6:$M$258,SMALL(IF(ADMIN!$G$6:$G$258=$J$1,ROW(ADMIN!$G$6:$G$258)-ROW(ADMIN!$G$6)+1),ROWS($A$1:A17)))="-", "", " ("&amp;INDEX(ADMIN!$M$6:$M$258,SMALL(IF(ADMIN!$G$6:$G$258=$J$1,ROW(ADMIN!$G$6:$G$258)-ROW(ADMIN!$G$6)+1),ROWS($A$1:A17)))&amp;")"),"")</f>
        <v/>
      </c>
      <c r="D20" s="29" t="str">
        <f aca="false" t="array" ref="D20:D20">IFERROR(IF($J$1&gt;=20,INDEX(ADMIN!$C$6:$C$258,SMALL(IF(ADMIN!$G$6:$G$258=$J$1,ROW(ADMIN!$G$6:$G$258)-ROW(ADMIN!$G$6)+1),ROWS($D$1:D17))),""),"")</f>
        <v/>
      </c>
      <c r="E20" s="436" t="n">
        <f aca="false">+E19+3</f>
        <v>57</v>
      </c>
      <c r="F20" s="475" t="str">
        <f aca="false" t="array" ref="F20:F20">IFERROR(INDEX(Rango_Admin_DailyPred_Primera,1,E20),"-")</f>
        <v>GANEKO</v>
      </c>
      <c r="G20" s="161" t="str">
        <f aca="false">IFERROR(VLOOKUP(G$2,Rango_Admin_DailyPred,MATCH($F20,Rango_Admin_DailyPred_Primera,0),0),"-")</f>
        <v>X|1-1</v>
      </c>
      <c r="H20" s="161" t="str">
        <f aca="false">IFERROR(VLOOKUP(H$2,Rango_Admin_DailyPred,MATCH($F20,Rango_Admin_DailyPred_Primera,0),0),"-")</f>
        <v>X|2-2</v>
      </c>
      <c r="I20" s="161" t="str">
        <f aca="false">IFERROR(VLOOKUP(I$2,Rango_Admin_DailyPred,MATCH($F20,Rango_Admin_DailyPred_Primera,0),0),"-")</f>
        <v>1|3-1</v>
      </c>
      <c r="J20" s="161" t="str">
        <f aca="false">IFERROR(VLOOKUP(J$2,Rango_Admin_DailyPred,MATCH($F20,Rango_Admin_DailyPred_Primera,0),0),"-")</f>
        <v>1|3-1</v>
      </c>
      <c r="K20" s="161" t="str">
        <f aca="false">IFERROR(VLOOKUP(K$2,Rango_Admin_DailyPred,MATCH($F20,Rango_Admin_DailyPred_Primera,0),0),"-")</f>
        <v>1|5-0</v>
      </c>
      <c r="L20" s="161" t="str">
        <f aca="false">IFERROR(VLOOKUP(L$2,Rango_Admin_DailyPred,MATCH($F20,Rango_Admin_DailyPred_Primera,0),0),"-")</f>
        <v>-</v>
      </c>
      <c r="M20" s="161" t="str">
        <f aca="false">IFERROR(VLOOKUP(M$2,Rango_Admin_DailyPred,MATCH($F20,Rango_Admin_DailyPred_Primera,0),0),"-")</f>
        <v>-</v>
      </c>
      <c r="N20" s="161" t="str">
        <f aca="false">IFERROR(VLOOKUP(N$2,Rango_Admin_DailyPred,MATCH($F20,Rango_Admin_DailyPred_Primera,0),0),"-")</f>
        <v>-</v>
      </c>
      <c r="O20" s="161" t="str">
        <f aca="false">IFERROR(VLOOKUP(O$2,Rango_Admin_DailyPred,MATCH($F20,Rango_Admin_DailyPred_Primera,0),0),"-")</f>
        <v>-</v>
      </c>
      <c r="P20" s="161" t="str">
        <f aca="false">IFERROR(VLOOKUP(P$2,Rango_Admin_DailyPred,MATCH($F20,Rango_Admin_DailyPred_Primera,0),0),"-")</f>
        <v>-</v>
      </c>
      <c r="Q20" s="161" t="str">
        <f aca="false">IFERROR(VLOOKUP(Q$2,Rango_Admin_DailyPred,MATCH($F20,Rango_Admin_DailyPred_Primera,0),0),"-")</f>
        <v>-</v>
      </c>
      <c r="R20" s="161" t="str">
        <f aca="false">IFERROR(VLOOKUP(R$2,Rango_Admin_DailyPred,MATCH($F20,Rango_Admin_DailyPred_Primera,0),0),"-")</f>
        <v>-</v>
      </c>
      <c r="S20" s="161" t="str">
        <f aca="false">IFERROR(VLOOKUP(S$2,Rango_Admin_DailyPred,MATCH($F20,Rango_Admin_DailyPred_Primera,0),0),"-")</f>
        <v>-</v>
      </c>
      <c r="T20" s="161" t="str">
        <f aca="false">IFERROR(VLOOKUP(T$2,Rango_Admin_DailyPred,MATCH($F20,Rango_Admin_DailyPred_Primera,0),0),"-")</f>
        <v>-</v>
      </c>
      <c r="U20" s="161" t="str">
        <f aca="false">IFERROR(VLOOKUP(U$2,Rango_Admin_DailyPred,MATCH($F20,Rango_Admin_DailyPred_Primera,0),0),"-")</f>
        <v>-</v>
      </c>
      <c r="V20" s="161" t="str">
        <f aca="false">IFERROR(VLOOKUP(V$2,Rango_Admin_DailyPred,MATCH($F20,Rango_Admin_DailyPred_Primera,0),0),"-")</f>
        <v>-</v>
      </c>
      <c r="W20" s="161" t="str">
        <f aca="false">IFERROR(VLOOKUP(W$2,Rango_Admin_DailyPred,MATCH($F20,Rango_Admin_DailyPred_Primera,0),0),"-")</f>
        <v>-</v>
      </c>
      <c r="X20" s="161" t="str">
        <f aca="false">IFERROR(VLOOKUP(X$2,Rango_Admin_DailyPred,MATCH($F20,Rango_Admin_DailyPred_Primera,0),0),"-")</f>
        <v>-</v>
      </c>
      <c r="Y20" s="161" t="str">
        <f aca="false">IFERROR(VLOOKUP(Y$2,Rango_Admin_DailyPred,MATCH($F20,Rango_Admin_DailyPred_Primera,0),0),"-")</f>
        <v>-</v>
      </c>
      <c r="Z20" s="161" t="str">
        <f aca="false">IFERROR(VLOOKUP(Z$2,Rango_Admin_DailyPred,MATCH($F20,Rango_Admin_DailyPred_Primera,0),0),"-")</f>
        <v>-</v>
      </c>
      <c r="AA20" s="161" t="str">
        <f aca="false">IFERROR(VLOOKUP(AA$2,Rango_Admin_DailyPred,MATCH($F20,Rango_Admin_DailyPred_Primera,0),0),"-")</f>
        <v>-</v>
      </c>
      <c r="AB20" s="161" t="str">
        <f aca="false">IFERROR(VLOOKUP(AB$2,Rango_Admin_DailyPred,MATCH($F20,Rango_Admin_DailyPred_Primera,0),0),"-")</f>
        <v>-</v>
      </c>
      <c r="AC20" s="161" t="str">
        <f aca="false">IFERROR(VLOOKUP(AC$2,Rango_Admin_DailyPred,MATCH($F20,Rango_Admin_DailyPred_Primera,0),0),"-")</f>
        <v>-</v>
      </c>
      <c r="AD20" s="161" t="str">
        <f aca="false">IFERROR(VLOOKUP(AD$2,Rango_Admin_DailyPred,MATCH($F20,Rango_Admin_DailyPred_Primera,0),0),"-")</f>
        <v>-</v>
      </c>
      <c r="AE20" s="161" t="str">
        <f aca="false">IFERROR(VLOOKUP(AE$2,Rango_Admin_DailyPred,MATCH($F20,Rango_Admin_DailyPred_Primera,0),0),"-")</f>
        <v>-</v>
      </c>
      <c r="AF20" s="161" t="str">
        <f aca="false">IFERROR(VLOOKUP(AF$2,Rango_Admin_DailyPred,MATCH($F20,Rango_Admin_DailyPred_Primera,0),0),"-")</f>
        <v>-</v>
      </c>
      <c r="AG20" s="161" t="str">
        <f aca="false">IFERROR(VLOOKUP(AG$2,Rango_Admin_DailyPred,MATCH($F20,Rango_Admin_DailyPred_Primera,0),0),"-")</f>
        <v>-</v>
      </c>
      <c r="AH20" s="161" t="str">
        <f aca="false">IFERROR(VLOOKUP(AH$2,Rango_Admin_DailyPred,MATCH($F20,Rango_Admin_DailyPred_Primera,0),0),"-")</f>
        <v>-</v>
      </c>
      <c r="AI20" s="161" t="str">
        <f aca="false">IFERROR(VLOOKUP(AI$2,Rango_Admin_DailyPred,MATCH($F20,Rango_Admin_DailyPred_Primera,0),0),"-")</f>
        <v>-</v>
      </c>
      <c r="AJ20" s="161" t="str">
        <f aca="false">IFERROR(VLOOKUP(AJ$2,Rango_Admin_DailyPred,MATCH($F20,Rango_Admin_DailyPred_Primera,0),0),"-")</f>
        <v>-</v>
      </c>
      <c r="AK20" s="161" t="str">
        <f aca="false">IFERROR(VLOOKUP(AK$2,Rango_Admin_DailyPred,MATCH($F20,Rango_Admin_DailyPred_Primera,0),0),"-")</f>
        <v>-</v>
      </c>
      <c r="AL20" s="161" t="str">
        <f aca="false">IFERROR(VLOOKUP(AL$2,Rango_Admin_DailyPred,MATCH($F20,Rango_Admin_DailyPred_Primera,0),0),"-")</f>
        <v>-</v>
      </c>
      <c r="AM20" s="243"/>
      <c r="AN20" s="243"/>
      <c r="AO20" s="243"/>
    </row>
    <row r="21" customFormat="false" ht="23.85" hidden="false" customHeight="false" outlineLevel="0" collapsed="false">
      <c r="A21" s="29" t="str">
        <f aca="false" t="array" ref="A21:A21">IFERROR(INDEX(ADMIN!$K$6:$K$258,SMALL(IF(ADMIN!$G$6:$G$258=$J$1,ROW(ADMIN!$G$6:$G$258)-ROW(ADMIN!$G$6)+1),ROWS($A$1:A18))),"")</f>
        <v/>
      </c>
      <c r="B21" s="474" t="str">
        <f aca="false">A21&amp;CHAR(10)&amp;C21</f>
        <v>
</v>
      </c>
      <c r="C21" s="29" t="str">
        <f aca="false" t="array" ref="C21:C21">IFERROR(IF(INDEX(ADMIN!$M$6:$M$258,SMALL(IF(ADMIN!$G$6:$G$258=$J$1,ROW(ADMIN!$G$6:$G$258)-ROW(ADMIN!$G$6)+1),ROWS($A$1:A18)))="-", "", " ("&amp;INDEX(ADMIN!$M$6:$M$258,SMALL(IF(ADMIN!$G$6:$G$258=$J$1,ROW(ADMIN!$G$6:$G$258)-ROW(ADMIN!$G$6)+1),ROWS($A$1:A18)))&amp;")"),"")</f>
        <v/>
      </c>
      <c r="D21" s="29" t="str">
        <f aca="false" t="array" ref="D21:D21">IFERROR(IF($J$1&gt;=20,INDEX(ADMIN!$C$6:$C$258,SMALL(IF(ADMIN!$G$6:$G$258=$J$1,ROW(ADMIN!$G$6:$G$258)-ROW(ADMIN!$G$6)+1),ROWS($D$1:D18))),""),"")</f>
        <v/>
      </c>
      <c r="E21" s="436" t="n">
        <f aca="false">+E20+3</f>
        <v>60</v>
      </c>
      <c r="F21" s="475" t="str">
        <f aca="false" t="array" ref="F21:F21">IFERROR(INDEX(Rango_Admin_DailyPred_Primera,1,E21),"-")</f>
        <v>AITOR</v>
      </c>
      <c r="G21" s="161" t="str">
        <f aca="false">IFERROR(VLOOKUP(G$2,Rango_Admin_DailyPred,MATCH($F21,Rango_Admin_DailyPred_Primera,0),0),"-")</f>
        <v>2|1-2</v>
      </c>
      <c r="H21" s="161" t="str">
        <f aca="false">IFERROR(VLOOKUP(H$2,Rango_Admin_DailyPred,MATCH($F21,Rango_Admin_DailyPred_Primera,0),0),"-")</f>
        <v>1|2-1</v>
      </c>
      <c r="I21" s="161" t="str">
        <f aca="false">IFERROR(VLOOKUP(I$2,Rango_Admin_DailyPred,MATCH($F21,Rango_Admin_DailyPred_Primera,0),0),"-")</f>
        <v>1|1-0</v>
      </c>
      <c r="J21" s="161" t="str">
        <f aca="false">IFERROR(VLOOKUP(J$2,Rango_Admin_DailyPred,MATCH($F21,Rango_Admin_DailyPred_Primera,0),0),"-")</f>
        <v>1|2-0</v>
      </c>
      <c r="K21" s="161" t="str">
        <f aca="false">IFERROR(VLOOKUP(K$2,Rango_Admin_DailyPred,MATCH($F21,Rango_Admin_DailyPred_Primera,0),0),"-")</f>
        <v>1|3-0</v>
      </c>
      <c r="L21" s="161" t="str">
        <f aca="false">IFERROR(VLOOKUP(L$2,Rango_Admin_DailyPred,MATCH($F21,Rango_Admin_DailyPred_Primera,0),0),"-")</f>
        <v>-</v>
      </c>
      <c r="M21" s="161" t="str">
        <f aca="false">IFERROR(VLOOKUP(M$2,Rango_Admin_DailyPred,MATCH($F21,Rango_Admin_DailyPred_Primera,0),0),"-")</f>
        <v>-</v>
      </c>
      <c r="N21" s="161" t="str">
        <f aca="false">IFERROR(VLOOKUP(N$2,Rango_Admin_DailyPred,MATCH($F21,Rango_Admin_DailyPred_Primera,0),0),"-")</f>
        <v>-</v>
      </c>
      <c r="O21" s="161" t="str">
        <f aca="false">IFERROR(VLOOKUP(O$2,Rango_Admin_DailyPred,MATCH($F21,Rango_Admin_DailyPred_Primera,0),0),"-")</f>
        <v>-</v>
      </c>
      <c r="P21" s="161" t="str">
        <f aca="false">IFERROR(VLOOKUP(P$2,Rango_Admin_DailyPred,MATCH($F21,Rango_Admin_DailyPred_Primera,0),0),"-")</f>
        <v>-</v>
      </c>
      <c r="Q21" s="161" t="str">
        <f aca="false">IFERROR(VLOOKUP(Q$2,Rango_Admin_DailyPred,MATCH($F21,Rango_Admin_DailyPred_Primera,0),0),"-")</f>
        <v>-</v>
      </c>
      <c r="R21" s="161" t="str">
        <f aca="false">IFERROR(VLOOKUP(R$2,Rango_Admin_DailyPred,MATCH($F21,Rango_Admin_DailyPred_Primera,0),0),"-")</f>
        <v>-</v>
      </c>
      <c r="S21" s="161" t="str">
        <f aca="false">IFERROR(VLOOKUP(S$2,Rango_Admin_DailyPred,MATCH($F21,Rango_Admin_DailyPred_Primera,0),0),"-")</f>
        <v>-</v>
      </c>
      <c r="T21" s="161" t="str">
        <f aca="false">IFERROR(VLOOKUP(T$2,Rango_Admin_DailyPred,MATCH($F21,Rango_Admin_DailyPred_Primera,0),0),"-")</f>
        <v>-</v>
      </c>
      <c r="U21" s="161" t="str">
        <f aca="false">IFERROR(VLOOKUP(U$2,Rango_Admin_DailyPred,MATCH($F21,Rango_Admin_DailyPred_Primera,0),0),"-")</f>
        <v>-</v>
      </c>
      <c r="V21" s="161" t="str">
        <f aca="false">IFERROR(VLOOKUP(V$2,Rango_Admin_DailyPred,MATCH($F21,Rango_Admin_DailyPred_Primera,0),0),"-")</f>
        <v>-</v>
      </c>
      <c r="W21" s="161" t="str">
        <f aca="false">IFERROR(VLOOKUP(W$2,Rango_Admin_DailyPred,MATCH($F21,Rango_Admin_DailyPred_Primera,0),0),"-")</f>
        <v>-</v>
      </c>
      <c r="X21" s="161" t="str">
        <f aca="false">IFERROR(VLOOKUP(X$2,Rango_Admin_DailyPred,MATCH($F21,Rango_Admin_DailyPred_Primera,0),0),"-")</f>
        <v>-</v>
      </c>
      <c r="Y21" s="161" t="str">
        <f aca="false">IFERROR(VLOOKUP(Y$2,Rango_Admin_DailyPred,MATCH($F21,Rango_Admin_DailyPred_Primera,0),0),"-")</f>
        <v>-</v>
      </c>
      <c r="Z21" s="161" t="str">
        <f aca="false">IFERROR(VLOOKUP(Z$2,Rango_Admin_DailyPred,MATCH($F21,Rango_Admin_DailyPred_Primera,0),0),"-")</f>
        <v>-</v>
      </c>
      <c r="AA21" s="161" t="str">
        <f aca="false">IFERROR(VLOOKUP(AA$2,Rango_Admin_DailyPred,MATCH($F21,Rango_Admin_DailyPred_Primera,0),0),"-")</f>
        <v>-</v>
      </c>
      <c r="AB21" s="161" t="str">
        <f aca="false">IFERROR(VLOOKUP(AB$2,Rango_Admin_DailyPred,MATCH($F21,Rango_Admin_DailyPred_Primera,0),0),"-")</f>
        <v>-</v>
      </c>
      <c r="AC21" s="161" t="str">
        <f aca="false">IFERROR(VLOOKUP(AC$2,Rango_Admin_DailyPred,MATCH($F21,Rango_Admin_DailyPred_Primera,0),0),"-")</f>
        <v>-</v>
      </c>
      <c r="AD21" s="161" t="str">
        <f aca="false">IFERROR(VLOOKUP(AD$2,Rango_Admin_DailyPred,MATCH($F21,Rango_Admin_DailyPred_Primera,0),0),"-")</f>
        <v>-</v>
      </c>
      <c r="AE21" s="161" t="str">
        <f aca="false">IFERROR(VLOOKUP(AE$2,Rango_Admin_DailyPred,MATCH($F21,Rango_Admin_DailyPred_Primera,0),0),"-")</f>
        <v>-</v>
      </c>
      <c r="AF21" s="161" t="str">
        <f aca="false">IFERROR(VLOOKUP(AF$2,Rango_Admin_DailyPred,MATCH($F21,Rango_Admin_DailyPred_Primera,0),0),"-")</f>
        <v>-</v>
      </c>
      <c r="AG21" s="161" t="str">
        <f aca="false">IFERROR(VLOOKUP(AG$2,Rango_Admin_DailyPred,MATCH($F21,Rango_Admin_DailyPred_Primera,0),0),"-")</f>
        <v>-</v>
      </c>
      <c r="AH21" s="161" t="str">
        <f aca="false">IFERROR(VLOOKUP(AH$2,Rango_Admin_DailyPred,MATCH($F21,Rango_Admin_DailyPred_Primera,0),0),"-")</f>
        <v>-</v>
      </c>
      <c r="AI21" s="161" t="str">
        <f aca="false">IFERROR(VLOOKUP(AI$2,Rango_Admin_DailyPred,MATCH($F21,Rango_Admin_DailyPred_Primera,0),0),"-")</f>
        <v>-</v>
      </c>
      <c r="AJ21" s="161" t="str">
        <f aca="false">IFERROR(VLOOKUP(AJ$2,Rango_Admin_DailyPred,MATCH($F21,Rango_Admin_DailyPred_Primera,0),0),"-")</f>
        <v>-</v>
      </c>
      <c r="AK21" s="161" t="str">
        <f aca="false">IFERROR(VLOOKUP(AK$2,Rango_Admin_DailyPred,MATCH($F21,Rango_Admin_DailyPred_Primera,0),0),"-")</f>
        <v>-</v>
      </c>
      <c r="AL21" s="161" t="str">
        <f aca="false">IFERROR(VLOOKUP(AL$2,Rango_Admin_DailyPred,MATCH($F21,Rango_Admin_DailyPred_Primera,0),0),"-")</f>
        <v>-</v>
      </c>
      <c r="AM21" s="243"/>
      <c r="AN21" s="243"/>
      <c r="AO21" s="243"/>
    </row>
    <row r="22" customFormat="false" ht="23.85" hidden="false" customHeight="false" outlineLevel="0" collapsed="false">
      <c r="A22" s="29" t="str">
        <f aca="false" t="array" ref="A22:A22">IFERROR(INDEX(ADMIN!$K$6:$K$258,SMALL(IF(ADMIN!$G$6:$G$258=$J$1,ROW(ADMIN!$G$6:$G$258)-ROW(ADMIN!$G$6)+1),ROWS($A$1:A19))),"")</f>
        <v/>
      </c>
      <c r="B22" s="474" t="str">
        <f aca="false">A22&amp;CHAR(10)&amp;C22</f>
        <v>
</v>
      </c>
      <c r="C22" s="29" t="str">
        <f aca="false" t="array" ref="C22:C22">IFERROR(IF(INDEX(ADMIN!$M$6:$M$258,SMALL(IF(ADMIN!$G$6:$G$258=$J$1,ROW(ADMIN!$G$6:$G$258)-ROW(ADMIN!$G$6)+1),ROWS($A$1:A19)))="-", "", " ("&amp;INDEX(ADMIN!$M$6:$M$258,SMALL(IF(ADMIN!$G$6:$G$258=$J$1,ROW(ADMIN!$G$6:$G$258)-ROW(ADMIN!$G$6)+1),ROWS($A$1:A19)))&amp;")"),"")</f>
        <v/>
      </c>
      <c r="D22" s="29" t="str">
        <f aca="false" t="array" ref="D22:D22">IFERROR(IF($J$1&gt;=20,INDEX(ADMIN!$C$6:$C$258,SMALL(IF(ADMIN!$G$6:$G$258=$J$1,ROW(ADMIN!$G$6:$G$258)-ROW(ADMIN!$G$6)+1),ROWS($D$1:D19))),""),"")</f>
        <v/>
      </c>
      <c r="E22" s="436" t="n">
        <f aca="false">+E21+3</f>
        <v>63</v>
      </c>
      <c r="F22" s="475" t="str">
        <f aca="false" t="array" ref="F22:F22">IFERROR(INDEX(Rango_Admin_DailyPred_Primera,1,E22),"-")</f>
        <v>Pegar Valores Nombre J19</v>
      </c>
      <c r="G22" s="161" t="n">
        <f aca="false">IFERROR(VLOOKUP(G$2,Rango_Admin_DailyPred,MATCH($F22,Rango_Admin_DailyPred_Primera,0),0),"-")</f>
        <v>0</v>
      </c>
      <c r="H22" s="161" t="n">
        <f aca="false">IFERROR(VLOOKUP(H$2,Rango_Admin_DailyPred,MATCH($F22,Rango_Admin_DailyPred_Primera,0),0),"-")</f>
        <v>0</v>
      </c>
      <c r="I22" s="476" t="n">
        <f aca="false">IFERROR(VLOOKUP(I$2,Rango_Admin_DailyPred,MATCH($F22,Rango_Admin_DailyPred_Primera,0),0),"-")</f>
        <v>0</v>
      </c>
      <c r="J22" s="476" t="n">
        <f aca="false">IFERROR(VLOOKUP(J$2,Rango_Admin_DailyPred,MATCH($F22,Rango_Admin_DailyPred_Primera,0),0),"-")</f>
        <v>0</v>
      </c>
      <c r="K22" s="476" t="n">
        <f aca="false">IFERROR(VLOOKUP(K$2,Rango_Admin_DailyPred,MATCH($F22,Rango_Admin_DailyPred_Primera,0),0),"-")</f>
        <v>0</v>
      </c>
      <c r="L22" s="161" t="str">
        <f aca="false">IFERROR(VLOOKUP(L$2,Rango_Admin_DailyPred,MATCH($F22,Rango_Admin_DailyPred_Primera,0),0),"-")</f>
        <v>-</v>
      </c>
      <c r="M22" s="161" t="str">
        <f aca="false">IFERROR(VLOOKUP(M$2,Rango_Admin_DailyPred,MATCH($F22,Rango_Admin_DailyPred_Primera,0),0),"-")</f>
        <v>-</v>
      </c>
      <c r="N22" s="161" t="str">
        <f aca="false">IFERROR(VLOOKUP(N$2,Rango_Admin_DailyPred,MATCH($F22,Rango_Admin_DailyPred_Primera,0),0),"-")</f>
        <v>-</v>
      </c>
      <c r="O22" s="161" t="str">
        <f aca="false">IFERROR(VLOOKUP(O$2,Rango_Admin_DailyPred,MATCH($F22,Rango_Admin_DailyPred_Primera,0),0),"-")</f>
        <v>-</v>
      </c>
      <c r="P22" s="161" t="str">
        <f aca="false">IFERROR(VLOOKUP(P$2,Rango_Admin_DailyPred,MATCH($F22,Rango_Admin_DailyPred_Primera,0),0),"-")</f>
        <v>-</v>
      </c>
      <c r="Q22" s="161" t="str">
        <f aca="false">IFERROR(VLOOKUP(Q$2,Rango_Admin_DailyPred,MATCH($F22,Rango_Admin_DailyPred_Primera,0),0),"-")</f>
        <v>-</v>
      </c>
      <c r="R22" s="161" t="str">
        <f aca="false">IFERROR(VLOOKUP(R$2,Rango_Admin_DailyPred,MATCH($F22,Rango_Admin_DailyPred_Primera,0),0),"-")</f>
        <v>-</v>
      </c>
      <c r="S22" s="161" t="str">
        <f aca="false">IFERROR(VLOOKUP(S$2,Rango_Admin_DailyPred,MATCH($F22,Rango_Admin_DailyPred_Primera,0),0),"-")</f>
        <v>-</v>
      </c>
      <c r="T22" s="161" t="str">
        <f aca="false">IFERROR(VLOOKUP(T$2,Rango_Admin_DailyPred,MATCH($F22,Rango_Admin_DailyPred_Primera,0),0),"-")</f>
        <v>-</v>
      </c>
      <c r="U22" s="161" t="str">
        <f aca="false">IFERROR(VLOOKUP(U$2,Rango_Admin_DailyPred,MATCH($F22,Rango_Admin_DailyPred_Primera,0),0),"-")</f>
        <v>-</v>
      </c>
      <c r="V22" s="161" t="str">
        <f aca="false">IFERROR(VLOOKUP(V$2,Rango_Admin_DailyPred,MATCH($F22,Rango_Admin_DailyPred_Primera,0),0),"-")</f>
        <v>-</v>
      </c>
      <c r="W22" s="161" t="str">
        <f aca="false">IFERROR(VLOOKUP(W$2,Rango_Admin_DailyPred,MATCH($F22,Rango_Admin_DailyPred_Primera,0),0),"-")</f>
        <v>-</v>
      </c>
      <c r="X22" s="161" t="str">
        <f aca="false">IFERROR(VLOOKUP(X$2,Rango_Admin_DailyPred,MATCH($F22,Rango_Admin_DailyPred_Primera,0),0),"-")</f>
        <v>-</v>
      </c>
      <c r="Y22" s="161" t="str">
        <f aca="false">IFERROR(VLOOKUP(Y$2,Rango_Admin_DailyPred,MATCH($F22,Rango_Admin_DailyPred_Primera,0),0),"-")</f>
        <v>-</v>
      </c>
      <c r="Z22" s="161" t="str">
        <f aca="false">IFERROR(VLOOKUP(Z$2,Rango_Admin_DailyPred,MATCH($F22,Rango_Admin_DailyPred_Primera,0),0),"-")</f>
        <v>-</v>
      </c>
      <c r="AA22" s="161" t="str">
        <f aca="false">IFERROR(VLOOKUP(AA$2,Rango_Admin_DailyPred,MATCH($F22,Rango_Admin_DailyPred_Primera,0),0),"-")</f>
        <v>-</v>
      </c>
      <c r="AB22" s="161" t="str">
        <f aca="false">IFERROR(VLOOKUP(AB$2,Rango_Admin_DailyPred,MATCH($F22,Rango_Admin_DailyPred_Primera,0),0),"-")</f>
        <v>-</v>
      </c>
      <c r="AC22" s="161" t="str">
        <f aca="false">IFERROR(VLOOKUP(AC$2,Rango_Admin_DailyPred,MATCH($F22,Rango_Admin_DailyPred_Primera,0),0),"-")</f>
        <v>-</v>
      </c>
      <c r="AD22" s="161" t="str">
        <f aca="false">IFERROR(VLOOKUP(AD$2,Rango_Admin_DailyPred,MATCH($F22,Rango_Admin_DailyPred_Primera,0),0),"-")</f>
        <v>-</v>
      </c>
      <c r="AE22" s="161" t="str">
        <f aca="false">IFERROR(VLOOKUP(AE$2,Rango_Admin_DailyPred,MATCH($F22,Rango_Admin_DailyPred_Primera,0),0),"-")</f>
        <v>-</v>
      </c>
      <c r="AF22" s="161" t="str">
        <f aca="false">IFERROR(VLOOKUP(AF$2,Rango_Admin_DailyPred,MATCH($F22,Rango_Admin_DailyPred_Primera,0),0),"-")</f>
        <v>-</v>
      </c>
      <c r="AG22" s="161" t="str">
        <f aca="false">IFERROR(VLOOKUP(AG$2,Rango_Admin_DailyPred,MATCH($F22,Rango_Admin_DailyPred_Primera,0),0),"-")</f>
        <v>-</v>
      </c>
      <c r="AH22" s="161" t="str">
        <f aca="false">IFERROR(VLOOKUP(AH$2,Rango_Admin_DailyPred,MATCH($F22,Rango_Admin_DailyPred_Primera,0),0),"-")</f>
        <v>-</v>
      </c>
      <c r="AI22" s="161" t="str">
        <f aca="false">IFERROR(VLOOKUP(AI$2,Rango_Admin_DailyPred,MATCH($F22,Rango_Admin_DailyPred_Primera,0),0),"-")</f>
        <v>-</v>
      </c>
      <c r="AJ22" s="161" t="str">
        <f aca="false">IFERROR(VLOOKUP(AJ$2,Rango_Admin_DailyPred,MATCH($F22,Rango_Admin_DailyPred_Primera,0),0),"-")</f>
        <v>-</v>
      </c>
      <c r="AK22" s="161" t="str">
        <f aca="false">IFERROR(VLOOKUP(AK$2,Rango_Admin_DailyPred,MATCH($F22,Rango_Admin_DailyPred_Primera,0),0),"-")</f>
        <v>-</v>
      </c>
      <c r="AL22" s="161" t="str">
        <f aca="false">IFERROR(VLOOKUP(AL$2,Rango_Admin_DailyPred,MATCH($F22,Rango_Admin_DailyPred_Primera,0),0),"-")</f>
        <v>-</v>
      </c>
      <c r="AM22" s="243"/>
      <c r="AN22" s="243"/>
      <c r="AO22" s="243"/>
    </row>
    <row r="23" customFormat="false" ht="23.85" hidden="false" customHeight="false" outlineLevel="0" collapsed="false">
      <c r="A23" s="29" t="str">
        <f aca="false" t="array" ref="A23:A23">IFERROR(INDEX(ADMIN!$K$6:$K$258,SMALL(IF(ADMIN!$G$6:$G$258=$J$1,ROW(ADMIN!$G$6:$G$258)-ROW(ADMIN!$G$6)+1),ROWS($A$1:A20))),"")</f>
        <v/>
      </c>
      <c r="B23" s="474" t="str">
        <f aca="false">A23&amp;CHAR(10)&amp;C23</f>
        <v>
</v>
      </c>
      <c r="C23" s="29" t="str">
        <f aca="false" t="array" ref="C23:C23">IFERROR(IF(INDEX(ADMIN!$M$6:$M$258,SMALL(IF(ADMIN!$G$6:$G$258=$J$1,ROW(ADMIN!$G$6:$G$258)-ROW(ADMIN!$G$6)+1),ROWS($A$1:A20)))="-", "", " ("&amp;INDEX(ADMIN!$M$6:$M$258,SMALL(IF(ADMIN!$G$6:$G$258=$J$1,ROW(ADMIN!$G$6:$G$258)-ROW(ADMIN!$G$6)+1),ROWS($A$1:A20)))&amp;")"),"")</f>
        <v/>
      </c>
      <c r="D23" s="29" t="str">
        <f aca="false" t="array" ref="D23:D23">IFERROR(IF($J$1&gt;=20,INDEX(ADMIN!$C$6:$C$258,SMALL(IF(ADMIN!$G$6:$G$258=$J$1,ROW(ADMIN!$G$6:$G$258)-ROW(ADMIN!$G$6)+1),ROWS($D$1:D20))),""),"")</f>
        <v/>
      </c>
      <c r="E23" s="436" t="n">
        <f aca="false">+E22+3</f>
        <v>66</v>
      </c>
      <c r="F23" s="475" t="str">
        <f aca="false" t="array" ref="F23:F23">IFERROR(INDEX(Rango_Admin_DailyPred_Primera,1,E23),"-")</f>
        <v>Pegar Valores Nombre J20</v>
      </c>
      <c r="G23" s="161" t="n">
        <f aca="false">IFERROR(VLOOKUP(G$2,Rango_Admin_DailyPred,MATCH($F23,Rango_Admin_DailyPred_Primera,0),0),"-")</f>
        <v>0</v>
      </c>
      <c r="H23" s="161" t="n">
        <f aca="false">IFERROR(VLOOKUP(H$2,Rango_Admin_DailyPred,MATCH($F23,Rango_Admin_DailyPred_Primera,0),0),"-")</f>
        <v>0</v>
      </c>
      <c r="I23" s="476" t="n">
        <f aca="false">IFERROR(VLOOKUP(I$2,Rango_Admin_DailyPred,MATCH($F23,Rango_Admin_DailyPred_Primera,0),0),"-")</f>
        <v>0</v>
      </c>
      <c r="J23" s="476" t="n">
        <f aca="false">IFERROR(VLOOKUP(J$2,Rango_Admin_DailyPred,MATCH($F23,Rango_Admin_DailyPred_Primera,0),0),"-")</f>
        <v>0</v>
      </c>
      <c r="K23" s="476" t="n">
        <f aca="false">IFERROR(VLOOKUP(K$2,Rango_Admin_DailyPred,MATCH($F23,Rango_Admin_DailyPred_Primera,0),0),"-")</f>
        <v>0</v>
      </c>
      <c r="L23" s="161" t="str">
        <f aca="false">IFERROR(VLOOKUP(L$2,Rango_Admin_DailyPred,MATCH($F23,Rango_Admin_DailyPred_Primera,0),0),"-")</f>
        <v>-</v>
      </c>
      <c r="M23" s="161" t="str">
        <f aca="false">IFERROR(VLOOKUP(M$2,Rango_Admin_DailyPred,MATCH($F23,Rango_Admin_DailyPred_Primera,0),0),"-")</f>
        <v>-</v>
      </c>
      <c r="N23" s="161" t="str">
        <f aca="false">IFERROR(VLOOKUP(N$2,Rango_Admin_DailyPred,MATCH($F23,Rango_Admin_DailyPred_Primera,0),0),"-")</f>
        <v>-</v>
      </c>
      <c r="O23" s="161" t="str">
        <f aca="false">IFERROR(VLOOKUP(O$2,Rango_Admin_DailyPred,MATCH($F23,Rango_Admin_DailyPred_Primera,0),0),"-")</f>
        <v>-</v>
      </c>
      <c r="P23" s="161" t="str">
        <f aca="false">IFERROR(VLOOKUP(P$2,Rango_Admin_DailyPred,MATCH($F23,Rango_Admin_DailyPred_Primera,0),0),"-")</f>
        <v>-</v>
      </c>
      <c r="Q23" s="161" t="str">
        <f aca="false">IFERROR(VLOOKUP(Q$2,Rango_Admin_DailyPred,MATCH($F23,Rango_Admin_DailyPred_Primera,0),0),"-")</f>
        <v>-</v>
      </c>
      <c r="R23" s="161" t="str">
        <f aca="false">IFERROR(VLOOKUP(R$2,Rango_Admin_DailyPred,MATCH($F23,Rango_Admin_DailyPred_Primera,0),0),"-")</f>
        <v>-</v>
      </c>
      <c r="S23" s="161" t="str">
        <f aca="false">IFERROR(VLOOKUP(S$2,Rango_Admin_DailyPred,MATCH($F23,Rango_Admin_DailyPred_Primera,0),0),"-")</f>
        <v>-</v>
      </c>
      <c r="T23" s="161" t="str">
        <f aca="false">IFERROR(VLOOKUP(T$2,Rango_Admin_DailyPred,MATCH($F23,Rango_Admin_DailyPred_Primera,0),0),"-")</f>
        <v>-</v>
      </c>
      <c r="U23" s="161" t="str">
        <f aca="false">IFERROR(VLOOKUP(U$2,Rango_Admin_DailyPred,MATCH($F23,Rango_Admin_DailyPred_Primera,0),0),"-")</f>
        <v>-</v>
      </c>
      <c r="V23" s="161" t="str">
        <f aca="false">IFERROR(VLOOKUP(V$2,Rango_Admin_DailyPred,MATCH($F23,Rango_Admin_DailyPred_Primera,0),0),"-")</f>
        <v>-</v>
      </c>
      <c r="W23" s="161" t="str">
        <f aca="false">IFERROR(VLOOKUP(W$2,Rango_Admin_DailyPred,MATCH($F23,Rango_Admin_DailyPred_Primera,0),0),"-")</f>
        <v>-</v>
      </c>
      <c r="X23" s="161" t="str">
        <f aca="false">IFERROR(VLOOKUP(X$2,Rango_Admin_DailyPred,MATCH($F23,Rango_Admin_DailyPred_Primera,0),0),"-")</f>
        <v>-</v>
      </c>
      <c r="Y23" s="161" t="str">
        <f aca="false">IFERROR(VLOOKUP(Y$2,Rango_Admin_DailyPred,MATCH($F23,Rango_Admin_DailyPred_Primera,0),0),"-")</f>
        <v>-</v>
      </c>
      <c r="Z23" s="161" t="str">
        <f aca="false">IFERROR(VLOOKUP(Z$2,Rango_Admin_DailyPred,MATCH($F23,Rango_Admin_DailyPred_Primera,0),0),"-")</f>
        <v>-</v>
      </c>
      <c r="AA23" s="161" t="str">
        <f aca="false">IFERROR(VLOOKUP(AA$2,Rango_Admin_DailyPred,MATCH($F23,Rango_Admin_DailyPred_Primera,0),0),"-")</f>
        <v>-</v>
      </c>
      <c r="AB23" s="161" t="str">
        <f aca="false">IFERROR(VLOOKUP(AB$2,Rango_Admin_DailyPred,MATCH($F23,Rango_Admin_DailyPred_Primera,0),0),"-")</f>
        <v>-</v>
      </c>
      <c r="AC23" s="161" t="str">
        <f aca="false">IFERROR(VLOOKUP(AC$2,Rango_Admin_DailyPred,MATCH($F23,Rango_Admin_DailyPred_Primera,0),0),"-")</f>
        <v>-</v>
      </c>
      <c r="AD23" s="161" t="str">
        <f aca="false">IFERROR(VLOOKUP(AD$2,Rango_Admin_DailyPred,MATCH($F23,Rango_Admin_DailyPred_Primera,0),0),"-")</f>
        <v>-</v>
      </c>
      <c r="AE23" s="161" t="str">
        <f aca="false">IFERROR(VLOOKUP(AE$2,Rango_Admin_DailyPred,MATCH($F23,Rango_Admin_DailyPred_Primera,0),0),"-")</f>
        <v>-</v>
      </c>
      <c r="AF23" s="161" t="str">
        <f aca="false">IFERROR(VLOOKUP(AF$2,Rango_Admin_DailyPred,MATCH($F23,Rango_Admin_DailyPred_Primera,0),0),"-")</f>
        <v>-</v>
      </c>
      <c r="AG23" s="161" t="str">
        <f aca="false">IFERROR(VLOOKUP(AG$2,Rango_Admin_DailyPred,MATCH($F23,Rango_Admin_DailyPred_Primera,0),0),"-")</f>
        <v>-</v>
      </c>
      <c r="AH23" s="161" t="str">
        <f aca="false">IFERROR(VLOOKUP(AH$2,Rango_Admin_DailyPred,MATCH($F23,Rango_Admin_DailyPred_Primera,0),0),"-")</f>
        <v>-</v>
      </c>
      <c r="AI23" s="161" t="str">
        <f aca="false">IFERROR(VLOOKUP(AI$2,Rango_Admin_DailyPred,MATCH($F23,Rango_Admin_DailyPred_Primera,0),0),"-")</f>
        <v>-</v>
      </c>
      <c r="AJ23" s="161" t="str">
        <f aca="false">IFERROR(VLOOKUP(AJ$2,Rango_Admin_DailyPred,MATCH($F23,Rango_Admin_DailyPred_Primera,0),0),"-")</f>
        <v>-</v>
      </c>
      <c r="AK23" s="161" t="str">
        <f aca="false">IFERROR(VLOOKUP(AK$2,Rango_Admin_DailyPred,MATCH($F23,Rango_Admin_DailyPred_Primera,0),0),"-")</f>
        <v>-</v>
      </c>
      <c r="AL23" s="161" t="str">
        <f aca="false">IFERROR(VLOOKUP(AL$2,Rango_Admin_DailyPred,MATCH($F23,Rango_Admin_DailyPred_Primera,0),0),"-")</f>
        <v>-</v>
      </c>
      <c r="AM23" s="243"/>
      <c r="AN23" s="243"/>
      <c r="AO23" s="243"/>
    </row>
    <row r="24" customFormat="false" ht="23.85" hidden="false" customHeight="false" outlineLevel="0" collapsed="false">
      <c r="A24" s="29" t="str">
        <f aca="false" t="array" ref="A24:A24">IFERROR(INDEX(ADMIN!$K$6:$K$258,SMALL(IF(ADMIN!$G$6:$G$258=$J$1,ROW(ADMIN!$G$6:$G$258)-ROW(ADMIN!$G$6)+1),ROWS($A$1:A21))),"")</f>
        <v/>
      </c>
      <c r="B24" s="474" t="str">
        <f aca="false">A24&amp;CHAR(10)&amp;C24</f>
        <v>
</v>
      </c>
      <c r="C24" s="29" t="str">
        <f aca="false" t="array" ref="C24:C24">IFERROR(IF(INDEX(ADMIN!$M$6:$M$258,SMALL(IF(ADMIN!$G$6:$G$258=$J$1,ROW(ADMIN!$G$6:$G$258)-ROW(ADMIN!$G$6)+1),ROWS($A$1:A21)))="-", "", " ("&amp;INDEX(ADMIN!$M$6:$M$258,SMALL(IF(ADMIN!$G$6:$G$258=$J$1,ROW(ADMIN!$G$6:$G$258)-ROW(ADMIN!$G$6)+1),ROWS($A$1:A21)))&amp;")"),"")</f>
        <v/>
      </c>
      <c r="D24" s="29" t="str">
        <f aca="false" t="array" ref="D24:D24">IFERROR(IF($J$1&gt;=20,INDEX(ADMIN!$C$6:$C$258,SMALL(IF(ADMIN!$G$6:$G$258=$J$1,ROW(ADMIN!$G$6:$G$258)-ROW(ADMIN!$G$6)+1),ROWS($D$1:D21))),""),"")</f>
        <v/>
      </c>
      <c r="E24" s="436" t="n">
        <f aca="false">+E23+3</f>
        <v>69</v>
      </c>
      <c r="F24" s="475" t="str">
        <f aca="false" t="array" ref="F24:F24">IFERROR(INDEX(Rango_Admin_DailyPred_Primera,1,E24),"-")</f>
        <v>Pegar Valores Nombre J21</v>
      </c>
      <c r="G24" s="161" t="n">
        <f aca="false">IFERROR(VLOOKUP(G$2,Rango_Admin_DailyPred,MATCH($F24,Rango_Admin_DailyPred_Primera,0),0),"-")</f>
        <v>0</v>
      </c>
      <c r="H24" s="161" t="n">
        <f aca="false">IFERROR(VLOOKUP(H$2,Rango_Admin_DailyPred,MATCH($F24,Rango_Admin_DailyPred_Primera,0),0),"-")</f>
        <v>0</v>
      </c>
      <c r="I24" s="476" t="n">
        <f aca="false">IFERROR(VLOOKUP(I$2,Rango_Admin_DailyPred,MATCH($F24,Rango_Admin_DailyPred_Primera,0),0),"-")</f>
        <v>0</v>
      </c>
      <c r="J24" s="476" t="n">
        <f aca="false">IFERROR(VLOOKUP(J$2,Rango_Admin_DailyPred,MATCH($F24,Rango_Admin_DailyPred_Primera,0),0),"-")</f>
        <v>0</v>
      </c>
      <c r="K24" s="476" t="n">
        <f aca="false">IFERROR(VLOOKUP(K$2,Rango_Admin_DailyPred,MATCH($F24,Rango_Admin_DailyPred_Primera,0),0),"-")</f>
        <v>0</v>
      </c>
      <c r="L24" s="161" t="str">
        <f aca="false">IFERROR(VLOOKUP(L$2,Rango_Admin_DailyPred,MATCH($F24,Rango_Admin_DailyPred_Primera,0),0),"-")</f>
        <v>-</v>
      </c>
      <c r="M24" s="161" t="str">
        <f aca="false">IFERROR(VLOOKUP(M$2,Rango_Admin_DailyPred,MATCH($F24,Rango_Admin_DailyPred_Primera,0),0),"-")</f>
        <v>-</v>
      </c>
      <c r="N24" s="161" t="str">
        <f aca="false">IFERROR(VLOOKUP(N$2,Rango_Admin_DailyPred,MATCH($F24,Rango_Admin_DailyPred_Primera,0),0),"-")</f>
        <v>-</v>
      </c>
      <c r="O24" s="161" t="str">
        <f aca="false">IFERROR(VLOOKUP(O$2,Rango_Admin_DailyPred,MATCH($F24,Rango_Admin_DailyPred_Primera,0),0),"-")</f>
        <v>-</v>
      </c>
      <c r="P24" s="161" t="str">
        <f aca="false">IFERROR(VLOOKUP(P$2,Rango_Admin_DailyPred,MATCH($F24,Rango_Admin_DailyPred_Primera,0),0),"-")</f>
        <v>-</v>
      </c>
      <c r="Q24" s="161" t="str">
        <f aca="false">IFERROR(VLOOKUP(Q$2,Rango_Admin_DailyPred,MATCH($F24,Rango_Admin_DailyPred_Primera,0),0),"-")</f>
        <v>-</v>
      </c>
      <c r="R24" s="161" t="str">
        <f aca="false">IFERROR(VLOOKUP(R$2,Rango_Admin_DailyPred,MATCH($F24,Rango_Admin_DailyPred_Primera,0),0),"-")</f>
        <v>-</v>
      </c>
      <c r="S24" s="161" t="str">
        <f aca="false">IFERROR(VLOOKUP(S$2,Rango_Admin_DailyPred,MATCH($F24,Rango_Admin_DailyPred_Primera,0),0),"-")</f>
        <v>-</v>
      </c>
      <c r="T24" s="161" t="str">
        <f aca="false">IFERROR(VLOOKUP(T$2,Rango_Admin_DailyPred,MATCH($F24,Rango_Admin_DailyPred_Primera,0),0),"-")</f>
        <v>-</v>
      </c>
      <c r="U24" s="161" t="str">
        <f aca="false">IFERROR(VLOOKUP(U$2,Rango_Admin_DailyPred,MATCH($F24,Rango_Admin_DailyPred_Primera,0),0),"-")</f>
        <v>-</v>
      </c>
      <c r="V24" s="161" t="str">
        <f aca="false">IFERROR(VLOOKUP(V$2,Rango_Admin_DailyPred,MATCH($F24,Rango_Admin_DailyPred_Primera,0),0),"-")</f>
        <v>-</v>
      </c>
      <c r="W24" s="161" t="str">
        <f aca="false">IFERROR(VLOOKUP(W$2,Rango_Admin_DailyPred,MATCH($F24,Rango_Admin_DailyPred_Primera,0),0),"-")</f>
        <v>-</v>
      </c>
      <c r="X24" s="161" t="str">
        <f aca="false">IFERROR(VLOOKUP(X$2,Rango_Admin_DailyPred,MATCH($F24,Rango_Admin_DailyPred_Primera,0),0),"-")</f>
        <v>-</v>
      </c>
      <c r="Y24" s="161" t="str">
        <f aca="false">IFERROR(VLOOKUP(Y$2,Rango_Admin_DailyPred,MATCH($F24,Rango_Admin_DailyPred_Primera,0),0),"-")</f>
        <v>-</v>
      </c>
      <c r="Z24" s="161" t="str">
        <f aca="false">IFERROR(VLOOKUP(Z$2,Rango_Admin_DailyPred,MATCH($F24,Rango_Admin_DailyPred_Primera,0),0),"-")</f>
        <v>-</v>
      </c>
      <c r="AA24" s="161" t="str">
        <f aca="false">IFERROR(VLOOKUP(AA$2,Rango_Admin_DailyPred,MATCH($F24,Rango_Admin_DailyPred_Primera,0),0),"-")</f>
        <v>-</v>
      </c>
      <c r="AB24" s="161" t="str">
        <f aca="false">IFERROR(VLOOKUP(AB$2,Rango_Admin_DailyPred,MATCH($F24,Rango_Admin_DailyPred_Primera,0),0),"-")</f>
        <v>-</v>
      </c>
      <c r="AC24" s="161" t="str">
        <f aca="false">IFERROR(VLOOKUP(AC$2,Rango_Admin_DailyPred,MATCH($F24,Rango_Admin_DailyPred_Primera,0),0),"-")</f>
        <v>-</v>
      </c>
      <c r="AD24" s="161" t="str">
        <f aca="false">IFERROR(VLOOKUP(AD$2,Rango_Admin_DailyPred,MATCH($F24,Rango_Admin_DailyPred_Primera,0),0),"-")</f>
        <v>-</v>
      </c>
      <c r="AE24" s="161" t="str">
        <f aca="false">IFERROR(VLOOKUP(AE$2,Rango_Admin_DailyPred,MATCH($F24,Rango_Admin_DailyPred_Primera,0),0),"-")</f>
        <v>-</v>
      </c>
      <c r="AF24" s="161" t="str">
        <f aca="false">IFERROR(VLOOKUP(AF$2,Rango_Admin_DailyPred,MATCH($F24,Rango_Admin_DailyPred_Primera,0),0),"-")</f>
        <v>-</v>
      </c>
      <c r="AG24" s="161" t="str">
        <f aca="false">IFERROR(VLOOKUP(AG$2,Rango_Admin_DailyPred,MATCH($F24,Rango_Admin_DailyPred_Primera,0),0),"-")</f>
        <v>-</v>
      </c>
      <c r="AH24" s="161" t="str">
        <f aca="false">IFERROR(VLOOKUP(AH$2,Rango_Admin_DailyPred,MATCH($F24,Rango_Admin_DailyPred_Primera,0),0),"-")</f>
        <v>-</v>
      </c>
      <c r="AI24" s="161" t="str">
        <f aca="false">IFERROR(VLOOKUP(AI$2,Rango_Admin_DailyPred,MATCH($F24,Rango_Admin_DailyPred_Primera,0),0),"-")</f>
        <v>-</v>
      </c>
      <c r="AJ24" s="161" t="str">
        <f aca="false">IFERROR(VLOOKUP(AJ$2,Rango_Admin_DailyPred,MATCH($F24,Rango_Admin_DailyPred_Primera,0),0),"-")</f>
        <v>-</v>
      </c>
      <c r="AK24" s="161" t="str">
        <f aca="false">IFERROR(VLOOKUP(AK$2,Rango_Admin_DailyPred,MATCH($F24,Rango_Admin_DailyPred_Primera,0),0),"-")</f>
        <v>-</v>
      </c>
      <c r="AL24" s="161" t="str">
        <f aca="false">IFERROR(VLOOKUP(AL$2,Rango_Admin_DailyPred,MATCH($F24,Rango_Admin_DailyPred_Primera,0),0),"-")</f>
        <v>-</v>
      </c>
      <c r="AM24" s="243"/>
      <c r="AN24" s="243"/>
      <c r="AO24" s="243"/>
    </row>
    <row r="25" customFormat="false" ht="23.85" hidden="false" customHeight="false" outlineLevel="0" collapsed="false">
      <c r="A25" s="29" t="str">
        <f aca="false" t="array" ref="A25:A25">IFERROR(INDEX(ADMIN!$K$6:$K$258,SMALL(IF(ADMIN!$G$6:$G$258=$J$1,ROW(ADMIN!$G$6:$G$258)-ROW(ADMIN!$G$6)+1),ROWS($A$1:A22))),"")</f>
        <v/>
      </c>
      <c r="B25" s="474" t="str">
        <f aca="false">A25&amp;CHAR(10)&amp;C25</f>
        <v>
</v>
      </c>
      <c r="C25" s="29" t="str">
        <f aca="false" t="array" ref="C25:C25">IFERROR(IF(INDEX(ADMIN!$M$6:$M$258,SMALL(IF(ADMIN!$G$6:$G$258=$J$1,ROW(ADMIN!$G$6:$G$258)-ROW(ADMIN!$G$6)+1),ROWS($A$1:A22)))="-", "", " ("&amp;INDEX(ADMIN!$M$6:$M$258,SMALL(IF(ADMIN!$G$6:$G$258=$J$1,ROW(ADMIN!$G$6:$G$258)-ROW(ADMIN!$G$6)+1),ROWS($A$1:A22)))&amp;")"),"")</f>
        <v/>
      </c>
      <c r="D25" s="29" t="str">
        <f aca="false" t="array" ref="D25:D25">IFERROR(IF($J$1&gt;=20,INDEX(ADMIN!$C$6:$C$258,SMALL(IF(ADMIN!$G$6:$G$258=$J$1,ROW(ADMIN!$G$6:$G$258)-ROW(ADMIN!$G$6)+1),ROWS($D$1:D22))),""),"")</f>
        <v/>
      </c>
      <c r="E25" s="436" t="n">
        <f aca="false">+E24+3</f>
        <v>72</v>
      </c>
      <c r="F25" s="475" t="str">
        <f aca="false" t="array" ref="F25:F25">IFERROR(INDEX(Rango_Admin_DailyPred_Primera,1,E25),"-")</f>
        <v>Pegar Valores Nombre J22</v>
      </c>
      <c r="G25" s="161" t="n">
        <f aca="false">IFERROR(VLOOKUP(G$2,Rango_Admin_DailyPred,MATCH($F25,Rango_Admin_DailyPred_Primera,0),0),"-")</f>
        <v>0</v>
      </c>
      <c r="H25" s="161" t="n">
        <f aca="false">IFERROR(VLOOKUP(H$2,Rango_Admin_DailyPred,MATCH($F25,Rango_Admin_DailyPred_Primera,0),0),"-")</f>
        <v>0</v>
      </c>
      <c r="I25" s="476" t="n">
        <f aca="false">IFERROR(VLOOKUP(I$2,Rango_Admin_DailyPred,MATCH($F25,Rango_Admin_DailyPred_Primera,0),0),"-")</f>
        <v>0</v>
      </c>
      <c r="J25" s="476" t="n">
        <f aca="false">IFERROR(VLOOKUP(J$2,Rango_Admin_DailyPred,MATCH($F25,Rango_Admin_DailyPred_Primera,0),0),"-")</f>
        <v>0</v>
      </c>
      <c r="K25" s="476" t="n">
        <f aca="false">IFERROR(VLOOKUP(K$2,Rango_Admin_DailyPred,MATCH($F25,Rango_Admin_DailyPred_Primera,0),0),"-")</f>
        <v>0</v>
      </c>
      <c r="L25" s="161" t="str">
        <f aca="false">IFERROR(VLOOKUP(L$2,Rango_Admin_DailyPred,MATCH($F25,Rango_Admin_DailyPred_Primera,0),0),"-")</f>
        <v>-</v>
      </c>
      <c r="M25" s="161" t="str">
        <f aca="false">IFERROR(VLOOKUP(M$2,Rango_Admin_DailyPred,MATCH($F25,Rango_Admin_DailyPred_Primera,0),0),"-")</f>
        <v>-</v>
      </c>
      <c r="N25" s="161" t="str">
        <f aca="false">IFERROR(VLOOKUP(N$2,Rango_Admin_DailyPred,MATCH($F25,Rango_Admin_DailyPred_Primera,0),0),"-")</f>
        <v>-</v>
      </c>
      <c r="O25" s="161" t="str">
        <f aca="false">IFERROR(VLOOKUP(O$2,Rango_Admin_DailyPred,MATCH($F25,Rango_Admin_DailyPred_Primera,0),0),"-")</f>
        <v>-</v>
      </c>
      <c r="P25" s="161" t="str">
        <f aca="false">IFERROR(VLOOKUP(P$2,Rango_Admin_DailyPred,MATCH($F25,Rango_Admin_DailyPred_Primera,0),0),"-")</f>
        <v>-</v>
      </c>
      <c r="Q25" s="161" t="str">
        <f aca="false">IFERROR(VLOOKUP(Q$2,Rango_Admin_DailyPred,MATCH($F25,Rango_Admin_DailyPred_Primera,0),0),"-")</f>
        <v>-</v>
      </c>
      <c r="R25" s="161" t="str">
        <f aca="false">IFERROR(VLOOKUP(R$2,Rango_Admin_DailyPred,MATCH($F25,Rango_Admin_DailyPred_Primera,0),0),"-")</f>
        <v>-</v>
      </c>
      <c r="S25" s="161" t="str">
        <f aca="false">IFERROR(VLOOKUP(S$2,Rango_Admin_DailyPred,MATCH($F25,Rango_Admin_DailyPred_Primera,0),0),"-")</f>
        <v>-</v>
      </c>
      <c r="T25" s="161" t="str">
        <f aca="false">IFERROR(VLOOKUP(T$2,Rango_Admin_DailyPred,MATCH($F25,Rango_Admin_DailyPred_Primera,0),0),"-")</f>
        <v>-</v>
      </c>
      <c r="U25" s="161" t="str">
        <f aca="false">IFERROR(VLOOKUP(U$2,Rango_Admin_DailyPred,MATCH($F25,Rango_Admin_DailyPred_Primera,0),0),"-")</f>
        <v>-</v>
      </c>
      <c r="V25" s="161" t="str">
        <f aca="false">IFERROR(VLOOKUP(V$2,Rango_Admin_DailyPred,MATCH($F25,Rango_Admin_DailyPred_Primera,0),0),"-")</f>
        <v>-</v>
      </c>
      <c r="W25" s="161" t="str">
        <f aca="false">IFERROR(VLOOKUP(W$2,Rango_Admin_DailyPred,MATCH($F25,Rango_Admin_DailyPred_Primera,0),0),"-")</f>
        <v>-</v>
      </c>
      <c r="X25" s="161" t="str">
        <f aca="false">IFERROR(VLOOKUP(X$2,Rango_Admin_DailyPred,MATCH($F25,Rango_Admin_DailyPred_Primera,0),0),"-")</f>
        <v>-</v>
      </c>
      <c r="Y25" s="161" t="str">
        <f aca="false">IFERROR(VLOOKUP(Y$2,Rango_Admin_DailyPred,MATCH($F25,Rango_Admin_DailyPred_Primera,0),0),"-")</f>
        <v>-</v>
      </c>
      <c r="Z25" s="161" t="str">
        <f aca="false">IFERROR(VLOOKUP(Z$2,Rango_Admin_DailyPred,MATCH($F25,Rango_Admin_DailyPred_Primera,0),0),"-")</f>
        <v>-</v>
      </c>
      <c r="AA25" s="161" t="str">
        <f aca="false">IFERROR(VLOOKUP(AA$2,Rango_Admin_DailyPred,MATCH($F25,Rango_Admin_DailyPred_Primera,0),0),"-")</f>
        <v>-</v>
      </c>
      <c r="AB25" s="161" t="str">
        <f aca="false">IFERROR(VLOOKUP(AB$2,Rango_Admin_DailyPred,MATCH($F25,Rango_Admin_DailyPred_Primera,0),0),"-")</f>
        <v>-</v>
      </c>
      <c r="AC25" s="161" t="str">
        <f aca="false">IFERROR(VLOOKUP(AC$2,Rango_Admin_DailyPred,MATCH($F25,Rango_Admin_DailyPred_Primera,0),0),"-")</f>
        <v>-</v>
      </c>
      <c r="AD25" s="161" t="str">
        <f aca="false">IFERROR(VLOOKUP(AD$2,Rango_Admin_DailyPred,MATCH($F25,Rango_Admin_DailyPred_Primera,0),0),"-")</f>
        <v>-</v>
      </c>
      <c r="AE25" s="161" t="str">
        <f aca="false">IFERROR(VLOOKUP(AE$2,Rango_Admin_DailyPred,MATCH($F25,Rango_Admin_DailyPred_Primera,0),0),"-")</f>
        <v>-</v>
      </c>
      <c r="AF25" s="161" t="str">
        <f aca="false">IFERROR(VLOOKUP(AF$2,Rango_Admin_DailyPred,MATCH($F25,Rango_Admin_DailyPred_Primera,0),0),"-")</f>
        <v>-</v>
      </c>
      <c r="AG25" s="161" t="str">
        <f aca="false">IFERROR(VLOOKUP(AG$2,Rango_Admin_DailyPred,MATCH($F25,Rango_Admin_DailyPred_Primera,0),0),"-")</f>
        <v>-</v>
      </c>
      <c r="AH25" s="161" t="str">
        <f aca="false">IFERROR(VLOOKUP(AH$2,Rango_Admin_DailyPred,MATCH($F25,Rango_Admin_DailyPred_Primera,0),0),"-")</f>
        <v>-</v>
      </c>
      <c r="AI25" s="161" t="str">
        <f aca="false">IFERROR(VLOOKUP(AI$2,Rango_Admin_DailyPred,MATCH($F25,Rango_Admin_DailyPred_Primera,0),0),"-")</f>
        <v>-</v>
      </c>
      <c r="AJ25" s="161" t="str">
        <f aca="false">IFERROR(VLOOKUP(AJ$2,Rango_Admin_DailyPred,MATCH($F25,Rango_Admin_DailyPred_Primera,0),0),"-")</f>
        <v>-</v>
      </c>
      <c r="AK25" s="161" t="str">
        <f aca="false">IFERROR(VLOOKUP(AK$2,Rango_Admin_DailyPred,MATCH($F25,Rango_Admin_DailyPred_Primera,0),0),"-")</f>
        <v>-</v>
      </c>
      <c r="AL25" s="161" t="str">
        <f aca="false">IFERROR(VLOOKUP(AL$2,Rango_Admin_DailyPred,MATCH($F25,Rango_Admin_DailyPred_Primera,0),0),"-")</f>
        <v>-</v>
      </c>
      <c r="AM25" s="243"/>
      <c r="AN25" s="243"/>
      <c r="AO25" s="243"/>
    </row>
    <row r="26" customFormat="false" ht="23.85" hidden="false" customHeight="false" outlineLevel="0" collapsed="false">
      <c r="A26" s="29" t="str">
        <f aca="false" t="array" ref="A26:A26">IFERROR(INDEX(ADMIN!$K$6:$K$258,SMALL(IF(ADMIN!$G$6:$G$258=$J$1,ROW(ADMIN!$G$6:$G$258)-ROW(ADMIN!$G$6)+1),ROWS($A$1:A23))),"")</f>
        <v/>
      </c>
      <c r="B26" s="474" t="str">
        <f aca="false">A26&amp;CHAR(10)&amp;C26</f>
        <v>
</v>
      </c>
      <c r="C26" s="29" t="str">
        <f aca="false" t="array" ref="C26:C26">IFERROR(IF(INDEX(ADMIN!$M$6:$M$258,SMALL(IF(ADMIN!$G$6:$G$258=$J$1,ROW(ADMIN!$G$6:$G$258)-ROW(ADMIN!$G$6)+1),ROWS($A$1:A23)))="-", "", " ("&amp;INDEX(ADMIN!$M$6:$M$258,SMALL(IF(ADMIN!$G$6:$G$258=$J$1,ROW(ADMIN!$G$6:$G$258)-ROW(ADMIN!$G$6)+1),ROWS($A$1:A23)))&amp;")"),"")</f>
        <v/>
      </c>
      <c r="D26" s="29" t="str">
        <f aca="false" t="array" ref="D26:D26">IFERROR(IF($J$1&gt;=20,INDEX(ADMIN!$C$6:$C$258,SMALL(IF(ADMIN!$G$6:$G$258=$J$1,ROW(ADMIN!$G$6:$G$258)-ROW(ADMIN!$G$6)+1),ROWS($D$1:D23))),""),"")</f>
        <v/>
      </c>
      <c r="E26" s="436" t="n">
        <f aca="false">+E25+3</f>
        <v>75</v>
      </c>
      <c r="F26" s="475" t="str">
        <f aca="false" t="array" ref="F26:F26">IFERROR(INDEX(Rango_Admin_DailyPred_Primera,1,E26),"-")</f>
        <v>Pegar Valores Nombre J23</v>
      </c>
      <c r="G26" s="161" t="n">
        <f aca="false">IFERROR(VLOOKUP(G$2,Rango_Admin_DailyPred,MATCH($F26,Rango_Admin_DailyPred_Primera,0),0),"-")</f>
        <v>0</v>
      </c>
      <c r="H26" s="161" t="n">
        <f aca="false">IFERROR(VLOOKUP(H$2,Rango_Admin_DailyPred,MATCH($F26,Rango_Admin_DailyPred_Primera,0),0),"-")</f>
        <v>0</v>
      </c>
      <c r="I26" s="476" t="n">
        <f aca="false">IFERROR(VLOOKUP(I$2,Rango_Admin_DailyPred,MATCH($F26,Rango_Admin_DailyPred_Primera,0),0),"-")</f>
        <v>0</v>
      </c>
      <c r="J26" s="476" t="n">
        <f aca="false">IFERROR(VLOOKUP(J$2,Rango_Admin_DailyPred,MATCH($F26,Rango_Admin_DailyPred_Primera,0),0),"-")</f>
        <v>0</v>
      </c>
      <c r="K26" s="476" t="n">
        <f aca="false">IFERROR(VLOOKUP(K$2,Rango_Admin_DailyPred,MATCH($F26,Rango_Admin_DailyPred_Primera,0),0),"-")</f>
        <v>0</v>
      </c>
      <c r="L26" s="161" t="str">
        <f aca="false">IFERROR(VLOOKUP(L$2,Rango_Admin_DailyPred,MATCH($F26,Rango_Admin_DailyPred_Primera,0),0),"-")</f>
        <v>-</v>
      </c>
      <c r="M26" s="161" t="str">
        <f aca="false">IFERROR(VLOOKUP(M$2,Rango_Admin_DailyPred,MATCH($F26,Rango_Admin_DailyPred_Primera,0),0),"-")</f>
        <v>-</v>
      </c>
      <c r="N26" s="161" t="str">
        <f aca="false">IFERROR(VLOOKUP(N$2,Rango_Admin_DailyPred,MATCH($F26,Rango_Admin_DailyPred_Primera,0),0),"-")</f>
        <v>-</v>
      </c>
      <c r="O26" s="161" t="str">
        <f aca="false">IFERROR(VLOOKUP(O$2,Rango_Admin_DailyPred,MATCH($F26,Rango_Admin_DailyPred_Primera,0),0),"-")</f>
        <v>-</v>
      </c>
      <c r="P26" s="161" t="str">
        <f aca="false">IFERROR(VLOOKUP(P$2,Rango_Admin_DailyPred,MATCH($F26,Rango_Admin_DailyPred_Primera,0),0),"-")</f>
        <v>-</v>
      </c>
      <c r="Q26" s="161" t="str">
        <f aca="false">IFERROR(VLOOKUP(Q$2,Rango_Admin_DailyPred,MATCH($F26,Rango_Admin_DailyPred_Primera,0),0),"-")</f>
        <v>-</v>
      </c>
      <c r="R26" s="161" t="str">
        <f aca="false">IFERROR(VLOOKUP(R$2,Rango_Admin_DailyPred,MATCH($F26,Rango_Admin_DailyPred_Primera,0),0),"-")</f>
        <v>-</v>
      </c>
      <c r="S26" s="161" t="str">
        <f aca="false">IFERROR(VLOOKUP(S$2,Rango_Admin_DailyPred,MATCH($F26,Rango_Admin_DailyPred_Primera,0),0),"-")</f>
        <v>-</v>
      </c>
      <c r="T26" s="161" t="str">
        <f aca="false">IFERROR(VLOOKUP(T$2,Rango_Admin_DailyPred,MATCH($F26,Rango_Admin_DailyPred_Primera,0),0),"-")</f>
        <v>-</v>
      </c>
      <c r="U26" s="161" t="str">
        <f aca="false">IFERROR(VLOOKUP(U$2,Rango_Admin_DailyPred,MATCH($F26,Rango_Admin_DailyPred_Primera,0),0),"-")</f>
        <v>-</v>
      </c>
      <c r="V26" s="161" t="str">
        <f aca="false">IFERROR(VLOOKUP(V$2,Rango_Admin_DailyPred,MATCH($F26,Rango_Admin_DailyPred_Primera,0),0),"-")</f>
        <v>-</v>
      </c>
      <c r="W26" s="161" t="str">
        <f aca="false">IFERROR(VLOOKUP(W$2,Rango_Admin_DailyPred,MATCH($F26,Rango_Admin_DailyPred_Primera,0),0),"-")</f>
        <v>-</v>
      </c>
      <c r="X26" s="161" t="str">
        <f aca="false">IFERROR(VLOOKUP(X$2,Rango_Admin_DailyPred,MATCH($F26,Rango_Admin_DailyPred_Primera,0),0),"-")</f>
        <v>-</v>
      </c>
      <c r="Y26" s="161" t="str">
        <f aca="false">IFERROR(VLOOKUP(Y$2,Rango_Admin_DailyPred,MATCH($F26,Rango_Admin_DailyPred_Primera,0),0),"-")</f>
        <v>-</v>
      </c>
      <c r="Z26" s="161" t="str">
        <f aca="false">IFERROR(VLOOKUP(Z$2,Rango_Admin_DailyPred,MATCH($F26,Rango_Admin_DailyPred_Primera,0),0),"-")</f>
        <v>-</v>
      </c>
      <c r="AA26" s="161" t="str">
        <f aca="false">IFERROR(VLOOKUP(AA$2,Rango_Admin_DailyPred,MATCH($F26,Rango_Admin_DailyPred_Primera,0),0),"-")</f>
        <v>-</v>
      </c>
      <c r="AB26" s="161" t="str">
        <f aca="false">IFERROR(VLOOKUP(AB$2,Rango_Admin_DailyPred,MATCH($F26,Rango_Admin_DailyPred_Primera,0),0),"-")</f>
        <v>-</v>
      </c>
      <c r="AC26" s="161" t="str">
        <f aca="false">IFERROR(VLOOKUP(AC$2,Rango_Admin_DailyPred,MATCH($F26,Rango_Admin_DailyPred_Primera,0),0),"-")</f>
        <v>-</v>
      </c>
      <c r="AD26" s="161" t="str">
        <f aca="false">IFERROR(VLOOKUP(AD$2,Rango_Admin_DailyPred,MATCH($F26,Rango_Admin_DailyPred_Primera,0),0),"-")</f>
        <v>-</v>
      </c>
      <c r="AE26" s="161" t="str">
        <f aca="false">IFERROR(VLOOKUP(AE$2,Rango_Admin_DailyPred,MATCH($F26,Rango_Admin_DailyPred_Primera,0),0),"-")</f>
        <v>-</v>
      </c>
      <c r="AF26" s="161" t="str">
        <f aca="false">IFERROR(VLOOKUP(AF$2,Rango_Admin_DailyPred,MATCH($F26,Rango_Admin_DailyPred_Primera,0),0),"-")</f>
        <v>-</v>
      </c>
      <c r="AG26" s="161" t="str">
        <f aca="false">IFERROR(VLOOKUP(AG$2,Rango_Admin_DailyPred,MATCH($F26,Rango_Admin_DailyPred_Primera,0),0),"-")</f>
        <v>-</v>
      </c>
      <c r="AH26" s="161" t="str">
        <f aca="false">IFERROR(VLOOKUP(AH$2,Rango_Admin_DailyPred,MATCH($F26,Rango_Admin_DailyPred_Primera,0),0),"-")</f>
        <v>-</v>
      </c>
      <c r="AI26" s="161" t="str">
        <f aca="false">IFERROR(VLOOKUP(AI$2,Rango_Admin_DailyPred,MATCH($F26,Rango_Admin_DailyPred_Primera,0),0),"-")</f>
        <v>-</v>
      </c>
      <c r="AJ26" s="161" t="str">
        <f aca="false">IFERROR(VLOOKUP(AJ$2,Rango_Admin_DailyPred,MATCH($F26,Rango_Admin_DailyPred_Primera,0),0),"-")</f>
        <v>-</v>
      </c>
      <c r="AK26" s="161" t="str">
        <f aca="false">IFERROR(VLOOKUP(AK$2,Rango_Admin_DailyPred,MATCH($F26,Rango_Admin_DailyPred_Primera,0),0),"-")</f>
        <v>-</v>
      </c>
      <c r="AL26" s="161" t="str">
        <f aca="false">IFERROR(VLOOKUP(AL$2,Rango_Admin_DailyPred,MATCH($F26,Rango_Admin_DailyPred_Primera,0),0),"-")</f>
        <v>-</v>
      </c>
      <c r="AM26" s="243"/>
      <c r="AN26" s="243"/>
      <c r="AO26" s="243"/>
    </row>
    <row r="27" customFormat="false" ht="23.85" hidden="false" customHeight="false" outlineLevel="0" collapsed="false">
      <c r="A27" s="29" t="str">
        <f aca="false" t="array" ref="A27:A27">IFERROR(INDEX(ADMIN!$K$6:$K$258,SMALL(IF(ADMIN!$G$6:$G$258=$J$1,ROW(ADMIN!$G$6:$G$258)-ROW(ADMIN!$G$6)+1),ROWS($A$1:A24))),"")</f>
        <v/>
      </c>
      <c r="B27" s="474" t="str">
        <f aca="false">A27&amp;CHAR(10)&amp;C27</f>
        <v>
</v>
      </c>
      <c r="C27" s="29" t="str">
        <f aca="false" t="array" ref="C27:C27">IFERROR(IF(INDEX(ADMIN!$M$6:$M$258,SMALL(IF(ADMIN!$G$6:$G$258=$J$1,ROW(ADMIN!$G$6:$G$258)-ROW(ADMIN!$G$6)+1),ROWS($A$1:A24)))="-", "", " ("&amp;INDEX(ADMIN!$M$6:$M$258,SMALL(IF(ADMIN!$G$6:$G$258=$J$1,ROW(ADMIN!$G$6:$G$258)-ROW(ADMIN!$G$6)+1),ROWS($A$1:A24)))&amp;")"),"")</f>
        <v/>
      </c>
      <c r="D27" s="29" t="str">
        <f aca="false" t="array" ref="D27:D27">IFERROR(IF($J$1&gt;=20,INDEX(ADMIN!$C$6:$C$258,SMALL(IF(ADMIN!$G$6:$G$258=$J$1,ROW(ADMIN!$G$6:$G$258)-ROW(ADMIN!$G$6)+1),ROWS($D$1:D24))),""),"")</f>
        <v/>
      </c>
      <c r="E27" s="436" t="n">
        <f aca="false">+E26+3</f>
        <v>78</v>
      </c>
      <c r="F27" s="475" t="str">
        <f aca="false" t="array" ref="F27:F27">IFERROR(INDEX(Rango_Admin_DailyPred_Primera,1,E27),"-")</f>
        <v>Pegar Valores Nombre J24</v>
      </c>
      <c r="G27" s="161" t="n">
        <f aca="false">IFERROR(VLOOKUP(G$2,Rango_Admin_DailyPred,MATCH($F27,Rango_Admin_DailyPred_Primera,0),0),"-")</f>
        <v>0</v>
      </c>
      <c r="H27" s="161" t="n">
        <f aca="false">IFERROR(VLOOKUP(H$2,Rango_Admin_DailyPred,MATCH($F27,Rango_Admin_DailyPred_Primera,0),0),"-")</f>
        <v>0</v>
      </c>
      <c r="I27" s="476" t="n">
        <f aca="false">IFERROR(VLOOKUP(I$2,Rango_Admin_DailyPred,MATCH($F27,Rango_Admin_DailyPred_Primera,0),0),"-")</f>
        <v>0</v>
      </c>
      <c r="J27" s="476" t="n">
        <f aca="false">IFERROR(VLOOKUP(J$2,Rango_Admin_DailyPred,MATCH($F27,Rango_Admin_DailyPred_Primera,0),0),"-")</f>
        <v>0</v>
      </c>
      <c r="K27" s="476" t="n">
        <f aca="false">IFERROR(VLOOKUP(K$2,Rango_Admin_DailyPred,MATCH($F27,Rango_Admin_DailyPred_Primera,0),0),"-")</f>
        <v>0</v>
      </c>
      <c r="L27" s="161" t="str">
        <f aca="false">IFERROR(VLOOKUP(L$2,Rango_Admin_DailyPred,MATCH($F27,Rango_Admin_DailyPred_Primera,0),0),"-")</f>
        <v>-</v>
      </c>
      <c r="M27" s="161" t="str">
        <f aca="false">IFERROR(VLOOKUP(M$2,Rango_Admin_DailyPred,MATCH($F27,Rango_Admin_DailyPred_Primera,0),0),"-")</f>
        <v>-</v>
      </c>
      <c r="N27" s="161" t="str">
        <f aca="false">IFERROR(VLOOKUP(N$2,Rango_Admin_DailyPred,MATCH($F27,Rango_Admin_DailyPred_Primera,0),0),"-")</f>
        <v>-</v>
      </c>
      <c r="O27" s="161" t="str">
        <f aca="false">IFERROR(VLOOKUP(O$2,Rango_Admin_DailyPred,MATCH($F27,Rango_Admin_DailyPred_Primera,0),0),"-")</f>
        <v>-</v>
      </c>
      <c r="P27" s="161" t="str">
        <f aca="false">IFERROR(VLOOKUP(P$2,Rango_Admin_DailyPred,MATCH($F27,Rango_Admin_DailyPred_Primera,0),0),"-")</f>
        <v>-</v>
      </c>
      <c r="Q27" s="161" t="str">
        <f aca="false">IFERROR(VLOOKUP(Q$2,Rango_Admin_DailyPred,MATCH($F27,Rango_Admin_DailyPred_Primera,0),0),"-")</f>
        <v>-</v>
      </c>
      <c r="R27" s="161" t="str">
        <f aca="false">IFERROR(VLOOKUP(R$2,Rango_Admin_DailyPred,MATCH($F27,Rango_Admin_DailyPred_Primera,0),0),"-")</f>
        <v>-</v>
      </c>
      <c r="S27" s="161" t="str">
        <f aca="false">IFERROR(VLOOKUP(S$2,Rango_Admin_DailyPred,MATCH($F27,Rango_Admin_DailyPred_Primera,0),0),"-")</f>
        <v>-</v>
      </c>
      <c r="T27" s="161" t="str">
        <f aca="false">IFERROR(VLOOKUP(T$2,Rango_Admin_DailyPred,MATCH($F27,Rango_Admin_DailyPred_Primera,0),0),"-")</f>
        <v>-</v>
      </c>
      <c r="U27" s="161" t="str">
        <f aca="false">IFERROR(VLOOKUP(U$2,Rango_Admin_DailyPred,MATCH($F27,Rango_Admin_DailyPred_Primera,0),0),"-")</f>
        <v>-</v>
      </c>
      <c r="V27" s="161" t="str">
        <f aca="false">IFERROR(VLOOKUP(V$2,Rango_Admin_DailyPred,MATCH($F27,Rango_Admin_DailyPred_Primera,0),0),"-")</f>
        <v>-</v>
      </c>
      <c r="W27" s="161" t="str">
        <f aca="false">IFERROR(VLOOKUP(W$2,Rango_Admin_DailyPred,MATCH($F27,Rango_Admin_DailyPred_Primera,0),0),"-")</f>
        <v>-</v>
      </c>
      <c r="X27" s="161" t="str">
        <f aca="false">IFERROR(VLOOKUP(X$2,Rango_Admin_DailyPred,MATCH($F27,Rango_Admin_DailyPred_Primera,0),0),"-")</f>
        <v>-</v>
      </c>
      <c r="Y27" s="161" t="str">
        <f aca="false">IFERROR(VLOOKUP(Y$2,Rango_Admin_DailyPred,MATCH($F27,Rango_Admin_DailyPred_Primera,0),0),"-")</f>
        <v>-</v>
      </c>
      <c r="Z27" s="161" t="str">
        <f aca="false">IFERROR(VLOOKUP(Z$2,Rango_Admin_DailyPred,MATCH($F27,Rango_Admin_DailyPred_Primera,0),0),"-")</f>
        <v>-</v>
      </c>
      <c r="AA27" s="161" t="str">
        <f aca="false">IFERROR(VLOOKUP(AA$2,Rango_Admin_DailyPred,MATCH($F27,Rango_Admin_DailyPred_Primera,0),0),"-")</f>
        <v>-</v>
      </c>
      <c r="AB27" s="161" t="str">
        <f aca="false">IFERROR(VLOOKUP(AB$2,Rango_Admin_DailyPred,MATCH($F27,Rango_Admin_DailyPred_Primera,0),0),"-")</f>
        <v>-</v>
      </c>
      <c r="AC27" s="161" t="str">
        <f aca="false">IFERROR(VLOOKUP(AC$2,Rango_Admin_DailyPred,MATCH($F27,Rango_Admin_DailyPred_Primera,0),0),"-")</f>
        <v>-</v>
      </c>
      <c r="AD27" s="161" t="str">
        <f aca="false">IFERROR(VLOOKUP(AD$2,Rango_Admin_DailyPred,MATCH($F27,Rango_Admin_DailyPred_Primera,0),0),"-")</f>
        <v>-</v>
      </c>
      <c r="AE27" s="161" t="str">
        <f aca="false">IFERROR(VLOOKUP(AE$2,Rango_Admin_DailyPred,MATCH($F27,Rango_Admin_DailyPred_Primera,0),0),"-")</f>
        <v>-</v>
      </c>
      <c r="AF27" s="161" t="str">
        <f aca="false">IFERROR(VLOOKUP(AF$2,Rango_Admin_DailyPred,MATCH($F27,Rango_Admin_DailyPred_Primera,0),0),"-")</f>
        <v>-</v>
      </c>
      <c r="AG27" s="161" t="str">
        <f aca="false">IFERROR(VLOOKUP(AG$2,Rango_Admin_DailyPred,MATCH($F27,Rango_Admin_DailyPred_Primera,0),0),"-")</f>
        <v>-</v>
      </c>
      <c r="AH27" s="161" t="str">
        <f aca="false">IFERROR(VLOOKUP(AH$2,Rango_Admin_DailyPred,MATCH($F27,Rango_Admin_DailyPred_Primera,0),0),"-")</f>
        <v>-</v>
      </c>
      <c r="AI27" s="161" t="str">
        <f aca="false">IFERROR(VLOOKUP(AI$2,Rango_Admin_DailyPred,MATCH($F27,Rango_Admin_DailyPred_Primera,0),0),"-")</f>
        <v>-</v>
      </c>
      <c r="AJ27" s="161" t="str">
        <f aca="false">IFERROR(VLOOKUP(AJ$2,Rango_Admin_DailyPred,MATCH($F27,Rango_Admin_DailyPred_Primera,0),0),"-")</f>
        <v>-</v>
      </c>
      <c r="AK27" s="161" t="str">
        <f aca="false">IFERROR(VLOOKUP(AK$2,Rango_Admin_DailyPred,MATCH($F27,Rango_Admin_DailyPred_Primera,0),0),"-")</f>
        <v>-</v>
      </c>
      <c r="AL27" s="161" t="str">
        <f aca="false">IFERROR(VLOOKUP(AL$2,Rango_Admin_DailyPred,MATCH($F27,Rango_Admin_DailyPred_Primera,0),0),"-")</f>
        <v>-</v>
      </c>
      <c r="AM27" s="243"/>
      <c r="AN27" s="243"/>
      <c r="AO27" s="243"/>
    </row>
    <row r="28" customFormat="false" ht="23.85" hidden="false" customHeight="false" outlineLevel="0" collapsed="false">
      <c r="A28" s="29" t="str">
        <f aca="false" t="array" ref="A28:A28">IFERROR(INDEX(ADMIN!$K$6:$K$258,SMALL(IF(ADMIN!$G$6:$G$258=$J$1,ROW(ADMIN!$G$6:$G$258)-ROW(ADMIN!$G$6)+1),ROWS($A$1:A25))),"")</f>
        <v/>
      </c>
      <c r="B28" s="474" t="str">
        <f aca="false">A28&amp;CHAR(10)&amp;C28</f>
        <v>
</v>
      </c>
      <c r="C28" s="29" t="str">
        <f aca="false" t="array" ref="C28:C28">IFERROR(IF(INDEX(ADMIN!$M$6:$M$258,SMALL(IF(ADMIN!$G$6:$G$258=$J$1,ROW(ADMIN!$G$6:$G$258)-ROW(ADMIN!$G$6)+1),ROWS($A$1:A25)))="-", "", " ("&amp;INDEX(ADMIN!$M$6:$M$258,SMALL(IF(ADMIN!$G$6:$G$258=$J$1,ROW(ADMIN!$G$6:$G$258)-ROW(ADMIN!$G$6)+1),ROWS($A$1:A25)))&amp;")"),"")</f>
        <v/>
      </c>
      <c r="D28" s="29" t="str">
        <f aca="false" t="array" ref="D28:D28">IFERROR(IF($J$1&gt;=20,INDEX(ADMIN!$C$6:$C$258,SMALL(IF(ADMIN!$G$6:$G$258=$J$1,ROW(ADMIN!$G$6:$G$258)-ROW(ADMIN!$G$6)+1),ROWS($D$1:D25))),""),"")</f>
        <v/>
      </c>
      <c r="E28" s="436" t="n">
        <f aca="false">+E27+3</f>
        <v>81</v>
      </c>
      <c r="F28" s="475" t="str">
        <f aca="false" t="array" ref="F28:F28">IFERROR(INDEX(Rango_Admin_DailyPred_Primera,1,E28),"-")</f>
        <v>Pegar Valores Nombre J25</v>
      </c>
      <c r="G28" s="161" t="n">
        <f aca="false">IFERROR(VLOOKUP(G$2,Rango_Admin_DailyPred,MATCH($F28,Rango_Admin_DailyPred_Primera,0),0),"-")</f>
        <v>0</v>
      </c>
      <c r="H28" s="161" t="n">
        <f aca="false">IFERROR(VLOOKUP(H$2,Rango_Admin_DailyPred,MATCH($F28,Rango_Admin_DailyPred_Primera,0),0),"-")</f>
        <v>0</v>
      </c>
      <c r="I28" s="476" t="n">
        <f aca="false">IFERROR(VLOOKUP(I$2,Rango_Admin_DailyPred,MATCH($F28,Rango_Admin_DailyPred_Primera,0),0),"-")</f>
        <v>0</v>
      </c>
      <c r="J28" s="476" t="n">
        <f aca="false">IFERROR(VLOOKUP(J$2,Rango_Admin_DailyPred,MATCH($F28,Rango_Admin_DailyPred_Primera,0),0),"-")</f>
        <v>0</v>
      </c>
      <c r="K28" s="476" t="n">
        <f aca="false">IFERROR(VLOOKUP(K$2,Rango_Admin_DailyPred,MATCH($F28,Rango_Admin_DailyPred_Primera,0),0),"-")</f>
        <v>0</v>
      </c>
      <c r="L28" s="161" t="str">
        <f aca="false">IFERROR(VLOOKUP(L$2,Rango_Admin_DailyPred,MATCH($F28,Rango_Admin_DailyPred_Primera,0),0),"-")</f>
        <v>-</v>
      </c>
      <c r="M28" s="161" t="str">
        <f aca="false">IFERROR(VLOOKUP(M$2,Rango_Admin_DailyPred,MATCH($F28,Rango_Admin_DailyPred_Primera,0),0),"-")</f>
        <v>-</v>
      </c>
      <c r="N28" s="161" t="str">
        <f aca="false">IFERROR(VLOOKUP(N$2,Rango_Admin_DailyPred,MATCH($F28,Rango_Admin_DailyPred_Primera,0),0),"-")</f>
        <v>-</v>
      </c>
      <c r="O28" s="161" t="str">
        <f aca="false">IFERROR(VLOOKUP(O$2,Rango_Admin_DailyPred,MATCH($F28,Rango_Admin_DailyPred_Primera,0),0),"-")</f>
        <v>-</v>
      </c>
      <c r="P28" s="161" t="str">
        <f aca="false">IFERROR(VLOOKUP(P$2,Rango_Admin_DailyPred,MATCH($F28,Rango_Admin_DailyPred_Primera,0),0),"-")</f>
        <v>-</v>
      </c>
      <c r="Q28" s="161" t="str">
        <f aca="false">IFERROR(VLOOKUP(Q$2,Rango_Admin_DailyPred,MATCH($F28,Rango_Admin_DailyPred_Primera,0),0),"-")</f>
        <v>-</v>
      </c>
      <c r="R28" s="161" t="str">
        <f aca="false">IFERROR(VLOOKUP(R$2,Rango_Admin_DailyPred,MATCH($F28,Rango_Admin_DailyPred_Primera,0),0),"-")</f>
        <v>-</v>
      </c>
      <c r="S28" s="161" t="str">
        <f aca="false">IFERROR(VLOOKUP(S$2,Rango_Admin_DailyPred,MATCH($F28,Rango_Admin_DailyPred_Primera,0),0),"-")</f>
        <v>-</v>
      </c>
      <c r="T28" s="161" t="str">
        <f aca="false">IFERROR(VLOOKUP(T$2,Rango_Admin_DailyPred,MATCH($F28,Rango_Admin_DailyPred_Primera,0),0),"-")</f>
        <v>-</v>
      </c>
      <c r="U28" s="161" t="str">
        <f aca="false">IFERROR(VLOOKUP(U$2,Rango_Admin_DailyPred,MATCH($F28,Rango_Admin_DailyPred_Primera,0),0),"-")</f>
        <v>-</v>
      </c>
      <c r="V28" s="161" t="str">
        <f aca="false">IFERROR(VLOOKUP(V$2,Rango_Admin_DailyPred,MATCH($F28,Rango_Admin_DailyPred_Primera,0),0),"-")</f>
        <v>-</v>
      </c>
      <c r="W28" s="161" t="str">
        <f aca="false">IFERROR(VLOOKUP(W$2,Rango_Admin_DailyPred,MATCH($F28,Rango_Admin_DailyPred_Primera,0),0),"-")</f>
        <v>-</v>
      </c>
      <c r="X28" s="161" t="str">
        <f aca="false">IFERROR(VLOOKUP(X$2,Rango_Admin_DailyPred,MATCH($F28,Rango_Admin_DailyPred_Primera,0),0),"-")</f>
        <v>-</v>
      </c>
      <c r="Y28" s="161" t="str">
        <f aca="false">IFERROR(VLOOKUP(Y$2,Rango_Admin_DailyPred,MATCH($F28,Rango_Admin_DailyPred_Primera,0),0),"-")</f>
        <v>-</v>
      </c>
      <c r="Z28" s="161" t="str">
        <f aca="false">IFERROR(VLOOKUP(Z$2,Rango_Admin_DailyPred,MATCH($F28,Rango_Admin_DailyPred_Primera,0),0),"-")</f>
        <v>-</v>
      </c>
      <c r="AA28" s="161" t="str">
        <f aca="false">IFERROR(VLOOKUP(AA$2,Rango_Admin_DailyPred,MATCH($F28,Rango_Admin_DailyPred_Primera,0),0),"-")</f>
        <v>-</v>
      </c>
      <c r="AB28" s="161" t="str">
        <f aca="false">IFERROR(VLOOKUP(AB$2,Rango_Admin_DailyPred,MATCH($F28,Rango_Admin_DailyPred_Primera,0),0),"-")</f>
        <v>-</v>
      </c>
      <c r="AC28" s="161" t="str">
        <f aca="false">IFERROR(VLOOKUP(AC$2,Rango_Admin_DailyPred,MATCH($F28,Rango_Admin_DailyPred_Primera,0),0),"-")</f>
        <v>-</v>
      </c>
      <c r="AD28" s="161" t="str">
        <f aca="false">IFERROR(VLOOKUP(AD$2,Rango_Admin_DailyPred,MATCH($F28,Rango_Admin_DailyPred_Primera,0),0),"-")</f>
        <v>-</v>
      </c>
      <c r="AE28" s="161" t="str">
        <f aca="false">IFERROR(VLOOKUP(AE$2,Rango_Admin_DailyPred,MATCH($F28,Rango_Admin_DailyPred_Primera,0),0),"-")</f>
        <v>-</v>
      </c>
      <c r="AF28" s="161" t="str">
        <f aca="false">IFERROR(VLOOKUP(AF$2,Rango_Admin_DailyPred,MATCH($F28,Rango_Admin_DailyPred_Primera,0),0),"-")</f>
        <v>-</v>
      </c>
      <c r="AG28" s="161" t="str">
        <f aca="false">IFERROR(VLOOKUP(AG$2,Rango_Admin_DailyPred,MATCH($F28,Rango_Admin_DailyPred_Primera,0),0),"-")</f>
        <v>-</v>
      </c>
      <c r="AH28" s="161" t="str">
        <f aca="false">IFERROR(VLOOKUP(AH$2,Rango_Admin_DailyPred,MATCH($F28,Rango_Admin_DailyPred_Primera,0),0),"-")</f>
        <v>-</v>
      </c>
      <c r="AI28" s="161" t="str">
        <f aca="false">IFERROR(VLOOKUP(AI$2,Rango_Admin_DailyPred,MATCH($F28,Rango_Admin_DailyPred_Primera,0),0),"-")</f>
        <v>-</v>
      </c>
      <c r="AJ28" s="161" t="str">
        <f aca="false">IFERROR(VLOOKUP(AJ$2,Rango_Admin_DailyPred,MATCH($F28,Rango_Admin_DailyPred_Primera,0),0),"-")</f>
        <v>-</v>
      </c>
      <c r="AK28" s="161" t="str">
        <f aca="false">IFERROR(VLOOKUP(AK$2,Rango_Admin_DailyPred,MATCH($F28,Rango_Admin_DailyPred_Primera,0),0),"-")</f>
        <v>-</v>
      </c>
      <c r="AL28" s="161" t="str">
        <f aca="false">IFERROR(VLOOKUP(AL$2,Rango_Admin_DailyPred,MATCH($F28,Rango_Admin_DailyPred_Primera,0),0),"-")</f>
        <v>-</v>
      </c>
      <c r="AM28" s="243"/>
      <c r="AN28" s="243"/>
      <c r="AO28" s="243"/>
    </row>
    <row r="29" customFormat="false" ht="23.85" hidden="false" customHeight="false" outlineLevel="0" collapsed="false">
      <c r="A29" s="29" t="str">
        <f aca="false" t="array" ref="A29:A29">IFERROR(INDEX(ADMIN!$K$6:$K$258,SMALL(IF(ADMIN!$G$6:$G$258=$J$1,ROW(ADMIN!$G$6:$G$258)-ROW(ADMIN!$G$6)+1),ROWS($A$1:A26))),"")</f>
        <v/>
      </c>
      <c r="B29" s="474" t="str">
        <f aca="false">A29&amp;CHAR(10)&amp;C29</f>
        <v>
</v>
      </c>
      <c r="C29" s="29" t="str">
        <f aca="false" t="array" ref="C29:C29">IFERROR(IF(INDEX(ADMIN!$M$6:$M$258,SMALL(IF(ADMIN!$G$6:$G$258=$J$1,ROW(ADMIN!$G$6:$G$258)-ROW(ADMIN!$G$6)+1),ROWS($A$1:A26)))="-", "", " ("&amp;INDEX(ADMIN!$M$6:$M$258,SMALL(IF(ADMIN!$G$6:$G$258=$J$1,ROW(ADMIN!$G$6:$G$258)-ROW(ADMIN!$G$6)+1),ROWS($A$1:A26)))&amp;")"),"")</f>
        <v/>
      </c>
      <c r="D29" s="29" t="str">
        <f aca="false" t="array" ref="D29:D29">IFERROR(IF($J$1&gt;=20,INDEX(ADMIN!$C$6:$C$258,SMALL(IF(ADMIN!$G$6:$G$258=$J$1,ROW(ADMIN!$G$6:$G$258)-ROW(ADMIN!$G$6)+1),ROWS($D$1:D26))),""),"")</f>
        <v/>
      </c>
      <c r="E29" s="436" t="n">
        <f aca="false">+E28+3</f>
        <v>84</v>
      </c>
      <c r="F29" s="475" t="str">
        <f aca="false" t="array" ref="F29:F29">IFERROR(INDEX(Rango_Admin_DailyPred_Primera,1,E29),"-")</f>
        <v>Pegar Valores Nombre J26</v>
      </c>
      <c r="G29" s="161" t="n">
        <f aca="false">IFERROR(VLOOKUP(G$2,Rango_Admin_DailyPred,MATCH($F29,Rango_Admin_DailyPred_Primera,0),0),"-")</f>
        <v>0</v>
      </c>
      <c r="H29" s="161" t="n">
        <f aca="false">IFERROR(VLOOKUP(H$2,Rango_Admin_DailyPred,MATCH($F29,Rango_Admin_DailyPred_Primera,0),0),"-")</f>
        <v>0</v>
      </c>
      <c r="I29" s="161" t="n">
        <f aca="false">IFERROR(VLOOKUP(I$2,Rango_Admin_DailyPred,MATCH($F29,Rango_Admin_DailyPred_Primera,0),0),"-")</f>
        <v>0</v>
      </c>
      <c r="J29" s="161" t="n">
        <f aca="false">IFERROR(VLOOKUP(J$2,Rango_Admin_DailyPred,MATCH($F29,Rango_Admin_DailyPred_Primera,0),0),"-")</f>
        <v>0</v>
      </c>
      <c r="K29" s="161" t="n">
        <f aca="false">IFERROR(VLOOKUP(K$2,Rango_Admin_DailyPred,MATCH($F29,Rango_Admin_DailyPred_Primera,0),0),"-")</f>
        <v>0</v>
      </c>
      <c r="L29" s="161" t="str">
        <f aca="false">IFERROR(VLOOKUP(L$2,Rango_Admin_DailyPred,MATCH($F29,Rango_Admin_DailyPred_Primera,0),0),"-")</f>
        <v>-</v>
      </c>
      <c r="M29" s="161" t="str">
        <f aca="false">IFERROR(VLOOKUP(M$2,Rango_Admin_DailyPred,MATCH($F29,Rango_Admin_DailyPred_Primera,0),0),"-")</f>
        <v>-</v>
      </c>
      <c r="N29" s="161" t="str">
        <f aca="false">IFERROR(VLOOKUP(N$2,Rango_Admin_DailyPred,MATCH($F29,Rango_Admin_DailyPred_Primera,0),0),"-")</f>
        <v>-</v>
      </c>
      <c r="O29" s="161" t="str">
        <f aca="false">IFERROR(VLOOKUP(O$2,Rango_Admin_DailyPred,MATCH($F29,Rango_Admin_DailyPred_Primera,0),0),"-")</f>
        <v>-</v>
      </c>
      <c r="P29" s="161" t="str">
        <f aca="false">IFERROR(VLOOKUP(P$2,Rango_Admin_DailyPred,MATCH($F29,Rango_Admin_DailyPred_Primera,0),0),"-")</f>
        <v>-</v>
      </c>
      <c r="Q29" s="161" t="str">
        <f aca="false">IFERROR(VLOOKUP(Q$2,Rango_Admin_DailyPred,MATCH($F29,Rango_Admin_DailyPred_Primera,0),0),"-")</f>
        <v>-</v>
      </c>
      <c r="R29" s="161" t="str">
        <f aca="false">IFERROR(VLOOKUP(R$2,Rango_Admin_DailyPred,MATCH($F29,Rango_Admin_DailyPred_Primera,0),0),"-")</f>
        <v>-</v>
      </c>
      <c r="S29" s="161" t="str">
        <f aca="false">IFERROR(VLOOKUP(S$2,Rango_Admin_DailyPred,MATCH($F29,Rango_Admin_DailyPred_Primera,0),0),"-")</f>
        <v>-</v>
      </c>
      <c r="T29" s="161" t="str">
        <f aca="false">IFERROR(VLOOKUP(T$2,Rango_Admin_DailyPred,MATCH($F29,Rango_Admin_DailyPred_Primera,0),0),"-")</f>
        <v>-</v>
      </c>
      <c r="U29" s="161" t="str">
        <f aca="false">IFERROR(VLOOKUP(U$2,Rango_Admin_DailyPred,MATCH($F29,Rango_Admin_DailyPred_Primera,0),0),"-")</f>
        <v>-</v>
      </c>
      <c r="V29" s="161" t="str">
        <f aca="false">IFERROR(VLOOKUP(V$2,Rango_Admin_DailyPred,MATCH($F29,Rango_Admin_DailyPred_Primera,0),0),"-")</f>
        <v>-</v>
      </c>
      <c r="W29" s="161" t="str">
        <f aca="false">IFERROR(VLOOKUP(W$2,Rango_Admin_DailyPred,MATCH($F29,Rango_Admin_DailyPred_Primera,0),0),"-")</f>
        <v>-</v>
      </c>
      <c r="X29" s="161" t="str">
        <f aca="false">IFERROR(VLOOKUP(X$2,Rango_Admin_DailyPred,MATCH($F29,Rango_Admin_DailyPred_Primera,0),0),"-")</f>
        <v>-</v>
      </c>
      <c r="Y29" s="161" t="str">
        <f aca="false">IFERROR(VLOOKUP(Y$2,Rango_Admin_DailyPred,MATCH($F29,Rango_Admin_DailyPred_Primera,0),0),"-")</f>
        <v>-</v>
      </c>
      <c r="Z29" s="161" t="str">
        <f aca="false">IFERROR(VLOOKUP(Z$2,Rango_Admin_DailyPred,MATCH($F29,Rango_Admin_DailyPred_Primera,0),0),"-")</f>
        <v>-</v>
      </c>
      <c r="AA29" s="161" t="str">
        <f aca="false">IFERROR(VLOOKUP(AA$2,Rango_Admin_DailyPred,MATCH($F29,Rango_Admin_DailyPred_Primera,0),0),"-")</f>
        <v>-</v>
      </c>
      <c r="AB29" s="161" t="str">
        <f aca="false">IFERROR(VLOOKUP(AB$2,Rango_Admin_DailyPred,MATCH($F29,Rango_Admin_DailyPred_Primera,0),0),"-")</f>
        <v>-</v>
      </c>
      <c r="AC29" s="161" t="str">
        <f aca="false">IFERROR(VLOOKUP(AC$2,Rango_Admin_DailyPred,MATCH($F29,Rango_Admin_DailyPred_Primera,0),0),"-")</f>
        <v>-</v>
      </c>
      <c r="AD29" s="161" t="str">
        <f aca="false">IFERROR(VLOOKUP(AD$2,Rango_Admin_DailyPred,MATCH($F29,Rango_Admin_DailyPred_Primera,0),0),"-")</f>
        <v>-</v>
      </c>
      <c r="AE29" s="161" t="str">
        <f aca="false">IFERROR(VLOOKUP(AE$2,Rango_Admin_DailyPred,MATCH($F29,Rango_Admin_DailyPred_Primera,0),0),"-")</f>
        <v>-</v>
      </c>
      <c r="AF29" s="161" t="str">
        <f aca="false">IFERROR(VLOOKUP(AF$2,Rango_Admin_DailyPred,MATCH($F29,Rango_Admin_DailyPred_Primera,0),0),"-")</f>
        <v>-</v>
      </c>
      <c r="AG29" s="161" t="str">
        <f aca="false">IFERROR(VLOOKUP(AG$2,Rango_Admin_DailyPred,MATCH($F29,Rango_Admin_DailyPred_Primera,0),0),"-")</f>
        <v>-</v>
      </c>
      <c r="AH29" s="161" t="str">
        <f aca="false">IFERROR(VLOOKUP(AH$2,Rango_Admin_DailyPred,MATCH($F29,Rango_Admin_DailyPred_Primera,0),0),"-")</f>
        <v>-</v>
      </c>
      <c r="AI29" s="161" t="str">
        <f aca="false">IFERROR(VLOOKUP(AI$2,Rango_Admin_DailyPred,MATCH($F29,Rango_Admin_DailyPred_Primera,0),0),"-")</f>
        <v>-</v>
      </c>
      <c r="AJ29" s="161" t="str">
        <f aca="false">IFERROR(VLOOKUP(AJ$2,Rango_Admin_DailyPred,MATCH($F29,Rango_Admin_DailyPred_Primera,0),0),"-")</f>
        <v>-</v>
      </c>
      <c r="AK29" s="161" t="str">
        <f aca="false">IFERROR(VLOOKUP(AK$2,Rango_Admin_DailyPred,MATCH($F29,Rango_Admin_DailyPred_Primera,0),0),"-")</f>
        <v>-</v>
      </c>
      <c r="AL29" s="161" t="str">
        <f aca="false">IFERROR(VLOOKUP(AL$2,Rango_Admin_DailyPred,MATCH($F29,Rango_Admin_DailyPred_Primera,0),0),"-")</f>
        <v>-</v>
      </c>
      <c r="AM29" s="243"/>
      <c r="AN29" s="243"/>
      <c r="AO29" s="243"/>
    </row>
    <row r="30" customFormat="false" ht="23.85" hidden="false" customHeight="false" outlineLevel="0" collapsed="false">
      <c r="A30" s="29" t="str">
        <f aca="false" t="array" ref="A30:A30">IFERROR(INDEX(ADMIN!$K$6:$K$258,SMALL(IF(ADMIN!$G$6:$G$258=$J$1,ROW(ADMIN!$G$6:$G$258)-ROW(ADMIN!$G$6)+1),ROWS($A$1:A27))),"")</f>
        <v/>
      </c>
      <c r="B30" s="474" t="str">
        <f aca="false">A30&amp;CHAR(10)&amp;C30</f>
        <v>
</v>
      </c>
      <c r="C30" s="29" t="str">
        <f aca="false" t="array" ref="C30:C30">IFERROR(IF(INDEX(ADMIN!$M$6:$M$258,SMALL(IF(ADMIN!$G$6:$G$258=$J$1,ROW(ADMIN!$G$6:$G$258)-ROW(ADMIN!$G$6)+1),ROWS($A$1:A27)))="-", "", " ("&amp;INDEX(ADMIN!$M$6:$M$258,SMALL(IF(ADMIN!$G$6:$G$258=$J$1,ROW(ADMIN!$G$6:$G$258)-ROW(ADMIN!$G$6)+1),ROWS($A$1:A27)))&amp;")"),"")</f>
        <v/>
      </c>
      <c r="D30" s="29" t="str">
        <f aca="false" t="array" ref="D30:D30">IFERROR(IF($J$1&gt;=20,INDEX(ADMIN!$C$6:$C$258,SMALL(IF(ADMIN!$G$6:$G$258=$J$1,ROW(ADMIN!$G$6:$G$258)-ROW(ADMIN!$G$6)+1),ROWS($D$1:D27))),""),"")</f>
        <v/>
      </c>
      <c r="E30" s="436" t="n">
        <f aca="false">+E29+3</f>
        <v>87</v>
      </c>
      <c r="F30" s="475" t="str">
        <f aca="false" t="array" ref="F30:F30">IFERROR(INDEX(Rango_Admin_DailyPred_Primera,1,E30),"-")</f>
        <v>Pegar Valores Nombre J27</v>
      </c>
      <c r="G30" s="161" t="n">
        <f aca="false">IFERROR(VLOOKUP(G$2,Rango_Admin_DailyPred,MATCH($F30,Rango_Admin_DailyPred_Primera,0),0),"-")</f>
        <v>0</v>
      </c>
      <c r="H30" s="161" t="n">
        <f aca="false">IFERROR(VLOOKUP(H$2,Rango_Admin_DailyPred,MATCH($F30,Rango_Admin_DailyPred_Primera,0),0),"-")</f>
        <v>0</v>
      </c>
      <c r="I30" s="161" t="n">
        <f aca="false">IFERROR(VLOOKUP(I$2,Rango_Admin_DailyPred,MATCH($F30,Rango_Admin_DailyPred_Primera,0),0),"-")</f>
        <v>0</v>
      </c>
      <c r="J30" s="161" t="n">
        <f aca="false">IFERROR(VLOOKUP(J$2,Rango_Admin_DailyPred,MATCH($F30,Rango_Admin_DailyPred_Primera,0),0),"-")</f>
        <v>0</v>
      </c>
      <c r="K30" s="161" t="n">
        <f aca="false">IFERROR(VLOOKUP(K$2,Rango_Admin_DailyPred,MATCH($F30,Rango_Admin_DailyPred_Primera,0),0),"-")</f>
        <v>0</v>
      </c>
      <c r="L30" s="161" t="str">
        <f aca="false">IFERROR(VLOOKUP(L$2,Rango_Admin_DailyPred,MATCH($F30,Rango_Admin_DailyPred_Primera,0),0),"-")</f>
        <v>-</v>
      </c>
      <c r="M30" s="161" t="str">
        <f aca="false">IFERROR(VLOOKUP(M$2,Rango_Admin_DailyPred,MATCH($F30,Rango_Admin_DailyPred_Primera,0),0),"-")</f>
        <v>-</v>
      </c>
      <c r="N30" s="161" t="str">
        <f aca="false">IFERROR(VLOOKUP(N$2,Rango_Admin_DailyPred,MATCH($F30,Rango_Admin_DailyPred_Primera,0),0),"-")</f>
        <v>-</v>
      </c>
      <c r="O30" s="161" t="str">
        <f aca="false">IFERROR(VLOOKUP(O$2,Rango_Admin_DailyPred,MATCH($F30,Rango_Admin_DailyPred_Primera,0),0),"-")</f>
        <v>-</v>
      </c>
      <c r="P30" s="161" t="str">
        <f aca="false">IFERROR(VLOOKUP(P$2,Rango_Admin_DailyPred,MATCH($F30,Rango_Admin_DailyPred_Primera,0),0),"-")</f>
        <v>-</v>
      </c>
      <c r="Q30" s="161" t="str">
        <f aca="false">IFERROR(VLOOKUP(Q$2,Rango_Admin_DailyPred,MATCH($F30,Rango_Admin_DailyPred_Primera,0),0),"-")</f>
        <v>-</v>
      </c>
      <c r="R30" s="161" t="str">
        <f aca="false">IFERROR(VLOOKUP(R$2,Rango_Admin_DailyPred,MATCH($F30,Rango_Admin_DailyPred_Primera,0),0),"-")</f>
        <v>-</v>
      </c>
      <c r="S30" s="161" t="str">
        <f aca="false">IFERROR(VLOOKUP(S$2,Rango_Admin_DailyPred,MATCH($F30,Rango_Admin_DailyPred_Primera,0),0),"-")</f>
        <v>-</v>
      </c>
      <c r="T30" s="161" t="str">
        <f aca="false">IFERROR(VLOOKUP(T$2,Rango_Admin_DailyPred,MATCH($F30,Rango_Admin_DailyPred_Primera,0),0),"-")</f>
        <v>-</v>
      </c>
      <c r="U30" s="161" t="str">
        <f aca="false">IFERROR(VLOOKUP(U$2,Rango_Admin_DailyPred,MATCH($F30,Rango_Admin_DailyPred_Primera,0),0),"-")</f>
        <v>-</v>
      </c>
      <c r="V30" s="161" t="str">
        <f aca="false">IFERROR(VLOOKUP(V$2,Rango_Admin_DailyPred,MATCH($F30,Rango_Admin_DailyPred_Primera,0),0),"-")</f>
        <v>-</v>
      </c>
      <c r="W30" s="161" t="str">
        <f aca="false">IFERROR(VLOOKUP(W$2,Rango_Admin_DailyPred,MATCH($F30,Rango_Admin_DailyPred_Primera,0),0),"-")</f>
        <v>-</v>
      </c>
      <c r="X30" s="161" t="str">
        <f aca="false">IFERROR(VLOOKUP(X$2,Rango_Admin_DailyPred,MATCH($F30,Rango_Admin_DailyPred_Primera,0),0),"-")</f>
        <v>-</v>
      </c>
      <c r="Y30" s="161" t="str">
        <f aca="false">IFERROR(VLOOKUP(Y$2,Rango_Admin_DailyPred,MATCH($F30,Rango_Admin_DailyPred_Primera,0),0),"-")</f>
        <v>-</v>
      </c>
      <c r="Z30" s="161" t="str">
        <f aca="false">IFERROR(VLOOKUP(Z$2,Rango_Admin_DailyPred,MATCH($F30,Rango_Admin_DailyPred_Primera,0),0),"-")</f>
        <v>-</v>
      </c>
      <c r="AA30" s="161" t="str">
        <f aca="false">IFERROR(VLOOKUP(AA$2,Rango_Admin_DailyPred,MATCH($F30,Rango_Admin_DailyPred_Primera,0),0),"-")</f>
        <v>-</v>
      </c>
      <c r="AB30" s="161" t="str">
        <f aca="false">IFERROR(VLOOKUP(AB$2,Rango_Admin_DailyPred,MATCH($F30,Rango_Admin_DailyPred_Primera,0),0),"-")</f>
        <v>-</v>
      </c>
      <c r="AC30" s="161" t="str">
        <f aca="false">IFERROR(VLOOKUP(AC$2,Rango_Admin_DailyPred,MATCH($F30,Rango_Admin_DailyPred_Primera,0),0),"-")</f>
        <v>-</v>
      </c>
      <c r="AD30" s="161" t="str">
        <f aca="false">IFERROR(VLOOKUP(AD$2,Rango_Admin_DailyPred,MATCH($F30,Rango_Admin_DailyPred_Primera,0),0),"-")</f>
        <v>-</v>
      </c>
      <c r="AE30" s="161" t="str">
        <f aca="false">IFERROR(VLOOKUP(AE$2,Rango_Admin_DailyPred,MATCH($F30,Rango_Admin_DailyPred_Primera,0),0),"-")</f>
        <v>-</v>
      </c>
      <c r="AF30" s="161" t="str">
        <f aca="false">IFERROR(VLOOKUP(AF$2,Rango_Admin_DailyPred,MATCH($F30,Rango_Admin_DailyPred_Primera,0),0),"-")</f>
        <v>-</v>
      </c>
      <c r="AG30" s="161" t="str">
        <f aca="false">IFERROR(VLOOKUP(AG$2,Rango_Admin_DailyPred,MATCH($F30,Rango_Admin_DailyPred_Primera,0),0),"-")</f>
        <v>-</v>
      </c>
      <c r="AH30" s="161" t="str">
        <f aca="false">IFERROR(VLOOKUP(AH$2,Rango_Admin_DailyPred,MATCH($F30,Rango_Admin_DailyPred_Primera,0),0),"-")</f>
        <v>-</v>
      </c>
      <c r="AI30" s="161" t="str">
        <f aca="false">IFERROR(VLOOKUP(AI$2,Rango_Admin_DailyPred,MATCH($F30,Rango_Admin_DailyPred_Primera,0),0),"-")</f>
        <v>-</v>
      </c>
      <c r="AJ30" s="161" t="str">
        <f aca="false">IFERROR(VLOOKUP(AJ$2,Rango_Admin_DailyPred,MATCH($F30,Rango_Admin_DailyPred_Primera,0),0),"-")</f>
        <v>-</v>
      </c>
      <c r="AK30" s="161" t="str">
        <f aca="false">IFERROR(VLOOKUP(AK$2,Rango_Admin_DailyPred,MATCH($F30,Rango_Admin_DailyPred_Primera,0),0),"-")</f>
        <v>-</v>
      </c>
      <c r="AL30" s="161" t="str">
        <f aca="false">IFERROR(VLOOKUP(AL$2,Rango_Admin_DailyPred,MATCH($F30,Rango_Admin_DailyPred_Primera,0),0),"-")</f>
        <v>-</v>
      </c>
      <c r="AM30" s="243"/>
      <c r="AN30" s="243"/>
      <c r="AO30" s="243"/>
    </row>
    <row r="31" customFormat="false" ht="23.85" hidden="false" customHeight="false" outlineLevel="0" collapsed="false">
      <c r="A31" s="29" t="str">
        <f aca="false" t="array" ref="A31:A31">IFERROR(INDEX(ADMIN!$K$6:$K$258,SMALL(IF(ADMIN!$G$6:$G$258=$J$1,ROW(ADMIN!$G$6:$G$258)-ROW(ADMIN!$G$6)+1),ROWS($A$1:A28))),"")</f>
        <v/>
      </c>
      <c r="B31" s="474" t="str">
        <f aca="false">A31&amp;CHAR(10)&amp;C31</f>
        <v>
</v>
      </c>
      <c r="C31" s="29" t="str">
        <f aca="false" t="array" ref="C31:C31">IFERROR(IF(INDEX(ADMIN!$M$6:$M$258,SMALL(IF(ADMIN!$G$6:$G$258=$J$1,ROW(ADMIN!$G$6:$G$258)-ROW(ADMIN!$G$6)+1),ROWS($A$1:A28)))="-", "", " ("&amp;INDEX(ADMIN!$M$6:$M$258,SMALL(IF(ADMIN!$G$6:$G$258=$J$1,ROW(ADMIN!$G$6:$G$258)-ROW(ADMIN!$G$6)+1),ROWS($A$1:A28)))&amp;")"),"")</f>
        <v/>
      </c>
      <c r="D31" s="29" t="str">
        <f aca="false" t="array" ref="D31:D31">IFERROR(IF($J$1&gt;=20,INDEX(ADMIN!$C$6:$C$258,SMALL(IF(ADMIN!$G$6:$G$258=$J$1,ROW(ADMIN!$G$6:$G$258)-ROW(ADMIN!$G$6)+1),ROWS($D$1:D28))),""),"")</f>
        <v/>
      </c>
      <c r="E31" s="436" t="n">
        <f aca="false">+E30+3</f>
        <v>90</v>
      </c>
      <c r="F31" s="475" t="str">
        <f aca="false" t="array" ref="F31:F31">IFERROR(INDEX(Rango_Admin_DailyPred_Primera,1,E31),"-")</f>
        <v>Pegar Valores Nombre J28</v>
      </c>
      <c r="G31" s="161" t="n">
        <f aca="false">IFERROR(VLOOKUP(G$2,Rango_Admin_DailyPred,MATCH($F31,Rango_Admin_DailyPred_Primera,0),0),"-")</f>
        <v>0</v>
      </c>
      <c r="H31" s="161" t="n">
        <f aca="false">IFERROR(VLOOKUP(H$2,Rango_Admin_DailyPred,MATCH($F31,Rango_Admin_DailyPred_Primera,0),0),"-")</f>
        <v>0</v>
      </c>
      <c r="I31" s="161" t="n">
        <f aca="false">IFERROR(VLOOKUP(I$2,Rango_Admin_DailyPred,MATCH($F31,Rango_Admin_DailyPred_Primera,0),0),"-")</f>
        <v>0</v>
      </c>
      <c r="J31" s="161" t="n">
        <f aca="false">IFERROR(VLOOKUP(J$2,Rango_Admin_DailyPred,MATCH($F31,Rango_Admin_DailyPred_Primera,0),0),"-")</f>
        <v>0</v>
      </c>
      <c r="K31" s="161" t="n">
        <f aca="false">IFERROR(VLOOKUP(K$2,Rango_Admin_DailyPred,MATCH($F31,Rango_Admin_DailyPred_Primera,0),0),"-")</f>
        <v>0</v>
      </c>
      <c r="L31" s="161" t="str">
        <f aca="false">IFERROR(VLOOKUP(L$2,Rango_Admin_DailyPred,MATCH($F31,Rango_Admin_DailyPred_Primera,0),0),"-")</f>
        <v>-</v>
      </c>
      <c r="M31" s="161" t="str">
        <f aca="false">IFERROR(VLOOKUP(M$2,Rango_Admin_DailyPred,MATCH($F31,Rango_Admin_DailyPred_Primera,0),0),"-")</f>
        <v>-</v>
      </c>
      <c r="N31" s="161" t="str">
        <f aca="false">IFERROR(VLOOKUP(N$2,Rango_Admin_DailyPred,MATCH($F31,Rango_Admin_DailyPred_Primera,0),0),"-")</f>
        <v>-</v>
      </c>
      <c r="O31" s="161" t="str">
        <f aca="false">IFERROR(VLOOKUP(O$2,Rango_Admin_DailyPred,MATCH($F31,Rango_Admin_DailyPred_Primera,0),0),"-")</f>
        <v>-</v>
      </c>
      <c r="P31" s="161" t="str">
        <f aca="false">IFERROR(VLOOKUP(P$2,Rango_Admin_DailyPred,MATCH($F31,Rango_Admin_DailyPred_Primera,0),0),"-")</f>
        <v>-</v>
      </c>
      <c r="Q31" s="161" t="str">
        <f aca="false">IFERROR(VLOOKUP(Q$2,Rango_Admin_DailyPred,MATCH($F31,Rango_Admin_DailyPred_Primera,0),0),"-")</f>
        <v>-</v>
      </c>
      <c r="R31" s="161" t="str">
        <f aca="false">IFERROR(VLOOKUP(R$2,Rango_Admin_DailyPred,MATCH($F31,Rango_Admin_DailyPred_Primera,0),0),"-")</f>
        <v>-</v>
      </c>
      <c r="S31" s="161" t="str">
        <f aca="false">IFERROR(VLOOKUP(S$2,Rango_Admin_DailyPred,MATCH($F31,Rango_Admin_DailyPred_Primera,0),0),"-")</f>
        <v>-</v>
      </c>
      <c r="T31" s="161" t="str">
        <f aca="false">IFERROR(VLOOKUP(T$2,Rango_Admin_DailyPred,MATCH($F31,Rango_Admin_DailyPred_Primera,0),0),"-")</f>
        <v>-</v>
      </c>
      <c r="U31" s="161" t="str">
        <f aca="false">IFERROR(VLOOKUP(U$2,Rango_Admin_DailyPred,MATCH($F31,Rango_Admin_DailyPred_Primera,0),0),"-")</f>
        <v>-</v>
      </c>
      <c r="V31" s="161" t="str">
        <f aca="false">IFERROR(VLOOKUP(V$2,Rango_Admin_DailyPred,MATCH($F31,Rango_Admin_DailyPred_Primera,0),0),"-")</f>
        <v>-</v>
      </c>
      <c r="W31" s="161" t="str">
        <f aca="false">IFERROR(VLOOKUP(W$2,Rango_Admin_DailyPred,MATCH($F31,Rango_Admin_DailyPred_Primera,0),0),"-")</f>
        <v>-</v>
      </c>
      <c r="X31" s="161" t="str">
        <f aca="false">IFERROR(VLOOKUP(X$2,Rango_Admin_DailyPred,MATCH($F31,Rango_Admin_DailyPred_Primera,0),0),"-")</f>
        <v>-</v>
      </c>
      <c r="Y31" s="161" t="str">
        <f aca="false">IFERROR(VLOOKUP(Y$2,Rango_Admin_DailyPred,MATCH($F31,Rango_Admin_DailyPred_Primera,0),0),"-")</f>
        <v>-</v>
      </c>
      <c r="Z31" s="161" t="str">
        <f aca="false">IFERROR(VLOOKUP(Z$2,Rango_Admin_DailyPred,MATCH($F31,Rango_Admin_DailyPred_Primera,0),0),"-")</f>
        <v>-</v>
      </c>
      <c r="AA31" s="161" t="str">
        <f aca="false">IFERROR(VLOOKUP(AA$2,Rango_Admin_DailyPred,MATCH($F31,Rango_Admin_DailyPred_Primera,0),0),"-")</f>
        <v>-</v>
      </c>
      <c r="AB31" s="161" t="str">
        <f aca="false">IFERROR(VLOOKUP(AB$2,Rango_Admin_DailyPred,MATCH($F31,Rango_Admin_DailyPred_Primera,0),0),"-")</f>
        <v>-</v>
      </c>
      <c r="AC31" s="161" t="str">
        <f aca="false">IFERROR(VLOOKUP(AC$2,Rango_Admin_DailyPred,MATCH($F31,Rango_Admin_DailyPred_Primera,0),0),"-")</f>
        <v>-</v>
      </c>
      <c r="AD31" s="161" t="str">
        <f aca="false">IFERROR(VLOOKUP(AD$2,Rango_Admin_DailyPred,MATCH($F31,Rango_Admin_DailyPred_Primera,0),0),"-")</f>
        <v>-</v>
      </c>
      <c r="AE31" s="161" t="str">
        <f aca="false">IFERROR(VLOOKUP(AE$2,Rango_Admin_DailyPred,MATCH($F31,Rango_Admin_DailyPred_Primera,0),0),"-")</f>
        <v>-</v>
      </c>
      <c r="AF31" s="161" t="str">
        <f aca="false">IFERROR(VLOOKUP(AF$2,Rango_Admin_DailyPred,MATCH($F31,Rango_Admin_DailyPred_Primera,0),0),"-")</f>
        <v>-</v>
      </c>
      <c r="AG31" s="161" t="str">
        <f aca="false">IFERROR(VLOOKUP(AG$2,Rango_Admin_DailyPred,MATCH($F31,Rango_Admin_DailyPred_Primera,0),0),"-")</f>
        <v>-</v>
      </c>
      <c r="AH31" s="161" t="str">
        <f aca="false">IFERROR(VLOOKUP(AH$2,Rango_Admin_DailyPred,MATCH($F31,Rango_Admin_DailyPred_Primera,0),0),"-")</f>
        <v>-</v>
      </c>
      <c r="AI31" s="161" t="str">
        <f aca="false">IFERROR(VLOOKUP(AI$2,Rango_Admin_DailyPred,MATCH($F31,Rango_Admin_DailyPred_Primera,0),0),"-")</f>
        <v>-</v>
      </c>
      <c r="AJ31" s="161" t="str">
        <f aca="false">IFERROR(VLOOKUP(AJ$2,Rango_Admin_DailyPred,MATCH($F31,Rango_Admin_DailyPred_Primera,0),0),"-")</f>
        <v>-</v>
      </c>
      <c r="AK31" s="161" t="str">
        <f aca="false">IFERROR(VLOOKUP(AK$2,Rango_Admin_DailyPred,MATCH($F31,Rango_Admin_DailyPred_Primera,0),0),"-")</f>
        <v>-</v>
      </c>
      <c r="AL31" s="161" t="str">
        <f aca="false">IFERROR(VLOOKUP(AL$2,Rango_Admin_DailyPred,MATCH($F31,Rango_Admin_DailyPred_Primera,0),0),"-")</f>
        <v>-</v>
      </c>
      <c r="AM31" s="243"/>
      <c r="AN31" s="243"/>
      <c r="AO31" s="243"/>
    </row>
    <row r="32" customFormat="false" ht="23.85" hidden="false" customHeight="false" outlineLevel="0" collapsed="false">
      <c r="A32" s="29" t="str">
        <f aca="false" t="array" ref="A32:A32">IFERROR(INDEX(ADMIN!$K$6:$K$258,SMALL(IF(ADMIN!$G$6:$G$258=$J$1,ROW(ADMIN!$G$6:$G$258)-ROW(ADMIN!$G$6)+1),ROWS($A$1:A29))),"")</f>
        <v/>
      </c>
      <c r="B32" s="474" t="str">
        <f aca="false">A32&amp;CHAR(10)&amp;C32</f>
        <v>
</v>
      </c>
      <c r="C32" s="29" t="str">
        <f aca="false" t="array" ref="C32:C32">IFERROR(IF(INDEX(ADMIN!$M$6:$M$258,SMALL(IF(ADMIN!$G$6:$G$258=$J$1,ROW(ADMIN!$G$6:$G$258)-ROW(ADMIN!$G$6)+1),ROWS($A$1:A29)))="-", "", " ("&amp;INDEX(ADMIN!$M$6:$M$258,SMALL(IF(ADMIN!$G$6:$G$258=$J$1,ROW(ADMIN!$G$6:$G$258)-ROW(ADMIN!$G$6)+1),ROWS($A$1:A29)))&amp;")"),"")</f>
        <v/>
      </c>
      <c r="D32" s="29" t="str">
        <f aca="false" t="array" ref="D32:D32">IFERROR(IF($J$1&gt;=20,INDEX(ADMIN!$C$6:$C$258,SMALL(IF(ADMIN!$G$6:$G$258=$J$1,ROW(ADMIN!$G$6:$G$258)-ROW(ADMIN!$G$6)+1),ROWS($D$1:D29))),""),"")</f>
        <v/>
      </c>
      <c r="E32" s="436" t="n">
        <f aca="false">+E31+3</f>
        <v>93</v>
      </c>
      <c r="F32" s="475" t="str">
        <f aca="false" t="array" ref="F32:F32">IFERROR(INDEX(Rango_Admin_DailyPred_Primera,1,E32),"-")</f>
        <v>Pegar Valores Nombre J29</v>
      </c>
      <c r="G32" s="161" t="n">
        <f aca="false">IFERROR(VLOOKUP(G$2,Rango_Admin_DailyPred,MATCH($F32,Rango_Admin_DailyPred_Primera,0),0),"-")</f>
        <v>0</v>
      </c>
      <c r="H32" s="161" t="n">
        <f aca="false">IFERROR(VLOOKUP(H$2,Rango_Admin_DailyPred,MATCH($F32,Rango_Admin_DailyPred_Primera,0),0),"-")</f>
        <v>0</v>
      </c>
      <c r="I32" s="161" t="n">
        <f aca="false">IFERROR(VLOOKUP(I$2,Rango_Admin_DailyPred,MATCH($F32,Rango_Admin_DailyPred_Primera,0),0),"-")</f>
        <v>0</v>
      </c>
      <c r="J32" s="161" t="n">
        <f aca="false">IFERROR(VLOOKUP(J$2,Rango_Admin_DailyPred,MATCH($F32,Rango_Admin_DailyPred_Primera,0),0),"-")</f>
        <v>0</v>
      </c>
      <c r="K32" s="161" t="n">
        <f aca="false">IFERROR(VLOOKUP(K$2,Rango_Admin_DailyPred,MATCH($F32,Rango_Admin_DailyPred_Primera,0),0),"-")</f>
        <v>0</v>
      </c>
      <c r="L32" s="161" t="str">
        <f aca="false">IFERROR(VLOOKUP(L$2,Rango_Admin_DailyPred,MATCH($F32,Rango_Admin_DailyPred_Primera,0),0),"-")</f>
        <v>-</v>
      </c>
      <c r="M32" s="161" t="str">
        <f aca="false">IFERROR(VLOOKUP(M$2,Rango_Admin_DailyPred,MATCH($F32,Rango_Admin_DailyPred_Primera,0),0),"-")</f>
        <v>-</v>
      </c>
      <c r="N32" s="161" t="str">
        <f aca="false">IFERROR(VLOOKUP(N$2,Rango_Admin_DailyPred,MATCH($F32,Rango_Admin_DailyPred_Primera,0),0),"-")</f>
        <v>-</v>
      </c>
      <c r="O32" s="161" t="str">
        <f aca="false">IFERROR(VLOOKUP(O$2,Rango_Admin_DailyPred,MATCH($F32,Rango_Admin_DailyPred_Primera,0),0),"-")</f>
        <v>-</v>
      </c>
      <c r="P32" s="161" t="str">
        <f aca="false">IFERROR(VLOOKUP(P$2,Rango_Admin_DailyPred,MATCH($F32,Rango_Admin_DailyPred_Primera,0),0),"-")</f>
        <v>-</v>
      </c>
      <c r="Q32" s="161" t="str">
        <f aca="false">IFERROR(VLOOKUP(Q$2,Rango_Admin_DailyPred,MATCH($F32,Rango_Admin_DailyPred_Primera,0),0),"-")</f>
        <v>-</v>
      </c>
      <c r="R32" s="161" t="str">
        <f aca="false">IFERROR(VLOOKUP(R$2,Rango_Admin_DailyPred,MATCH($F32,Rango_Admin_DailyPred_Primera,0),0),"-")</f>
        <v>-</v>
      </c>
      <c r="S32" s="161" t="str">
        <f aca="false">IFERROR(VLOOKUP(S$2,Rango_Admin_DailyPred,MATCH($F32,Rango_Admin_DailyPred_Primera,0),0),"-")</f>
        <v>-</v>
      </c>
      <c r="T32" s="161" t="str">
        <f aca="false">IFERROR(VLOOKUP(T$2,Rango_Admin_DailyPred,MATCH($F32,Rango_Admin_DailyPred_Primera,0),0),"-")</f>
        <v>-</v>
      </c>
      <c r="U32" s="161" t="str">
        <f aca="false">IFERROR(VLOOKUP(U$2,Rango_Admin_DailyPred,MATCH($F32,Rango_Admin_DailyPred_Primera,0),0),"-")</f>
        <v>-</v>
      </c>
      <c r="V32" s="161" t="str">
        <f aca="false">IFERROR(VLOOKUP(V$2,Rango_Admin_DailyPred,MATCH($F32,Rango_Admin_DailyPred_Primera,0),0),"-")</f>
        <v>-</v>
      </c>
      <c r="W32" s="161" t="str">
        <f aca="false">IFERROR(VLOOKUP(W$2,Rango_Admin_DailyPred,MATCH($F32,Rango_Admin_DailyPred_Primera,0),0),"-")</f>
        <v>-</v>
      </c>
      <c r="X32" s="161" t="str">
        <f aca="false">IFERROR(VLOOKUP(X$2,Rango_Admin_DailyPred,MATCH($F32,Rango_Admin_DailyPred_Primera,0),0),"-")</f>
        <v>-</v>
      </c>
      <c r="Y32" s="161" t="str">
        <f aca="false">IFERROR(VLOOKUP(Y$2,Rango_Admin_DailyPred,MATCH($F32,Rango_Admin_DailyPred_Primera,0),0),"-")</f>
        <v>-</v>
      </c>
      <c r="Z32" s="161" t="str">
        <f aca="false">IFERROR(VLOOKUP(Z$2,Rango_Admin_DailyPred,MATCH($F32,Rango_Admin_DailyPred_Primera,0),0),"-")</f>
        <v>-</v>
      </c>
      <c r="AA32" s="161" t="str">
        <f aca="false">IFERROR(VLOOKUP(AA$2,Rango_Admin_DailyPred,MATCH($F32,Rango_Admin_DailyPred_Primera,0),0),"-")</f>
        <v>-</v>
      </c>
      <c r="AB32" s="161" t="str">
        <f aca="false">IFERROR(VLOOKUP(AB$2,Rango_Admin_DailyPred,MATCH($F32,Rango_Admin_DailyPred_Primera,0),0),"-")</f>
        <v>-</v>
      </c>
      <c r="AC32" s="161" t="str">
        <f aca="false">IFERROR(VLOOKUP(AC$2,Rango_Admin_DailyPred,MATCH($F32,Rango_Admin_DailyPred_Primera,0),0),"-")</f>
        <v>-</v>
      </c>
      <c r="AD32" s="161" t="str">
        <f aca="false">IFERROR(VLOOKUP(AD$2,Rango_Admin_DailyPred,MATCH($F32,Rango_Admin_DailyPred_Primera,0),0),"-")</f>
        <v>-</v>
      </c>
      <c r="AE32" s="161" t="str">
        <f aca="false">IFERROR(VLOOKUP(AE$2,Rango_Admin_DailyPred,MATCH($F32,Rango_Admin_DailyPred_Primera,0),0),"-")</f>
        <v>-</v>
      </c>
      <c r="AF32" s="161" t="str">
        <f aca="false">IFERROR(VLOOKUP(AF$2,Rango_Admin_DailyPred,MATCH($F32,Rango_Admin_DailyPred_Primera,0),0),"-")</f>
        <v>-</v>
      </c>
      <c r="AG32" s="161" t="str">
        <f aca="false">IFERROR(VLOOKUP(AG$2,Rango_Admin_DailyPred,MATCH($F32,Rango_Admin_DailyPred_Primera,0),0),"-")</f>
        <v>-</v>
      </c>
      <c r="AH32" s="161" t="str">
        <f aca="false">IFERROR(VLOOKUP(AH$2,Rango_Admin_DailyPred,MATCH($F32,Rango_Admin_DailyPred_Primera,0),0),"-")</f>
        <v>-</v>
      </c>
      <c r="AI32" s="161" t="str">
        <f aca="false">IFERROR(VLOOKUP(AI$2,Rango_Admin_DailyPred,MATCH($F32,Rango_Admin_DailyPred_Primera,0),0),"-")</f>
        <v>-</v>
      </c>
      <c r="AJ32" s="161" t="str">
        <f aca="false">IFERROR(VLOOKUP(AJ$2,Rango_Admin_DailyPred,MATCH($F32,Rango_Admin_DailyPred_Primera,0),0),"-")</f>
        <v>-</v>
      </c>
      <c r="AK32" s="161" t="str">
        <f aca="false">IFERROR(VLOOKUP(AK$2,Rango_Admin_DailyPred,MATCH($F32,Rango_Admin_DailyPred_Primera,0),0),"-")</f>
        <v>-</v>
      </c>
      <c r="AL32" s="161" t="str">
        <f aca="false">IFERROR(VLOOKUP(AL$2,Rango_Admin_DailyPred,MATCH($F32,Rango_Admin_DailyPred_Primera,0),0),"-")</f>
        <v>-</v>
      </c>
      <c r="AM32" s="243"/>
      <c r="AN32" s="243"/>
      <c r="AO32" s="243"/>
    </row>
    <row r="33" customFormat="false" ht="23.85" hidden="false" customHeight="false" outlineLevel="0" collapsed="false">
      <c r="A33" s="29" t="str">
        <f aca="false" t="array" ref="A33:A33">IFERROR(INDEX(ADMIN!$K$6:$K$258,SMALL(IF(ADMIN!$G$6:$G$258=$J$1,ROW(ADMIN!$G$6:$G$258)-ROW(ADMIN!$G$6)+1),ROWS($A$1:A30))),"")</f>
        <v/>
      </c>
      <c r="B33" s="474" t="str">
        <f aca="false">A33&amp;CHAR(10)&amp;C33</f>
        <v>
</v>
      </c>
      <c r="C33" s="29" t="str">
        <f aca="false" t="array" ref="C33:C33">IFERROR(IF(INDEX(ADMIN!$M$6:$M$258,SMALL(IF(ADMIN!$G$6:$G$258=$J$1,ROW(ADMIN!$G$6:$G$258)-ROW(ADMIN!$G$6)+1),ROWS($A$1:A30)))="-", "", " ("&amp;INDEX(ADMIN!$M$6:$M$258,SMALL(IF(ADMIN!$G$6:$G$258=$J$1,ROW(ADMIN!$G$6:$G$258)-ROW(ADMIN!$G$6)+1),ROWS($A$1:A30)))&amp;")"),"")</f>
        <v/>
      </c>
      <c r="D33" s="29" t="str">
        <f aca="false" t="array" ref="D33:D33">IFERROR(IF($J$1&gt;=20,INDEX(ADMIN!$C$6:$C$258,SMALL(IF(ADMIN!$G$6:$G$258=$J$1,ROW(ADMIN!$G$6:$G$258)-ROW(ADMIN!$G$6)+1),ROWS($D$1:D30))),""),"")</f>
        <v/>
      </c>
      <c r="E33" s="436" t="n">
        <f aca="false">+E32+3</f>
        <v>96</v>
      </c>
      <c r="F33" s="475" t="str">
        <f aca="false" t="array" ref="F33:F33">IFERROR(INDEX(Rango_Admin_DailyPred_Primera,1,E33),"-")</f>
        <v>Pegar Valores Nombre J30</v>
      </c>
      <c r="G33" s="161" t="n">
        <f aca="false">IFERROR(VLOOKUP(G$2,Rango_Admin_DailyPred,MATCH($F33,Rango_Admin_DailyPred_Primera,0),0),"-")</f>
        <v>0</v>
      </c>
      <c r="H33" s="161" t="n">
        <f aca="false">IFERROR(VLOOKUP(H$2,Rango_Admin_DailyPred,MATCH($F33,Rango_Admin_DailyPred_Primera,0),0),"-")</f>
        <v>0</v>
      </c>
      <c r="I33" s="161" t="n">
        <f aca="false">IFERROR(VLOOKUP(I$2,Rango_Admin_DailyPred,MATCH($F33,Rango_Admin_DailyPred_Primera,0),0),"-")</f>
        <v>0</v>
      </c>
      <c r="J33" s="161" t="n">
        <f aca="false">IFERROR(VLOOKUP(J$2,Rango_Admin_DailyPred,MATCH($F33,Rango_Admin_DailyPred_Primera,0),0),"-")</f>
        <v>0</v>
      </c>
      <c r="K33" s="161" t="n">
        <f aca="false">IFERROR(VLOOKUP(K$2,Rango_Admin_DailyPred,MATCH($F33,Rango_Admin_DailyPred_Primera,0),0),"-")</f>
        <v>0</v>
      </c>
      <c r="L33" s="161" t="str">
        <f aca="false">IFERROR(VLOOKUP(L$2,Rango_Admin_DailyPred,MATCH($F33,Rango_Admin_DailyPred_Primera,0),0),"-")</f>
        <v>-</v>
      </c>
      <c r="M33" s="161" t="str">
        <f aca="false">IFERROR(VLOOKUP(M$2,Rango_Admin_DailyPred,MATCH($F33,Rango_Admin_DailyPred_Primera,0),0),"-")</f>
        <v>-</v>
      </c>
      <c r="N33" s="161" t="str">
        <f aca="false">IFERROR(VLOOKUP(N$2,Rango_Admin_DailyPred,MATCH($F33,Rango_Admin_DailyPred_Primera,0),0),"-")</f>
        <v>-</v>
      </c>
      <c r="O33" s="161" t="str">
        <f aca="false">IFERROR(VLOOKUP(O$2,Rango_Admin_DailyPred,MATCH($F33,Rango_Admin_DailyPred_Primera,0),0),"-")</f>
        <v>-</v>
      </c>
      <c r="P33" s="161" t="str">
        <f aca="false">IFERROR(VLOOKUP(P$2,Rango_Admin_DailyPred,MATCH($F33,Rango_Admin_DailyPred_Primera,0),0),"-")</f>
        <v>-</v>
      </c>
      <c r="Q33" s="161" t="str">
        <f aca="false">IFERROR(VLOOKUP(Q$2,Rango_Admin_DailyPred,MATCH($F33,Rango_Admin_DailyPred_Primera,0),0),"-")</f>
        <v>-</v>
      </c>
      <c r="R33" s="161" t="str">
        <f aca="false">IFERROR(VLOOKUP(R$2,Rango_Admin_DailyPred,MATCH($F33,Rango_Admin_DailyPred_Primera,0),0),"-")</f>
        <v>-</v>
      </c>
      <c r="S33" s="161" t="str">
        <f aca="false">IFERROR(VLOOKUP(S$2,Rango_Admin_DailyPred,MATCH($F33,Rango_Admin_DailyPred_Primera,0),0),"-")</f>
        <v>-</v>
      </c>
      <c r="T33" s="161" t="str">
        <f aca="false">IFERROR(VLOOKUP(T$2,Rango_Admin_DailyPred,MATCH($F33,Rango_Admin_DailyPred_Primera,0),0),"-")</f>
        <v>-</v>
      </c>
      <c r="U33" s="161" t="str">
        <f aca="false">IFERROR(VLOOKUP(U$2,Rango_Admin_DailyPred,MATCH($F33,Rango_Admin_DailyPred_Primera,0),0),"-")</f>
        <v>-</v>
      </c>
      <c r="V33" s="161" t="str">
        <f aca="false">IFERROR(VLOOKUP(V$2,Rango_Admin_DailyPred,MATCH($F33,Rango_Admin_DailyPred_Primera,0),0),"-")</f>
        <v>-</v>
      </c>
      <c r="W33" s="161" t="str">
        <f aca="false">IFERROR(VLOOKUP(W$2,Rango_Admin_DailyPred,MATCH($F33,Rango_Admin_DailyPred_Primera,0),0),"-")</f>
        <v>-</v>
      </c>
      <c r="X33" s="161" t="str">
        <f aca="false">IFERROR(VLOOKUP(X$2,Rango_Admin_DailyPred,MATCH($F33,Rango_Admin_DailyPred_Primera,0),0),"-")</f>
        <v>-</v>
      </c>
      <c r="Y33" s="161" t="str">
        <f aca="false">IFERROR(VLOOKUP(Y$2,Rango_Admin_DailyPred,MATCH($F33,Rango_Admin_DailyPred_Primera,0),0),"-")</f>
        <v>-</v>
      </c>
      <c r="Z33" s="161" t="str">
        <f aca="false">IFERROR(VLOOKUP(Z$2,Rango_Admin_DailyPred,MATCH($F33,Rango_Admin_DailyPred_Primera,0),0),"-")</f>
        <v>-</v>
      </c>
      <c r="AA33" s="161" t="str">
        <f aca="false">IFERROR(VLOOKUP(AA$2,Rango_Admin_DailyPred,MATCH($F33,Rango_Admin_DailyPred_Primera,0),0),"-")</f>
        <v>-</v>
      </c>
      <c r="AB33" s="161" t="str">
        <f aca="false">IFERROR(VLOOKUP(AB$2,Rango_Admin_DailyPred,MATCH($F33,Rango_Admin_DailyPred_Primera,0),0),"-")</f>
        <v>-</v>
      </c>
      <c r="AC33" s="161" t="str">
        <f aca="false">IFERROR(VLOOKUP(AC$2,Rango_Admin_DailyPred,MATCH($F33,Rango_Admin_DailyPred_Primera,0),0),"-")</f>
        <v>-</v>
      </c>
      <c r="AD33" s="161" t="str">
        <f aca="false">IFERROR(VLOOKUP(AD$2,Rango_Admin_DailyPred,MATCH($F33,Rango_Admin_DailyPred_Primera,0),0),"-")</f>
        <v>-</v>
      </c>
      <c r="AE33" s="161" t="str">
        <f aca="false">IFERROR(VLOOKUP(AE$2,Rango_Admin_DailyPred,MATCH($F33,Rango_Admin_DailyPred_Primera,0),0),"-")</f>
        <v>-</v>
      </c>
      <c r="AF33" s="161" t="str">
        <f aca="false">IFERROR(VLOOKUP(AF$2,Rango_Admin_DailyPred,MATCH($F33,Rango_Admin_DailyPred_Primera,0),0),"-")</f>
        <v>-</v>
      </c>
      <c r="AG33" s="161" t="str">
        <f aca="false">IFERROR(VLOOKUP(AG$2,Rango_Admin_DailyPred,MATCH($F33,Rango_Admin_DailyPred_Primera,0),0),"-")</f>
        <v>-</v>
      </c>
      <c r="AH33" s="161" t="str">
        <f aca="false">IFERROR(VLOOKUP(AH$2,Rango_Admin_DailyPred,MATCH($F33,Rango_Admin_DailyPred_Primera,0),0),"-")</f>
        <v>-</v>
      </c>
      <c r="AI33" s="161" t="str">
        <f aca="false">IFERROR(VLOOKUP(AI$2,Rango_Admin_DailyPred,MATCH($F33,Rango_Admin_DailyPred_Primera,0),0),"-")</f>
        <v>-</v>
      </c>
      <c r="AJ33" s="161" t="str">
        <f aca="false">IFERROR(VLOOKUP(AJ$2,Rango_Admin_DailyPred,MATCH($F33,Rango_Admin_DailyPred_Primera,0),0),"-")</f>
        <v>-</v>
      </c>
      <c r="AK33" s="161" t="str">
        <f aca="false">IFERROR(VLOOKUP(AK$2,Rango_Admin_DailyPred,MATCH($F33,Rango_Admin_DailyPred_Primera,0),0),"-")</f>
        <v>-</v>
      </c>
      <c r="AL33" s="161" t="str">
        <f aca="false">IFERROR(VLOOKUP(AL$2,Rango_Admin_DailyPred,MATCH($F33,Rango_Admin_DailyPred_Primera,0),0),"-")</f>
        <v>-</v>
      </c>
      <c r="AM33" s="243"/>
      <c r="AN33" s="243"/>
      <c r="AO33" s="243"/>
    </row>
    <row r="34" customFormat="false" ht="23.85" hidden="false" customHeight="false" outlineLevel="0" collapsed="false">
      <c r="A34" s="29" t="str">
        <f aca="false" t="array" ref="A34:A34">IFERROR(INDEX(ADMIN!$K$6:$K$258,SMALL(IF(ADMIN!$G$6:$G$258=$J$1,ROW(ADMIN!$G$6:$G$258)-ROW(ADMIN!$G$6)+1),ROWS($A$1:A31))),"")</f>
        <v/>
      </c>
      <c r="B34" s="474" t="str">
        <f aca="false">A34&amp;CHAR(10)&amp;C34</f>
        <v>
</v>
      </c>
      <c r="C34" s="29" t="str">
        <f aca="false" t="array" ref="C34:C34">IFERROR(IF(INDEX(ADMIN!$M$6:$M$258,SMALL(IF(ADMIN!$G$6:$G$258=$J$1,ROW(ADMIN!$G$6:$G$258)-ROW(ADMIN!$G$6)+1),ROWS($A$1:A31)))="-", "", " ("&amp;INDEX(ADMIN!$M$6:$M$258,SMALL(IF(ADMIN!$G$6:$G$258=$J$1,ROW(ADMIN!$G$6:$G$258)-ROW(ADMIN!$G$6)+1),ROWS($A$1:A31)))&amp;")"),"")</f>
        <v/>
      </c>
      <c r="D34" s="29" t="str">
        <f aca="false" t="array" ref="D34:D34">IFERROR(IF($J$1&gt;=20,INDEX(ADMIN!$C$6:$C$258,SMALL(IF(ADMIN!$G$6:$G$258=$J$1,ROW(ADMIN!$G$6:$G$258)-ROW(ADMIN!$G$6)+1),ROWS($D$1:D31))),""),"")</f>
        <v/>
      </c>
      <c r="E34" s="436" t="n">
        <f aca="false">+E33+3</f>
        <v>99</v>
      </c>
      <c r="F34" s="475" t="str">
        <f aca="false" t="array" ref="F34:F34">IFERROR(INDEX(Rango_Admin_DailyPred_Primera,1,E34),"-")</f>
        <v>Pegar Valores Nombre J31</v>
      </c>
      <c r="G34" s="161" t="n">
        <f aca="false">IFERROR(VLOOKUP(G$2,Rango_Admin_DailyPred,MATCH($F34,Rango_Admin_DailyPred_Primera,0),0),"-")</f>
        <v>0</v>
      </c>
      <c r="H34" s="161" t="n">
        <f aca="false">IFERROR(VLOOKUP(H$2,Rango_Admin_DailyPred,MATCH($F34,Rango_Admin_DailyPred_Primera,0),0),"-")</f>
        <v>0</v>
      </c>
      <c r="I34" s="161" t="n">
        <f aca="false">IFERROR(VLOOKUP(I$2,Rango_Admin_DailyPred,MATCH($F34,Rango_Admin_DailyPred_Primera,0),0),"-")</f>
        <v>0</v>
      </c>
      <c r="J34" s="161" t="n">
        <f aca="false">IFERROR(VLOOKUP(J$2,Rango_Admin_DailyPred,MATCH($F34,Rango_Admin_DailyPred_Primera,0),0),"-")</f>
        <v>0</v>
      </c>
      <c r="K34" s="161" t="n">
        <f aca="false">IFERROR(VLOOKUP(K$2,Rango_Admin_DailyPred,MATCH($F34,Rango_Admin_DailyPred_Primera,0),0),"-")</f>
        <v>0</v>
      </c>
      <c r="L34" s="161" t="str">
        <f aca="false">IFERROR(VLOOKUP(L$2,Rango_Admin_DailyPred,MATCH($F34,Rango_Admin_DailyPred_Primera,0),0),"-")</f>
        <v>-</v>
      </c>
      <c r="M34" s="161" t="str">
        <f aca="false">IFERROR(VLOOKUP(M$2,Rango_Admin_DailyPred,MATCH($F34,Rango_Admin_DailyPred_Primera,0),0),"-")</f>
        <v>-</v>
      </c>
      <c r="N34" s="161" t="str">
        <f aca="false">IFERROR(VLOOKUP(N$2,Rango_Admin_DailyPred,MATCH($F34,Rango_Admin_DailyPred_Primera,0),0),"-")</f>
        <v>-</v>
      </c>
      <c r="O34" s="161" t="str">
        <f aca="false">IFERROR(VLOOKUP(O$2,Rango_Admin_DailyPred,MATCH($F34,Rango_Admin_DailyPred_Primera,0),0),"-")</f>
        <v>-</v>
      </c>
      <c r="P34" s="161" t="str">
        <f aca="false">IFERROR(VLOOKUP(P$2,Rango_Admin_DailyPred,MATCH($F34,Rango_Admin_DailyPred_Primera,0),0),"-")</f>
        <v>-</v>
      </c>
      <c r="Q34" s="161" t="str">
        <f aca="false">IFERROR(VLOOKUP(Q$2,Rango_Admin_DailyPred,MATCH($F34,Rango_Admin_DailyPred_Primera,0),0),"-")</f>
        <v>-</v>
      </c>
      <c r="R34" s="161" t="str">
        <f aca="false">IFERROR(VLOOKUP(R$2,Rango_Admin_DailyPred,MATCH($F34,Rango_Admin_DailyPred_Primera,0),0),"-")</f>
        <v>-</v>
      </c>
      <c r="S34" s="161" t="str">
        <f aca="false">IFERROR(VLOOKUP(S$2,Rango_Admin_DailyPred,MATCH($F34,Rango_Admin_DailyPred_Primera,0),0),"-")</f>
        <v>-</v>
      </c>
      <c r="T34" s="161" t="str">
        <f aca="false">IFERROR(VLOOKUP(T$2,Rango_Admin_DailyPred,MATCH($F34,Rango_Admin_DailyPred_Primera,0),0),"-")</f>
        <v>-</v>
      </c>
      <c r="U34" s="161" t="str">
        <f aca="false">IFERROR(VLOOKUP(U$2,Rango_Admin_DailyPred,MATCH($F34,Rango_Admin_DailyPred_Primera,0),0),"-")</f>
        <v>-</v>
      </c>
      <c r="V34" s="161" t="str">
        <f aca="false">IFERROR(VLOOKUP(V$2,Rango_Admin_DailyPred,MATCH($F34,Rango_Admin_DailyPred_Primera,0),0),"-")</f>
        <v>-</v>
      </c>
      <c r="W34" s="161" t="str">
        <f aca="false">IFERROR(VLOOKUP(W$2,Rango_Admin_DailyPred,MATCH($F34,Rango_Admin_DailyPred_Primera,0),0),"-")</f>
        <v>-</v>
      </c>
      <c r="X34" s="161" t="str">
        <f aca="false">IFERROR(VLOOKUP(X$2,Rango_Admin_DailyPred,MATCH($F34,Rango_Admin_DailyPred_Primera,0),0),"-")</f>
        <v>-</v>
      </c>
      <c r="Y34" s="161" t="str">
        <f aca="false">IFERROR(VLOOKUP(Y$2,Rango_Admin_DailyPred,MATCH($F34,Rango_Admin_DailyPred_Primera,0),0),"-")</f>
        <v>-</v>
      </c>
      <c r="Z34" s="161" t="str">
        <f aca="false">IFERROR(VLOOKUP(Z$2,Rango_Admin_DailyPred,MATCH($F34,Rango_Admin_DailyPred_Primera,0),0),"-")</f>
        <v>-</v>
      </c>
      <c r="AA34" s="161" t="str">
        <f aca="false">IFERROR(VLOOKUP(AA$2,Rango_Admin_DailyPred,MATCH($F34,Rango_Admin_DailyPred_Primera,0),0),"-")</f>
        <v>-</v>
      </c>
      <c r="AB34" s="161" t="str">
        <f aca="false">IFERROR(VLOOKUP(AB$2,Rango_Admin_DailyPred,MATCH($F34,Rango_Admin_DailyPred_Primera,0),0),"-")</f>
        <v>-</v>
      </c>
      <c r="AC34" s="161" t="str">
        <f aca="false">IFERROR(VLOOKUP(AC$2,Rango_Admin_DailyPred,MATCH($F34,Rango_Admin_DailyPred_Primera,0),0),"-")</f>
        <v>-</v>
      </c>
      <c r="AD34" s="161" t="str">
        <f aca="false">IFERROR(VLOOKUP(AD$2,Rango_Admin_DailyPred,MATCH($F34,Rango_Admin_DailyPred_Primera,0),0),"-")</f>
        <v>-</v>
      </c>
      <c r="AE34" s="161" t="str">
        <f aca="false">IFERROR(VLOOKUP(AE$2,Rango_Admin_DailyPred,MATCH($F34,Rango_Admin_DailyPred_Primera,0),0),"-")</f>
        <v>-</v>
      </c>
      <c r="AF34" s="161" t="str">
        <f aca="false">IFERROR(VLOOKUP(AF$2,Rango_Admin_DailyPred,MATCH($F34,Rango_Admin_DailyPred_Primera,0),0),"-")</f>
        <v>-</v>
      </c>
      <c r="AG34" s="161" t="str">
        <f aca="false">IFERROR(VLOOKUP(AG$2,Rango_Admin_DailyPred,MATCH($F34,Rango_Admin_DailyPred_Primera,0),0),"-")</f>
        <v>-</v>
      </c>
      <c r="AH34" s="161" t="str">
        <f aca="false">IFERROR(VLOOKUP(AH$2,Rango_Admin_DailyPred,MATCH($F34,Rango_Admin_DailyPred_Primera,0),0),"-")</f>
        <v>-</v>
      </c>
      <c r="AI34" s="161" t="str">
        <f aca="false">IFERROR(VLOOKUP(AI$2,Rango_Admin_DailyPred,MATCH($F34,Rango_Admin_DailyPred_Primera,0),0),"-")</f>
        <v>-</v>
      </c>
      <c r="AJ34" s="161" t="str">
        <f aca="false">IFERROR(VLOOKUP(AJ$2,Rango_Admin_DailyPred,MATCH($F34,Rango_Admin_DailyPred_Primera,0),0),"-")</f>
        <v>-</v>
      </c>
      <c r="AK34" s="161" t="str">
        <f aca="false">IFERROR(VLOOKUP(AK$2,Rango_Admin_DailyPred,MATCH($F34,Rango_Admin_DailyPred_Primera,0),0),"-")</f>
        <v>-</v>
      </c>
      <c r="AL34" s="161" t="str">
        <f aca="false">IFERROR(VLOOKUP(AL$2,Rango_Admin_DailyPred,MATCH($F34,Rango_Admin_DailyPred_Primera,0),0),"-")</f>
        <v>-</v>
      </c>
      <c r="AM34" s="243"/>
      <c r="AN34" s="243"/>
      <c r="AO34" s="243"/>
    </row>
    <row r="35" customFormat="false" ht="23.85" hidden="false" customHeight="false" outlineLevel="0" collapsed="false">
      <c r="A35" s="29" t="str">
        <f aca="false" t="array" ref="A35:A35">IFERROR(INDEX(ADMIN!$K$6:$K$258,SMALL(IF(ADMIN!$G$6:$G$258=$J$1,ROW(ADMIN!$G$6:$G$258)-ROW(ADMIN!$G$6)+1),ROWS($A$1:A32))),"")</f>
        <v/>
      </c>
      <c r="B35" s="474" t="str">
        <f aca="false">A35&amp;CHAR(10)&amp;C35</f>
        <v>
</v>
      </c>
      <c r="C35" s="29" t="str">
        <f aca="false" t="array" ref="C35:C35">IFERROR(IF(INDEX(ADMIN!$M$6:$M$258,SMALL(IF(ADMIN!$G$6:$G$258=$J$1,ROW(ADMIN!$G$6:$G$258)-ROW(ADMIN!$G$6)+1),ROWS($A$1:A32)))="-", "", " ("&amp;INDEX(ADMIN!$M$6:$M$258,SMALL(IF(ADMIN!$G$6:$G$258=$J$1,ROW(ADMIN!$G$6:$G$258)-ROW(ADMIN!$G$6)+1),ROWS($A$1:A32)))&amp;")"),"")</f>
        <v/>
      </c>
      <c r="D35" s="29" t="str">
        <f aca="false" t="array" ref="D35:D35">IFERROR(IF($J$1&gt;=20,INDEX(ADMIN!$C$6:$C$258,SMALL(IF(ADMIN!$G$6:$G$258=$J$1,ROW(ADMIN!$G$6:$G$258)-ROW(ADMIN!$G$6)+1),ROWS($D$1:D32))),""),"")</f>
        <v/>
      </c>
      <c r="E35" s="436" t="n">
        <f aca="false">+E34+3</f>
        <v>102</v>
      </c>
      <c r="F35" s="475" t="str">
        <f aca="false" t="array" ref="F35:F35">IFERROR(INDEX(Rango_Admin_DailyPred_Primera,1,E35),"-")</f>
        <v>Pegar Valores Nombre J32</v>
      </c>
      <c r="G35" s="161" t="n">
        <f aca="false">IFERROR(VLOOKUP(G$2,Rango_Admin_DailyPred,MATCH($F35,Rango_Admin_DailyPred_Primera,0),0),"-")</f>
        <v>0</v>
      </c>
      <c r="H35" s="161" t="n">
        <f aca="false">IFERROR(VLOOKUP(H$2,Rango_Admin_DailyPred,MATCH($F35,Rango_Admin_DailyPred_Primera,0),0),"-")</f>
        <v>0</v>
      </c>
      <c r="I35" s="161" t="n">
        <f aca="false">IFERROR(VLOOKUP(I$2,Rango_Admin_DailyPred,MATCH($F35,Rango_Admin_DailyPred_Primera,0),0),"-")</f>
        <v>0</v>
      </c>
      <c r="J35" s="161" t="n">
        <f aca="false">IFERROR(VLOOKUP(J$2,Rango_Admin_DailyPred,MATCH($F35,Rango_Admin_DailyPred_Primera,0),0),"-")</f>
        <v>0</v>
      </c>
      <c r="K35" s="161" t="n">
        <f aca="false">IFERROR(VLOOKUP(K$2,Rango_Admin_DailyPred,MATCH($F35,Rango_Admin_DailyPred_Primera,0),0),"-")</f>
        <v>0</v>
      </c>
      <c r="L35" s="161" t="str">
        <f aca="false">IFERROR(VLOOKUP(L$2,Rango_Admin_DailyPred,MATCH($F35,Rango_Admin_DailyPred_Primera,0),0),"-")</f>
        <v>-</v>
      </c>
      <c r="M35" s="161" t="str">
        <f aca="false">IFERROR(VLOOKUP(M$2,Rango_Admin_DailyPred,MATCH($F35,Rango_Admin_DailyPred_Primera,0),0),"-")</f>
        <v>-</v>
      </c>
      <c r="N35" s="161" t="str">
        <f aca="false">IFERROR(VLOOKUP(N$2,Rango_Admin_DailyPred,MATCH($F35,Rango_Admin_DailyPred_Primera,0),0),"-")</f>
        <v>-</v>
      </c>
      <c r="O35" s="161" t="str">
        <f aca="false">IFERROR(VLOOKUP(O$2,Rango_Admin_DailyPred,MATCH($F35,Rango_Admin_DailyPred_Primera,0),0),"-")</f>
        <v>-</v>
      </c>
      <c r="P35" s="161" t="str">
        <f aca="false">IFERROR(VLOOKUP(P$2,Rango_Admin_DailyPred,MATCH($F35,Rango_Admin_DailyPred_Primera,0),0),"-")</f>
        <v>-</v>
      </c>
      <c r="Q35" s="161" t="str">
        <f aca="false">IFERROR(VLOOKUP(Q$2,Rango_Admin_DailyPred,MATCH($F35,Rango_Admin_DailyPred_Primera,0),0),"-")</f>
        <v>-</v>
      </c>
      <c r="R35" s="161" t="str">
        <f aca="false">IFERROR(VLOOKUP(R$2,Rango_Admin_DailyPred,MATCH($F35,Rango_Admin_DailyPred_Primera,0),0),"-")</f>
        <v>-</v>
      </c>
      <c r="S35" s="161" t="str">
        <f aca="false">IFERROR(VLOOKUP(S$2,Rango_Admin_DailyPred,MATCH($F35,Rango_Admin_DailyPred_Primera,0),0),"-")</f>
        <v>-</v>
      </c>
      <c r="T35" s="161" t="str">
        <f aca="false">IFERROR(VLOOKUP(T$2,Rango_Admin_DailyPred,MATCH($F35,Rango_Admin_DailyPred_Primera,0),0),"-")</f>
        <v>-</v>
      </c>
      <c r="U35" s="161" t="str">
        <f aca="false">IFERROR(VLOOKUP(U$2,Rango_Admin_DailyPred,MATCH($F35,Rango_Admin_DailyPred_Primera,0),0),"-")</f>
        <v>-</v>
      </c>
      <c r="V35" s="161" t="str">
        <f aca="false">IFERROR(VLOOKUP(V$2,Rango_Admin_DailyPred,MATCH($F35,Rango_Admin_DailyPred_Primera,0),0),"-")</f>
        <v>-</v>
      </c>
      <c r="W35" s="161" t="str">
        <f aca="false">IFERROR(VLOOKUP(W$2,Rango_Admin_DailyPred,MATCH($F35,Rango_Admin_DailyPred_Primera,0),0),"-")</f>
        <v>-</v>
      </c>
      <c r="X35" s="161" t="str">
        <f aca="false">IFERROR(VLOOKUP(X$2,Rango_Admin_DailyPred,MATCH($F35,Rango_Admin_DailyPred_Primera,0),0),"-")</f>
        <v>-</v>
      </c>
      <c r="Y35" s="161" t="str">
        <f aca="false">IFERROR(VLOOKUP(Y$2,Rango_Admin_DailyPred,MATCH($F35,Rango_Admin_DailyPred_Primera,0),0),"-")</f>
        <v>-</v>
      </c>
      <c r="Z35" s="161" t="str">
        <f aca="false">IFERROR(VLOOKUP(Z$2,Rango_Admin_DailyPred,MATCH($F35,Rango_Admin_DailyPred_Primera,0),0),"-")</f>
        <v>-</v>
      </c>
      <c r="AA35" s="161" t="str">
        <f aca="false">IFERROR(VLOOKUP(AA$2,Rango_Admin_DailyPred,MATCH($F35,Rango_Admin_DailyPred_Primera,0),0),"-")</f>
        <v>-</v>
      </c>
      <c r="AB35" s="161" t="str">
        <f aca="false">IFERROR(VLOOKUP(AB$2,Rango_Admin_DailyPred,MATCH($F35,Rango_Admin_DailyPred_Primera,0),0),"-")</f>
        <v>-</v>
      </c>
      <c r="AC35" s="161" t="str">
        <f aca="false">IFERROR(VLOOKUP(AC$2,Rango_Admin_DailyPred,MATCH($F35,Rango_Admin_DailyPred_Primera,0),0),"-")</f>
        <v>-</v>
      </c>
      <c r="AD35" s="161" t="str">
        <f aca="false">IFERROR(VLOOKUP(AD$2,Rango_Admin_DailyPred,MATCH($F35,Rango_Admin_DailyPred_Primera,0),0),"-")</f>
        <v>-</v>
      </c>
      <c r="AE35" s="161" t="str">
        <f aca="false">IFERROR(VLOOKUP(AE$2,Rango_Admin_DailyPred,MATCH($F35,Rango_Admin_DailyPred_Primera,0),0),"-")</f>
        <v>-</v>
      </c>
      <c r="AF35" s="161" t="str">
        <f aca="false">IFERROR(VLOOKUP(AF$2,Rango_Admin_DailyPred,MATCH($F35,Rango_Admin_DailyPred_Primera,0),0),"-")</f>
        <v>-</v>
      </c>
      <c r="AG35" s="161" t="str">
        <f aca="false">IFERROR(VLOOKUP(AG$2,Rango_Admin_DailyPred,MATCH($F35,Rango_Admin_DailyPred_Primera,0),0),"-")</f>
        <v>-</v>
      </c>
      <c r="AH35" s="161" t="str">
        <f aca="false">IFERROR(VLOOKUP(AH$2,Rango_Admin_DailyPred,MATCH($F35,Rango_Admin_DailyPred_Primera,0),0),"-")</f>
        <v>-</v>
      </c>
      <c r="AI35" s="161" t="str">
        <f aca="false">IFERROR(VLOOKUP(AI$2,Rango_Admin_DailyPred,MATCH($F35,Rango_Admin_DailyPred_Primera,0),0),"-")</f>
        <v>-</v>
      </c>
      <c r="AJ35" s="161" t="str">
        <f aca="false">IFERROR(VLOOKUP(AJ$2,Rango_Admin_DailyPred,MATCH($F35,Rango_Admin_DailyPred_Primera,0),0),"-")</f>
        <v>-</v>
      </c>
      <c r="AK35" s="161" t="str">
        <f aca="false">IFERROR(VLOOKUP(AK$2,Rango_Admin_DailyPred,MATCH($F35,Rango_Admin_DailyPred_Primera,0),0),"-")</f>
        <v>-</v>
      </c>
      <c r="AL35" s="161" t="str">
        <f aca="false">IFERROR(VLOOKUP(AL$2,Rango_Admin_DailyPred,MATCH($F35,Rango_Admin_DailyPred_Primera,0),0),"-")</f>
        <v>-</v>
      </c>
      <c r="AM35" s="243"/>
      <c r="AN35" s="243"/>
      <c r="AO35" s="243"/>
    </row>
    <row r="36" customFormat="false" ht="15" hidden="false" customHeight="false" outlineLevel="0" collapsed="false">
      <c r="E36" s="436" t="n">
        <f aca="false">+E35+3</f>
        <v>105</v>
      </c>
      <c r="F36" s="475" t="str">
        <f aca="false" t="array" ref="F36:F36">IFERROR(INDEX(Rango_Admin_DailyPred_Primera,1,E36),"-")</f>
        <v>Pegar Valores Nombre J33</v>
      </c>
      <c r="G36" s="161" t="n">
        <f aca="false">IFERROR(VLOOKUP(G$2,Rango_Admin_DailyPred,MATCH($F36,Rango_Admin_DailyPred_Primera,0),0),"-")</f>
        <v>0</v>
      </c>
      <c r="H36" s="161" t="n">
        <f aca="false">IFERROR(VLOOKUP(H$2,Rango_Admin_DailyPred,MATCH($F36,Rango_Admin_DailyPred_Primera,0),0),"-")</f>
        <v>0</v>
      </c>
      <c r="I36" s="161" t="n">
        <f aca="false">IFERROR(VLOOKUP(I$2,Rango_Admin_DailyPred,MATCH($F36,Rango_Admin_DailyPred_Primera,0),0),"-")</f>
        <v>0</v>
      </c>
      <c r="J36" s="161" t="n">
        <f aca="false">IFERROR(VLOOKUP(J$2,Rango_Admin_DailyPred,MATCH($F36,Rango_Admin_DailyPred_Primera,0),0),"-")</f>
        <v>0</v>
      </c>
      <c r="K36" s="161" t="n">
        <f aca="false">IFERROR(VLOOKUP(K$2,Rango_Admin_DailyPred,MATCH($F36,Rango_Admin_DailyPred_Primera,0),0),"-")</f>
        <v>0</v>
      </c>
      <c r="L36" s="161" t="str">
        <f aca="false">IFERROR(VLOOKUP(L$2,Rango_Admin_DailyPred,MATCH($F36,Rango_Admin_DailyPred_Primera,0),0),"-")</f>
        <v>-</v>
      </c>
      <c r="M36" s="161" t="str">
        <f aca="false">IFERROR(VLOOKUP(M$2,Rango_Admin_DailyPred,MATCH($F36,Rango_Admin_DailyPred_Primera,0),0),"-")</f>
        <v>-</v>
      </c>
      <c r="N36" s="161" t="str">
        <f aca="false">IFERROR(VLOOKUP(N$2,Rango_Admin_DailyPred,MATCH($F36,Rango_Admin_DailyPred_Primera,0),0),"-")</f>
        <v>-</v>
      </c>
      <c r="O36" s="161" t="str">
        <f aca="false">IFERROR(VLOOKUP(O$2,Rango_Admin_DailyPred,MATCH($F36,Rango_Admin_DailyPred_Primera,0),0),"-")</f>
        <v>-</v>
      </c>
      <c r="P36" s="161" t="str">
        <f aca="false">IFERROR(VLOOKUP(P$2,Rango_Admin_DailyPred,MATCH($F36,Rango_Admin_DailyPred_Primera,0),0),"-")</f>
        <v>-</v>
      </c>
      <c r="Q36" s="161" t="str">
        <f aca="false">IFERROR(VLOOKUP(Q$2,Rango_Admin_DailyPred,MATCH($F36,Rango_Admin_DailyPred_Primera,0),0),"-")</f>
        <v>-</v>
      </c>
      <c r="R36" s="161" t="str">
        <f aca="false">IFERROR(VLOOKUP(R$2,Rango_Admin_DailyPred,MATCH($F36,Rango_Admin_DailyPred_Primera,0),0),"-")</f>
        <v>-</v>
      </c>
      <c r="S36" s="161" t="str">
        <f aca="false">IFERROR(VLOOKUP(S$2,Rango_Admin_DailyPred,MATCH($F36,Rango_Admin_DailyPred_Primera,0),0),"-")</f>
        <v>-</v>
      </c>
      <c r="T36" s="161" t="str">
        <f aca="false">IFERROR(VLOOKUP(T$2,Rango_Admin_DailyPred,MATCH($F36,Rango_Admin_DailyPred_Primera,0),0),"-")</f>
        <v>-</v>
      </c>
      <c r="U36" s="161" t="str">
        <f aca="false">IFERROR(VLOOKUP(U$2,Rango_Admin_DailyPred,MATCH($F36,Rango_Admin_DailyPred_Primera,0),0),"-")</f>
        <v>-</v>
      </c>
      <c r="V36" s="161" t="str">
        <f aca="false">IFERROR(VLOOKUP(V$2,Rango_Admin_DailyPred,MATCH($F36,Rango_Admin_DailyPred_Primera,0),0),"-")</f>
        <v>-</v>
      </c>
      <c r="W36" s="161" t="str">
        <f aca="false">IFERROR(VLOOKUP(W$2,Rango_Admin_DailyPred,MATCH($F36,Rango_Admin_DailyPred_Primera,0),0),"-")</f>
        <v>-</v>
      </c>
      <c r="X36" s="161" t="str">
        <f aca="false">IFERROR(VLOOKUP(X$2,Rango_Admin_DailyPred,MATCH($F36,Rango_Admin_DailyPred_Primera,0),0),"-")</f>
        <v>-</v>
      </c>
      <c r="Y36" s="161" t="str">
        <f aca="false">IFERROR(VLOOKUP(Y$2,Rango_Admin_DailyPred,MATCH($F36,Rango_Admin_DailyPred_Primera,0),0),"-")</f>
        <v>-</v>
      </c>
      <c r="Z36" s="161" t="str">
        <f aca="false">IFERROR(VLOOKUP(Z$2,Rango_Admin_DailyPred,MATCH($F36,Rango_Admin_DailyPred_Primera,0),0),"-")</f>
        <v>-</v>
      </c>
      <c r="AA36" s="161" t="str">
        <f aca="false">IFERROR(VLOOKUP(AA$2,Rango_Admin_DailyPred,MATCH($F36,Rango_Admin_DailyPred_Primera,0),0),"-")</f>
        <v>-</v>
      </c>
      <c r="AB36" s="161" t="str">
        <f aca="false">IFERROR(VLOOKUP(AB$2,Rango_Admin_DailyPred,MATCH($F36,Rango_Admin_DailyPred_Primera,0),0),"-")</f>
        <v>-</v>
      </c>
      <c r="AC36" s="161" t="str">
        <f aca="false">IFERROR(VLOOKUP(AC$2,Rango_Admin_DailyPred,MATCH($F36,Rango_Admin_DailyPred_Primera,0),0),"-")</f>
        <v>-</v>
      </c>
      <c r="AD36" s="161" t="str">
        <f aca="false">IFERROR(VLOOKUP(AD$2,Rango_Admin_DailyPred,MATCH($F36,Rango_Admin_DailyPred_Primera,0),0),"-")</f>
        <v>-</v>
      </c>
      <c r="AE36" s="161" t="str">
        <f aca="false">IFERROR(VLOOKUP(AE$2,Rango_Admin_DailyPred,MATCH($F36,Rango_Admin_DailyPred_Primera,0),0),"-")</f>
        <v>-</v>
      </c>
      <c r="AF36" s="161" t="str">
        <f aca="false">IFERROR(VLOOKUP(AF$2,Rango_Admin_DailyPred,MATCH($F36,Rango_Admin_DailyPred_Primera,0),0),"-")</f>
        <v>-</v>
      </c>
      <c r="AG36" s="161" t="str">
        <f aca="false">IFERROR(VLOOKUP(AG$2,Rango_Admin_DailyPred,MATCH($F36,Rango_Admin_DailyPred_Primera,0),0),"-")</f>
        <v>-</v>
      </c>
      <c r="AH36" s="161" t="str">
        <f aca="false">IFERROR(VLOOKUP(AH$2,Rango_Admin_DailyPred,MATCH($F36,Rango_Admin_DailyPred_Primera,0),0),"-")</f>
        <v>-</v>
      </c>
      <c r="AI36" s="161" t="str">
        <f aca="false">IFERROR(VLOOKUP(AI$2,Rango_Admin_DailyPred,MATCH($F36,Rango_Admin_DailyPred_Primera,0),0),"-")</f>
        <v>-</v>
      </c>
      <c r="AJ36" s="161" t="str">
        <f aca="false">IFERROR(VLOOKUP(AJ$2,Rango_Admin_DailyPred,MATCH($F36,Rango_Admin_DailyPred_Primera,0),0),"-")</f>
        <v>-</v>
      </c>
      <c r="AK36" s="161" t="str">
        <f aca="false">IFERROR(VLOOKUP(AK$2,Rango_Admin_DailyPred,MATCH($F36,Rango_Admin_DailyPred_Primera,0),0),"-")</f>
        <v>-</v>
      </c>
      <c r="AL36" s="161" t="str">
        <f aca="false">IFERROR(VLOOKUP(AL$2,Rango_Admin_DailyPred,MATCH($F36,Rango_Admin_DailyPred_Primera,0),0),"-")</f>
        <v>-</v>
      </c>
      <c r="AM36" s="243"/>
      <c r="AN36" s="243"/>
      <c r="AO36" s="243"/>
    </row>
    <row r="37" customFormat="false" ht="15" hidden="false" customHeight="false" outlineLevel="0" collapsed="false">
      <c r="E37" s="436" t="n">
        <f aca="false">+E36+3</f>
        <v>108</v>
      </c>
      <c r="F37" s="475" t="str">
        <f aca="false" t="array" ref="F37:F37">IFERROR(INDEX(Rango_Admin_DailyPred_Primera,1,E37),"-")</f>
        <v>Pegar Valores Nombre J34</v>
      </c>
      <c r="G37" s="161" t="n">
        <f aca="false">IFERROR(VLOOKUP(G$2,Rango_Admin_DailyPred,MATCH($F37,Rango_Admin_DailyPred_Primera,0),0),"-")</f>
        <v>0</v>
      </c>
      <c r="H37" s="161" t="n">
        <f aca="false">IFERROR(VLOOKUP(H$2,Rango_Admin_DailyPred,MATCH($F37,Rango_Admin_DailyPred_Primera,0),0),"-")</f>
        <v>0</v>
      </c>
      <c r="I37" s="161" t="n">
        <f aca="false">IFERROR(VLOOKUP(I$2,Rango_Admin_DailyPred,MATCH($F37,Rango_Admin_DailyPred_Primera,0),0),"-")</f>
        <v>0</v>
      </c>
      <c r="J37" s="161" t="n">
        <f aca="false">IFERROR(VLOOKUP(J$2,Rango_Admin_DailyPred,MATCH($F37,Rango_Admin_DailyPred_Primera,0),0),"-")</f>
        <v>0</v>
      </c>
      <c r="K37" s="161" t="n">
        <f aca="false">IFERROR(VLOOKUP(K$2,Rango_Admin_DailyPred,MATCH($F37,Rango_Admin_DailyPred_Primera,0),0),"-")</f>
        <v>0</v>
      </c>
      <c r="L37" s="161" t="str">
        <f aca="false">IFERROR(VLOOKUP(L$2,Rango_Admin_DailyPred,MATCH($F37,Rango_Admin_DailyPred_Primera,0),0),"-")</f>
        <v>-</v>
      </c>
      <c r="M37" s="161" t="str">
        <f aca="false">IFERROR(VLOOKUP(M$2,Rango_Admin_DailyPred,MATCH($F37,Rango_Admin_DailyPred_Primera,0),0),"-")</f>
        <v>-</v>
      </c>
      <c r="N37" s="161" t="str">
        <f aca="false">IFERROR(VLOOKUP(N$2,Rango_Admin_DailyPred,MATCH($F37,Rango_Admin_DailyPred_Primera,0),0),"-")</f>
        <v>-</v>
      </c>
      <c r="O37" s="161" t="str">
        <f aca="false">IFERROR(VLOOKUP(O$2,Rango_Admin_DailyPred,MATCH($F37,Rango_Admin_DailyPred_Primera,0),0),"-")</f>
        <v>-</v>
      </c>
      <c r="P37" s="161" t="str">
        <f aca="false">IFERROR(VLOOKUP(P$2,Rango_Admin_DailyPred,MATCH($F37,Rango_Admin_DailyPred_Primera,0),0),"-")</f>
        <v>-</v>
      </c>
      <c r="Q37" s="161" t="str">
        <f aca="false">IFERROR(VLOOKUP(Q$2,Rango_Admin_DailyPred,MATCH($F37,Rango_Admin_DailyPred_Primera,0),0),"-")</f>
        <v>-</v>
      </c>
      <c r="R37" s="161" t="str">
        <f aca="false">IFERROR(VLOOKUP(R$2,Rango_Admin_DailyPred,MATCH($F37,Rango_Admin_DailyPred_Primera,0),0),"-")</f>
        <v>-</v>
      </c>
      <c r="S37" s="161" t="str">
        <f aca="false">IFERROR(VLOOKUP(S$2,Rango_Admin_DailyPred,MATCH($F37,Rango_Admin_DailyPred_Primera,0),0),"-")</f>
        <v>-</v>
      </c>
      <c r="T37" s="161" t="str">
        <f aca="false">IFERROR(VLOOKUP(T$2,Rango_Admin_DailyPred,MATCH($F37,Rango_Admin_DailyPred_Primera,0),0),"-")</f>
        <v>-</v>
      </c>
      <c r="U37" s="161" t="str">
        <f aca="false">IFERROR(VLOOKUP(U$2,Rango_Admin_DailyPred,MATCH($F37,Rango_Admin_DailyPred_Primera,0),0),"-")</f>
        <v>-</v>
      </c>
      <c r="V37" s="161" t="str">
        <f aca="false">IFERROR(VLOOKUP(V$2,Rango_Admin_DailyPred,MATCH($F37,Rango_Admin_DailyPred_Primera,0),0),"-")</f>
        <v>-</v>
      </c>
      <c r="W37" s="161" t="str">
        <f aca="false">IFERROR(VLOOKUP(W$2,Rango_Admin_DailyPred,MATCH($F37,Rango_Admin_DailyPred_Primera,0),0),"-")</f>
        <v>-</v>
      </c>
      <c r="X37" s="161" t="str">
        <f aca="false">IFERROR(VLOOKUP(X$2,Rango_Admin_DailyPred,MATCH($F37,Rango_Admin_DailyPred_Primera,0),0),"-")</f>
        <v>-</v>
      </c>
      <c r="Y37" s="161" t="str">
        <f aca="false">IFERROR(VLOOKUP(Y$2,Rango_Admin_DailyPred,MATCH($F37,Rango_Admin_DailyPred_Primera,0),0),"-")</f>
        <v>-</v>
      </c>
      <c r="Z37" s="161" t="str">
        <f aca="false">IFERROR(VLOOKUP(Z$2,Rango_Admin_DailyPred,MATCH($F37,Rango_Admin_DailyPred_Primera,0),0),"-")</f>
        <v>-</v>
      </c>
      <c r="AA37" s="161" t="str">
        <f aca="false">IFERROR(VLOOKUP(AA$2,Rango_Admin_DailyPred,MATCH($F37,Rango_Admin_DailyPred_Primera,0),0),"-")</f>
        <v>-</v>
      </c>
      <c r="AB37" s="161" t="str">
        <f aca="false">IFERROR(VLOOKUP(AB$2,Rango_Admin_DailyPred,MATCH($F37,Rango_Admin_DailyPred_Primera,0),0),"-")</f>
        <v>-</v>
      </c>
      <c r="AC37" s="161" t="str">
        <f aca="false">IFERROR(VLOOKUP(AC$2,Rango_Admin_DailyPred,MATCH($F37,Rango_Admin_DailyPred_Primera,0),0),"-")</f>
        <v>-</v>
      </c>
      <c r="AD37" s="161" t="str">
        <f aca="false">IFERROR(VLOOKUP(AD$2,Rango_Admin_DailyPred,MATCH($F37,Rango_Admin_DailyPred_Primera,0),0),"-")</f>
        <v>-</v>
      </c>
      <c r="AE37" s="161" t="str">
        <f aca="false">IFERROR(VLOOKUP(AE$2,Rango_Admin_DailyPred,MATCH($F37,Rango_Admin_DailyPred_Primera,0),0),"-")</f>
        <v>-</v>
      </c>
      <c r="AF37" s="161" t="str">
        <f aca="false">IFERROR(VLOOKUP(AF$2,Rango_Admin_DailyPred,MATCH($F37,Rango_Admin_DailyPred_Primera,0),0),"-")</f>
        <v>-</v>
      </c>
      <c r="AG37" s="161" t="str">
        <f aca="false">IFERROR(VLOOKUP(AG$2,Rango_Admin_DailyPred,MATCH($F37,Rango_Admin_DailyPred_Primera,0),0),"-")</f>
        <v>-</v>
      </c>
      <c r="AH37" s="161" t="str">
        <f aca="false">IFERROR(VLOOKUP(AH$2,Rango_Admin_DailyPred,MATCH($F37,Rango_Admin_DailyPred_Primera,0),0),"-")</f>
        <v>-</v>
      </c>
      <c r="AI37" s="161" t="str">
        <f aca="false">IFERROR(VLOOKUP(AI$2,Rango_Admin_DailyPred,MATCH($F37,Rango_Admin_DailyPred_Primera,0),0),"-")</f>
        <v>-</v>
      </c>
      <c r="AJ37" s="161" t="str">
        <f aca="false">IFERROR(VLOOKUP(AJ$2,Rango_Admin_DailyPred,MATCH($F37,Rango_Admin_DailyPred_Primera,0),0),"-")</f>
        <v>-</v>
      </c>
      <c r="AK37" s="161" t="str">
        <f aca="false">IFERROR(VLOOKUP(AK$2,Rango_Admin_DailyPred,MATCH($F37,Rango_Admin_DailyPred_Primera,0),0),"-")</f>
        <v>-</v>
      </c>
      <c r="AL37" s="161" t="str">
        <f aca="false">IFERROR(VLOOKUP(AL$2,Rango_Admin_DailyPred,MATCH($F37,Rango_Admin_DailyPred_Primera,0),0),"-")</f>
        <v>-</v>
      </c>
      <c r="AM37" s="243"/>
      <c r="AN37" s="243"/>
      <c r="AO37" s="243"/>
    </row>
    <row r="38" customFormat="false" ht="15" hidden="false" customHeight="false" outlineLevel="0" collapsed="false">
      <c r="E38" s="436" t="n">
        <f aca="false">+E37+3</f>
        <v>111</v>
      </c>
      <c r="F38" s="475" t="str">
        <f aca="false" t="array" ref="F38:F38">IFERROR(INDEX(Rango_Admin_DailyPred_Primera,1,E38),"-")</f>
        <v>Pegar Valores Nombre J35</v>
      </c>
      <c r="G38" s="161" t="n">
        <f aca="false">IFERROR(VLOOKUP(G$2,Rango_Admin_DailyPred,MATCH($F38,Rango_Admin_DailyPred_Primera,0),0),"-")</f>
        <v>0</v>
      </c>
      <c r="H38" s="161" t="n">
        <f aca="false">IFERROR(VLOOKUP(H$2,Rango_Admin_DailyPred,MATCH($F38,Rango_Admin_DailyPred_Primera,0),0),"-")</f>
        <v>0</v>
      </c>
      <c r="I38" s="161" t="n">
        <f aca="false">IFERROR(VLOOKUP(I$2,Rango_Admin_DailyPred,MATCH($F38,Rango_Admin_DailyPred_Primera,0),0),"-")</f>
        <v>0</v>
      </c>
      <c r="J38" s="161" t="n">
        <f aca="false">IFERROR(VLOOKUP(J$2,Rango_Admin_DailyPred,MATCH($F38,Rango_Admin_DailyPred_Primera,0),0),"-")</f>
        <v>0</v>
      </c>
      <c r="K38" s="161" t="n">
        <f aca="false">IFERROR(VLOOKUP(K$2,Rango_Admin_DailyPred,MATCH($F38,Rango_Admin_DailyPred_Primera,0),0),"-")</f>
        <v>0</v>
      </c>
      <c r="L38" s="161" t="str">
        <f aca="false">IFERROR(VLOOKUP(L$2,Rango_Admin_DailyPred,MATCH($F38,Rango_Admin_DailyPred_Primera,0),0),"-")</f>
        <v>-</v>
      </c>
      <c r="M38" s="161" t="str">
        <f aca="false">IFERROR(VLOOKUP(M$2,Rango_Admin_DailyPred,MATCH($F38,Rango_Admin_DailyPred_Primera,0),0),"-")</f>
        <v>-</v>
      </c>
      <c r="N38" s="161" t="str">
        <f aca="false">IFERROR(VLOOKUP(N$2,Rango_Admin_DailyPred,MATCH($F38,Rango_Admin_DailyPred_Primera,0),0),"-")</f>
        <v>-</v>
      </c>
      <c r="O38" s="161" t="str">
        <f aca="false">IFERROR(VLOOKUP(O$2,Rango_Admin_DailyPred,MATCH($F38,Rango_Admin_DailyPred_Primera,0),0),"-")</f>
        <v>-</v>
      </c>
      <c r="P38" s="161" t="str">
        <f aca="false">IFERROR(VLOOKUP(P$2,Rango_Admin_DailyPred,MATCH($F38,Rango_Admin_DailyPred_Primera,0),0),"-")</f>
        <v>-</v>
      </c>
      <c r="Q38" s="161" t="str">
        <f aca="false">IFERROR(VLOOKUP(Q$2,Rango_Admin_DailyPred,MATCH($F38,Rango_Admin_DailyPred_Primera,0),0),"-")</f>
        <v>-</v>
      </c>
      <c r="R38" s="161" t="str">
        <f aca="false">IFERROR(VLOOKUP(R$2,Rango_Admin_DailyPred,MATCH($F38,Rango_Admin_DailyPred_Primera,0),0),"-")</f>
        <v>-</v>
      </c>
      <c r="S38" s="161" t="str">
        <f aca="false">IFERROR(VLOOKUP(S$2,Rango_Admin_DailyPred,MATCH($F38,Rango_Admin_DailyPred_Primera,0),0),"-")</f>
        <v>-</v>
      </c>
      <c r="T38" s="161" t="str">
        <f aca="false">IFERROR(VLOOKUP(T$2,Rango_Admin_DailyPred,MATCH($F38,Rango_Admin_DailyPred_Primera,0),0),"-")</f>
        <v>-</v>
      </c>
      <c r="U38" s="161" t="str">
        <f aca="false">IFERROR(VLOOKUP(U$2,Rango_Admin_DailyPred,MATCH($F38,Rango_Admin_DailyPred_Primera,0),0),"-")</f>
        <v>-</v>
      </c>
      <c r="V38" s="161" t="str">
        <f aca="false">IFERROR(VLOOKUP(V$2,Rango_Admin_DailyPred,MATCH($F38,Rango_Admin_DailyPred_Primera,0),0),"-")</f>
        <v>-</v>
      </c>
      <c r="W38" s="161" t="str">
        <f aca="false">IFERROR(VLOOKUP(W$2,Rango_Admin_DailyPred,MATCH($F38,Rango_Admin_DailyPred_Primera,0),0),"-")</f>
        <v>-</v>
      </c>
      <c r="X38" s="161" t="str">
        <f aca="false">IFERROR(VLOOKUP(X$2,Rango_Admin_DailyPred,MATCH($F38,Rango_Admin_DailyPred_Primera,0),0),"-")</f>
        <v>-</v>
      </c>
      <c r="Y38" s="161" t="str">
        <f aca="false">IFERROR(VLOOKUP(Y$2,Rango_Admin_DailyPred,MATCH($F38,Rango_Admin_DailyPred_Primera,0),0),"-")</f>
        <v>-</v>
      </c>
      <c r="Z38" s="161" t="str">
        <f aca="false">IFERROR(VLOOKUP(Z$2,Rango_Admin_DailyPred,MATCH($F38,Rango_Admin_DailyPred_Primera,0),0),"-")</f>
        <v>-</v>
      </c>
      <c r="AA38" s="161" t="str">
        <f aca="false">IFERROR(VLOOKUP(AA$2,Rango_Admin_DailyPred,MATCH($F38,Rango_Admin_DailyPred_Primera,0),0),"-")</f>
        <v>-</v>
      </c>
      <c r="AB38" s="161" t="str">
        <f aca="false">IFERROR(VLOOKUP(AB$2,Rango_Admin_DailyPred,MATCH($F38,Rango_Admin_DailyPred_Primera,0),0),"-")</f>
        <v>-</v>
      </c>
      <c r="AC38" s="161" t="str">
        <f aca="false">IFERROR(VLOOKUP(AC$2,Rango_Admin_DailyPred,MATCH($F38,Rango_Admin_DailyPred_Primera,0),0),"-")</f>
        <v>-</v>
      </c>
      <c r="AD38" s="161" t="str">
        <f aca="false">IFERROR(VLOOKUP(AD$2,Rango_Admin_DailyPred,MATCH($F38,Rango_Admin_DailyPred_Primera,0),0),"-")</f>
        <v>-</v>
      </c>
      <c r="AE38" s="161" t="str">
        <f aca="false">IFERROR(VLOOKUP(AE$2,Rango_Admin_DailyPred,MATCH($F38,Rango_Admin_DailyPred_Primera,0),0),"-")</f>
        <v>-</v>
      </c>
      <c r="AF38" s="161" t="str">
        <f aca="false">IFERROR(VLOOKUP(AF$2,Rango_Admin_DailyPred,MATCH($F38,Rango_Admin_DailyPred_Primera,0),0),"-")</f>
        <v>-</v>
      </c>
      <c r="AG38" s="161" t="str">
        <f aca="false">IFERROR(VLOOKUP(AG$2,Rango_Admin_DailyPred,MATCH($F38,Rango_Admin_DailyPred_Primera,0),0),"-")</f>
        <v>-</v>
      </c>
      <c r="AH38" s="161" t="str">
        <f aca="false">IFERROR(VLOOKUP(AH$2,Rango_Admin_DailyPred,MATCH($F38,Rango_Admin_DailyPred_Primera,0),0),"-")</f>
        <v>-</v>
      </c>
      <c r="AI38" s="161" t="str">
        <f aca="false">IFERROR(VLOOKUP(AI$2,Rango_Admin_DailyPred,MATCH($F38,Rango_Admin_DailyPred_Primera,0),0),"-")</f>
        <v>-</v>
      </c>
      <c r="AJ38" s="161" t="str">
        <f aca="false">IFERROR(VLOOKUP(AJ$2,Rango_Admin_DailyPred,MATCH($F38,Rango_Admin_DailyPred_Primera,0),0),"-")</f>
        <v>-</v>
      </c>
      <c r="AK38" s="161" t="str">
        <f aca="false">IFERROR(VLOOKUP(AK$2,Rango_Admin_DailyPred,MATCH($F38,Rango_Admin_DailyPred_Primera,0),0),"-")</f>
        <v>-</v>
      </c>
      <c r="AL38" s="161" t="str">
        <f aca="false">IFERROR(VLOOKUP(AL$2,Rango_Admin_DailyPred,MATCH($F38,Rango_Admin_DailyPred_Primera,0),0),"-")</f>
        <v>-</v>
      </c>
      <c r="AM38" s="243"/>
      <c r="AN38" s="243"/>
      <c r="AO38" s="243"/>
    </row>
    <row r="39" customFormat="false" ht="15" hidden="false" customHeight="false" outlineLevel="0" collapsed="false">
      <c r="E39" s="436" t="n">
        <f aca="false">+E38+3</f>
        <v>114</v>
      </c>
      <c r="F39" s="475" t="str">
        <f aca="false" t="array" ref="F39:F39">IFERROR(INDEX(Rango_Admin_DailyPred_Primera,1,E39),"-")</f>
        <v>Pegar Valores Nombre J36</v>
      </c>
      <c r="G39" s="161" t="n">
        <f aca="false">IFERROR(VLOOKUP(G$2,Rango_Admin_DailyPred,MATCH($F39,Rango_Admin_DailyPred_Primera,0),0),"-")</f>
        <v>0</v>
      </c>
      <c r="H39" s="161" t="n">
        <f aca="false">IFERROR(VLOOKUP(H$2,Rango_Admin_DailyPred,MATCH($F39,Rango_Admin_DailyPred_Primera,0),0),"-")</f>
        <v>0</v>
      </c>
      <c r="I39" s="161" t="n">
        <f aca="false">IFERROR(VLOOKUP(I$2,Rango_Admin_DailyPred,MATCH($F39,Rango_Admin_DailyPred_Primera,0),0),"-")</f>
        <v>0</v>
      </c>
      <c r="J39" s="161" t="n">
        <f aca="false">IFERROR(VLOOKUP(J$2,Rango_Admin_DailyPred,MATCH($F39,Rango_Admin_DailyPred_Primera,0),0),"-")</f>
        <v>0</v>
      </c>
      <c r="K39" s="161" t="n">
        <f aca="false">IFERROR(VLOOKUP(K$2,Rango_Admin_DailyPred,MATCH($F39,Rango_Admin_DailyPred_Primera,0),0),"-")</f>
        <v>0</v>
      </c>
      <c r="L39" s="161" t="str">
        <f aca="false">IFERROR(VLOOKUP(L$2,Rango_Admin_DailyPred,MATCH($F39,Rango_Admin_DailyPred_Primera,0),0),"-")</f>
        <v>-</v>
      </c>
      <c r="M39" s="161" t="str">
        <f aca="false">IFERROR(VLOOKUP(M$2,Rango_Admin_DailyPred,MATCH($F39,Rango_Admin_DailyPred_Primera,0),0),"-")</f>
        <v>-</v>
      </c>
      <c r="N39" s="161" t="str">
        <f aca="false">IFERROR(VLOOKUP(N$2,Rango_Admin_DailyPred,MATCH($F39,Rango_Admin_DailyPred_Primera,0),0),"-")</f>
        <v>-</v>
      </c>
      <c r="O39" s="161" t="str">
        <f aca="false">IFERROR(VLOOKUP(O$2,Rango_Admin_DailyPred,MATCH($F39,Rango_Admin_DailyPred_Primera,0),0),"-")</f>
        <v>-</v>
      </c>
      <c r="P39" s="161" t="str">
        <f aca="false">IFERROR(VLOOKUP(P$2,Rango_Admin_DailyPred,MATCH($F39,Rango_Admin_DailyPred_Primera,0),0),"-")</f>
        <v>-</v>
      </c>
      <c r="Q39" s="161" t="str">
        <f aca="false">IFERROR(VLOOKUP(Q$2,Rango_Admin_DailyPred,MATCH($F39,Rango_Admin_DailyPred_Primera,0),0),"-")</f>
        <v>-</v>
      </c>
      <c r="R39" s="161" t="str">
        <f aca="false">IFERROR(VLOOKUP(R$2,Rango_Admin_DailyPred,MATCH($F39,Rango_Admin_DailyPred_Primera,0),0),"-")</f>
        <v>-</v>
      </c>
      <c r="S39" s="161" t="str">
        <f aca="false">IFERROR(VLOOKUP(S$2,Rango_Admin_DailyPred,MATCH($F39,Rango_Admin_DailyPred_Primera,0),0),"-")</f>
        <v>-</v>
      </c>
      <c r="T39" s="161" t="str">
        <f aca="false">IFERROR(VLOOKUP(T$2,Rango_Admin_DailyPred,MATCH($F39,Rango_Admin_DailyPred_Primera,0),0),"-")</f>
        <v>-</v>
      </c>
      <c r="U39" s="161" t="str">
        <f aca="false">IFERROR(VLOOKUP(U$2,Rango_Admin_DailyPred,MATCH($F39,Rango_Admin_DailyPred_Primera,0),0),"-")</f>
        <v>-</v>
      </c>
      <c r="V39" s="161" t="str">
        <f aca="false">IFERROR(VLOOKUP(V$2,Rango_Admin_DailyPred,MATCH($F39,Rango_Admin_DailyPred_Primera,0),0),"-")</f>
        <v>-</v>
      </c>
      <c r="W39" s="161" t="str">
        <f aca="false">IFERROR(VLOOKUP(W$2,Rango_Admin_DailyPred,MATCH($F39,Rango_Admin_DailyPred_Primera,0),0),"-")</f>
        <v>-</v>
      </c>
      <c r="X39" s="161" t="str">
        <f aca="false">IFERROR(VLOOKUP(X$2,Rango_Admin_DailyPred,MATCH($F39,Rango_Admin_DailyPred_Primera,0),0),"-")</f>
        <v>-</v>
      </c>
      <c r="Y39" s="161" t="str">
        <f aca="false">IFERROR(VLOOKUP(Y$2,Rango_Admin_DailyPred,MATCH($F39,Rango_Admin_DailyPred_Primera,0),0),"-")</f>
        <v>-</v>
      </c>
      <c r="Z39" s="161" t="str">
        <f aca="false">IFERROR(VLOOKUP(Z$2,Rango_Admin_DailyPred,MATCH($F39,Rango_Admin_DailyPred_Primera,0),0),"-")</f>
        <v>-</v>
      </c>
      <c r="AA39" s="161" t="str">
        <f aca="false">IFERROR(VLOOKUP(AA$2,Rango_Admin_DailyPred,MATCH($F39,Rango_Admin_DailyPred_Primera,0),0),"-")</f>
        <v>-</v>
      </c>
      <c r="AB39" s="161" t="str">
        <f aca="false">IFERROR(VLOOKUP(AB$2,Rango_Admin_DailyPred,MATCH($F39,Rango_Admin_DailyPred_Primera,0),0),"-")</f>
        <v>-</v>
      </c>
      <c r="AC39" s="161" t="str">
        <f aca="false">IFERROR(VLOOKUP(AC$2,Rango_Admin_DailyPred,MATCH($F39,Rango_Admin_DailyPred_Primera,0),0),"-")</f>
        <v>-</v>
      </c>
      <c r="AD39" s="161" t="str">
        <f aca="false">IFERROR(VLOOKUP(AD$2,Rango_Admin_DailyPred,MATCH($F39,Rango_Admin_DailyPred_Primera,0),0),"-")</f>
        <v>-</v>
      </c>
      <c r="AE39" s="161" t="str">
        <f aca="false">IFERROR(VLOOKUP(AE$2,Rango_Admin_DailyPred,MATCH($F39,Rango_Admin_DailyPred_Primera,0),0),"-")</f>
        <v>-</v>
      </c>
      <c r="AF39" s="161" t="str">
        <f aca="false">IFERROR(VLOOKUP(AF$2,Rango_Admin_DailyPred,MATCH($F39,Rango_Admin_DailyPred_Primera,0),0),"-")</f>
        <v>-</v>
      </c>
      <c r="AG39" s="161" t="str">
        <f aca="false">IFERROR(VLOOKUP(AG$2,Rango_Admin_DailyPred,MATCH($F39,Rango_Admin_DailyPred_Primera,0),0),"-")</f>
        <v>-</v>
      </c>
      <c r="AH39" s="161" t="str">
        <f aca="false">IFERROR(VLOOKUP(AH$2,Rango_Admin_DailyPred,MATCH($F39,Rango_Admin_DailyPred_Primera,0),0),"-")</f>
        <v>-</v>
      </c>
      <c r="AI39" s="161" t="str">
        <f aca="false">IFERROR(VLOOKUP(AI$2,Rango_Admin_DailyPred,MATCH($F39,Rango_Admin_DailyPred_Primera,0),0),"-")</f>
        <v>-</v>
      </c>
      <c r="AJ39" s="161" t="str">
        <f aca="false">IFERROR(VLOOKUP(AJ$2,Rango_Admin_DailyPred,MATCH($F39,Rango_Admin_DailyPred_Primera,0),0),"-")</f>
        <v>-</v>
      </c>
      <c r="AK39" s="161" t="str">
        <f aca="false">IFERROR(VLOOKUP(AK$2,Rango_Admin_DailyPred,MATCH($F39,Rango_Admin_DailyPred_Primera,0),0),"-")</f>
        <v>-</v>
      </c>
      <c r="AL39" s="161" t="str">
        <f aca="false">IFERROR(VLOOKUP(AL$2,Rango_Admin_DailyPred,MATCH($F39,Rango_Admin_DailyPred_Primera,0),0),"-")</f>
        <v>-</v>
      </c>
      <c r="AM39" s="243"/>
      <c r="AN39" s="243"/>
      <c r="AO39" s="243"/>
    </row>
    <row r="40" customFormat="false" ht="15" hidden="false" customHeight="false" outlineLevel="0" collapsed="false">
      <c r="E40" s="436" t="n">
        <f aca="false">+E39+3</f>
        <v>117</v>
      </c>
      <c r="F40" s="475" t="str">
        <f aca="false" t="array" ref="F40:F40">IFERROR(INDEX(Rango_Admin_DailyPred_Primera,1,E40),"-")</f>
        <v>Pegar Valores Nombre J37</v>
      </c>
      <c r="G40" s="161" t="n">
        <f aca="false">IFERROR(VLOOKUP(G$2,Rango_Admin_DailyPred,MATCH($F40,Rango_Admin_DailyPred_Primera,0),0),"-")</f>
        <v>0</v>
      </c>
      <c r="H40" s="161" t="n">
        <f aca="false">IFERROR(VLOOKUP(H$2,Rango_Admin_DailyPred,MATCH($F40,Rango_Admin_DailyPred_Primera,0),0),"-")</f>
        <v>0</v>
      </c>
      <c r="I40" s="161" t="n">
        <f aca="false">IFERROR(VLOOKUP(I$2,Rango_Admin_DailyPred,MATCH($F40,Rango_Admin_DailyPred_Primera,0),0),"-")</f>
        <v>0</v>
      </c>
      <c r="J40" s="161" t="n">
        <f aca="false">IFERROR(VLOOKUP(J$2,Rango_Admin_DailyPred,MATCH($F40,Rango_Admin_DailyPred_Primera,0),0),"-")</f>
        <v>0</v>
      </c>
      <c r="K40" s="161" t="n">
        <f aca="false">IFERROR(VLOOKUP(K$2,Rango_Admin_DailyPred,MATCH($F40,Rango_Admin_DailyPred_Primera,0),0),"-")</f>
        <v>0</v>
      </c>
      <c r="L40" s="161" t="str">
        <f aca="false">IFERROR(VLOOKUP(L$2,Rango_Admin_DailyPred,MATCH($F40,Rango_Admin_DailyPred_Primera,0),0),"-")</f>
        <v>-</v>
      </c>
      <c r="M40" s="161" t="str">
        <f aca="false">IFERROR(VLOOKUP(M$2,Rango_Admin_DailyPred,MATCH($F40,Rango_Admin_DailyPred_Primera,0),0),"-")</f>
        <v>-</v>
      </c>
      <c r="N40" s="161" t="str">
        <f aca="false">IFERROR(VLOOKUP(N$2,Rango_Admin_DailyPred,MATCH($F40,Rango_Admin_DailyPred_Primera,0),0),"-")</f>
        <v>-</v>
      </c>
      <c r="O40" s="161" t="str">
        <f aca="false">IFERROR(VLOOKUP(O$2,Rango_Admin_DailyPred,MATCH($F40,Rango_Admin_DailyPred_Primera,0),0),"-")</f>
        <v>-</v>
      </c>
      <c r="P40" s="161" t="str">
        <f aca="false">IFERROR(VLOOKUP(P$2,Rango_Admin_DailyPred,MATCH($F40,Rango_Admin_DailyPred_Primera,0),0),"-")</f>
        <v>-</v>
      </c>
      <c r="Q40" s="161" t="str">
        <f aca="false">IFERROR(VLOOKUP(Q$2,Rango_Admin_DailyPred,MATCH($F40,Rango_Admin_DailyPred_Primera,0),0),"-")</f>
        <v>-</v>
      </c>
      <c r="R40" s="161" t="str">
        <f aca="false">IFERROR(VLOOKUP(R$2,Rango_Admin_DailyPred,MATCH($F40,Rango_Admin_DailyPred_Primera,0),0),"-")</f>
        <v>-</v>
      </c>
      <c r="S40" s="161" t="str">
        <f aca="false">IFERROR(VLOOKUP(S$2,Rango_Admin_DailyPred,MATCH($F40,Rango_Admin_DailyPred_Primera,0),0),"-")</f>
        <v>-</v>
      </c>
      <c r="T40" s="161" t="str">
        <f aca="false">IFERROR(VLOOKUP(T$2,Rango_Admin_DailyPred,MATCH($F40,Rango_Admin_DailyPred_Primera,0),0),"-")</f>
        <v>-</v>
      </c>
      <c r="U40" s="161" t="str">
        <f aca="false">IFERROR(VLOOKUP(U$2,Rango_Admin_DailyPred,MATCH($F40,Rango_Admin_DailyPred_Primera,0),0),"-")</f>
        <v>-</v>
      </c>
      <c r="V40" s="161" t="str">
        <f aca="false">IFERROR(VLOOKUP(V$2,Rango_Admin_DailyPred,MATCH($F40,Rango_Admin_DailyPred_Primera,0),0),"-")</f>
        <v>-</v>
      </c>
      <c r="W40" s="161" t="str">
        <f aca="false">IFERROR(VLOOKUP(W$2,Rango_Admin_DailyPred,MATCH($F40,Rango_Admin_DailyPred_Primera,0),0),"-")</f>
        <v>-</v>
      </c>
      <c r="X40" s="161" t="str">
        <f aca="false">IFERROR(VLOOKUP(X$2,Rango_Admin_DailyPred,MATCH($F40,Rango_Admin_DailyPred_Primera,0),0),"-")</f>
        <v>-</v>
      </c>
      <c r="Y40" s="161" t="str">
        <f aca="false">IFERROR(VLOOKUP(Y$2,Rango_Admin_DailyPred,MATCH($F40,Rango_Admin_DailyPred_Primera,0),0),"-")</f>
        <v>-</v>
      </c>
      <c r="Z40" s="161" t="str">
        <f aca="false">IFERROR(VLOOKUP(Z$2,Rango_Admin_DailyPred,MATCH($F40,Rango_Admin_DailyPred_Primera,0),0),"-")</f>
        <v>-</v>
      </c>
      <c r="AA40" s="161" t="str">
        <f aca="false">IFERROR(VLOOKUP(AA$2,Rango_Admin_DailyPred,MATCH($F40,Rango_Admin_DailyPred_Primera,0),0),"-")</f>
        <v>-</v>
      </c>
      <c r="AB40" s="161" t="str">
        <f aca="false">IFERROR(VLOOKUP(AB$2,Rango_Admin_DailyPred,MATCH($F40,Rango_Admin_DailyPred_Primera,0),0),"-")</f>
        <v>-</v>
      </c>
      <c r="AC40" s="161" t="str">
        <f aca="false">IFERROR(VLOOKUP(AC$2,Rango_Admin_DailyPred,MATCH($F40,Rango_Admin_DailyPred_Primera,0),0),"-")</f>
        <v>-</v>
      </c>
      <c r="AD40" s="161" t="str">
        <f aca="false">IFERROR(VLOOKUP(AD$2,Rango_Admin_DailyPred,MATCH($F40,Rango_Admin_DailyPred_Primera,0),0),"-")</f>
        <v>-</v>
      </c>
      <c r="AE40" s="161" t="str">
        <f aca="false">IFERROR(VLOOKUP(AE$2,Rango_Admin_DailyPred,MATCH($F40,Rango_Admin_DailyPred_Primera,0),0),"-")</f>
        <v>-</v>
      </c>
      <c r="AF40" s="161" t="str">
        <f aca="false">IFERROR(VLOOKUP(AF$2,Rango_Admin_DailyPred,MATCH($F40,Rango_Admin_DailyPred_Primera,0),0),"-")</f>
        <v>-</v>
      </c>
      <c r="AG40" s="161" t="str">
        <f aca="false">IFERROR(VLOOKUP(AG$2,Rango_Admin_DailyPred,MATCH($F40,Rango_Admin_DailyPred_Primera,0),0),"-")</f>
        <v>-</v>
      </c>
      <c r="AH40" s="161" t="str">
        <f aca="false">IFERROR(VLOOKUP(AH$2,Rango_Admin_DailyPred,MATCH($F40,Rango_Admin_DailyPred_Primera,0),0),"-")</f>
        <v>-</v>
      </c>
      <c r="AI40" s="161" t="str">
        <f aca="false">IFERROR(VLOOKUP(AI$2,Rango_Admin_DailyPred,MATCH($F40,Rango_Admin_DailyPred_Primera,0),0),"-")</f>
        <v>-</v>
      </c>
      <c r="AJ40" s="161" t="str">
        <f aca="false">IFERROR(VLOOKUP(AJ$2,Rango_Admin_DailyPred,MATCH($F40,Rango_Admin_DailyPred_Primera,0),0),"-")</f>
        <v>-</v>
      </c>
      <c r="AK40" s="161" t="str">
        <f aca="false">IFERROR(VLOOKUP(AK$2,Rango_Admin_DailyPred,MATCH($F40,Rango_Admin_DailyPred_Primera,0),0),"-")</f>
        <v>-</v>
      </c>
      <c r="AL40" s="161" t="str">
        <f aca="false">IFERROR(VLOOKUP(AL$2,Rango_Admin_DailyPred,MATCH($F40,Rango_Admin_DailyPred_Primera,0),0),"-")</f>
        <v>-</v>
      </c>
      <c r="AM40" s="243"/>
      <c r="AN40" s="243"/>
      <c r="AO40" s="243"/>
    </row>
    <row r="41" customFormat="false" ht="15" hidden="false" customHeight="false" outlineLevel="0" collapsed="false">
      <c r="E41" s="436" t="n">
        <f aca="false">+E40+3</f>
        <v>120</v>
      </c>
      <c r="F41" s="475" t="str">
        <f aca="false" t="array" ref="F41:F41">IFERROR(INDEX(Rango_Admin_DailyPred_Primera,1,E41),"-")</f>
        <v>Pegar Valores Nombre J38</v>
      </c>
      <c r="G41" s="161" t="n">
        <f aca="false">IFERROR(VLOOKUP(G$2,Rango_Admin_DailyPred,MATCH($F41,Rango_Admin_DailyPred_Primera,0),0),"-")</f>
        <v>0</v>
      </c>
      <c r="H41" s="161" t="n">
        <f aca="false">IFERROR(VLOOKUP(H$2,Rango_Admin_DailyPred,MATCH($F41,Rango_Admin_DailyPred_Primera,0),0),"-")</f>
        <v>0</v>
      </c>
      <c r="I41" s="161" t="n">
        <f aca="false">IFERROR(VLOOKUP(I$2,Rango_Admin_DailyPred,MATCH($F41,Rango_Admin_DailyPred_Primera,0),0),"-")</f>
        <v>0</v>
      </c>
      <c r="J41" s="161" t="n">
        <f aca="false">IFERROR(VLOOKUP(J$2,Rango_Admin_DailyPred,MATCH($F41,Rango_Admin_DailyPred_Primera,0),0),"-")</f>
        <v>0</v>
      </c>
      <c r="K41" s="161" t="n">
        <f aca="false">IFERROR(VLOOKUP(K$2,Rango_Admin_DailyPred,MATCH($F41,Rango_Admin_DailyPred_Primera,0),0),"-")</f>
        <v>0</v>
      </c>
      <c r="L41" s="161" t="str">
        <f aca="false">IFERROR(VLOOKUP(L$2,Rango_Admin_DailyPred,MATCH($F41,Rango_Admin_DailyPred_Primera,0),0),"-")</f>
        <v>-</v>
      </c>
      <c r="M41" s="161" t="str">
        <f aca="false">IFERROR(VLOOKUP(M$2,Rango_Admin_DailyPred,MATCH($F41,Rango_Admin_DailyPred_Primera,0),0),"-")</f>
        <v>-</v>
      </c>
      <c r="N41" s="161" t="str">
        <f aca="false">IFERROR(VLOOKUP(N$2,Rango_Admin_DailyPred,MATCH($F41,Rango_Admin_DailyPred_Primera,0),0),"-")</f>
        <v>-</v>
      </c>
      <c r="O41" s="161" t="str">
        <f aca="false">IFERROR(VLOOKUP(O$2,Rango_Admin_DailyPred,MATCH($F41,Rango_Admin_DailyPred_Primera,0),0),"-")</f>
        <v>-</v>
      </c>
      <c r="P41" s="161" t="str">
        <f aca="false">IFERROR(VLOOKUP(P$2,Rango_Admin_DailyPred,MATCH($F41,Rango_Admin_DailyPred_Primera,0),0),"-")</f>
        <v>-</v>
      </c>
      <c r="Q41" s="161" t="str">
        <f aca="false">IFERROR(VLOOKUP(Q$2,Rango_Admin_DailyPred,MATCH($F41,Rango_Admin_DailyPred_Primera,0),0),"-")</f>
        <v>-</v>
      </c>
      <c r="R41" s="161" t="str">
        <f aca="false">IFERROR(VLOOKUP(R$2,Rango_Admin_DailyPred,MATCH($F41,Rango_Admin_DailyPred_Primera,0),0),"-")</f>
        <v>-</v>
      </c>
      <c r="S41" s="161" t="str">
        <f aca="false">IFERROR(VLOOKUP(S$2,Rango_Admin_DailyPred,MATCH($F41,Rango_Admin_DailyPred_Primera,0),0),"-")</f>
        <v>-</v>
      </c>
      <c r="T41" s="161" t="str">
        <f aca="false">IFERROR(VLOOKUP(T$2,Rango_Admin_DailyPred,MATCH($F41,Rango_Admin_DailyPred_Primera,0),0),"-")</f>
        <v>-</v>
      </c>
      <c r="U41" s="161" t="str">
        <f aca="false">IFERROR(VLOOKUP(U$2,Rango_Admin_DailyPred,MATCH($F41,Rango_Admin_DailyPred_Primera,0),0),"-")</f>
        <v>-</v>
      </c>
      <c r="V41" s="161" t="str">
        <f aca="false">IFERROR(VLOOKUP(V$2,Rango_Admin_DailyPred,MATCH($F41,Rango_Admin_DailyPred_Primera,0),0),"-")</f>
        <v>-</v>
      </c>
      <c r="W41" s="161" t="str">
        <f aca="false">IFERROR(VLOOKUP(W$2,Rango_Admin_DailyPred,MATCH($F41,Rango_Admin_DailyPred_Primera,0),0),"-")</f>
        <v>-</v>
      </c>
      <c r="X41" s="161" t="str">
        <f aca="false">IFERROR(VLOOKUP(X$2,Rango_Admin_DailyPred,MATCH($F41,Rango_Admin_DailyPred_Primera,0),0),"-")</f>
        <v>-</v>
      </c>
      <c r="Y41" s="161" t="str">
        <f aca="false">IFERROR(VLOOKUP(Y$2,Rango_Admin_DailyPred,MATCH($F41,Rango_Admin_DailyPred_Primera,0),0),"-")</f>
        <v>-</v>
      </c>
      <c r="Z41" s="161" t="str">
        <f aca="false">IFERROR(VLOOKUP(Z$2,Rango_Admin_DailyPred,MATCH($F41,Rango_Admin_DailyPred_Primera,0),0),"-")</f>
        <v>-</v>
      </c>
      <c r="AA41" s="161" t="str">
        <f aca="false">IFERROR(VLOOKUP(AA$2,Rango_Admin_DailyPred,MATCH($F41,Rango_Admin_DailyPred_Primera,0),0),"-")</f>
        <v>-</v>
      </c>
      <c r="AB41" s="161" t="str">
        <f aca="false">IFERROR(VLOOKUP(AB$2,Rango_Admin_DailyPred,MATCH($F41,Rango_Admin_DailyPred_Primera,0),0),"-")</f>
        <v>-</v>
      </c>
      <c r="AC41" s="161" t="str">
        <f aca="false">IFERROR(VLOOKUP(AC$2,Rango_Admin_DailyPred,MATCH($F41,Rango_Admin_DailyPred_Primera,0),0),"-")</f>
        <v>-</v>
      </c>
      <c r="AD41" s="161" t="str">
        <f aca="false">IFERROR(VLOOKUP(AD$2,Rango_Admin_DailyPred,MATCH($F41,Rango_Admin_DailyPred_Primera,0),0),"-")</f>
        <v>-</v>
      </c>
      <c r="AE41" s="161" t="str">
        <f aca="false">IFERROR(VLOOKUP(AE$2,Rango_Admin_DailyPred,MATCH($F41,Rango_Admin_DailyPred_Primera,0),0),"-")</f>
        <v>-</v>
      </c>
      <c r="AF41" s="161" t="str">
        <f aca="false">IFERROR(VLOOKUP(AF$2,Rango_Admin_DailyPred,MATCH($F41,Rango_Admin_DailyPred_Primera,0),0),"-")</f>
        <v>-</v>
      </c>
      <c r="AG41" s="161" t="str">
        <f aca="false">IFERROR(VLOOKUP(AG$2,Rango_Admin_DailyPred,MATCH($F41,Rango_Admin_DailyPred_Primera,0),0),"-")</f>
        <v>-</v>
      </c>
      <c r="AH41" s="161" t="str">
        <f aca="false">IFERROR(VLOOKUP(AH$2,Rango_Admin_DailyPred,MATCH($F41,Rango_Admin_DailyPred_Primera,0),0),"-")</f>
        <v>-</v>
      </c>
      <c r="AI41" s="161" t="str">
        <f aca="false">IFERROR(VLOOKUP(AI$2,Rango_Admin_DailyPred,MATCH($F41,Rango_Admin_DailyPred_Primera,0),0),"-")</f>
        <v>-</v>
      </c>
      <c r="AJ41" s="161" t="str">
        <f aca="false">IFERROR(VLOOKUP(AJ$2,Rango_Admin_DailyPred,MATCH($F41,Rango_Admin_DailyPred_Primera,0),0),"-")</f>
        <v>-</v>
      </c>
      <c r="AK41" s="161" t="str">
        <f aca="false">IFERROR(VLOOKUP(AK$2,Rango_Admin_DailyPred,MATCH($F41,Rango_Admin_DailyPred_Primera,0),0),"-")</f>
        <v>-</v>
      </c>
      <c r="AL41" s="161" t="str">
        <f aca="false">IFERROR(VLOOKUP(AL$2,Rango_Admin_DailyPred,MATCH($F41,Rango_Admin_DailyPred_Primera,0),0),"-")</f>
        <v>-</v>
      </c>
      <c r="AM41" s="243"/>
      <c r="AN41" s="243"/>
      <c r="AO41" s="243"/>
    </row>
    <row r="42" customFormat="false" ht="15" hidden="false" customHeight="false" outlineLevel="0" collapsed="false">
      <c r="E42" s="436" t="n">
        <f aca="false">+E41+3</f>
        <v>123</v>
      </c>
      <c r="F42" s="475" t="str">
        <f aca="false" t="array" ref="F42:F42">IFERROR(INDEX(Rango_Admin_DailyPred_Primera,1,E42),"-")</f>
        <v>Pegar Valores Nombre J39</v>
      </c>
      <c r="G42" s="161" t="n">
        <f aca="false">IFERROR(VLOOKUP(G$2,Rango_Admin_DailyPred,MATCH($F42,Rango_Admin_DailyPred_Primera,0),0),"-")</f>
        <v>0</v>
      </c>
      <c r="H42" s="161" t="n">
        <f aca="false">IFERROR(VLOOKUP(H$2,Rango_Admin_DailyPred,MATCH($F42,Rango_Admin_DailyPred_Primera,0),0),"-")</f>
        <v>0</v>
      </c>
      <c r="I42" s="161" t="n">
        <f aca="false">IFERROR(VLOOKUP(I$2,Rango_Admin_DailyPred,MATCH($F42,Rango_Admin_DailyPred_Primera,0),0),"-")</f>
        <v>0</v>
      </c>
      <c r="J42" s="161" t="n">
        <f aca="false">IFERROR(VLOOKUP(J$2,Rango_Admin_DailyPred,MATCH($F42,Rango_Admin_DailyPred_Primera,0),0),"-")</f>
        <v>0</v>
      </c>
      <c r="K42" s="161" t="n">
        <f aca="false">IFERROR(VLOOKUP(K$2,Rango_Admin_DailyPred,MATCH($F42,Rango_Admin_DailyPred_Primera,0),0),"-")</f>
        <v>0</v>
      </c>
      <c r="L42" s="161" t="str">
        <f aca="false">IFERROR(VLOOKUP(L$2,Rango_Admin_DailyPred,MATCH($F42,Rango_Admin_DailyPred_Primera,0),0),"-")</f>
        <v>-</v>
      </c>
      <c r="M42" s="161" t="str">
        <f aca="false">IFERROR(VLOOKUP(M$2,Rango_Admin_DailyPred,MATCH($F42,Rango_Admin_DailyPred_Primera,0),0),"-")</f>
        <v>-</v>
      </c>
      <c r="N42" s="161" t="str">
        <f aca="false">IFERROR(VLOOKUP(N$2,Rango_Admin_DailyPred,MATCH($F42,Rango_Admin_DailyPred_Primera,0),0),"-")</f>
        <v>-</v>
      </c>
      <c r="O42" s="161" t="str">
        <f aca="false">IFERROR(VLOOKUP(O$2,Rango_Admin_DailyPred,MATCH($F42,Rango_Admin_DailyPred_Primera,0),0),"-")</f>
        <v>-</v>
      </c>
      <c r="P42" s="161" t="str">
        <f aca="false">IFERROR(VLOOKUP(P$2,Rango_Admin_DailyPred,MATCH($F42,Rango_Admin_DailyPred_Primera,0),0),"-")</f>
        <v>-</v>
      </c>
      <c r="Q42" s="161" t="str">
        <f aca="false">IFERROR(VLOOKUP(Q$2,Rango_Admin_DailyPred,MATCH($F42,Rango_Admin_DailyPred_Primera,0),0),"-")</f>
        <v>-</v>
      </c>
      <c r="R42" s="161" t="str">
        <f aca="false">IFERROR(VLOOKUP(R$2,Rango_Admin_DailyPred,MATCH($F42,Rango_Admin_DailyPred_Primera,0),0),"-")</f>
        <v>-</v>
      </c>
      <c r="S42" s="161" t="str">
        <f aca="false">IFERROR(VLOOKUP(S$2,Rango_Admin_DailyPred,MATCH($F42,Rango_Admin_DailyPred_Primera,0),0),"-")</f>
        <v>-</v>
      </c>
      <c r="T42" s="161" t="str">
        <f aca="false">IFERROR(VLOOKUP(T$2,Rango_Admin_DailyPred,MATCH($F42,Rango_Admin_DailyPred_Primera,0),0),"-")</f>
        <v>-</v>
      </c>
      <c r="U42" s="161" t="str">
        <f aca="false">IFERROR(VLOOKUP(U$2,Rango_Admin_DailyPred,MATCH($F42,Rango_Admin_DailyPred_Primera,0),0),"-")</f>
        <v>-</v>
      </c>
      <c r="V42" s="161" t="str">
        <f aca="false">IFERROR(VLOOKUP(V$2,Rango_Admin_DailyPred,MATCH($F42,Rango_Admin_DailyPred_Primera,0),0),"-")</f>
        <v>-</v>
      </c>
      <c r="W42" s="161" t="str">
        <f aca="false">IFERROR(VLOOKUP(W$2,Rango_Admin_DailyPred,MATCH($F42,Rango_Admin_DailyPred_Primera,0),0),"-")</f>
        <v>-</v>
      </c>
      <c r="X42" s="161" t="str">
        <f aca="false">IFERROR(VLOOKUP(X$2,Rango_Admin_DailyPred,MATCH($F42,Rango_Admin_DailyPred_Primera,0),0),"-")</f>
        <v>-</v>
      </c>
      <c r="Y42" s="161" t="str">
        <f aca="false">IFERROR(VLOOKUP(Y$2,Rango_Admin_DailyPred,MATCH($F42,Rango_Admin_DailyPred_Primera,0),0),"-")</f>
        <v>-</v>
      </c>
      <c r="Z42" s="161" t="str">
        <f aca="false">IFERROR(VLOOKUP(Z$2,Rango_Admin_DailyPred,MATCH($F42,Rango_Admin_DailyPred_Primera,0),0),"-")</f>
        <v>-</v>
      </c>
      <c r="AA42" s="161" t="str">
        <f aca="false">IFERROR(VLOOKUP(AA$2,Rango_Admin_DailyPred,MATCH($F42,Rango_Admin_DailyPred_Primera,0),0),"-")</f>
        <v>-</v>
      </c>
      <c r="AB42" s="161" t="str">
        <f aca="false">IFERROR(VLOOKUP(AB$2,Rango_Admin_DailyPred,MATCH($F42,Rango_Admin_DailyPred_Primera,0),0),"-")</f>
        <v>-</v>
      </c>
      <c r="AC42" s="161" t="str">
        <f aca="false">IFERROR(VLOOKUP(AC$2,Rango_Admin_DailyPred,MATCH($F42,Rango_Admin_DailyPred_Primera,0),0),"-")</f>
        <v>-</v>
      </c>
      <c r="AD42" s="161" t="str">
        <f aca="false">IFERROR(VLOOKUP(AD$2,Rango_Admin_DailyPred,MATCH($F42,Rango_Admin_DailyPred_Primera,0),0),"-")</f>
        <v>-</v>
      </c>
      <c r="AE42" s="161" t="str">
        <f aca="false">IFERROR(VLOOKUP(AE$2,Rango_Admin_DailyPred,MATCH($F42,Rango_Admin_DailyPred_Primera,0),0),"-")</f>
        <v>-</v>
      </c>
      <c r="AF42" s="161" t="str">
        <f aca="false">IFERROR(VLOOKUP(AF$2,Rango_Admin_DailyPred,MATCH($F42,Rango_Admin_DailyPred_Primera,0),0),"-")</f>
        <v>-</v>
      </c>
      <c r="AG42" s="161" t="str">
        <f aca="false">IFERROR(VLOOKUP(AG$2,Rango_Admin_DailyPred,MATCH($F42,Rango_Admin_DailyPred_Primera,0),0),"-")</f>
        <v>-</v>
      </c>
      <c r="AH42" s="161" t="str">
        <f aca="false">IFERROR(VLOOKUP(AH$2,Rango_Admin_DailyPred,MATCH($F42,Rango_Admin_DailyPred_Primera,0),0),"-")</f>
        <v>-</v>
      </c>
      <c r="AI42" s="161" t="str">
        <f aca="false">IFERROR(VLOOKUP(AI$2,Rango_Admin_DailyPred,MATCH($F42,Rango_Admin_DailyPred_Primera,0),0),"-")</f>
        <v>-</v>
      </c>
      <c r="AJ42" s="161" t="str">
        <f aca="false">IFERROR(VLOOKUP(AJ$2,Rango_Admin_DailyPred,MATCH($F42,Rango_Admin_DailyPred_Primera,0),0),"-")</f>
        <v>-</v>
      </c>
      <c r="AK42" s="161" t="str">
        <f aca="false">IFERROR(VLOOKUP(AK$2,Rango_Admin_DailyPred,MATCH($F42,Rango_Admin_DailyPred_Primera,0),0),"-")</f>
        <v>-</v>
      </c>
      <c r="AL42" s="161" t="str">
        <f aca="false">IFERROR(VLOOKUP(AL$2,Rango_Admin_DailyPred,MATCH($F42,Rango_Admin_DailyPred_Primera,0),0),"-")</f>
        <v>-</v>
      </c>
      <c r="AM42" s="243"/>
      <c r="AN42" s="243"/>
      <c r="AO42" s="243"/>
    </row>
    <row r="43" customFormat="false" ht="15" hidden="false" customHeight="false" outlineLevel="0" collapsed="false">
      <c r="E43" s="436" t="n">
        <f aca="false">+E42+3</f>
        <v>126</v>
      </c>
      <c r="F43" s="475" t="str">
        <f aca="false" t="array" ref="F43:F43">IFERROR(INDEX(Rango_Admin_DailyPred_Primera,1,E43),"-")</f>
        <v>Pegar Valores Nombre J40</v>
      </c>
      <c r="G43" s="161" t="n">
        <f aca="false">IFERROR(VLOOKUP(G$2,Rango_Admin_DailyPred,MATCH($F43,Rango_Admin_DailyPred_Primera,0),0),"-")</f>
        <v>0</v>
      </c>
      <c r="H43" s="161" t="n">
        <f aca="false">IFERROR(VLOOKUP(H$2,Rango_Admin_DailyPred,MATCH($F43,Rango_Admin_DailyPred_Primera,0),0),"-")</f>
        <v>0</v>
      </c>
      <c r="I43" s="161" t="n">
        <f aca="false">IFERROR(VLOOKUP(I$2,Rango_Admin_DailyPred,MATCH($F43,Rango_Admin_DailyPred_Primera,0),0),"-")</f>
        <v>0</v>
      </c>
      <c r="J43" s="161" t="n">
        <f aca="false">IFERROR(VLOOKUP(J$2,Rango_Admin_DailyPred,MATCH($F43,Rango_Admin_DailyPred_Primera,0),0),"-")</f>
        <v>0</v>
      </c>
      <c r="K43" s="161" t="n">
        <f aca="false">IFERROR(VLOOKUP(K$2,Rango_Admin_DailyPred,MATCH($F43,Rango_Admin_DailyPred_Primera,0),0),"-")</f>
        <v>0</v>
      </c>
      <c r="L43" s="161" t="str">
        <f aca="false">IFERROR(VLOOKUP(L$2,Rango_Admin_DailyPred,MATCH($F43,Rango_Admin_DailyPred_Primera,0),0),"-")</f>
        <v>-</v>
      </c>
      <c r="M43" s="161" t="str">
        <f aca="false">IFERROR(VLOOKUP(M$2,Rango_Admin_DailyPred,MATCH($F43,Rango_Admin_DailyPred_Primera,0),0),"-")</f>
        <v>-</v>
      </c>
      <c r="N43" s="161" t="str">
        <f aca="false">IFERROR(VLOOKUP(N$2,Rango_Admin_DailyPred,MATCH($F43,Rango_Admin_DailyPred_Primera,0),0),"-")</f>
        <v>-</v>
      </c>
      <c r="O43" s="161" t="str">
        <f aca="false">IFERROR(VLOOKUP(O$2,Rango_Admin_DailyPred,MATCH($F43,Rango_Admin_DailyPred_Primera,0),0),"-")</f>
        <v>-</v>
      </c>
      <c r="P43" s="161" t="str">
        <f aca="false">IFERROR(VLOOKUP(P$2,Rango_Admin_DailyPred,MATCH($F43,Rango_Admin_DailyPred_Primera,0),0),"-")</f>
        <v>-</v>
      </c>
      <c r="Q43" s="161" t="str">
        <f aca="false">IFERROR(VLOOKUP(Q$2,Rango_Admin_DailyPred,MATCH($F43,Rango_Admin_DailyPred_Primera,0),0),"-")</f>
        <v>-</v>
      </c>
      <c r="R43" s="161" t="str">
        <f aca="false">IFERROR(VLOOKUP(R$2,Rango_Admin_DailyPred,MATCH($F43,Rango_Admin_DailyPred_Primera,0),0),"-")</f>
        <v>-</v>
      </c>
      <c r="S43" s="161" t="str">
        <f aca="false">IFERROR(VLOOKUP(S$2,Rango_Admin_DailyPred,MATCH($F43,Rango_Admin_DailyPred_Primera,0),0),"-")</f>
        <v>-</v>
      </c>
      <c r="T43" s="161" t="str">
        <f aca="false">IFERROR(VLOOKUP(T$2,Rango_Admin_DailyPred,MATCH($F43,Rango_Admin_DailyPred_Primera,0),0),"-")</f>
        <v>-</v>
      </c>
      <c r="U43" s="161" t="str">
        <f aca="false">IFERROR(VLOOKUP(U$2,Rango_Admin_DailyPred,MATCH($F43,Rango_Admin_DailyPred_Primera,0),0),"-")</f>
        <v>-</v>
      </c>
      <c r="V43" s="161" t="str">
        <f aca="false">IFERROR(VLOOKUP(V$2,Rango_Admin_DailyPred,MATCH($F43,Rango_Admin_DailyPred_Primera,0),0),"-")</f>
        <v>-</v>
      </c>
      <c r="W43" s="161" t="str">
        <f aca="false">IFERROR(VLOOKUP(W$2,Rango_Admin_DailyPred,MATCH($F43,Rango_Admin_DailyPred_Primera,0),0),"-")</f>
        <v>-</v>
      </c>
      <c r="X43" s="161" t="str">
        <f aca="false">IFERROR(VLOOKUP(X$2,Rango_Admin_DailyPred,MATCH($F43,Rango_Admin_DailyPred_Primera,0),0),"-")</f>
        <v>-</v>
      </c>
      <c r="Y43" s="161" t="str">
        <f aca="false">IFERROR(VLOOKUP(Y$2,Rango_Admin_DailyPred,MATCH($F43,Rango_Admin_DailyPred_Primera,0),0),"-")</f>
        <v>-</v>
      </c>
      <c r="Z43" s="161" t="str">
        <f aca="false">IFERROR(VLOOKUP(Z$2,Rango_Admin_DailyPred,MATCH($F43,Rango_Admin_DailyPred_Primera,0),0),"-")</f>
        <v>-</v>
      </c>
      <c r="AA43" s="161" t="str">
        <f aca="false">IFERROR(VLOOKUP(AA$2,Rango_Admin_DailyPred,MATCH($F43,Rango_Admin_DailyPred_Primera,0),0),"-")</f>
        <v>-</v>
      </c>
      <c r="AB43" s="161" t="str">
        <f aca="false">IFERROR(VLOOKUP(AB$2,Rango_Admin_DailyPred,MATCH($F43,Rango_Admin_DailyPred_Primera,0),0),"-")</f>
        <v>-</v>
      </c>
      <c r="AC43" s="161" t="str">
        <f aca="false">IFERROR(VLOOKUP(AC$2,Rango_Admin_DailyPred,MATCH($F43,Rango_Admin_DailyPred_Primera,0),0),"-")</f>
        <v>-</v>
      </c>
      <c r="AD43" s="161" t="str">
        <f aca="false">IFERROR(VLOOKUP(AD$2,Rango_Admin_DailyPred,MATCH($F43,Rango_Admin_DailyPred_Primera,0),0),"-")</f>
        <v>-</v>
      </c>
      <c r="AE43" s="161" t="str">
        <f aca="false">IFERROR(VLOOKUP(AE$2,Rango_Admin_DailyPred,MATCH($F43,Rango_Admin_DailyPred_Primera,0),0),"-")</f>
        <v>-</v>
      </c>
      <c r="AF43" s="161" t="str">
        <f aca="false">IFERROR(VLOOKUP(AF$2,Rango_Admin_DailyPred,MATCH($F43,Rango_Admin_DailyPred_Primera,0),0),"-")</f>
        <v>-</v>
      </c>
      <c r="AG43" s="161" t="str">
        <f aca="false">IFERROR(VLOOKUP(AG$2,Rango_Admin_DailyPred,MATCH($F43,Rango_Admin_DailyPred_Primera,0),0),"-")</f>
        <v>-</v>
      </c>
      <c r="AH43" s="161" t="str">
        <f aca="false">IFERROR(VLOOKUP(AH$2,Rango_Admin_DailyPred,MATCH($F43,Rango_Admin_DailyPred_Primera,0),0),"-")</f>
        <v>-</v>
      </c>
      <c r="AI43" s="161" t="str">
        <f aca="false">IFERROR(VLOOKUP(AI$2,Rango_Admin_DailyPred,MATCH($F43,Rango_Admin_DailyPred_Primera,0),0),"-")</f>
        <v>-</v>
      </c>
      <c r="AJ43" s="161" t="str">
        <f aca="false">IFERROR(VLOOKUP(AJ$2,Rango_Admin_DailyPred,MATCH($F43,Rango_Admin_DailyPred_Primera,0),0),"-")</f>
        <v>-</v>
      </c>
      <c r="AK43" s="161" t="str">
        <f aca="false">IFERROR(VLOOKUP(AK$2,Rango_Admin_DailyPred,MATCH($F43,Rango_Admin_DailyPred_Primera,0),0),"-")</f>
        <v>-</v>
      </c>
      <c r="AL43" s="161" t="str">
        <f aca="false">IFERROR(VLOOKUP(AL$2,Rango_Admin_DailyPred,MATCH($F43,Rango_Admin_DailyPred_Primera,0),0),"-")</f>
        <v>-</v>
      </c>
      <c r="AM43" s="243"/>
      <c r="AN43" s="243"/>
      <c r="AO43" s="243"/>
    </row>
    <row r="44" customFormat="false" ht="15" hidden="false" customHeight="false" outlineLevel="0" collapsed="false">
      <c r="E44" s="436"/>
      <c r="F44" s="475" t="str">
        <f aca="false" t="array" ref="F44:F44">IFERROR(INDEX(Rango_Admin_DailyPred_Primera,1,E44),"-")</f>
        <v>FASE DE GRUPOS</v>
      </c>
      <c r="G44" s="161" t="str">
        <f aca="false">IFERROR(VLOOKUP(G$2,Rango_Admin_DailyPred,MATCH($F44,Rango_Admin_DailyPred_Primera,0),0),"-")</f>
        <v>Costa de Marfil-Ecuador</v>
      </c>
      <c r="H44" s="161" t="str">
        <f aca="false">IFERROR(VLOOKUP(H$2,Rango_Admin_DailyPred,MATCH($F44,Rango_Admin_DailyPred_Primera,0),0),"-")</f>
        <v>Países Bajos-Japón</v>
      </c>
      <c r="I44" s="161" t="str">
        <f aca="false">IFERROR(VLOOKUP(I$2,Rango_Admin_DailyPred,MATCH($F44,Rango_Admin_DailyPred_Primera,0),0),"-")</f>
        <v>Suecia-Túnez</v>
      </c>
      <c r="J44" s="161" t="str">
        <f aca="false">IFERROR(VLOOKUP(J$2,Rango_Admin_DailyPred,MATCH($F44,Rango_Admin_DailyPred_Primera,0),0),"-")</f>
        <v>Bélgica-Egipto</v>
      </c>
      <c r="K44" s="161" t="str">
        <f aca="false">IFERROR(VLOOKUP(K$2,Rango_Admin_DailyPred,MATCH($F44,Rango_Admin_DailyPred_Primera,0),0),"-")</f>
        <v>España-Cabo Verde</v>
      </c>
      <c r="L44" s="161" t="str">
        <f aca="false">IFERROR(VLOOKUP(L$2,Rango_Admin_DailyPred,MATCH($F44,Rango_Admin_DailyPred_Primera,0),0),"-")</f>
        <v>-</v>
      </c>
      <c r="M44" s="161" t="str">
        <f aca="false">IFERROR(VLOOKUP(M$2,Rango_Admin_DailyPred,MATCH($F44,Rango_Admin_DailyPred_Primera,0),0),"-")</f>
        <v>-</v>
      </c>
      <c r="N44" s="161" t="str">
        <f aca="false">IFERROR(VLOOKUP(N$2,Rango_Admin_DailyPred,MATCH($F44,Rango_Admin_DailyPred_Primera,0),0),"-")</f>
        <v>-</v>
      </c>
      <c r="O44" s="161" t="str">
        <f aca="false">IFERROR(VLOOKUP(O$2,Rango_Admin_DailyPred,MATCH($F44,Rango_Admin_DailyPred_Primera,0),0),"-")</f>
        <v>-</v>
      </c>
      <c r="P44" s="161" t="str">
        <f aca="false">IFERROR(VLOOKUP(P$2,Rango_Admin_DailyPred,MATCH($F44,Rango_Admin_DailyPred_Primera,0),0),"-")</f>
        <v>-</v>
      </c>
      <c r="Q44" s="161" t="str">
        <f aca="false">IFERROR(VLOOKUP(Q$2,Rango_Admin_DailyPred,MATCH($F44,Rango_Admin_DailyPred_Primera,0),0),"-")</f>
        <v>-</v>
      </c>
      <c r="R44" s="161" t="str">
        <f aca="false">IFERROR(VLOOKUP(R$2,Rango_Admin_DailyPred,MATCH($F44,Rango_Admin_DailyPred_Primera,0),0),"-")</f>
        <v>-</v>
      </c>
      <c r="S44" s="161" t="str">
        <f aca="false">IFERROR(VLOOKUP(S$2,Rango_Admin_DailyPred,MATCH($F44,Rango_Admin_DailyPred_Primera,0),0),"-")</f>
        <v>-</v>
      </c>
      <c r="T44" s="161" t="str">
        <f aca="false">IFERROR(VLOOKUP(T$2,Rango_Admin_DailyPred,MATCH($F44,Rango_Admin_DailyPred_Primera,0),0),"-")</f>
        <v>-</v>
      </c>
      <c r="U44" s="161" t="str">
        <f aca="false">IFERROR(VLOOKUP(U$2,Rango_Admin_DailyPred,MATCH($F44,Rango_Admin_DailyPred_Primera,0),0),"-")</f>
        <v>-</v>
      </c>
      <c r="V44" s="161" t="str">
        <f aca="false">IFERROR(VLOOKUP(V$2,Rango_Admin_DailyPred,MATCH($F44,Rango_Admin_DailyPred_Primera,0),0),"-")</f>
        <v>-</v>
      </c>
      <c r="W44" s="161" t="str">
        <f aca="false">IFERROR(VLOOKUP(W$2,Rango_Admin_DailyPred,MATCH($F44,Rango_Admin_DailyPred_Primera,0),0),"-")</f>
        <v>-</v>
      </c>
      <c r="X44" s="161" t="str">
        <f aca="false">IFERROR(VLOOKUP(X$2,Rango_Admin_DailyPred,MATCH($F44,Rango_Admin_DailyPred_Primera,0),0),"-")</f>
        <v>-</v>
      </c>
      <c r="Y44" s="161" t="str">
        <f aca="false">IFERROR(VLOOKUP(Y$2,Rango_Admin_DailyPred,MATCH($F44,Rango_Admin_DailyPred_Primera,0),0),"-")</f>
        <v>-</v>
      </c>
      <c r="Z44" s="161" t="str">
        <f aca="false">IFERROR(VLOOKUP(Z$2,Rango_Admin_DailyPred,MATCH($F44,Rango_Admin_DailyPred_Primera,0),0),"-")</f>
        <v>-</v>
      </c>
      <c r="AA44" s="161" t="str">
        <f aca="false">IFERROR(VLOOKUP(AA$2,Rango_Admin_DailyPred,MATCH($F44,Rango_Admin_DailyPred_Primera,0),0),"-")</f>
        <v>-</v>
      </c>
      <c r="AB44" s="161" t="str">
        <f aca="false">IFERROR(VLOOKUP(AB$2,Rango_Admin_DailyPred,MATCH($F44,Rango_Admin_DailyPred_Primera,0),0),"-")</f>
        <v>-</v>
      </c>
      <c r="AC44" s="161" t="str">
        <f aca="false">IFERROR(VLOOKUP(AC$2,Rango_Admin_DailyPred,MATCH($F44,Rango_Admin_DailyPred_Primera,0),0),"-")</f>
        <v>-</v>
      </c>
      <c r="AD44" s="161" t="str">
        <f aca="false">IFERROR(VLOOKUP(AD$2,Rango_Admin_DailyPred,MATCH($F44,Rango_Admin_DailyPred_Primera,0),0),"-")</f>
        <v>-</v>
      </c>
      <c r="AE44" s="161" t="str">
        <f aca="false">IFERROR(VLOOKUP(AE$2,Rango_Admin_DailyPred,MATCH($F44,Rango_Admin_DailyPred_Primera,0),0),"-")</f>
        <v>-</v>
      </c>
      <c r="AF44" s="161" t="str">
        <f aca="false">IFERROR(VLOOKUP(AF$2,Rango_Admin_DailyPred,MATCH($F44,Rango_Admin_DailyPred_Primera,0),0),"-")</f>
        <v>-</v>
      </c>
      <c r="AG44" s="161" t="str">
        <f aca="false">IFERROR(VLOOKUP(AG$2,Rango_Admin_DailyPred,MATCH($F44,Rango_Admin_DailyPred_Primera,0),0),"-")</f>
        <v>-</v>
      </c>
      <c r="AH44" s="161" t="str">
        <f aca="false">IFERROR(VLOOKUP(AH$2,Rango_Admin_DailyPred,MATCH($F44,Rango_Admin_DailyPred_Primera,0),0),"-")</f>
        <v>-</v>
      </c>
      <c r="AI44" s="161" t="str">
        <f aca="false">IFERROR(VLOOKUP(AI$2,Rango_Admin_DailyPred,MATCH($F44,Rango_Admin_DailyPred_Primera,0),0),"-")</f>
        <v>-</v>
      </c>
      <c r="AJ44" s="161" t="str">
        <f aca="false">IFERROR(VLOOKUP(AJ$2,Rango_Admin_DailyPred,MATCH($F44,Rango_Admin_DailyPred_Primera,0),0),"-")</f>
        <v>-</v>
      </c>
      <c r="AK44" s="161" t="str">
        <f aca="false">IFERROR(VLOOKUP(AK$2,Rango_Admin_DailyPred,MATCH($F44,Rango_Admin_DailyPred_Primera,0),0),"-")</f>
        <v>-</v>
      </c>
      <c r="AL44" s="161" t="str">
        <f aca="false">IFERROR(VLOOKUP(AL$2,Rango_Admin_DailyPred,MATCH($F44,Rango_Admin_DailyPred_Primera,0),0),"-")</f>
        <v>-</v>
      </c>
      <c r="AM44" s="243"/>
      <c r="AN44" s="243"/>
      <c r="AO44" s="243"/>
    </row>
    <row r="45" customFormat="false" ht="15" hidden="false" customHeight="false" outlineLevel="0" collapsed="false">
      <c r="E45" s="436"/>
      <c r="F45" s="475" t="str">
        <f aca="false" t="array" ref="F45:F45">IFERROR(INDEX(Rango_Admin_DailyPred_Primera,1,E45),"-")</f>
        <v>FASE DE GRUPOS</v>
      </c>
      <c r="G45" s="161" t="str">
        <f aca="false">IFERROR(VLOOKUP(G$2,Rango_Admin_DailyPred,MATCH($F45,Rango_Admin_DailyPred_Primera,0),0),"-")</f>
        <v>Costa de Marfil-Ecuador</v>
      </c>
      <c r="H45" s="161" t="str">
        <f aca="false">IFERROR(VLOOKUP(H$2,Rango_Admin_DailyPred,MATCH($F45,Rango_Admin_DailyPred_Primera,0),0),"-")</f>
        <v>Países Bajos-Japón</v>
      </c>
      <c r="I45" s="161" t="str">
        <f aca="false">IFERROR(VLOOKUP(I$2,Rango_Admin_DailyPred,MATCH($F45,Rango_Admin_DailyPred_Primera,0),0),"-")</f>
        <v>Suecia-Túnez</v>
      </c>
      <c r="J45" s="161" t="str">
        <f aca="false">IFERROR(VLOOKUP(J$2,Rango_Admin_DailyPred,MATCH($F45,Rango_Admin_DailyPred_Primera,0),0),"-")</f>
        <v>Bélgica-Egipto</v>
      </c>
      <c r="K45" s="161" t="str">
        <f aca="false">IFERROR(VLOOKUP(K$2,Rango_Admin_DailyPred,MATCH($F45,Rango_Admin_DailyPred_Primera,0),0),"-")</f>
        <v>España-Cabo Verde</v>
      </c>
      <c r="L45" s="161" t="str">
        <f aca="false">IFERROR(VLOOKUP(L$2,Rango_Admin_DailyPred,MATCH($F45,Rango_Admin_DailyPred_Primera,0),0),"-")</f>
        <v>-</v>
      </c>
      <c r="M45" s="161" t="str">
        <f aca="false">IFERROR(VLOOKUP(M$2,Rango_Admin_DailyPred,MATCH($F45,Rango_Admin_DailyPred_Primera,0),0),"-")</f>
        <v>-</v>
      </c>
      <c r="N45" s="161" t="str">
        <f aca="false">IFERROR(VLOOKUP(N$2,Rango_Admin_DailyPred,MATCH($F45,Rango_Admin_DailyPred_Primera,0),0),"-")</f>
        <v>-</v>
      </c>
      <c r="O45" s="161" t="str">
        <f aca="false">IFERROR(VLOOKUP(O$2,Rango_Admin_DailyPred,MATCH($F45,Rango_Admin_DailyPred_Primera,0),0),"-")</f>
        <v>-</v>
      </c>
      <c r="P45" s="161" t="str">
        <f aca="false">IFERROR(VLOOKUP(P$2,Rango_Admin_DailyPred,MATCH($F45,Rango_Admin_DailyPred_Primera,0),0),"-")</f>
        <v>-</v>
      </c>
      <c r="Q45" s="161" t="str">
        <f aca="false">IFERROR(VLOOKUP(Q$2,Rango_Admin_DailyPred,MATCH($F45,Rango_Admin_DailyPred_Primera,0),0),"-")</f>
        <v>-</v>
      </c>
      <c r="R45" s="161" t="str">
        <f aca="false">IFERROR(VLOOKUP(R$2,Rango_Admin_DailyPred,MATCH($F45,Rango_Admin_DailyPred_Primera,0),0),"-")</f>
        <v>-</v>
      </c>
      <c r="S45" s="161" t="str">
        <f aca="false">IFERROR(VLOOKUP(S$2,Rango_Admin_DailyPred,MATCH($F45,Rango_Admin_DailyPred_Primera,0),0),"-")</f>
        <v>-</v>
      </c>
      <c r="T45" s="161" t="str">
        <f aca="false">IFERROR(VLOOKUP(T$2,Rango_Admin_DailyPred,MATCH($F45,Rango_Admin_DailyPred_Primera,0),0),"-")</f>
        <v>-</v>
      </c>
      <c r="U45" s="161" t="str">
        <f aca="false">IFERROR(VLOOKUP(U$2,Rango_Admin_DailyPred,MATCH($F45,Rango_Admin_DailyPred_Primera,0),0),"-")</f>
        <v>-</v>
      </c>
      <c r="V45" s="161" t="str">
        <f aca="false">IFERROR(VLOOKUP(V$2,Rango_Admin_DailyPred,MATCH($F45,Rango_Admin_DailyPred_Primera,0),0),"-")</f>
        <v>-</v>
      </c>
      <c r="W45" s="161" t="str">
        <f aca="false">IFERROR(VLOOKUP(W$2,Rango_Admin_DailyPred,MATCH($F45,Rango_Admin_DailyPred_Primera,0),0),"-")</f>
        <v>-</v>
      </c>
      <c r="X45" s="161" t="str">
        <f aca="false">IFERROR(VLOOKUP(X$2,Rango_Admin_DailyPred,MATCH($F45,Rango_Admin_DailyPred_Primera,0),0),"-")</f>
        <v>-</v>
      </c>
      <c r="Y45" s="161" t="str">
        <f aca="false">IFERROR(VLOOKUP(Y$2,Rango_Admin_DailyPred,MATCH($F45,Rango_Admin_DailyPred_Primera,0),0),"-")</f>
        <v>-</v>
      </c>
      <c r="Z45" s="161" t="str">
        <f aca="false">IFERROR(VLOOKUP(Z$2,Rango_Admin_DailyPred,MATCH($F45,Rango_Admin_DailyPred_Primera,0),0),"-")</f>
        <v>-</v>
      </c>
      <c r="AA45" s="161" t="str">
        <f aca="false">IFERROR(VLOOKUP(AA$2,Rango_Admin_DailyPred,MATCH($F45,Rango_Admin_DailyPred_Primera,0),0),"-")</f>
        <v>-</v>
      </c>
      <c r="AB45" s="161" t="str">
        <f aca="false">IFERROR(VLOOKUP(AB$2,Rango_Admin_DailyPred,MATCH($F45,Rango_Admin_DailyPred_Primera,0),0),"-")</f>
        <v>-</v>
      </c>
      <c r="AC45" s="161" t="str">
        <f aca="false">IFERROR(VLOOKUP(AC$2,Rango_Admin_DailyPred,MATCH($F45,Rango_Admin_DailyPred_Primera,0),0),"-")</f>
        <v>-</v>
      </c>
      <c r="AD45" s="161" t="str">
        <f aca="false">IFERROR(VLOOKUP(AD$2,Rango_Admin_DailyPred,MATCH($F45,Rango_Admin_DailyPred_Primera,0),0),"-")</f>
        <v>-</v>
      </c>
      <c r="AE45" s="161" t="str">
        <f aca="false">IFERROR(VLOOKUP(AE$2,Rango_Admin_DailyPred,MATCH($F45,Rango_Admin_DailyPred_Primera,0),0),"-")</f>
        <v>-</v>
      </c>
      <c r="AF45" s="161" t="str">
        <f aca="false">IFERROR(VLOOKUP(AF$2,Rango_Admin_DailyPred,MATCH($F45,Rango_Admin_DailyPred_Primera,0),0),"-")</f>
        <v>-</v>
      </c>
      <c r="AG45" s="161" t="str">
        <f aca="false">IFERROR(VLOOKUP(AG$2,Rango_Admin_DailyPred,MATCH($F45,Rango_Admin_DailyPred_Primera,0),0),"-")</f>
        <v>-</v>
      </c>
      <c r="AH45" s="161" t="str">
        <f aca="false">IFERROR(VLOOKUP(AH$2,Rango_Admin_DailyPred,MATCH($F45,Rango_Admin_DailyPred_Primera,0),0),"-")</f>
        <v>-</v>
      </c>
      <c r="AI45" s="161" t="str">
        <f aca="false">IFERROR(VLOOKUP(AI$2,Rango_Admin_DailyPred,MATCH($F45,Rango_Admin_DailyPred_Primera,0),0),"-")</f>
        <v>-</v>
      </c>
      <c r="AJ45" s="161" t="str">
        <f aca="false">IFERROR(VLOOKUP(AJ$2,Rango_Admin_DailyPred,MATCH($F45,Rango_Admin_DailyPred_Primera,0),0),"-")</f>
        <v>-</v>
      </c>
      <c r="AK45" s="161" t="str">
        <f aca="false">IFERROR(VLOOKUP(AK$2,Rango_Admin_DailyPred,MATCH($F45,Rango_Admin_DailyPred_Primera,0),0),"-")</f>
        <v>-</v>
      </c>
      <c r="AL45" s="161" t="str">
        <f aca="false">IFERROR(VLOOKUP(AL$2,Rango_Admin_DailyPred,MATCH($F45,Rango_Admin_DailyPred_Primera,0),0),"-")</f>
        <v>-</v>
      </c>
      <c r="AM45" s="243"/>
      <c r="AN45" s="243"/>
      <c r="AO45" s="243"/>
    </row>
    <row r="46" customFormat="false" ht="15" hidden="false" customHeight="false" outlineLevel="0" collapsed="false">
      <c r="E46" s="436"/>
      <c r="F46" s="475" t="str">
        <f aca="false" t="array" ref="F46:F46">IFERROR(INDEX(Rango_Admin_DailyPred_Primera,1,E46),"-")</f>
        <v>FASE DE GRUPOS</v>
      </c>
      <c r="G46" s="161" t="str">
        <f aca="false">IFERROR(VLOOKUP(G$2,Rango_Admin_DailyPred,MATCH($F46,Rango_Admin_DailyPred_Primera,0),0),"-")</f>
        <v>Costa de Marfil-Ecuador</v>
      </c>
      <c r="H46" s="161" t="str">
        <f aca="false">IFERROR(VLOOKUP(H$2,Rango_Admin_DailyPred,MATCH($F46,Rango_Admin_DailyPred_Primera,0),0),"-")</f>
        <v>Países Bajos-Japón</v>
      </c>
      <c r="I46" s="161" t="str">
        <f aca="false">IFERROR(VLOOKUP(I$2,Rango_Admin_DailyPred,MATCH($F46,Rango_Admin_DailyPred_Primera,0),0),"-")</f>
        <v>Suecia-Túnez</v>
      </c>
      <c r="J46" s="161" t="str">
        <f aca="false">IFERROR(VLOOKUP(J$2,Rango_Admin_DailyPred,MATCH($F46,Rango_Admin_DailyPred_Primera,0),0),"-")</f>
        <v>Bélgica-Egipto</v>
      </c>
      <c r="K46" s="161" t="str">
        <f aca="false">IFERROR(VLOOKUP(K$2,Rango_Admin_DailyPred,MATCH($F46,Rango_Admin_DailyPred_Primera,0),0),"-")</f>
        <v>España-Cabo Verde</v>
      </c>
      <c r="L46" s="161" t="str">
        <f aca="false">IFERROR(VLOOKUP(L$2,Rango_Admin_DailyPred,MATCH($F46,Rango_Admin_DailyPred_Primera,0),0),"-")</f>
        <v>-</v>
      </c>
      <c r="M46" s="161" t="str">
        <f aca="false">IFERROR(VLOOKUP(M$2,Rango_Admin_DailyPred,MATCH($F46,Rango_Admin_DailyPred_Primera,0),0),"-")</f>
        <v>-</v>
      </c>
      <c r="N46" s="161" t="str">
        <f aca="false">IFERROR(VLOOKUP(N$2,Rango_Admin_DailyPred,MATCH($F46,Rango_Admin_DailyPred_Primera,0),0),"-")</f>
        <v>-</v>
      </c>
      <c r="O46" s="161" t="str">
        <f aca="false">IFERROR(VLOOKUP(O$2,Rango_Admin_DailyPred,MATCH($F46,Rango_Admin_DailyPred_Primera,0),0),"-")</f>
        <v>-</v>
      </c>
      <c r="P46" s="161" t="str">
        <f aca="false">IFERROR(VLOOKUP(P$2,Rango_Admin_DailyPred,MATCH($F46,Rango_Admin_DailyPred_Primera,0),0),"-")</f>
        <v>-</v>
      </c>
      <c r="Q46" s="161" t="str">
        <f aca="false">IFERROR(VLOOKUP(Q$2,Rango_Admin_DailyPred,MATCH($F46,Rango_Admin_DailyPred_Primera,0),0),"-")</f>
        <v>-</v>
      </c>
      <c r="R46" s="161" t="str">
        <f aca="false">IFERROR(VLOOKUP(R$2,Rango_Admin_DailyPred,MATCH($F46,Rango_Admin_DailyPred_Primera,0),0),"-")</f>
        <v>-</v>
      </c>
      <c r="S46" s="161" t="str">
        <f aca="false">IFERROR(VLOOKUP(S$2,Rango_Admin_DailyPred,MATCH($F46,Rango_Admin_DailyPred_Primera,0),0),"-")</f>
        <v>-</v>
      </c>
      <c r="T46" s="161" t="str">
        <f aca="false">IFERROR(VLOOKUP(T$2,Rango_Admin_DailyPred,MATCH($F46,Rango_Admin_DailyPred_Primera,0),0),"-")</f>
        <v>-</v>
      </c>
      <c r="U46" s="161" t="str">
        <f aca="false">IFERROR(VLOOKUP(U$2,Rango_Admin_DailyPred,MATCH($F46,Rango_Admin_DailyPred_Primera,0),0),"-")</f>
        <v>-</v>
      </c>
      <c r="V46" s="161" t="str">
        <f aca="false">IFERROR(VLOOKUP(V$2,Rango_Admin_DailyPred,MATCH($F46,Rango_Admin_DailyPred_Primera,0),0),"-")</f>
        <v>-</v>
      </c>
      <c r="W46" s="161" t="str">
        <f aca="false">IFERROR(VLOOKUP(W$2,Rango_Admin_DailyPred,MATCH($F46,Rango_Admin_DailyPred_Primera,0),0),"-")</f>
        <v>-</v>
      </c>
      <c r="X46" s="161" t="str">
        <f aca="false">IFERROR(VLOOKUP(X$2,Rango_Admin_DailyPred,MATCH($F46,Rango_Admin_DailyPred_Primera,0),0),"-")</f>
        <v>-</v>
      </c>
      <c r="Y46" s="161" t="str">
        <f aca="false">IFERROR(VLOOKUP(Y$2,Rango_Admin_DailyPred,MATCH($F46,Rango_Admin_DailyPred_Primera,0),0),"-")</f>
        <v>-</v>
      </c>
      <c r="Z46" s="161" t="str">
        <f aca="false">IFERROR(VLOOKUP(Z$2,Rango_Admin_DailyPred,MATCH($F46,Rango_Admin_DailyPred_Primera,0),0),"-")</f>
        <v>-</v>
      </c>
      <c r="AA46" s="161" t="str">
        <f aca="false">IFERROR(VLOOKUP(AA$2,Rango_Admin_DailyPred,MATCH($F46,Rango_Admin_DailyPred_Primera,0),0),"-")</f>
        <v>-</v>
      </c>
      <c r="AB46" s="161" t="str">
        <f aca="false">IFERROR(VLOOKUP(AB$2,Rango_Admin_DailyPred,MATCH($F46,Rango_Admin_DailyPred_Primera,0),0),"-")</f>
        <v>-</v>
      </c>
      <c r="AC46" s="161" t="str">
        <f aca="false">IFERROR(VLOOKUP(AC$2,Rango_Admin_DailyPred,MATCH($F46,Rango_Admin_DailyPred_Primera,0),0),"-")</f>
        <v>-</v>
      </c>
      <c r="AD46" s="161" t="str">
        <f aca="false">IFERROR(VLOOKUP(AD$2,Rango_Admin_DailyPred,MATCH($F46,Rango_Admin_DailyPred_Primera,0),0),"-")</f>
        <v>-</v>
      </c>
      <c r="AE46" s="161" t="str">
        <f aca="false">IFERROR(VLOOKUP(AE$2,Rango_Admin_DailyPred,MATCH($F46,Rango_Admin_DailyPred_Primera,0),0),"-")</f>
        <v>-</v>
      </c>
      <c r="AF46" s="161" t="str">
        <f aca="false">IFERROR(VLOOKUP(AF$2,Rango_Admin_DailyPred,MATCH($F46,Rango_Admin_DailyPred_Primera,0),0),"-")</f>
        <v>-</v>
      </c>
      <c r="AG46" s="161" t="str">
        <f aca="false">IFERROR(VLOOKUP(AG$2,Rango_Admin_DailyPred,MATCH($F46,Rango_Admin_DailyPred_Primera,0),0),"-")</f>
        <v>-</v>
      </c>
      <c r="AH46" s="161" t="str">
        <f aca="false">IFERROR(VLOOKUP(AH$2,Rango_Admin_DailyPred,MATCH($F46,Rango_Admin_DailyPred_Primera,0),0),"-")</f>
        <v>-</v>
      </c>
      <c r="AI46" s="161" t="str">
        <f aca="false">IFERROR(VLOOKUP(AI$2,Rango_Admin_DailyPred,MATCH($F46,Rango_Admin_DailyPred_Primera,0),0),"-")</f>
        <v>-</v>
      </c>
      <c r="AJ46" s="161" t="str">
        <f aca="false">IFERROR(VLOOKUP(AJ$2,Rango_Admin_DailyPred,MATCH($F46,Rango_Admin_DailyPred_Primera,0),0),"-")</f>
        <v>-</v>
      </c>
      <c r="AK46" s="161" t="str">
        <f aca="false">IFERROR(VLOOKUP(AK$2,Rango_Admin_DailyPred,MATCH($F46,Rango_Admin_DailyPred_Primera,0),0),"-")</f>
        <v>-</v>
      </c>
      <c r="AL46" s="161" t="str">
        <f aca="false">IFERROR(VLOOKUP(AL$2,Rango_Admin_DailyPred,MATCH($F46,Rango_Admin_DailyPred_Primera,0),0),"-")</f>
        <v>-</v>
      </c>
      <c r="AM46" s="243"/>
      <c r="AN46" s="243"/>
      <c r="AO46" s="243"/>
    </row>
    <row r="47" customFormat="false" ht="15" hidden="false" customHeight="false" outlineLevel="0" collapsed="false">
      <c r="E47" s="436"/>
      <c r="F47" s="475" t="str">
        <f aca="false" t="array" ref="F47:F47">IFERROR(INDEX(Rango_Admin_DailyPred_Primera,1,E47),"-")</f>
        <v>FASE DE GRUPOS</v>
      </c>
      <c r="G47" s="161" t="str">
        <f aca="false">IFERROR(VLOOKUP(G$2,Rango_Admin_DailyPred,MATCH($F47,Rango_Admin_DailyPred_Primera,0),0),"-")</f>
        <v>Costa de Marfil-Ecuador</v>
      </c>
      <c r="H47" s="161" t="str">
        <f aca="false">IFERROR(VLOOKUP(H$2,Rango_Admin_DailyPred,MATCH($F47,Rango_Admin_DailyPred_Primera,0),0),"-")</f>
        <v>Países Bajos-Japón</v>
      </c>
      <c r="I47" s="161" t="str">
        <f aca="false">IFERROR(VLOOKUP(I$2,Rango_Admin_DailyPred,MATCH($F47,Rango_Admin_DailyPred_Primera,0),0),"-")</f>
        <v>Suecia-Túnez</v>
      </c>
      <c r="J47" s="161" t="str">
        <f aca="false">IFERROR(VLOOKUP(J$2,Rango_Admin_DailyPred,MATCH($F47,Rango_Admin_DailyPred_Primera,0),0),"-")</f>
        <v>Bélgica-Egipto</v>
      </c>
      <c r="K47" s="161" t="str">
        <f aca="false">IFERROR(VLOOKUP(K$2,Rango_Admin_DailyPred,MATCH($F47,Rango_Admin_DailyPred_Primera,0),0),"-")</f>
        <v>España-Cabo Verde</v>
      </c>
      <c r="L47" s="161" t="str">
        <f aca="false">IFERROR(VLOOKUP(L$2,Rango_Admin_DailyPred,MATCH($F47,Rango_Admin_DailyPred_Primera,0),0),"-")</f>
        <v>-</v>
      </c>
      <c r="M47" s="161" t="str">
        <f aca="false">IFERROR(VLOOKUP(M$2,Rango_Admin_DailyPred,MATCH($F47,Rango_Admin_DailyPred_Primera,0),0),"-")</f>
        <v>-</v>
      </c>
      <c r="N47" s="161" t="str">
        <f aca="false">IFERROR(VLOOKUP(N$2,Rango_Admin_DailyPred,MATCH($F47,Rango_Admin_DailyPred_Primera,0),0),"-")</f>
        <v>-</v>
      </c>
      <c r="O47" s="161" t="str">
        <f aca="false">IFERROR(VLOOKUP(O$2,Rango_Admin_DailyPred,MATCH($F47,Rango_Admin_DailyPred_Primera,0),0),"-")</f>
        <v>-</v>
      </c>
      <c r="P47" s="161" t="str">
        <f aca="false">IFERROR(VLOOKUP(P$2,Rango_Admin_DailyPred,MATCH($F47,Rango_Admin_DailyPred_Primera,0),0),"-")</f>
        <v>-</v>
      </c>
      <c r="Q47" s="161" t="str">
        <f aca="false">IFERROR(VLOOKUP(Q$2,Rango_Admin_DailyPred,MATCH($F47,Rango_Admin_DailyPred_Primera,0),0),"-")</f>
        <v>-</v>
      </c>
      <c r="R47" s="161" t="str">
        <f aca="false">IFERROR(VLOOKUP(R$2,Rango_Admin_DailyPred,MATCH($F47,Rango_Admin_DailyPred_Primera,0),0),"-")</f>
        <v>-</v>
      </c>
      <c r="S47" s="161" t="str">
        <f aca="false">IFERROR(VLOOKUP(S$2,Rango_Admin_DailyPred,MATCH($F47,Rango_Admin_DailyPred_Primera,0),0),"-")</f>
        <v>-</v>
      </c>
      <c r="T47" s="161" t="str">
        <f aca="false">IFERROR(VLOOKUP(T$2,Rango_Admin_DailyPred,MATCH($F47,Rango_Admin_DailyPred_Primera,0),0),"-")</f>
        <v>-</v>
      </c>
      <c r="U47" s="161" t="str">
        <f aca="false">IFERROR(VLOOKUP(U$2,Rango_Admin_DailyPred,MATCH($F47,Rango_Admin_DailyPred_Primera,0),0),"-")</f>
        <v>-</v>
      </c>
      <c r="V47" s="161" t="str">
        <f aca="false">IFERROR(VLOOKUP(V$2,Rango_Admin_DailyPred,MATCH($F47,Rango_Admin_DailyPred_Primera,0),0),"-")</f>
        <v>-</v>
      </c>
      <c r="W47" s="161" t="str">
        <f aca="false">IFERROR(VLOOKUP(W$2,Rango_Admin_DailyPred,MATCH($F47,Rango_Admin_DailyPred_Primera,0),0),"-")</f>
        <v>-</v>
      </c>
      <c r="X47" s="161" t="str">
        <f aca="false">IFERROR(VLOOKUP(X$2,Rango_Admin_DailyPred,MATCH($F47,Rango_Admin_DailyPred_Primera,0),0),"-")</f>
        <v>-</v>
      </c>
      <c r="Y47" s="161" t="str">
        <f aca="false">IFERROR(VLOOKUP(Y$2,Rango_Admin_DailyPred,MATCH($F47,Rango_Admin_DailyPred_Primera,0),0),"-")</f>
        <v>-</v>
      </c>
      <c r="Z47" s="161" t="str">
        <f aca="false">IFERROR(VLOOKUP(Z$2,Rango_Admin_DailyPred,MATCH($F47,Rango_Admin_DailyPred_Primera,0),0),"-")</f>
        <v>-</v>
      </c>
      <c r="AA47" s="161" t="str">
        <f aca="false">IFERROR(VLOOKUP(AA$2,Rango_Admin_DailyPred,MATCH($F47,Rango_Admin_DailyPred_Primera,0),0),"-")</f>
        <v>-</v>
      </c>
      <c r="AB47" s="161" t="str">
        <f aca="false">IFERROR(VLOOKUP(AB$2,Rango_Admin_DailyPred,MATCH($F47,Rango_Admin_DailyPred_Primera,0),0),"-")</f>
        <v>-</v>
      </c>
      <c r="AC47" s="161" t="str">
        <f aca="false">IFERROR(VLOOKUP(AC$2,Rango_Admin_DailyPred,MATCH($F47,Rango_Admin_DailyPred_Primera,0),0),"-")</f>
        <v>-</v>
      </c>
      <c r="AD47" s="161" t="str">
        <f aca="false">IFERROR(VLOOKUP(AD$2,Rango_Admin_DailyPred,MATCH($F47,Rango_Admin_DailyPred_Primera,0),0),"-")</f>
        <v>-</v>
      </c>
      <c r="AE47" s="161" t="str">
        <f aca="false">IFERROR(VLOOKUP(AE$2,Rango_Admin_DailyPred,MATCH($F47,Rango_Admin_DailyPred_Primera,0),0),"-")</f>
        <v>-</v>
      </c>
      <c r="AF47" s="161" t="str">
        <f aca="false">IFERROR(VLOOKUP(AF$2,Rango_Admin_DailyPred,MATCH($F47,Rango_Admin_DailyPred_Primera,0),0),"-")</f>
        <v>-</v>
      </c>
      <c r="AG47" s="161" t="str">
        <f aca="false">IFERROR(VLOOKUP(AG$2,Rango_Admin_DailyPred,MATCH($F47,Rango_Admin_DailyPred_Primera,0),0),"-")</f>
        <v>-</v>
      </c>
      <c r="AH47" s="161" t="str">
        <f aca="false">IFERROR(VLOOKUP(AH$2,Rango_Admin_DailyPred,MATCH($F47,Rango_Admin_DailyPred_Primera,0),0),"-")</f>
        <v>-</v>
      </c>
      <c r="AI47" s="161" t="str">
        <f aca="false">IFERROR(VLOOKUP(AI$2,Rango_Admin_DailyPred,MATCH($F47,Rango_Admin_DailyPred_Primera,0),0),"-")</f>
        <v>-</v>
      </c>
      <c r="AJ47" s="161" t="str">
        <f aca="false">IFERROR(VLOOKUP(AJ$2,Rango_Admin_DailyPred,MATCH($F47,Rango_Admin_DailyPred_Primera,0),0),"-")</f>
        <v>-</v>
      </c>
      <c r="AK47" s="161" t="str">
        <f aca="false">IFERROR(VLOOKUP(AK$2,Rango_Admin_DailyPred,MATCH($F47,Rango_Admin_DailyPred_Primera,0),0),"-")</f>
        <v>-</v>
      </c>
      <c r="AL47" s="161" t="str">
        <f aca="false">IFERROR(VLOOKUP(AL$2,Rango_Admin_DailyPred,MATCH($F47,Rango_Admin_DailyPred_Primera,0),0),"-")</f>
        <v>-</v>
      </c>
      <c r="AM47" s="243"/>
      <c r="AN47" s="243"/>
      <c r="AO47" s="243"/>
    </row>
  </sheetData>
  <dataValidations count="1">
    <dataValidation allowBlank="true" errorStyle="stop" operator="between" showDropDown="false" showErrorMessage="true" showInputMessage="true" sqref="H1" type="list">
      <formula1>Lista_fechas_rondas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expression" priority="2" id="{A3A4C2BF-2392-4F3B-9F7A-20217F847919}">
            <xm:f>AND((INDEX(ADMIN!$5:$5,1,ADMIN!$D$5*3+18)&gt;=ROW()-3),MOD(ROW(),2)=0)</xm:f>
            <x14:dxf>
              <font>
                <color rgb="FF1B4066"/>
              </font>
              <fill>
                <patternFill>
                  <bgColor theme="0" tint="-0.15"/>
                </patternFill>
              </fill>
            </x14:dxf>
          </x14:cfRule>
          <x14:cfRule type="expression" priority="3" id="{8DED1262-3C20-41C4-A970-19792478B5E3}">
            <xm:f>AND((INDEX(ADMIN!$5:$5,1,ADMIN!$D$5*3+18)&gt;=ROW()-3),MOD(ROW(),2)=1)</xm:f>
            <x14:dxf>
              <font>
                <color rgb="FF1B4066"/>
              </font>
              <fill>
                <patternFill>
                  <bgColor theme="0"/>
                </patternFill>
              </fill>
            </x14:dxf>
          </x14:cfRule>
          <xm:sqref>F4:AL47</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 activeCellId="0" sqref="I1"/>
    </sheetView>
  </sheetViews>
  <sheetFormatPr defaultColWidth="10.859375" defaultRowHeight="15" customHeight="true" zeroHeight="false" outlineLevelRow="0" outlineLevelCol="0"/>
  <cols>
    <col collapsed="false" customWidth="true" hidden="false" outlineLevel="0" max="1" min="1" style="29" width="23.57"/>
    <col collapsed="false" customWidth="true" hidden="false" outlineLevel="0" max="2" min="2" style="29" width="22.57"/>
    <col collapsed="false" customWidth="true" hidden="false" outlineLevel="0" max="3" min="3" style="29" width="13.29"/>
    <col collapsed="false" customWidth="true" hidden="false" outlineLevel="0" max="4" min="4" style="319" width="13.29"/>
    <col collapsed="false" customWidth="true" hidden="false" outlineLevel="0" max="5" min="5" style="37" width="4.14"/>
    <col collapsed="false" customWidth="true" hidden="false" outlineLevel="0" max="6" min="6" style="37" width="24.71"/>
    <col collapsed="false" customWidth="true" hidden="false" outlineLevel="0" max="39" min="7" style="37" width="25.85"/>
    <col collapsed="false" customWidth="false" hidden="false" outlineLevel="0" max="40" min="40" style="37" width="10.85"/>
    <col collapsed="false" customWidth="false" hidden="true" outlineLevel="0" max="16384" min="41" style="37" width="10.85"/>
  </cols>
  <sheetData>
    <row r="1" customFormat="false" ht="39.75" hidden="false" customHeight="true" outlineLevel="0" collapsed="false">
      <c r="D1" s="247"/>
      <c r="E1" s="247"/>
      <c r="F1" s="247"/>
      <c r="G1" s="247"/>
      <c r="H1" s="477" t="str">
        <f aca="false">Idiomas!D496</f>
        <v>Dia seleccionado en "Daily Prediction"</v>
      </c>
      <c r="I1" s="478" t="n">
        <f aca="false">DailyPrediction!H1</f>
        <v>46188</v>
      </c>
      <c r="J1" s="243"/>
      <c r="K1" s="84" t="n">
        <f aca="false">VLOOKUP($I$1,Equipos!$Q$2:$R$37,2,0)</f>
        <v>5</v>
      </c>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row>
    <row r="2" customFormat="false" ht="15" hidden="true" customHeight="false" outlineLevel="0" collapsed="false">
      <c r="D2" s="84"/>
      <c r="E2" s="243"/>
      <c r="F2" s="84"/>
      <c r="G2" s="84"/>
      <c r="H2" s="84" t="str">
        <f aca="false" t="array" ref="H2:AM2">TRANSPOSE($A$4:$A$35)</f>
        <v>Costa de Marfil-Ecuador</v>
      </c>
      <c r="I2" s="84" t="str">
        <v>Países Bajos-Japón</v>
      </c>
      <c r="J2" s="84" t="str">
        <v>Suecia-Túnez</v>
      </c>
      <c r="K2" s="84" t="str">
        <v>Bélgica-Egipto</v>
      </c>
      <c r="L2" s="84" t="str">
        <v>España-Cabo Verde</v>
      </c>
      <c r="M2" s="84" t="str">
        <v/>
      </c>
      <c r="N2" s="84" t="str">
        <v/>
      </c>
      <c r="O2" s="84" t="str">
        <v/>
      </c>
      <c r="P2" s="84" t="str">
        <v/>
      </c>
      <c r="Q2" s="84" t="str">
        <v/>
      </c>
      <c r="R2" s="84" t="str">
        <v/>
      </c>
      <c r="S2" s="84" t="str">
        <v/>
      </c>
      <c r="T2" s="84" t="str">
        <v/>
      </c>
      <c r="U2" s="84" t="str">
        <v/>
      </c>
      <c r="V2" s="84" t="str">
        <v/>
      </c>
      <c r="W2" s="84" t="str">
        <v/>
      </c>
      <c r="X2" s="84" t="str">
        <v/>
      </c>
      <c r="Y2" s="84" t="str">
        <v/>
      </c>
      <c r="Z2" s="84" t="str">
        <v/>
      </c>
      <c r="AA2" s="84" t="str">
        <v/>
      </c>
      <c r="AB2" s="84" t="str">
        <v/>
      </c>
      <c r="AC2" s="84" t="str">
        <v/>
      </c>
      <c r="AD2" s="84" t="str">
        <v/>
      </c>
      <c r="AE2" s="84" t="str">
        <v/>
      </c>
      <c r="AF2" s="84" t="str">
        <v/>
      </c>
      <c r="AG2" s="84" t="str">
        <v/>
      </c>
      <c r="AH2" s="84" t="str">
        <v/>
      </c>
      <c r="AI2" s="84" t="str">
        <v/>
      </c>
      <c r="AJ2" s="84" t="str">
        <v/>
      </c>
      <c r="AK2" s="84" t="str">
        <v/>
      </c>
      <c r="AL2" s="84" t="str">
        <v/>
      </c>
      <c r="AM2" s="84" t="str">
        <v/>
      </c>
      <c r="AN2" s="243"/>
    </row>
    <row r="3" customFormat="false" ht="49.5" hidden="false" customHeight="true" outlineLevel="0" collapsed="false">
      <c r="D3" s="84"/>
      <c r="E3" s="473" t="str">
        <f aca="false">Idiomas!D479</f>
        <v>Pos</v>
      </c>
      <c r="F3" s="473" t="str">
        <f aca="false">Idiomas!D480</f>
        <v>Nombre</v>
      </c>
      <c r="G3" s="473" t="str">
        <f aca="false">Idiomas!D481</f>
        <v>Puntos Día / Eliminatoria</v>
      </c>
      <c r="H3" s="473" t="str">
        <f aca="false" t="array" ref="H3:AM3">TRANSPOSE($B$4:$B$35)</f>
        <v>Costa de Marfil-Ecuador
 (1|1-0)</v>
      </c>
      <c r="I3" s="473" t="str">
        <v>Países Bajos-Japón
 (X|2-2)</v>
      </c>
      <c r="J3" s="473" t="str">
        <v>Suecia-Túnez
 (1|5-1)</v>
      </c>
      <c r="K3" s="473" t="str">
        <v>Bélgica-Egipto
 (-)</v>
      </c>
      <c r="L3" s="473" t="str">
        <v>España-Cabo Verde
 (-)</v>
      </c>
      <c r="M3" s="473" t="str">
        <v/>
      </c>
      <c r="N3" s="473" t="str">
        <v/>
      </c>
      <c r="O3" s="473" t="str">
        <v/>
      </c>
      <c r="P3" s="473" t="str">
        <v/>
      </c>
      <c r="Q3" s="473" t="str">
        <v/>
      </c>
      <c r="R3" s="473" t="str">
        <v/>
      </c>
      <c r="S3" s="473" t="str">
        <v/>
      </c>
      <c r="T3" s="473" t="str">
        <v/>
      </c>
      <c r="U3" s="473" t="str">
        <v/>
      </c>
      <c r="V3" s="473" t="str">
        <v/>
      </c>
      <c r="W3" s="473" t="str">
        <v/>
      </c>
      <c r="X3" s="473" t="str">
        <v/>
      </c>
      <c r="Y3" s="473" t="str">
        <v/>
      </c>
      <c r="Z3" s="473" t="str">
        <v/>
      </c>
      <c r="AA3" s="473" t="str">
        <v/>
      </c>
      <c r="AB3" s="473" t="str">
        <v/>
      </c>
      <c r="AC3" s="473" t="str">
        <v/>
      </c>
      <c r="AD3" s="473" t="str">
        <v/>
      </c>
      <c r="AE3" s="473" t="str">
        <v/>
      </c>
      <c r="AF3" s="473" t="str">
        <v/>
      </c>
      <c r="AG3" s="473" t="str">
        <v/>
      </c>
      <c r="AH3" s="473" t="str">
        <v/>
      </c>
      <c r="AI3" s="473" t="str">
        <v/>
      </c>
      <c r="AJ3" s="473" t="str">
        <v/>
      </c>
      <c r="AK3" s="473" t="str">
        <v/>
      </c>
      <c r="AL3" s="473" t="str">
        <v/>
      </c>
      <c r="AM3" s="473" t="str">
        <v/>
      </c>
      <c r="AN3" s="243"/>
    </row>
    <row r="4" customFormat="false" ht="23.85" hidden="false" customHeight="false" outlineLevel="0" collapsed="false">
      <c r="A4" s="29" t="str">
        <f aca="false" t="array" ref="A4:A4">IFERROR(INDEX(ADMIN!$K$6:$K$258,SMALL(IF(ADMIN!$G$6:$G$258=$K$1,ROW(ADMIN!$G$6:$G$258)-ROW(ADMIN!$G$6)+1),ROWS($A$1:A1))),"")</f>
        <v>Costa de Marfil-Ecuador</v>
      </c>
      <c r="B4" s="29" t="str">
        <f aca="false" t="array" ref="B4:B4">IFERROR(IFERROR(INDEX(ADMIN!$K$6:$K$258,SMALL(IF($K$1=ADMIN!$G$6:$G$258,ROW(ADMIN!$K$6:$K$258)-MIN(ROW(ADMIN!$G$6:$G$258))+1,""),ROW()-3)),"")&amp;CHAR(10)&amp;IF(INDEX(ADMIN!$M$6:$M$258,SMALL(IF($K$1=ADMIN!$G$6:$G$258,ROW(ADMIN!$M$6:$M$258)-MIN(ROW(ADMIN!$G$6:$G$258))+1,""),ROW()-3))="0|-",""," ("&amp;INDEX(ADMIN!$M$6:$M$258,SMALL(IF($K$1=ADMIN!$G$6:$G$258,ROW(ADMIN!$M$6:$M$258)-MIN(ROW(ADMIN!$G$6:$G$258))+1,""),ROW()-3))&amp;")"),"")</f>
        <v>Costa de Marfil-Ecuador
 (1|1-0)</v>
      </c>
      <c r="C4" s="29" t="n">
        <v>1</v>
      </c>
      <c r="D4" s="462"/>
      <c r="E4" s="479" t="n">
        <f aca="false">IFERROR(HLOOKUP(C4,Rango_Admin_DailyClas,3,FALSE()),"-")</f>
        <v>1</v>
      </c>
      <c r="F4" s="480" t="str">
        <f aca="false">IFERROR(HLOOKUP(C4,Rango_Admin_DailyClas,5,FALSE()),"-")</f>
        <v>GANEKO</v>
      </c>
      <c r="G4" s="50" t="n">
        <f aca="false">IFERROR(HLOOKUP(C4,Rango_Admin_DailyClas,4,FALSE()),"-")</f>
        <v>22</v>
      </c>
      <c r="H4" s="161" t="n">
        <f aca="false">IFERROR(VLOOKUP(H$2,Rango_Admin_DailyPred,MATCH($F4,Rango_Admin_DailyPred_Primera,0)+1,0),"-")</f>
        <v>0</v>
      </c>
      <c r="I4" s="161" t="n">
        <f aca="false">IFERROR(VLOOKUP(I$2,Rango_Admin_DailyPred,MATCH($F4,Rango_Admin_DailyPred_Primera,0)+1,0),"-")</f>
        <v>17</v>
      </c>
      <c r="J4" s="476" t="n">
        <f aca="false">IFERROR(VLOOKUP(J$2,Rango_Admin_DailyPred,MATCH($F4,Rango_Admin_DailyPred_Primera,0)+1,0),"-")</f>
        <v>5</v>
      </c>
      <c r="K4" s="476" t="n">
        <f aca="false">IFERROR(VLOOKUP(K$2,Rango_Admin_DailyPred,MATCH($F4,Rango_Admin_DailyPred_Primera,0)+1,0),"-")</f>
        <v>0</v>
      </c>
      <c r="L4" s="476" t="n">
        <f aca="false">IFERROR(VLOOKUP(L$2,Rango_Admin_DailyPred,MATCH($F4,Rango_Admin_DailyPred_Primera,0)+1,0),"-")</f>
        <v>0</v>
      </c>
      <c r="M4" s="161" t="str">
        <f aca="false">IFERROR(VLOOKUP(M$2,Rango_Admin_DailyPred,MATCH($F4,Rango_Admin_DailyPred_Primera,0)+1,0),"-")</f>
        <v>-</v>
      </c>
      <c r="N4" s="161" t="str">
        <f aca="false">IFERROR(VLOOKUP(N$2,Rango_Admin_DailyPred,MATCH($F4,Rango_Admin_DailyPred_Primera,0)+1,0),"-")</f>
        <v>-</v>
      </c>
      <c r="O4" s="161" t="str">
        <f aca="false">IFERROR(VLOOKUP(O$2,Rango_Admin_DailyPred,MATCH($F4,Rango_Admin_DailyPred_Primera,0)+1,0),"-")</f>
        <v>-</v>
      </c>
      <c r="P4" s="161" t="str">
        <f aca="false">IFERROR(VLOOKUP(P$2,Rango_Admin_DailyPred,MATCH($F4,Rango_Admin_DailyPred_Primera,0)+1,0),"-")</f>
        <v>-</v>
      </c>
      <c r="Q4" s="161" t="str">
        <f aca="false">IFERROR(VLOOKUP(Q$2,Rango_Admin_DailyPred,MATCH($F4,Rango_Admin_DailyPred_Primera,0)+1,0),"-")</f>
        <v>-</v>
      </c>
      <c r="R4" s="161" t="str">
        <f aca="false">IFERROR(VLOOKUP(R$2,Rango_Admin_DailyPred,MATCH($F4,Rango_Admin_DailyPred_Primera,0)+1,0),"-")</f>
        <v>-</v>
      </c>
      <c r="S4" s="161" t="str">
        <f aca="false">IFERROR(VLOOKUP(S$2,Rango_Admin_DailyPred,MATCH($F4,Rango_Admin_DailyPred_Primera,0)+1,0),"-")</f>
        <v>-</v>
      </c>
      <c r="T4" s="161" t="str">
        <f aca="false">IFERROR(VLOOKUP(T$2,Rango_Admin_DailyPred,MATCH($F4,Rango_Admin_DailyPred_Primera,0)+1,0),"-")</f>
        <v>-</v>
      </c>
      <c r="U4" s="161" t="str">
        <f aca="false">IFERROR(VLOOKUP(U$2,Rango_Admin_DailyPred,MATCH($F4,Rango_Admin_DailyPred_Primera,0)+1,0),"-")</f>
        <v>-</v>
      </c>
      <c r="V4" s="161" t="str">
        <f aca="false">IFERROR(VLOOKUP(V$2,Rango_Admin_DailyPred,MATCH($F4,Rango_Admin_DailyPred_Primera,0)+1,0),"-")</f>
        <v>-</v>
      </c>
      <c r="W4" s="161" t="str">
        <f aca="false">IFERROR(VLOOKUP(W$2,Rango_Admin_DailyPred,MATCH($F4,Rango_Admin_DailyPred_Primera,0)+1,0),"-")</f>
        <v>-</v>
      </c>
      <c r="X4" s="161" t="str">
        <f aca="false">IFERROR(VLOOKUP(X$2,Rango_Admin_DailyPred,MATCH($F4,Rango_Admin_DailyPred_Primera,0)+1,0),"-")</f>
        <v>-</v>
      </c>
      <c r="Y4" s="161" t="str">
        <f aca="false">IFERROR(VLOOKUP(Y$2,Rango_Admin_DailyPred,MATCH($F4,Rango_Admin_DailyPred_Primera,0)+1,0),"-")</f>
        <v>-</v>
      </c>
      <c r="Z4" s="161" t="str">
        <f aca="false">IFERROR(VLOOKUP(Z$2,Rango_Admin_DailyPred,MATCH($F4,Rango_Admin_DailyPred_Primera,0)+1,0),"-")</f>
        <v>-</v>
      </c>
      <c r="AA4" s="161" t="str">
        <f aca="false">IFERROR(VLOOKUP(AA$2,Rango_Admin_DailyPred,MATCH($F4,Rango_Admin_DailyPred_Primera,0)+1,0),"-")</f>
        <v>-</v>
      </c>
      <c r="AB4" s="161" t="str">
        <f aca="false">IFERROR(VLOOKUP(AB$2,Rango_Admin_DailyPred,MATCH($F4,Rango_Admin_DailyPred_Primera,0)+1,0),"-")</f>
        <v>-</v>
      </c>
      <c r="AC4" s="161" t="str">
        <f aca="false">IFERROR(VLOOKUP(AC$2,Rango_Admin_DailyPred,MATCH($F4,Rango_Admin_DailyPred_Primera,0)+1,0),"-")</f>
        <v>-</v>
      </c>
      <c r="AD4" s="161" t="str">
        <f aca="false">IFERROR(VLOOKUP(AD$2,Rango_Admin_DailyPred,MATCH($F4,Rango_Admin_DailyPred_Primera,0)+1,0),"-")</f>
        <v>-</v>
      </c>
      <c r="AE4" s="161" t="str">
        <f aca="false">IFERROR(VLOOKUP(AE$2,Rango_Admin_DailyPred,MATCH($F4,Rango_Admin_DailyPred_Primera,0)+1,0),"-")</f>
        <v>-</v>
      </c>
      <c r="AF4" s="161" t="str">
        <f aca="false">IFERROR(VLOOKUP(AF$2,Rango_Admin_DailyPred,MATCH($F4,Rango_Admin_DailyPred_Primera,0)+1,0),"-")</f>
        <v>-</v>
      </c>
      <c r="AG4" s="161" t="str">
        <f aca="false">IFERROR(VLOOKUP(AG$2,Rango_Admin_DailyPred,MATCH($F4,Rango_Admin_DailyPred_Primera,0)+1,0),"-")</f>
        <v>-</v>
      </c>
      <c r="AH4" s="161" t="str">
        <f aca="false">IFERROR(VLOOKUP(AH$2,Rango_Admin_DailyPred,MATCH($F4,Rango_Admin_DailyPred_Primera,0)+1,0),"-")</f>
        <v>-</v>
      </c>
      <c r="AI4" s="161" t="str">
        <f aca="false">IFERROR(VLOOKUP(AI$2,Rango_Admin_DailyPred,MATCH($F4,Rango_Admin_DailyPred_Primera,0)+1,0),"-")</f>
        <v>-</v>
      </c>
      <c r="AJ4" s="161" t="str">
        <f aca="false">IFERROR(VLOOKUP(AJ$2,Rango_Admin_DailyPred,MATCH($F4,Rango_Admin_DailyPred_Primera,0)+1,0),"-")</f>
        <v>-</v>
      </c>
      <c r="AK4" s="161" t="str">
        <f aca="false">IFERROR(VLOOKUP(AK$2,Rango_Admin_DailyPred,MATCH($F4,Rango_Admin_DailyPred_Primera,0)+1,0),"-")</f>
        <v>-</v>
      </c>
      <c r="AL4" s="161" t="str">
        <f aca="false">IFERROR(VLOOKUP(AL$2,Rango_Admin_DailyPred,MATCH($F4,Rango_Admin_DailyPred_Primera,0)+1,0),"-")</f>
        <v>-</v>
      </c>
      <c r="AM4" s="161" t="str">
        <f aca="false">IFERROR(VLOOKUP(AM$2,Rango_Admin_DailyPred,MATCH($F4,Rango_Admin_DailyPred_Primera,0)+1,0),"-")</f>
        <v>-</v>
      </c>
      <c r="AN4" s="243"/>
    </row>
    <row r="5" customFormat="false" ht="23.85" hidden="false" customHeight="false" outlineLevel="0" collapsed="false">
      <c r="A5" s="29" t="str">
        <f aca="false" t="array" ref="A5:A5">IFERROR(INDEX(ADMIN!$K$6:$K$258,SMALL(IF(ADMIN!$G$6:$G$258=$K$1,ROW(ADMIN!$G$6:$G$258)-ROW(ADMIN!$G$6)+1),ROWS($A$1:A2))),"")</f>
        <v>Países Bajos-Japón</v>
      </c>
      <c r="B5" s="29" t="str">
        <f aca="false" t="array" ref="B5:B5">IFERROR(IFERROR(INDEX(ADMIN!$K$6:$K$258,SMALL(IF($K$1=ADMIN!$G$6:$G$258,ROW(ADMIN!$K$6:$K$258)-MIN(ROW(ADMIN!$G$6:$G$258))+1,""),ROW()-3)),"")&amp;CHAR(10)&amp;IF(INDEX(ADMIN!$M$6:$M$258,SMALL(IF($K$1=ADMIN!$G$6:$G$258,ROW(ADMIN!$M$6:$M$258)-MIN(ROW(ADMIN!$G$6:$G$258))+1,""),ROW()-3))="0|-",""," ("&amp;INDEX(ADMIN!$M$6:$M$258,SMALL(IF($K$1=ADMIN!$G$6:$G$258,ROW(ADMIN!$M$6:$M$258)-MIN(ROW(ADMIN!$G$6:$G$258))+1,""),ROW()-3))&amp;")"),"")</f>
        <v>Países Bajos-Japón
 (X|2-2)</v>
      </c>
      <c r="C5" s="29" t="n">
        <v>2</v>
      </c>
      <c r="D5" s="462"/>
      <c r="E5" s="479" t="n">
        <f aca="false">IFERROR(HLOOKUP(C5,Rango_Admin_DailyClas,3,FALSE()),"-")</f>
        <v>2</v>
      </c>
      <c r="F5" s="480" t="str">
        <f aca="false">IFERROR(HLOOKUP(C5,Rango_Admin_DailyClas,5,FALSE()),"-")</f>
        <v>NOVE</v>
      </c>
      <c r="G5" s="50" t="n">
        <f aca="false">IFERROR(HLOOKUP(C5,Rango_Admin_DailyClas,4,FALSE()),"-")</f>
        <v>12</v>
      </c>
      <c r="H5" s="161" t="n">
        <f aca="false">IFERROR(VLOOKUP(H$2,Rango_Admin_DailyPred,MATCH($F5,Rango_Admin_DailyPred_Primera,0)+1,0),"-")</f>
        <v>0</v>
      </c>
      <c r="I5" s="161" t="n">
        <f aca="false">IFERROR(VLOOKUP(I$2,Rango_Admin_DailyPred,MATCH($F5,Rango_Admin_DailyPred_Primera,0)+1,0),"-")</f>
        <v>7</v>
      </c>
      <c r="J5" s="476" t="n">
        <f aca="false">IFERROR(VLOOKUP(J$2,Rango_Admin_DailyPred,MATCH($F5,Rango_Admin_DailyPred_Primera,0)+1,0),"-")</f>
        <v>5</v>
      </c>
      <c r="K5" s="476" t="n">
        <f aca="false">IFERROR(VLOOKUP(K$2,Rango_Admin_DailyPred,MATCH($F5,Rango_Admin_DailyPred_Primera,0)+1,0),"-")</f>
        <v>0</v>
      </c>
      <c r="L5" s="476" t="n">
        <f aca="false">IFERROR(VLOOKUP(L$2,Rango_Admin_DailyPred,MATCH($F5,Rango_Admin_DailyPred_Primera,0)+1,0),"-")</f>
        <v>0</v>
      </c>
      <c r="M5" s="161" t="str">
        <f aca="false">IFERROR(VLOOKUP(M$2,Rango_Admin_DailyPred,MATCH($F5,Rango_Admin_DailyPred_Primera,0)+1,0),"-")</f>
        <v>-</v>
      </c>
      <c r="N5" s="161" t="str">
        <f aca="false">IFERROR(VLOOKUP(N$2,Rango_Admin_DailyPred,MATCH($F5,Rango_Admin_DailyPred_Primera,0)+1,0),"-")</f>
        <v>-</v>
      </c>
      <c r="O5" s="161" t="str">
        <f aca="false">IFERROR(VLOOKUP(O$2,Rango_Admin_DailyPred,MATCH($F5,Rango_Admin_DailyPred_Primera,0)+1,0),"-")</f>
        <v>-</v>
      </c>
      <c r="P5" s="161" t="str">
        <f aca="false">IFERROR(VLOOKUP(P$2,Rango_Admin_DailyPred,MATCH($F5,Rango_Admin_DailyPred_Primera,0)+1,0),"-")</f>
        <v>-</v>
      </c>
      <c r="Q5" s="161" t="str">
        <f aca="false">IFERROR(VLOOKUP(Q$2,Rango_Admin_DailyPred,MATCH($F5,Rango_Admin_DailyPred_Primera,0)+1,0),"-")</f>
        <v>-</v>
      </c>
      <c r="R5" s="161" t="str">
        <f aca="false">IFERROR(VLOOKUP(R$2,Rango_Admin_DailyPred,MATCH($F5,Rango_Admin_DailyPred_Primera,0)+1,0),"-")</f>
        <v>-</v>
      </c>
      <c r="S5" s="161" t="str">
        <f aca="false">IFERROR(VLOOKUP(S$2,Rango_Admin_DailyPred,MATCH($F5,Rango_Admin_DailyPred_Primera,0)+1,0),"-")</f>
        <v>-</v>
      </c>
      <c r="T5" s="161" t="str">
        <f aca="false">IFERROR(VLOOKUP(T$2,Rango_Admin_DailyPred,MATCH($F5,Rango_Admin_DailyPred_Primera,0)+1,0),"-")</f>
        <v>-</v>
      </c>
      <c r="U5" s="161" t="str">
        <f aca="false">IFERROR(VLOOKUP(U$2,Rango_Admin_DailyPred,MATCH($F5,Rango_Admin_DailyPred_Primera,0)+1,0),"-")</f>
        <v>-</v>
      </c>
      <c r="V5" s="161" t="str">
        <f aca="false">IFERROR(VLOOKUP(V$2,Rango_Admin_DailyPred,MATCH($F5,Rango_Admin_DailyPred_Primera,0)+1,0),"-")</f>
        <v>-</v>
      </c>
      <c r="W5" s="161" t="str">
        <f aca="false">IFERROR(VLOOKUP(W$2,Rango_Admin_DailyPred,MATCH($F5,Rango_Admin_DailyPred_Primera,0)+1,0),"-")</f>
        <v>-</v>
      </c>
      <c r="X5" s="161" t="str">
        <f aca="false">IFERROR(VLOOKUP(X$2,Rango_Admin_DailyPred,MATCH($F5,Rango_Admin_DailyPred_Primera,0)+1,0),"-")</f>
        <v>-</v>
      </c>
      <c r="Y5" s="161" t="str">
        <f aca="false">IFERROR(VLOOKUP(Y$2,Rango_Admin_DailyPred,MATCH($F5,Rango_Admin_DailyPred_Primera,0)+1,0),"-")</f>
        <v>-</v>
      </c>
      <c r="Z5" s="161" t="str">
        <f aca="false">IFERROR(VLOOKUP(Z$2,Rango_Admin_DailyPred,MATCH($F5,Rango_Admin_DailyPred_Primera,0)+1,0),"-")</f>
        <v>-</v>
      </c>
      <c r="AA5" s="161" t="str">
        <f aca="false">IFERROR(VLOOKUP(AA$2,Rango_Admin_DailyPred,MATCH($F5,Rango_Admin_DailyPred_Primera,0)+1,0),"-")</f>
        <v>-</v>
      </c>
      <c r="AB5" s="161" t="str">
        <f aca="false">IFERROR(VLOOKUP(AB$2,Rango_Admin_DailyPred,MATCH($F5,Rango_Admin_DailyPred_Primera,0)+1,0),"-")</f>
        <v>-</v>
      </c>
      <c r="AC5" s="161" t="str">
        <f aca="false">IFERROR(VLOOKUP(AC$2,Rango_Admin_DailyPred,MATCH($F5,Rango_Admin_DailyPred_Primera,0)+1,0),"-")</f>
        <v>-</v>
      </c>
      <c r="AD5" s="161" t="str">
        <f aca="false">IFERROR(VLOOKUP(AD$2,Rango_Admin_DailyPred,MATCH($F5,Rango_Admin_DailyPred_Primera,0)+1,0),"-")</f>
        <v>-</v>
      </c>
      <c r="AE5" s="161" t="str">
        <f aca="false">IFERROR(VLOOKUP(AE$2,Rango_Admin_DailyPred,MATCH($F5,Rango_Admin_DailyPred_Primera,0)+1,0),"-")</f>
        <v>-</v>
      </c>
      <c r="AF5" s="161" t="str">
        <f aca="false">IFERROR(VLOOKUP(AF$2,Rango_Admin_DailyPred,MATCH($F5,Rango_Admin_DailyPred_Primera,0)+1,0),"-")</f>
        <v>-</v>
      </c>
      <c r="AG5" s="161" t="str">
        <f aca="false">IFERROR(VLOOKUP(AG$2,Rango_Admin_DailyPred,MATCH($F5,Rango_Admin_DailyPred_Primera,0)+1,0),"-")</f>
        <v>-</v>
      </c>
      <c r="AH5" s="161" t="str">
        <f aca="false">IFERROR(VLOOKUP(AH$2,Rango_Admin_DailyPred,MATCH($F5,Rango_Admin_DailyPred_Primera,0)+1,0),"-")</f>
        <v>-</v>
      </c>
      <c r="AI5" s="161" t="str">
        <f aca="false">IFERROR(VLOOKUP(AI$2,Rango_Admin_DailyPred,MATCH($F5,Rango_Admin_DailyPred_Primera,0)+1,0),"-")</f>
        <v>-</v>
      </c>
      <c r="AJ5" s="161" t="str">
        <f aca="false">IFERROR(VLOOKUP(AJ$2,Rango_Admin_DailyPred,MATCH($F5,Rango_Admin_DailyPred_Primera,0)+1,0),"-")</f>
        <v>-</v>
      </c>
      <c r="AK5" s="161" t="str">
        <f aca="false">IFERROR(VLOOKUP(AK$2,Rango_Admin_DailyPred,MATCH($F5,Rango_Admin_DailyPred_Primera,0)+1,0),"-")</f>
        <v>-</v>
      </c>
      <c r="AL5" s="161" t="str">
        <f aca="false">IFERROR(VLOOKUP(AL$2,Rango_Admin_DailyPred,MATCH($F5,Rango_Admin_DailyPred_Primera,0)+1,0),"-")</f>
        <v>-</v>
      </c>
      <c r="AM5" s="161" t="str">
        <f aca="false">IFERROR(VLOOKUP(AM$2,Rango_Admin_DailyPred,MATCH($F5,Rango_Admin_DailyPred_Primera,0)+1,0),"-")</f>
        <v>-</v>
      </c>
      <c r="AN5" s="243"/>
    </row>
    <row r="6" customFormat="false" ht="15" hidden="false" customHeight="false" outlineLevel="0" collapsed="false">
      <c r="A6" s="29" t="str">
        <f aca="false" t="array" ref="A6:A6">IFERROR(INDEX(ADMIN!$K$6:$K$258,SMALL(IF(ADMIN!$G$6:$G$258=$K$1,ROW(ADMIN!$G$6:$G$258)-ROW(ADMIN!$G$6)+1),ROWS($A$1:A3))),"")</f>
        <v>Suecia-Túnez</v>
      </c>
      <c r="B6" s="29" t="str">
        <f aca="false" t="array" ref="B6:B6">IFERROR(IFERROR(INDEX(ADMIN!$K$6:$K$258,SMALL(IF($K$1=ADMIN!$G$6:$G$258,ROW(ADMIN!$K$6:$K$258)-MIN(ROW(ADMIN!$G$6:$G$258))+1,""),ROW()-3)),"")&amp;CHAR(10)&amp;IF(INDEX(ADMIN!$M$6:$M$258,SMALL(IF($K$1=ADMIN!$G$6:$G$258,ROW(ADMIN!$M$6:$M$258)-MIN(ROW(ADMIN!$G$6:$G$258))+1,""),ROW()-3))="0|-",""," ("&amp;INDEX(ADMIN!$M$6:$M$258,SMALL(IF($K$1=ADMIN!$G$6:$G$258,ROW(ADMIN!$M$6:$M$258)-MIN(ROW(ADMIN!$G$6:$G$258))+1,""),ROW()-3))&amp;")"),"")</f>
        <v>Suecia-Túnez
 (1|5-1)</v>
      </c>
      <c r="C6" s="29" t="n">
        <v>3</v>
      </c>
      <c r="D6" s="462"/>
      <c r="E6" s="479" t="n">
        <f aca="false">IFERROR(HLOOKUP(C6,Rango_Admin_DailyClas,3,FALSE()),"-")</f>
        <v>2</v>
      </c>
      <c r="F6" s="480" t="str">
        <f aca="false">IFERROR(HLOOKUP(C6,Rango_Admin_DailyClas,5,FALSE()),"-")</f>
        <v>JAVI</v>
      </c>
      <c r="G6" s="50" t="n">
        <f aca="false">IFERROR(HLOOKUP(C6,Rango_Admin_DailyClas,4,FALSE()),"-")</f>
        <v>12</v>
      </c>
      <c r="H6" s="161" t="n">
        <f aca="false">IFERROR(VLOOKUP(H$2,Rango_Admin_DailyPred,MATCH($F6,Rango_Admin_DailyPred_Primera,0)+1,0),"-")</f>
        <v>0</v>
      </c>
      <c r="I6" s="161" t="n">
        <f aca="false">IFERROR(VLOOKUP(I$2,Rango_Admin_DailyPred,MATCH($F6,Rango_Admin_DailyPred_Primera,0)+1,0),"-")</f>
        <v>7</v>
      </c>
      <c r="J6" s="476" t="n">
        <f aca="false">IFERROR(VLOOKUP(J$2,Rango_Admin_DailyPred,MATCH($F6,Rango_Admin_DailyPred_Primera,0)+1,0),"-")</f>
        <v>5</v>
      </c>
      <c r="K6" s="476" t="n">
        <f aca="false">IFERROR(VLOOKUP(K$2,Rango_Admin_DailyPred,MATCH($F6,Rango_Admin_DailyPred_Primera,0)+1,0),"-")</f>
        <v>0</v>
      </c>
      <c r="L6" s="476" t="n">
        <f aca="false">IFERROR(VLOOKUP(L$2,Rango_Admin_DailyPred,MATCH($F6,Rango_Admin_DailyPred_Primera,0)+1,0),"-")</f>
        <v>0</v>
      </c>
      <c r="M6" s="161" t="str">
        <f aca="false">IFERROR(VLOOKUP(M$2,Rango_Admin_DailyPred,MATCH($F6,Rango_Admin_DailyPred_Primera,0)+1,0),"-")</f>
        <v>-</v>
      </c>
      <c r="N6" s="161" t="str">
        <f aca="false">IFERROR(VLOOKUP(N$2,Rango_Admin_DailyPred,MATCH($F6,Rango_Admin_DailyPred_Primera,0)+1,0),"-")</f>
        <v>-</v>
      </c>
      <c r="O6" s="161" t="str">
        <f aca="false">IFERROR(VLOOKUP(O$2,Rango_Admin_DailyPred,MATCH($F6,Rango_Admin_DailyPred_Primera,0)+1,0),"-")</f>
        <v>-</v>
      </c>
      <c r="P6" s="161" t="str">
        <f aca="false">IFERROR(VLOOKUP(P$2,Rango_Admin_DailyPred,MATCH($F6,Rango_Admin_DailyPred_Primera,0)+1,0),"-")</f>
        <v>-</v>
      </c>
      <c r="Q6" s="161" t="str">
        <f aca="false">IFERROR(VLOOKUP(Q$2,Rango_Admin_DailyPred,MATCH($F6,Rango_Admin_DailyPred_Primera,0)+1,0),"-")</f>
        <v>-</v>
      </c>
      <c r="R6" s="161" t="str">
        <f aca="false">IFERROR(VLOOKUP(R$2,Rango_Admin_DailyPred,MATCH($F6,Rango_Admin_DailyPred_Primera,0)+1,0),"-")</f>
        <v>-</v>
      </c>
      <c r="S6" s="161" t="str">
        <f aca="false">IFERROR(VLOOKUP(S$2,Rango_Admin_DailyPred,MATCH($F6,Rango_Admin_DailyPred_Primera,0)+1,0),"-")</f>
        <v>-</v>
      </c>
      <c r="T6" s="161" t="str">
        <f aca="false">IFERROR(VLOOKUP(T$2,Rango_Admin_DailyPred,MATCH($F6,Rango_Admin_DailyPred_Primera,0)+1,0),"-")</f>
        <v>-</v>
      </c>
      <c r="U6" s="161" t="str">
        <f aca="false">IFERROR(VLOOKUP(U$2,Rango_Admin_DailyPred,MATCH($F6,Rango_Admin_DailyPred_Primera,0)+1,0),"-")</f>
        <v>-</v>
      </c>
      <c r="V6" s="161" t="str">
        <f aca="false">IFERROR(VLOOKUP(V$2,Rango_Admin_DailyPred,MATCH($F6,Rango_Admin_DailyPred_Primera,0)+1,0),"-")</f>
        <v>-</v>
      </c>
      <c r="W6" s="161" t="str">
        <f aca="false">IFERROR(VLOOKUP(W$2,Rango_Admin_DailyPred,MATCH($F6,Rango_Admin_DailyPred_Primera,0)+1,0),"-")</f>
        <v>-</v>
      </c>
      <c r="X6" s="161" t="str">
        <f aca="false">IFERROR(VLOOKUP(X$2,Rango_Admin_DailyPred,MATCH($F6,Rango_Admin_DailyPred_Primera,0)+1,0),"-")</f>
        <v>-</v>
      </c>
      <c r="Y6" s="161" t="str">
        <f aca="false">IFERROR(VLOOKUP(Y$2,Rango_Admin_DailyPred,MATCH($F6,Rango_Admin_DailyPred_Primera,0)+1,0),"-")</f>
        <v>-</v>
      </c>
      <c r="Z6" s="161" t="str">
        <f aca="false">IFERROR(VLOOKUP(Z$2,Rango_Admin_DailyPred,MATCH($F6,Rango_Admin_DailyPred_Primera,0)+1,0),"-")</f>
        <v>-</v>
      </c>
      <c r="AA6" s="161" t="str">
        <f aca="false">IFERROR(VLOOKUP(AA$2,Rango_Admin_DailyPred,MATCH($F6,Rango_Admin_DailyPred_Primera,0)+1,0),"-")</f>
        <v>-</v>
      </c>
      <c r="AB6" s="161" t="str">
        <f aca="false">IFERROR(VLOOKUP(AB$2,Rango_Admin_DailyPred,MATCH($F6,Rango_Admin_DailyPred_Primera,0)+1,0),"-")</f>
        <v>-</v>
      </c>
      <c r="AC6" s="161" t="str">
        <f aca="false">IFERROR(VLOOKUP(AC$2,Rango_Admin_DailyPred,MATCH($F6,Rango_Admin_DailyPred_Primera,0)+1,0),"-")</f>
        <v>-</v>
      </c>
      <c r="AD6" s="161" t="str">
        <f aca="false">IFERROR(VLOOKUP(AD$2,Rango_Admin_DailyPred,MATCH($F6,Rango_Admin_DailyPred_Primera,0)+1,0),"-")</f>
        <v>-</v>
      </c>
      <c r="AE6" s="161" t="str">
        <f aca="false">IFERROR(VLOOKUP(AE$2,Rango_Admin_DailyPred,MATCH($F6,Rango_Admin_DailyPred_Primera,0)+1,0),"-")</f>
        <v>-</v>
      </c>
      <c r="AF6" s="161" t="str">
        <f aca="false">IFERROR(VLOOKUP(AF$2,Rango_Admin_DailyPred,MATCH($F6,Rango_Admin_DailyPred_Primera,0)+1,0),"-")</f>
        <v>-</v>
      </c>
      <c r="AG6" s="161" t="str">
        <f aca="false">IFERROR(VLOOKUP(AG$2,Rango_Admin_DailyPred,MATCH($F6,Rango_Admin_DailyPred_Primera,0)+1,0),"-")</f>
        <v>-</v>
      </c>
      <c r="AH6" s="161" t="str">
        <f aca="false">IFERROR(VLOOKUP(AH$2,Rango_Admin_DailyPred,MATCH($F6,Rango_Admin_DailyPred_Primera,0)+1,0),"-")</f>
        <v>-</v>
      </c>
      <c r="AI6" s="161" t="str">
        <f aca="false">IFERROR(VLOOKUP(AI$2,Rango_Admin_DailyPred,MATCH($F6,Rango_Admin_DailyPred_Primera,0)+1,0),"-")</f>
        <v>-</v>
      </c>
      <c r="AJ6" s="161" t="str">
        <f aca="false">IFERROR(VLOOKUP(AJ$2,Rango_Admin_DailyPred,MATCH($F6,Rango_Admin_DailyPred_Primera,0)+1,0),"-")</f>
        <v>-</v>
      </c>
      <c r="AK6" s="161" t="str">
        <f aca="false">IFERROR(VLOOKUP(AK$2,Rango_Admin_DailyPred,MATCH($F6,Rango_Admin_DailyPred_Primera,0)+1,0),"-")</f>
        <v>-</v>
      </c>
      <c r="AL6" s="161" t="str">
        <f aca="false">IFERROR(VLOOKUP(AL$2,Rango_Admin_DailyPred,MATCH($F6,Rango_Admin_DailyPred_Primera,0)+1,0),"-")</f>
        <v>-</v>
      </c>
      <c r="AM6" s="161" t="str">
        <f aca="false">IFERROR(VLOOKUP(AM$2,Rango_Admin_DailyPred,MATCH($F6,Rango_Admin_DailyPred_Primera,0)+1,0),"-")</f>
        <v>-</v>
      </c>
      <c r="AN6" s="243"/>
    </row>
    <row r="7" customFormat="false" ht="15" hidden="false" customHeight="false" outlineLevel="0" collapsed="false">
      <c r="A7" s="29" t="str">
        <f aca="false" t="array" ref="A7:A7">IFERROR(INDEX(ADMIN!$K$6:$K$258,SMALL(IF(ADMIN!$G$6:$G$258=$K$1,ROW(ADMIN!$G$6:$G$258)-ROW(ADMIN!$G$6)+1),ROWS($A$1:A4))),"")</f>
        <v>Bélgica-Egipto</v>
      </c>
      <c r="B7" s="29" t="str">
        <f aca="false" t="array" ref="B7:B7">IFERROR(IFERROR(INDEX(ADMIN!$K$6:$K$258,SMALL(IF($K$1=ADMIN!$G$6:$G$258,ROW(ADMIN!$K$6:$K$258)-MIN(ROW(ADMIN!$G$6:$G$258))+1,""),ROW()-3)),"")&amp;CHAR(10)&amp;IF(INDEX(ADMIN!$M$6:$M$258,SMALL(IF($K$1=ADMIN!$G$6:$G$258,ROW(ADMIN!$M$6:$M$258)-MIN(ROW(ADMIN!$G$6:$G$258))+1,""),ROW()-3))="0|-",""," ("&amp;INDEX(ADMIN!$M$6:$M$258,SMALL(IF($K$1=ADMIN!$G$6:$G$258,ROW(ADMIN!$M$6:$M$258)-MIN(ROW(ADMIN!$G$6:$G$258))+1,""),ROW()-3))&amp;")"),"")</f>
        <v>Bélgica-Egipto
 (-)</v>
      </c>
      <c r="C7" s="29" t="n">
        <v>4</v>
      </c>
      <c r="D7" s="462"/>
      <c r="E7" s="479" t="n">
        <f aca="false">IFERROR(HLOOKUP(C7,Rango_Admin_DailyClas,3,FALSE()),"-")</f>
        <v>2</v>
      </c>
      <c r="F7" s="480" t="str">
        <f aca="false">IFERROR(HLOOKUP(C7,Rango_Admin_DailyClas,5,FALSE()),"-")</f>
        <v>JUANMI</v>
      </c>
      <c r="G7" s="50" t="n">
        <f aca="false">IFERROR(HLOOKUP(C7,Rango_Admin_DailyClas,4,FALSE()),"-")</f>
        <v>12</v>
      </c>
      <c r="H7" s="161" t="n">
        <f aca="false">IFERROR(VLOOKUP(H$2,Rango_Admin_DailyPred,MATCH($F7,Rango_Admin_DailyPred_Primera,0)+1,0),"-")</f>
        <v>0</v>
      </c>
      <c r="I7" s="161" t="n">
        <f aca="false">IFERROR(VLOOKUP(I$2,Rango_Admin_DailyPred,MATCH($F7,Rango_Admin_DailyPred_Primera,0)+1,0),"-")</f>
        <v>7</v>
      </c>
      <c r="J7" s="476" t="n">
        <f aca="false">IFERROR(VLOOKUP(J$2,Rango_Admin_DailyPred,MATCH($F7,Rango_Admin_DailyPred_Primera,0)+1,0),"-")</f>
        <v>5</v>
      </c>
      <c r="K7" s="476" t="n">
        <f aca="false">IFERROR(VLOOKUP(K$2,Rango_Admin_DailyPred,MATCH($F7,Rango_Admin_DailyPred_Primera,0)+1,0),"-")</f>
        <v>0</v>
      </c>
      <c r="L7" s="476" t="n">
        <f aca="false">IFERROR(VLOOKUP(L$2,Rango_Admin_DailyPred,MATCH($F7,Rango_Admin_DailyPred_Primera,0)+1,0),"-")</f>
        <v>0</v>
      </c>
      <c r="M7" s="161" t="str">
        <f aca="false">IFERROR(VLOOKUP(M$2,Rango_Admin_DailyPred,MATCH($F7,Rango_Admin_DailyPred_Primera,0)+1,0),"-")</f>
        <v>-</v>
      </c>
      <c r="N7" s="161" t="str">
        <f aca="false">IFERROR(VLOOKUP(N$2,Rango_Admin_DailyPred,MATCH($F7,Rango_Admin_DailyPred_Primera,0)+1,0),"-")</f>
        <v>-</v>
      </c>
      <c r="O7" s="161" t="str">
        <f aca="false">IFERROR(VLOOKUP(O$2,Rango_Admin_DailyPred,MATCH($F7,Rango_Admin_DailyPred_Primera,0)+1,0),"-")</f>
        <v>-</v>
      </c>
      <c r="P7" s="161" t="str">
        <f aca="false">IFERROR(VLOOKUP(P$2,Rango_Admin_DailyPred,MATCH($F7,Rango_Admin_DailyPred_Primera,0)+1,0),"-")</f>
        <v>-</v>
      </c>
      <c r="Q7" s="161" t="str">
        <f aca="false">IFERROR(VLOOKUP(Q$2,Rango_Admin_DailyPred,MATCH($F7,Rango_Admin_DailyPred_Primera,0)+1,0),"-")</f>
        <v>-</v>
      </c>
      <c r="R7" s="161" t="str">
        <f aca="false">IFERROR(VLOOKUP(R$2,Rango_Admin_DailyPred,MATCH($F7,Rango_Admin_DailyPred_Primera,0)+1,0),"-")</f>
        <v>-</v>
      </c>
      <c r="S7" s="161" t="str">
        <f aca="false">IFERROR(VLOOKUP(S$2,Rango_Admin_DailyPred,MATCH($F7,Rango_Admin_DailyPred_Primera,0)+1,0),"-")</f>
        <v>-</v>
      </c>
      <c r="T7" s="161" t="str">
        <f aca="false">IFERROR(VLOOKUP(T$2,Rango_Admin_DailyPred,MATCH($F7,Rango_Admin_DailyPred_Primera,0)+1,0),"-")</f>
        <v>-</v>
      </c>
      <c r="U7" s="161" t="str">
        <f aca="false">IFERROR(VLOOKUP(U$2,Rango_Admin_DailyPred,MATCH($F7,Rango_Admin_DailyPred_Primera,0)+1,0),"-")</f>
        <v>-</v>
      </c>
      <c r="V7" s="161" t="str">
        <f aca="false">IFERROR(VLOOKUP(V$2,Rango_Admin_DailyPred,MATCH($F7,Rango_Admin_DailyPred_Primera,0)+1,0),"-")</f>
        <v>-</v>
      </c>
      <c r="W7" s="161" t="str">
        <f aca="false">IFERROR(VLOOKUP(W$2,Rango_Admin_DailyPred,MATCH($F7,Rango_Admin_DailyPred_Primera,0)+1,0),"-")</f>
        <v>-</v>
      </c>
      <c r="X7" s="161" t="str">
        <f aca="false">IFERROR(VLOOKUP(X$2,Rango_Admin_DailyPred,MATCH($F7,Rango_Admin_DailyPred_Primera,0)+1,0),"-")</f>
        <v>-</v>
      </c>
      <c r="Y7" s="161" t="str">
        <f aca="false">IFERROR(VLOOKUP(Y$2,Rango_Admin_DailyPred,MATCH($F7,Rango_Admin_DailyPred_Primera,0)+1,0),"-")</f>
        <v>-</v>
      </c>
      <c r="Z7" s="161" t="str">
        <f aca="false">IFERROR(VLOOKUP(Z$2,Rango_Admin_DailyPred,MATCH($F7,Rango_Admin_DailyPred_Primera,0)+1,0),"-")</f>
        <v>-</v>
      </c>
      <c r="AA7" s="161" t="str">
        <f aca="false">IFERROR(VLOOKUP(AA$2,Rango_Admin_DailyPred,MATCH($F7,Rango_Admin_DailyPred_Primera,0)+1,0),"-")</f>
        <v>-</v>
      </c>
      <c r="AB7" s="161" t="str">
        <f aca="false">IFERROR(VLOOKUP(AB$2,Rango_Admin_DailyPred,MATCH($F7,Rango_Admin_DailyPred_Primera,0)+1,0),"-")</f>
        <v>-</v>
      </c>
      <c r="AC7" s="161" t="str">
        <f aca="false">IFERROR(VLOOKUP(AC$2,Rango_Admin_DailyPred,MATCH($F7,Rango_Admin_DailyPred_Primera,0)+1,0),"-")</f>
        <v>-</v>
      </c>
      <c r="AD7" s="161" t="str">
        <f aca="false">IFERROR(VLOOKUP(AD$2,Rango_Admin_DailyPred,MATCH($F7,Rango_Admin_DailyPred_Primera,0)+1,0),"-")</f>
        <v>-</v>
      </c>
      <c r="AE7" s="161" t="str">
        <f aca="false">IFERROR(VLOOKUP(AE$2,Rango_Admin_DailyPred,MATCH($F7,Rango_Admin_DailyPred_Primera,0)+1,0),"-")</f>
        <v>-</v>
      </c>
      <c r="AF7" s="161" t="str">
        <f aca="false">IFERROR(VLOOKUP(AF$2,Rango_Admin_DailyPred,MATCH($F7,Rango_Admin_DailyPred_Primera,0)+1,0),"-")</f>
        <v>-</v>
      </c>
      <c r="AG7" s="161" t="str">
        <f aca="false">IFERROR(VLOOKUP(AG$2,Rango_Admin_DailyPred,MATCH($F7,Rango_Admin_DailyPred_Primera,0)+1,0),"-")</f>
        <v>-</v>
      </c>
      <c r="AH7" s="161" t="str">
        <f aca="false">IFERROR(VLOOKUP(AH$2,Rango_Admin_DailyPred,MATCH($F7,Rango_Admin_DailyPred_Primera,0)+1,0),"-")</f>
        <v>-</v>
      </c>
      <c r="AI7" s="161" t="str">
        <f aca="false">IFERROR(VLOOKUP(AI$2,Rango_Admin_DailyPred,MATCH($F7,Rango_Admin_DailyPred_Primera,0)+1,0),"-")</f>
        <v>-</v>
      </c>
      <c r="AJ7" s="161" t="str">
        <f aca="false">IFERROR(VLOOKUP(AJ$2,Rango_Admin_DailyPred,MATCH($F7,Rango_Admin_DailyPred_Primera,0)+1,0),"-")</f>
        <v>-</v>
      </c>
      <c r="AK7" s="161" t="str">
        <f aca="false">IFERROR(VLOOKUP(AK$2,Rango_Admin_DailyPred,MATCH($F7,Rango_Admin_DailyPred_Primera,0)+1,0),"-")</f>
        <v>-</v>
      </c>
      <c r="AL7" s="161" t="str">
        <f aca="false">IFERROR(VLOOKUP(AL$2,Rango_Admin_DailyPred,MATCH($F7,Rango_Admin_DailyPred_Primera,0)+1,0),"-")</f>
        <v>-</v>
      </c>
      <c r="AM7" s="161" t="str">
        <f aca="false">IFERROR(VLOOKUP(AM$2,Rango_Admin_DailyPred,MATCH($F7,Rango_Admin_DailyPred_Primera,0)+1,0),"-")</f>
        <v>-</v>
      </c>
      <c r="AN7" s="243"/>
    </row>
    <row r="8" customFormat="false" ht="15" hidden="false" customHeight="false" outlineLevel="0" collapsed="false">
      <c r="A8" s="29" t="str">
        <f aca="false" t="array" ref="A8:A8">IFERROR(INDEX(ADMIN!$K$6:$K$258,SMALL(IF(ADMIN!$G$6:$G$258=$K$1,ROW(ADMIN!$G$6:$G$258)-ROW(ADMIN!$G$6)+1),ROWS($A$1:A5))),"")</f>
        <v>España-Cabo Verde</v>
      </c>
      <c r="B8" s="29" t="str">
        <f aca="false" t="array" ref="B8:B8">IFERROR(IFERROR(INDEX(ADMIN!$K$6:$K$258,SMALL(IF($K$1=ADMIN!$G$6:$G$258,ROW(ADMIN!$K$6:$K$258)-MIN(ROW(ADMIN!$G$6:$G$258))+1,""),ROW()-3)),"")&amp;CHAR(10)&amp;IF(INDEX(ADMIN!$M$6:$M$258,SMALL(IF($K$1=ADMIN!$G$6:$G$258,ROW(ADMIN!$M$6:$M$258)-MIN(ROW(ADMIN!$G$6:$G$258))+1,""),ROW()-3))="0|-",""," ("&amp;INDEX(ADMIN!$M$6:$M$258,SMALL(IF($K$1=ADMIN!$G$6:$G$258,ROW(ADMIN!$M$6:$M$258)-MIN(ROW(ADMIN!$G$6:$G$258))+1,""),ROW()-3))&amp;")"),"")</f>
        <v>España-Cabo Verde
 (-)</v>
      </c>
      <c r="C8" s="29" t="n">
        <v>5</v>
      </c>
      <c r="D8" s="462"/>
      <c r="E8" s="479" t="n">
        <f aca="false">IFERROR(HLOOKUP(C8,Rango_Admin_DailyClas,3,FALSE()),"-")</f>
        <v>2</v>
      </c>
      <c r="F8" s="480" t="str">
        <f aca="false">IFERROR(HLOOKUP(C8,Rango_Admin_DailyClas,5,FALSE()),"-")</f>
        <v>JORGE</v>
      </c>
      <c r="G8" s="50" t="n">
        <f aca="false">IFERROR(HLOOKUP(C8,Rango_Admin_DailyClas,4,FALSE()),"-")</f>
        <v>12</v>
      </c>
      <c r="H8" s="161" t="n">
        <f aca="false">IFERROR(VLOOKUP(H$2,Rango_Admin_DailyPred,MATCH($F8,Rango_Admin_DailyPred_Primera,0)+1,0),"-")</f>
        <v>0</v>
      </c>
      <c r="I8" s="161" t="n">
        <f aca="false">IFERROR(VLOOKUP(I$2,Rango_Admin_DailyPred,MATCH($F8,Rango_Admin_DailyPred_Primera,0)+1,0),"-")</f>
        <v>7</v>
      </c>
      <c r="J8" s="476" t="n">
        <f aca="false">IFERROR(VLOOKUP(J$2,Rango_Admin_DailyPred,MATCH($F8,Rango_Admin_DailyPred_Primera,0)+1,0),"-")</f>
        <v>5</v>
      </c>
      <c r="K8" s="476" t="n">
        <f aca="false">IFERROR(VLOOKUP(K$2,Rango_Admin_DailyPred,MATCH($F8,Rango_Admin_DailyPred_Primera,0)+1,0),"-")</f>
        <v>0</v>
      </c>
      <c r="L8" s="476" t="n">
        <f aca="false">IFERROR(VLOOKUP(L$2,Rango_Admin_DailyPred,MATCH($F8,Rango_Admin_DailyPred_Primera,0)+1,0),"-")</f>
        <v>0</v>
      </c>
      <c r="M8" s="161" t="str">
        <f aca="false">IFERROR(VLOOKUP(M$2,Rango_Admin_DailyPred,MATCH($F8,Rango_Admin_DailyPred_Primera,0)+1,0),"-")</f>
        <v>-</v>
      </c>
      <c r="N8" s="161" t="str">
        <f aca="false">IFERROR(VLOOKUP(N$2,Rango_Admin_DailyPred,MATCH($F8,Rango_Admin_DailyPred_Primera,0)+1,0),"-")</f>
        <v>-</v>
      </c>
      <c r="O8" s="161" t="str">
        <f aca="false">IFERROR(VLOOKUP(O$2,Rango_Admin_DailyPred,MATCH($F8,Rango_Admin_DailyPred_Primera,0)+1,0),"-")</f>
        <v>-</v>
      </c>
      <c r="P8" s="161" t="str">
        <f aca="false">IFERROR(VLOOKUP(P$2,Rango_Admin_DailyPred,MATCH($F8,Rango_Admin_DailyPred_Primera,0)+1,0),"-")</f>
        <v>-</v>
      </c>
      <c r="Q8" s="161" t="str">
        <f aca="false">IFERROR(VLOOKUP(Q$2,Rango_Admin_DailyPred,MATCH($F8,Rango_Admin_DailyPred_Primera,0)+1,0),"-")</f>
        <v>-</v>
      </c>
      <c r="R8" s="161" t="str">
        <f aca="false">IFERROR(VLOOKUP(R$2,Rango_Admin_DailyPred,MATCH($F8,Rango_Admin_DailyPred_Primera,0)+1,0),"-")</f>
        <v>-</v>
      </c>
      <c r="S8" s="161" t="str">
        <f aca="false">IFERROR(VLOOKUP(S$2,Rango_Admin_DailyPred,MATCH($F8,Rango_Admin_DailyPred_Primera,0)+1,0),"-")</f>
        <v>-</v>
      </c>
      <c r="T8" s="161" t="str">
        <f aca="false">IFERROR(VLOOKUP(T$2,Rango_Admin_DailyPred,MATCH($F8,Rango_Admin_DailyPred_Primera,0)+1,0),"-")</f>
        <v>-</v>
      </c>
      <c r="U8" s="161" t="str">
        <f aca="false">IFERROR(VLOOKUP(U$2,Rango_Admin_DailyPred,MATCH($F8,Rango_Admin_DailyPred_Primera,0)+1,0),"-")</f>
        <v>-</v>
      </c>
      <c r="V8" s="161" t="str">
        <f aca="false">IFERROR(VLOOKUP(V$2,Rango_Admin_DailyPred,MATCH($F8,Rango_Admin_DailyPred_Primera,0)+1,0),"-")</f>
        <v>-</v>
      </c>
      <c r="W8" s="161" t="str">
        <f aca="false">IFERROR(VLOOKUP(W$2,Rango_Admin_DailyPred,MATCH($F8,Rango_Admin_DailyPred_Primera,0)+1,0),"-")</f>
        <v>-</v>
      </c>
      <c r="X8" s="161" t="str">
        <f aca="false">IFERROR(VLOOKUP(X$2,Rango_Admin_DailyPred,MATCH($F8,Rango_Admin_DailyPred_Primera,0)+1,0),"-")</f>
        <v>-</v>
      </c>
      <c r="Y8" s="161" t="str">
        <f aca="false">IFERROR(VLOOKUP(Y$2,Rango_Admin_DailyPred,MATCH($F8,Rango_Admin_DailyPred_Primera,0)+1,0),"-")</f>
        <v>-</v>
      </c>
      <c r="Z8" s="161" t="str">
        <f aca="false">IFERROR(VLOOKUP(Z$2,Rango_Admin_DailyPred,MATCH($F8,Rango_Admin_DailyPred_Primera,0)+1,0),"-")</f>
        <v>-</v>
      </c>
      <c r="AA8" s="161" t="str">
        <f aca="false">IFERROR(VLOOKUP(AA$2,Rango_Admin_DailyPred,MATCH($F8,Rango_Admin_DailyPred_Primera,0)+1,0),"-")</f>
        <v>-</v>
      </c>
      <c r="AB8" s="161" t="str">
        <f aca="false">IFERROR(VLOOKUP(AB$2,Rango_Admin_DailyPred,MATCH($F8,Rango_Admin_DailyPred_Primera,0)+1,0),"-")</f>
        <v>-</v>
      </c>
      <c r="AC8" s="161" t="str">
        <f aca="false">IFERROR(VLOOKUP(AC$2,Rango_Admin_DailyPred,MATCH($F8,Rango_Admin_DailyPred_Primera,0)+1,0),"-")</f>
        <v>-</v>
      </c>
      <c r="AD8" s="161" t="str">
        <f aca="false">IFERROR(VLOOKUP(AD$2,Rango_Admin_DailyPred,MATCH($F8,Rango_Admin_DailyPred_Primera,0)+1,0),"-")</f>
        <v>-</v>
      </c>
      <c r="AE8" s="161" t="str">
        <f aca="false">IFERROR(VLOOKUP(AE$2,Rango_Admin_DailyPred,MATCH($F8,Rango_Admin_DailyPred_Primera,0)+1,0),"-")</f>
        <v>-</v>
      </c>
      <c r="AF8" s="161" t="str">
        <f aca="false">IFERROR(VLOOKUP(AF$2,Rango_Admin_DailyPred,MATCH($F8,Rango_Admin_DailyPred_Primera,0)+1,0),"-")</f>
        <v>-</v>
      </c>
      <c r="AG8" s="161" t="str">
        <f aca="false">IFERROR(VLOOKUP(AG$2,Rango_Admin_DailyPred,MATCH($F8,Rango_Admin_DailyPred_Primera,0)+1,0),"-")</f>
        <v>-</v>
      </c>
      <c r="AH8" s="161" t="str">
        <f aca="false">IFERROR(VLOOKUP(AH$2,Rango_Admin_DailyPred,MATCH($F8,Rango_Admin_DailyPred_Primera,0)+1,0),"-")</f>
        <v>-</v>
      </c>
      <c r="AI8" s="161" t="str">
        <f aca="false">IFERROR(VLOOKUP(AI$2,Rango_Admin_DailyPred,MATCH($F8,Rango_Admin_DailyPred_Primera,0)+1,0),"-")</f>
        <v>-</v>
      </c>
      <c r="AJ8" s="161" t="str">
        <f aca="false">IFERROR(VLOOKUP(AJ$2,Rango_Admin_DailyPred,MATCH($F8,Rango_Admin_DailyPred_Primera,0)+1,0),"-")</f>
        <v>-</v>
      </c>
      <c r="AK8" s="161" t="str">
        <f aca="false">IFERROR(VLOOKUP(AK$2,Rango_Admin_DailyPred,MATCH($F8,Rango_Admin_DailyPred_Primera,0)+1,0),"-")</f>
        <v>-</v>
      </c>
      <c r="AL8" s="161" t="str">
        <f aca="false">IFERROR(VLOOKUP(AL$2,Rango_Admin_DailyPred,MATCH($F8,Rango_Admin_DailyPred_Primera,0)+1,0),"-")</f>
        <v>-</v>
      </c>
      <c r="AM8" s="161" t="str">
        <f aca="false">IFERROR(VLOOKUP(AM$2,Rango_Admin_DailyPred,MATCH($F8,Rango_Admin_DailyPred_Primera,0)+1,0),"-")</f>
        <v>-</v>
      </c>
      <c r="AN8" s="243"/>
    </row>
    <row r="9" customFormat="false" ht="15" hidden="false" customHeight="false" outlineLevel="0" collapsed="false">
      <c r="A9" s="29" t="str">
        <f aca="false" t="array" ref="A9:A9">IFERROR(INDEX(ADMIN!$K$6:$K$258,SMALL(IF(ADMIN!$G$6:$G$258=$K$1,ROW(ADMIN!$G$6:$G$258)-ROW(ADMIN!$G$6)+1),ROWS($A$1:A6))),"")</f>
        <v/>
      </c>
      <c r="B9" s="29" t="str">
        <f aca="false" t="array" ref="B9:B9">IFERROR(IFERROR(INDEX(ADMIN!$K$6:$K$258,SMALL(IF($K$1=ADMIN!$G$6:$G$258,ROW(ADMIN!$K$6:$K$258)-MIN(ROW(ADMIN!$G$6:$G$258))+1,""),ROW()-3)),"")&amp;CHAR(10)&amp;IF(INDEX(ADMIN!$M$6:$M$258,SMALL(IF($K$1=ADMIN!$G$6:$G$258,ROW(ADMIN!$M$6:$M$258)-MIN(ROW(ADMIN!$G$6:$G$258))+1,""),ROW()-3))="0|-",""," ("&amp;INDEX(ADMIN!$M$6:$M$258,SMALL(IF($K$1=ADMIN!$G$6:$G$258,ROW(ADMIN!$M$6:$M$258)-MIN(ROW(ADMIN!$G$6:$G$258))+1,""),ROW()-3))&amp;")"),"")</f>
        <v/>
      </c>
      <c r="C9" s="29" t="n">
        <v>6</v>
      </c>
      <c r="D9" s="462"/>
      <c r="E9" s="479" t="n">
        <f aca="false">IFERROR(HLOOKUP(C9,Rango_Admin_DailyClas,3,FALSE()),"-")</f>
        <v>2</v>
      </c>
      <c r="F9" s="480" t="str">
        <f aca="false">IFERROR(HLOOKUP(C9,Rango_Admin_DailyClas,5,FALSE()),"-")</f>
        <v>ANDER</v>
      </c>
      <c r="G9" s="50" t="n">
        <f aca="false">IFERROR(HLOOKUP(C9,Rango_Admin_DailyClas,4,FALSE()),"-")</f>
        <v>12</v>
      </c>
      <c r="H9" s="161" t="n">
        <f aca="false">IFERROR(VLOOKUP(H$2,Rango_Admin_DailyPred,MATCH($F9,Rango_Admin_DailyPred_Primera,0)+1,0),"-")</f>
        <v>0</v>
      </c>
      <c r="I9" s="161" t="n">
        <f aca="false">IFERROR(VLOOKUP(I$2,Rango_Admin_DailyPred,MATCH($F9,Rango_Admin_DailyPred_Primera,0)+1,0),"-")</f>
        <v>7</v>
      </c>
      <c r="J9" s="476" t="n">
        <f aca="false">IFERROR(VLOOKUP(J$2,Rango_Admin_DailyPred,MATCH($F9,Rango_Admin_DailyPred_Primera,0)+1,0),"-")</f>
        <v>5</v>
      </c>
      <c r="K9" s="476" t="n">
        <f aca="false">IFERROR(VLOOKUP(K$2,Rango_Admin_DailyPred,MATCH($F9,Rango_Admin_DailyPred_Primera,0)+1,0),"-")</f>
        <v>0</v>
      </c>
      <c r="L9" s="476" t="n">
        <f aca="false">IFERROR(VLOOKUP(L$2,Rango_Admin_DailyPred,MATCH($F9,Rango_Admin_DailyPred_Primera,0)+1,0),"-")</f>
        <v>0</v>
      </c>
      <c r="M9" s="161" t="str">
        <f aca="false">IFERROR(VLOOKUP(M$2,Rango_Admin_DailyPred,MATCH($F9,Rango_Admin_DailyPred_Primera,0)+1,0),"-")</f>
        <v>-</v>
      </c>
      <c r="N9" s="161" t="str">
        <f aca="false">IFERROR(VLOOKUP(N$2,Rango_Admin_DailyPred,MATCH($F9,Rango_Admin_DailyPred_Primera,0)+1,0),"-")</f>
        <v>-</v>
      </c>
      <c r="O9" s="161" t="str">
        <f aca="false">IFERROR(VLOOKUP(O$2,Rango_Admin_DailyPred,MATCH($F9,Rango_Admin_DailyPred_Primera,0)+1,0),"-")</f>
        <v>-</v>
      </c>
      <c r="P9" s="161" t="str">
        <f aca="false">IFERROR(VLOOKUP(P$2,Rango_Admin_DailyPred,MATCH($F9,Rango_Admin_DailyPred_Primera,0)+1,0),"-")</f>
        <v>-</v>
      </c>
      <c r="Q9" s="161" t="str">
        <f aca="false">IFERROR(VLOOKUP(Q$2,Rango_Admin_DailyPred,MATCH($F9,Rango_Admin_DailyPred_Primera,0)+1,0),"-")</f>
        <v>-</v>
      </c>
      <c r="R9" s="161" t="str">
        <f aca="false">IFERROR(VLOOKUP(R$2,Rango_Admin_DailyPred,MATCH($F9,Rango_Admin_DailyPred_Primera,0)+1,0),"-")</f>
        <v>-</v>
      </c>
      <c r="S9" s="161" t="str">
        <f aca="false">IFERROR(VLOOKUP(S$2,Rango_Admin_DailyPred,MATCH($F9,Rango_Admin_DailyPred_Primera,0)+1,0),"-")</f>
        <v>-</v>
      </c>
      <c r="T9" s="161" t="str">
        <f aca="false">IFERROR(VLOOKUP(T$2,Rango_Admin_DailyPred,MATCH($F9,Rango_Admin_DailyPred_Primera,0)+1,0),"-")</f>
        <v>-</v>
      </c>
      <c r="U9" s="161" t="str">
        <f aca="false">IFERROR(VLOOKUP(U$2,Rango_Admin_DailyPred,MATCH($F9,Rango_Admin_DailyPred_Primera,0)+1,0),"-")</f>
        <v>-</v>
      </c>
      <c r="V9" s="161" t="str">
        <f aca="false">IFERROR(VLOOKUP(V$2,Rango_Admin_DailyPred,MATCH($F9,Rango_Admin_DailyPred_Primera,0)+1,0),"-")</f>
        <v>-</v>
      </c>
      <c r="W9" s="161" t="str">
        <f aca="false">IFERROR(VLOOKUP(W$2,Rango_Admin_DailyPred,MATCH($F9,Rango_Admin_DailyPred_Primera,0)+1,0),"-")</f>
        <v>-</v>
      </c>
      <c r="X9" s="161" t="str">
        <f aca="false">IFERROR(VLOOKUP(X$2,Rango_Admin_DailyPred,MATCH($F9,Rango_Admin_DailyPred_Primera,0)+1,0),"-")</f>
        <v>-</v>
      </c>
      <c r="Y9" s="161" t="str">
        <f aca="false">IFERROR(VLOOKUP(Y$2,Rango_Admin_DailyPred,MATCH($F9,Rango_Admin_DailyPred_Primera,0)+1,0),"-")</f>
        <v>-</v>
      </c>
      <c r="Z9" s="161" t="str">
        <f aca="false">IFERROR(VLOOKUP(Z$2,Rango_Admin_DailyPred,MATCH($F9,Rango_Admin_DailyPred_Primera,0)+1,0),"-")</f>
        <v>-</v>
      </c>
      <c r="AA9" s="161" t="str">
        <f aca="false">IFERROR(VLOOKUP(AA$2,Rango_Admin_DailyPred,MATCH($F9,Rango_Admin_DailyPred_Primera,0)+1,0),"-")</f>
        <v>-</v>
      </c>
      <c r="AB9" s="161" t="str">
        <f aca="false">IFERROR(VLOOKUP(AB$2,Rango_Admin_DailyPred,MATCH($F9,Rango_Admin_DailyPred_Primera,0)+1,0),"-")</f>
        <v>-</v>
      </c>
      <c r="AC9" s="161" t="str">
        <f aca="false">IFERROR(VLOOKUP(AC$2,Rango_Admin_DailyPred,MATCH($F9,Rango_Admin_DailyPred_Primera,0)+1,0),"-")</f>
        <v>-</v>
      </c>
      <c r="AD9" s="161" t="str">
        <f aca="false">IFERROR(VLOOKUP(AD$2,Rango_Admin_DailyPred,MATCH($F9,Rango_Admin_DailyPred_Primera,0)+1,0),"-")</f>
        <v>-</v>
      </c>
      <c r="AE9" s="161" t="str">
        <f aca="false">IFERROR(VLOOKUP(AE$2,Rango_Admin_DailyPred,MATCH($F9,Rango_Admin_DailyPred_Primera,0)+1,0),"-")</f>
        <v>-</v>
      </c>
      <c r="AF9" s="161" t="str">
        <f aca="false">IFERROR(VLOOKUP(AF$2,Rango_Admin_DailyPred,MATCH($F9,Rango_Admin_DailyPred_Primera,0)+1,0),"-")</f>
        <v>-</v>
      </c>
      <c r="AG9" s="161" t="str">
        <f aca="false">IFERROR(VLOOKUP(AG$2,Rango_Admin_DailyPred,MATCH($F9,Rango_Admin_DailyPred_Primera,0)+1,0),"-")</f>
        <v>-</v>
      </c>
      <c r="AH9" s="161" t="str">
        <f aca="false">IFERROR(VLOOKUP(AH$2,Rango_Admin_DailyPred,MATCH($F9,Rango_Admin_DailyPred_Primera,0)+1,0),"-")</f>
        <v>-</v>
      </c>
      <c r="AI9" s="161" t="str">
        <f aca="false">IFERROR(VLOOKUP(AI$2,Rango_Admin_DailyPred,MATCH($F9,Rango_Admin_DailyPred_Primera,0)+1,0),"-")</f>
        <v>-</v>
      </c>
      <c r="AJ9" s="161" t="str">
        <f aca="false">IFERROR(VLOOKUP(AJ$2,Rango_Admin_DailyPred,MATCH($F9,Rango_Admin_DailyPred_Primera,0)+1,0),"-")</f>
        <v>-</v>
      </c>
      <c r="AK9" s="161" t="str">
        <f aca="false">IFERROR(VLOOKUP(AK$2,Rango_Admin_DailyPred,MATCH($F9,Rango_Admin_DailyPred_Primera,0)+1,0),"-")</f>
        <v>-</v>
      </c>
      <c r="AL9" s="161" t="str">
        <f aca="false">IFERROR(VLOOKUP(AL$2,Rango_Admin_DailyPred,MATCH($F9,Rango_Admin_DailyPred_Primera,0)+1,0),"-")</f>
        <v>-</v>
      </c>
      <c r="AM9" s="161" t="str">
        <f aca="false">IFERROR(VLOOKUP(AM$2,Rango_Admin_DailyPred,MATCH($F9,Rango_Admin_DailyPred_Primera,0)+1,0),"-")</f>
        <v>-</v>
      </c>
      <c r="AN9" s="243"/>
    </row>
    <row r="10" customFormat="false" ht="15" hidden="false" customHeight="false" outlineLevel="0" collapsed="false">
      <c r="A10" s="29" t="str">
        <f aca="false" t="array" ref="A10:A10">IFERROR(INDEX(ADMIN!$K$6:$K$258,SMALL(IF(ADMIN!$G$6:$G$258=$K$1,ROW(ADMIN!$G$6:$G$258)-ROW(ADMIN!$G$6)+1),ROWS($A$1:A7))),"")</f>
        <v/>
      </c>
      <c r="B10" s="29" t="str">
        <f aca="false" t="array" ref="B10:B10">IFERROR(IFERROR(INDEX(ADMIN!$K$6:$K$258,SMALL(IF($K$1=ADMIN!$G$6:$G$258,ROW(ADMIN!$K$6:$K$258)-MIN(ROW(ADMIN!$G$6:$G$258))+1,""),ROW()-3)),"")&amp;CHAR(10)&amp;IF(INDEX(ADMIN!$M$6:$M$258,SMALL(IF($K$1=ADMIN!$G$6:$G$258,ROW(ADMIN!$M$6:$M$258)-MIN(ROW(ADMIN!$G$6:$G$258))+1,""),ROW()-3))="0|-",""," ("&amp;INDEX(ADMIN!$M$6:$M$258,SMALL(IF($K$1=ADMIN!$G$6:$G$258,ROW(ADMIN!$M$6:$M$258)-MIN(ROW(ADMIN!$G$6:$G$258))+1,""),ROW()-3))&amp;")"),"")</f>
        <v/>
      </c>
      <c r="C10" s="29" t="n">
        <v>7</v>
      </c>
      <c r="D10" s="462"/>
      <c r="E10" s="479" t="n">
        <f aca="false">IFERROR(HLOOKUP(C10,Rango_Admin_DailyClas,3,FALSE()),"-")</f>
        <v>2</v>
      </c>
      <c r="F10" s="480" t="str">
        <f aca="false">IFERROR(HLOOKUP(C10,Rango_Admin_DailyClas,5,FALSE()),"-")</f>
        <v>PEIO</v>
      </c>
      <c r="G10" s="50" t="n">
        <f aca="false">IFERROR(HLOOKUP(C10,Rango_Admin_DailyClas,4,FALSE()),"-")</f>
        <v>12</v>
      </c>
      <c r="H10" s="161" t="n">
        <f aca="false">IFERROR(VLOOKUP(H$2,Rango_Admin_DailyPred,MATCH($F10,Rango_Admin_DailyPred_Primera,0)+1,0),"-")</f>
        <v>7</v>
      </c>
      <c r="I10" s="161" t="n">
        <f aca="false">IFERROR(VLOOKUP(I$2,Rango_Admin_DailyPred,MATCH($F10,Rango_Admin_DailyPred_Primera,0)+1,0),"-")</f>
        <v>0</v>
      </c>
      <c r="J10" s="476" t="n">
        <f aca="false">IFERROR(VLOOKUP(J$2,Rango_Admin_DailyPred,MATCH($F10,Rango_Admin_DailyPred_Primera,0)+1,0),"-")</f>
        <v>5</v>
      </c>
      <c r="K10" s="476" t="n">
        <f aca="false">IFERROR(VLOOKUP(K$2,Rango_Admin_DailyPred,MATCH($F10,Rango_Admin_DailyPred_Primera,0)+1,0),"-")</f>
        <v>0</v>
      </c>
      <c r="L10" s="476" t="n">
        <f aca="false">IFERROR(VLOOKUP(L$2,Rango_Admin_DailyPred,MATCH($F10,Rango_Admin_DailyPred_Primera,0)+1,0),"-")</f>
        <v>0</v>
      </c>
      <c r="M10" s="161" t="str">
        <f aca="false">IFERROR(VLOOKUP(M$2,Rango_Admin_DailyPred,MATCH($F10,Rango_Admin_DailyPred_Primera,0)+1,0),"-")</f>
        <v>-</v>
      </c>
      <c r="N10" s="161" t="str">
        <f aca="false">IFERROR(VLOOKUP(N$2,Rango_Admin_DailyPred,MATCH($F10,Rango_Admin_DailyPred_Primera,0)+1,0),"-")</f>
        <v>-</v>
      </c>
      <c r="O10" s="161" t="str">
        <f aca="false">IFERROR(VLOOKUP(O$2,Rango_Admin_DailyPred,MATCH($F10,Rango_Admin_DailyPred_Primera,0)+1,0),"-")</f>
        <v>-</v>
      </c>
      <c r="P10" s="161" t="str">
        <f aca="false">IFERROR(VLOOKUP(P$2,Rango_Admin_DailyPred,MATCH($F10,Rango_Admin_DailyPred_Primera,0)+1,0),"-")</f>
        <v>-</v>
      </c>
      <c r="Q10" s="161" t="str">
        <f aca="false">IFERROR(VLOOKUP(Q$2,Rango_Admin_DailyPred,MATCH($F10,Rango_Admin_DailyPred_Primera,0)+1,0),"-")</f>
        <v>-</v>
      </c>
      <c r="R10" s="161" t="str">
        <f aca="false">IFERROR(VLOOKUP(R$2,Rango_Admin_DailyPred,MATCH($F10,Rango_Admin_DailyPred_Primera,0)+1,0),"-")</f>
        <v>-</v>
      </c>
      <c r="S10" s="161" t="str">
        <f aca="false">IFERROR(VLOOKUP(S$2,Rango_Admin_DailyPred,MATCH($F10,Rango_Admin_DailyPred_Primera,0)+1,0),"-")</f>
        <v>-</v>
      </c>
      <c r="T10" s="161" t="str">
        <f aca="false">IFERROR(VLOOKUP(T$2,Rango_Admin_DailyPred,MATCH($F10,Rango_Admin_DailyPred_Primera,0)+1,0),"-")</f>
        <v>-</v>
      </c>
      <c r="U10" s="161" t="str">
        <f aca="false">IFERROR(VLOOKUP(U$2,Rango_Admin_DailyPred,MATCH($F10,Rango_Admin_DailyPred_Primera,0)+1,0),"-")</f>
        <v>-</v>
      </c>
      <c r="V10" s="161" t="str">
        <f aca="false">IFERROR(VLOOKUP(V$2,Rango_Admin_DailyPred,MATCH($F10,Rango_Admin_DailyPred_Primera,0)+1,0),"-")</f>
        <v>-</v>
      </c>
      <c r="W10" s="161" t="str">
        <f aca="false">IFERROR(VLOOKUP(W$2,Rango_Admin_DailyPred,MATCH($F10,Rango_Admin_DailyPred_Primera,0)+1,0),"-")</f>
        <v>-</v>
      </c>
      <c r="X10" s="161" t="str">
        <f aca="false">IFERROR(VLOOKUP(X$2,Rango_Admin_DailyPred,MATCH($F10,Rango_Admin_DailyPred_Primera,0)+1,0),"-")</f>
        <v>-</v>
      </c>
      <c r="Y10" s="161" t="str">
        <f aca="false">IFERROR(VLOOKUP(Y$2,Rango_Admin_DailyPred,MATCH($F10,Rango_Admin_DailyPred_Primera,0)+1,0),"-")</f>
        <v>-</v>
      </c>
      <c r="Z10" s="161" t="str">
        <f aca="false">IFERROR(VLOOKUP(Z$2,Rango_Admin_DailyPred,MATCH($F10,Rango_Admin_DailyPred_Primera,0)+1,0),"-")</f>
        <v>-</v>
      </c>
      <c r="AA10" s="161" t="str">
        <f aca="false">IFERROR(VLOOKUP(AA$2,Rango_Admin_DailyPred,MATCH($F10,Rango_Admin_DailyPred_Primera,0)+1,0),"-")</f>
        <v>-</v>
      </c>
      <c r="AB10" s="161" t="str">
        <f aca="false">IFERROR(VLOOKUP(AB$2,Rango_Admin_DailyPred,MATCH($F10,Rango_Admin_DailyPred_Primera,0)+1,0),"-")</f>
        <v>-</v>
      </c>
      <c r="AC10" s="161" t="str">
        <f aca="false">IFERROR(VLOOKUP(AC$2,Rango_Admin_DailyPred,MATCH($F10,Rango_Admin_DailyPred_Primera,0)+1,0),"-")</f>
        <v>-</v>
      </c>
      <c r="AD10" s="161" t="str">
        <f aca="false">IFERROR(VLOOKUP(AD$2,Rango_Admin_DailyPred,MATCH($F10,Rango_Admin_DailyPred_Primera,0)+1,0),"-")</f>
        <v>-</v>
      </c>
      <c r="AE10" s="161" t="str">
        <f aca="false">IFERROR(VLOOKUP(AE$2,Rango_Admin_DailyPred,MATCH($F10,Rango_Admin_DailyPred_Primera,0)+1,0),"-")</f>
        <v>-</v>
      </c>
      <c r="AF10" s="161" t="str">
        <f aca="false">IFERROR(VLOOKUP(AF$2,Rango_Admin_DailyPred,MATCH($F10,Rango_Admin_DailyPred_Primera,0)+1,0),"-")</f>
        <v>-</v>
      </c>
      <c r="AG10" s="161" t="str">
        <f aca="false">IFERROR(VLOOKUP(AG$2,Rango_Admin_DailyPred,MATCH($F10,Rango_Admin_DailyPred_Primera,0)+1,0),"-")</f>
        <v>-</v>
      </c>
      <c r="AH10" s="161" t="str">
        <f aca="false">IFERROR(VLOOKUP(AH$2,Rango_Admin_DailyPred,MATCH($F10,Rango_Admin_DailyPred_Primera,0)+1,0),"-")</f>
        <v>-</v>
      </c>
      <c r="AI10" s="161" t="str">
        <f aca="false">IFERROR(VLOOKUP(AI$2,Rango_Admin_DailyPred,MATCH($F10,Rango_Admin_DailyPred_Primera,0)+1,0),"-")</f>
        <v>-</v>
      </c>
      <c r="AJ10" s="161" t="str">
        <f aca="false">IFERROR(VLOOKUP(AJ$2,Rango_Admin_DailyPred,MATCH($F10,Rango_Admin_DailyPred_Primera,0)+1,0),"-")</f>
        <v>-</v>
      </c>
      <c r="AK10" s="161" t="str">
        <f aca="false">IFERROR(VLOOKUP(AK$2,Rango_Admin_DailyPred,MATCH($F10,Rango_Admin_DailyPred_Primera,0)+1,0),"-")</f>
        <v>-</v>
      </c>
      <c r="AL10" s="161" t="str">
        <f aca="false">IFERROR(VLOOKUP(AL$2,Rango_Admin_DailyPred,MATCH($F10,Rango_Admin_DailyPred_Primera,0)+1,0),"-")</f>
        <v>-</v>
      </c>
      <c r="AM10" s="161" t="str">
        <f aca="false">IFERROR(VLOOKUP(AM$2,Rango_Admin_DailyPred,MATCH($F10,Rango_Admin_DailyPred_Primera,0)+1,0),"-")</f>
        <v>-</v>
      </c>
      <c r="AN10" s="243"/>
    </row>
    <row r="11" customFormat="false" ht="15" hidden="false" customHeight="false" outlineLevel="0" collapsed="false">
      <c r="A11" s="29" t="str">
        <f aca="false" t="array" ref="A11:A11">IFERROR(INDEX(ADMIN!$K$6:$K$258,SMALL(IF(ADMIN!$G$6:$G$258=$K$1,ROW(ADMIN!$G$6:$G$258)-ROW(ADMIN!$G$6)+1),ROWS($A$1:A8))),"")</f>
        <v/>
      </c>
      <c r="B11" s="29" t="str">
        <f aca="false" t="array" ref="B11:B11">IFERROR(IFERROR(INDEX(ADMIN!$K$6:$K$258,SMALL(IF($K$1=ADMIN!$G$6:$G$258,ROW(ADMIN!$K$6:$K$258)-MIN(ROW(ADMIN!$G$6:$G$258))+1,""),ROW()-3)),"")&amp;CHAR(10)&amp;IF(INDEX(ADMIN!$M$6:$M$258,SMALL(IF($K$1=ADMIN!$G$6:$G$258,ROW(ADMIN!$M$6:$M$258)-MIN(ROW(ADMIN!$G$6:$G$258))+1,""),ROW()-3))="0|-",""," ("&amp;INDEX(ADMIN!$M$6:$M$258,SMALL(IF($K$1=ADMIN!$G$6:$G$258,ROW(ADMIN!$M$6:$M$258)-MIN(ROW(ADMIN!$G$6:$G$258))+1,""),ROW()-3))&amp;")"),"")</f>
        <v/>
      </c>
      <c r="C11" s="29" t="n">
        <v>8</v>
      </c>
      <c r="D11" s="462"/>
      <c r="E11" s="479" t="n">
        <f aca="false">IFERROR(HLOOKUP(C11,Rango_Admin_DailyClas,3,FALSE()),"-")</f>
        <v>8</v>
      </c>
      <c r="F11" s="480" t="str">
        <f aca="false">IFERROR(HLOOKUP(C11,Rango_Admin_DailyClas,5,FALSE()),"-")</f>
        <v>GORKA</v>
      </c>
      <c r="G11" s="50" t="n">
        <f aca="false">IFERROR(HLOOKUP(C11,Rango_Admin_DailyClas,4,FALSE()),"-")</f>
        <v>10</v>
      </c>
      <c r="H11" s="161" t="n">
        <f aca="false">IFERROR(VLOOKUP(H$2,Rango_Admin_DailyPred,MATCH($F11,Rango_Admin_DailyPred_Primera,0)+1,0),"-")</f>
        <v>5</v>
      </c>
      <c r="I11" s="161" t="n">
        <f aca="false">IFERROR(VLOOKUP(I$2,Rango_Admin_DailyPred,MATCH($F11,Rango_Admin_DailyPred_Primera,0)+1,0),"-")</f>
        <v>0</v>
      </c>
      <c r="J11" s="476" t="n">
        <f aca="false">IFERROR(VLOOKUP(J$2,Rango_Admin_DailyPred,MATCH($F11,Rango_Admin_DailyPred_Primera,0)+1,0),"-")</f>
        <v>5</v>
      </c>
      <c r="K11" s="476" t="n">
        <f aca="false">IFERROR(VLOOKUP(K$2,Rango_Admin_DailyPred,MATCH($F11,Rango_Admin_DailyPred_Primera,0)+1,0),"-")</f>
        <v>0</v>
      </c>
      <c r="L11" s="476" t="n">
        <f aca="false">IFERROR(VLOOKUP(L$2,Rango_Admin_DailyPred,MATCH($F11,Rango_Admin_DailyPred_Primera,0)+1,0),"-")</f>
        <v>0</v>
      </c>
      <c r="M11" s="161" t="str">
        <f aca="false">IFERROR(VLOOKUP(M$2,Rango_Admin_DailyPred,MATCH($F11,Rango_Admin_DailyPred_Primera,0)+1,0),"-")</f>
        <v>-</v>
      </c>
      <c r="N11" s="161" t="str">
        <f aca="false">IFERROR(VLOOKUP(N$2,Rango_Admin_DailyPred,MATCH($F11,Rango_Admin_DailyPred_Primera,0)+1,0),"-")</f>
        <v>-</v>
      </c>
      <c r="O11" s="161" t="str">
        <f aca="false">IFERROR(VLOOKUP(O$2,Rango_Admin_DailyPred,MATCH($F11,Rango_Admin_DailyPred_Primera,0)+1,0),"-")</f>
        <v>-</v>
      </c>
      <c r="P11" s="161" t="str">
        <f aca="false">IFERROR(VLOOKUP(P$2,Rango_Admin_DailyPred,MATCH($F11,Rango_Admin_DailyPred_Primera,0)+1,0),"-")</f>
        <v>-</v>
      </c>
      <c r="Q11" s="161" t="str">
        <f aca="false">IFERROR(VLOOKUP(Q$2,Rango_Admin_DailyPred,MATCH($F11,Rango_Admin_DailyPred_Primera,0)+1,0),"-")</f>
        <v>-</v>
      </c>
      <c r="R11" s="161" t="str">
        <f aca="false">IFERROR(VLOOKUP(R$2,Rango_Admin_DailyPred,MATCH($F11,Rango_Admin_DailyPred_Primera,0)+1,0),"-")</f>
        <v>-</v>
      </c>
      <c r="S11" s="161" t="str">
        <f aca="false">IFERROR(VLOOKUP(S$2,Rango_Admin_DailyPred,MATCH($F11,Rango_Admin_DailyPred_Primera,0)+1,0),"-")</f>
        <v>-</v>
      </c>
      <c r="T11" s="161" t="str">
        <f aca="false">IFERROR(VLOOKUP(T$2,Rango_Admin_DailyPred,MATCH($F11,Rango_Admin_DailyPred_Primera,0)+1,0),"-")</f>
        <v>-</v>
      </c>
      <c r="U11" s="161" t="str">
        <f aca="false">IFERROR(VLOOKUP(U$2,Rango_Admin_DailyPred,MATCH($F11,Rango_Admin_DailyPred_Primera,0)+1,0),"-")</f>
        <v>-</v>
      </c>
      <c r="V11" s="161" t="str">
        <f aca="false">IFERROR(VLOOKUP(V$2,Rango_Admin_DailyPred,MATCH($F11,Rango_Admin_DailyPred_Primera,0)+1,0),"-")</f>
        <v>-</v>
      </c>
      <c r="W11" s="161" t="str">
        <f aca="false">IFERROR(VLOOKUP(W$2,Rango_Admin_DailyPred,MATCH($F11,Rango_Admin_DailyPred_Primera,0)+1,0),"-")</f>
        <v>-</v>
      </c>
      <c r="X11" s="161" t="str">
        <f aca="false">IFERROR(VLOOKUP(X$2,Rango_Admin_DailyPred,MATCH($F11,Rango_Admin_DailyPred_Primera,0)+1,0),"-")</f>
        <v>-</v>
      </c>
      <c r="Y11" s="161" t="str">
        <f aca="false">IFERROR(VLOOKUP(Y$2,Rango_Admin_DailyPred,MATCH($F11,Rango_Admin_DailyPred_Primera,0)+1,0),"-")</f>
        <v>-</v>
      </c>
      <c r="Z11" s="161" t="str">
        <f aca="false">IFERROR(VLOOKUP(Z$2,Rango_Admin_DailyPred,MATCH($F11,Rango_Admin_DailyPred_Primera,0)+1,0),"-")</f>
        <v>-</v>
      </c>
      <c r="AA11" s="161" t="str">
        <f aca="false">IFERROR(VLOOKUP(AA$2,Rango_Admin_DailyPred,MATCH($F11,Rango_Admin_DailyPred_Primera,0)+1,0),"-")</f>
        <v>-</v>
      </c>
      <c r="AB11" s="161" t="str">
        <f aca="false">IFERROR(VLOOKUP(AB$2,Rango_Admin_DailyPred,MATCH($F11,Rango_Admin_DailyPred_Primera,0)+1,0),"-")</f>
        <v>-</v>
      </c>
      <c r="AC11" s="161" t="str">
        <f aca="false">IFERROR(VLOOKUP(AC$2,Rango_Admin_DailyPred,MATCH($F11,Rango_Admin_DailyPred_Primera,0)+1,0),"-")</f>
        <v>-</v>
      </c>
      <c r="AD11" s="161" t="str">
        <f aca="false">IFERROR(VLOOKUP(AD$2,Rango_Admin_DailyPred,MATCH($F11,Rango_Admin_DailyPred_Primera,0)+1,0),"-")</f>
        <v>-</v>
      </c>
      <c r="AE11" s="161" t="str">
        <f aca="false">IFERROR(VLOOKUP(AE$2,Rango_Admin_DailyPred,MATCH($F11,Rango_Admin_DailyPred_Primera,0)+1,0),"-")</f>
        <v>-</v>
      </c>
      <c r="AF11" s="161" t="str">
        <f aca="false">IFERROR(VLOOKUP(AF$2,Rango_Admin_DailyPred,MATCH($F11,Rango_Admin_DailyPred_Primera,0)+1,0),"-")</f>
        <v>-</v>
      </c>
      <c r="AG11" s="161" t="str">
        <f aca="false">IFERROR(VLOOKUP(AG$2,Rango_Admin_DailyPred,MATCH($F11,Rango_Admin_DailyPred_Primera,0)+1,0),"-")</f>
        <v>-</v>
      </c>
      <c r="AH11" s="161" t="str">
        <f aca="false">IFERROR(VLOOKUP(AH$2,Rango_Admin_DailyPred,MATCH($F11,Rango_Admin_DailyPred_Primera,0)+1,0),"-")</f>
        <v>-</v>
      </c>
      <c r="AI11" s="161" t="str">
        <f aca="false">IFERROR(VLOOKUP(AI$2,Rango_Admin_DailyPred,MATCH($F11,Rango_Admin_DailyPred_Primera,0)+1,0),"-")</f>
        <v>-</v>
      </c>
      <c r="AJ11" s="161" t="str">
        <f aca="false">IFERROR(VLOOKUP(AJ$2,Rango_Admin_DailyPred,MATCH($F11,Rango_Admin_DailyPred_Primera,0)+1,0),"-")</f>
        <v>-</v>
      </c>
      <c r="AK11" s="161" t="str">
        <f aca="false">IFERROR(VLOOKUP(AK$2,Rango_Admin_DailyPred,MATCH($F11,Rango_Admin_DailyPred_Primera,0)+1,0),"-")</f>
        <v>-</v>
      </c>
      <c r="AL11" s="161" t="str">
        <f aca="false">IFERROR(VLOOKUP(AL$2,Rango_Admin_DailyPred,MATCH($F11,Rango_Admin_DailyPred_Primera,0)+1,0),"-")</f>
        <v>-</v>
      </c>
      <c r="AM11" s="161" t="str">
        <f aca="false">IFERROR(VLOOKUP(AM$2,Rango_Admin_DailyPred,MATCH($F11,Rango_Admin_DailyPred_Primera,0)+1,0),"-")</f>
        <v>-</v>
      </c>
      <c r="AN11" s="243"/>
    </row>
    <row r="12" customFormat="false" ht="15" hidden="false" customHeight="false" outlineLevel="0" collapsed="false">
      <c r="A12" s="29" t="str">
        <f aca="false" t="array" ref="A12:A12">IFERROR(INDEX(ADMIN!$K$6:$K$258,SMALL(IF(ADMIN!$G$6:$G$258=$K$1,ROW(ADMIN!$G$6:$G$258)-ROW(ADMIN!$G$6)+1),ROWS($A$1:A9))),"")</f>
        <v/>
      </c>
      <c r="B12" s="29" t="str">
        <f aca="false" t="array" ref="B12:B12">IFERROR(IFERROR(INDEX(ADMIN!$K$6:$K$258,SMALL(IF($K$1=ADMIN!$G$6:$G$258,ROW(ADMIN!$K$6:$K$258)-MIN(ROW(ADMIN!$G$6:$G$258))+1,""),ROW()-3)),"")&amp;CHAR(10)&amp;IF(INDEX(ADMIN!$M$6:$M$258,SMALL(IF($K$1=ADMIN!$G$6:$G$258,ROW(ADMIN!$M$6:$M$258)-MIN(ROW(ADMIN!$G$6:$G$258))+1,""),ROW()-3))="0|-",""," ("&amp;INDEX(ADMIN!$M$6:$M$258,SMALL(IF($K$1=ADMIN!$G$6:$G$258,ROW(ADMIN!$M$6:$M$258)-MIN(ROW(ADMIN!$G$6:$G$258))+1,""),ROW()-3))&amp;")"),"")</f>
        <v/>
      </c>
      <c r="C12" s="29" t="n">
        <v>9</v>
      </c>
      <c r="D12" s="462"/>
      <c r="E12" s="479" t="n">
        <f aca="false">IFERROR(HLOOKUP(C12,Rango_Admin_DailyClas,3,FALSE()),"-")</f>
        <v>9</v>
      </c>
      <c r="F12" s="480" t="str">
        <f aca="false">IFERROR(HLOOKUP(C12,Rango_Admin_DailyClas,5,FALSE()),"-")</f>
        <v>SERGIO</v>
      </c>
      <c r="G12" s="50" t="n">
        <f aca="false">IFERROR(HLOOKUP(C12,Rango_Admin_DailyClas,4,FALSE()),"-")</f>
        <v>5</v>
      </c>
      <c r="H12" s="161" t="n">
        <f aca="false">IFERROR(VLOOKUP(H$2,Rango_Admin_DailyPred,MATCH($F12,Rango_Admin_DailyPred_Primera,0)+1,0),"-")</f>
        <v>0</v>
      </c>
      <c r="I12" s="161" t="n">
        <f aca="false">IFERROR(VLOOKUP(I$2,Rango_Admin_DailyPred,MATCH($F12,Rango_Admin_DailyPred_Primera,0)+1,0),"-")</f>
        <v>0</v>
      </c>
      <c r="J12" s="476" t="n">
        <f aca="false">IFERROR(VLOOKUP(J$2,Rango_Admin_DailyPred,MATCH($F12,Rango_Admin_DailyPred_Primera,0)+1,0),"-")</f>
        <v>5</v>
      </c>
      <c r="K12" s="476" t="n">
        <f aca="false">IFERROR(VLOOKUP(K$2,Rango_Admin_DailyPred,MATCH($F12,Rango_Admin_DailyPred_Primera,0)+1,0),"-")</f>
        <v>0</v>
      </c>
      <c r="L12" s="476" t="n">
        <f aca="false">IFERROR(VLOOKUP(L$2,Rango_Admin_DailyPred,MATCH($F12,Rango_Admin_DailyPred_Primera,0)+1,0),"-")</f>
        <v>0</v>
      </c>
      <c r="M12" s="161" t="str">
        <f aca="false">IFERROR(VLOOKUP(M$2,Rango_Admin_DailyPred,MATCH($F12,Rango_Admin_DailyPred_Primera,0)+1,0),"-")</f>
        <v>-</v>
      </c>
      <c r="N12" s="161" t="str">
        <f aca="false">IFERROR(VLOOKUP(N$2,Rango_Admin_DailyPred,MATCH($F12,Rango_Admin_DailyPred_Primera,0)+1,0),"-")</f>
        <v>-</v>
      </c>
      <c r="O12" s="161" t="str">
        <f aca="false">IFERROR(VLOOKUP(O$2,Rango_Admin_DailyPred,MATCH($F12,Rango_Admin_DailyPred_Primera,0)+1,0),"-")</f>
        <v>-</v>
      </c>
      <c r="P12" s="161" t="str">
        <f aca="false">IFERROR(VLOOKUP(P$2,Rango_Admin_DailyPred,MATCH($F12,Rango_Admin_DailyPred_Primera,0)+1,0),"-")</f>
        <v>-</v>
      </c>
      <c r="Q12" s="161" t="str">
        <f aca="false">IFERROR(VLOOKUP(Q$2,Rango_Admin_DailyPred,MATCH($F12,Rango_Admin_DailyPred_Primera,0)+1,0),"-")</f>
        <v>-</v>
      </c>
      <c r="R12" s="161" t="str">
        <f aca="false">IFERROR(VLOOKUP(R$2,Rango_Admin_DailyPred,MATCH($F12,Rango_Admin_DailyPred_Primera,0)+1,0),"-")</f>
        <v>-</v>
      </c>
      <c r="S12" s="161" t="str">
        <f aca="false">IFERROR(VLOOKUP(S$2,Rango_Admin_DailyPred,MATCH($F12,Rango_Admin_DailyPred_Primera,0)+1,0),"-")</f>
        <v>-</v>
      </c>
      <c r="T12" s="161" t="str">
        <f aca="false">IFERROR(VLOOKUP(T$2,Rango_Admin_DailyPred,MATCH($F12,Rango_Admin_DailyPred_Primera,0)+1,0),"-")</f>
        <v>-</v>
      </c>
      <c r="U12" s="161" t="str">
        <f aca="false">IFERROR(VLOOKUP(U$2,Rango_Admin_DailyPred,MATCH($F12,Rango_Admin_DailyPred_Primera,0)+1,0),"-")</f>
        <v>-</v>
      </c>
      <c r="V12" s="161" t="str">
        <f aca="false">IFERROR(VLOOKUP(V$2,Rango_Admin_DailyPred,MATCH($F12,Rango_Admin_DailyPred_Primera,0)+1,0),"-")</f>
        <v>-</v>
      </c>
      <c r="W12" s="161" t="str">
        <f aca="false">IFERROR(VLOOKUP(W$2,Rango_Admin_DailyPred,MATCH($F12,Rango_Admin_DailyPred_Primera,0)+1,0),"-")</f>
        <v>-</v>
      </c>
      <c r="X12" s="161" t="str">
        <f aca="false">IFERROR(VLOOKUP(X$2,Rango_Admin_DailyPred,MATCH($F12,Rango_Admin_DailyPred_Primera,0)+1,0),"-")</f>
        <v>-</v>
      </c>
      <c r="Y12" s="161" t="str">
        <f aca="false">IFERROR(VLOOKUP(Y$2,Rango_Admin_DailyPred,MATCH($F12,Rango_Admin_DailyPred_Primera,0)+1,0),"-")</f>
        <v>-</v>
      </c>
      <c r="Z12" s="161" t="str">
        <f aca="false">IFERROR(VLOOKUP(Z$2,Rango_Admin_DailyPred,MATCH($F12,Rango_Admin_DailyPred_Primera,0)+1,0),"-")</f>
        <v>-</v>
      </c>
      <c r="AA12" s="161" t="str">
        <f aca="false">IFERROR(VLOOKUP(AA$2,Rango_Admin_DailyPred,MATCH($F12,Rango_Admin_DailyPred_Primera,0)+1,0),"-")</f>
        <v>-</v>
      </c>
      <c r="AB12" s="161" t="str">
        <f aca="false">IFERROR(VLOOKUP(AB$2,Rango_Admin_DailyPred,MATCH($F12,Rango_Admin_DailyPred_Primera,0)+1,0),"-")</f>
        <v>-</v>
      </c>
      <c r="AC12" s="161" t="str">
        <f aca="false">IFERROR(VLOOKUP(AC$2,Rango_Admin_DailyPred,MATCH($F12,Rango_Admin_DailyPred_Primera,0)+1,0),"-")</f>
        <v>-</v>
      </c>
      <c r="AD12" s="161" t="str">
        <f aca="false">IFERROR(VLOOKUP(AD$2,Rango_Admin_DailyPred,MATCH($F12,Rango_Admin_DailyPred_Primera,0)+1,0),"-")</f>
        <v>-</v>
      </c>
      <c r="AE12" s="161" t="str">
        <f aca="false">IFERROR(VLOOKUP(AE$2,Rango_Admin_DailyPred,MATCH($F12,Rango_Admin_DailyPred_Primera,0)+1,0),"-")</f>
        <v>-</v>
      </c>
      <c r="AF12" s="161" t="str">
        <f aca="false">IFERROR(VLOOKUP(AF$2,Rango_Admin_DailyPred,MATCH($F12,Rango_Admin_DailyPred_Primera,0)+1,0),"-")</f>
        <v>-</v>
      </c>
      <c r="AG12" s="161" t="str">
        <f aca="false">IFERROR(VLOOKUP(AG$2,Rango_Admin_DailyPred,MATCH($F12,Rango_Admin_DailyPred_Primera,0)+1,0),"-")</f>
        <v>-</v>
      </c>
      <c r="AH12" s="161" t="str">
        <f aca="false">IFERROR(VLOOKUP(AH$2,Rango_Admin_DailyPred,MATCH($F12,Rango_Admin_DailyPred_Primera,0)+1,0),"-")</f>
        <v>-</v>
      </c>
      <c r="AI12" s="161" t="str">
        <f aca="false">IFERROR(VLOOKUP(AI$2,Rango_Admin_DailyPred,MATCH($F12,Rango_Admin_DailyPred_Primera,0)+1,0),"-")</f>
        <v>-</v>
      </c>
      <c r="AJ12" s="161" t="str">
        <f aca="false">IFERROR(VLOOKUP(AJ$2,Rango_Admin_DailyPred,MATCH($F12,Rango_Admin_DailyPred_Primera,0)+1,0),"-")</f>
        <v>-</v>
      </c>
      <c r="AK12" s="161" t="str">
        <f aca="false">IFERROR(VLOOKUP(AK$2,Rango_Admin_DailyPred,MATCH($F12,Rango_Admin_DailyPred_Primera,0)+1,0),"-")</f>
        <v>-</v>
      </c>
      <c r="AL12" s="161" t="str">
        <f aca="false">IFERROR(VLOOKUP(AL$2,Rango_Admin_DailyPred,MATCH($F12,Rango_Admin_DailyPred_Primera,0)+1,0),"-")</f>
        <v>-</v>
      </c>
      <c r="AM12" s="161" t="str">
        <f aca="false">IFERROR(VLOOKUP(AM$2,Rango_Admin_DailyPred,MATCH($F12,Rango_Admin_DailyPred_Primera,0)+1,0),"-")</f>
        <v>-</v>
      </c>
      <c r="AN12" s="243"/>
    </row>
    <row r="13" customFormat="false" ht="15" hidden="false" customHeight="false" outlineLevel="0" collapsed="false">
      <c r="A13" s="29" t="str">
        <f aca="false" t="array" ref="A13:A13">IFERROR(INDEX(ADMIN!$K$6:$K$258,SMALL(IF(ADMIN!$G$6:$G$258=$K$1,ROW(ADMIN!$G$6:$G$258)-ROW(ADMIN!$G$6)+1),ROWS($A$1:A10))),"")</f>
        <v/>
      </c>
      <c r="B13" s="29" t="str">
        <f aca="false" t="array" ref="B13:B13">IFERROR(IFERROR(INDEX(ADMIN!$K$6:$K$258,SMALL(IF($K$1=ADMIN!$G$6:$G$258,ROW(ADMIN!$K$6:$K$258)-MIN(ROW(ADMIN!$G$6:$G$258))+1,""),ROW()-3)),"")&amp;CHAR(10)&amp;IF(INDEX(ADMIN!$M$6:$M$258,SMALL(IF($K$1=ADMIN!$G$6:$G$258,ROW(ADMIN!$M$6:$M$258)-MIN(ROW(ADMIN!$G$6:$G$258))+1,""),ROW()-3))="0|-",""," ("&amp;INDEX(ADMIN!$M$6:$M$258,SMALL(IF($K$1=ADMIN!$G$6:$G$258,ROW(ADMIN!$M$6:$M$258)-MIN(ROW(ADMIN!$G$6:$G$258))+1,""),ROW()-3))&amp;")"),"")</f>
        <v/>
      </c>
      <c r="C13" s="29" t="n">
        <v>10</v>
      </c>
      <c r="D13" s="462"/>
      <c r="E13" s="479" t="n">
        <f aca="false">IFERROR(HLOOKUP(C13,Rango_Admin_DailyClas,3,FALSE()),"-")</f>
        <v>9</v>
      </c>
      <c r="F13" s="480" t="str">
        <f aca="false">IFERROR(HLOOKUP(C13,Rango_Admin_DailyClas,5,FALSE()),"-")</f>
        <v>JUANJO</v>
      </c>
      <c r="G13" s="50" t="n">
        <f aca="false">IFERROR(HLOOKUP(C13,Rango_Admin_DailyClas,4,FALSE()),"-")</f>
        <v>5</v>
      </c>
      <c r="H13" s="161" t="n">
        <f aca="false">IFERROR(VLOOKUP(H$2,Rango_Admin_DailyPred,MATCH($F13,Rango_Admin_DailyPred_Primera,0)+1,0),"-")</f>
        <v>0</v>
      </c>
      <c r="I13" s="161" t="n">
        <f aca="false">IFERROR(VLOOKUP(I$2,Rango_Admin_DailyPred,MATCH($F13,Rango_Admin_DailyPred_Primera,0)+1,0),"-")</f>
        <v>0</v>
      </c>
      <c r="J13" s="476" t="n">
        <f aca="false">IFERROR(VLOOKUP(J$2,Rango_Admin_DailyPred,MATCH($F13,Rango_Admin_DailyPred_Primera,0)+1,0),"-")</f>
        <v>5</v>
      </c>
      <c r="K13" s="476" t="n">
        <f aca="false">IFERROR(VLOOKUP(K$2,Rango_Admin_DailyPred,MATCH($F13,Rango_Admin_DailyPred_Primera,0)+1,0),"-")</f>
        <v>0</v>
      </c>
      <c r="L13" s="476" t="n">
        <f aca="false">IFERROR(VLOOKUP(L$2,Rango_Admin_DailyPred,MATCH($F13,Rango_Admin_DailyPred_Primera,0)+1,0),"-")</f>
        <v>0</v>
      </c>
      <c r="M13" s="161" t="str">
        <f aca="false">IFERROR(VLOOKUP(M$2,Rango_Admin_DailyPred,MATCH($F13,Rango_Admin_DailyPred_Primera,0)+1,0),"-")</f>
        <v>-</v>
      </c>
      <c r="N13" s="161" t="str">
        <f aca="false">IFERROR(VLOOKUP(N$2,Rango_Admin_DailyPred,MATCH($F13,Rango_Admin_DailyPred_Primera,0)+1,0),"-")</f>
        <v>-</v>
      </c>
      <c r="O13" s="161" t="str">
        <f aca="false">IFERROR(VLOOKUP(O$2,Rango_Admin_DailyPred,MATCH($F13,Rango_Admin_DailyPred_Primera,0)+1,0),"-")</f>
        <v>-</v>
      </c>
      <c r="P13" s="161" t="str">
        <f aca="false">IFERROR(VLOOKUP(P$2,Rango_Admin_DailyPred,MATCH($F13,Rango_Admin_DailyPred_Primera,0)+1,0),"-")</f>
        <v>-</v>
      </c>
      <c r="Q13" s="161" t="str">
        <f aca="false">IFERROR(VLOOKUP(Q$2,Rango_Admin_DailyPred,MATCH($F13,Rango_Admin_DailyPred_Primera,0)+1,0),"-")</f>
        <v>-</v>
      </c>
      <c r="R13" s="161" t="str">
        <f aca="false">IFERROR(VLOOKUP(R$2,Rango_Admin_DailyPred,MATCH($F13,Rango_Admin_DailyPred_Primera,0)+1,0),"-")</f>
        <v>-</v>
      </c>
      <c r="S13" s="161" t="str">
        <f aca="false">IFERROR(VLOOKUP(S$2,Rango_Admin_DailyPred,MATCH($F13,Rango_Admin_DailyPred_Primera,0)+1,0),"-")</f>
        <v>-</v>
      </c>
      <c r="T13" s="161" t="str">
        <f aca="false">IFERROR(VLOOKUP(T$2,Rango_Admin_DailyPred,MATCH($F13,Rango_Admin_DailyPred_Primera,0)+1,0),"-")</f>
        <v>-</v>
      </c>
      <c r="U13" s="161" t="str">
        <f aca="false">IFERROR(VLOOKUP(U$2,Rango_Admin_DailyPred,MATCH($F13,Rango_Admin_DailyPred_Primera,0)+1,0),"-")</f>
        <v>-</v>
      </c>
      <c r="V13" s="161" t="str">
        <f aca="false">IFERROR(VLOOKUP(V$2,Rango_Admin_DailyPred,MATCH($F13,Rango_Admin_DailyPred_Primera,0)+1,0),"-")</f>
        <v>-</v>
      </c>
      <c r="W13" s="161" t="str">
        <f aca="false">IFERROR(VLOOKUP(W$2,Rango_Admin_DailyPred,MATCH($F13,Rango_Admin_DailyPred_Primera,0)+1,0),"-")</f>
        <v>-</v>
      </c>
      <c r="X13" s="161" t="str">
        <f aca="false">IFERROR(VLOOKUP(X$2,Rango_Admin_DailyPred,MATCH($F13,Rango_Admin_DailyPred_Primera,0)+1,0),"-")</f>
        <v>-</v>
      </c>
      <c r="Y13" s="161" t="str">
        <f aca="false">IFERROR(VLOOKUP(Y$2,Rango_Admin_DailyPred,MATCH($F13,Rango_Admin_DailyPred_Primera,0)+1,0),"-")</f>
        <v>-</v>
      </c>
      <c r="Z13" s="161" t="str">
        <f aca="false">IFERROR(VLOOKUP(Z$2,Rango_Admin_DailyPred,MATCH($F13,Rango_Admin_DailyPred_Primera,0)+1,0),"-")</f>
        <v>-</v>
      </c>
      <c r="AA13" s="161" t="str">
        <f aca="false">IFERROR(VLOOKUP(AA$2,Rango_Admin_DailyPred,MATCH($F13,Rango_Admin_DailyPred_Primera,0)+1,0),"-")</f>
        <v>-</v>
      </c>
      <c r="AB13" s="161" t="str">
        <f aca="false">IFERROR(VLOOKUP(AB$2,Rango_Admin_DailyPred,MATCH($F13,Rango_Admin_DailyPred_Primera,0)+1,0),"-")</f>
        <v>-</v>
      </c>
      <c r="AC13" s="161" t="str">
        <f aca="false">IFERROR(VLOOKUP(AC$2,Rango_Admin_DailyPred,MATCH($F13,Rango_Admin_DailyPred_Primera,0)+1,0),"-")</f>
        <v>-</v>
      </c>
      <c r="AD13" s="161" t="str">
        <f aca="false">IFERROR(VLOOKUP(AD$2,Rango_Admin_DailyPred,MATCH($F13,Rango_Admin_DailyPred_Primera,0)+1,0),"-")</f>
        <v>-</v>
      </c>
      <c r="AE13" s="161" t="str">
        <f aca="false">IFERROR(VLOOKUP(AE$2,Rango_Admin_DailyPred,MATCH($F13,Rango_Admin_DailyPred_Primera,0)+1,0),"-")</f>
        <v>-</v>
      </c>
      <c r="AF13" s="161" t="str">
        <f aca="false">IFERROR(VLOOKUP(AF$2,Rango_Admin_DailyPred,MATCH($F13,Rango_Admin_DailyPred_Primera,0)+1,0),"-")</f>
        <v>-</v>
      </c>
      <c r="AG13" s="161" t="str">
        <f aca="false">IFERROR(VLOOKUP(AG$2,Rango_Admin_DailyPred,MATCH($F13,Rango_Admin_DailyPred_Primera,0)+1,0),"-")</f>
        <v>-</v>
      </c>
      <c r="AH13" s="161" t="str">
        <f aca="false">IFERROR(VLOOKUP(AH$2,Rango_Admin_DailyPred,MATCH($F13,Rango_Admin_DailyPred_Primera,0)+1,0),"-")</f>
        <v>-</v>
      </c>
      <c r="AI13" s="161" t="str">
        <f aca="false">IFERROR(VLOOKUP(AI$2,Rango_Admin_DailyPred,MATCH($F13,Rango_Admin_DailyPred_Primera,0)+1,0),"-")</f>
        <v>-</v>
      </c>
      <c r="AJ13" s="161" t="str">
        <f aca="false">IFERROR(VLOOKUP(AJ$2,Rango_Admin_DailyPred,MATCH($F13,Rango_Admin_DailyPred_Primera,0)+1,0),"-")</f>
        <v>-</v>
      </c>
      <c r="AK13" s="161" t="str">
        <f aca="false">IFERROR(VLOOKUP(AK$2,Rango_Admin_DailyPred,MATCH($F13,Rango_Admin_DailyPred_Primera,0)+1,0),"-")</f>
        <v>-</v>
      </c>
      <c r="AL13" s="161" t="str">
        <f aca="false">IFERROR(VLOOKUP(AL$2,Rango_Admin_DailyPred,MATCH($F13,Rango_Admin_DailyPred_Primera,0)+1,0),"-")</f>
        <v>-</v>
      </c>
      <c r="AM13" s="161" t="str">
        <f aca="false">IFERROR(VLOOKUP(AM$2,Rango_Admin_DailyPred,MATCH($F13,Rango_Admin_DailyPred_Primera,0)+1,0),"-")</f>
        <v>-</v>
      </c>
      <c r="AN13" s="243"/>
    </row>
    <row r="14" customFormat="false" ht="15" hidden="false" customHeight="false" outlineLevel="0" collapsed="false">
      <c r="A14" s="29" t="str">
        <f aca="false" t="array" ref="A14:A14">IFERROR(INDEX(ADMIN!$K$6:$K$258,SMALL(IF(ADMIN!$G$6:$G$258=$K$1,ROW(ADMIN!$G$6:$G$258)-ROW(ADMIN!$G$6)+1),ROWS($A$1:A11))),"")</f>
        <v/>
      </c>
      <c r="B14" s="29" t="str">
        <f aca="false" t="array" ref="B14:B14">IFERROR(IFERROR(INDEX(ADMIN!$K$6:$K$258,SMALL(IF($K$1=ADMIN!$G$6:$G$258,ROW(ADMIN!$K$6:$K$258)-MIN(ROW(ADMIN!$G$6:$G$258))+1,""),ROW()-3)),"")&amp;CHAR(10)&amp;IF(INDEX(ADMIN!$M$6:$M$258,SMALL(IF($K$1=ADMIN!$G$6:$G$258,ROW(ADMIN!$M$6:$M$258)-MIN(ROW(ADMIN!$G$6:$G$258))+1,""),ROW()-3))="0|-",""," ("&amp;INDEX(ADMIN!$M$6:$M$258,SMALL(IF($K$1=ADMIN!$G$6:$G$258,ROW(ADMIN!$M$6:$M$258)-MIN(ROW(ADMIN!$G$6:$G$258))+1,""),ROW()-3))&amp;")"),"")</f>
        <v/>
      </c>
      <c r="C14" s="29" t="n">
        <v>11</v>
      </c>
      <c r="D14" s="462"/>
      <c r="E14" s="479" t="n">
        <f aca="false">IFERROR(HLOOKUP(C14,Rango_Admin_DailyClas,3,FALSE()),"-")</f>
        <v>9</v>
      </c>
      <c r="F14" s="480" t="str">
        <f aca="false">IFERROR(HLOOKUP(C14,Rango_Admin_DailyClas,5,FALSE()),"-")</f>
        <v>GARBAN</v>
      </c>
      <c r="G14" s="50" t="n">
        <f aca="false">IFERROR(HLOOKUP(C14,Rango_Admin_DailyClas,4,FALSE()),"-")</f>
        <v>5</v>
      </c>
      <c r="H14" s="161" t="n">
        <f aca="false">IFERROR(VLOOKUP(H$2,Rango_Admin_DailyPred,MATCH($F14,Rango_Admin_DailyPred_Primera,0)+1,0),"-")</f>
        <v>0</v>
      </c>
      <c r="I14" s="161" t="n">
        <f aca="false">IFERROR(VLOOKUP(I$2,Rango_Admin_DailyPred,MATCH($F14,Rango_Admin_DailyPred_Primera,0)+1,0),"-")</f>
        <v>0</v>
      </c>
      <c r="J14" s="476" t="n">
        <f aca="false">IFERROR(VLOOKUP(J$2,Rango_Admin_DailyPred,MATCH($F14,Rango_Admin_DailyPred_Primera,0)+1,0),"-")</f>
        <v>5</v>
      </c>
      <c r="K14" s="476" t="n">
        <f aca="false">IFERROR(VLOOKUP(K$2,Rango_Admin_DailyPred,MATCH($F14,Rango_Admin_DailyPred_Primera,0)+1,0),"-")</f>
        <v>0</v>
      </c>
      <c r="L14" s="476" t="n">
        <f aca="false">IFERROR(VLOOKUP(L$2,Rango_Admin_DailyPred,MATCH($F14,Rango_Admin_DailyPred_Primera,0)+1,0),"-")</f>
        <v>0</v>
      </c>
      <c r="M14" s="161" t="str">
        <f aca="false">IFERROR(VLOOKUP(M$2,Rango_Admin_DailyPred,MATCH($F14,Rango_Admin_DailyPred_Primera,0)+1,0),"-")</f>
        <v>-</v>
      </c>
      <c r="N14" s="161" t="str">
        <f aca="false">IFERROR(VLOOKUP(N$2,Rango_Admin_DailyPred,MATCH($F14,Rango_Admin_DailyPred_Primera,0)+1,0),"-")</f>
        <v>-</v>
      </c>
      <c r="O14" s="161" t="str">
        <f aca="false">IFERROR(VLOOKUP(O$2,Rango_Admin_DailyPred,MATCH($F14,Rango_Admin_DailyPred_Primera,0)+1,0),"-")</f>
        <v>-</v>
      </c>
      <c r="P14" s="161" t="str">
        <f aca="false">IFERROR(VLOOKUP(P$2,Rango_Admin_DailyPred,MATCH($F14,Rango_Admin_DailyPred_Primera,0)+1,0),"-")</f>
        <v>-</v>
      </c>
      <c r="Q14" s="161" t="str">
        <f aca="false">IFERROR(VLOOKUP(Q$2,Rango_Admin_DailyPred,MATCH($F14,Rango_Admin_DailyPred_Primera,0)+1,0),"-")</f>
        <v>-</v>
      </c>
      <c r="R14" s="161" t="str">
        <f aca="false">IFERROR(VLOOKUP(R$2,Rango_Admin_DailyPred,MATCH($F14,Rango_Admin_DailyPred_Primera,0)+1,0),"-")</f>
        <v>-</v>
      </c>
      <c r="S14" s="161" t="str">
        <f aca="false">IFERROR(VLOOKUP(S$2,Rango_Admin_DailyPred,MATCH($F14,Rango_Admin_DailyPred_Primera,0)+1,0),"-")</f>
        <v>-</v>
      </c>
      <c r="T14" s="161" t="str">
        <f aca="false">IFERROR(VLOOKUP(T$2,Rango_Admin_DailyPred,MATCH($F14,Rango_Admin_DailyPred_Primera,0)+1,0),"-")</f>
        <v>-</v>
      </c>
      <c r="U14" s="161" t="str">
        <f aca="false">IFERROR(VLOOKUP(U$2,Rango_Admin_DailyPred,MATCH($F14,Rango_Admin_DailyPred_Primera,0)+1,0),"-")</f>
        <v>-</v>
      </c>
      <c r="V14" s="161" t="str">
        <f aca="false">IFERROR(VLOOKUP(V$2,Rango_Admin_DailyPred,MATCH($F14,Rango_Admin_DailyPred_Primera,0)+1,0),"-")</f>
        <v>-</v>
      </c>
      <c r="W14" s="161" t="str">
        <f aca="false">IFERROR(VLOOKUP(W$2,Rango_Admin_DailyPred,MATCH($F14,Rango_Admin_DailyPred_Primera,0)+1,0),"-")</f>
        <v>-</v>
      </c>
      <c r="X14" s="161" t="str">
        <f aca="false">IFERROR(VLOOKUP(X$2,Rango_Admin_DailyPred,MATCH($F14,Rango_Admin_DailyPred_Primera,0)+1,0),"-")</f>
        <v>-</v>
      </c>
      <c r="Y14" s="161" t="str">
        <f aca="false">IFERROR(VLOOKUP(Y$2,Rango_Admin_DailyPred,MATCH($F14,Rango_Admin_DailyPred_Primera,0)+1,0),"-")</f>
        <v>-</v>
      </c>
      <c r="Z14" s="161" t="str">
        <f aca="false">IFERROR(VLOOKUP(Z$2,Rango_Admin_DailyPred,MATCH($F14,Rango_Admin_DailyPred_Primera,0)+1,0),"-")</f>
        <v>-</v>
      </c>
      <c r="AA14" s="161" t="str">
        <f aca="false">IFERROR(VLOOKUP(AA$2,Rango_Admin_DailyPred,MATCH($F14,Rango_Admin_DailyPred_Primera,0)+1,0),"-")</f>
        <v>-</v>
      </c>
      <c r="AB14" s="161" t="str">
        <f aca="false">IFERROR(VLOOKUP(AB$2,Rango_Admin_DailyPred,MATCH($F14,Rango_Admin_DailyPred_Primera,0)+1,0),"-")</f>
        <v>-</v>
      </c>
      <c r="AC14" s="161" t="str">
        <f aca="false">IFERROR(VLOOKUP(AC$2,Rango_Admin_DailyPred,MATCH($F14,Rango_Admin_DailyPred_Primera,0)+1,0),"-")</f>
        <v>-</v>
      </c>
      <c r="AD14" s="161" t="str">
        <f aca="false">IFERROR(VLOOKUP(AD$2,Rango_Admin_DailyPred,MATCH($F14,Rango_Admin_DailyPred_Primera,0)+1,0),"-")</f>
        <v>-</v>
      </c>
      <c r="AE14" s="161" t="str">
        <f aca="false">IFERROR(VLOOKUP(AE$2,Rango_Admin_DailyPred,MATCH($F14,Rango_Admin_DailyPred_Primera,0)+1,0),"-")</f>
        <v>-</v>
      </c>
      <c r="AF14" s="161" t="str">
        <f aca="false">IFERROR(VLOOKUP(AF$2,Rango_Admin_DailyPred,MATCH($F14,Rango_Admin_DailyPred_Primera,0)+1,0),"-")</f>
        <v>-</v>
      </c>
      <c r="AG14" s="161" t="str">
        <f aca="false">IFERROR(VLOOKUP(AG$2,Rango_Admin_DailyPred,MATCH($F14,Rango_Admin_DailyPred_Primera,0)+1,0),"-")</f>
        <v>-</v>
      </c>
      <c r="AH14" s="161" t="str">
        <f aca="false">IFERROR(VLOOKUP(AH$2,Rango_Admin_DailyPred,MATCH($F14,Rango_Admin_DailyPred_Primera,0)+1,0),"-")</f>
        <v>-</v>
      </c>
      <c r="AI14" s="161" t="str">
        <f aca="false">IFERROR(VLOOKUP(AI$2,Rango_Admin_DailyPred,MATCH($F14,Rango_Admin_DailyPred_Primera,0)+1,0),"-")</f>
        <v>-</v>
      </c>
      <c r="AJ14" s="161" t="str">
        <f aca="false">IFERROR(VLOOKUP(AJ$2,Rango_Admin_DailyPred,MATCH($F14,Rango_Admin_DailyPred_Primera,0)+1,0),"-")</f>
        <v>-</v>
      </c>
      <c r="AK14" s="161" t="str">
        <f aca="false">IFERROR(VLOOKUP(AK$2,Rango_Admin_DailyPred,MATCH($F14,Rango_Admin_DailyPred_Primera,0)+1,0),"-")</f>
        <v>-</v>
      </c>
      <c r="AL14" s="161" t="str">
        <f aca="false">IFERROR(VLOOKUP(AL$2,Rango_Admin_DailyPred,MATCH($F14,Rango_Admin_DailyPred_Primera,0)+1,0),"-")</f>
        <v>-</v>
      </c>
      <c r="AM14" s="161" t="str">
        <f aca="false">IFERROR(VLOOKUP(AM$2,Rango_Admin_DailyPred,MATCH($F14,Rango_Admin_DailyPred_Primera,0)+1,0),"-")</f>
        <v>-</v>
      </c>
      <c r="AN14" s="243"/>
    </row>
    <row r="15" customFormat="false" ht="15" hidden="false" customHeight="false" outlineLevel="0" collapsed="false">
      <c r="A15" s="29" t="str">
        <f aca="false" t="array" ref="A15:A15">IFERROR(INDEX(ADMIN!$K$6:$K$258,SMALL(IF(ADMIN!$G$6:$G$258=$K$1,ROW(ADMIN!$G$6:$G$258)-ROW(ADMIN!$G$6)+1),ROWS($A$1:A12))),"")</f>
        <v/>
      </c>
      <c r="B15" s="29" t="str">
        <f aca="false" t="array" ref="B15:B15">IFERROR(IFERROR(INDEX(ADMIN!$K$6:$K$258,SMALL(IF($K$1=ADMIN!$G$6:$G$258,ROW(ADMIN!$K$6:$K$258)-MIN(ROW(ADMIN!$G$6:$G$258))+1,""),ROW()-3)),"")&amp;CHAR(10)&amp;IF(INDEX(ADMIN!$M$6:$M$258,SMALL(IF($K$1=ADMIN!$G$6:$G$258,ROW(ADMIN!$M$6:$M$258)-MIN(ROW(ADMIN!$G$6:$G$258))+1,""),ROW()-3))="0|-",""," ("&amp;INDEX(ADMIN!$M$6:$M$258,SMALL(IF($K$1=ADMIN!$G$6:$G$258,ROW(ADMIN!$M$6:$M$258)-MIN(ROW(ADMIN!$G$6:$G$258))+1,""),ROW()-3))&amp;")"),"")</f>
        <v/>
      </c>
      <c r="C15" s="29" t="n">
        <v>12</v>
      </c>
      <c r="D15" s="462"/>
      <c r="E15" s="479" t="n">
        <f aca="false">IFERROR(HLOOKUP(C15,Rango_Admin_DailyClas,3,FALSE()),"-")</f>
        <v>9</v>
      </c>
      <c r="F15" s="480" t="str">
        <f aca="false">IFERROR(HLOOKUP(C15,Rango_Admin_DailyClas,5,FALSE()),"-")</f>
        <v>BORJA</v>
      </c>
      <c r="G15" s="50" t="n">
        <f aca="false">IFERROR(HLOOKUP(C15,Rango_Admin_DailyClas,4,FALSE()),"-")</f>
        <v>5</v>
      </c>
      <c r="H15" s="161" t="n">
        <f aca="false">IFERROR(VLOOKUP(H$2,Rango_Admin_DailyPred,MATCH($F15,Rango_Admin_DailyPred_Primera,0)+1,0),"-")</f>
        <v>0</v>
      </c>
      <c r="I15" s="161" t="n">
        <f aca="false">IFERROR(VLOOKUP(I$2,Rango_Admin_DailyPred,MATCH($F15,Rango_Admin_DailyPred_Primera,0)+1,0),"-")</f>
        <v>0</v>
      </c>
      <c r="J15" s="476" t="n">
        <f aca="false">IFERROR(VLOOKUP(J$2,Rango_Admin_DailyPred,MATCH($F15,Rango_Admin_DailyPred_Primera,0)+1,0),"-")</f>
        <v>5</v>
      </c>
      <c r="K15" s="476" t="n">
        <f aca="false">IFERROR(VLOOKUP(K$2,Rango_Admin_DailyPred,MATCH($F15,Rango_Admin_DailyPred_Primera,0)+1,0),"-")</f>
        <v>0</v>
      </c>
      <c r="L15" s="476" t="n">
        <f aca="false">IFERROR(VLOOKUP(L$2,Rango_Admin_DailyPred,MATCH($F15,Rango_Admin_DailyPred_Primera,0)+1,0),"-")</f>
        <v>0</v>
      </c>
      <c r="M15" s="161" t="str">
        <f aca="false">IFERROR(VLOOKUP(M$2,Rango_Admin_DailyPred,MATCH($F15,Rango_Admin_DailyPred_Primera,0)+1,0),"-")</f>
        <v>-</v>
      </c>
      <c r="N15" s="161" t="str">
        <f aca="false">IFERROR(VLOOKUP(N$2,Rango_Admin_DailyPred,MATCH($F15,Rango_Admin_DailyPred_Primera,0)+1,0),"-")</f>
        <v>-</v>
      </c>
      <c r="O15" s="161" t="str">
        <f aca="false">IFERROR(VLOOKUP(O$2,Rango_Admin_DailyPred,MATCH($F15,Rango_Admin_DailyPred_Primera,0)+1,0),"-")</f>
        <v>-</v>
      </c>
      <c r="P15" s="161" t="str">
        <f aca="false">IFERROR(VLOOKUP(P$2,Rango_Admin_DailyPred,MATCH($F15,Rango_Admin_DailyPred_Primera,0)+1,0),"-")</f>
        <v>-</v>
      </c>
      <c r="Q15" s="161" t="str">
        <f aca="false">IFERROR(VLOOKUP(Q$2,Rango_Admin_DailyPred,MATCH($F15,Rango_Admin_DailyPred_Primera,0)+1,0),"-")</f>
        <v>-</v>
      </c>
      <c r="R15" s="161" t="str">
        <f aca="false">IFERROR(VLOOKUP(R$2,Rango_Admin_DailyPred,MATCH($F15,Rango_Admin_DailyPred_Primera,0)+1,0),"-")</f>
        <v>-</v>
      </c>
      <c r="S15" s="161" t="str">
        <f aca="false">IFERROR(VLOOKUP(S$2,Rango_Admin_DailyPred,MATCH($F15,Rango_Admin_DailyPred_Primera,0)+1,0),"-")</f>
        <v>-</v>
      </c>
      <c r="T15" s="161" t="str">
        <f aca="false">IFERROR(VLOOKUP(T$2,Rango_Admin_DailyPred,MATCH($F15,Rango_Admin_DailyPred_Primera,0)+1,0),"-")</f>
        <v>-</v>
      </c>
      <c r="U15" s="161" t="str">
        <f aca="false">IFERROR(VLOOKUP(U$2,Rango_Admin_DailyPred,MATCH($F15,Rango_Admin_DailyPred_Primera,0)+1,0),"-")</f>
        <v>-</v>
      </c>
      <c r="V15" s="161" t="str">
        <f aca="false">IFERROR(VLOOKUP(V$2,Rango_Admin_DailyPred,MATCH($F15,Rango_Admin_DailyPred_Primera,0)+1,0),"-")</f>
        <v>-</v>
      </c>
      <c r="W15" s="161" t="str">
        <f aca="false">IFERROR(VLOOKUP(W$2,Rango_Admin_DailyPred,MATCH($F15,Rango_Admin_DailyPred_Primera,0)+1,0),"-")</f>
        <v>-</v>
      </c>
      <c r="X15" s="161" t="str">
        <f aca="false">IFERROR(VLOOKUP(X$2,Rango_Admin_DailyPred,MATCH($F15,Rango_Admin_DailyPred_Primera,0)+1,0),"-")</f>
        <v>-</v>
      </c>
      <c r="Y15" s="161" t="str">
        <f aca="false">IFERROR(VLOOKUP(Y$2,Rango_Admin_DailyPred,MATCH($F15,Rango_Admin_DailyPred_Primera,0)+1,0),"-")</f>
        <v>-</v>
      </c>
      <c r="Z15" s="161" t="str">
        <f aca="false">IFERROR(VLOOKUP(Z$2,Rango_Admin_DailyPred,MATCH($F15,Rango_Admin_DailyPred_Primera,0)+1,0),"-")</f>
        <v>-</v>
      </c>
      <c r="AA15" s="161" t="str">
        <f aca="false">IFERROR(VLOOKUP(AA$2,Rango_Admin_DailyPred,MATCH($F15,Rango_Admin_DailyPred_Primera,0)+1,0),"-")</f>
        <v>-</v>
      </c>
      <c r="AB15" s="161" t="str">
        <f aca="false">IFERROR(VLOOKUP(AB$2,Rango_Admin_DailyPred,MATCH($F15,Rango_Admin_DailyPred_Primera,0)+1,0),"-")</f>
        <v>-</v>
      </c>
      <c r="AC15" s="161" t="str">
        <f aca="false">IFERROR(VLOOKUP(AC$2,Rango_Admin_DailyPred,MATCH($F15,Rango_Admin_DailyPred_Primera,0)+1,0),"-")</f>
        <v>-</v>
      </c>
      <c r="AD15" s="161" t="str">
        <f aca="false">IFERROR(VLOOKUP(AD$2,Rango_Admin_DailyPred,MATCH($F15,Rango_Admin_DailyPred_Primera,0)+1,0),"-")</f>
        <v>-</v>
      </c>
      <c r="AE15" s="161" t="str">
        <f aca="false">IFERROR(VLOOKUP(AE$2,Rango_Admin_DailyPred,MATCH($F15,Rango_Admin_DailyPred_Primera,0)+1,0),"-")</f>
        <v>-</v>
      </c>
      <c r="AF15" s="161" t="str">
        <f aca="false">IFERROR(VLOOKUP(AF$2,Rango_Admin_DailyPred,MATCH($F15,Rango_Admin_DailyPred_Primera,0)+1,0),"-")</f>
        <v>-</v>
      </c>
      <c r="AG15" s="161" t="str">
        <f aca="false">IFERROR(VLOOKUP(AG$2,Rango_Admin_DailyPred,MATCH($F15,Rango_Admin_DailyPred_Primera,0)+1,0),"-")</f>
        <v>-</v>
      </c>
      <c r="AH15" s="161" t="str">
        <f aca="false">IFERROR(VLOOKUP(AH$2,Rango_Admin_DailyPred,MATCH($F15,Rango_Admin_DailyPred_Primera,0)+1,0),"-")</f>
        <v>-</v>
      </c>
      <c r="AI15" s="161" t="str">
        <f aca="false">IFERROR(VLOOKUP(AI$2,Rango_Admin_DailyPred,MATCH($F15,Rango_Admin_DailyPred_Primera,0)+1,0),"-")</f>
        <v>-</v>
      </c>
      <c r="AJ15" s="161" t="str">
        <f aca="false">IFERROR(VLOOKUP(AJ$2,Rango_Admin_DailyPred,MATCH($F15,Rango_Admin_DailyPred_Primera,0)+1,0),"-")</f>
        <v>-</v>
      </c>
      <c r="AK15" s="161" t="str">
        <f aca="false">IFERROR(VLOOKUP(AK$2,Rango_Admin_DailyPred,MATCH($F15,Rango_Admin_DailyPred_Primera,0)+1,0),"-")</f>
        <v>-</v>
      </c>
      <c r="AL15" s="161" t="str">
        <f aca="false">IFERROR(VLOOKUP(AL$2,Rango_Admin_DailyPred,MATCH($F15,Rango_Admin_DailyPred_Primera,0)+1,0),"-")</f>
        <v>-</v>
      </c>
      <c r="AM15" s="161" t="str">
        <f aca="false">IFERROR(VLOOKUP(AM$2,Rango_Admin_DailyPred,MATCH($F15,Rango_Admin_DailyPred_Primera,0)+1,0),"-")</f>
        <v>-</v>
      </c>
      <c r="AN15" s="243"/>
    </row>
    <row r="16" customFormat="false" ht="15" hidden="false" customHeight="false" outlineLevel="0" collapsed="false">
      <c r="A16" s="29" t="str">
        <f aca="false" t="array" ref="A16:A16">IFERROR(INDEX(ADMIN!$K$6:$K$258,SMALL(IF(ADMIN!$G$6:$G$258=$K$1,ROW(ADMIN!$G$6:$G$258)-ROW(ADMIN!$G$6)+1),ROWS($A$1:A13))),"")</f>
        <v/>
      </c>
      <c r="B16" s="29" t="str">
        <f aca="false" t="array" ref="B16:B16">IFERROR(IFERROR(INDEX(ADMIN!$K$6:$K$258,SMALL(IF($K$1=ADMIN!$G$6:$G$258,ROW(ADMIN!$K$6:$K$258)-MIN(ROW(ADMIN!$G$6:$G$258))+1,""),ROW()-3)),"")&amp;CHAR(10)&amp;IF(INDEX(ADMIN!$M$6:$M$258,SMALL(IF($K$1=ADMIN!$G$6:$G$258,ROW(ADMIN!$M$6:$M$258)-MIN(ROW(ADMIN!$G$6:$G$258))+1,""),ROW()-3))="0|-",""," ("&amp;INDEX(ADMIN!$M$6:$M$258,SMALL(IF($K$1=ADMIN!$G$6:$G$258,ROW(ADMIN!$M$6:$M$258)-MIN(ROW(ADMIN!$G$6:$G$258))+1,""),ROW()-3))&amp;")"),"")</f>
        <v/>
      </c>
      <c r="C16" s="29" t="n">
        <v>13</v>
      </c>
      <c r="D16" s="462"/>
      <c r="E16" s="479" t="n">
        <f aca="false">IFERROR(HLOOKUP(C16,Rango_Admin_DailyClas,3,FALSE()),"-")</f>
        <v>9</v>
      </c>
      <c r="F16" s="480" t="str">
        <f aca="false">IFERROR(HLOOKUP(C16,Rango_Admin_DailyClas,5,FALSE()),"-")</f>
        <v>MIKEL</v>
      </c>
      <c r="G16" s="50" t="n">
        <f aca="false">IFERROR(HLOOKUP(C16,Rango_Admin_DailyClas,4,FALSE()),"-")</f>
        <v>5</v>
      </c>
      <c r="H16" s="161" t="n">
        <f aca="false">IFERROR(VLOOKUP(H$2,Rango_Admin_DailyPred,MATCH($F16,Rango_Admin_DailyPred_Primera,0)+1,0),"-")</f>
        <v>0</v>
      </c>
      <c r="I16" s="161" t="n">
        <f aca="false">IFERROR(VLOOKUP(I$2,Rango_Admin_DailyPred,MATCH($F16,Rango_Admin_DailyPred_Primera,0)+1,0),"-")</f>
        <v>0</v>
      </c>
      <c r="J16" s="476" t="n">
        <f aca="false">IFERROR(VLOOKUP(J$2,Rango_Admin_DailyPred,MATCH($F16,Rango_Admin_DailyPred_Primera,0)+1,0),"-")</f>
        <v>5</v>
      </c>
      <c r="K16" s="476" t="n">
        <f aca="false">IFERROR(VLOOKUP(K$2,Rango_Admin_DailyPred,MATCH($F16,Rango_Admin_DailyPred_Primera,0)+1,0),"-")</f>
        <v>0</v>
      </c>
      <c r="L16" s="476" t="n">
        <f aca="false">IFERROR(VLOOKUP(L$2,Rango_Admin_DailyPred,MATCH($F16,Rango_Admin_DailyPred_Primera,0)+1,0),"-")</f>
        <v>0</v>
      </c>
      <c r="M16" s="161" t="str">
        <f aca="false">IFERROR(VLOOKUP(M$2,Rango_Admin_DailyPred,MATCH($F16,Rango_Admin_DailyPred_Primera,0)+1,0),"-")</f>
        <v>-</v>
      </c>
      <c r="N16" s="161" t="str">
        <f aca="false">IFERROR(VLOOKUP(N$2,Rango_Admin_DailyPred,MATCH($F16,Rango_Admin_DailyPred_Primera,0)+1,0),"-")</f>
        <v>-</v>
      </c>
      <c r="O16" s="161" t="str">
        <f aca="false">IFERROR(VLOOKUP(O$2,Rango_Admin_DailyPred,MATCH($F16,Rango_Admin_DailyPred_Primera,0)+1,0),"-")</f>
        <v>-</v>
      </c>
      <c r="P16" s="161" t="str">
        <f aca="false">IFERROR(VLOOKUP(P$2,Rango_Admin_DailyPred,MATCH($F16,Rango_Admin_DailyPred_Primera,0)+1,0),"-")</f>
        <v>-</v>
      </c>
      <c r="Q16" s="161" t="str">
        <f aca="false">IFERROR(VLOOKUP(Q$2,Rango_Admin_DailyPred,MATCH($F16,Rango_Admin_DailyPred_Primera,0)+1,0),"-")</f>
        <v>-</v>
      </c>
      <c r="R16" s="161" t="str">
        <f aca="false">IFERROR(VLOOKUP(R$2,Rango_Admin_DailyPred,MATCH($F16,Rango_Admin_DailyPred_Primera,0)+1,0),"-")</f>
        <v>-</v>
      </c>
      <c r="S16" s="161" t="str">
        <f aca="false">IFERROR(VLOOKUP(S$2,Rango_Admin_DailyPred,MATCH($F16,Rango_Admin_DailyPred_Primera,0)+1,0),"-")</f>
        <v>-</v>
      </c>
      <c r="T16" s="161" t="str">
        <f aca="false">IFERROR(VLOOKUP(T$2,Rango_Admin_DailyPred,MATCH($F16,Rango_Admin_DailyPred_Primera,0)+1,0),"-")</f>
        <v>-</v>
      </c>
      <c r="U16" s="161" t="str">
        <f aca="false">IFERROR(VLOOKUP(U$2,Rango_Admin_DailyPred,MATCH($F16,Rango_Admin_DailyPred_Primera,0)+1,0),"-")</f>
        <v>-</v>
      </c>
      <c r="V16" s="161" t="str">
        <f aca="false">IFERROR(VLOOKUP(V$2,Rango_Admin_DailyPred,MATCH($F16,Rango_Admin_DailyPred_Primera,0)+1,0),"-")</f>
        <v>-</v>
      </c>
      <c r="W16" s="161" t="str">
        <f aca="false">IFERROR(VLOOKUP(W$2,Rango_Admin_DailyPred,MATCH($F16,Rango_Admin_DailyPred_Primera,0)+1,0),"-")</f>
        <v>-</v>
      </c>
      <c r="X16" s="161" t="str">
        <f aca="false">IFERROR(VLOOKUP(X$2,Rango_Admin_DailyPred,MATCH($F16,Rango_Admin_DailyPred_Primera,0)+1,0),"-")</f>
        <v>-</v>
      </c>
      <c r="Y16" s="161" t="str">
        <f aca="false">IFERROR(VLOOKUP(Y$2,Rango_Admin_DailyPred,MATCH($F16,Rango_Admin_DailyPred_Primera,0)+1,0),"-")</f>
        <v>-</v>
      </c>
      <c r="Z16" s="161" t="str">
        <f aca="false">IFERROR(VLOOKUP(Z$2,Rango_Admin_DailyPred,MATCH($F16,Rango_Admin_DailyPred_Primera,0)+1,0),"-")</f>
        <v>-</v>
      </c>
      <c r="AA16" s="161" t="str">
        <f aca="false">IFERROR(VLOOKUP(AA$2,Rango_Admin_DailyPred,MATCH($F16,Rango_Admin_DailyPred_Primera,0)+1,0),"-")</f>
        <v>-</v>
      </c>
      <c r="AB16" s="161" t="str">
        <f aca="false">IFERROR(VLOOKUP(AB$2,Rango_Admin_DailyPred,MATCH($F16,Rango_Admin_DailyPred_Primera,0)+1,0),"-")</f>
        <v>-</v>
      </c>
      <c r="AC16" s="161" t="str">
        <f aca="false">IFERROR(VLOOKUP(AC$2,Rango_Admin_DailyPred,MATCH($F16,Rango_Admin_DailyPred_Primera,0)+1,0),"-")</f>
        <v>-</v>
      </c>
      <c r="AD16" s="161" t="str">
        <f aca="false">IFERROR(VLOOKUP(AD$2,Rango_Admin_DailyPred,MATCH($F16,Rango_Admin_DailyPred_Primera,0)+1,0),"-")</f>
        <v>-</v>
      </c>
      <c r="AE16" s="161" t="str">
        <f aca="false">IFERROR(VLOOKUP(AE$2,Rango_Admin_DailyPred,MATCH($F16,Rango_Admin_DailyPred_Primera,0)+1,0),"-")</f>
        <v>-</v>
      </c>
      <c r="AF16" s="161" t="str">
        <f aca="false">IFERROR(VLOOKUP(AF$2,Rango_Admin_DailyPred,MATCH($F16,Rango_Admin_DailyPred_Primera,0)+1,0),"-")</f>
        <v>-</v>
      </c>
      <c r="AG16" s="161" t="str">
        <f aca="false">IFERROR(VLOOKUP(AG$2,Rango_Admin_DailyPred,MATCH($F16,Rango_Admin_DailyPred_Primera,0)+1,0),"-")</f>
        <v>-</v>
      </c>
      <c r="AH16" s="161" t="str">
        <f aca="false">IFERROR(VLOOKUP(AH$2,Rango_Admin_DailyPred,MATCH($F16,Rango_Admin_DailyPred_Primera,0)+1,0),"-")</f>
        <v>-</v>
      </c>
      <c r="AI16" s="161" t="str">
        <f aca="false">IFERROR(VLOOKUP(AI$2,Rango_Admin_DailyPred,MATCH($F16,Rango_Admin_DailyPred_Primera,0)+1,0),"-")</f>
        <v>-</v>
      </c>
      <c r="AJ16" s="161" t="str">
        <f aca="false">IFERROR(VLOOKUP(AJ$2,Rango_Admin_DailyPred,MATCH($F16,Rango_Admin_DailyPred_Primera,0)+1,0),"-")</f>
        <v>-</v>
      </c>
      <c r="AK16" s="161" t="str">
        <f aca="false">IFERROR(VLOOKUP(AK$2,Rango_Admin_DailyPred,MATCH($F16,Rango_Admin_DailyPred_Primera,0)+1,0),"-")</f>
        <v>-</v>
      </c>
      <c r="AL16" s="161" t="str">
        <f aca="false">IFERROR(VLOOKUP(AL$2,Rango_Admin_DailyPred,MATCH($F16,Rango_Admin_DailyPred_Primera,0)+1,0),"-")</f>
        <v>-</v>
      </c>
      <c r="AM16" s="161" t="str">
        <f aca="false">IFERROR(VLOOKUP(AM$2,Rango_Admin_DailyPred,MATCH($F16,Rango_Admin_DailyPred_Primera,0)+1,0),"-")</f>
        <v>-</v>
      </c>
      <c r="AN16" s="243"/>
    </row>
    <row r="17" customFormat="false" ht="15" hidden="false" customHeight="false" outlineLevel="0" collapsed="false">
      <c r="A17" s="29" t="str">
        <f aca="false" t="array" ref="A17:A17">IFERROR(INDEX(ADMIN!$K$6:$K$258,SMALL(IF(ADMIN!$G$6:$G$258=$K$1,ROW(ADMIN!$G$6:$G$258)-ROW(ADMIN!$G$6)+1),ROWS($A$1:A14))),"")</f>
        <v/>
      </c>
      <c r="B17" s="29" t="str">
        <f aca="false" t="array" ref="B17:B17">IFERROR(IFERROR(INDEX(ADMIN!$K$6:$K$258,SMALL(IF($K$1=ADMIN!$G$6:$G$258,ROW(ADMIN!$K$6:$K$258)-MIN(ROW(ADMIN!$G$6:$G$258))+1,""),ROW()-3)),"")&amp;CHAR(10)&amp;IF(INDEX(ADMIN!$M$6:$M$258,SMALL(IF($K$1=ADMIN!$G$6:$G$258,ROW(ADMIN!$M$6:$M$258)-MIN(ROW(ADMIN!$G$6:$G$258))+1,""),ROW()-3))="0|-",""," ("&amp;INDEX(ADMIN!$M$6:$M$258,SMALL(IF($K$1=ADMIN!$G$6:$G$258,ROW(ADMIN!$M$6:$M$258)-MIN(ROW(ADMIN!$G$6:$G$258))+1,""),ROW()-3))&amp;")"),"")</f>
        <v/>
      </c>
      <c r="C17" s="29" t="n">
        <v>14</v>
      </c>
      <c r="D17" s="462"/>
      <c r="E17" s="479" t="n">
        <f aca="false">IFERROR(HLOOKUP(C17,Rango_Admin_DailyClas,3,FALSE()),"-")</f>
        <v>9</v>
      </c>
      <c r="F17" s="480" t="str">
        <f aca="false">IFERROR(HLOOKUP(C17,Rango_Admin_DailyClas,5,FALSE()),"-")</f>
        <v>JON</v>
      </c>
      <c r="G17" s="50" t="n">
        <f aca="false">IFERROR(HLOOKUP(C17,Rango_Admin_DailyClas,4,FALSE()),"-")</f>
        <v>5</v>
      </c>
      <c r="H17" s="161" t="n">
        <f aca="false">IFERROR(VLOOKUP(H$2,Rango_Admin_DailyPred,MATCH($F17,Rango_Admin_DailyPred_Primera,0)+1,0),"-")</f>
        <v>0</v>
      </c>
      <c r="I17" s="161" t="n">
        <f aca="false">IFERROR(VLOOKUP(I$2,Rango_Admin_DailyPred,MATCH($F17,Rango_Admin_DailyPred_Primera,0)+1,0),"-")</f>
        <v>0</v>
      </c>
      <c r="J17" s="476" t="n">
        <f aca="false">IFERROR(VLOOKUP(J$2,Rango_Admin_DailyPred,MATCH($F17,Rango_Admin_DailyPred_Primera,0)+1,0),"-")</f>
        <v>5</v>
      </c>
      <c r="K17" s="476" t="n">
        <f aca="false">IFERROR(VLOOKUP(K$2,Rango_Admin_DailyPred,MATCH($F17,Rango_Admin_DailyPred_Primera,0)+1,0),"-")</f>
        <v>0</v>
      </c>
      <c r="L17" s="476" t="n">
        <f aca="false">IFERROR(VLOOKUP(L$2,Rango_Admin_DailyPred,MATCH($F17,Rango_Admin_DailyPred_Primera,0)+1,0),"-")</f>
        <v>0</v>
      </c>
      <c r="M17" s="161" t="str">
        <f aca="false">IFERROR(VLOOKUP(M$2,Rango_Admin_DailyPred,MATCH($F17,Rango_Admin_DailyPred_Primera,0)+1,0),"-")</f>
        <v>-</v>
      </c>
      <c r="N17" s="161" t="str">
        <f aca="false">IFERROR(VLOOKUP(N$2,Rango_Admin_DailyPred,MATCH($F17,Rango_Admin_DailyPred_Primera,0)+1,0),"-")</f>
        <v>-</v>
      </c>
      <c r="O17" s="161" t="str">
        <f aca="false">IFERROR(VLOOKUP(O$2,Rango_Admin_DailyPred,MATCH($F17,Rango_Admin_DailyPred_Primera,0)+1,0),"-")</f>
        <v>-</v>
      </c>
      <c r="P17" s="161" t="str">
        <f aca="false">IFERROR(VLOOKUP(P$2,Rango_Admin_DailyPred,MATCH($F17,Rango_Admin_DailyPred_Primera,0)+1,0),"-")</f>
        <v>-</v>
      </c>
      <c r="Q17" s="161" t="str">
        <f aca="false">IFERROR(VLOOKUP(Q$2,Rango_Admin_DailyPred,MATCH($F17,Rango_Admin_DailyPred_Primera,0)+1,0),"-")</f>
        <v>-</v>
      </c>
      <c r="R17" s="161" t="str">
        <f aca="false">IFERROR(VLOOKUP(R$2,Rango_Admin_DailyPred,MATCH($F17,Rango_Admin_DailyPred_Primera,0)+1,0),"-")</f>
        <v>-</v>
      </c>
      <c r="S17" s="161" t="str">
        <f aca="false">IFERROR(VLOOKUP(S$2,Rango_Admin_DailyPred,MATCH($F17,Rango_Admin_DailyPred_Primera,0)+1,0),"-")</f>
        <v>-</v>
      </c>
      <c r="T17" s="161" t="str">
        <f aca="false">IFERROR(VLOOKUP(T$2,Rango_Admin_DailyPred,MATCH($F17,Rango_Admin_DailyPred_Primera,0)+1,0),"-")</f>
        <v>-</v>
      </c>
      <c r="U17" s="161" t="str">
        <f aca="false">IFERROR(VLOOKUP(U$2,Rango_Admin_DailyPred,MATCH($F17,Rango_Admin_DailyPred_Primera,0)+1,0),"-")</f>
        <v>-</v>
      </c>
      <c r="V17" s="161" t="str">
        <f aca="false">IFERROR(VLOOKUP(V$2,Rango_Admin_DailyPred,MATCH($F17,Rango_Admin_DailyPred_Primera,0)+1,0),"-")</f>
        <v>-</v>
      </c>
      <c r="W17" s="161" t="str">
        <f aca="false">IFERROR(VLOOKUP(W$2,Rango_Admin_DailyPred,MATCH($F17,Rango_Admin_DailyPred_Primera,0)+1,0),"-")</f>
        <v>-</v>
      </c>
      <c r="X17" s="161" t="str">
        <f aca="false">IFERROR(VLOOKUP(X$2,Rango_Admin_DailyPred,MATCH($F17,Rango_Admin_DailyPred_Primera,0)+1,0),"-")</f>
        <v>-</v>
      </c>
      <c r="Y17" s="161" t="str">
        <f aca="false">IFERROR(VLOOKUP(Y$2,Rango_Admin_DailyPred,MATCH($F17,Rango_Admin_DailyPred_Primera,0)+1,0),"-")</f>
        <v>-</v>
      </c>
      <c r="Z17" s="161" t="str">
        <f aca="false">IFERROR(VLOOKUP(Z$2,Rango_Admin_DailyPred,MATCH($F17,Rango_Admin_DailyPred_Primera,0)+1,0),"-")</f>
        <v>-</v>
      </c>
      <c r="AA17" s="161" t="str">
        <f aca="false">IFERROR(VLOOKUP(AA$2,Rango_Admin_DailyPred,MATCH($F17,Rango_Admin_DailyPred_Primera,0)+1,0),"-")</f>
        <v>-</v>
      </c>
      <c r="AB17" s="161" t="str">
        <f aca="false">IFERROR(VLOOKUP(AB$2,Rango_Admin_DailyPred,MATCH($F17,Rango_Admin_DailyPred_Primera,0)+1,0),"-")</f>
        <v>-</v>
      </c>
      <c r="AC17" s="161" t="str">
        <f aca="false">IFERROR(VLOOKUP(AC$2,Rango_Admin_DailyPred,MATCH($F17,Rango_Admin_DailyPred_Primera,0)+1,0),"-")</f>
        <v>-</v>
      </c>
      <c r="AD17" s="161" t="str">
        <f aca="false">IFERROR(VLOOKUP(AD$2,Rango_Admin_DailyPred,MATCH($F17,Rango_Admin_DailyPred_Primera,0)+1,0),"-")</f>
        <v>-</v>
      </c>
      <c r="AE17" s="161" t="str">
        <f aca="false">IFERROR(VLOOKUP(AE$2,Rango_Admin_DailyPred,MATCH($F17,Rango_Admin_DailyPred_Primera,0)+1,0),"-")</f>
        <v>-</v>
      </c>
      <c r="AF17" s="161" t="str">
        <f aca="false">IFERROR(VLOOKUP(AF$2,Rango_Admin_DailyPred,MATCH($F17,Rango_Admin_DailyPred_Primera,0)+1,0),"-")</f>
        <v>-</v>
      </c>
      <c r="AG17" s="161" t="str">
        <f aca="false">IFERROR(VLOOKUP(AG$2,Rango_Admin_DailyPred,MATCH($F17,Rango_Admin_DailyPred_Primera,0)+1,0),"-")</f>
        <v>-</v>
      </c>
      <c r="AH17" s="161" t="str">
        <f aca="false">IFERROR(VLOOKUP(AH$2,Rango_Admin_DailyPred,MATCH($F17,Rango_Admin_DailyPred_Primera,0)+1,0),"-")</f>
        <v>-</v>
      </c>
      <c r="AI17" s="161" t="str">
        <f aca="false">IFERROR(VLOOKUP(AI$2,Rango_Admin_DailyPred,MATCH($F17,Rango_Admin_DailyPred_Primera,0)+1,0),"-")</f>
        <v>-</v>
      </c>
      <c r="AJ17" s="161" t="str">
        <f aca="false">IFERROR(VLOOKUP(AJ$2,Rango_Admin_DailyPred,MATCH($F17,Rango_Admin_DailyPred_Primera,0)+1,0),"-")</f>
        <v>-</v>
      </c>
      <c r="AK17" s="161" t="str">
        <f aca="false">IFERROR(VLOOKUP(AK$2,Rango_Admin_DailyPred,MATCH($F17,Rango_Admin_DailyPred_Primera,0)+1,0),"-")</f>
        <v>-</v>
      </c>
      <c r="AL17" s="161" t="str">
        <f aca="false">IFERROR(VLOOKUP(AL$2,Rango_Admin_DailyPred,MATCH($F17,Rango_Admin_DailyPred_Primera,0)+1,0),"-")</f>
        <v>-</v>
      </c>
      <c r="AM17" s="161" t="str">
        <f aca="false">IFERROR(VLOOKUP(AM$2,Rango_Admin_DailyPred,MATCH($F17,Rango_Admin_DailyPred_Primera,0)+1,0),"-")</f>
        <v>-</v>
      </c>
      <c r="AN17" s="243"/>
    </row>
    <row r="18" customFormat="false" ht="15" hidden="false" customHeight="false" outlineLevel="0" collapsed="false">
      <c r="A18" s="29" t="str">
        <f aca="false" t="array" ref="A18:A18">IFERROR(INDEX(ADMIN!$K$6:$K$258,SMALL(IF(ADMIN!$G$6:$G$258=$K$1,ROW(ADMIN!$G$6:$G$258)-ROW(ADMIN!$G$6)+1),ROWS($A$1:A15))),"")</f>
        <v/>
      </c>
      <c r="B18" s="29" t="str">
        <f aca="false" t="array" ref="B18:B18">IFERROR(IFERROR(INDEX(ADMIN!$K$6:$K$258,SMALL(IF($K$1=ADMIN!$G$6:$G$258,ROW(ADMIN!$K$6:$K$258)-MIN(ROW(ADMIN!$G$6:$G$258))+1,""),ROW()-3)),"")&amp;CHAR(10)&amp;IF(INDEX(ADMIN!$M$6:$M$258,SMALL(IF($K$1=ADMIN!$G$6:$G$258,ROW(ADMIN!$M$6:$M$258)-MIN(ROW(ADMIN!$G$6:$G$258))+1,""),ROW()-3))="0|-",""," ("&amp;INDEX(ADMIN!$M$6:$M$258,SMALL(IF($K$1=ADMIN!$G$6:$G$258,ROW(ADMIN!$M$6:$M$258)-MIN(ROW(ADMIN!$G$6:$G$258))+1,""),ROW()-3))&amp;")"),"")</f>
        <v/>
      </c>
      <c r="C18" s="29" t="n">
        <v>15</v>
      </c>
      <c r="D18" s="462"/>
      <c r="E18" s="479" t="n">
        <f aca="false">IFERROR(HLOOKUP(C18,Rango_Admin_DailyClas,3,FALSE()),"-")</f>
        <v>9</v>
      </c>
      <c r="F18" s="480" t="str">
        <f aca="false">IFERROR(HLOOKUP(C18,Rango_Admin_DailyClas,5,FALSE()),"-")</f>
        <v>GALDER</v>
      </c>
      <c r="G18" s="50" t="n">
        <f aca="false">IFERROR(HLOOKUP(C18,Rango_Admin_DailyClas,4,FALSE()),"-")</f>
        <v>5</v>
      </c>
      <c r="H18" s="161" t="n">
        <f aca="false">IFERROR(VLOOKUP(H$2,Rango_Admin_DailyPred,MATCH($F18,Rango_Admin_DailyPred_Primera,0)+1,0),"-")</f>
        <v>0</v>
      </c>
      <c r="I18" s="161" t="n">
        <f aca="false">IFERROR(VLOOKUP(I$2,Rango_Admin_DailyPred,MATCH($F18,Rango_Admin_DailyPred_Primera,0)+1,0),"-")</f>
        <v>0</v>
      </c>
      <c r="J18" s="476" t="n">
        <f aca="false">IFERROR(VLOOKUP(J$2,Rango_Admin_DailyPred,MATCH($F18,Rango_Admin_DailyPred_Primera,0)+1,0),"-")</f>
        <v>5</v>
      </c>
      <c r="K18" s="476" t="n">
        <f aca="false">IFERROR(VLOOKUP(K$2,Rango_Admin_DailyPred,MATCH($F18,Rango_Admin_DailyPred_Primera,0)+1,0),"-")</f>
        <v>0</v>
      </c>
      <c r="L18" s="476" t="n">
        <f aca="false">IFERROR(VLOOKUP(L$2,Rango_Admin_DailyPred,MATCH($F18,Rango_Admin_DailyPred_Primera,0)+1,0),"-")</f>
        <v>0</v>
      </c>
      <c r="M18" s="161" t="str">
        <f aca="false">IFERROR(VLOOKUP(M$2,Rango_Admin_DailyPred,MATCH($F18,Rango_Admin_DailyPred_Primera,0)+1,0),"-")</f>
        <v>-</v>
      </c>
      <c r="N18" s="161" t="str">
        <f aca="false">IFERROR(VLOOKUP(N$2,Rango_Admin_DailyPred,MATCH($F18,Rango_Admin_DailyPred_Primera,0)+1,0),"-")</f>
        <v>-</v>
      </c>
      <c r="O18" s="161" t="str">
        <f aca="false">IFERROR(VLOOKUP(O$2,Rango_Admin_DailyPred,MATCH($F18,Rango_Admin_DailyPred_Primera,0)+1,0),"-")</f>
        <v>-</v>
      </c>
      <c r="P18" s="161" t="str">
        <f aca="false">IFERROR(VLOOKUP(P$2,Rango_Admin_DailyPred,MATCH($F18,Rango_Admin_DailyPred_Primera,0)+1,0),"-")</f>
        <v>-</v>
      </c>
      <c r="Q18" s="161" t="str">
        <f aca="false">IFERROR(VLOOKUP(Q$2,Rango_Admin_DailyPred,MATCH($F18,Rango_Admin_DailyPred_Primera,0)+1,0),"-")</f>
        <v>-</v>
      </c>
      <c r="R18" s="161" t="str">
        <f aca="false">IFERROR(VLOOKUP(R$2,Rango_Admin_DailyPred,MATCH($F18,Rango_Admin_DailyPred_Primera,0)+1,0),"-")</f>
        <v>-</v>
      </c>
      <c r="S18" s="161" t="str">
        <f aca="false">IFERROR(VLOOKUP(S$2,Rango_Admin_DailyPred,MATCH($F18,Rango_Admin_DailyPred_Primera,0)+1,0),"-")</f>
        <v>-</v>
      </c>
      <c r="T18" s="161" t="str">
        <f aca="false">IFERROR(VLOOKUP(T$2,Rango_Admin_DailyPred,MATCH($F18,Rango_Admin_DailyPred_Primera,0)+1,0),"-")</f>
        <v>-</v>
      </c>
      <c r="U18" s="161" t="str">
        <f aca="false">IFERROR(VLOOKUP(U$2,Rango_Admin_DailyPred,MATCH($F18,Rango_Admin_DailyPred_Primera,0)+1,0),"-")</f>
        <v>-</v>
      </c>
      <c r="V18" s="161" t="str">
        <f aca="false">IFERROR(VLOOKUP(V$2,Rango_Admin_DailyPred,MATCH($F18,Rango_Admin_DailyPred_Primera,0)+1,0),"-")</f>
        <v>-</v>
      </c>
      <c r="W18" s="161" t="str">
        <f aca="false">IFERROR(VLOOKUP(W$2,Rango_Admin_DailyPred,MATCH($F18,Rango_Admin_DailyPred_Primera,0)+1,0),"-")</f>
        <v>-</v>
      </c>
      <c r="X18" s="161" t="str">
        <f aca="false">IFERROR(VLOOKUP(X$2,Rango_Admin_DailyPred,MATCH($F18,Rango_Admin_DailyPred_Primera,0)+1,0),"-")</f>
        <v>-</v>
      </c>
      <c r="Y18" s="161" t="str">
        <f aca="false">IFERROR(VLOOKUP(Y$2,Rango_Admin_DailyPred,MATCH($F18,Rango_Admin_DailyPred_Primera,0)+1,0),"-")</f>
        <v>-</v>
      </c>
      <c r="Z18" s="161" t="str">
        <f aca="false">IFERROR(VLOOKUP(Z$2,Rango_Admin_DailyPred,MATCH($F18,Rango_Admin_DailyPred_Primera,0)+1,0),"-")</f>
        <v>-</v>
      </c>
      <c r="AA18" s="161" t="str">
        <f aca="false">IFERROR(VLOOKUP(AA$2,Rango_Admin_DailyPred,MATCH($F18,Rango_Admin_DailyPred_Primera,0)+1,0),"-")</f>
        <v>-</v>
      </c>
      <c r="AB18" s="161" t="str">
        <f aca="false">IFERROR(VLOOKUP(AB$2,Rango_Admin_DailyPred,MATCH($F18,Rango_Admin_DailyPred_Primera,0)+1,0),"-")</f>
        <v>-</v>
      </c>
      <c r="AC18" s="161" t="str">
        <f aca="false">IFERROR(VLOOKUP(AC$2,Rango_Admin_DailyPred,MATCH($F18,Rango_Admin_DailyPred_Primera,0)+1,0),"-")</f>
        <v>-</v>
      </c>
      <c r="AD18" s="161" t="str">
        <f aca="false">IFERROR(VLOOKUP(AD$2,Rango_Admin_DailyPred,MATCH($F18,Rango_Admin_DailyPred_Primera,0)+1,0),"-")</f>
        <v>-</v>
      </c>
      <c r="AE18" s="161" t="str">
        <f aca="false">IFERROR(VLOOKUP(AE$2,Rango_Admin_DailyPred,MATCH($F18,Rango_Admin_DailyPred_Primera,0)+1,0),"-")</f>
        <v>-</v>
      </c>
      <c r="AF18" s="161" t="str">
        <f aca="false">IFERROR(VLOOKUP(AF$2,Rango_Admin_DailyPred,MATCH($F18,Rango_Admin_DailyPred_Primera,0)+1,0),"-")</f>
        <v>-</v>
      </c>
      <c r="AG18" s="161" t="str">
        <f aca="false">IFERROR(VLOOKUP(AG$2,Rango_Admin_DailyPred,MATCH($F18,Rango_Admin_DailyPred_Primera,0)+1,0),"-")</f>
        <v>-</v>
      </c>
      <c r="AH18" s="161" t="str">
        <f aca="false">IFERROR(VLOOKUP(AH$2,Rango_Admin_DailyPred,MATCH($F18,Rango_Admin_DailyPred_Primera,0)+1,0),"-")</f>
        <v>-</v>
      </c>
      <c r="AI18" s="161" t="str">
        <f aca="false">IFERROR(VLOOKUP(AI$2,Rango_Admin_DailyPred,MATCH($F18,Rango_Admin_DailyPred_Primera,0)+1,0),"-")</f>
        <v>-</v>
      </c>
      <c r="AJ18" s="161" t="str">
        <f aca="false">IFERROR(VLOOKUP(AJ$2,Rango_Admin_DailyPred,MATCH($F18,Rango_Admin_DailyPred_Primera,0)+1,0),"-")</f>
        <v>-</v>
      </c>
      <c r="AK18" s="161" t="str">
        <f aca="false">IFERROR(VLOOKUP(AK$2,Rango_Admin_DailyPred,MATCH($F18,Rango_Admin_DailyPred_Primera,0)+1,0),"-")</f>
        <v>-</v>
      </c>
      <c r="AL18" s="161" t="str">
        <f aca="false">IFERROR(VLOOKUP(AL$2,Rango_Admin_DailyPred,MATCH($F18,Rango_Admin_DailyPred_Primera,0)+1,0),"-")</f>
        <v>-</v>
      </c>
      <c r="AM18" s="161" t="str">
        <f aca="false">IFERROR(VLOOKUP(AM$2,Rango_Admin_DailyPred,MATCH($F18,Rango_Admin_DailyPred_Primera,0)+1,0),"-")</f>
        <v>-</v>
      </c>
      <c r="AN18" s="243"/>
    </row>
    <row r="19" customFormat="false" ht="15" hidden="false" customHeight="false" outlineLevel="0" collapsed="false">
      <c r="A19" s="29" t="str">
        <f aca="false" t="array" ref="A19:A19">IFERROR(INDEX(ADMIN!$K$6:$K$258,SMALL(IF(ADMIN!$G$6:$G$258=$K$1,ROW(ADMIN!$G$6:$G$258)-ROW(ADMIN!$G$6)+1),ROWS($A$1:A16))),"")</f>
        <v/>
      </c>
      <c r="B19" s="29" t="str">
        <f aca="false" t="array" ref="B19:B19">IFERROR(IFERROR(INDEX(ADMIN!$K$6:$K$258,SMALL(IF($K$1=ADMIN!$G$6:$G$258,ROW(ADMIN!$K$6:$K$258)-MIN(ROW(ADMIN!$G$6:$G$258))+1,""),ROW()-3)),"")&amp;CHAR(10)&amp;IF(INDEX(ADMIN!$M$6:$M$258,SMALL(IF($K$1=ADMIN!$G$6:$G$258,ROW(ADMIN!$M$6:$M$258)-MIN(ROW(ADMIN!$G$6:$G$258))+1,""),ROW()-3))="0|-",""," ("&amp;INDEX(ADMIN!$M$6:$M$258,SMALL(IF($K$1=ADMIN!$G$6:$G$258,ROW(ADMIN!$M$6:$M$258)-MIN(ROW(ADMIN!$G$6:$G$258))+1,""),ROW()-3))&amp;")"),"")</f>
        <v/>
      </c>
      <c r="C19" s="29" t="n">
        <v>16</v>
      </c>
      <c r="D19" s="462"/>
      <c r="E19" s="479" t="n">
        <f aca="false">IFERROR(HLOOKUP(C19,Rango_Admin_DailyClas,3,FALSE()),"-")</f>
        <v>9</v>
      </c>
      <c r="F19" s="480" t="str">
        <f aca="false">IFERROR(HLOOKUP(C19,Rango_Admin_DailyClas,5,FALSE()),"-")</f>
        <v>ASIER</v>
      </c>
      <c r="G19" s="50" t="n">
        <f aca="false">IFERROR(HLOOKUP(C19,Rango_Admin_DailyClas,4,FALSE()),"-")</f>
        <v>5</v>
      </c>
      <c r="H19" s="161" t="n">
        <f aca="false">IFERROR(VLOOKUP(H$2,Rango_Admin_DailyPred,MATCH($F19,Rango_Admin_DailyPred_Primera,0)+1,0),"-")</f>
        <v>0</v>
      </c>
      <c r="I19" s="161" t="n">
        <f aca="false">IFERROR(VLOOKUP(I$2,Rango_Admin_DailyPred,MATCH($F19,Rango_Admin_DailyPred_Primera,0)+1,0),"-")</f>
        <v>0</v>
      </c>
      <c r="J19" s="476" t="n">
        <f aca="false">IFERROR(VLOOKUP(J$2,Rango_Admin_DailyPred,MATCH($F19,Rango_Admin_DailyPred_Primera,0)+1,0),"-")</f>
        <v>5</v>
      </c>
      <c r="K19" s="476" t="n">
        <f aca="false">IFERROR(VLOOKUP(K$2,Rango_Admin_DailyPred,MATCH($F19,Rango_Admin_DailyPred_Primera,0)+1,0),"-")</f>
        <v>0</v>
      </c>
      <c r="L19" s="476" t="n">
        <f aca="false">IFERROR(VLOOKUP(L$2,Rango_Admin_DailyPred,MATCH($F19,Rango_Admin_DailyPred_Primera,0)+1,0),"-")</f>
        <v>0</v>
      </c>
      <c r="M19" s="161" t="str">
        <f aca="false">IFERROR(VLOOKUP(M$2,Rango_Admin_DailyPred,MATCH($F19,Rango_Admin_DailyPred_Primera,0)+1,0),"-")</f>
        <v>-</v>
      </c>
      <c r="N19" s="161" t="str">
        <f aca="false">IFERROR(VLOOKUP(N$2,Rango_Admin_DailyPred,MATCH($F19,Rango_Admin_DailyPred_Primera,0)+1,0),"-")</f>
        <v>-</v>
      </c>
      <c r="O19" s="161" t="str">
        <f aca="false">IFERROR(VLOOKUP(O$2,Rango_Admin_DailyPred,MATCH($F19,Rango_Admin_DailyPred_Primera,0)+1,0),"-")</f>
        <v>-</v>
      </c>
      <c r="P19" s="161" t="str">
        <f aca="false">IFERROR(VLOOKUP(P$2,Rango_Admin_DailyPred,MATCH($F19,Rango_Admin_DailyPred_Primera,0)+1,0),"-")</f>
        <v>-</v>
      </c>
      <c r="Q19" s="161" t="str">
        <f aca="false">IFERROR(VLOOKUP(Q$2,Rango_Admin_DailyPred,MATCH($F19,Rango_Admin_DailyPred_Primera,0)+1,0),"-")</f>
        <v>-</v>
      </c>
      <c r="R19" s="161" t="str">
        <f aca="false">IFERROR(VLOOKUP(R$2,Rango_Admin_DailyPred,MATCH($F19,Rango_Admin_DailyPred_Primera,0)+1,0),"-")</f>
        <v>-</v>
      </c>
      <c r="S19" s="161" t="str">
        <f aca="false">IFERROR(VLOOKUP(S$2,Rango_Admin_DailyPred,MATCH($F19,Rango_Admin_DailyPred_Primera,0)+1,0),"-")</f>
        <v>-</v>
      </c>
      <c r="T19" s="161" t="str">
        <f aca="false">IFERROR(VLOOKUP(T$2,Rango_Admin_DailyPred,MATCH($F19,Rango_Admin_DailyPred_Primera,0)+1,0),"-")</f>
        <v>-</v>
      </c>
      <c r="U19" s="161" t="str">
        <f aca="false">IFERROR(VLOOKUP(U$2,Rango_Admin_DailyPred,MATCH($F19,Rango_Admin_DailyPred_Primera,0)+1,0),"-")</f>
        <v>-</v>
      </c>
      <c r="V19" s="161" t="str">
        <f aca="false">IFERROR(VLOOKUP(V$2,Rango_Admin_DailyPred,MATCH($F19,Rango_Admin_DailyPred_Primera,0)+1,0),"-")</f>
        <v>-</v>
      </c>
      <c r="W19" s="161" t="str">
        <f aca="false">IFERROR(VLOOKUP(W$2,Rango_Admin_DailyPred,MATCH($F19,Rango_Admin_DailyPred_Primera,0)+1,0),"-")</f>
        <v>-</v>
      </c>
      <c r="X19" s="161" t="str">
        <f aca="false">IFERROR(VLOOKUP(X$2,Rango_Admin_DailyPred,MATCH($F19,Rango_Admin_DailyPred_Primera,0)+1,0),"-")</f>
        <v>-</v>
      </c>
      <c r="Y19" s="161" t="str">
        <f aca="false">IFERROR(VLOOKUP(Y$2,Rango_Admin_DailyPred,MATCH($F19,Rango_Admin_DailyPred_Primera,0)+1,0),"-")</f>
        <v>-</v>
      </c>
      <c r="Z19" s="161" t="str">
        <f aca="false">IFERROR(VLOOKUP(Z$2,Rango_Admin_DailyPred,MATCH($F19,Rango_Admin_DailyPred_Primera,0)+1,0),"-")</f>
        <v>-</v>
      </c>
      <c r="AA19" s="161" t="str">
        <f aca="false">IFERROR(VLOOKUP(AA$2,Rango_Admin_DailyPred,MATCH($F19,Rango_Admin_DailyPred_Primera,0)+1,0),"-")</f>
        <v>-</v>
      </c>
      <c r="AB19" s="161" t="str">
        <f aca="false">IFERROR(VLOOKUP(AB$2,Rango_Admin_DailyPred,MATCH($F19,Rango_Admin_DailyPred_Primera,0)+1,0),"-")</f>
        <v>-</v>
      </c>
      <c r="AC19" s="161" t="str">
        <f aca="false">IFERROR(VLOOKUP(AC$2,Rango_Admin_DailyPred,MATCH($F19,Rango_Admin_DailyPred_Primera,0)+1,0),"-")</f>
        <v>-</v>
      </c>
      <c r="AD19" s="161" t="str">
        <f aca="false">IFERROR(VLOOKUP(AD$2,Rango_Admin_DailyPred,MATCH($F19,Rango_Admin_DailyPred_Primera,0)+1,0),"-")</f>
        <v>-</v>
      </c>
      <c r="AE19" s="161" t="str">
        <f aca="false">IFERROR(VLOOKUP(AE$2,Rango_Admin_DailyPred,MATCH($F19,Rango_Admin_DailyPred_Primera,0)+1,0),"-")</f>
        <v>-</v>
      </c>
      <c r="AF19" s="161" t="str">
        <f aca="false">IFERROR(VLOOKUP(AF$2,Rango_Admin_DailyPred,MATCH($F19,Rango_Admin_DailyPred_Primera,0)+1,0),"-")</f>
        <v>-</v>
      </c>
      <c r="AG19" s="161" t="str">
        <f aca="false">IFERROR(VLOOKUP(AG$2,Rango_Admin_DailyPred,MATCH($F19,Rango_Admin_DailyPred_Primera,0)+1,0),"-")</f>
        <v>-</v>
      </c>
      <c r="AH19" s="161" t="str">
        <f aca="false">IFERROR(VLOOKUP(AH$2,Rango_Admin_DailyPred,MATCH($F19,Rango_Admin_DailyPred_Primera,0)+1,0),"-")</f>
        <v>-</v>
      </c>
      <c r="AI19" s="161" t="str">
        <f aca="false">IFERROR(VLOOKUP(AI$2,Rango_Admin_DailyPred,MATCH($F19,Rango_Admin_DailyPred_Primera,0)+1,0),"-")</f>
        <v>-</v>
      </c>
      <c r="AJ19" s="161" t="str">
        <f aca="false">IFERROR(VLOOKUP(AJ$2,Rango_Admin_DailyPred,MATCH($F19,Rango_Admin_DailyPred_Primera,0)+1,0),"-")</f>
        <v>-</v>
      </c>
      <c r="AK19" s="161" t="str">
        <f aca="false">IFERROR(VLOOKUP(AK$2,Rango_Admin_DailyPred,MATCH($F19,Rango_Admin_DailyPred_Primera,0)+1,0),"-")</f>
        <v>-</v>
      </c>
      <c r="AL19" s="161" t="str">
        <f aca="false">IFERROR(VLOOKUP(AL$2,Rango_Admin_DailyPred,MATCH($F19,Rango_Admin_DailyPred_Primera,0)+1,0),"-")</f>
        <v>-</v>
      </c>
      <c r="AM19" s="161" t="str">
        <f aca="false">IFERROR(VLOOKUP(AM$2,Rango_Admin_DailyPred,MATCH($F19,Rango_Admin_DailyPred_Primera,0)+1,0),"-")</f>
        <v>-</v>
      </c>
      <c r="AN19" s="243"/>
    </row>
    <row r="20" customFormat="false" ht="15" hidden="false" customHeight="false" outlineLevel="0" collapsed="false">
      <c r="A20" s="29" t="str">
        <f aca="false" t="array" ref="A20:A20">IFERROR(INDEX(ADMIN!$K$6:$K$258,SMALL(IF(ADMIN!$G$6:$G$258=$K$1,ROW(ADMIN!$G$6:$G$258)-ROW(ADMIN!$G$6)+1),ROWS($A$1:A17))),"")</f>
        <v/>
      </c>
      <c r="B20" s="29" t="str">
        <f aca="false" t="array" ref="B20:B20">IFERROR(IFERROR(INDEX(ADMIN!$K$6:$K$258,SMALL(IF($K$1=ADMIN!$G$6:$G$258,ROW(ADMIN!$K$6:$K$258)-MIN(ROW(ADMIN!$G$6:$G$258))+1,""),ROW()-3)),"")&amp;CHAR(10)&amp;IF(INDEX(ADMIN!$M$6:$M$258,SMALL(IF($K$1=ADMIN!$G$6:$G$258,ROW(ADMIN!$M$6:$M$258)-MIN(ROW(ADMIN!$G$6:$G$258))+1,""),ROW()-3))="0|-",""," ("&amp;INDEX(ADMIN!$M$6:$M$258,SMALL(IF($K$1=ADMIN!$G$6:$G$258,ROW(ADMIN!$M$6:$M$258)-MIN(ROW(ADMIN!$G$6:$G$258))+1,""),ROW()-3))&amp;")"),"")</f>
        <v/>
      </c>
      <c r="C20" s="29" t="n">
        <v>17</v>
      </c>
      <c r="D20" s="462"/>
      <c r="E20" s="479" t="n">
        <f aca="false">IFERROR(HLOOKUP(C20,Rango_Admin_DailyClas,3,FALSE()),"-")</f>
        <v>9</v>
      </c>
      <c r="F20" s="480" t="str">
        <f aca="false">IFERROR(HLOOKUP(C20,Rango_Admin_DailyClas,5,FALSE()),"-")</f>
        <v>AITOR</v>
      </c>
      <c r="G20" s="50" t="n">
        <f aca="false">IFERROR(HLOOKUP(C20,Rango_Admin_DailyClas,4,FALSE()),"-")</f>
        <v>5</v>
      </c>
      <c r="H20" s="161" t="n">
        <f aca="false">IFERROR(VLOOKUP(H$2,Rango_Admin_DailyPred,MATCH($F20,Rango_Admin_DailyPred_Primera,0)+1,0),"-")</f>
        <v>0</v>
      </c>
      <c r="I20" s="161" t="n">
        <f aca="false">IFERROR(VLOOKUP(I$2,Rango_Admin_DailyPred,MATCH($F20,Rango_Admin_DailyPred_Primera,0)+1,0),"-")</f>
        <v>0</v>
      </c>
      <c r="J20" s="476" t="n">
        <f aca="false">IFERROR(VLOOKUP(J$2,Rango_Admin_DailyPred,MATCH($F20,Rango_Admin_DailyPred_Primera,0)+1,0),"-")</f>
        <v>5</v>
      </c>
      <c r="K20" s="476" t="n">
        <f aca="false">IFERROR(VLOOKUP(K$2,Rango_Admin_DailyPred,MATCH($F20,Rango_Admin_DailyPred_Primera,0)+1,0),"-")</f>
        <v>0</v>
      </c>
      <c r="L20" s="476" t="n">
        <f aca="false">IFERROR(VLOOKUP(L$2,Rango_Admin_DailyPred,MATCH($F20,Rango_Admin_DailyPred_Primera,0)+1,0),"-")</f>
        <v>0</v>
      </c>
      <c r="M20" s="161" t="str">
        <f aca="false">IFERROR(VLOOKUP(M$2,Rango_Admin_DailyPred,MATCH($F20,Rango_Admin_DailyPred_Primera,0)+1,0),"-")</f>
        <v>-</v>
      </c>
      <c r="N20" s="161" t="str">
        <f aca="false">IFERROR(VLOOKUP(N$2,Rango_Admin_DailyPred,MATCH($F20,Rango_Admin_DailyPred_Primera,0)+1,0),"-")</f>
        <v>-</v>
      </c>
      <c r="O20" s="161" t="str">
        <f aca="false">IFERROR(VLOOKUP(O$2,Rango_Admin_DailyPred,MATCH($F20,Rango_Admin_DailyPred_Primera,0)+1,0),"-")</f>
        <v>-</v>
      </c>
      <c r="P20" s="161" t="str">
        <f aca="false">IFERROR(VLOOKUP(P$2,Rango_Admin_DailyPred,MATCH($F20,Rango_Admin_DailyPred_Primera,0)+1,0),"-")</f>
        <v>-</v>
      </c>
      <c r="Q20" s="161" t="str">
        <f aca="false">IFERROR(VLOOKUP(Q$2,Rango_Admin_DailyPred,MATCH($F20,Rango_Admin_DailyPred_Primera,0)+1,0),"-")</f>
        <v>-</v>
      </c>
      <c r="R20" s="161" t="str">
        <f aca="false">IFERROR(VLOOKUP(R$2,Rango_Admin_DailyPred,MATCH($F20,Rango_Admin_DailyPred_Primera,0)+1,0),"-")</f>
        <v>-</v>
      </c>
      <c r="S20" s="161" t="str">
        <f aca="false">IFERROR(VLOOKUP(S$2,Rango_Admin_DailyPred,MATCH($F20,Rango_Admin_DailyPred_Primera,0)+1,0),"-")</f>
        <v>-</v>
      </c>
      <c r="T20" s="161" t="str">
        <f aca="false">IFERROR(VLOOKUP(T$2,Rango_Admin_DailyPred,MATCH($F20,Rango_Admin_DailyPred_Primera,0)+1,0),"-")</f>
        <v>-</v>
      </c>
      <c r="U20" s="161" t="str">
        <f aca="false">IFERROR(VLOOKUP(U$2,Rango_Admin_DailyPred,MATCH($F20,Rango_Admin_DailyPred_Primera,0)+1,0),"-")</f>
        <v>-</v>
      </c>
      <c r="V20" s="161" t="str">
        <f aca="false">IFERROR(VLOOKUP(V$2,Rango_Admin_DailyPred,MATCH($F20,Rango_Admin_DailyPred_Primera,0)+1,0),"-")</f>
        <v>-</v>
      </c>
      <c r="W20" s="161" t="str">
        <f aca="false">IFERROR(VLOOKUP(W$2,Rango_Admin_DailyPred,MATCH($F20,Rango_Admin_DailyPred_Primera,0)+1,0),"-")</f>
        <v>-</v>
      </c>
      <c r="X20" s="161" t="str">
        <f aca="false">IFERROR(VLOOKUP(X$2,Rango_Admin_DailyPred,MATCH($F20,Rango_Admin_DailyPred_Primera,0)+1,0),"-")</f>
        <v>-</v>
      </c>
      <c r="Y20" s="161" t="str">
        <f aca="false">IFERROR(VLOOKUP(Y$2,Rango_Admin_DailyPred,MATCH($F20,Rango_Admin_DailyPred_Primera,0)+1,0),"-")</f>
        <v>-</v>
      </c>
      <c r="Z20" s="161" t="str">
        <f aca="false">IFERROR(VLOOKUP(Z$2,Rango_Admin_DailyPred,MATCH($F20,Rango_Admin_DailyPred_Primera,0)+1,0),"-")</f>
        <v>-</v>
      </c>
      <c r="AA20" s="161" t="str">
        <f aca="false">IFERROR(VLOOKUP(AA$2,Rango_Admin_DailyPred,MATCH($F20,Rango_Admin_DailyPred_Primera,0)+1,0),"-")</f>
        <v>-</v>
      </c>
      <c r="AB20" s="161" t="str">
        <f aca="false">IFERROR(VLOOKUP(AB$2,Rango_Admin_DailyPred,MATCH($F20,Rango_Admin_DailyPred_Primera,0)+1,0),"-")</f>
        <v>-</v>
      </c>
      <c r="AC20" s="161" t="str">
        <f aca="false">IFERROR(VLOOKUP(AC$2,Rango_Admin_DailyPred,MATCH($F20,Rango_Admin_DailyPred_Primera,0)+1,0),"-")</f>
        <v>-</v>
      </c>
      <c r="AD20" s="161" t="str">
        <f aca="false">IFERROR(VLOOKUP(AD$2,Rango_Admin_DailyPred,MATCH($F20,Rango_Admin_DailyPred_Primera,0)+1,0),"-")</f>
        <v>-</v>
      </c>
      <c r="AE20" s="161" t="str">
        <f aca="false">IFERROR(VLOOKUP(AE$2,Rango_Admin_DailyPred,MATCH($F20,Rango_Admin_DailyPred_Primera,0)+1,0),"-")</f>
        <v>-</v>
      </c>
      <c r="AF20" s="161" t="str">
        <f aca="false">IFERROR(VLOOKUP(AF$2,Rango_Admin_DailyPred,MATCH($F20,Rango_Admin_DailyPred_Primera,0)+1,0),"-")</f>
        <v>-</v>
      </c>
      <c r="AG20" s="161" t="str">
        <f aca="false">IFERROR(VLOOKUP(AG$2,Rango_Admin_DailyPred,MATCH($F20,Rango_Admin_DailyPred_Primera,0)+1,0),"-")</f>
        <v>-</v>
      </c>
      <c r="AH20" s="161" t="str">
        <f aca="false">IFERROR(VLOOKUP(AH$2,Rango_Admin_DailyPred,MATCH($F20,Rango_Admin_DailyPred_Primera,0)+1,0),"-")</f>
        <v>-</v>
      </c>
      <c r="AI20" s="161" t="str">
        <f aca="false">IFERROR(VLOOKUP(AI$2,Rango_Admin_DailyPred,MATCH($F20,Rango_Admin_DailyPred_Primera,0)+1,0),"-")</f>
        <v>-</v>
      </c>
      <c r="AJ20" s="161" t="str">
        <f aca="false">IFERROR(VLOOKUP(AJ$2,Rango_Admin_DailyPred,MATCH($F20,Rango_Admin_DailyPred_Primera,0)+1,0),"-")</f>
        <v>-</v>
      </c>
      <c r="AK20" s="161" t="str">
        <f aca="false">IFERROR(VLOOKUP(AK$2,Rango_Admin_DailyPred,MATCH($F20,Rango_Admin_DailyPred_Primera,0)+1,0),"-")</f>
        <v>-</v>
      </c>
      <c r="AL20" s="161" t="str">
        <f aca="false">IFERROR(VLOOKUP(AL$2,Rango_Admin_DailyPred,MATCH($F20,Rango_Admin_DailyPred_Primera,0)+1,0),"-")</f>
        <v>-</v>
      </c>
      <c r="AM20" s="161" t="str">
        <f aca="false">IFERROR(VLOOKUP(AM$2,Rango_Admin_DailyPred,MATCH($F20,Rango_Admin_DailyPred_Primera,0)+1,0),"-")</f>
        <v>-</v>
      </c>
      <c r="AN20" s="243"/>
    </row>
    <row r="21" customFormat="false" ht="15" hidden="false" customHeight="false" outlineLevel="0" collapsed="false">
      <c r="A21" s="29" t="str">
        <f aca="false" t="array" ref="A21:A21">IFERROR(INDEX(ADMIN!$K$6:$K$258,SMALL(IF(ADMIN!$G$6:$G$258=$K$1,ROW(ADMIN!$G$6:$G$258)-ROW(ADMIN!$G$6)+1),ROWS($A$1:A18))),"")</f>
        <v/>
      </c>
      <c r="B21" s="29" t="str">
        <f aca="false" t="array" ref="B21:B21">IFERROR(IFERROR(INDEX(ADMIN!$K$6:$K$258,SMALL(IF($K$1=ADMIN!$G$6:$G$258,ROW(ADMIN!$K$6:$K$258)-MIN(ROW(ADMIN!$G$6:$G$258))+1,""),ROW()-3)),"")&amp;CHAR(10)&amp;IF(INDEX(ADMIN!$M$6:$M$258,SMALL(IF($K$1=ADMIN!$G$6:$G$258,ROW(ADMIN!$M$6:$M$258)-MIN(ROW(ADMIN!$G$6:$G$258))+1,""),ROW()-3))="0|-",""," ("&amp;INDEX(ADMIN!$M$6:$M$258,SMALL(IF($K$1=ADMIN!$G$6:$G$258,ROW(ADMIN!$M$6:$M$258)-MIN(ROW(ADMIN!$G$6:$G$258))+1,""),ROW()-3))&amp;")"),"")</f>
        <v/>
      </c>
      <c r="C21" s="29" t="n">
        <v>18</v>
      </c>
      <c r="D21" s="462"/>
      <c r="E21" s="479" t="n">
        <f aca="false">IFERROR(HLOOKUP(C21,Rango_Admin_DailyClas,3,FALSE()),"-")</f>
        <v>18</v>
      </c>
      <c r="F21" s="480" t="str">
        <f aca="false">IFERROR(HLOOKUP(C21,Rango_Admin_DailyClas,5,FALSE()),"-")</f>
        <v>LAURA</v>
      </c>
      <c r="G21" s="50" t="n">
        <f aca="false">IFERROR(HLOOKUP(C21,Rango_Admin_DailyClas,4,FALSE()),"-")</f>
        <v>0</v>
      </c>
      <c r="H21" s="161" t="n">
        <f aca="false">IFERROR(VLOOKUP(H$2,Rango_Admin_DailyPred,MATCH($F21,Rango_Admin_DailyPred_Primera,0)+1,0),"-")</f>
        <v>0</v>
      </c>
      <c r="I21" s="161" t="n">
        <f aca="false">IFERROR(VLOOKUP(I$2,Rango_Admin_DailyPred,MATCH($F21,Rango_Admin_DailyPred_Primera,0)+1,0),"-")</f>
        <v>0</v>
      </c>
      <c r="J21" s="476" t="n">
        <f aca="false">IFERROR(VLOOKUP(J$2,Rango_Admin_DailyPred,MATCH($F21,Rango_Admin_DailyPred_Primera,0)+1,0),"-")</f>
        <v>0</v>
      </c>
      <c r="K21" s="476" t="n">
        <f aca="false">IFERROR(VLOOKUP(K$2,Rango_Admin_DailyPred,MATCH($F21,Rango_Admin_DailyPred_Primera,0)+1,0),"-")</f>
        <v>0</v>
      </c>
      <c r="L21" s="476" t="n">
        <f aca="false">IFERROR(VLOOKUP(L$2,Rango_Admin_DailyPred,MATCH($F21,Rango_Admin_DailyPred_Primera,0)+1,0),"-")</f>
        <v>0</v>
      </c>
      <c r="M21" s="161" t="str">
        <f aca="false">IFERROR(VLOOKUP(M$2,Rango_Admin_DailyPred,MATCH($F21,Rango_Admin_DailyPred_Primera,0)+1,0),"-")</f>
        <v>-</v>
      </c>
      <c r="N21" s="161" t="str">
        <f aca="false">IFERROR(VLOOKUP(N$2,Rango_Admin_DailyPred,MATCH($F21,Rango_Admin_DailyPred_Primera,0)+1,0),"-")</f>
        <v>-</v>
      </c>
      <c r="O21" s="161" t="str">
        <f aca="false">IFERROR(VLOOKUP(O$2,Rango_Admin_DailyPred,MATCH($F21,Rango_Admin_DailyPred_Primera,0)+1,0),"-")</f>
        <v>-</v>
      </c>
      <c r="P21" s="161" t="str">
        <f aca="false">IFERROR(VLOOKUP(P$2,Rango_Admin_DailyPred,MATCH($F21,Rango_Admin_DailyPred_Primera,0)+1,0),"-")</f>
        <v>-</v>
      </c>
      <c r="Q21" s="161" t="str">
        <f aca="false">IFERROR(VLOOKUP(Q$2,Rango_Admin_DailyPred,MATCH($F21,Rango_Admin_DailyPred_Primera,0)+1,0),"-")</f>
        <v>-</v>
      </c>
      <c r="R21" s="161" t="str">
        <f aca="false">IFERROR(VLOOKUP(R$2,Rango_Admin_DailyPred,MATCH($F21,Rango_Admin_DailyPred_Primera,0)+1,0),"-")</f>
        <v>-</v>
      </c>
      <c r="S21" s="161" t="str">
        <f aca="false">IFERROR(VLOOKUP(S$2,Rango_Admin_DailyPred,MATCH($F21,Rango_Admin_DailyPred_Primera,0)+1,0),"-")</f>
        <v>-</v>
      </c>
      <c r="T21" s="161" t="str">
        <f aca="false">IFERROR(VLOOKUP(T$2,Rango_Admin_DailyPred,MATCH($F21,Rango_Admin_DailyPred_Primera,0)+1,0),"-")</f>
        <v>-</v>
      </c>
      <c r="U21" s="161" t="str">
        <f aca="false">IFERROR(VLOOKUP(U$2,Rango_Admin_DailyPred,MATCH($F21,Rango_Admin_DailyPred_Primera,0)+1,0),"-")</f>
        <v>-</v>
      </c>
      <c r="V21" s="161" t="str">
        <f aca="false">IFERROR(VLOOKUP(V$2,Rango_Admin_DailyPred,MATCH($F21,Rango_Admin_DailyPred_Primera,0)+1,0),"-")</f>
        <v>-</v>
      </c>
      <c r="W21" s="161" t="str">
        <f aca="false">IFERROR(VLOOKUP(W$2,Rango_Admin_DailyPred,MATCH($F21,Rango_Admin_DailyPred_Primera,0)+1,0),"-")</f>
        <v>-</v>
      </c>
      <c r="X21" s="161" t="str">
        <f aca="false">IFERROR(VLOOKUP(X$2,Rango_Admin_DailyPred,MATCH($F21,Rango_Admin_DailyPred_Primera,0)+1,0),"-")</f>
        <v>-</v>
      </c>
      <c r="Y21" s="161" t="str">
        <f aca="false">IFERROR(VLOOKUP(Y$2,Rango_Admin_DailyPred,MATCH($F21,Rango_Admin_DailyPred_Primera,0)+1,0),"-")</f>
        <v>-</v>
      </c>
      <c r="Z21" s="161" t="str">
        <f aca="false">IFERROR(VLOOKUP(Z$2,Rango_Admin_DailyPred,MATCH($F21,Rango_Admin_DailyPred_Primera,0)+1,0),"-")</f>
        <v>-</v>
      </c>
      <c r="AA21" s="161" t="str">
        <f aca="false">IFERROR(VLOOKUP(AA$2,Rango_Admin_DailyPred,MATCH($F21,Rango_Admin_DailyPred_Primera,0)+1,0),"-")</f>
        <v>-</v>
      </c>
      <c r="AB21" s="161" t="str">
        <f aca="false">IFERROR(VLOOKUP(AB$2,Rango_Admin_DailyPred,MATCH($F21,Rango_Admin_DailyPred_Primera,0)+1,0),"-")</f>
        <v>-</v>
      </c>
      <c r="AC21" s="161" t="str">
        <f aca="false">IFERROR(VLOOKUP(AC$2,Rango_Admin_DailyPred,MATCH($F21,Rango_Admin_DailyPred_Primera,0)+1,0),"-")</f>
        <v>-</v>
      </c>
      <c r="AD21" s="161" t="str">
        <f aca="false">IFERROR(VLOOKUP(AD$2,Rango_Admin_DailyPred,MATCH($F21,Rango_Admin_DailyPred_Primera,0)+1,0),"-")</f>
        <v>-</v>
      </c>
      <c r="AE21" s="161" t="str">
        <f aca="false">IFERROR(VLOOKUP(AE$2,Rango_Admin_DailyPred,MATCH($F21,Rango_Admin_DailyPred_Primera,0)+1,0),"-")</f>
        <v>-</v>
      </c>
      <c r="AF21" s="161" t="str">
        <f aca="false">IFERROR(VLOOKUP(AF$2,Rango_Admin_DailyPred,MATCH($F21,Rango_Admin_DailyPred_Primera,0)+1,0),"-")</f>
        <v>-</v>
      </c>
      <c r="AG21" s="161" t="str">
        <f aca="false">IFERROR(VLOOKUP(AG$2,Rango_Admin_DailyPred,MATCH($F21,Rango_Admin_DailyPred_Primera,0)+1,0),"-")</f>
        <v>-</v>
      </c>
      <c r="AH21" s="161" t="str">
        <f aca="false">IFERROR(VLOOKUP(AH$2,Rango_Admin_DailyPred,MATCH($F21,Rango_Admin_DailyPred_Primera,0)+1,0),"-")</f>
        <v>-</v>
      </c>
      <c r="AI21" s="161" t="str">
        <f aca="false">IFERROR(VLOOKUP(AI$2,Rango_Admin_DailyPred,MATCH($F21,Rango_Admin_DailyPred_Primera,0)+1,0),"-")</f>
        <v>-</v>
      </c>
      <c r="AJ21" s="161" t="str">
        <f aca="false">IFERROR(VLOOKUP(AJ$2,Rango_Admin_DailyPred,MATCH($F21,Rango_Admin_DailyPred_Primera,0)+1,0),"-")</f>
        <v>-</v>
      </c>
      <c r="AK21" s="161" t="str">
        <f aca="false">IFERROR(VLOOKUP(AK$2,Rango_Admin_DailyPred,MATCH($F21,Rango_Admin_DailyPred_Primera,0)+1,0),"-")</f>
        <v>-</v>
      </c>
      <c r="AL21" s="161" t="str">
        <f aca="false">IFERROR(VLOOKUP(AL$2,Rango_Admin_DailyPred,MATCH($F21,Rango_Admin_DailyPred_Primera,0)+1,0),"-")</f>
        <v>-</v>
      </c>
      <c r="AM21" s="161" t="str">
        <f aca="false">IFERROR(VLOOKUP(AM$2,Rango_Admin_DailyPred,MATCH($F21,Rango_Admin_DailyPred_Primera,0)+1,0),"-")</f>
        <v>-</v>
      </c>
      <c r="AN21" s="243"/>
    </row>
    <row r="22" customFormat="false" ht="15" hidden="true" customHeight="false" outlineLevel="0" collapsed="false">
      <c r="A22" s="29" t="str">
        <f aca="false" t="array" ref="A22:A22">IFERROR(INDEX(ADMIN!$K$6:$K$258,SMALL(IF(ADMIN!$G$6:$G$258=$K$1,ROW(ADMIN!$G$6:$G$258)-ROW(ADMIN!$G$6)+1),ROWS($A$1:A19))),"")</f>
        <v/>
      </c>
      <c r="B22" s="29" t="str">
        <f aca="false" t="array" ref="B22:B22">IFERROR(IFERROR(INDEX(ADMIN!$K$6:$K$258,SMALL(IF($K$1=ADMIN!$G$6:$G$258,ROW(ADMIN!$K$6:$K$258)-MIN(ROW(ADMIN!$G$6:$G$258))+1,""),ROW()-3)),"")&amp;CHAR(10)&amp;IF(INDEX(ADMIN!$M$6:$M$258,SMALL(IF($K$1=ADMIN!$G$6:$G$258,ROW(ADMIN!$M$6:$M$258)-MIN(ROW(ADMIN!$G$6:$G$258))+1,""),ROW()-3))="0|-",""," ("&amp;INDEX(ADMIN!$M$6:$M$258,SMALL(IF($K$1=ADMIN!$G$6:$G$258,ROW(ADMIN!$M$6:$M$258)-MIN(ROW(ADMIN!$G$6:$G$258))+1,""),ROW()-3))&amp;")"),"")</f>
        <v/>
      </c>
      <c r="C22" s="29" t="n">
        <v>19</v>
      </c>
      <c r="D22" s="462"/>
      <c r="E22" s="479" t="n">
        <f aca="false">IFERROR(HLOOKUP(C22,Rango_Admin_DailyClas,3,FALSE()),"-")</f>
        <v>18</v>
      </c>
      <c r="F22" s="480" t="str">
        <f aca="false">IFERROR(HLOOKUP(C22,Rango_Admin_DailyClas,5,FALSE()),"-")</f>
        <v>Pegar Valores Nombre J19</v>
      </c>
      <c r="G22" s="50" t="n">
        <f aca="false">IFERROR(HLOOKUP(C22,Rango_Admin_DailyClas,4,FALSE()),"-")</f>
        <v>0</v>
      </c>
      <c r="H22" s="161" t="n">
        <f aca="false">IFERROR(VLOOKUP(H$2,Rango_Admin_DailyPred,MATCH($F22,Rango_Admin_DailyPred_Primera,0)+1,0),"-")</f>
        <v>0</v>
      </c>
      <c r="I22" s="161" t="n">
        <f aca="false">IFERROR(VLOOKUP(I$2,Rango_Admin_DailyPred,MATCH($F22,Rango_Admin_DailyPred_Primera,0)+1,0),"-")</f>
        <v>0</v>
      </c>
      <c r="J22" s="476" t="n">
        <f aca="false">IFERROR(VLOOKUP(J$2,Rango_Admin_DailyPred,MATCH($F22,Rango_Admin_DailyPred_Primera,0)+1,0),"-")</f>
        <v>0</v>
      </c>
      <c r="K22" s="476" t="n">
        <f aca="false">IFERROR(VLOOKUP(K$2,Rango_Admin_DailyPred,MATCH($F22,Rango_Admin_DailyPred_Primera,0)+1,0),"-")</f>
        <v>0</v>
      </c>
      <c r="L22" s="476" t="n">
        <f aca="false">IFERROR(VLOOKUP(L$2,Rango_Admin_DailyPred,MATCH($F22,Rango_Admin_DailyPred_Primera,0)+1,0),"-")</f>
        <v>0</v>
      </c>
      <c r="M22" s="161" t="str">
        <f aca="false">IFERROR(VLOOKUP(M$2,Rango_Admin_DailyPred,MATCH($F22,Rango_Admin_DailyPred_Primera,0)+1,0),"-")</f>
        <v>-</v>
      </c>
      <c r="N22" s="161" t="str">
        <f aca="false">IFERROR(VLOOKUP(N$2,Rango_Admin_DailyPred,MATCH($F22,Rango_Admin_DailyPred_Primera,0)+1,0),"-")</f>
        <v>-</v>
      </c>
      <c r="O22" s="161" t="str">
        <f aca="false">IFERROR(VLOOKUP(O$2,Rango_Admin_DailyPred,MATCH($F22,Rango_Admin_DailyPred_Primera,0)+1,0),"-")</f>
        <v>-</v>
      </c>
      <c r="P22" s="161" t="str">
        <f aca="false">IFERROR(VLOOKUP(P$2,Rango_Admin_DailyPred,MATCH($F22,Rango_Admin_DailyPred_Primera,0)+1,0),"-")</f>
        <v>-</v>
      </c>
      <c r="Q22" s="161" t="str">
        <f aca="false">IFERROR(VLOOKUP(Q$2,Rango_Admin_DailyPred,MATCH($F22,Rango_Admin_DailyPred_Primera,0)+1,0),"-")</f>
        <v>-</v>
      </c>
      <c r="R22" s="161" t="str">
        <f aca="false">IFERROR(VLOOKUP(R$2,Rango_Admin_DailyPred,MATCH($F22,Rango_Admin_DailyPred_Primera,0)+1,0),"-")</f>
        <v>-</v>
      </c>
      <c r="S22" s="161" t="str">
        <f aca="false">IFERROR(VLOOKUP(S$2,Rango_Admin_DailyPred,MATCH($F22,Rango_Admin_DailyPred_Primera,0)+1,0),"-")</f>
        <v>-</v>
      </c>
      <c r="T22" s="161" t="str">
        <f aca="false">IFERROR(VLOOKUP(T$2,Rango_Admin_DailyPred,MATCH($F22,Rango_Admin_DailyPred_Primera,0)+1,0),"-")</f>
        <v>-</v>
      </c>
      <c r="U22" s="161" t="str">
        <f aca="false">IFERROR(VLOOKUP(U$2,Rango_Admin_DailyPred,MATCH($F22,Rango_Admin_DailyPred_Primera,0)+1,0),"-")</f>
        <v>-</v>
      </c>
      <c r="V22" s="161" t="str">
        <f aca="false">IFERROR(VLOOKUP(V$2,Rango_Admin_DailyPred,MATCH($F22,Rango_Admin_DailyPred_Primera,0)+1,0),"-")</f>
        <v>-</v>
      </c>
      <c r="W22" s="161" t="str">
        <f aca="false">IFERROR(VLOOKUP(W$2,Rango_Admin_DailyPred,MATCH($F22,Rango_Admin_DailyPred_Primera,0)+1,0),"-")</f>
        <v>-</v>
      </c>
      <c r="X22" s="161" t="str">
        <f aca="false">IFERROR(VLOOKUP(X$2,Rango_Admin_DailyPred,MATCH($F22,Rango_Admin_DailyPred_Primera,0)+1,0),"-")</f>
        <v>-</v>
      </c>
      <c r="Y22" s="161" t="str">
        <f aca="false">IFERROR(VLOOKUP(Y$2,Rango_Admin_DailyPred,MATCH($F22,Rango_Admin_DailyPred_Primera,0)+1,0),"-")</f>
        <v>-</v>
      </c>
      <c r="Z22" s="161" t="str">
        <f aca="false">IFERROR(VLOOKUP(Z$2,Rango_Admin_DailyPred,MATCH($F22,Rango_Admin_DailyPred_Primera,0)+1,0),"-")</f>
        <v>-</v>
      </c>
      <c r="AA22" s="161" t="str">
        <f aca="false">IFERROR(VLOOKUP(AA$2,Rango_Admin_DailyPred,MATCH($F22,Rango_Admin_DailyPred_Primera,0)+1,0),"-")</f>
        <v>-</v>
      </c>
      <c r="AB22" s="161" t="str">
        <f aca="false">IFERROR(VLOOKUP(AB$2,Rango_Admin_DailyPred,MATCH($F22,Rango_Admin_DailyPred_Primera,0)+1,0),"-")</f>
        <v>-</v>
      </c>
      <c r="AC22" s="161" t="str">
        <f aca="false">IFERROR(VLOOKUP(AC$2,Rango_Admin_DailyPred,MATCH($F22,Rango_Admin_DailyPred_Primera,0)+1,0),"-")</f>
        <v>-</v>
      </c>
      <c r="AD22" s="161" t="str">
        <f aca="false">IFERROR(VLOOKUP(AD$2,Rango_Admin_DailyPred,MATCH($F22,Rango_Admin_DailyPred_Primera,0)+1,0),"-")</f>
        <v>-</v>
      </c>
      <c r="AE22" s="161" t="str">
        <f aca="false">IFERROR(VLOOKUP(AE$2,Rango_Admin_DailyPred,MATCH($F22,Rango_Admin_DailyPred_Primera,0)+1,0),"-")</f>
        <v>-</v>
      </c>
      <c r="AF22" s="161" t="str">
        <f aca="false">IFERROR(VLOOKUP(AF$2,Rango_Admin_DailyPred,MATCH($F22,Rango_Admin_DailyPred_Primera,0)+1,0),"-")</f>
        <v>-</v>
      </c>
      <c r="AG22" s="161" t="str">
        <f aca="false">IFERROR(VLOOKUP(AG$2,Rango_Admin_DailyPred,MATCH($F22,Rango_Admin_DailyPred_Primera,0)+1,0),"-")</f>
        <v>-</v>
      </c>
      <c r="AH22" s="161" t="str">
        <f aca="false">IFERROR(VLOOKUP(AH$2,Rango_Admin_DailyPred,MATCH($F22,Rango_Admin_DailyPred_Primera,0)+1,0),"-")</f>
        <v>-</v>
      </c>
      <c r="AI22" s="161" t="str">
        <f aca="false">IFERROR(VLOOKUP(AI$2,Rango_Admin_DailyPred,MATCH($F22,Rango_Admin_DailyPred_Primera,0)+1,0),"-")</f>
        <v>-</v>
      </c>
      <c r="AJ22" s="161" t="str">
        <f aca="false">IFERROR(VLOOKUP(AJ$2,Rango_Admin_DailyPred,MATCH($F22,Rango_Admin_DailyPred_Primera,0)+1,0),"-")</f>
        <v>-</v>
      </c>
      <c r="AK22" s="161" t="str">
        <f aca="false">IFERROR(VLOOKUP(AK$2,Rango_Admin_DailyPred,MATCH($F22,Rango_Admin_DailyPred_Primera,0)+1,0),"-")</f>
        <v>-</v>
      </c>
      <c r="AL22" s="161" t="str">
        <f aca="false">IFERROR(VLOOKUP(AL$2,Rango_Admin_DailyPred,MATCH($F22,Rango_Admin_DailyPred_Primera,0)+1,0),"-")</f>
        <v>-</v>
      </c>
      <c r="AM22" s="161" t="str">
        <f aca="false">IFERROR(VLOOKUP(AM$2,Rango_Admin_DailyPred,MATCH($F22,Rango_Admin_DailyPred_Primera,0)+1,0),"-")</f>
        <v>-</v>
      </c>
      <c r="AN22" s="243"/>
    </row>
    <row r="23" customFormat="false" ht="15" hidden="true" customHeight="false" outlineLevel="0" collapsed="false">
      <c r="A23" s="29" t="str">
        <f aca="false" t="array" ref="A23:A23">IFERROR(INDEX(ADMIN!$K$6:$K$258,SMALL(IF(ADMIN!$G$6:$G$258=$K$1,ROW(ADMIN!$G$6:$G$258)-ROW(ADMIN!$G$6)+1),ROWS($A$1:A20))),"")</f>
        <v/>
      </c>
      <c r="B23" s="29" t="str">
        <f aca="false" t="array" ref="B23:B23">IFERROR(IFERROR(INDEX(ADMIN!$K$6:$K$258,SMALL(IF($K$1=ADMIN!$G$6:$G$258,ROW(ADMIN!$K$6:$K$258)-MIN(ROW(ADMIN!$G$6:$G$258))+1,""),ROW()-3)),"")&amp;CHAR(10)&amp;IF(INDEX(ADMIN!$M$6:$M$258,SMALL(IF($K$1=ADMIN!$G$6:$G$258,ROW(ADMIN!$M$6:$M$258)-MIN(ROW(ADMIN!$G$6:$G$258))+1,""),ROW()-3))="0|-",""," ("&amp;INDEX(ADMIN!$M$6:$M$258,SMALL(IF($K$1=ADMIN!$G$6:$G$258,ROW(ADMIN!$M$6:$M$258)-MIN(ROW(ADMIN!$G$6:$G$258))+1,""),ROW()-3))&amp;")"),"")</f>
        <v/>
      </c>
      <c r="C23" s="29" t="n">
        <v>20</v>
      </c>
      <c r="D23" s="462"/>
      <c r="E23" s="479" t="n">
        <f aca="false">IFERROR(HLOOKUP(C23,Rango_Admin_DailyClas,3,FALSE()),"-")</f>
        <v>18</v>
      </c>
      <c r="F23" s="480" t="str">
        <f aca="false">IFERROR(HLOOKUP(C23,Rango_Admin_DailyClas,5,FALSE()),"-")</f>
        <v>Pegar Valores Nombre J20</v>
      </c>
      <c r="G23" s="50" t="n">
        <f aca="false">IFERROR(HLOOKUP(C23,Rango_Admin_DailyClas,4,FALSE()),"-")</f>
        <v>0</v>
      </c>
      <c r="H23" s="161" t="n">
        <f aca="false">IFERROR(VLOOKUP(H$2,Rango_Admin_DailyPred,MATCH($F23,Rango_Admin_DailyPred_Primera,0)+1,0),"-")</f>
        <v>0</v>
      </c>
      <c r="I23" s="161" t="n">
        <f aca="false">IFERROR(VLOOKUP(I$2,Rango_Admin_DailyPred,MATCH($F23,Rango_Admin_DailyPred_Primera,0)+1,0),"-")</f>
        <v>0</v>
      </c>
      <c r="J23" s="476" t="n">
        <f aca="false">IFERROR(VLOOKUP(J$2,Rango_Admin_DailyPred,MATCH($F23,Rango_Admin_DailyPred_Primera,0)+1,0),"-")</f>
        <v>0</v>
      </c>
      <c r="K23" s="476" t="n">
        <f aca="false">IFERROR(VLOOKUP(K$2,Rango_Admin_DailyPred,MATCH($F23,Rango_Admin_DailyPred_Primera,0)+1,0),"-")</f>
        <v>0</v>
      </c>
      <c r="L23" s="476" t="n">
        <f aca="false">IFERROR(VLOOKUP(L$2,Rango_Admin_DailyPred,MATCH($F23,Rango_Admin_DailyPred_Primera,0)+1,0),"-")</f>
        <v>0</v>
      </c>
      <c r="M23" s="161" t="str">
        <f aca="false">IFERROR(VLOOKUP(M$2,Rango_Admin_DailyPred,MATCH($F23,Rango_Admin_DailyPred_Primera,0)+1,0),"-")</f>
        <v>-</v>
      </c>
      <c r="N23" s="161" t="str">
        <f aca="false">IFERROR(VLOOKUP(N$2,Rango_Admin_DailyPred,MATCH($F23,Rango_Admin_DailyPred_Primera,0)+1,0),"-")</f>
        <v>-</v>
      </c>
      <c r="O23" s="161" t="str">
        <f aca="false">IFERROR(VLOOKUP(O$2,Rango_Admin_DailyPred,MATCH($F23,Rango_Admin_DailyPred_Primera,0)+1,0),"-")</f>
        <v>-</v>
      </c>
      <c r="P23" s="161" t="str">
        <f aca="false">IFERROR(VLOOKUP(P$2,Rango_Admin_DailyPred,MATCH($F23,Rango_Admin_DailyPred_Primera,0)+1,0),"-")</f>
        <v>-</v>
      </c>
      <c r="Q23" s="161" t="str">
        <f aca="false">IFERROR(VLOOKUP(Q$2,Rango_Admin_DailyPred,MATCH($F23,Rango_Admin_DailyPred_Primera,0)+1,0),"-")</f>
        <v>-</v>
      </c>
      <c r="R23" s="161" t="str">
        <f aca="false">IFERROR(VLOOKUP(R$2,Rango_Admin_DailyPred,MATCH($F23,Rango_Admin_DailyPred_Primera,0)+1,0),"-")</f>
        <v>-</v>
      </c>
      <c r="S23" s="161" t="str">
        <f aca="false">IFERROR(VLOOKUP(S$2,Rango_Admin_DailyPred,MATCH($F23,Rango_Admin_DailyPred_Primera,0)+1,0),"-")</f>
        <v>-</v>
      </c>
      <c r="T23" s="161" t="str">
        <f aca="false">IFERROR(VLOOKUP(T$2,Rango_Admin_DailyPred,MATCH($F23,Rango_Admin_DailyPred_Primera,0)+1,0),"-")</f>
        <v>-</v>
      </c>
      <c r="U23" s="161" t="str">
        <f aca="false">IFERROR(VLOOKUP(U$2,Rango_Admin_DailyPred,MATCH($F23,Rango_Admin_DailyPred_Primera,0)+1,0),"-")</f>
        <v>-</v>
      </c>
      <c r="V23" s="161" t="str">
        <f aca="false">IFERROR(VLOOKUP(V$2,Rango_Admin_DailyPred,MATCH($F23,Rango_Admin_DailyPred_Primera,0)+1,0),"-")</f>
        <v>-</v>
      </c>
      <c r="W23" s="161" t="str">
        <f aca="false">IFERROR(VLOOKUP(W$2,Rango_Admin_DailyPred,MATCH($F23,Rango_Admin_DailyPred_Primera,0)+1,0),"-")</f>
        <v>-</v>
      </c>
      <c r="X23" s="161" t="str">
        <f aca="false">IFERROR(VLOOKUP(X$2,Rango_Admin_DailyPred,MATCH($F23,Rango_Admin_DailyPred_Primera,0)+1,0),"-")</f>
        <v>-</v>
      </c>
      <c r="Y23" s="161" t="str">
        <f aca="false">IFERROR(VLOOKUP(Y$2,Rango_Admin_DailyPred,MATCH($F23,Rango_Admin_DailyPred_Primera,0)+1,0),"-")</f>
        <v>-</v>
      </c>
      <c r="Z23" s="161" t="str">
        <f aca="false">IFERROR(VLOOKUP(Z$2,Rango_Admin_DailyPred,MATCH($F23,Rango_Admin_DailyPred_Primera,0)+1,0),"-")</f>
        <v>-</v>
      </c>
      <c r="AA23" s="161" t="str">
        <f aca="false">IFERROR(VLOOKUP(AA$2,Rango_Admin_DailyPred,MATCH($F23,Rango_Admin_DailyPred_Primera,0)+1,0),"-")</f>
        <v>-</v>
      </c>
      <c r="AB23" s="161" t="str">
        <f aca="false">IFERROR(VLOOKUP(AB$2,Rango_Admin_DailyPred,MATCH($F23,Rango_Admin_DailyPred_Primera,0)+1,0),"-")</f>
        <v>-</v>
      </c>
      <c r="AC23" s="161" t="str">
        <f aca="false">IFERROR(VLOOKUP(AC$2,Rango_Admin_DailyPred,MATCH($F23,Rango_Admin_DailyPred_Primera,0)+1,0),"-")</f>
        <v>-</v>
      </c>
      <c r="AD23" s="161" t="str">
        <f aca="false">IFERROR(VLOOKUP(AD$2,Rango_Admin_DailyPred,MATCH($F23,Rango_Admin_DailyPred_Primera,0)+1,0),"-")</f>
        <v>-</v>
      </c>
      <c r="AE23" s="161" t="str">
        <f aca="false">IFERROR(VLOOKUP(AE$2,Rango_Admin_DailyPred,MATCH($F23,Rango_Admin_DailyPred_Primera,0)+1,0),"-")</f>
        <v>-</v>
      </c>
      <c r="AF23" s="161" t="str">
        <f aca="false">IFERROR(VLOOKUP(AF$2,Rango_Admin_DailyPred,MATCH($F23,Rango_Admin_DailyPred_Primera,0)+1,0),"-")</f>
        <v>-</v>
      </c>
      <c r="AG23" s="161" t="str">
        <f aca="false">IFERROR(VLOOKUP(AG$2,Rango_Admin_DailyPred,MATCH($F23,Rango_Admin_DailyPred_Primera,0)+1,0),"-")</f>
        <v>-</v>
      </c>
      <c r="AH23" s="161" t="str">
        <f aca="false">IFERROR(VLOOKUP(AH$2,Rango_Admin_DailyPred,MATCH($F23,Rango_Admin_DailyPred_Primera,0)+1,0),"-")</f>
        <v>-</v>
      </c>
      <c r="AI23" s="161" t="str">
        <f aca="false">IFERROR(VLOOKUP(AI$2,Rango_Admin_DailyPred,MATCH($F23,Rango_Admin_DailyPred_Primera,0)+1,0),"-")</f>
        <v>-</v>
      </c>
      <c r="AJ23" s="161" t="str">
        <f aca="false">IFERROR(VLOOKUP(AJ$2,Rango_Admin_DailyPred,MATCH($F23,Rango_Admin_DailyPred_Primera,0)+1,0),"-")</f>
        <v>-</v>
      </c>
      <c r="AK23" s="161" t="str">
        <f aca="false">IFERROR(VLOOKUP(AK$2,Rango_Admin_DailyPred,MATCH($F23,Rango_Admin_DailyPred_Primera,0)+1,0),"-")</f>
        <v>-</v>
      </c>
      <c r="AL23" s="161" t="str">
        <f aca="false">IFERROR(VLOOKUP(AL$2,Rango_Admin_DailyPred,MATCH($F23,Rango_Admin_DailyPred_Primera,0)+1,0),"-")</f>
        <v>-</v>
      </c>
      <c r="AM23" s="161" t="str">
        <f aca="false">IFERROR(VLOOKUP(AM$2,Rango_Admin_DailyPred,MATCH($F23,Rango_Admin_DailyPred_Primera,0)+1,0),"-")</f>
        <v>-</v>
      </c>
      <c r="AN23" s="243"/>
    </row>
    <row r="24" customFormat="false" ht="15" hidden="true" customHeight="false" outlineLevel="0" collapsed="false">
      <c r="A24" s="29" t="str">
        <f aca="false" t="array" ref="A24:A24">IFERROR(INDEX(ADMIN!$K$6:$K$258,SMALL(IF(ADMIN!$G$6:$G$258=$K$1,ROW(ADMIN!$G$6:$G$258)-ROW(ADMIN!$G$6)+1),ROWS($A$1:A21))),"")</f>
        <v/>
      </c>
      <c r="B24" s="29" t="str">
        <f aca="false" t="array" ref="B24:B24">IFERROR(IFERROR(INDEX(ADMIN!$K$6:$K$258,SMALL(IF($K$1=ADMIN!$G$6:$G$258,ROW(ADMIN!$K$6:$K$258)-MIN(ROW(ADMIN!$G$6:$G$258))+1,""),ROW()-3)),"")&amp;CHAR(10)&amp;IF(INDEX(ADMIN!$M$6:$M$258,SMALL(IF($K$1=ADMIN!$G$6:$G$258,ROW(ADMIN!$M$6:$M$258)-MIN(ROW(ADMIN!$G$6:$G$258))+1,""),ROW()-3))="0|-",""," ("&amp;INDEX(ADMIN!$M$6:$M$258,SMALL(IF($K$1=ADMIN!$G$6:$G$258,ROW(ADMIN!$M$6:$M$258)-MIN(ROW(ADMIN!$G$6:$G$258))+1,""),ROW()-3))&amp;")"),"")</f>
        <v/>
      </c>
      <c r="C24" s="29" t="n">
        <v>21</v>
      </c>
      <c r="D24" s="462"/>
      <c r="E24" s="479" t="n">
        <f aca="false">IFERROR(HLOOKUP(C24,Rango_Admin_DailyClas,3,FALSE()),"-")</f>
        <v>18</v>
      </c>
      <c r="F24" s="480" t="str">
        <f aca="false">IFERROR(HLOOKUP(C24,Rango_Admin_DailyClas,5,FALSE()),"-")</f>
        <v>Pegar Valores Nombre J21</v>
      </c>
      <c r="G24" s="50" t="n">
        <f aca="false">IFERROR(HLOOKUP(C24,Rango_Admin_DailyClas,4,FALSE()),"-")</f>
        <v>0</v>
      </c>
      <c r="H24" s="161" t="n">
        <f aca="false">IFERROR(VLOOKUP(H$2,Rango_Admin_DailyPred,MATCH($F24,Rango_Admin_DailyPred_Primera,0)+1,0),"-")</f>
        <v>0</v>
      </c>
      <c r="I24" s="161" t="n">
        <f aca="false">IFERROR(VLOOKUP(I$2,Rango_Admin_DailyPred,MATCH($F24,Rango_Admin_DailyPred_Primera,0)+1,0),"-")</f>
        <v>0</v>
      </c>
      <c r="J24" s="476" t="n">
        <f aca="false">IFERROR(VLOOKUP(J$2,Rango_Admin_DailyPred,MATCH($F24,Rango_Admin_DailyPred_Primera,0)+1,0),"-")</f>
        <v>0</v>
      </c>
      <c r="K24" s="476" t="n">
        <f aca="false">IFERROR(VLOOKUP(K$2,Rango_Admin_DailyPred,MATCH($F24,Rango_Admin_DailyPred_Primera,0)+1,0),"-")</f>
        <v>0</v>
      </c>
      <c r="L24" s="476" t="n">
        <f aca="false">IFERROR(VLOOKUP(L$2,Rango_Admin_DailyPred,MATCH($F24,Rango_Admin_DailyPred_Primera,0)+1,0),"-")</f>
        <v>0</v>
      </c>
      <c r="M24" s="161" t="str">
        <f aca="false">IFERROR(VLOOKUP(M$2,Rango_Admin_DailyPred,MATCH($F24,Rango_Admin_DailyPred_Primera,0)+1,0),"-")</f>
        <v>-</v>
      </c>
      <c r="N24" s="161" t="str">
        <f aca="false">IFERROR(VLOOKUP(N$2,Rango_Admin_DailyPred,MATCH($F24,Rango_Admin_DailyPred_Primera,0)+1,0),"-")</f>
        <v>-</v>
      </c>
      <c r="O24" s="161" t="str">
        <f aca="false">IFERROR(VLOOKUP(O$2,Rango_Admin_DailyPred,MATCH($F24,Rango_Admin_DailyPred_Primera,0)+1,0),"-")</f>
        <v>-</v>
      </c>
      <c r="P24" s="161" t="str">
        <f aca="false">IFERROR(VLOOKUP(P$2,Rango_Admin_DailyPred,MATCH($F24,Rango_Admin_DailyPred_Primera,0)+1,0),"-")</f>
        <v>-</v>
      </c>
      <c r="Q24" s="161" t="str">
        <f aca="false">IFERROR(VLOOKUP(Q$2,Rango_Admin_DailyPred,MATCH($F24,Rango_Admin_DailyPred_Primera,0)+1,0),"-")</f>
        <v>-</v>
      </c>
      <c r="R24" s="161" t="str">
        <f aca="false">IFERROR(VLOOKUP(R$2,Rango_Admin_DailyPred,MATCH($F24,Rango_Admin_DailyPred_Primera,0)+1,0),"-")</f>
        <v>-</v>
      </c>
      <c r="S24" s="161" t="str">
        <f aca="false">IFERROR(VLOOKUP(S$2,Rango_Admin_DailyPred,MATCH($F24,Rango_Admin_DailyPred_Primera,0)+1,0),"-")</f>
        <v>-</v>
      </c>
      <c r="T24" s="161" t="str">
        <f aca="false">IFERROR(VLOOKUP(T$2,Rango_Admin_DailyPred,MATCH($F24,Rango_Admin_DailyPred_Primera,0)+1,0),"-")</f>
        <v>-</v>
      </c>
      <c r="U24" s="161" t="str">
        <f aca="false">IFERROR(VLOOKUP(U$2,Rango_Admin_DailyPred,MATCH($F24,Rango_Admin_DailyPred_Primera,0)+1,0),"-")</f>
        <v>-</v>
      </c>
      <c r="V24" s="161" t="str">
        <f aca="false">IFERROR(VLOOKUP(V$2,Rango_Admin_DailyPred,MATCH($F24,Rango_Admin_DailyPred_Primera,0)+1,0),"-")</f>
        <v>-</v>
      </c>
      <c r="W24" s="161" t="str">
        <f aca="false">IFERROR(VLOOKUP(W$2,Rango_Admin_DailyPred,MATCH($F24,Rango_Admin_DailyPred_Primera,0)+1,0),"-")</f>
        <v>-</v>
      </c>
      <c r="X24" s="161" t="str">
        <f aca="false">IFERROR(VLOOKUP(X$2,Rango_Admin_DailyPred,MATCH($F24,Rango_Admin_DailyPred_Primera,0)+1,0),"-")</f>
        <v>-</v>
      </c>
      <c r="Y24" s="161" t="str">
        <f aca="false">IFERROR(VLOOKUP(Y$2,Rango_Admin_DailyPred,MATCH($F24,Rango_Admin_DailyPred_Primera,0)+1,0),"-")</f>
        <v>-</v>
      </c>
      <c r="Z24" s="161" t="str">
        <f aca="false">IFERROR(VLOOKUP(Z$2,Rango_Admin_DailyPred,MATCH($F24,Rango_Admin_DailyPred_Primera,0)+1,0),"-")</f>
        <v>-</v>
      </c>
      <c r="AA24" s="161" t="str">
        <f aca="false">IFERROR(VLOOKUP(AA$2,Rango_Admin_DailyPred,MATCH($F24,Rango_Admin_DailyPred_Primera,0)+1,0),"-")</f>
        <v>-</v>
      </c>
      <c r="AB24" s="161" t="str">
        <f aca="false">IFERROR(VLOOKUP(AB$2,Rango_Admin_DailyPred,MATCH($F24,Rango_Admin_DailyPred_Primera,0)+1,0),"-")</f>
        <v>-</v>
      </c>
      <c r="AC24" s="161" t="str">
        <f aca="false">IFERROR(VLOOKUP(AC$2,Rango_Admin_DailyPred,MATCH($F24,Rango_Admin_DailyPred_Primera,0)+1,0),"-")</f>
        <v>-</v>
      </c>
      <c r="AD24" s="161" t="str">
        <f aca="false">IFERROR(VLOOKUP(AD$2,Rango_Admin_DailyPred,MATCH($F24,Rango_Admin_DailyPred_Primera,0)+1,0),"-")</f>
        <v>-</v>
      </c>
      <c r="AE24" s="161" t="str">
        <f aca="false">IFERROR(VLOOKUP(AE$2,Rango_Admin_DailyPred,MATCH($F24,Rango_Admin_DailyPred_Primera,0)+1,0),"-")</f>
        <v>-</v>
      </c>
      <c r="AF24" s="161" t="str">
        <f aca="false">IFERROR(VLOOKUP(AF$2,Rango_Admin_DailyPred,MATCH($F24,Rango_Admin_DailyPred_Primera,0)+1,0),"-")</f>
        <v>-</v>
      </c>
      <c r="AG24" s="161" t="str">
        <f aca="false">IFERROR(VLOOKUP(AG$2,Rango_Admin_DailyPred,MATCH($F24,Rango_Admin_DailyPred_Primera,0)+1,0),"-")</f>
        <v>-</v>
      </c>
      <c r="AH24" s="161" t="str">
        <f aca="false">IFERROR(VLOOKUP(AH$2,Rango_Admin_DailyPred,MATCH($F24,Rango_Admin_DailyPred_Primera,0)+1,0),"-")</f>
        <v>-</v>
      </c>
      <c r="AI24" s="161" t="str">
        <f aca="false">IFERROR(VLOOKUP(AI$2,Rango_Admin_DailyPred,MATCH($F24,Rango_Admin_DailyPred_Primera,0)+1,0),"-")</f>
        <v>-</v>
      </c>
      <c r="AJ24" s="161" t="str">
        <f aca="false">IFERROR(VLOOKUP(AJ$2,Rango_Admin_DailyPred,MATCH($F24,Rango_Admin_DailyPred_Primera,0)+1,0),"-")</f>
        <v>-</v>
      </c>
      <c r="AK24" s="161" t="str">
        <f aca="false">IFERROR(VLOOKUP(AK$2,Rango_Admin_DailyPred,MATCH($F24,Rango_Admin_DailyPred_Primera,0)+1,0),"-")</f>
        <v>-</v>
      </c>
      <c r="AL24" s="161" t="str">
        <f aca="false">IFERROR(VLOOKUP(AL$2,Rango_Admin_DailyPred,MATCH($F24,Rango_Admin_DailyPred_Primera,0)+1,0),"-")</f>
        <v>-</v>
      </c>
      <c r="AM24" s="161" t="str">
        <f aca="false">IFERROR(VLOOKUP(AM$2,Rango_Admin_DailyPred,MATCH($F24,Rango_Admin_DailyPred_Primera,0)+1,0),"-")</f>
        <v>-</v>
      </c>
      <c r="AN24" s="243"/>
    </row>
    <row r="25" customFormat="false" ht="15" hidden="true" customHeight="false" outlineLevel="0" collapsed="false">
      <c r="A25" s="29" t="str">
        <f aca="false" t="array" ref="A25:A25">IFERROR(INDEX(ADMIN!$K$6:$K$258,SMALL(IF(ADMIN!$G$6:$G$258=$K$1,ROW(ADMIN!$G$6:$G$258)-ROW(ADMIN!$G$6)+1),ROWS($A$1:A22))),"")</f>
        <v/>
      </c>
      <c r="B25" s="29" t="str">
        <f aca="false" t="array" ref="B25:B25">IFERROR(IFERROR(INDEX(ADMIN!$K$6:$K$258,SMALL(IF($K$1=ADMIN!$G$6:$G$258,ROW(ADMIN!$K$6:$K$258)-MIN(ROW(ADMIN!$G$6:$G$258))+1,""),ROW()-3)),"")&amp;CHAR(10)&amp;IF(INDEX(ADMIN!$M$6:$M$258,SMALL(IF($K$1=ADMIN!$G$6:$G$258,ROW(ADMIN!$M$6:$M$258)-MIN(ROW(ADMIN!$G$6:$G$258))+1,""),ROW()-3))="0|-",""," ("&amp;INDEX(ADMIN!$M$6:$M$258,SMALL(IF($K$1=ADMIN!$G$6:$G$258,ROW(ADMIN!$M$6:$M$258)-MIN(ROW(ADMIN!$G$6:$G$258))+1,""),ROW()-3))&amp;")"),"")</f>
        <v/>
      </c>
      <c r="C25" s="29" t="n">
        <v>22</v>
      </c>
      <c r="D25" s="462"/>
      <c r="E25" s="479" t="n">
        <f aca="false">IFERROR(HLOOKUP(C25,Rango_Admin_DailyClas,3,FALSE()),"-")</f>
        <v>18</v>
      </c>
      <c r="F25" s="480" t="str">
        <f aca="false">IFERROR(HLOOKUP(C25,Rango_Admin_DailyClas,5,FALSE()),"-")</f>
        <v>Pegar Valores Nombre J22</v>
      </c>
      <c r="G25" s="50" t="n">
        <f aca="false">IFERROR(HLOOKUP(C25,Rango_Admin_DailyClas,4,FALSE()),"-")</f>
        <v>0</v>
      </c>
      <c r="H25" s="161" t="n">
        <f aca="false">IFERROR(VLOOKUP(H$2,Rango_Admin_DailyPred,MATCH($F25,Rango_Admin_DailyPred_Primera,0)+1,0),"-")</f>
        <v>0</v>
      </c>
      <c r="I25" s="161" t="n">
        <f aca="false">IFERROR(VLOOKUP(I$2,Rango_Admin_DailyPred,MATCH($F25,Rango_Admin_DailyPred_Primera,0)+1,0),"-")</f>
        <v>0</v>
      </c>
      <c r="J25" s="476" t="n">
        <f aca="false">IFERROR(VLOOKUP(J$2,Rango_Admin_DailyPred,MATCH($F25,Rango_Admin_DailyPred_Primera,0)+1,0),"-")</f>
        <v>0</v>
      </c>
      <c r="K25" s="476" t="n">
        <f aca="false">IFERROR(VLOOKUP(K$2,Rango_Admin_DailyPred,MATCH($F25,Rango_Admin_DailyPred_Primera,0)+1,0),"-")</f>
        <v>0</v>
      </c>
      <c r="L25" s="476" t="n">
        <f aca="false">IFERROR(VLOOKUP(L$2,Rango_Admin_DailyPred,MATCH($F25,Rango_Admin_DailyPred_Primera,0)+1,0),"-")</f>
        <v>0</v>
      </c>
      <c r="M25" s="161" t="str">
        <f aca="false">IFERROR(VLOOKUP(M$2,Rango_Admin_DailyPred,MATCH($F25,Rango_Admin_DailyPred_Primera,0)+1,0),"-")</f>
        <v>-</v>
      </c>
      <c r="N25" s="161" t="str">
        <f aca="false">IFERROR(VLOOKUP(N$2,Rango_Admin_DailyPred,MATCH($F25,Rango_Admin_DailyPred_Primera,0)+1,0),"-")</f>
        <v>-</v>
      </c>
      <c r="O25" s="161" t="str">
        <f aca="false">IFERROR(VLOOKUP(O$2,Rango_Admin_DailyPred,MATCH($F25,Rango_Admin_DailyPred_Primera,0)+1,0),"-")</f>
        <v>-</v>
      </c>
      <c r="P25" s="161" t="str">
        <f aca="false">IFERROR(VLOOKUP(P$2,Rango_Admin_DailyPred,MATCH($F25,Rango_Admin_DailyPred_Primera,0)+1,0),"-")</f>
        <v>-</v>
      </c>
      <c r="Q25" s="161" t="str">
        <f aca="false">IFERROR(VLOOKUP(Q$2,Rango_Admin_DailyPred,MATCH($F25,Rango_Admin_DailyPred_Primera,0)+1,0),"-")</f>
        <v>-</v>
      </c>
      <c r="R25" s="161" t="str">
        <f aca="false">IFERROR(VLOOKUP(R$2,Rango_Admin_DailyPred,MATCH($F25,Rango_Admin_DailyPred_Primera,0)+1,0),"-")</f>
        <v>-</v>
      </c>
      <c r="S25" s="161" t="str">
        <f aca="false">IFERROR(VLOOKUP(S$2,Rango_Admin_DailyPred,MATCH($F25,Rango_Admin_DailyPred_Primera,0)+1,0),"-")</f>
        <v>-</v>
      </c>
      <c r="T25" s="161" t="str">
        <f aca="false">IFERROR(VLOOKUP(T$2,Rango_Admin_DailyPred,MATCH($F25,Rango_Admin_DailyPred_Primera,0)+1,0),"-")</f>
        <v>-</v>
      </c>
      <c r="U25" s="161" t="str">
        <f aca="false">IFERROR(VLOOKUP(U$2,Rango_Admin_DailyPred,MATCH($F25,Rango_Admin_DailyPred_Primera,0)+1,0),"-")</f>
        <v>-</v>
      </c>
      <c r="V25" s="161" t="str">
        <f aca="false">IFERROR(VLOOKUP(V$2,Rango_Admin_DailyPred,MATCH($F25,Rango_Admin_DailyPred_Primera,0)+1,0),"-")</f>
        <v>-</v>
      </c>
      <c r="W25" s="161" t="str">
        <f aca="false">IFERROR(VLOOKUP(W$2,Rango_Admin_DailyPred,MATCH($F25,Rango_Admin_DailyPred_Primera,0)+1,0),"-")</f>
        <v>-</v>
      </c>
      <c r="X25" s="161" t="str">
        <f aca="false">IFERROR(VLOOKUP(X$2,Rango_Admin_DailyPred,MATCH($F25,Rango_Admin_DailyPred_Primera,0)+1,0),"-")</f>
        <v>-</v>
      </c>
      <c r="Y25" s="161" t="str">
        <f aca="false">IFERROR(VLOOKUP(Y$2,Rango_Admin_DailyPred,MATCH($F25,Rango_Admin_DailyPred_Primera,0)+1,0),"-")</f>
        <v>-</v>
      </c>
      <c r="Z25" s="161" t="str">
        <f aca="false">IFERROR(VLOOKUP(Z$2,Rango_Admin_DailyPred,MATCH($F25,Rango_Admin_DailyPred_Primera,0)+1,0),"-")</f>
        <v>-</v>
      </c>
      <c r="AA25" s="161" t="str">
        <f aca="false">IFERROR(VLOOKUP(AA$2,Rango_Admin_DailyPred,MATCH($F25,Rango_Admin_DailyPred_Primera,0)+1,0),"-")</f>
        <v>-</v>
      </c>
      <c r="AB25" s="161" t="str">
        <f aca="false">IFERROR(VLOOKUP(AB$2,Rango_Admin_DailyPred,MATCH($F25,Rango_Admin_DailyPred_Primera,0)+1,0),"-")</f>
        <v>-</v>
      </c>
      <c r="AC25" s="161" t="str">
        <f aca="false">IFERROR(VLOOKUP(AC$2,Rango_Admin_DailyPred,MATCH($F25,Rango_Admin_DailyPred_Primera,0)+1,0),"-")</f>
        <v>-</v>
      </c>
      <c r="AD25" s="161" t="str">
        <f aca="false">IFERROR(VLOOKUP(AD$2,Rango_Admin_DailyPred,MATCH($F25,Rango_Admin_DailyPred_Primera,0)+1,0),"-")</f>
        <v>-</v>
      </c>
      <c r="AE25" s="161" t="str">
        <f aca="false">IFERROR(VLOOKUP(AE$2,Rango_Admin_DailyPred,MATCH($F25,Rango_Admin_DailyPred_Primera,0)+1,0),"-")</f>
        <v>-</v>
      </c>
      <c r="AF25" s="161" t="str">
        <f aca="false">IFERROR(VLOOKUP(AF$2,Rango_Admin_DailyPred,MATCH($F25,Rango_Admin_DailyPred_Primera,0)+1,0),"-")</f>
        <v>-</v>
      </c>
      <c r="AG25" s="161" t="str">
        <f aca="false">IFERROR(VLOOKUP(AG$2,Rango_Admin_DailyPred,MATCH($F25,Rango_Admin_DailyPred_Primera,0)+1,0),"-")</f>
        <v>-</v>
      </c>
      <c r="AH25" s="161" t="str">
        <f aca="false">IFERROR(VLOOKUP(AH$2,Rango_Admin_DailyPred,MATCH($F25,Rango_Admin_DailyPred_Primera,0)+1,0),"-")</f>
        <v>-</v>
      </c>
      <c r="AI25" s="161" t="str">
        <f aca="false">IFERROR(VLOOKUP(AI$2,Rango_Admin_DailyPred,MATCH($F25,Rango_Admin_DailyPred_Primera,0)+1,0),"-")</f>
        <v>-</v>
      </c>
      <c r="AJ25" s="161" t="str">
        <f aca="false">IFERROR(VLOOKUP(AJ$2,Rango_Admin_DailyPred,MATCH($F25,Rango_Admin_DailyPred_Primera,0)+1,0),"-")</f>
        <v>-</v>
      </c>
      <c r="AK25" s="161" t="str">
        <f aca="false">IFERROR(VLOOKUP(AK$2,Rango_Admin_DailyPred,MATCH($F25,Rango_Admin_DailyPred_Primera,0)+1,0),"-")</f>
        <v>-</v>
      </c>
      <c r="AL25" s="161" t="str">
        <f aca="false">IFERROR(VLOOKUP(AL$2,Rango_Admin_DailyPred,MATCH($F25,Rango_Admin_DailyPred_Primera,0)+1,0),"-")</f>
        <v>-</v>
      </c>
      <c r="AM25" s="161" t="str">
        <f aca="false">IFERROR(VLOOKUP(AM$2,Rango_Admin_DailyPred,MATCH($F25,Rango_Admin_DailyPred_Primera,0)+1,0),"-")</f>
        <v>-</v>
      </c>
      <c r="AN25" s="243"/>
    </row>
    <row r="26" customFormat="false" ht="15" hidden="true" customHeight="false" outlineLevel="0" collapsed="false">
      <c r="A26" s="29" t="str">
        <f aca="false" t="array" ref="A26:A26">IFERROR(INDEX(ADMIN!$K$6:$K$258,SMALL(IF(ADMIN!$G$6:$G$258=$K$1,ROW(ADMIN!$G$6:$G$258)-ROW(ADMIN!$G$6)+1),ROWS($A$1:A23))),"")</f>
        <v/>
      </c>
      <c r="B26" s="29" t="str">
        <f aca="false" t="array" ref="B26:B26">IFERROR(IFERROR(INDEX(ADMIN!$K$6:$K$258,SMALL(IF($K$1=ADMIN!$G$6:$G$258,ROW(ADMIN!$K$6:$K$258)-MIN(ROW(ADMIN!$G$6:$G$258))+1,""),ROW()-3)),"")&amp;CHAR(10)&amp;IF(INDEX(ADMIN!$M$6:$M$258,SMALL(IF($K$1=ADMIN!$G$6:$G$258,ROW(ADMIN!$M$6:$M$258)-MIN(ROW(ADMIN!$G$6:$G$258))+1,""),ROW()-3))="0|-",""," ("&amp;INDEX(ADMIN!$M$6:$M$258,SMALL(IF($K$1=ADMIN!$G$6:$G$258,ROW(ADMIN!$M$6:$M$258)-MIN(ROW(ADMIN!$G$6:$G$258))+1,""),ROW()-3))&amp;")"),"")</f>
        <v/>
      </c>
      <c r="C26" s="29" t="n">
        <v>23</v>
      </c>
      <c r="D26" s="462"/>
      <c r="E26" s="479" t="n">
        <f aca="false">IFERROR(HLOOKUP(C26,Rango_Admin_DailyClas,3,FALSE()),"-")</f>
        <v>18</v>
      </c>
      <c r="F26" s="480" t="str">
        <f aca="false">IFERROR(HLOOKUP(C26,Rango_Admin_DailyClas,5,FALSE()),"-")</f>
        <v>Pegar Valores Nombre J23</v>
      </c>
      <c r="G26" s="50" t="n">
        <f aca="false">IFERROR(HLOOKUP(C26,Rango_Admin_DailyClas,4,FALSE()),"-")</f>
        <v>0</v>
      </c>
      <c r="H26" s="161" t="n">
        <f aca="false">IFERROR(VLOOKUP(H$2,Rango_Admin_DailyPred,MATCH($F26,Rango_Admin_DailyPred_Primera,0)+1,0),"-")</f>
        <v>0</v>
      </c>
      <c r="I26" s="161" t="n">
        <f aca="false">IFERROR(VLOOKUP(I$2,Rango_Admin_DailyPred,MATCH($F26,Rango_Admin_DailyPred_Primera,0)+1,0),"-")</f>
        <v>0</v>
      </c>
      <c r="J26" s="476" t="n">
        <f aca="false">IFERROR(VLOOKUP(J$2,Rango_Admin_DailyPred,MATCH($F26,Rango_Admin_DailyPred_Primera,0)+1,0),"-")</f>
        <v>0</v>
      </c>
      <c r="K26" s="476" t="n">
        <f aca="false">IFERROR(VLOOKUP(K$2,Rango_Admin_DailyPred,MATCH($F26,Rango_Admin_DailyPred_Primera,0)+1,0),"-")</f>
        <v>0</v>
      </c>
      <c r="L26" s="476" t="n">
        <f aca="false">IFERROR(VLOOKUP(L$2,Rango_Admin_DailyPred,MATCH($F26,Rango_Admin_DailyPred_Primera,0)+1,0),"-")</f>
        <v>0</v>
      </c>
      <c r="M26" s="161" t="str">
        <f aca="false">IFERROR(VLOOKUP(M$2,Rango_Admin_DailyPred,MATCH($F26,Rango_Admin_DailyPred_Primera,0)+1,0),"-")</f>
        <v>-</v>
      </c>
      <c r="N26" s="161" t="str">
        <f aca="false">IFERROR(VLOOKUP(N$2,Rango_Admin_DailyPred,MATCH($F26,Rango_Admin_DailyPred_Primera,0)+1,0),"-")</f>
        <v>-</v>
      </c>
      <c r="O26" s="161" t="str">
        <f aca="false">IFERROR(VLOOKUP(O$2,Rango_Admin_DailyPred,MATCH($F26,Rango_Admin_DailyPred_Primera,0)+1,0),"-")</f>
        <v>-</v>
      </c>
      <c r="P26" s="161" t="str">
        <f aca="false">IFERROR(VLOOKUP(P$2,Rango_Admin_DailyPred,MATCH($F26,Rango_Admin_DailyPred_Primera,0)+1,0),"-")</f>
        <v>-</v>
      </c>
      <c r="Q26" s="161" t="str">
        <f aca="false">IFERROR(VLOOKUP(Q$2,Rango_Admin_DailyPred,MATCH($F26,Rango_Admin_DailyPred_Primera,0)+1,0),"-")</f>
        <v>-</v>
      </c>
      <c r="R26" s="161" t="str">
        <f aca="false">IFERROR(VLOOKUP(R$2,Rango_Admin_DailyPred,MATCH($F26,Rango_Admin_DailyPred_Primera,0)+1,0),"-")</f>
        <v>-</v>
      </c>
      <c r="S26" s="161" t="str">
        <f aca="false">IFERROR(VLOOKUP(S$2,Rango_Admin_DailyPred,MATCH($F26,Rango_Admin_DailyPred_Primera,0)+1,0),"-")</f>
        <v>-</v>
      </c>
      <c r="T26" s="161" t="str">
        <f aca="false">IFERROR(VLOOKUP(T$2,Rango_Admin_DailyPred,MATCH($F26,Rango_Admin_DailyPred_Primera,0)+1,0),"-")</f>
        <v>-</v>
      </c>
      <c r="U26" s="161" t="str">
        <f aca="false">IFERROR(VLOOKUP(U$2,Rango_Admin_DailyPred,MATCH($F26,Rango_Admin_DailyPred_Primera,0)+1,0),"-")</f>
        <v>-</v>
      </c>
      <c r="V26" s="161" t="str">
        <f aca="false">IFERROR(VLOOKUP(V$2,Rango_Admin_DailyPred,MATCH($F26,Rango_Admin_DailyPred_Primera,0)+1,0),"-")</f>
        <v>-</v>
      </c>
      <c r="W26" s="161" t="str">
        <f aca="false">IFERROR(VLOOKUP(W$2,Rango_Admin_DailyPred,MATCH($F26,Rango_Admin_DailyPred_Primera,0)+1,0),"-")</f>
        <v>-</v>
      </c>
      <c r="X26" s="161" t="str">
        <f aca="false">IFERROR(VLOOKUP(X$2,Rango_Admin_DailyPred,MATCH($F26,Rango_Admin_DailyPred_Primera,0)+1,0),"-")</f>
        <v>-</v>
      </c>
      <c r="Y26" s="161" t="str">
        <f aca="false">IFERROR(VLOOKUP(Y$2,Rango_Admin_DailyPred,MATCH($F26,Rango_Admin_DailyPred_Primera,0)+1,0),"-")</f>
        <v>-</v>
      </c>
      <c r="Z26" s="161" t="str">
        <f aca="false">IFERROR(VLOOKUP(Z$2,Rango_Admin_DailyPred,MATCH($F26,Rango_Admin_DailyPred_Primera,0)+1,0),"-")</f>
        <v>-</v>
      </c>
      <c r="AA26" s="161" t="str">
        <f aca="false">IFERROR(VLOOKUP(AA$2,Rango_Admin_DailyPred,MATCH($F26,Rango_Admin_DailyPred_Primera,0)+1,0),"-")</f>
        <v>-</v>
      </c>
      <c r="AB26" s="161" t="str">
        <f aca="false">IFERROR(VLOOKUP(AB$2,Rango_Admin_DailyPred,MATCH($F26,Rango_Admin_DailyPred_Primera,0)+1,0),"-")</f>
        <v>-</v>
      </c>
      <c r="AC26" s="161" t="str">
        <f aca="false">IFERROR(VLOOKUP(AC$2,Rango_Admin_DailyPred,MATCH($F26,Rango_Admin_DailyPred_Primera,0)+1,0),"-")</f>
        <v>-</v>
      </c>
      <c r="AD26" s="161" t="str">
        <f aca="false">IFERROR(VLOOKUP(AD$2,Rango_Admin_DailyPred,MATCH($F26,Rango_Admin_DailyPred_Primera,0)+1,0),"-")</f>
        <v>-</v>
      </c>
      <c r="AE26" s="161" t="str">
        <f aca="false">IFERROR(VLOOKUP(AE$2,Rango_Admin_DailyPred,MATCH($F26,Rango_Admin_DailyPred_Primera,0)+1,0),"-")</f>
        <v>-</v>
      </c>
      <c r="AF26" s="161" t="str">
        <f aca="false">IFERROR(VLOOKUP(AF$2,Rango_Admin_DailyPred,MATCH($F26,Rango_Admin_DailyPred_Primera,0)+1,0),"-")</f>
        <v>-</v>
      </c>
      <c r="AG26" s="161" t="str">
        <f aca="false">IFERROR(VLOOKUP(AG$2,Rango_Admin_DailyPred,MATCH($F26,Rango_Admin_DailyPred_Primera,0)+1,0),"-")</f>
        <v>-</v>
      </c>
      <c r="AH26" s="161" t="str">
        <f aca="false">IFERROR(VLOOKUP(AH$2,Rango_Admin_DailyPred,MATCH($F26,Rango_Admin_DailyPred_Primera,0)+1,0),"-")</f>
        <v>-</v>
      </c>
      <c r="AI26" s="161" t="str">
        <f aca="false">IFERROR(VLOOKUP(AI$2,Rango_Admin_DailyPred,MATCH($F26,Rango_Admin_DailyPred_Primera,0)+1,0),"-")</f>
        <v>-</v>
      </c>
      <c r="AJ26" s="161" t="str">
        <f aca="false">IFERROR(VLOOKUP(AJ$2,Rango_Admin_DailyPred,MATCH($F26,Rango_Admin_DailyPred_Primera,0)+1,0),"-")</f>
        <v>-</v>
      </c>
      <c r="AK26" s="161" t="str">
        <f aca="false">IFERROR(VLOOKUP(AK$2,Rango_Admin_DailyPred,MATCH($F26,Rango_Admin_DailyPred_Primera,0)+1,0),"-")</f>
        <v>-</v>
      </c>
      <c r="AL26" s="161" t="str">
        <f aca="false">IFERROR(VLOOKUP(AL$2,Rango_Admin_DailyPred,MATCH($F26,Rango_Admin_DailyPred_Primera,0)+1,0),"-")</f>
        <v>-</v>
      </c>
      <c r="AM26" s="161" t="str">
        <f aca="false">IFERROR(VLOOKUP(AM$2,Rango_Admin_DailyPred,MATCH($F26,Rango_Admin_DailyPred_Primera,0)+1,0),"-")</f>
        <v>-</v>
      </c>
      <c r="AN26" s="243"/>
    </row>
    <row r="27" customFormat="false" ht="15" hidden="true" customHeight="false" outlineLevel="0" collapsed="false">
      <c r="A27" s="29" t="str">
        <f aca="false" t="array" ref="A27:A27">IFERROR(INDEX(ADMIN!$K$6:$K$258,SMALL(IF(ADMIN!$G$6:$G$258=$K$1,ROW(ADMIN!$G$6:$G$258)-ROW(ADMIN!$G$6)+1),ROWS($A$1:A24))),"")</f>
        <v/>
      </c>
      <c r="B27" s="29" t="str">
        <f aca="false" t="array" ref="B27:B27">IFERROR(IFERROR(INDEX(ADMIN!$K$6:$K$258,SMALL(IF($K$1=ADMIN!$G$6:$G$258,ROW(ADMIN!$K$6:$K$258)-MIN(ROW(ADMIN!$G$6:$G$258))+1,""),ROW()-3)),"")&amp;CHAR(10)&amp;IF(INDEX(ADMIN!$M$6:$M$258,SMALL(IF($K$1=ADMIN!$G$6:$G$258,ROW(ADMIN!$M$6:$M$258)-MIN(ROW(ADMIN!$G$6:$G$258))+1,""),ROW()-3))="0|-",""," ("&amp;INDEX(ADMIN!$M$6:$M$258,SMALL(IF($K$1=ADMIN!$G$6:$G$258,ROW(ADMIN!$M$6:$M$258)-MIN(ROW(ADMIN!$G$6:$G$258))+1,""),ROW()-3))&amp;")"),"")</f>
        <v/>
      </c>
      <c r="C27" s="29" t="n">
        <v>24</v>
      </c>
      <c r="D27" s="462"/>
      <c r="E27" s="479" t="n">
        <f aca="false">IFERROR(HLOOKUP(C27,Rango_Admin_DailyClas,3,FALSE()),"-")</f>
        <v>18</v>
      </c>
      <c r="F27" s="480" t="str">
        <f aca="false">IFERROR(HLOOKUP(C27,Rango_Admin_DailyClas,5,FALSE()),"-")</f>
        <v>Pegar Valores Nombre J24</v>
      </c>
      <c r="G27" s="50" t="n">
        <f aca="false">IFERROR(HLOOKUP(C27,Rango_Admin_DailyClas,4,FALSE()),"-")</f>
        <v>0</v>
      </c>
      <c r="H27" s="161" t="n">
        <f aca="false">IFERROR(VLOOKUP(H$2,Rango_Admin_DailyPred,MATCH($F27,Rango_Admin_DailyPred_Primera,0)+1,0),"-")</f>
        <v>0</v>
      </c>
      <c r="I27" s="161" t="n">
        <f aca="false">IFERROR(VLOOKUP(I$2,Rango_Admin_DailyPred,MATCH($F27,Rango_Admin_DailyPred_Primera,0)+1,0),"-")</f>
        <v>0</v>
      </c>
      <c r="J27" s="476" t="n">
        <f aca="false">IFERROR(VLOOKUP(J$2,Rango_Admin_DailyPred,MATCH($F27,Rango_Admin_DailyPred_Primera,0)+1,0),"-")</f>
        <v>0</v>
      </c>
      <c r="K27" s="476" t="n">
        <f aca="false">IFERROR(VLOOKUP(K$2,Rango_Admin_DailyPred,MATCH($F27,Rango_Admin_DailyPred_Primera,0)+1,0),"-")</f>
        <v>0</v>
      </c>
      <c r="L27" s="476" t="n">
        <f aca="false">IFERROR(VLOOKUP(L$2,Rango_Admin_DailyPred,MATCH($F27,Rango_Admin_DailyPred_Primera,0)+1,0),"-")</f>
        <v>0</v>
      </c>
      <c r="M27" s="161" t="str">
        <f aca="false">IFERROR(VLOOKUP(M$2,Rango_Admin_DailyPred,MATCH($F27,Rango_Admin_DailyPred_Primera,0)+1,0),"-")</f>
        <v>-</v>
      </c>
      <c r="N27" s="161" t="str">
        <f aca="false">IFERROR(VLOOKUP(N$2,Rango_Admin_DailyPred,MATCH($F27,Rango_Admin_DailyPred_Primera,0)+1,0),"-")</f>
        <v>-</v>
      </c>
      <c r="O27" s="161" t="str">
        <f aca="false">IFERROR(VLOOKUP(O$2,Rango_Admin_DailyPred,MATCH($F27,Rango_Admin_DailyPred_Primera,0)+1,0),"-")</f>
        <v>-</v>
      </c>
      <c r="P27" s="161" t="str">
        <f aca="false">IFERROR(VLOOKUP(P$2,Rango_Admin_DailyPred,MATCH($F27,Rango_Admin_DailyPred_Primera,0)+1,0),"-")</f>
        <v>-</v>
      </c>
      <c r="Q27" s="161" t="str">
        <f aca="false">IFERROR(VLOOKUP(Q$2,Rango_Admin_DailyPred,MATCH($F27,Rango_Admin_DailyPred_Primera,0)+1,0),"-")</f>
        <v>-</v>
      </c>
      <c r="R27" s="161" t="str">
        <f aca="false">IFERROR(VLOOKUP(R$2,Rango_Admin_DailyPred,MATCH($F27,Rango_Admin_DailyPred_Primera,0)+1,0),"-")</f>
        <v>-</v>
      </c>
      <c r="S27" s="161" t="str">
        <f aca="false">IFERROR(VLOOKUP(S$2,Rango_Admin_DailyPred,MATCH($F27,Rango_Admin_DailyPred_Primera,0)+1,0),"-")</f>
        <v>-</v>
      </c>
      <c r="T27" s="161" t="str">
        <f aca="false">IFERROR(VLOOKUP(T$2,Rango_Admin_DailyPred,MATCH($F27,Rango_Admin_DailyPred_Primera,0)+1,0),"-")</f>
        <v>-</v>
      </c>
      <c r="U27" s="161" t="str">
        <f aca="false">IFERROR(VLOOKUP(U$2,Rango_Admin_DailyPred,MATCH($F27,Rango_Admin_DailyPred_Primera,0)+1,0),"-")</f>
        <v>-</v>
      </c>
      <c r="V27" s="161" t="str">
        <f aca="false">IFERROR(VLOOKUP(V$2,Rango_Admin_DailyPred,MATCH($F27,Rango_Admin_DailyPred_Primera,0)+1,0),"-")</f>
        <v>-</v>
      </c>
      <c r="W27" s="161" t="str">
        <f aca="false">IFERROR(VLOOKUP(W$2,Rango_Admin_DailyPred,MATCH($F27,Rango_Admin_DailyPred_Primera,0)+1,0),"-")</f>
        <v>-</v>
      </c>
      <c r="X27" s="161" t="str">
        <f aca="false">IFERROR(VLOOKUP(X$2,Rango_Admin_DailyPred,MATCH($F27,Rango_Admin_DailyPred_Primera,0)+1,0),"-")</f>
        <v>-</v>
      </c>
      <c r="Y27" s="161" t="str">
        <f aca="false">IFERROR(VLOOKUP(Y$2,Rango_Admin_DailyPred,MATCH($F27,Rango_Admin_DailyPred_Primera,0)+1,0),"-")</f>
        <v>-</v>
      </c>
      <c r="Z27" s="161" t="str">
        <f aca="false">IFERROR(VLOOKUP(Z$2,Rango_Admin_DailyPred,MATCH($F27,Rango_Admin_DailyPred_Primera,0)+1,0),"-")</f>
        <v>-</v>
      </c>
      <c r="AA27" s="161" t="str">
        <f aca="false">IFERROR(VLOOKUP(AA$2,Rango_Admin_DailyPred,MATCH($F27,Rango_Admin_DailyPred_Primera,0)+1,0),"-")</f>
        <v>-</v>
      </c>
      <c r="AB27" s="161" t="str">
        <f aca="false">IFERROR(VLOOKUP(AB$2,Rango_Admin_DailyPred,MATCH($F27,Rango_Admin_DailyPred_Primera,0)+1,0),"-")</f>
        <v>-</v>
      </c>
      <c r="AC27" s="161" t="str">
        <f aca="false">IFERROR(VLOOKUP(AC$2,Rango_Admin_DailyPred,MATCH($F27,Rango_Admin_DailyPred_Primera,0)+1,0),"-")</f>
        <v>-</v>
      </c>
      <c r="AD27" s="161" t="str">
        <f aca="false">IFERROR(VLOOKUP(AD$2,Rango_Admin_DailyPred,MATCH($F27,Rango_Admin_DailyPred_Primera,0)+1,0),"-")</f>
        <v>-</v>
      </c>
      <c r="AE27" s="161" t="str">
        <f aca="false">IFERROR(VLOOKUP(AE$2,Rango_Admin_DailyPred,MATCH($F27,Rango_Admin_DailyPred_Primera,0)+1,0),"-")</f>
        <v>-</v>
      </c>
      <c r="AF27" s="161" t="str">
        <f aca="false">IFERROR(VLOOKUP(AF$2,Rango_Admin_DailyPred,MATCH($F27,Rango_Admin_DailyPred_Primera,0)+1,0),"-")</f>
        <v>-</v>
      </c>
      <c r="AG27" s="161" t="str">
        <f aca="false">IFERROR(VLOOKUP(AG$2,Rango_Admin_DailyPred,MATCH($F27,Rango_Admin_DailyPred_Primera,0)+1,0),"-")</f>
        <v>-</v>
      </c>
      <c r="AH27" s="161" t="str">
        <f aca="false">IFERROR(VLOOKUP(AH$2,Rango_Admin_DailyPred,MATCH($F27,Rango_Admin_DailyPred_Primera,0)+1,0),"-")</f>
        <v>-</v>
      </c>
      <c r="AI27" s="161" t="str">
        <f aca="false">IFERROR(VLOOKUP(AI$2,Rango_Admin_DailyPred,MATCH($F27,Rango_Admin_DailyPred_Primera,0)+1,0),"-")</f>
        <v>-</v>
      </c>
      <c r="AJ27" s="161" t="str">
        <f aca="false">IFERROR(VLOOKUP(AJ$2,Rango_Admin_DailyPred,MATCH($F27,Rango_Admin_DailyPred_Primera,0)+1,0),"-")</f>
        <v>-</v>
      </c>
      <c r="AK27" s="161" t="str">
        <f aca="false">IFERROR(VLOOKUP(AK$2,Rango_Admin_DailyPred,MATCH($F27,Rango_Admin_DailyPred_Primera,0)+1,0),"-")</f>
        <v>-</v>
      </c>
      <c r="AL27" s="161" t="str">
        <f aca="false">IFERROR(VLOOKUP(AL$2,Rango_Admin_DailyPred,MATCH($F27,Rango_Admin_DailyPred_Primera,0)+1,0),"-")</f>
        <v>-</v>
      </c>
      <c r="AM27" s="161" t="str">
        <f aca="false">IFERROR(VLOOKUP(AM$2,Rango_Admin_DailyPred,MATCH($F27,Rango_Admin_DailyPred_Primera,0)+1,0),"-")</f>
        <v>-</v>
      </c>
      <c r="AN27" s="243"/>
    </row>
    <row r="28" customFormat="false" ht="15" hidden="true" customHeight="false" outlineLevel="0" collapsed="false">
      <c r="A28" s="29" t="str">
        <f aca="false" t="array" ref="A28:A28">IFERROR(INDEX(ADMIN!$K$6:$K$258,SMALL(IF(ADMIN!$G$6:$G$258=$K$1,ROW(ADMIN!$G$6:$G$258)-ROW(ADMIN!$G$6)+1),ROWS($A$1:A25))),"")</f>
        <v/>
      </c>
      <c r="B28" s="29" t="str">
        <f aca="false" t="array" ref="B28:B28">IFERROR(IFERROR(INDEX(ADMIN!$K$6:$K$258,SMALL(IF($K$1=ADMIN!$G$6:$G$258,ROW(ADMIN!$K$6:$K$258)-MIN(ROW(ADMIN!$G$6:$G$258))+1,""),ROW()-3)),"")&amp;CHAR(10)&amp;IF(INDEX(ADMIN!$M$6:$M$258,SMALL(IF($K$1=ADMIN!$G$6:$G$258,ROW(ADMIN!$M$6:$M$258)-MIN(ROW(ADMIN!$G$6:$G$258))+1,""),ROW()-3))="0|-",""," ("&amp;INDEX(ADMIN!$M$6:$M$258,SMALL(IF($K$1=ADMIN!$G$6:$G$258,ROW(ADMIN!$M$6:$M$258)-MIN(ROW(ADMIN!$G$6:$G$258))+1,""),ROW()-3))&amp;")"),"")</f>
        <v/>
      </c>
      <c r="C28" s="29" t="n">
        <v>25</v>
      </c>
      <c r="D28" s="462"/>
      <c r="E28" s="479" t="n">
        <f aca="false">IFERROR(HLOOKUP(C28,Rango_Admin_DailyClas,3,FALSE()),"-")</f>
        <v>18</v>
      </c>
      <c r="F28" s="480" t="str">
        <f aca="false">IFERROR(HLOOKUP(C28,Rango_Admin_DailyClas,5,FALSE()),"-")</f>
        <v>Pegar Valores Nombre J25</v>
      </c>
      <c r="G28" s="50" t="n">
        <f aca="false">IFERROR(HLOOKUP(C28,Rango_Admin_DailyClas,4,FALSE()),"-")</f>
        <v>0</v>
      </c>
      <c r="H28" s="161" t="n">
        <f aca="false">IFERROR(VLOOKUP(H$2,Rango_Admin_DailyPred,MATCH($F28,Rango_Admin_DailyPred_Primera,0)+1,0),"-")</f>
        <v>0</v>
      </c>
      <c r="I28" s="161" t="n">
        <f aca="false">IFERROR(VLOOKUP(I$2,Rango_Admin_DailyPred,MATCH($F28,Rango_Admin_DailyPred_Primera,0)+1,0),"-")</f>
        <v>0</v>
      </c>
      <c r="J28" s="476" t="n">
        <f aca="false">IFERROR(VLOOKUP(J$2,Rango_Admin_DailyPred,MATCH($F28,Rango_Admin_DailyPred_Primera,0)+1,0),"-")</f>
        <v>0</v>
      </c>
      <c r="K28" s="476" t="n">
        <f aca="false">IFERROR(VLOOKUP(K$2,Rango_Admin_DailyPred,MATCH($F28,Rango_Admin_DailyPred_Primera,0)+1,0),"-")</f>
        <v>0</v>
      </c>
      <c r="L28" s="476" t="n">
        <f aca="false">IFERROR(VLOOKUP(L$2,Rango_Admin_DailyPred,MATCH($F28,Rango_Admin_DailyPred_Primera,0)+1,0),"-")</f>
        <v>0</v>
      </c>
      <c r="M28" s="161" t="str">
        <f aca="false">IFERROR(VLOOKUP(M$2,Rango_Admin_DailyPred,MATCH($F28,Rango_Admin_DailyPred_Primera,0)+1,0),"-")</f>
        <v>-</v>
      </c>
      <c r="N28" s="161" t="str">
        <f aca="false">IFERROR(VLOOKUP(N$2,Rango_Admin_DailyPred,MATCH($F28,Rango_Admin_DailyPred_Primera,0)+1,0),"-")</f>
        <v>-</v>
      </c>
      <c r="O28" s="161" t="str">
        <f aca="false">IFERROR(VLOOKUP(O$2,Rango_Admin_DailyPred,MATCH($F28,Rango_Admin_DailyPred_Primera,0)+1,0),"-")</f>
        <v>-</v>
      </c>
      <c r="P28" s="161" t="str">
        <f aca="false">IFERROR(VLOOKUP(P$2,Rango_Admin_DailyPred,MATCH($F28,Rango_Admin_DailyPred_Primera,0)+1,0),"-")</f>
        <v>-</v>
      </c>
      <c r="Q28" s="161" t="str">
        <f aca="false">IFERROR(VLOOKUP(Q$2,Rango_Admin_DailyPred,MATCH($F28,Rango_Admin_DailyPred_Primera,0)+1,0),"-")</f>
        <v>-</v>
      </c>
      <c r="R28" s="161" t="str">
        <f aca="false">IFERROR(VLOOKUP(R$2,Rango_Admin_DailyPred,MATCH($F28,Rango_Admin_DailyPred_Primera,0)+1,0),"-")</f>
        <v>-</v>
      </c>
      <c r="S28" s="161" t="str">
        <f aca="false">IFERROR(VLOOKUP(S$2,Rango_Admin_DailyPred,MATCH($F28,Rango_Admin_DailyPred_Primera,0)+1,0),"-")</f>
        <v>-</v>
      </c>
      <c r="T28" s="161" t="str">
        <f aca="false">IFERROR(VLOOKUP(T$2,Rango_Admin_DailyPred,MATCH($F28,Rango_Admin_DailyPred_Primera,0)+1,0),"-")</f>
        <v>-</v>
      </c>
      <c r="U28" s="161" t="str">
        <f aca="false">IFERROR(VLOOKUP(U$2,Rango_Admin_DailyPred,MATCH($F28,Rango_Admin_DailyPred_Primera,0)+1,0),"-")</f>
        <v>-</v>
      </c>
      <c r="V28" s="161" t="str">
        <f aca="false">IFERROR(VLOOKUP(V$2,Rango_Admin_DailyPred,MATCH($F28,Rango_Admin_DailyPred_Primera,0)+1,0),"-")</f>
        <v>-</v>
      </c>
      <c r="W28" s="161" t="str">
        <f aca="false">IFERROR(VLOOKUP(W$2,Rango_Admin_DailyPred,MATCH($F28,Rango_Admin_DailyPred_Primera,0)+1,0),"-")</f>
        <v>-</v>
      </c>
      <c r="X28" s="161" t="str">
        <f aca="false">IFERROR(VLOOKUP(X$2,Rango_Admin_DailyPred,MATCH($F28,Rango_Admin_DailyPred_Primera,0)+1,0),"-")</f>
        <v>-</v>
      </c>
      <c r="Y28" s="161" t="str">
        <f aca="false">IFERROR(VLOOKUP(Y$2,Rango_Admin_DailyPred,MATCH($F28,Rango_Admin_DailyPred_Primera,0)+1,0),"-")</f>
        <v>-</v>
      </c>
      <c r="Z28" s="161" t="str">
        <f aca="false">IFERROR(VLOOKUP(Z$2,Rango_Admin_DailyPred,MATCH($F28,Rango_Admin_DailyPred_Primera,0)+1,0),"-")</f>
        <v>-</v>
      </c>
      <c r="AA28" s="161" t="str">
        <f aca="false">IFERROR(VLOOKUP(AA$2,Rango_Admin_DailyPred,MATCH($F28,Rango_Admin_DailyPred_Primera,0)+1,0),"-")</f>
        <v>-</v>
      </c>
      <c r="AB28" s="161" t="str">
        <f aca="false">IFERROR(VLOOKUP(AB$2,Rango_Admin_DailyPred,MATCH($F28,Rango_Admin_DailyPred_Primera,0)+1,0),"-")</f>
        <v>-</v>
      </c>
      <c r="AC28" s="161" t="str">
        <f aca="false">IFERROR(VLOOKUP(AC$2,Rango_Admin_DailyPred,MATCH($F28,Rango_Admin_DailyPred_Primera,0)+1,0),"-")</f>
        <v>-</v>
      </c>
      <c r="AD28" s="161" t="str">
        <f aca="false">IFERROR(VLOOKUP(AD$2,Rango_Admin_DailyPred,MATCH($F28,Rango_Admin_DailyPred_Primera,0)+1,0),"-")</f>
        <v>-</v>
      </c>
      <c r="AE28" s="161" t="str">
        <f aca="false">IFERROR(VLOOKUP(AE$2,Rango_Admin_DailyPred,MATCH($F28,Rango_Admin_DailyPred_Primera,0)+1,0),"-")</f>
        <v>-</v>
      </c>
      <c r="AF28" s="161" t="str">
        <f aca="false">IFERROR(VLOOKUP(AF$2,Rango_Admin_DailyPred,MATCH($F28,Rango_Admin_DailyPred_Primera,0)+1,0),"-")</f>
        <v>-</v>
      </c>
      <c r="AG28" s="161" t="str">
        <f aca="false">IFERROR(VLOOKUP(AG$2,Rango_Admin_DailyPred,MATCH($F28,Rango_Admin_DailyPred_Primera,0)+1,0),"-")</f>
        <v>-</v>
      </c>
      <c r="AH28" s="161" t="str">
        <f aca="false">IFERROR(VLOOKUP(AH$2,Rango_Admin_DailyPred,MATCH($F28,Rango_Admin_DailyPred_Primera,0)+1,0),"-")</f>
        <v>-</v>
      </c>
      <c r="AI28" s="161" t="str">
        <f aca="false">IFERROR(VLOOKUP(AI$2,Rango_Admin_DailyPred,MATCH($F28,Rango_Admin_DailyPred_Primera,0)+1,0),"-")</f>
        <v>-</v>
      </c>
      <c r="AJ28" s="161" t="str">
        <f aca="false">IFERROR(VLOOKUP(AJ$2,Rango_Admin_DailyPred,MATCH($F28,Rango_Admin_DailyPred_Primera,0)+1,0),"-")</f>
        <v>-</v>
      </c>
      <c r="AK28" s="161" t="str">
        <f aca="false">IFERROR(VLOOKUP(AK$2,Rango_Admin_DailyPred,MATCH($F28,Rango_Admin_DailyPred_Primera,0)+1,0),"-")</f>
        <v>-</v>
      </c>
      <c r="AL28" s="161" t="str">
        <f aca="false">IFERROR(VLOOKUP(AL$2,Rango_Admin_DailyPred,MATCH($F28,Rango_Admin_DailyPred_Primera,0)+1,0),"-")</f>
        <v>-</v>
      </c>
      <c r="AM28" s="161" t="str">
        <f aca="false">IFERROR(VLOOKUP(AM$2,Rango_Admin_DailyPred,MATCH($F28,Rango_Admin_DailyPred_Primera,0)+1,0),"-")</f>
        <v>-</v>
      </c>
      <c r="AN28" s="243"/>
    </row>
    <row r="29" customFormat="false" ht="15" hidden="true" customHeight="false" outlineLevel="0" collapsed="false">
      <c r="A29" s="29" t="str">
        <f aca="false" t="array" ref="A29:A29">IFERROR(INDEX(ADMIN!$K$6:$K$258,SMALL(IF(ADMIN!$G$6:$G$258=$K$1,ROW(ADMIN!$G$6:$G$258)-ROW(ADMIN!$G$6)+1),ROWS($A$1:A26))),"")</f>
        <v/>
      </c>
      <c r="B29" s="29" t="str">
        <f aca="false" t="array" ref="B29:B29">IFERROR(IFERROR(INDEX(ADMIN!$K$6:$K$258,SMALL(IF($K$1=ADMIN!$G$6:$G$258,ROW(ADMIN!$K$6:$K$258)-MIN(ROW(ADMIN!$G$6:$G$258))+1,""),ROW()-3)),"")&amp;CHAR(10)&amp;IF(INDEX(ADMIN!$M$6:$M$258,SMALL(IF($K$1=ADMIN!$G$6:$G$258,ROW(ADMIN!$M$6:$M$258)-MIN(ROW(ADMIN!$G$6:$G$258))+1,""),ROW()-3))="0|-",""," ("&amp;INDEX(ADMIN!$M$6:$M$258,SMALL(IF($K$1=ADMIN!$G$6:$G$258,ROW(ADMIN!$M$6:$M$258)-MIN(ROW(ADMIN!$G$6:$G$258))+1,""),ROW()-3))&amp;")"),"")</f>
        <v/>
      </c>
      <c r="C29" s="29" t="n">
        <v>26</v>
      </c>
      <c r="D29" s="462"/>
      <c r="E29" s="479" t="n">
        <f aca="false">IFERROR(HLOOKUP(C29,Rango_Admin_DailyClas,3,FALSE()),"-")</f>
        <v>18</v>
      </c>
      <c r="F29" s="480" t="str">
        <f aca="false">IFERROR(HLOOKUP(C29,Rango_Admin_DailyClas,5,FALSE()),"-")</f>
        <v>Pegar Valores Nombre J26</v>
      </c>
      <c r="G29" s="50" t="n">
        <f aca="false">IFERROR(HLOOKUP(C29,Rango_Admin_DailyClas,4,FALSE()),"-")</f>
        <v>0</v>
      </c>
      <c r="H29" s="161" t="n">
        <f aca="false">IFERROR(VLOOKUP(H$2,Rango_Admin_DailyPred,MATCH($F29,Rango_Admin_DailyPred_Primera,0)+1,0),"-")</f>
        <v>0</v>
      </c>
      <c r="I29" s="161" t="n">
        <f aca="false">IFERROR(VLOOKUP(I$2,Rango_Admin_DailyPred,MATCH($F29,Rango_Admin_DailyPred_Primera,0)+1,0),"-")</f>
        <v>0</v>
      </c>
      <c r="J29" s="476" t="n">
        <f aca="false">IFERROR(VLOOKUP(J$2,Rango_Admin_DailyPred,MATCH($F29,Rango_Admin_DailyPred_Primera,0)+1,0),"-")</f>
        <v>0</v>
      </c>
      <c r="K29" s="476" t="n">
        <f aca="false">IFERROR(VLOOKUP(K$2,Rango_Admin_DailyPred,MATCH($F29,Rango_Admin_DailyPred_Primera,0)+1,0),"-")</f>
        <v>0</v>
      </c>
      <c r="L29" s="476" t="n">
        <f aca="false">IFERROR(VLOOKUP(L$2,Rango_Admin_DailyPred,MATCH($F29,Rango_Admin_DailyPred_Primera,0)+1,0),"-")</f>
        <v>0</v>
      </c>
      <c r="M29" s="161" t="str">
        <f aca="false">IFERROR(VLOOKUP(M$2,Rango_Admin_DailyPred,MATCH($F29,Rango_Admin_DailyPred_Primera,0)+1,0),"-")</f>
        <v>-</v>
      </c>
      <c r="N29" s="161" t="str">
        <f aca="false">IFERROR(VLOOKUP(N$2,Rango_Admin_DailyPred,MATCH($F29,Rango_Admin_DailyPred_Primera,0)+1,0),"-")</f>
        <v>-</v>
      </c>
      <c r="O29" s="161" t="str">
        <f aca="false">IFERROR(VLOOKUP(O$2,Rango_Admin_DailyPred,MATCH($F29,Rango_Admin_DailyPred_Primera,0)+1,0),"-")</f>
        <v>-</v>
      </c>
      <c r="P29" s="161" t="str">
        <f aca="false">IFERROR(VLOOKUP(P$2,Rango_Admin_DailyPred,MATCH($F29,Rango_Admin_DailyPred_Primera,0)+1,0),"-")</f>
        <v>-</v>
      </c>
      <c r="Q29" s="161" t="str">
        <f aca="false">IFERROR(VLOOKUP(Q$2,Rango_Admin_DailyPred,MATCH($F29,Rango_Admin_DailyPred_Primera,0)+1,0),"-")</f>
        <v>-</v>
      </c>
      <c r="R29" s="161" t="str">
        <f aca="false">IFERROR(VLOOKUP(R$2,Rango_Admin_DailyPred,MATCH($F29,Rango_Admin_DailyPred_Primera,0)+1,0),"-")</f>
        <v>-</v>
      </c>
      <c r="S29" s="161" t="str">
        <f aca="false">IFERROR(VLOOKUP(S$2,Rango_Admin_DailyPred,MATCH($F29,Rango_Admin_DailyPred_Primera,0)+1,0),"-")</f>
        <v>-</v>
      </c>
      <c r="T29" s="161" t="str">
        <f aca="false">IFERROR(VLOOKUP(T$2,Rango_Admin_DailyPred,MATCH($F29,Rango_Admin_DailyPred_Primera,0)+1,0),"-")</f>
        <v>-</v>
      </c>
      <c r="U29" s="161" t="str">
        <f aca="false">IFERROR(VLOOKUP(U$2,Rango_Admin_DailyPred,MATCH($F29,Rango_Admin_DailyPred_Primera,0)+1,0),"-")</f>
        <v>-</v>
      </c>
      <c r="V29" s="161" t="str">
        <f aca="false">IFERROR(VLOOKUP(V$2,Rango_Admin_DailyPred,MATCH($F29,Rango_Admin_DailyPred_Primera,0)+1,0),"-")</f>
        <v>-</v>
      </c>
      <c r="W29" s="161" t="str">
        <f aca="false">IFERROR(VLOOKUP(W$2,Rango_Admin_DailyPred,MATCH($F29,Rango_Admin_DailyPred_Primera,0)+1,0),"-")</f>
        <v>-</v>
      </c>
      <c r="X29" s="161" t="str">
        <f aca="false">IFERROR(VLOOKUP(X$2,Rango_Admin_DailyPred,MATCH($F29,Rango_Admin_DailyPred_Primera,0)+1,0),"-")</f>
        <v>-</v>
      </c>
      <c r="Y29" s="161" t="str">
        <f aca="false">IFERROR(VLOOKUP(Y$2,Rango_Admin_DailyPred,MATCH($F29,Rango_Admin_DailyPred_Primera,0)+1,0),"-")</f>
        <v>-</v>
      </c>
      <c r="Z29" s="161" t="str">
        <f aca="false">IFERROR(VLOOKUP(Z$2,Rango_Admin_DailyPred,MATCH($F29,Rango_Admin_DailyPred_Primera,0)+1,0),"-")</f>
        <v>-</v>
      </c>
      <c r="AA29" s="161" t="str">
        <f aca="false">IFERROR(VLOOKUP(AA$2,Rango_Admin_DailyPred,MATCH($F29,Rango_Admin_DailyPred_Primera,0)+1,0),"-")</f>
        <v>-</v>
      </c>
      <c r="AB29" s="161" t="str">
        <f aca="false">IFERROR(VLOOKUP(AB$2,Rango_Admin_DailyPred,MATCH($F29,Rango_Admin_DailyPred_Primera,0)+1,0),"-")</f>
        <v>-</v>
      </c>
      <c r="AC29" s="161" t="str">
        <f aca="false">IFERROR(VLOOKUP(AC$2,Rango_Admin_DailyPred,MATCH($F29,Rango_Admin_DailyPred_Primera,0)+1,0),"-")</f>
        <v>-</v>
      </c>
      <c r="AD29" s="161" t="str">
        <f aca="false">IFERROR(VLOOKUP(AD$2,Rango_Admin_DailyPred,MATCH($F29,Rango_Admin_DailyPred_Primera,0)+1,0),"-")</f>
        <v>-</v>
      </c>
      <c r="AE29" s="161" t="str">
        <f aca="false">IFERROR(VLOOKUP(AE$2,Rango_Admin_DailyPred,MATCH($F29,Rango_Admin_DailyPred_Primera,0)+1,0),"-")</f>
        <v>-</v>
      </c>
      <c r="AF29" s="161" t="str">
        <f aca="false">IFERROR(VLOOKUP(AF$2,Rango_Admin_DailyPred,MATCH($F29,Rango_Admin_DailyPred_Primera,0)+1,0),"-")</f>
        <v>-</v>
      </c>
      <c r="AG29" s="161" t="str">
        <f aca="false">IFERROR(VLOOKUP(AG$2,Rango_Admin_DailyPred,MATCH($F29,Rango_Admin_DailyPred_Primera,0)+1,0),"-")</f>
        <v>-</v>
      </c>
      <c r="AH29" s="161" t="str">
        <f aca="false">IFERROR(VLOOKUP(AH$2,Rango_Admin_DailyPred,MATCH($F29,Rango_Admin_DailyPred_Primera,0)+1,0),"-")</f>
        <v>-</v>
      </c>
      <c r="AI29" s="161" t="str">
        <f aca="false">IFERROR(VLOOKUP(AI$2,Rango_Admin_DailyPred,MATCH($F29,Rango_Admin_DailyPred_Primera,0)+1,0),"-")</f>
        <v>-</v>
      </c>
      <c r="AJ29" s="161" t="str">
        <f aca="false">IFERROR(VLOOKUP(AJ$2,Rango_Admin_DailyPred,MATCH($F29,Rango_Admin_DailyPred_Primera,0)+1,0),"-")</f>
        <v>-</v>
      </c>
      <c r="AK29" s="161" t="str">
        <f aca="false">IFERROR(VLOOKUP(AK$2,Rango_Admin_DailyPred,MATCH($F29,Rango_Admin_DailyPred_Primera,0)+1,0),"-")</f>
        <v>-</v>
      </c>
      <c r="AL29" s="161" t="str">
        <f aca="false">IFERROR(VLOOKUP(AL$2,Rango_Admin_DailyPred,MATCH($F29,Rango_Admin_DailyPred_Primera,0)+1,0),"-")</f>
        <v>-</v>
      </c>
      <c r="AM29" s="161" t="str">
        <f aca="false">IFERROR(VLOOKUP(AM$2,Rango_Admin_DailyPred,MATCH($F29,Rango_Admin_DailyPred_Primera,0)+1,0),"-")</f>
        <v>-</v>
      </c>
      <c r="AN29" s="243"/>
    </row>
    <row r="30" customFormat="false" ht="15" hidden="true" customHeight="false" outlineLevel="0" collapsed="false">
      <c r="A30" s="29" t="str">
        <f aca="false" t="array" ref="A30:A30">IFERROR(INDEX(ADMIN!$K$6:$K$258,SMALL(IF(ADMIN!$G$6:$G$258=$K$1,ROW(ADMIN!$G$6:$G$258)-ROW(ADMIN!$G$6)+1),ROWS($A$1:A27))),"")</f>
        <v/>
      </c>
      <c r="B30" s="29" t="str">
        <f aca="false" t="array" ref="B30:B30">IFERROR(IFERROR(INDEX(ADMIN!$K$6:$K$258,SMALL(IF($K$1=ADMIN!$G$6:$G$258,ROW(ADMIN!$K$6:$K$258)-MIN(ROW(ADMIN!$G$6:$G$258))+1,""),ROW()-3)),"")&amp;CHAR(10)&amp;IF(INDEX(ADMIN!$M$6:$M$258,SMALL(IF($K$1=ADMIN!$G$6:$G$258,ROW(ADMIN!$M$6:$M$258)-MIN(ROW(ADMIN!$G$6:$G$258))+1,""),ROW()-3))="0|-",""," ("&amp;INDEX(ADMIN!$M$6:$M$258,SMALL(IF($K$1=ADMIN!$G$6:$G$258,ROW(ADMIN!$M$6:$M$258)-MIN(ROW(ADMIN!$G$6:$G$258))+1,""),ROW()-3))&amp;")"),"")</f>
        <v/>
      </c>
      <c r="C30" s="29" t="n">
        <v>27</v>
      </c>
      <c r="D30" s="462"/>
      <c r="E30" s="479" t="n">
        <f aca="false">IFERROR(HLOOKUP(C30,Rango_Admin_DailyClas,3,FALSE()),"-")</f>
        <v>18</v>
      </c>
      <c r="F30" s="480" t="str">
        <f aca="false">IFERROR(HLOOKUP(C30,Rango_Admin_DailyClas,5,FALSE()),"-")</f>
        <v>Pegar Valores Nombre J27</v>
      </c>
      <c r="G30" s="50" t="n">
        <f aca="false">IFERROR(HLOOKUP(C30,Rango_Admin_DailyClas,4,FALSE()),"-")</f>
        <v>0</v>
      </c>
      <c r="H30" s="161" t="n">
        <f aca="false">IFERROR(VLOOKUP(H$2,Rango_Admin_DailyPred,MATCH($F30,Rango_Admin_DailyPred_Primera,0)+1,0),"-")</f>
        <v>0</v>
      </c>
      <c r="I30" s="161" t="n">
        <f aca="false">IFERROR(VLOOKUP(I$2,Rango_Admin_DailyPred,MATCH($F30,Rango_Admin_DailyPred_Primera,0)+1,0),"-")</f>
        <v>0</v>
      </c>
      <c r="J30" s="476" t="n">
        <f aca="false">IFERROR(VLOOKUP(J$2,Rango_Admin_DailyPred,MATCH($F30,Rango_Admin_DailyPred_Primera,0)+1,0),"-")</f>
        <v>0</v>
      </c>
      <c r="K30" s="476" t="n">
        <f aca="false">IFERROR(VLOOKUP(K$2,Rango_Admin_DailyPred,MATCH($F30,Rango_Admin_DailyPred_Primera,0)+1,0),"-")</f>
        <v>0</v>
      </c>
      <c r="L30" s="476" t="n">
        <f aca="false">IFERROR(VLOOKUP(L$2,Rango_Admin_DailyPred,MATCH($F30,Rango_Admin_DailyPred_Primera,0)+1,0),"-")</f>
        <v>0</v>
      </c>
      <c r="M30" s="161" t="str">
        <f aca="false">IFERROR(VLOOKUP(M$2,Rango_Admin_DailyPred,MATCH($F30,Rango_Admin_DailyPred_Primera,0)+1,0),"-")</f>
        <v>-</v>
      </c>
      <c r="N30" s="161" t="str">
        <f aca="false">IFERROR(VLOOKUP(N$2,Rango_Admin_DailyPred,MATCH($F30,Rango_Admin_DailyPred_Primera,0)+1,0),"-")</f>
        <v>-</v>
      </c>
      <c r="O30" s="161" t="str">
        <f aca="false">IFERROR(VLOOKUP(O$2,Rango_Admin_DailyPred,MATCH($F30,Rango_Admin_DailyPred_Primera,0)+1,0),"-")</f>
        <v>-</v>
      </c>
      <c r="P30" s="161" t="str">
        <f aca="false">IFERROR(VLOOKUP(P$2,Rango_Admin_DailyPred,MATCH($F30,Rango_Admin_DailyPred_Primera,0)+1,0),"-")</f>
        <v>-</v>
      </c>
      <c r="Q30" s="161" t="str">
        <f aca="false">IFERROR(VLOOKUP(Q$2,Rango_Admin_DailyPred,MATCH($F30,Rango_Admin_DailyPred_Primera,0)+1,0),"-")</f>
        <v>-</v>
      </c>
      <c r="R30" s="161" t="str">
        <f aca="false">IFERROR(VLOOKUP(R$2,Rango_Admin_DailyPred,MATCH($F30,Rango_Admin_DailyPred_Primera,0)+1,0),"-")</f>
        <v>-</v>
      </c>
      <c r="S30" s="161" t="str">
        <f aca="false">IFERROR(VLOOKUP(S$2,Rango_Admin_DailyPred,MATCH($F30,Rango_Admin_DailyPred_Primera,0)+1,0),"-")</f>
        <v>-</v>
      </c>
      <c r="T30" s="161" t="str">
        <f aca="false">IFERROR(VLOOKUP(T$2,Rango_Admin_DailyPred,MATCH($F30,Rango_Admin_DailyPred_Primera,0)+1,0),"-")</f>
        <v>-</v>
      </c>
      <c r="U30" s="161" t="str">
        <f aca="false">IFERROR(VLOOKUP(U$2,Rango_Admin_DailyPred,MATCH($F30,Rango_Admin_DailyPred_Primera,0)+1,0),"-")</f>
        <v>-</v>
      </c>
      <c r="V30" s="161" t="str">
        <f aca="false">IFERROR(VLOOKUP(V$2,Rango_Admin_DailyPred,MATCH($F30,Rango_Admin_DailyPred_Primera,0)+1,0),"-")</f>
        <v>-</v>
      </c>
      <c r="W30" s="161" t="str">
        <f aca="false">IFERROR(VLOOKUP(W$2,Rango_Admin_DailyPred,MATCH($F30,Rango_Admin_DailyPred_Primera,0)+1,0),"-")</f>
        <v>-</v>
      </c>
      <c r="X30" s="161" t="str">
        <f aca="false">IFERROR(VLOOKUP(X$2,Rango_Admin_DailyPred,MATCH($F30,Rango_Admin_DailyPred_Primera,0)+1,0),"-")</f>
        <v>-</v>
      </c>
      <c r="Y30" s="161" t="str">
        <f aca="false">IFERROR(VLOOKUP(Y$2,Rango_Admin_DailyPred,MATCH($F30,Rango_Admin_DailyPred_Primera,0)+1,0),"-")</f>
        <v>-</v>
      </c>
      <c r="Z30" s="161" t="str">
        <f aca="false">IFERROR(VLOOKUP(Z$2,Rango_Admin_DailyPred,MATCH($F30,Rango_Admin_DailyPred_Primera,0)+1,0),"-")</f>
        <v>-</v>
      </c>
      <c r="AA30" s="161" t="str">
        <f aca="false">IFERROR(VLOOKUP(AA$2,Rango_Admin_DailyPred,MATCH($F30,Rango_Admin_DailyPred_Primera,0)+1,0),"-")</f>
        <v>-</v>
      </c>
      <c r="AB30" s="161" t="str">
        <f aca="false">IFERROR(VLOOKUP(AB$2,Rango_Admin_DailyPred,MATCH($F30,Rango_Admin_DailyPred_Primera,0)+1,0),"-")</f>
        <v>-</v>
      </c>
      <c r="AC30" s="161" t="str">
        <f aca="false">IFERROR(VLOOKUP(AC$2,Rango_Admin_DailyPred,MATCH($F30,Rango_Admin_DailyPred_Primera,0)+1,0),"-")</f>
        <v>-</v>
      </c>
      <c r="AD30" s="161" t="str">
        <f aca="false">IFERROR(VLOOKUP(AD$2,Rango_Admin_DailyPred,MATCH($F30,Rango_Admin_DailyPred_Primera,0)+1,0),"-")</f>
        <v>-</v>
      </c>
      <c r="AE30" s="161" t="str">
        <f aca="false">IFERROR(VLOOKUP(AE$2,Rango_Admin_DailyPred,MATCH($F30,Rango_Admin_DailyPred_Primera,0)+1,0),"-")</f>
        <v>-</v>
      </c>
      <c r="AF30" s="161" t="str">
        <f aca="false">IFERROR(VLOOKUP(AF$2,Rango_Admin_DailyPred,MATCH($F30,Rango_Admin_DailyPred_Primera,0)+1,0),"-")</f>
        <v>-</v>
      </c>
      <c r="AG30" s="161" t="str">
        <f aca="false">IFERROR(VLOOKUP(AG$2,Rango_Admin_DailyPred,MATCH($F30,Rango_Admin_DailyPred_Primera,0)+1,0),"-")</f>
        <v>-</v>
      </c>
      <c r="AH30" s="161" t="str">
        <f aca="false">IFERROR(VLOOKUP(AH$2,Rango_Admin_DailyPred,MATCH($F30,Rango_Admin_DailyPred_Primera,0)+1,0),"-")</f>
        <v>-</v>
      </c>
      <c r="AI30" s="161" t="str">
        <f aca="false">IFERROR(VLOOKUP(AI$2,Rango_Admin_DailyPred,MATCH($F30,Rango_Admin_DailyPred_Primera,0)+1,0),"-")</f>
        <v>-</v>
      </c>
      <c r="AJ30" s="161" t="str">
        <f aca="false">IFERROR(VLOOKUP(AJ$2,Rango_Admin_DailyPred,MATCH($F30,Rango_Admin_DailyPred_Primera,0)+1,0),"-")</f>
        <v>-</v>
      </c>
      <c r="AK30" s="161" t="str">
        <f aca="false">IFERROR(VLOOKUP(AK$2,Rango_Admin_DailyPred,MATCH($F30,Rango_Admin_DailyPred_Primera,0)+1,0),"-")</f>
        <v>-</v>
      </c>
      <c r="AL30" s="161" t="str">
        <f aca="false">IFERROR(VLOOKUP(AL$2,Rango_Admin_DailyPred,MATCH($F30,Rango_Admin_DailyPred_Primera,0)+1,0),"-")</f>
        <v>-</v>
      </c>
      <c r="AM30" s="161" t="str">
        <f aca="false">IFERROR(VLOOKUP(AM$2,Rango_Admin_DailyPred,MATCH($F30,Rango_Admin_DailyPred_Primera,0)+1,0),"-")</f>
        <v>-</v>
      </c>
      <c r="AN30" s="243"/>
    </row>
    <row r="31" customFormat="false" ht="15" hidden="true" customHeight="false" outlineLevel="0" collapsed="false">
      <c r="A31" s="29" t="str">
        <f aca="false" t="array" ref="A31:A31">IFERROR(INDEX(ADMIN!$K$6:$K$258,SMALL(IF(ADMIN!$G$6:$G$258=$K$1,ROW(ADMIN!$G$6:$G$258)-ROW(ADMIN!$G$6)+1),ROWS($A$1:A28))),"")</f>
        <v/>
      </c>
      <c r="B31" s="29" t="str">
        <f aca="false" t="array" ref="B31:B31">IFERROR(IFERROR(INDEX(ADMIN!$K$6:$K$258,SMALL(IF($K$1=ADMIN!$G$6:$G$258,ROW(ADMIN!$K$6:$K$258)-MIN(ROW(ADMIN!$G$6:$G$258))+1,""),ROW()-3)),"")&amp;CHAR(10)&amp;IF(INDEX(ADMIN!$M$6:$M$258,SMALL(IF($K$1=ADMIN!$G$6:$G$258,ROW(ADMIN!$M$6:$M$258)-MIN(ROW(ADMIN!$G$6:$G$258))+1,""),ROW()-3))="0|-",""," ("&amp;INDEX(ADMIN!$M$6:$M$258,SMALL(IF($K$1=ADMIN!$G$6:$G$258,ROW(ADMIN!$M$6:$M$258)-MIN(ROW(ADMIN!$G$6:$G$258))+1,""),ROW()-3))&amp;")"),"")</f>
        <v/>
      </c>
      <c r="C31" s="29" t="n">
        <v>28</v>
      </c>
      <c r="D31" s="462"/>
      <c r="E31" s="479" t="n">
        <f aca="false">IFERROR(HLOOKUP(C31,Rango_Admin_DailyClas,3,FALSE()),"-")</f>
        <v>18</v>
      </c>
      <c r="F31" s="480" t="str">
        <f aca="false">IFERROR(HLOOKUP(C31,Rango_Admin_DailyClas,5,FALSE()),"-")</f>
        <v>Pegar Valores Nombre J28</v>
      </c>
      <c r="G31" s="50" t="n">
        <f aca="false">IFERROR(HLOOKUP(C31,Rango_Admin_DailyClas,4,FALSE()),"-")</f>
        <v>0</v>
      </c>
      <c r="H31" s="161" t="n">
        <f aca="false">IFERROR(VLOOKUP(H$2,Rango_Admin_DailyPred,MATCH($F31,Rango_Admin_DailyPred_Primera,0)+1,0),"-")</f>
        <v>0</v>
      </c>
      <c r="I31" s="161" t="n">
        <f aca="false">IFERROR(VLOOKUP(I$2,Rango_Admin_DailyPred,MATCH($F31,Rango_Admin_DailyPred_Primera,0)+1,0),"-")</f>
        <v>0</v>
      </c>
      <c r="J31" s="476" t="n">
        <f aca="false">IFERROR(VLOOKUP(J$2,Rango_Admin_DailyPred,MATCH($F31,Rango_Admin_DailyPred_Primera,0)+1,0),"-")</f>
        <v>0</v>
      </c>
      <c r="K31" s="476" t="n">
        <f aca="false">IFERROR(VLOOKUP(K$2,Rango_Admin_DailyPred,MATCH($F31,Rango_Admin_DailyPred_Primera,0)+1,0),"-")</f>
        <v>0</v>
      </c>
      <c r="L31" s="476" t="n">
        <f aca="false">IFERROR(VLOOKUP(L$2,Rango_Admin_DailyPred,MATCH($F31,Rango_Admin_DailyPred_Primera,0)+1,0),"-")</f>
        <v>0</v>
      </c>
      <c r="M31" s="161" t="str">
        <f aca="false">IFERROR(VLOOKUP(M$2,Rango_Admin_DailyPred,MATCH($F31,Rango_Admin_DailyPred_Primera,0)+1,0),"-")</f>
        <v>-</v>
      </c>
      <c r="N31" s="161" t="str">
        <f aca="false">IFERROR(VLOOKUP(N$2,Rango_Admin_DailyPred,MATCH($F31,Rango_Admin_DailyPred_Primera,0)+1,0),"-")</f>
        <v>-</v>
      </c>
      <c r="O31" s="161" t="str">
        <f aca="false">IFERROR(VLOOKUP(O$2,Rango_Admin_DailyPred,MATCH($F31,Rango_Admin_DailyPred_Primera,0)+1,0),"-")</f>
        <v>-</v>
      </c>
      <c r="P31" s="161" t="str">
        <f aca="false">IFERROR(VLOOKUP(P$2,Rango_Admin_DailyPred,MATCH($F31,Rango_Admin_DailyPred_Primera,0)+1,0),"-")</f>
        <v>-</v>
      </c>
      <c r="Q31" s="161" t="str">
        <f aca="false">IFERROR(VLOOKUP(Q$2,Rango_Admin_DailyPred,MATCH($F31,Rango_Admin_DailyPred_Primera,0)+1,0),"-")</f>
        <v>-</v>
      </c>
      <c r="R31" s="161" t="str">
        <f aca="false">IFERROR(VLOOKUP(R$2,Rango_Admin_DailyPred,MATCH($F31,Rango_Admin_DailyPred_Primera,0)+1,0),"-")</f>
        <v>-</v>
      </c>
      <c r="S31" s="161" t="str">
        <f aca="false">IFERROR(VLOOKUP(S$2,Rango_Admin_DailyPred,MATCH($F31,Rango_Admin_DailyPred_Primera,0)+1,0),"-")</f>
        <v>-</v>
      </c>
      <c r="T31" s="161" t="str">
        <f aca="false">IFERROR(VLOOKUP(T$2,Rango_Admin_DailyPred,MATCH($F31,Rango_Admin_DailyPred_Primera,0)+1,0),"-")</f>
        <v>-</v>
      </c>
      <c r="U31" s="161" t="str">
        <f aca="false">IFERROR(VLOOKUP(U$2,Rango_Admin_DailyPred,MATCH($F31,Rango_Admin_DailyPred_Primera,0)+1,0),"-")</f>
        <v>-</v>
      </c>
      <c r="V31" s="161" t="str">
        <f aca="false">IFERROR(VLOOKUP(V$2,Rango_Admin_DailyPred,MATCH($F31,Rango_Admin_DailyPred_Primera,0)+1,0),"-")</f>
        <v>-</v>
      </c>
      <c r="W31" s="161" t="str">
        <f aca="false">IFERROR(VLOOKUP(W$2,Rango_Admin_DailyPred,MATCH($F31,Rango_Admin_DailyPred_Primera,0)+1,0),"-")</f>
        <v>-</v>
      </c>
      <c r="X31" s="161" t="str">
        <f aca="false">IFERROR(VLOOKUP(X$2,Rango_Admin_DailyPred,MATCH($F31,Rango_Admin_DailyPred_Primera,0)+1,0),"-")</f>
        <v>-</v>
      </c>
      <c r="Y31" s="161" t="str">
        <f aca="false">IFERROR(VLOOKUP(Y$2,Rango_Admin_DailyPred,MATCH($F31,Rango_Admin_DailyPred_Primera,0)+1,0),"-")</f>
        <v>-</v>
      </c>
      <c r="Z31" s="161" t="str">
        <f aca="false">IFERROR(VLOOKUP(Z$2,Rango_Admin_DailyPred,MATCH($F31,Rango_Admin_DailyPred_Primera,0)+1,0),"-")</f>
        <v>-</v>
      </c>
      <c r="AA31" s="161" t="str">
        <f aca="false">IFERROR(VLOOKUP(AA$2,Rango_Admin_DailyPred,MATCH($F31,Rango_Admin_DailyPred_Primera,0)+1,0),"-")</f>
        <v>-</v>
      </c>
      <c r="AB31" s="161" t="str">
        <f aca="false">IFERROR(VLOOKUP(AB$2,Rango_Admin_DailyPred,MATCH($F31,Rango_Admin_DailyPred_Primera,0)+1,0),"-")</f>
        <v>-</v>
      </c>
      <c r="AC31" s="161" t="str">
        <f aca="false">IFERROR(VLOOKUP(AC$2,Rango_Admin_DailyPred,MATCH($F31,Rango_Admin_DailyPred_Primera,0)+1,0),"-")</f>
        <v>-</v>
      </c>
      <c r="AD31" s="161" t="str">
        <f aca="false">IFERROR(VLOOKUP(AD$2,Rango_Admin_DailyPred,MATCH($F31,Rango_Admin_DailyPred_Primera,0)+1,0),"-")</f>
        <v>-</v>
      </c>
      <c r="AE31" s="161" t="str">
        <f aca="false">IFERROR(VLOOKUP(AE$2,Rango_Admin_DailyPred,MATCH($F31,Rango_Admin_DailyPred_Primera,0)+1,0),"-")</f>
        <v>-</v>
      </c>
      <c r="AF31" s="161" t="str">
        <f aca="false">IFERROR(VLOOKUP(AF$2,Rango_Admin_DailyPred,MATCH($F31,Rango_Admin_DailyPred_Primera,0)+1,0),"-")</f>
        <v>-</v>
      </c>
      <c r="AG31" s="161" t="str">
        <f aca="false">IFERROR(VLOOKUP(AG$2,Rango_Admin_DailyPred,MATCH($F31,Rango_Admin_DailyPred_Primera,0)+1,0),"-")</f>
        <v>-</v>
      </c>
      <c r="AH31" s="161" t="str">
        <f aca="false">IFERROR(VLOOKUP(AH$2,Rango_Admin_DailyPred,MATCH($F31,Rango_Admin_DailyPred_Primera,0)+1,0),"-")</f>
        <v>-</v>
      </c>
      <c r="AI31" s="161" t="str">
        <f aca="false">IFERROR(VLOOKUP(AI$2,Rango_Admin_DailyPred,MATCH($F31,Rango_Admin_DailyPred_Primera,0)+1,0),"-")</f>
        <v>-</v>
      </c>
      <c r="AJ31" s="161" t="str">
        <f aca="false">IFERROR(VLOOKUP(AJ$2,Rango_Admin_DailyPred,MATCH($F31,Rango_Admin_DailyPred_Primera,0)+1,0),"-")</f>
        <v>-</v>
      </c>
      <c r="AK31" s="161" t="str">
        <f aca="false">IFERROR(VLOOKUP(AK$2,Rango_Admin_DailyPred,MATCH($F31,Rango_Admin_DailyPred_Primera,0)+1,0),"-")</f>
        <v>-</v>
      </c>
      <c r="AL31" s="161" t="str">
        <f aca="false">IFERROR(VLOOKUP(AL$2,Rango_Admin_DailyPred,MATCH($F31,Rango_Admin_DailyPred_Primera,0)+1,0),"-")</f>
        <v>-</v>
      </c>
      <c r="AM31" s="161" t="str">
        <f aca="false">IFERROR(VLOOKUP(AM$2,Rango_Admin_DailyPred,MATCH($F31,Rango_Admin_DailyPred_Primera,0)+1,0),"-")</f>
        <v>-</v>
      </c>
      <c r="AN31" s="243"/>
    </row>
    <row r="32" customFormat="false" ht="15" hidden="true" customHeight="false" outlineLevel="0" collapsed="false">
      <c r="A32" s="29" t="str">
        <f aca="false" t="array" ref="A32:A32">IFERROR(INDEX(ADMIN!$K$6:$K$258,SMALL(IF(ADMIN!$G$6:$G$258=$K$1,ROW(ADMIN!$G$6:$G$258)-ROW(ADMIN!$G$6)+1),ROWS($A$1:A29))),"")</f>
        <v/>
      </c>
      <c r="B32" s="29" t="str">
        <f aca="false" t="array" ref="B32:B32">IFERROR(IFERROR(INDEX(ADMIN!$K$6:$K$258,SMALL(IF($K$1=ADMIN!$G$6:$G$258,ROW(ADMIN!$K$6:$K$258)-MIN(ROW(ADMIN!$G$6:$G$258))+1,""),ROW()-3)),"")&amp;CHAR(10)&amp;IF(INDEX(ADMIN!$M$6:$M$258,SMALL(IF($K$1=ADMIN!$G$6:$G$258,ROW(ADMIN!$M$6:$M$258)-MIN(ROW(ADMIN!$G$6:$G$258))+1,""),ROW()-3))="0|-",""," ("&amp;INDEX(ADMIN!$M$6:$M$258,SMALL(IF($K$1=ADMIN!$G$6:$G$258,ROW(ADMIN!$M$6:$M$258)-MIN(ROW(ADMIN!$G$6:$G$258))+1,""),ROW()-3))&amp;")"),"")</f>
        <v/>
      </c>
      <c r="C32" s="29" t="n">
        <v>29</v>
      </c>
      <c r="D32" s="462"/>
      <c r="E32" s="479" t="n">
        <f aca="false">IFERROR(HLOOKUP(C32,Rango_Admin_DailyClas,3,FALSE()),"-")</f>
        <v>18</v>
      </c>
      <c r="F32" s="480" t="str">
        <f aca="false">IFERROR(HLOOKUP(C32,Rango_Admin_DailyClas,5,FALSE()),"-")</f>
        <v>Pegar Valores Nombre J29</v>
      </c>
      <c r="G32" s="50" t="n">
        <f aca="false">IFERROR(HLOOKUP(C32,Rango_Admin_DailyClas,4,FALSE()),"-")</f>
        <v>0</v>
      </c>
      <c r="H32" s="161" t="n">
        <f aca="false">IFERROR(VLOOKUP(H$2,Rango_Admin_DailyPred,MATCH($F32,Rango_Admin_DailyPred_Primera,0)+1,0),"-")</f>
        <v>0</v>
      </c>
      <c r="I32" s="161" t="n">
        <f aca="false">IFERROR(VLOOKUP(I$2,Rango_Admin_DailyPred,MATCH($F32,Rango_Admin_DailyPred_Primera,0)+1,0),"-")</f>
        <v>0</v>
      </c>
      <c r="J32" s="476" t="n">
        <f aca="false">IFERROR(VLOOKUP(J$2,Rango_Admin_DailyPred,MATCH($F32,Rango_Admin_DailyPred_Primera,0)+1,0),"-")</f>
        <v>0</v>
      </c>
      <c r="K32" s="476" t="n">
        <f aca="false">IFERROR(VLOOKUP(K$2,Rango_Admin_DailyPred,MATCH($F32,Rango_Admin_DailyPred_Primera,0)+1,0),"-")</f>
        <v>0</v>
      </c>
      <c r="L32" s="476" t="n">
        <f aca="false">IFERROR(VLOOKUP(L$2,Rango_Admin_DailyPred,MATCH($F32,Rango_Admin_DailyPred_Primera,0)+1,0),"-")</f>
        <v>0</v>
      </c>
      <c r="M32" s="161" t="str">
        <f aca="false">IFERROR(VLOOKUP(M$2,Rango_Admin_DailyPred,MATCH($F32,Rango_Admin_DailyPred_Primera,0)+1,0),"-")</f>
        <v>-</v>
      </c>
      <c r="N32" s="161" t="str">
        <f aca="false">IFERROR(VLOOKUP(N$2,Rango_Admin_DailyPred,MATCH($F32,Rango_Admin_DailyPred_Primera,0)+1,0),"-")</f>
        <v>-</v>
      </c>
      <c r="O32" s="161" t="str">
        <f aca="false">IFERROR(VLOOKUP(O$2,Rango_Admin_DailyPred,MATCH($F32,Rango_Admin_DailyPred_Primera,0)+1,0),"-")</f>
        <v>-</v>
      </c>
      <c r="P32" s="161" t="str">
        <f aca="false">IFERROR(VLOOKUP(P$2,Rango_Admin_DailyPred,MATCH($F32,Rango_Admin_DailyPred_Primera,0)+1,0),"-")</f>
        <v>-</v>
      </c>
      <c r="Q32" s="161" t="str">
        <f aca="false">IFERROR(VLOOKUP(Q$2,Rango_Admin_DailyPred,MATCH($F32,Rango_Admin_DailyPred_Primera,0)+1,0),"-")</f>
        <v>-</v>
      </c>
      <c r="R32" s="161" t="str">
        <f aca="false">IFERROR(VLOOKUP(R$2,Rango_Admin_DailyPred,MATCH($F32,Rango_Admin_DailyPred_Primera,0)+1,0),"-")</f>
        <v>-</v>
      </c>
      <c r="S32" s="161" t="str">
        <f aca="false">IFERROR(VLOOKUP(S$2,Rango_Admin_DailyPred,MATCH($F32,Rango_Admin_DailyPred_Primera,0)+1,0),"-")</f>
        <v>-</v>
      </c>
      <c r="T32" s="161" t="str">
        <f aca="false">IFERROR(VLOOKUP(T$2,Rango_Admin_DailyPred,MATCH($F32,Rango_Admin_DailyPred_Primera,0)+1,0),"-")</f>
        <v>-</v>
      </c>
      <c r="U32" s="161" t="str">
        <f aca="false">IFERROR(VLOOKUP(U$2,Rango_Admin_DailyPred,MATCH($F32,Rango_Admin_DailyPred_Primera,0)+1,0),"-")</f>
        <v>-</v>
      </c>
      <c r="V32" s="161" t="str">
        <f aca="false">IFERROR(VLOOKUP(V$2,Rango_Admin_DailyPred,MATCH($F32,Rango_Admin_DailyPred_Primera,0)+1,0),"-")</f>
        <v>-</v>
      </c>
      <c r="W32" s="161" t="str">
        <f aca="false">IFERROR(VLOOKUP(W$2,Rango_Admin_DailyPred,MATCH($F32,Rango_Admin_DailyPred_Primera,0)+1,0),"-")</f>
        <v>-</v>
      </c>
      <c r="X32" s="161" t="str">
        <f aca="false">IFERROR(VLOOKUP(X$2,Rango_Admin_DailyPred,MATCH($F32,Rango_Admin_DailyPred_Primera,0)+1,0),"-")</f>
        <v>-</v>
      </c>
      <c r="Y32" s="161" t="str">
        <f aca="false">IFERROR(VLOOKUP(Y$2,Rango_Admin_DailyPred,MATCH($F32,Rango_Admin_DailyPred_Primera,0)+1,0),"-")</f>
        <v>-</v>
      </c>
      <c r="Z32" s="161" t="str">
        <f aca="false">IFERROR(VLOOKUP(Z$2,Rango_Admin_DailyPred,MATCH($F32,Rango_Admin_DailyPred_Primera,0)+1,0),"-")</f>
        <v>-</v>
      </c>
      <c r="AA32" s="161" t="str">
        <f aca="false">IFERROR(VLOOKUP(AA$2,Rango_Admin_DailyPred,MATCH($F32,Rango_Admin_DailyPred_Primera,0)+1,0),"-")</f>
        <v>-</v>
      </c>
      <c r="AB32" s="161" t="str">
        <f aca="false">IFERROR(VLOOKUP(AB$2,Rango_Admin_DailyPred,MATCH($F32,Rango_Admin_DailyPred_Primera,0)+1,0),"-")</f>
        <v>-</v>
      </c>
      <c r="AC32" s="161" t="str">
        <f aca="false">IFERROR(VLOOKUP(AC$2,Rango_Admin_DailyPred,MATCH($F32,Rango_Admin_DailyPred_Primera,0)+1,0),"-")</f>
        <v>-</v>
      </c>
      <c r="AD32" s="161" t="str">
        <f aca="false">IFERROR(VLOOKUP(AD$2,Rango_Admin_DailyPred,MATCH($F32,Rango_Admin_DailyPred_Primera,0)+1,0),"-")</f>
        <v>-</v>
      </c>
      <c r="AE32" s="161" t="str">
        <f aca="false">IFERROR(VLOOKUP(AE$2,Rango_Admin_DailyPred,MATCH($F32,Rango_Admin_DailyPred_Primera,0)+1,0),"-")</f>
        <v>-</v>
      </c>
      <c r="AF32" s="161" t="str">
        <f aca="false">IFERROR(VLOOKUP(AF$2,Rango_Admin_DailyPred,MATCH($F32,Rango_Admin_DailyPred_Primera,0)+1,0),"-")</f>
        <v>-</v>
      </c>
      <c r="AG32" s="161" t="str">
        <f aca="false">IFERROR(VLOOKUP(AG$2,Rango_Admin_DailyPred,MATCH($F32,Rango_Admin_DailyPred_Primera,0)+1,0),"-")</f>
        <v>-</v>
      </c>
      <c r="AH32" s="161" t="str">
        <f aca="false">IFERROR(VLOOKUP(AH$2,Rango_Admin_DailyPred,MATCH($F32,Rango_Admin_DailyPred_Primera,0)+1,0),"-")</f>
        <v>-</v>
      </c>
      <c r="AI32" s="161" t="str">
        <f aca="false">IFERROR(VLOOKUP(AI$2,Rango_Admin_DailyPred,MATCH($F32,Rango_Admin_DailyPred_Primera,0)+1,0),"-")</f>
        <v>-</v>
      </c>
      <c r="AJ32" s="161" t="str">
        <f aca="false">IFERROR(VLOOKUP(AJ$2,Rango_Admin_DailyPred,MATCH($F32,Rango_Admin_DailyPred_Primera,0)+1,0),"-")</f>
        <v>-</v>
      </c>
      <c r="AK32" s="161" t="str">
        <f aca="false">IFERROR(VLOOKUP(AK$2,Rango_Admin_DailyPred,MATCH($F32,Rango_Admin_DailyPred_Primera,0)+1,0),"-")</f>
        <v>-</v>
      </c>
      <c r="AL32" s="161" t="str">
        <f aca="false">IFERROR(VLOOKUP(AL$2,Rango_Admin_DailyPred,MATCH($F32,Rango_Admin_DailyPred_Primera,0)+1,0),"-")</f>
        <v>-</v>
      </c>
      <c r="AM32" s="161" t="str">
        <f aca="false">IFERROR(VLOOKUP(AM$2,Rango_Admin_DailyPred,MATCH($F32,Rango_Admin_DailyPred_Primera,0)+1,0),"-")</f>
        <v>-</v>
      </c>
      <c r="AN32" s="243"/>
    </row>
    <row r="33" customFormat="false" ht="15" hidden="true" customHeight="false" outlineLevel="0" collapsed="false">
      <c r="A33" s="29" t="str">
        <f aca="false" t="array" ref="A33:A33">IFERROR(INDEX(ADMIN!$K$6:$K$258,SMALL(IF(ADMIN!$G$6:$G$258=$K$1,ROW(ADMIN!$G$6:$G$258)-ROW(ADMIN!$G$6)+1),ROWS($A$1:A30))),"")</f>
        <v/>
      </c>
      <c r="B33" s="29" t="str">
        <f aca="false" t="array" ref="B33:B33">IFERROR(IFERROR(INDEX(ADMIN!$K$6:$K$258,SMALL(IF($K$1=ADMIN!$G$6:$G$258,ROW(ADMIN!$K$6:$K$258)-MIN(ROW(ADMIN!$G$6:$G$258))+1,""),ROW()-3)),"")&amp;CHAR(10)&amp;IF(INDEX(ADMIN!$M$6:$M$258,SMALL(IF($K$1=ADMIN!$G$6:$G$258,ROW(ADMIN!$M$6:$M$258)-MIN(ROW(ADMIN!$G$6:$G$258))+1,""),ROW()-3))="0|-",""," ("&amp;INDEX(ADMIN!$M$6:$M$258,SMALL(IF($K$1=ADMIN!$G$6:$G$258,ROW(ADMIN!$M$6:$M$258)-MIN(ROW(ADMIN!$G$6:$G$258))+1,""),ROW()-3))&amp;")"),"")</f>
        <v/>
      </c>
      <c r="C33" s="29" t="n">
        <v>30</v>
      </c>
      <c r="D33" s="462"/>
      <c r="E33" s="479" t="n">
        <f aca="false">IFERROR(HLOOKUP(C33,Rango_Admin_DailyClas,3,FALSE()),"-")</f>
        <v>18</v>
      </c>
      <c r="F33" s="480" t="str">
        <f aca="false">IFERROR(HLOOKUP(C33,Rango_Admin_DailyClas,5,FALSE()),"-")</f>
        <v>Pegar Valores Nombre J30</v>
      </c>
      <c r="G33" s="50" t="n">
        <f aca="false">IFERROR(HLOOKUP(C33,Rango_Admin_DailyClas,4,FALSE()),"-")</f>
        <v>0</v>
      </c>
      <c r="H33" s="161" t="n">
        <f aca="false">IFERROR(VLOOKUP(H$2,Rango_Admin_DailyPred,MATCH($F33,Rango_Admin_DailyPred_Primera,0)+1,0),"-")</f>
        <v>0</v>
      </c>
      <c r="I33" s="161" t="n">
        <f aca="false">IFERROR(VLOOKUP(I$2,Rango_Admin_DailyPred,MATCH($F33,Rango_Admin_DailyPred_Primera,0)+1,0),"-")</f>
        <v>0</v>
      </c>
      <c r="J33" s="476" t="n">
        <f aca="false">IFERROR(VLOOKUP(J$2,Rango_Admin_DailyPred,MATCH($F33,Rango_Admin_DailyPred_Primera,0)+1,0),"-")</f>
        <v>0</v>
      </c>
      <c r="K33" s="476" t="n">
        <f aca="false">IFERROR(VLOOKUP(K$2,Rango_Admin_DailyPred,MATCH($F33,Rango_Admin_DailyPred_Primera,0)+1,0),"-")</f>
        <v>0</v>
      </c>
      <c r="L33" s="476" t="n">
        <f aca="false">IFERROR(VLOOKUP(L$2,Rango_Admin_DailyPred,MATCH($F33,Rango_Admin_DailyPred_Primera,0)+1,0),"-")</f>
        <v>0</v>
      </c>
      <c r="M33" s="161" t="str">
        <f aca="false">IFERROR(VLOOKUP(M$2,Rango_Admin_DailyPred,MATCH($F33,Rango_Admin_DailyPred_Primera,0)+1,0),"-")</f>
        <v>-</v>
      </c>
      <c r="N33" s="161" t="str">
        <f aca="false">IFERROR(VLOOKUP(N$2,Rango_Admin_DailyPred,MATCH($F33,Rango_Admin_DailyPred_Primera,0)+1,0),"-")</f>
        <v>-</v>
      </c>
      <c r="O33" s="161" t="str">
        <f aca="false">IFERROR(VLOOKUP(O$2,Rango_Admin_DailyPred,MATCH($F33,Rango_Admin_DailyPred_Primera,0)+1,0),"-")</f>
        <v>-</v>
      </c>
      <c r="P33" s="161" t="str">
        <f aca="false">IFERROR(VLOOKUP(P$2,Rango_Admin_DailyPred,MATCH($F33,Rango_Admin_DailyPred_Primera,0)+1,0),"-")</f>
        <v>-</v>
      </c>
      <c r="Q33" s="161" t="str">
        <f aca="false">IFERROR(VLOOKUP(Q$2,Rango_Admin_DailyPred,MATCH($F33,Rango_Admin_DailyPred_Primera,0)+1,0),"-")</f>
        <v>-</v>
      </c>
      <c r="R33" s="161" t="str">
        <f aca="false">IFERROR(VLOOKUP(R$2,Rango_Admin_DailyPred,MATCH($F33,Rango_Admin_DailyPred_Primera,0)+1,0),"-")</f>
        <v>-</v>
      </c>
      <c r="S33" s="161" t="str">
        <f aca="false">IFERROR(VLOOKUP(S$2,Rango_Admin_DailyPred,MATCH($F33,Rango_Admin_DailyPred_Primera,0)+1,0),"-")</f>
        <v>-</v>
      </c>
      <c r="T33" s="161" t="str">
        <f aca="false">IFERROR(VLOOKUP(T$2,Rango_Admin_DailyPred,MATCH($F33,Rango_Admin_DailyPred_Primera,0)+1,0),"-")</f>
        <v>-</v>
      </c>
      <c r="U33" s="161" t="str">
        <f aca="false">IFERROR(VLOOKUP(U$2,Rango_Admin_DailyPred,MATCH($F33,Rango_Admin_DailyPred_Primera,0)+1,0),"-")</f>
        <v>-</v>
      </c>
      <c r="V33" s="161" t="str">
        <f aca="false">IFERROR(VLOOKUP(V$2,Rango_Admin_DailyPred,MATCH($F33,Rango_Admin_DailyPred_Primera,0)+1,0),"-")</f>
        <v>-</v>
      </c>
      <c r="W33" s="161" t="str">
        <f aca="false">IFERROR(VLOOKUP(W$2,Rango_Admin_DailyPred,MATCH($F33,Rango_Admin_DailyPred_Primera,0)+1,0),"-")</f>
        <v>-</v>
      </c>
      <c r="X33" s="161" t="str">
        <f aca="false">IFERROR(VLOOKUP(X$2,Rango_Admin_DailyPred,MATCH($F33,Rango_Admin_DailyPred_Primera,0)+1,0),"-")</f>
        <v>-</v>
      </c>
      <c r="Y33" s="161" t="str">
        <f aca="false">IFERROR(VLOOKUP(Y$2,Rango_Admin_DailyPred,MATCH($F33,Rango_Admin_DailyPred_Primera,0)+1,0),"-")</f>
        <v>-</v>
      </c>
      <c r="Z33" s="161" t="str">
        <f aca="false">IFERROR(VLOOKUP(Z$2,Rango_Admin_DailyPred,MATCH($F33,Rango_Admin_DailyPred_Primera,0)+1,0),"-")</f>
        <v>-</v>
      </c>
      <c r="AA33" s="161" t="str">
        <f aca="false">IFERROR(VLOOKUP(AA$2,Rango_Admin_DailyPred,MATCH($F33,Rango_Admin_DailyPred_Primera,0)+1,0),"-")</f>
        <v>-</v>
      </c>
      <c r="AB33" s="161" t="str">
        <f aca="false">IFERROR(VLOOKUP(AB$2,Rango_Admin_DailyPred,MATCH($F33,Rango_Admin_DailyPred_Primera,0)+1,0),"-")</f>
        <v>-</v>
      </c>
      <c r="AC33" s="161" t="str">
        <f aca="false">IFERROR(VLOOKUP(AC$2,Rango_Admin_DailyPred,MATCH($F33,Rango_Admin_DailyPred_Primera,0)+1,0),"-")</f>
        <v>-</v>
      </c>
      <c r="AD33" s="161" t="str">
        <f aca="false">IFERROR(VLOOKUP(AD$2,Rango_Admin_DailyPred,MATCH($F33,Rango_Admin_DailyPred_Primera,0)+1,0),"-")</f>
        <v>-</v>
      </c>
      <c r="AE33" s="161" t="str">
        <f aca="false">IFERROR(VLOOKUP(AE$2,Rango_Admin_DailyPred,MATCH($F33,Rango_Admin_DailyPred_Primera,0)+1,0),"-")</f>
        <v>-</v>
      </c>
      <c r="AF33" s="161" t="str">
        <f aca="false">IFERROR(VLOOKUP(AF$2,Rango_Admin_DailyPred,MATCH($F33,Rango_Admin_DailyPred_Primera,0)+1,0),"-")</f>
        <v>-</v>
      </c>
      <c r="AG33" s="161" t="str">
        <f aca="false">IFERROR(VLOOKUP(AG$2,Rango_Admin_DailyPred,MATCH($F33,Rango_Admin_DailyPred_Primera,0)+1,0),"-")</f>
        <v>-</v>
      </c>
      <c r="AH33" s="161" t="str">
        <f aca="false">IFERROR(VLOOKUP(AH$2,Rango_Admin_DailyPred,MATCH($F33,Rango_Admin_DailyPred_Primera,0)+1,0),"-")</f>
        <v>-</v>
      </c>
      <c r="AI33" s="161" t="str">
        <f aca="false">IFERROR(VLOOKUP(AI$2,Rango_Admin_DailyPred,MATCH($F33,Rango_Admin_DailyPred_Primera,0)+1,0),"-")</f>
        <v>-</v>
      </c>
      <c r="AJ33" s="161" t="str">
        <f aca="false">IFERROR(VLOOKUP(AJ$2,Rango_Admin_DailyPred,MATCH($F33,Rango_Admin_DailyPred_Primera,0)+1,0),"-")</f>
        <v>-</v>
      </c>
      <c r="AK33" s="161" t="str">
        <f aca="false">IFERROR(VLOOKUP(AK$2,Rango_Admin_DailyPred,MATCH($F33,Rango_Admin_DailyPred_Primera,0)+1,0),"-")</f>
        <v>-</v>
      </c>
      <c r="AL33" s="161" t="str">
        <f aca="false">IFERROR(VLOOKUP(AL$2,Rango_Admin_DailyPred,MATCH($F33,Rango_Admin_DailyPred_Primera,0)+1,0),"-")</f>
        <v>-</v>
      </c>
      <c r="AM33" s="161" t="str">
        <f aca="false">IFERROR(VLOOKUP(AM$2,Rango_Admin_DailyPred,MATCH($F33,Rango_Admin_DailyPred_Primera,0)+1,0),"-")</f>
        <v>-</v>
      </c>
      <c r="AN33" s="243"/>
    </row>
    <row r="34" customFormat="false" ht="15" hidden="true" customHeight="false" outlineLevel="0" collapsed="false">
      <c r="A34" s="29" t="str">
        <f aca="false" t="array" ref="A34:A34">IFERROR(INDEX(ADMIN!$K$6:$K$258,SMALL(IF(ADMIN!$G$6:$G$258=$K$1,ROW(ADMIN!$G$6:$G$258)-ROW(ADMIN!$G$6)+1),ROWS($A$1:A31))),"")</f>
        <v/>
      </c>
      <c r="B34" s="29" t="str">
        <f aca="false" t="array" ref="B34:B34">IFERROR(IFERROR(INDEX(ADMIN!$K$6:$K$258,SMALL(IF($K$1=ADMIN!$G$6:$G$258,ROW(ADMIN!$K$6:$K$258)-MIN(ROW(ADMIN!$G$6:$G$258))+1,""),ROW()-3)),"")&amp;CHAR(10)&amp;IF(INDEX(ADMIN!$M$6:$M$258,SMALL(IF($K$1=ADMIN!$G$6:$G$258,ROW(ADMIN!$M$6:$M$258)-MIN(ROW(ADMIN!$G$6:$G$258))+1,""),ROW()-3))="0|-",""," ("&amp;INDEX(ADMIN!$M$6:$M$258,SMALL(IF($K$1=ADMIN!$G$6:$G$258,ROW(ADMIN!$M$6:$M$258)-MIN(ROW(ADMIN!$G$6:$G$258))+1,""),ROW()-3))&amp;")"),"")</f>
        <v/>
      </c>
      <c r="C34" s="29" t="n">
        <v>31</v>
      </c>
      <c r="D34" s="462"/>
      <c r="E34" s="479" t="n">
        <f aca="false">IFERROR(HLOOKUP(C34,Rango_Admin_DailyClas,3,FALSE()),"-")</f>
        <v>18</v>
      </c>
      <c r="F34" s="480" t="str">
        <f aca="false">IFERROR(HLOOKUP(C34,Rango_Admin_DailyClas,5,FALSE()),"-")</f>
        <v>Pegar Valores Nombre J31</v>
      </c>
      <c r="G34" s="50" t="n">
        <f aca="false">IFERROR(HLOOKUP(C34,Rango_Admin_DailyClas,4,FALSE()),"-")</f>
        <v>0</v>
      </c>
      <c r="H34" s="161" t="n">
        <f aca="false">IFERROR(VLOOKUP(H$2,Rango_Admin_DailyPred,MATCH($F34,Rango_Admin_DailyPred_Primera,0)+1,0),"-")</f>
        <v>0</v>
      </c>
      <c r="I34" s="161" t="n">
        <f aca="false">IFERROR(VLOOKUP(I$2,Rango_Admin_DailyPred,MATCH($F34,Rango_Admin_DailyPred_Primera,0)+1,0),"-")</f>
        <v>0</v>
      </c>
      <c r="J34" s="476" t="n">
        <f aca="false">IFERROR(VLOOKUP(J$2,Rango_Admin_DailyPred,MATCH($F34,Rango_Admin_DailyPred_Primera,0)+1,0),"-")</f>
        <v>0</v>
      </c>
      <c r="K34" s="476" t="n">
        <f aca="false">IFERROR(VLOOKUP(K$2,Rango_Admin_DailyPred,MATCH($F34,Rango_Admin_DailyPred_Primera,0)+1,0),"-")</f>
        <v>0</v>
      </c>
      <c r="L34" s="476" t="n">
        <f aca="false">IFERROR(VLOOKUP(L$2,Rango_Admin_DailyPred,MATCH($F34,Rango_Admin_DailyPred_Primera,0)+1,0),"-")</f>
        <v>0</v>
      </c>
      <c r="M34" s="161" t="str">
        <f aca="false">IFERROR(VLOOKUP(M$2,Rango_Admin_DailyPred,MATCH($F34,Rango_Admin_DailyPred_Primera,0)+1,0),"-")</f>
        <v>-</v>
      </c>
      <c r="N34" s="161" t="str">
        <f aca="false">IFERROR(VLOOKUP(N$2,Rango_Admin_DailyPred,MATCH($F34,Rango_Admin_DailyPred_Primera,0)+1,0),"-")</f>
        <v>-</v>
      </c>
      <c r="O34" s="161" t="str">
        <f aca="false">IFERROR(VLOOKUP(O$2,Rango_Admin_DailyPred,MATCH($F34,Rango_Admin_DailyPred_Primera,0)+1,0),"-")</f>
        <v>-</v>
      </c>
      <c r="P34" s="161" t="str">
        <f aca="false">IFERROR(VLOOKUP(P$2,Rango_Admin_DailyPred,MATCH($F34,Rango_Admin_DailyPred_Primera,0)+1,0),"-")</f>
        <v>-</v>
      </c>
      <c r="Q34" s="161" t="str">
        <f aca="false">IFERROR(VLOOKUP(Q$2,Rango_Admin_DailyPred,MATCH($F34,Rango_Admin_DailyPred_Primera,0)+1,0),"-")</f>
        <v>-</v>
      </c>
      <c r="R34" s="161" t="str">
        <f aca="false">IFERROR(VLOOKUP(R$2,Rango_Admin_DailyPred,MATCH($F34,Rango_Admin_DailyPred_Primera,0)+1,0),"-")</f>
        <v>-</v>
      </c>
      <c r="S34" s="161" t="str">
        <f aca="false">IFERROR(VLOOKUP(S$2,Rango_Admin_DailyPred,MATCH($F34,Rango_Admin_DailyPred_Primera,0)+1,0),"-")</f>
        <v>-</v>
      </c>
      <c r="T34" s="161" t="str">
        <f aca="false">IFERROR(VLOOKUP(T$2,Rango_Admin_DailyPred,MATCH($F34,Rango_Admin_DailyPred_Primera,0)+1,0),"-")</f>
        <v>-</v>
      </c>
      <c r="U34" s="161" t="str">
        <f aca="false">IFERROR(VLOOKUP(U$2,Rango_Admin_DailyPred,MATCH($F34,Rango_Admin_DailyPred_Primera,0)+1,0),"-")</f>
        <v>-</v>
      </c>
      <c r="V34" s="161" t="str">
        <f aca="false">IFERROR(VLOOKUP(V$2,Rango_Admin_DailyPred,MATCH($F34,Rango_Admin_DailyPred_Primera,0)+1,0),"-")</f>
        <v>-</v>
      </c>
      <c r="W34" s="161" t="str">
        <f aca="false">IFERROR(VLOOKUP(W$2,Rango_Admin_DailyPred,MATCH($F34,Rango_Admin_DailyPred_Primera,0)+1,0),"-")</f>
        <v>-</v>
      </c>
      <c r="X34" s="161" t="str">
        <f aca="false">IFERROR(VLOOKUP(X$2,Rango_Admin_DailyPred,MATCH($F34,Rango_Admin_DailyPred_Primera,0)+1,0),"-")</f>
        <v>-</v>
      </c>
      <c r="Y34" s="161" t="str">
        <f aca="false">IFERROR(VLOOKUP(Y$2,Rango_Admin_DailyPred,MATCH($F34,Rango_Admin_DailyPred_Primera,0)+1,0),"-")</f>
        <v>-</v>
      </c>
      <c r="Z34" s="161" t="str">
        <f aca="false">IFERROR(VLOOKUP(Z$2,Rango_Admin_DailyPred,MATCH($F34,Rango_Admin_DailyPred_Primera,0)+1,0),"-")</f>
        <v>-</v>
      </c>
      <c r="AA34" s="161" t="str">
        <f aca="false">IFERROR(VLOOKUP(AA$2,Rango_Admin_DailyPred,MATCH($F34,Rango_Admin_DailyPred_Primera,0)+1,0),"-")</f>
        <v>-</v>
      </c>
      <c r="AB34" s="161" t="str">
        <f aca="false">IFERROR(VLOOKUP(AB$2,Rango_Admin_DailyPred,MATCH($F34,Rango_Admin_DailyPred_Primera,0)+1,0),"-")</f>
        <v>-</v>
      </c>
      <c r="AC34" s="161" t="str">
        <f aca="false">IFERROR(VLOOKUP(AC$2,Rango_Admin_DailyPred,MATCH($F34,Rango_Admin_DailyPred_Primera,0)+1,0),"-")</f>
        <v>-</v>
      </c>
      <c r="AD34" s="161" t="str">
        <f aca="false">IFERROR(VLOOKUP(AD$2,Rango_Admin_DailyPred,MATCH($F34,Rango_Admin_DailyPred_Primera,0)+1,0),"-")</f>
        <v>-</v>
      </c>
      <c r="AE34" s="161" t="str">
        <f aca="false">IFERROR(VLOOKUP(AE$2,Rango_Admin_DailyPred,MATCH($F34,Rango_Admin_DailyPred_Primera,0)+1,0),"-")</f>
        <v>-</v>
      </c>
      <c r="AF34" s="161" t="str">
        <f aca="false">IFERROR(VLOOKUP(AF$2,Rango_Admin_DailyPred,MATCH($F34,Rango_Admin_DailyPred_Primera,0)+1,0),"-")</f>
        <v>-</v>
      </c>
      <c r="AG34" s="161" t="str">
        <f aca="false">IFERROR(VLOOKUP(AG$2,Rango_Admin_DailyPred,MATCH($F34,Rango_Admin_DailyPred_Primera,0)+1,0),"-")</f>
        <v>-</v>
      </c>
      <c r="AH34" s="161" t="str">
        <f aca="false">IFERROR(VLOOKUP(AH$2,Rango_Admin_DailyPred,MATCH($F34,Rango_Admin_DailyPred_Primera,0)+1,0),"-")</f>
        <v>-</v>
      </c>
      <c r="AI34" s="161" t="str">
        <f aca="false">IFERROR(VLOOKUP(AI$2,Rango_Admin_DailyPred,MATCH($F34,Rango_Admin_DailyPred_Primera,0)+1,0),"-")</f>
        <v>-</v>
      </c>
      <c r="AJ34" s="161" t="str">
        <f aca="false">IFERROR(VLOOKUP(AJ$2,Rango_Admin_DailyPred,MATCH($F34,Rango_Admin_DailyPred_Primera,0)+1,0),"-")</f>
        <v>-</v>
      </c>
      <c r="AK34" s="161" t="str">
        <f aca="false">IFERROR(VLOOKUP(AK$2,Rango_Admin_DailyPred,MATCH($F34,Rango_Admin_DailyPred_Primera,0)+1,0),"-")</f>
        <v>-</v>
      </c>
      <c r="AL34" s="161" t="str">
        <f aca="false">IFERROR(VLOOKUP(AL$2,Rango_Admin_DailyPred,MATCH($F34,Rango_Admin_DailyPred_Primera,0)+1,0),"-")</f>
        <v>-</v>
      </c>
      <c r="AM34" s="161" t="str">
        <f aca="false">IFERROR(VLOOKUP(AM$2,Rango_Admin_DailyPred,MATCH($F34,Rango_Admin_DailyPred_Primera,0)+1,0),"-")</f>
        <v>-</v>
      </c>
      <c r="AN34" s="243"/>
    </row>
    <row r="35" customFormat="false" ht="15" hidden="true" customHeight="false" outlineLevel="0" collapsed="false">
      <c r="A35" s="29" t="str">
        <f aca="false" t="array" ref="A35:A35">IFERROR(INDEX(ADMIN!$K$6:$K$258,SMALL(IF(ADMIN!$G$6:$G$258=$K$1,ROW(ADMIN!$G$6:$G$258)-ROW(ADMIN!$G$6)+1),ROWS($A$1:A32))),"")</f>
        <v/>
      </c>
      <c r="B35" s="29" t="str">
        <f aca="false" t="array" ref="B35:B35">IFERROR(IFERROR(INDEX(ADMIN!$K$6:$K$258,SMALL(IF($K$1=ADMIN!$G$6:$G$258,ROW(ADMIN!$K$6:$K$258)-MIN(ROW(ADMIN!$G$6:$G$258))+1,""),ROW()-3)),"")&amp;CHAR(10)&amp;IF(INDEX(ADMIN!$M$6:$M$258,SMALL(IF($K$1=ADMIN!$G$6:$G$258,ROW(ADMIN!$M$6:$M$258)-MIN(ROW(ADMIN!$G$6:$G$258))+1,""),ROW()-3))="0|-",""," ("&amp;INDEX(ADMIN!$M$6:$M$258,SMALL(IF($K$1=ADMIN!$G$6:$G$258,ROW(ADMIN!$M$6:$M$258)-MIN(ROW(ADMIN!$G$6:$G$258))+1,""),ROW()-3))&amp;")"),"")</f>
        <v/>
      </c>
      <c r="C35" s="29" t="n">
        <v>32</v>
      </c>
      <c r="D35" s="462"/>
      <c r="E35" s="479" t="n">
        <f aca="false">IFERROR(HLOOKUP(C35,Rango_Admin_DailyClas,3,FALSE()),"-")</f>
        <v>18</v>
      </c>
      <c r="F35" s="480" t="str">
        <f aca="false">IFERROR(HLOOKUP(C35,Rango_Admin_DailyClas,5,FALSE()),"-")</f>
        <v>Pegar Valores Nombre J32</v>
      </c>
      <c r="G35" s="50" t="n">
        <f aca="false">IFERROR(HLOOKUP(C35,Rango_Admin_DailyClas,4,FALSE()),"-")</f>
        <v>0</v>
      </c>
      <c r="H35" s="161" t="n">
        <f aca="false">IFERROR(VLOOKUP(H$2,Rango_Admin_DailyPred,MATCH($F35,Rango_Admin_DailyPred_Primera,0)+1,0),"-")</f>
        <v>0</v>
      </c>
      <c r="I35" s="161" t="n">
        <f aca="false">IFERROR(VLOOKUP(I$2,Rango_Admin_DailyPred,MATCH($F35,Rango_Admin_DailyPred_Primera,0)+1,0),"-")</f>
        <v>0</v>
      </c>
      <c r="J35" s="476" t="n">
        <f aca="false">IFERROR(VLOOKUP(J$2,Rango_Admin_DailyPred,MATCH($F35,Rango_Admin_DailyPred_Primera,0)+1,0),"-")</f>
        <v>0</v>
      </c>
      <c r="K35" s="476" t="n">
        <f aca="false">IFERROR(VLOOKUP(K$2,Rango_Admin_DailyPred,MATCH($F35,Rango_Admin_DailyPred_Primera,0)+1,0),"-")</f>
        <v>0</v>
      </c>
      <c r="L35" s="476" t="n">
        <f aca="false">IFERROR(VLOOKUP(L$2,Rango_Admin_DailyPred,MATCH($F35,Rango_Admin_DailyPred_Primera,0)+1,0),"-")</f>
        <v>0</v>
      </c>
      <c r="M35" s="161" t="str">
        <f aca="false">IFERROR(VLOOKUP(M$2,Rango_Admin_DailyPred,MATCH($F35,Rango_Admin_DailyPred_Primera,0)+1,0),"-")</f>
        <v>-</v>
      </c>
      <c r="N35" s="161" t="str">
        <f aca="false">IFERROR(VLOOKUP(N$2,Rango_Admin_DailyPred,MATCH($F35,Rango_Admin_DailyPred_Primera,0)+1,0),"-")</f>
        <v>-</v>
      </c>
      <c r="O35" s="161" t="str">
        <f aca="false">IFERROR(VLOOKUP(O$2,Rango_Admin_DailyPred,MATCH($F35,Rango_Admin_DailyPred_Primera,0)+1,0),"-")</f>
        <v>-</v>
      </c>
      <c r="P35" s="161" t="str">
        <f aca="false">IFERROR(VLOOKUP(P$2,Rango_Admin_DailyPred,MATCH($F35,Rango_Admin_DailyPred_Primera,0)+1,0),"-")</f>
        <v>-</v>
      </c>
      <c r="Q35" s="161" t="str">
        <f aca="false">IFERROR(VLOOKUP(Q$2,Rango_Admin_DailyPred,MATCH($F35,Rango_Admin_DailyPred_Primera,0)+1,0),"-")</f>
        <v>-</v>
      </c>
      <c r="R35" s="161" t="str">
        <f aca="false">IFERROR(VLOOKUP(R$2,Rango_Admin_DailyPred,MATCH($F35,Rango_Admin_DailyPred_Primera,0)+1,0),"-")</f>
        <v>-</v>
      </c>
      <c r="S35" s="161" t="str">
        <f aca="false">IFERROR(VLOOKUP(S$2,Rango_Admin_DailyPred,MATCH($F35,Rango_Admin_DailyPred_Primera,0)+1,0),"-")</f>
        <v>-</v>
      </c>
      <c r="T35" s="161" t="str">
        <f aca="false">IFERROR(VLOOKUP(T$2,Rango_Admin_DailyPred,MATCH($F35,Rango_Admin_DailyPred_Primera,0)+1,0),"-")</f>
        <v>-</v>
      </c>
      <c r="U35" s="161" t="str">
        <f aca="false">IFERROR(VLOOKUP(U$2,Rango_Admin_DailyPred,MATCH($F35,Rango_Admin_DailyPred_Primera,0)+1,0),"-")</f>
        <v>-</v>
      </c>
      <c r="V35" s="161" t="str">
        <f aca="false">IFERROR(VLOOKUP(V$2,Rango_Admin_DailyPred,MATCH($F35,Rango_Admin_DailyPred_Primera,0)+1,0),"-")</f>
        <v>-</v>
      </c>
      <c r="W35" s="161" t="str">
        <f aca="false">IFERROR(VLOOKUP(W$2,Rango_Admin_DailyPred,MATCH($F35,Rango_Admin_DailyPred_Primera,0)+1,0),"-")</f>
        <v>-</v>
      </c>
      <c r="X35" s="161" t="str">
        <f aca="false">IFERROR(VLOOKUP(X$2,Rango_Admin_DailyPred,MATCH($F35,Rango_Admin_DailyPred_Primera,0)+1,0),"-")</f>
        <v>-</v>
      </c>
      <c r="Y35" s="161" t="str">
        <f aca="false">IFERROR(VLOOKUP(Y$2,Rango_Admin_DailyPred,MATCH($F35,Rango_Admin_DailyPred_Primera,0)+1,0),"-")</f>
        <v>-</v>
      </c>
      <c r="Z35" s="161" t="str">
        <f aca="false">IFERROR(VLOOKUP(Z$2,Rango_Admin_DailyPred,MATCH($F35,Rango_Admin_DailyPred_Primera,0)+1,0),"-")</f>
        <v>-</v>
      </c>
      <c r="AA35" s="161" t="str">
        <f aca="false">IFERROR(VLOOKUP(AA$2,Rango_Admin_DailyPred,MATCH($F35,Rango_Admin_DailyPred_Primera,0)+1,0),"-")</f>
        <v>-</v>
      </c>
      <c r="AB35" s="161" t="str">
        <f aca="false">IFERROR(VLOOKUP(AB$2,Rango_Admin_DailyPred,MATCH($F35,Rango_Admin_DailyPred_Primera,0)+1,0),"-")</f>
        <v>-</v>
      </c>
      <c r="AC35" s="161" t="str">
        <f aca="false">IFERROR(VLOOKUP(AC$2,Rango_Admin_DailyPred,MATCH($F35,Rango_Admin_DailyPred_Primera,0)+1,0),"-")</f>
        <v>-</v>
      </c>
      <c r="AD35" s="161" t="str">
        <f aca="false">IFERROR(VLOOKUP(AD$2,Rango_Admin_DailyPred,MATCH($F35,Rango_Admin_DailyPred_Primera,0)+1,0),"-")</f>
        <v>-</v>
      </c>
      <c r="AE35" s="161" t="str">
        <f aca="false">IFERROR(VLOOKUP(AE$2,Rango_Admin_DailyPred,MATCH($F35,Rango_Admin_DailyPred_Primera,0)+1,0),"-")</f>
        <v>-</v>
      </c>
      <c r="AF35" s="161" t="str">
        <f aca="false">IFERROR(VLOOKUP(AF$2,Rango_Admin_DailyPred,MATCH($F35,Rango_Admin_DailyPred_Primera,0)+1,0),"-")</f>
        <v>-</v>
      </c>
      <c r="AG35" s="161" t="str">
        <f aca="false">IFERROR(VLOOKUP(AG$2,Rango_Admin_DailyPred,MATCH($F35,Rango_Admin_DailyPred_Primera,0)+1,0),"-")</f>
        <v>-</v>
      </c>
      <c r="AH35" s="161" t="str">
        <f aca="false">IFERROR(VLOOKUP(AH$2,Rango_Admin_DailyPred,MATCH($F35,Rango_Admin_DailyPred_Primera,0)+1,0),"-")</f>
        <v>-</v>
      </c>
      <c r="AI35" s="161" t="str">
        <f aca="false">IFERROR(VLOOKUP(AI$2,Rango_Admin_DailyPred,MATCH($F35,Rango_Admin_DailyPred_Primera,0)+1,0),"-")</f>
        <v>-</v>
      </c>
      <c r="AJ35" s="161" t="str">
        <f aca="false">IFERROR(VLOOKUP(AJ$2,Rango_Admin_DailyPred,MATCH($F35,Rango_Admin_DailyPred_Primera,0)+1,0),"-")</f>
        <v>-</v>
      </c>
      <c r="AK35" s="161" t="str">
        <f aca="false">IFERROR(VLOOKUP(AK$2,Rango_Admin_DailyPred,MATCH($F35,Rango_Admin_DailyPred_Primera,0)+1,0),"-")</f>
        <v>-</v>
      </c>
      <c r="AL35" s="161" t="str">
        <f aca="false">IFERROR(VLOOKUP(AL$2,Rango_Admin_DailyPred,MATCH($F35,Rango_Admin_DailyPred_Primera,0)+1,0),"-")</f>
        <v>-</v>
      </c>
      <c r="AM35" s="161" t="str">
        <f aca="false">IFERROR(VLOOKUP(AM$2,Rango_Admin_DailyPred,MATCH($F35,Rango_Admin_DailyPred_Primera,0)+1,0),"-")</f>
        <v>-</v>
      </c>
      <c r="AN35" s="243"/>
    </row>
    <row r="36" customFormat="false" ht="15" hidden="true" customHeight="false" outlineLevel="0" collapsed="false">
      <c r="C36" s="29" t="n">
        <v>33</v>
      </c>
      <c r="D36" s="462"/>
      <c r="E36" s="479" t="n">
        <f aca="false">IFERROR(HLOOKUP(C36,Rango_Admin_DailyClas,3,FALSE()),"-")</f>
        <v>18</v>
      </c>
      <c r="F36" s="480" t="str">
        <f aca="false">IFERROR(HLOOKUP(C36,Rango_Admin_DailyClas,5,FALSE()),"-")</f>
        <v>Pegar Valores Nombre J33</v>
      </c>
      <c r="G36" s="50" t="n">
        <f aca="false">IFERROR(HLOOKUP(C36,Rango_Admin_DailyClas,4,FALSE()),"-")</f>
        <v>0</v>
      </c>
      <c r="H36" s="161" t="n">
        <f aca="false">IFERROR(VLOOKUP(H$2,Rango_Admin_DailyPred,MATCH($F36,Rango_Admin_DailyPred_Primera,0)+1,0),"-")</f>
        <v>0</v>
      </c>
      <c r="I36" s="161" t="n">
        <f aca="false">IFERROR(VLOOKUP(I$2,Rango_Admin_DailyPred,MATCH($F36,Rango_Admin_DailyPred_Primera,0)+1,0),"-")</f>
        <v>0</v>
      </c>
      <c r="J36" s="476" t="n">
        <f aca="false">IFERROR(VLOOKUP(J$2,Rango_Admin_DailyPred,MATCH($F36,Rango_Admin_DailyPred_Primera,0)+1,0),"-")</f>
        <v>0</v>
      </c>
      <c r="K36" s="476" t="n">
        <f aca="false">IFERROR(VLOOKUP(K$2,Rango_Admin_DailyPred,MATCH($F36,Rango_Admin_DailyPred_Primera,0)+1,0),"-")</f>
        <v>0</v>
      </c>
      <c r="L36" s="476" t="n">
        <f aca="false">IFERROR(VLOOKUP(L$2,Rango_Admin_DailyPred,MATCH($F36,Rango_Admin_DailyPred_Primera,0)+1,0),"-")</f>
        <v>0</v>
      </c>
      <c r="M36" s="161" t="str">
        <f aca="false">IFERROR(VLOOKUP(M$2,Rango_Admin_DailyPred,MATCH($F36,Rango_Admin_DailyPred_Primera,0)+1,0),"-")</f>
        <v>-</v>
      </c>
      <c r="N36" s="161" t="str">
        <f aca="false">IFERROR(VLOOKUP(N$2,Rango_Admin_DailyPred,MATCH($F36,Rango_Admin_DailyPred_Primera,0)+1,0),"-")</f>
        <v>-</v>
      </c>
      <c r="O36" s="161" t="str">
        <f aca="false">IFERROR(VLOOKUP(O$2,Rango_Admin_DailyPred,MATCH($F36,Rango_Admin_DailyPred_Primera,0)+1,0),"-")</f>
        <v>-</v>
      </c>
      <c r="P36" s="161" t="str">
        <f aca="false">IFERROR(VLOOKUP(P$2,Rango_Admin_DailyPred,MATCH($F36,Rango_Admin_DailyPred_Primera,0)+1,0),"-")</f>
        <v>-</v>
      </c>
      <c r="Q36" s="161" t="str">
        <f aca="false">IFERROR(VLOOKUP(Q$2,Rango_Admin_DailyPred,MATCH($F36,Rango_Admin_DailyPred_Primera,0)+1,0),"-")</f>
        <v>-</v>
      </c>
      <c r="R36" s="161" t="str">
        <f aca="false">IFERROR(VLOOKUP(R$2,Rango_Admin_DailyPred,MATCH($F36,Rango_Admin_DailyPred_Primera,0)+1,0),"-")</f>
        <v>-</v>
      </c>
      <c r="S36" s="161" t="str">
        <f aca="false">IFERROR(VLOOKUP(S$2,Rango_Admin_DailyPred,MATCH($F36,Rango_Admin_DailyPred_Primera,0)+1,0),"-")</f>
        <v>-</v>
      </c>
      <c r="T36" s="161" t="str">
        <f aca="false">IFERROR(VLOOKUP(T$2,Rango_Admin_DailyPred,MATCH($F36,Rango_Admin_DailyPred_Primera,0)+1,0),"-")</f>
        <v>-</v>
      </c>
      <c r="U36" s="161" t="str">
        <f aca="false">IFERROR(VLOOKUP(U$2,Rango_Admin_DailyPred,MATCH($F36,Rango_Admin_DailyPred_Primera,0)+1,0),"-")</f>
        <v>-</v>
      </c>
      <c r="V36" s="161" t="str">
        <f aca="false">IFERROR(VLOOKUP(V$2,Rango_Admin_DailyPred,MATCH($F36,Rango_Admin_DailyPred_Primera,0)+1,0),"-")</f>
        <v>-</v>
      </c>
      <c r="W36" s="161" t="str">
        <f aca="false">IFERROR(VLOOKUP(W$2,Rango_Admin_DailyPred,MATCH($F36,Rango_Admin_DailyPred_Primera,0)+1,0),"-")</f>
        <v>-</v>
      </c>
      <c r="X36" s="161" t="str">
        <f aca="false">IFERROR(VLOOKUP(X$2,Rango_Admin_DailyPred,MATCH($F36,Rango_Admin_DailyPred_Primera,0)+1,0),"-")</f>
        <v>-</v>
      </c>
      <c r="Y36" s="161" t="str">
        <f aca="false">IFERROR(VLOOKUP(Y$2,Rango_Admin_DailyPred,MATCH($F36,Rango_Admin_DailyPred_Primera,0)+1,0),"-")</f>
        <v>-</v>
      </c>
      <c r="Z36" s="161" t="str">
        <f aca="false">IFERROR(VLOOKUP(Z$2,Rango_Admin_DailyPred,MATCH($F36,Rango_Admin_DailyPred_Primera,0)+1,0),"-")</f>
        <v>-</v>
      </c>
      <c r="AA36" s="161" t="str">
        <f aca="false">IFERROR(VLOOKUP(AA$2,Rango_Admin_DailyPred,MATCH($F36,Rango_Admin_DailyPred_Primera,0)+1,0),"-")</f>
        <v>-</v>
      </c>
      <c r="AB36" s="161" t="str">
        <f aca="false">IFERROR(VLOOKUP(AB$2,Rango_Admin_DailyPred,MATCH($F36,Rango_Admin_DailyPred_Primera,0)+1,0),"-")</f>
        <v>-</v>
      </c>
      <c r="AC36" s="161" t="str">
        <f aca="false">IFERROR(VLOOKUP(AC$2,Rango_Admin_DailyPred,MATCH($F36,Rango_Admin_DailyPred_Primera,0)+1,0),"-")</f>
        <v>-</v>
      </c>
      <c r="AD36" s="161" t="str">
        <f aca="false">IFERROR(VLOOKUP(AD$2,Rango_Admin_DailyPred,MATCH($F36,Rango_Admin_DailyPred_Primera,0)+1,0),"-")</f>
        <v>-</v>
      </c>
      <c r="AE36" s="161" t="str">
        <f aca="false">IFERROR(VLOOKUP(AE$2,Rango_Admin_DailyPred,MATCH($F36,Rango_Admin_DailyPred_Primera,0)+1,0),"-")</f>
        <v>-</v>
      </c>
      <c r="AF36" s="161" t="str">
        <f aca="false">IFERROR(VLOOKUP(AF$2,Rango_Admin_DailyPred,MATCH($F36,Rango_Admin_DailyPred_Primera,0)+1,0),"-")</f>
        <v>-</v>
      </c>
      <c r="AG36" s="161" t="str">
        <f aca="false">IFERROR(VLOOKUP(AG$2,Rango_Admin_DailyPred,MATCH($F36,Rango_Admin_DailyPred_Primera,0)+1,0),"-")</f>
        <v>-</v>
      </c>
      <c r="AH36" s="161" t="str">
        <f aca="false">IFERROR(VLOOKUP(AH$2,Rango_Admin_DailyPred,MATCH($F36,Rango_Admin_DailyPred_Primera,0)+1,0),"-")</f>
        <v>-</v>
      </c>
      <c r="AI36" s="161" t="str">
        <f aca="false">IFERROR(VLOOKUP(AI$2,Rango_Admin_DailyPred,MATCH($F36,Rango_Admin_DailyPred_Primera,0)+1,0),"-")</f>
        <v>-</v>
      </c>
      <c r="AJ36" s="161" t="str">
        <f aca="false">IFERROR(VLOOKUP(AJ$2,Rango_Admin_DailyPred,MATCH($F36,Rango_Admin_DailyPred_Primera,0)+1,0),"-")</f>
        <v>-</v>
      </c>
      <c r="AK36" s="161" t="str">
        <f aca="false">IFERROR(VLOOKUP(AK$2,Rango_Admin_DailyPred,MATCH($F36,Rango_Admin_DailyPred_Primera,0)+1,0),"-")</f>
        <v>-</v>
      </c>
      <c r="AL36" s="161" t="str">
        <f aca="false">IFERROR(VLOOKUP(AL$2,Rango_Admin_DailyPred,MATCH($F36,Rango_Admin_DailyPred_Primera,0)+1,0),"-")</f>
        <v>-</v>
      </c>
      <c r="AM36" s="161" t="str">
        <f aca="false">IFERROR(VLOOKUP(AM$2,Rango_Admin_DailyPred,MATCH($F36,Rango_Admin_DailyPred_Primera,0)+1,0),"-")</f>
        <v>-</v>
      </c>
      <c r="AN36" s="243"/>
    </row>
    <row r="37" customFormat="false" ht="15" hidden="true" customHeight="false" outlineLevel="0" collapsed="false">
      <c r="C37" s="29" t="n">
        <v>34</v>
      </c>
      <c r="D37" s="462"/>
      <c r="E37" s="479" t="n">
        <f aca="false">IFERROR(HLOOKUP(C37,Rango_Admin_DailyClas,3,FALSE()),"-")</f>
        <v>18</v>
      </c>
      <c r="F37" s="480" t="str">
        <f aca="false">IFERROR(HLOOKUP(C37,Rango_Admin_DailyClas,5,FALSE()),"-")</f>
        <v>Pegar Valores Nombre J34</v>
      </c>
      <c r="G37" s="50" t="n">
        <f aca="false">IFERROR(HLOOKUP(C37,Rango_Admin_DailyClas,4,FALSE()),"-")</f>
        <v>0</v>
      </c>
      <c r="H37" s="161" t="n">
        <f aca="false">IFERROR(VLOOKUP(H$2,Rango_Admin_DailyPred,MATCH($F37,Rango_Admin_DailyPred_Primera,0)+1,0),"-")</f>
        <v>0</v>
      </c>
      <c r="I37" s="161" t="n">
        <f aca="false">IFERROR(VLOOKUP(I$2,Rango_Admin_DailyPred,MATCH($F37,Rango_Admin_DailyPred_Primera,0)+1,0),"-")</f>
        <v>0</v>
      </c>
      <c r="J37" s="476" t="n">
        <f aca="false">IFERROR(VLOOKUP(J$2,Rango_Admin_DailyPred,MATCH($F37,Rango_Admin_DailyPred_Primera,0)+1,0),"-")</f>
        <v>0</v>
      </c>
      <c r="K37" s="476" t="n">
        <f aca="false">IFERROR(VLOOKUP(K$2,Rango_Admin_DailyPred,MATCH($F37,Rango_Admin_DailyPred_Primera,0)+1,0),"-")</f>
        <v>0</v>
      </c>
      <c r="L37" s="476" t="n">
        <f aca="false">IFERROR(VLOOKUP(L$2,Rango_Admin_DailyPred,MATCH($F37,Rango_Admin_DailyPred_Primera,0)+1,0),"-")</f>
        <v>0</v>
      </c>
      <c r="M37" s="161" t="str">
        <f aca="false">IFERROR(VLOOKUP(M$2,Rango_Admin_DailyPred,MATCH($F37,Rango_Admin_DailyPred_Primera,0)+1,0),"-")</f>
        <v>-</v>
      </c>
      <c r="N37" s="161" t="str">
        <f aca="false">IFERROR(VLOOKUP(N$2,Rango_Admin_DailyPred,MATCH($F37,Rango_Admin_DailyPred_Primera,0)+1,0),"-")</f>
        <v>-</v>
      </c>
      <c r="O37" s="161" t="str">
        <f aca="false">IFERROR(VLOOKUP(O$2,Rango_Admin_DailyPred,MATCH($F37,Rango_Admin_DailyPred_Primera,0)+1,0),"-")</f>
        <v>-</v>
      </c>
      <c r="P37" s="161" t="str">
        <f aca="false">IFERROR(VLOOKUP(P$2,Rango_Admin_DailyPred,MATCH($F37,Rango_Admin_DailyPred_Primera,0)+1,0),"-")</f>
        <v>-</v>
      </c>
      <c r="Q37" s="161" t="str">
        <f aca="false">IFERROR(VLOOKUP(Q$2,Rango_Admin_DailyPred,MATCH($F37,Rango_Admin_DailyPred_Primera,0)+1,0),"-")</f>
        <v>-</v>
      </c>
      <c r="R37" s="161" t="str">
        <f aca="false">IFERROR(VLOOKUP(R$2,Rango_Admin_DailyPred,MATCH($F37,Rango_Admin_DailyPred_Primera,0)+1,0),"-")</f>
        <v>-</v>
      </c>
      <c r="S37" s="161" t="str">
        <f aca="false">IFERROR(VLOOKUP(S$2,Rango_Admin_DailyPred,MATCH($F37,Rango_Admin_DailyPred_Primera,0)+1,0),"-")</f>
        <v>-</v>
      </c>
      <c r="T37" s="161" t="str">
        <f aca="false">IFERROR(VLOOKUP(T$2,Rango_Admin_DailyPred,MATCH($F37,Rango_Admin_DailyPred_Primera,0)+1,0),"-")</f>
        <v>-</v>
      </c>
      <c r="U37" s="161" t="str">
        <f aca="false">IFERROR(VLOOKUP(U$2,Rango_Admin_DailyPred,MATCH($F37,Rango_Admin_DailyPred_Primera,0)+1,0),"-")</f>
        <v>-</v>
      </c>
      <c r="V37" s="161" t="str">
        <f aca="false">IFERROR(VLOOKUP(V$2,Rango_Admin_DailyPred,MATCH($F37,Rango_Admin_DailyPred_Primera,0)+1,0),"-")</f>
        <v>-</v>
      </c>
      <c r="W37" s="161" t="str">
        <f aca="false">IFERROR(VLOOKUP(W$2,Rango_Admin_DailyPred,MATCH($F37,Rango_Admin_DailyPred_Primera,0)+1,0),"-")</f>
        <v>-</v>
      </c>
      <c r="X37" s="161" t="str">
        <f aca="false">IFERROR(VLOOKUP(X$2,Rango_Admin_DailyPred,MATCH($F37,Rango_Admin_DailyPred_Primera,0)+1,0),"-")</f>
        <v>-</v>
      </c>
      <c r="Y37" s="161" t="str">
        <f aca="false">IFERROR(VLOOKUP(Y$2,Rango_Admin_DailyPred,MATCH($F37,Rango_Admin_DailyPred_Primera,0)+1,0),"-")</f>
        <v>-</v>
      </c>
      <c r="Z37" s="161" t="str">
        <f aca="false">IFERROR(VLOOKUP(Z$2,Rango_Admin_DailyPred,MATCH($F37,Rango_Admin_DailyPred_Primera,0)+1,0),"-")</f>
        <v>-</v>
      </c>
      <c r="AA37" s="161" t="str">
        <f aca="false">IFERROR(VLOOKUP(AA$2,Rango_Admin_DailyPred,MATCH($F37,Rango_Admin_DailyPred_Primera,0)+1,0),"-")</f>
        <v>-</v>
      </c>
      <c r="AB37" s="161" t="str">
        <f aca="false">IFERROR(VLOOKUP(AB$2,Rango_Admin_DailyPred,MATCH($F37,Rango_Admin_DailyPred_Primera,0)+1,0),"-")</f>
        <v>-</v>
      </c>
      <c r="AC37" s="161" t="str">
        <f aca="false">IFERROR(VLOOKUP(AC$2,Rango_Admin_DailyPred,MATCH($F37,Rango_Admin_DailyPred_Primera,0)+1,0),"-")</f>
        <v>-</v>
      </c>
      <c r="AD37" s="161" t="str">
        <f aca="false">IFERROR(VLOOKUP(AD$2,Rango_Admin_DailyPred,MATCH($F37,Rango_Admin_DailyPred_Primera,0)+1,0),"-")</f>
        <v>-</v>
      </c>
      <c r="AE37" s="161" t="str">
        <f aca="false">IFERROR(VLOOKUP(AE$2,Rango_Admin_DailyPred,MATCH($F37,Rango_Admin_DailyPred_Primera,0)+1,0),"-")</f>
        <v>-</v>
      </c>
      <c r="AF37" s="161" t="str">
        <f aca="false">IFERROR(VLOOKUP(AF$2,Rango_Admin_DailyPred,MATCH($F37,Rango_Admin_DailyPred_Primera,0)+1,0),"-")</f>
        <v>-</v>
      </c>
      <c r="AG37" s="161" t="str">
        <f aca="false">IFERROR(VLOOKUP(AG$2,Rango_Admin_DailyPred,MATCH($F37,Rango_Admin_DailyPred_Primera,0)+1,0),"-")</f>
        <v>-</v>
      </c>
      <c r="AH37" s="161" t="str">
        <f aca="false">IFERROR(VLOOKUP(AH$2,Rango_Admin_DailyPred,MATCH($F37,Rango_Admin_DailyPred_Primera,0)+1,0),"-")</f>
        <v>-</v>
      </c>
      <c r="AI37" s="161" t="str">
        <f aca="false">IFERROR(VLOOKUP(AI$2,Rango_Admin_DailyPred,MATCH($F37,Rango_Admin_DailyPred_Primera,0)+1,0),"-")</f>
        <v>-</v>
      </c>
      <c r="AJ37" s="161" t="str">
        <f aca="false">IFERROR(VLOOKUP(AJ$2,Rango_Admin_DailyPred,MATCH($F37,Rango_Admin_DailyPred_Primera,0)+1,0),"-")</f>
        <v>-</v>
      </c>
      <c r="AK37" s="161" t="str">
        <f aca="false">IFERROR(VLOOKUP(AK$2,Rango_Admin_DailyPred,MATCH($F37,Rango_Admin_DailyPred_Primera,0)+1,0),"-")</f>
        <v>-</v>
      </c>
      <c r="AL37" s="161" t="str">
        <f aca="false">IFERROR(VLOOKUP(AL$2,Rango_Admin_DailyPred,MATCH($F37,Rango_Admin_DailyPred_Primera,0)+1,0),"-")</f>
        <v>-</v>
      </c>
      <c r="AM37" s="161" t="str">
        <f aca="false">IFERROR(VLOOKUP(AM$2,Rango_Admin_DailyPred,MATCH($F37,Rango_Admin_DailyPred_Primera,0)+1,0),"-")</f>
        <v>-</v>
      </c>
      <c r="AN37" s="243"/>
    </row>
    <row r="38" customFormat="false" ht="15" hidden="true" customHeight="false" outlineLevel="0" collapsed="false">
      <c r="C38" s="29" t="n">
        <v>35</v>
      </c>
      <c r="D38" s="462"/>
      <c r="E38" s="479" t="n">
        <f aca="false">IFERROR(HLOOKUP(C38,Rango_Admin_DailyClas,3,FALSE()),"-")</f>
        <v>18</v>
      </c>
      <c r="F38" s="480" t="str">
        <f aca="false">IFERROR(HLOOKUP(C38,Rango_Admin_DailyClas,5,FALSE()),"-")</f>
        <v>Pegar Valores Nombre J35</v>
      </c>
      <c r="G38" s="50" t="n">
        <f aca="false">IFERROR(HLOOKUP(C38,Rango_Admin_DailyClas,4,FALSE()),"-")</f>
        <v>0</v>
      </c>
      <c r="H38" s="161" t="n">
        <f aca="false">IFERROR(VLOOKUP(H$2,Rango_Admin_DailyPred,MATCH($F38,Rango_Admin_DailyPred_Primera,0)+1,0),"-")</f>
        <v>0</v>
      </c>
      <c r="I38" s="161" t="n">
        <f aca="false">IFERROR(VLOOKUP(I$2,Rango_Admin_DailyPred,MATCH($F38,Rango_Admin_DailyPred_Primera,0)+1,0),"-")</f>
        <v>0</v>
      </c>
      <c r="J38" s="476" t="n">
        <f aca="false">IFERROR(VLOOKUP(J$2,Rango_Admin_DailyPred,MATCH($F38,Rango_Admin_DailyPred_Primera,0)+1,0),"-")</f>
        <v>0</v>
      </c>
      <c r="K38" s="476" t="n">
        <f aca="false">IFERROR(VLOOKUP(K$2,Rango_Admin_DailyPred,MATCH($F38,Rango_Admin_DailyPred_Primera,0)+1,0),"-")</f>
        <v>0</v>
      </c>
      <c r="L38" s="476" t="n">
        <f aca="false">IFERROR(VLOOKUP(L$2,Rango_Admin_DailyPred,MATCH($F38,Rango_Admin_DailyPred_Primera,0)+1,0),"-")</f>
        <v>0</v>
      </c>
      <c r="M38" s="161" t="str">
        <f aca="false">IFERROR(VLOOKUP(M$2,Rango_Admin_DailyPred,MATCH($F38,Rango_Admin_DailyPred_Primera,0)+1,0),"-")</f>
        <v>-</v>
      </c>
      <c r="N38" s="161" t="str">
        <f aca="false">IFERROR(VLOOKUP(N$2,Rango_Admin_DailyPred,MATCH($F38,Rango_Admin_DailyPred_Primera,0)+1,0),"-")</f>
        <v>-</v>
      </c>
      <c r="O38" s="161" t="str">
        <f aca="false">IFERROR(VLOOKUP(O$2,Rango_Admin_DailyPred,MATCH($F38,Rango_Admin_DailyPred_Primera,0)+1,0),"-")</f>
        <v>-</v>
      </c>
      <c r="P38" s="161" t="str">
        <f aca="false">IFERROR(VLOOKUP(P$2,Rango_Admin_DailyPred,MATCH($F38,Rango_Admin_DailyPred_Primera,0)+1,0),"-")</f>
        <v>-</v>
      </c>
      <c r="Q38" s="161" t="str">
        <f aca="false">IFERROR(VLOOKUP(Q$2,Rango_Admin_DailyPred,MATCH($F38,Rango_Admin_DailyPred_Primera,0)+1,0),"-")</f>
        <v>-</v>
      </c>
      <c r="R38" s="161" t="str">
        <f aca="false">IFERROR(VLOOKUP(R$2,Rango_Admin_DailyPred,MATCH($F38,Rango_Admin_DailyPred_Primera,0)+1,0),"-")</f>
        <v>-</v>
      </c>
      <c r="S38" s="161" t="str">
        <f aca="false">IFERROR(VLOOKUP(S$2,Rango_Admin_DailyPred,MATCH($F38,Rango_Admin_DailyPred_Primera,0)+1,0),"-")</f>
        <v>-</v>
      </c>
      <c r="T38" s="161" t="str">
        <f aca="false">IFERROR(VLOOKUP(T$2,Rango_Admin_DailyPred,MATCH($F38,Rango_Admin_DailyPred_Primera,0)+1,0),"-")</f>
        <v>-</v>
      </c>
      <c r="U38" s="161" t="str">
        <f aca="false">IFERROR(VLOOKUP(U$2,Rango_Admin_DailyPred,MATCH($F38,Rango_Admin_DailyPred_Primera,0)+1,0),"-")</f>
        <v>-</v>
      </c>
      <c r="V38" s="161" t="str">
        <f aca="false">IFERROR(VLOOKUP(V$2,Rango_Admin_DailyPred,MATCH($F38,Rango_Admin_DailyPred_Primera,0)+1,0),"-")</f>
        <v>-</v>
      </c>
      <c r="W38" s="161" t="str">
        <f aca="false">IFERROR(VLOOKUP(W$2,Rango_Admin_DailyPred,MATCH($F38,Rango_Admin_DailyPred_Primera,0)+1,0),"-")</f>
        <v>-</v>
      </c>
      <c r="X38" s="161" t="str">
        <f aca="false">IFERROR(VLOOKUP(X$2,Rango_Admin_DailyPred,MATCH($F38,Rango_Admin_DailyPred_Primera,0)+1,0),"-")</f>
        <v>-</v>
      </c>
      <c r="Y38" s="161" t="str">
        <f aca="false">IFERROR(VLOOKUP(Y$2,Rango_Admin_DailyPred,MATCH($F38,Rango_Admin_DailyPred_Primera,0)+1,0),"-")</f>
        <v>-</v>
      </c>
      <c r="Z38" s="161" t="str">
        <f aca="false">IFERROR(VLOOKUP(Z$2,Rango_Admin_DailyPred,MATCH($F38,Rango_Admin_DailyPred_Primera,0)+1,0),"-")</f>
        <v>-</v>
      </c>
      <c r="AA38" s="161" t="str">
        <f aca="false">IFERROR(VLOOKUP(AA$2,Rango_Admin_DailyPred,MATCH($F38,Rango_Admin_DailyPred_Primera,0)+1,0),"-")</f>
        <v>-</v>
      </c>
      <c r="AB38" s="161" t="str">
        <f aca="false">IFERROR(VLOOKUP(AB$2,Rango_Admin_DailyPred,MATCH($F38,Rango_Admin_DailyPred_Primera,0)+1,0),"-")</f>
        <v>-</v>
      </c>
      <c r="AC38" s="161" t="str">
        <f aca="false">IFERROR(VLOOKUP(AC$2,Rango_Admin_DailyPred,MATCH($F38,Rango_Admin_DailyPred_Primera,0)+1,0),"-")</f>
        <v>-</v>
      </c>
      <c r="AD38" s="161" t="str">
        <f aca="false">IFERROR(VLOOKUP(AD$2,Rango_Admin_DailyPred,MATCH($F38,Rango_Admin_DailyPred_Primera,0)+1,0),"-")</f>
        <v>-</v>
      </c>
      <c r="AE38" s="161" t="str">
        <f aca="false">IFERROR(VLOOKUP(AE$2,Rango_Admin_DailyPred,MATCH($F38,Rango_Admin_DailyPred_Primera,0)+1,0),"-")</f>
        <v>-</v>
      </c>
      <c r="AF38" s="161" t="str">
        <f aca="false">IFERROR(VLOOKUP(AF$2,Rango_Admin_DailyPred,MATCH($F38,Rango_Admin_DailyPred_Primera,0)+1,0),"-")</f>
        <v>-</v>
      </c>
      <c r="AG38" s="161" t="str">
        <f aca="false">IFERROR(VLOOKUP(AG$2,Rango_Admin_DailyPred,MATCH($F38,Rango_Admin_DailyPred_Primera,0)+1,0),"-")</f>
        <v>-</v>
      </c>
      <c r="AH38" s="161" t="str">
        <f aca="false">IFERROR(VLOOKUP(AH$2,Rango_Admin_DailyPred,MATCH($F38,Rango_Admin_DailyPred_Primera,0)+1,0),"-")</f>
        <v>-</v>
      </c>
      <c r="AI38" s="161" t="str">
        <f aca="false">IFERROR(VLOOKUP(AI$2,Rango_Admin_DailyPred,MATCH($F38,Rango_Admin_DailyPred_Primera,0)+1,0),"-")</f>
        <v>-</v>
      </c>
      <c r="AJ38" s="161" t="str">
        <f aca="false">IFERROR(VLOOKUP(AJ$2,Rango_Admin_DailyPred,MATCH($F38,Rango_Admin_DailyPred_Primera,0)+1,0),"-")</f>
        <v>-</v>
      </c>
      <c r="AK38" s="161" t="str">
        <f aca="false">IFERROR(VLOOKUP(AK$2,Rango_Admin_DailyPred,MATCH($F38,Rango_Admin_DailyPred_Primera,0)+1,0),"-")</f>
        <v>-</v>
      </c>
      <c r="AL38" s="161" t="str">
        <f aca="false">IFERROR(VLOOKUP(AL$2,Rango_Admin_DailyPred,MATCH($F38,Rango_Admin_DailyPred_Primera,0)+1,0),"-")</f>
        <v>-</v>
      </c>
      <c r="AM38" s="161" t="str">
        <f aca="false">IFERROR(VLOOKUP(AM$2,Rango_Admin_DailyPred,MATCH($F38,Rango_Admin_DailyPred_Primera,0)+1,0),"-")</f>
        <v>-</v>
      </c>
      <c r="AN38" s="243"/>
    </row>
    <row r="39" customFormat="false" ht="15" hidden="true" customHeight="false" outlineLevel="0" collapsed="false">
      <c r="C39" s="29" t="n">
        <v>36</v>
      </c>
      <c r="D39" s="462"/>
      <c r="E39" s="479" t="n">
        <f aca="false">IFERROR(HLOOKUP(C39,Rango_Admin_DailyClas,3,FALSE()),"-")</f>
        <v>18</v>
      </c>
      <c r="F39" s="480" t="str">
        <f aca="false">IFERROR(HLOOKUP(C39,Rango_Admin_DailyClas,5,FALSE()),"-")</f>
        <v>Pegar Valores Nombre J36</v>
      </c>
      <c r="G39" s="50" t="n">
        <f aca="false">IFERROR(HLOOKUP(C39,Rango_Admin_DailyClas,4,FALSE()),"-")</f>
        <v>0</v>
      </c>
      <c r="H39" s="161" t="n">
        <f aca="false">IFERROR(VLOOKUP(H$2,Rango_Admin_DailyPred,MATCH($F39,Rango_Admin_DailyPred_Primera,0)+1,0),"-")</f>
        <v>0</v>
      </c>
      <c r="I39" s="161" t="n">
        <f aca="false">IFERROR(VLOOKUP(I$2,Rango_Admin_DailyPred,MATCH($F39,Rango_Admin_DailyPred_Primera,0)+1,0),"-")</f>
        <v>0</v>
      </c>
      <c r="J39" s="476" t="n">
        <f aca="false">IFERROR(VLOOKUP(J$2,Rango_Admin_DailyPred,MATCH($F39,Rango_Admin_DailyPred_Primera,0)+1,0),"-")</f>
        <v>0</v>
      </c>
      <c r="K39" s="476" t="n">
        <f aca="false">IFERROR(VLOOKUP(K$2,Rango_Admin_DailyPred,MATCH($F39,Rango_Admin_DailyPred_Primera,0)+1,0),"-")</f>
        <v>0</v>
      </c>
      <c r="L39" s="476" t="n">
        <f aca="false">IFERROR(VLOOKUP(L$2,Rango_Admin_DailyPred,MATCH($F39,Rango_Admin_DailyPred_Primera,0)+1,0),"-")</f>
        <v>0</v>
      </c>
      <c r="M39" s="161" t="str">
        <f aca="false">IFERROR(VLOOKUP(M$2,Rango_Admin_DailyPred,MATCH($F39,Rango_Admin_DailyPred_Primera,0)+1,0),"-")</f>
        <v>-</v>
      </c>
      <c r="N39" s="161" t="str">
        <f aca="false">IFERROR(VLOOKUP(N$2,Rango_Admin_DailyPred,MATCH($F39,Rango_Admin_DailyPred_Primera,0)+1,0),"-")</f>
        <v>-</v>
      </c>
      <c r="O39" s="161" t="str">
        <f aca="false">IFERROR(VLOOKUP(O$2,Rango_Admin_DailyPred,MATCH($F39,Rango_Admin_DailyPred_Primera,0)+1,0),"-")</f>
        <v>-</v>
      </c>
      <c r="P39" s="161" t="str">
        <f aca="false">IFERROR(VLOOKUP(P$2,Rango_Admin_DailyPred,MATCH($F39,Rango_Admin_DailyPred_Primera,0)+1,0),"-")</f>
        <v>-</v>
      </c>
      <c r="Q39" s="161" t="str">
        <f aca="false">IFERROR(VLOOKUP(Q$2,Rango_Admin_DailyPred,MATCH($F39,Rango_Admin_DailyPred_Primera,0)+1,0),"-")</f>
        <v>-</v>
      </c>
      <c r="R39" s="161" t="str">
        <f aca="false">IFERROR(VLOOKUP(R$2,Rango_Admin_DailyPred,MATCH($F39,Rango_Admin_DailyPred_Primera,0)+1,0),"-")</f>
        <v>-</v>
      </c>
      <c r="S39" s="161" t="str">
        <f aca="false">IFERROR(VLOOKUP(S$2,Rango_Admin_DailyPred,MATCH($F39,Rango_Admin_DailyPred_Primera,0)+1,0),"-")</f>
        <v>-</v>
      </c>
      <c r="T39" s="161" t="str">
        <f aca="false">IFERROR(VLOOKUP(T$2,Rango_Admin_DailyPred,MATCH($F39,Rango_Admin_DailyPred_Primera,0)+1,0),"-")</f>
        <v>-</v>
      </c>
      <c r="U39" s="161" t="str">
        <f aca="false">IFERROR(VLOOKUP(U$2,Rango_Admin_DailyPred,MATCH($F39,Rango_Admin_DailyPred_Primera,0)+1,0),"-")</f>
        <v>-</v>
      </c>
      <c r="V39" s="161" t="str">
        <f aca="false">IFERROR(VLOOKUP(V$2,Rango_Admin_DailyPred,MATCH($F39,Rango_Admin_DailyPred_Primera,0)+1,0),"-")</f>
        <v>-</v>
      </c>
      <c r="W39" s="161" t="str">
        <f aca="false">IFERROR(VLOOKUP(W$2,Rango_Admin_DailyPred,MATCH($F39,Rango_Admin_DailyPred_Primera,0)+1,0),"-")</f>
        <v>-</v>
      </c>
      <c r="X39" s="161" t="str">
        <f aca="false">IFERROR(VLOOKUP(X$2,Rango_Admin_DailyPred,MATCH($F39,Rango_Admin_DailyPred_Primera,0)+1,0),"-")</f>
        <v>-</v>
      </c>
      <c r="Y39" s="161" t="str">
        <f aca="false">IFERROR(VLOOKUP(Y$2,Rango_Admin_DailyPred,MATCH($F39,Rango_Admin_DailyPred_Primera,0)+1,0),"-")</f>
        <v>-</v>
      </c>
      <c r="Z39" s="161" t="str">
        <f aca="false">IFERROR(VLOOKUP(Z$2,Rango_Admin_DailyPred,MATCH($F39,Rango_Admin_DailyPred_Primera,0)+1,0),"-")</f>
        <v>-</v>
      </c>
      <c r="AA39" s="161" t="str">
        <f aca="false">IFERROR(VLOOKUP(AA$2,Rango_Admin_DailyPred,MATCH($F39,Rango_Admin_DailyPred_Primera,0)+1,0),"-")</f>
        <v>-</v>
      </c>
      <c r="AB39" s="161" t="str">
        <f aca="false">IFERROR(VLOOKUP(AB$2,Rango_Admin_DailyPred,MATCH($F39,Rango_Admin_DailyPred_Primera,0)+1,0),"-")</f>
        <v>-</v>
      </c>
      <c r="AC39" s="161" t="str">
        <f aca="false">IFERROR(VLOOKUP(AC$2,Rango_Admin_DailyPred,MATCH($F39,Rango_Admin_DailyPred_Primera,0)+1,0),"-")</f>
        <v>-</v>
      </c>
      <c r="AD39" s="161" t="str">
        <f aca="false">IFERROR(VLOOKUP(AD$2,Rango_Admin_DailyPred,MATCH($F39,Rango_Admin_DailyPred_Primera,0)+1,0),"-")</f>
        <v>-</v>
      </c>
      <c r="AE39" s="161" t="str">
        <f aca="false">IFERROR(VLOOKUP(AE$2,Rango_Admin_DailyPred,MATCH($F39,Rango_Admin_DailyPred_Primera,0)+1,0),"-")</f>
        <v>-</v>
      </c>
      <c r="AF39" s="161" t="str">
        <f aca="false">IFERROR(VLOOKUP(AF$2,Rango_Admin_DailyPred,MATCH($F39,Rango_Admin_DailyPred_Primera,0)+1,0),"-")</f>
        <v>-</v>
      </c>
      <c r="AG39" s="161" t="str">
        <f aca="false">IFERROR(VLOOKUP(AG$2,Rango_Admin_DailyPred,MATCH($F39,Rango_Admin_DailyPred_Primera,0)+1,0),"-")</f>
        <v>-</v>
      </c>
      <c r="AH39" s="161" t="str">
        <f aca="false">IFERROR(VLOOKUP(AH$2,Rango_Admin_DailyPred,MATCH($F39,Rango_Admin_DailyPred_Primera,0)+1,0),"-")</f>
        <v>-</v>
      </c>
      <c r="AI39" s="161" t="str">
        <f aca="false">IFERROR(VLOOKUP(AI$2,Rango_Admin_DailyPred,MATCH($F39,Rango_Admin_DailyPred_Primera,0)+1,0),"-")</f>
        <v>-</v>
      </c>
      <c r="AJ39" s="161" t="str">
        <f aca="false">IFERROR(VLOOKUP(AJ$2,Rango_Admin_DailyPred,MATCH($F39,Rango_Admin_DailyPred_Primera,0)+1,0),"-")</f>
        <v>-</v>
      </c>
      <c r="AK39" s="161" t="str">
        <f aca="false">IFERROR(VLOOKUP(AK$2,Rango_Admin_DailyPred,MATCH($F39,Rango_Admin_DailyPred_Primera,0)+1,0),"-")</f>
        <v>-</v>
      </c>
      <c r="AL39" s="161" t="str">
        <f aca="false">IFERROR(VLOOKUP(AL$2,Rango_Admin_DailyPred,MATCH($F39,Rango_Admin_DailyPred_Primera,0)+1,0),"-")</f>
        <v>-</v>
      </c>
      <c r="AM39" s="161" t="str">
        <f aca="false">IFERROR(VLOOKUP(AM$2,Rango_Admin_DailyPred,MATCH($F39,Rango_Admin_DailyPred_Primera,0)+1,0),"-")</f>
        <v>-</v>
      </c>
      <c r="AN39" s="243"/>
    </row>
    <row r="40" customFormat="false" ht="15" hidden="true" customHeight="false" outlineLevel="0" collapsed="false">
      <c r="C40" s="29" t="n">
        <v>37</v>
      </c>
      <c r="D40" s="462"/>
      <c r="E40" s="479" t="n">
        <f aca="false">IFERROR(HLOOKUP(C40,Rango_Admin_DailyClas,3,FALSE()),"-")</f>
        <v>18</v>
      </c>
      <c r="F40" s="480" t="str">
        <f aca="false">IFERROR(HLOOKUP(C40,Rango_Admin_DailyClas,5,FALSE()),"-")</f>
        <v>Pegar Valores Nombre J37</v>
      </c>
      <c r="G40" s="50" t="n">
        <f aca="false">IFERROR(HLOOKUP(C40,Rango_Admin_DailyClas,4,FALSE()),"-")</f>
        <v>0</v>
      </c>
      <c r="H40" s="161" t="n">
        <f aca="false">IFERROR(VLOOKUP(H$2,Rango_Admin_DailyPred,MATCH($F40,Rango_Admin_DailyPred_Primera,0)+1,0),"-")</f>
        <v>0</v>
      </c>
      <c r="I40" s="161" t="n">
        <f aca="false">IFERROR(VLOOKUP(I$2,Rango_Admin_DailyPred,MATCH($F40,Rango_Admin_DailyPred_Primera,0)+1,0),"-")</f>
        <v>0</v>
      </c>
      <c r="J40" s="476" t="n">
        <f aca="false">IFERROR(VLOOKUP(J$2,Rango_Admin_DailyPred,MATCH($F40,Rango_Admin_DailyPred_Primera,0)+1,0),"-")</f>
        <v>0</v>
      </c>
      <c r="K40" s="476" t="n">
        <f aca="false">IFERROR(VLOOKUP(K$2,Rango_Admin_DailyPred,MATCH($F40,Rango_Admin_DailyPred_Primera,0)+1,0),"-")</f>
        <v>0</v>
      </c>
      <c r="L40" s="476" t="n">
        <f aca="false">IFERROR(VLOOKUP(L$2,Rango_Admin_DailyPred,MATCH($F40,Rango_Admin_DailyPred_Primera,0)+1,0),"-")</f>
        <v>0</v>
      </c>
      <c r="M40" s="161" t="str">
        <f aca="false">IFERROR(VLOOKUP(M$2,Rango_Admin_DailyPred,MATCH($F40,Rango_Admin_DailyPred_Primera,0)+1,0),"-")</f>
        <v>-</v>
      </c>
      <c r="N40" s="161" t="str">
        <f aca="false">IFERROR(VLOOKUP(N$2,Rango_Admin_DailyPred,MATCH($F40,Rango_Admin_DailyPred_Primera,0)+1,0),"-")</f>
        <v>-</v>
      </c>
      <c r="O40" s="161" t="str">
        <f aca="false">IFERROR(VLOOKUP(O$2,Rango_Admin_DailyPred,MATCH($F40,Rango_Admin_DailyPred_Primera,0)+1,0),"-")</f>
        <v>-</v>
      </c>
      <c r="P40" s="161" t="str">
        <f aca="false">IFERROR(VLOOKUP(P$2,Rango_Admin_DailyPred,MATCH($F40,Rango_Admin_DailyPred_Primera,0)+1,0),"-")</f>
        <v>-</v>
      </c>
      <c r="Q40" s="161" t="str">
        <f aca="false">IFERROR(VLOOKUP(Q$2,Rango_Admin_DailyPred,MATCH($F40,Rango_Admin_DailyPred_Primera,0)+1,0),"-")</f>
        <v>-</v>
      </c>
      <c r="R40" s="161" t="str">
        <f aca="false">IFERROR(VLOOKUP(R$2,Rango_Admin_DailyPred,MATCH($F40,Rango_Admin_DailyPred_Primera,0)+1,0),"-")</f>
        <v>-</v>
      </c>
      <c r="S40" s="161" t="str">
        <f aca="false">IFERROR(VLOOKUP(S$2,Rango_Admin_DailyPred,MATCH($F40,Rango_Admin_DailyPred_Primera,0)+1,0),"-")</f>
        <v>-</v>
      </c>
      <c r="T40" s="161" t="str">
        <f aca="false">IFERROR(VLOOKUP(T$2,Rango_Admin_DailyPred,MATCH($F40,Rango_Admin_DailyPred_Primera,0)+1,0),"-")</f>
        <v>-</v>
      </c>
      <c r="U40" s="161" t="str">
        <f aca="false">IFERROR(VLOOKUP(U$2,Rango_Admin_DailyPred,MATCH($F40,Rango_Admin_DailyPred_Primera,0)+1,0),"-")</f>
        <v>-</v>
      </c>
      <c r="V40" s="161" t="str">
        <f aca="false">IFERROR(VLOOKUP(V$2,Rango_Admin_DailyPred,MATCH($F40,Rango_Admin_DailyPred_Primera,0)+1,0),"-")</f>
        <v>-</v>
      </c>
      <c r="W40" s="161" t="str">
        <f aca="false">IFERROR(VLOOKUP(W$2,Rango_Admin_DailyPred,MATCH($F40,Rango_Admin_DailyPred_Primera,0)+1,0),"-")</f>
        <v>-</v>
      </c>
      <c r="X40" s="161" t="str">
        <f aca="false">IFERROR(VLOOKUP(X$2,Rango_Admin_DailyPred,MATCH($F40,Rango_Admin_DailyPred_Primera,0)+1,0),"-")</f>
        <v>-</v>
      </c>
      <c r="Y40" s="161" t="str">
        <f aca="false">IFERROR(VLOOKUP(Y$2,Rango_Admin_DailyPred,MATCH($F40,Rango_Admin_DailyPred_Primera,0)+1,0),"-")</f>
        <v>-</v>
      </c>
      <c r="Z40" s="161" t="str">
        <f aca="false">IFERROR(VLOOKUP(Z$2,Rango_Admin_DailyPred,MATCH($F40,Rango_Admin_DailyPred_Primera,0)+1,0),"-")</f>
        <v>-</v>
      </c>
      <c r="AA40" s="161" t="str">
        <f aca="false">IFERROR(VLOOKUP(AA$2,Rango_Admin_DailyPred,MATCH($F40,Rango_Admin_DailyPred_Primera,0)+1,0),"-")</f>
        <v>-</v>
      </c>
      <c r="AB40" s="161" t="str">
        <f aca="false">IFERROR(VLOOKUP(AB$2,Rango_Admin_DailyPred,MATCH($F40,Rango_Admin_DailyPred_Primera,0)+1,0),"-")</f>
        <v>-</v>
      </c>
      <c r="AC40" s="161" t="str">
        <f aca="false">IFERROR(VLOOKUP(AC$2,Rango_Admin_DailyPred,MATCH($F40,Rango_Admin_DailyPred_Primera,0)+1,0),"-")</f>
        <v>-</v>
      </c>
      <c r="AD40" s="161" t="str">
        <f aca="false">IFERROR(VLOOKUP(AD$2,Rango_Admin_DailyPred,MATCH($F40,Rango_Admin_DailyPred_Primera,0)+1,0),"-")</f>
        <v>-</v>
      </c>
      <c r="AE40" s="161" t="str">
        <f aca="false">IFERROR(VLOOKUP(AE$2,Rango_Admin_DailyPred,MATCH($F40,Rango_Admin_DailyPred_Primera,0)+1,0),"-")</f>
        <v>-</v>
      </c>
      <c r="AF40" s="161" t="str">
        <f aca="false">IFERROR(VLOOKUP(AF$2,Rango_Admin_DailyPred,MATCH($F40,Rango_Admin_DailyPred_Primera,0)+1,0),"-")</f>
        <v>-</v>
      </c>
      <c r="AG40" s="161" t="str">
        <f aca="false">IFERROR(VLOOKUP(AG$2,Rango_Admin_DailyPred,MATCH($F40,Rango_Admin_DailyPred_Primera,0)+1,0),"-")</f>
        <v>-</v>
      </c>
      <c r="AH40" s="161" t="str">
        <f aca="false">IFERROR(VLOOKUP(AH$2,Rango_Admin_DailyPred,MATCH($F40,Rango_Admin_DailyPred_Primera,0)+1,0),"-")</f>
        <v>-</v>
      </c>
      <c r="AI40" s="161" t="str">
        <f aca="false">IFERROR(VLOOKUP(AI$2,Rango_Admin_DailyPred,MATCH($F40,Rango_Admin_DailyPred_Primera,0)+1,0),"-")</f>
        <v>-</v>
      </c>
      <c r="AJ40" s="161" t="str">
        <f aca="false">IFERROR(VLOOKUP(AJ$2,Rango_Admin_DailyPred,MATCH($F40,Rango_Admin_DailyPred_Primera,0)+1,0),"-")</f>
        <v>-</v>
      </c>
      <c r="AK40" s="161" t="str">
        <f aca="false">IFERROR(VLOOKUP(AK$2,Rango_Admin_DailyPred,MATCH($F40,Rango_Admin_DailyPred_Primera,0)+1,0),"-")</f>
        <v>-</v>
      </c>
      <c r="AL40" s="161" t="str">
        <f aca="false">IFERROR(VLOOKUP(AL$2,Rango_Admin_DailyPred,MATCH($F40,Rango_Admin_DailyPred_Primera,0)+1,0),"-")</f>
        <v>-</v>
      </c>
      <c r="AM40" s="161" t="str">
        <f aca="false">IFERROR(VLOOKUP(AM$2,Rango_Admin_DailyPred,MATCH($F40,Rango_Admin_DailyPred_Primera,0)+1,0),"-")</f>
        <v>-</v>
      </c>
      <c r="AN40" s="243"/>
    </row>
    <row r="41" customFormat="false" ht="15" hidden="true" customHeight="false" outlineLevel="0" collapsed="false">
      <c r="C41" s="29" t="n">
        <v>38</v>
      </c>
      <c r="D41" s="462"/>
      <c r="E41" s="479" t="n">
        <f aca="false">IFERROR(HLOOKUP(C41,Rango_Admin_DailyClas,3,FALSE()),"-")</f>
        <v>18</v>
      </c>
      <c r="F41" s="480" t="str">
        <f aca="false">IFERROR(HLOOKUP(C41,Rango_Admin_DailyClas,5,FALSE()),"-")</f>
        <v>Pegar Valores Nombre J38</v>
      </c>
      <c r="G41" s="50" t="n">
        <f aca="false">IFERROR(HLOOKUP(C41,Rango_Admin_DailyClas,4,FALSE()),"-")</f>
        <v>0</v>
      </c>
      <c r="H41" s="161" t="n">
        <f aca="false">IFERROR(VLOOKUP(H$2,Rango_Admin_DailyPred,MATCH($F41,Rango_Admin_DailyPred_Primera,0)+1,0),"-")</f>
        <v>0</v>
      </c>
      <c r="I41" s="161" t="n">
        <f aca="false">IFERROR(VLOOKUP(I$2,Rango_Admin_DailyPred,MATCH($F41,Rango_Admin_DailyPred_Primera,0)+1,0),"-")</f>
        <v>0</v>
      </c>
      <c r="J41" s="476" t="n">
        <f aca="false">IFERROR(VLOOKUP(J$2,Rango_Admin_DailyPred,MATCH($F41,Rango_Admin_DailyPred_Primera,0)+1,0),"-")</f>
        <v>0</v>
      </c>
      <c r="K41" s="476" t="n">
        <f aca="false">IFERROR(VLOOKUP(K$2,Rango_Admin_DailyPred,MATCH($F41,Rango_Admin_DailyPred_Primera,0)+1,0),"-")</f>
        <v>0</v>
      </c>
      <c r="L41" s="476" t="n">
        <f aca="false">IFERROR(VLOOKUP(L$2,Rango_Admin_DailyPred,MATCH($F41,Rango_Admin_DailyPred_Primera,0)+1,0),"-")</f>
        <v>0</v>
      </c>
      <c r="M41" s="161" t="str">
        <f aca="false">IFERROR(VLOOKUP(M$2,Rango_Admin_DailyPred,MATCH($F41,Rango_Admin_DailyPred_Primera,0)+1,0),"-")</f>
        <v>-</v>
      </c>
      <c r="N41" s="161" t="str">
        <f aca="false">IFERROR(VLOOKUP(N$2,Rango_Admin_DailyPred,MATCH($F41,Rango_Admin_DailyPred_Primera,0)+1,0),"-")</f>
        <v>-</v>
      </c>
      <c r="O41" s="161" t="str">
        <f aca="false">IFERROR(VLOOKUP(O$2,Rango_Admin_DailyPred,MATCH($F41,Rango_Admin_DailyPred_Primera,0)+1,0),"-")</f>
        <v>-</v>
      </c>
      <c r="P41" s="161" t="str">
        <f aca="false">IFERROR(VLOOKUP(P$2,Rango_Admin_DailyPred,MATCH($F41,Rango_Admin_DailyPred_Primera,0)+1,0),"-")</f>
        <v>-</v>
      </c>
      <c r="Q41" s="161" t="str">
        <f aca="false">IFERROR(VLOOKUP(Q$2,Rango_Admin_DailyPred,MATCH($F41,Rango_Admin_DailyPred_Primera,0)+1,0),"-")</f>
        <v>-</v>
      </c>
      <c r="R41" s="161" t="str">
        <f aca="false">IFERROR(VLOOKUP(R$2,Rango_Admin_DailyPred,MATCH($F41,Rango_Admin_DailyPred_Primera,0)+1,0),"-")</f>
        <v>-</v>
      </c>
      <c r="S41" s="161" t="str">
        <f aca="false">IFERROR(VLOOKUP(S$2,Rango_Admin_DailyPred,MATCH($F41,Rango_Admin_DailyPred_Primera,0)+1,0),"-")</f>
        <v>-</v>
      </c>
      <c r="T41" s="161" t="str">
        <f aca="false">IFERROR(VLOOKUP(T$2,Rango_Admin_DailyPred,MATCH($F41,Rango_Admin_DailyPred_Primera,0)+1,0),"-")</f>
        <v>-</v>
      </c>
      <c r="U41" s="161" t="str">
        <f aca="false">IFERROR(VLOOKUP(U$2,Rango_Admin_DailyPred,MATCH($F41,Rango_Admin_DailyPred_Primera,0)+1,0),"-")</f>
        <v>-</v>
      </c>
      <c r="V41" s="161" t="str">
        <f aca="false">IFERROR(VLOOKUP(V$2,Rango_Admin_DailyPred,MATCH($F41,Rango_Admin_DailyPred_Primera,0)+1,0),"-")</f>
        <v>-</v>
      </c>
      <c r="W41" s="161" t="str">
        <f aca="false">IFERROR(VLOOKUP(W$2,Rango_Admin_DailyPred,MATCH($F41,Rango_Admin_DailyPred_Primera,0)+1,0),"-")</f>
        <v>-</v>
      </c>
      <c r="X41" s="161" t="str">
        <f aca="false">IFERROR(VLOOKUP(X$2,Rango_Admin_DailyPred,MATCH($F41,Rango_Admin_DailyPred_Primera,0)+1,0),"-")</f>
        <v>-</v>
      </c>
      <c r="Y41" s="161" t="str">
        <f aca="false">IFERROR(VLOOKUP(Y$2,Rango_Admin_DailyPred,MATCH($F41,Rango_Admin_DailyPred_Primera,0)+1,0),"-")</f>
        <v>-</v>
      </c>
      <c r="Z41" s="161" t="str">
        <f aca="false">IFERROR(VLOOKUP(Z$2,Rango_Admin_DailyPred,MATCH($F41,Rango_Admin_DailyPred_Primera,0)+1,0),"-")</f>
        <v>-</v>
      </c>
      <c r="AA41" s="161" t="str">
        <f aca="false">IFERROR(VLOOKUP(AA$2,Rango_Admin_DailyPred,MATCH($F41,Rango_Admin_DailyPred_Primera,0)+1,0),"-")</f>
        <v>-</v>
      </c>
      <c r="AB41" s="161" t="str">
        <f aca="false">IFERROR(VLOOKUP(AB$2,Rango_Admin_DailyPred,MATCH($F41,Rango_Admin_DailyPred_Primera,0)+1,0),"-")</f>
        <v>-</v>
      </c>
      <c r="AC41" s="161" t="str">
        <f aca="false">IFERROR(VLOOKUP(AC$2,Rango_Admin_DailyPred,MATCH($F41,Rango_Admin_DailyPred_Primera,0)+1,0),"-")</f>
        <v>-</v>
      </c>
      <c r="AD41" s="161" t="str">
        <f aca="false">IFERROR(VLOOKUP(AD$2,Rango_Admin_DailyPred,MATCH($F41,Rango_Admin_DailyPred_Primera,0)+1,0),"-")</f>
        <v>-</v>
      </c>
      <c r="AE41" s="161" t="str">
        <f aca="false">IFERROR(VLOOKUP(AE$2,Rango_Admin_DailyPred,MATCH($F41,Rango_Admin_DailyPred_Primera,0)+1,0),"-")</f>
        <v>-</v>
      </c>
      <c r="AF41" s="161" t="str">
        <f aca="false">IFERROR(VLOOKUP(AF$2,Rango_Admin_DailyPred,MATCH($F41,Rango_Admin_DailyPred_Primera,0)+1,0),"-")</f>
        <v>-</v>
      </c>
      <c r="AG41" s="161" t="str">
        <f aca="false">IFERROR(VLOOKUP(AG$2,Rango_Admin_DailyPred,MATCH($F41,Rango_Admin_DailyPred_Primera,0)+1,0),"-")</f>
        <v>-</v>
      </c>
      <c r="AH41" s="161" t="str">
        <f aca="false">IFERROR(VLOOKUP(AH$2,Rango_Admin_DailyPred,MATCH($F41,Rango_Admin_DailyPred_Primera,0)+1,0),"-")</f>
        <v>-</v>
      </c>
      <c r="AI41" s="161" t="str">
        <f aca="false">IFERROR(VLOOKUP(AI$2,Rango_Admin_DailyPred,MATCH($F41,Rango_Admin_DailyPred_Primera,0)+1,0),"-")</f>
        <v>-</v>
      </c>
      <c r="AJ41" s="161" t="str">
        <f aca="false">IFERROR(VLOOKUP(AJ$2,Rango_Admin_DailyPred,MATCH($F41,Rango_Admin_DailyPred_Primera,0)+1,0),"-")</f>
        <v>-</v>
      </c>
      <c r="AK41" s="161" t="str">
        <f aca="false">IFERROR(VLOOKUP(AK$2,Rango_Admin_DailyPred,MATCH($F41,Rango_Admin_DailyPred_Primera,0)+1,0),"-")</f>
        <v>-</v>
      </c>
      <c r="AL41" s="161" t="str">
        <f aca="false">IFERROR(VLOOKUP(AL$2,Rango_Admin_DailyPred,MATCH($F41,Rango_Admin_DailyPred_Primera,0)+1,0),"-")</f>
        <v>-</v>
      </c>
      <c r="AM41" s="161" t="str">
        <f aca="false">IFERROR(VLOOKUP(AM$2,Rango_Admin_DailyPred,MATCH($F41,Rango_Admin_DailyPred_Primera,0)+1,0),"-")</f>
        <v>-</v>
      </c>
      <c r="AN41" s="243"/>
    </row>
    <row r="42" customFormat="false" ht="15" hidden="true" customHeight="false" outlineLevel="0" collapsed="false">
      <c r="C42" s="29" t="n">
        <v>39</v>
      </c>
      <c r="D42" s="462"/>
      <c r="E42" s="479" t="n">
        <f aca="false">IFERROR(HLOOKUP(C42,Rango_Admin_DailyClas,3,FALSE()),"-")</f>
        <v>18</v>
      </c>
      <c r="F42" s="480" t="str">
        <f aca="false">IFERROR(HLOOKUP(C42,Rango_Admin_DailyClas,5,FALSE()),"-")</f>
        <v>Pegar Valores Nombre J39</v>
      </c>
      <c r="G42" s="50" t="n">
        <f aca="false">IFERROR(HLOOKUP(C42,Rango_Admin_DailyClas,4,FALSE()),"-")</f>
        <v>0</v>
      </c>
      <c r="H42" s="161" t="n">
        <f aca="false">IFERROR(VLOOKUP(H$2,Rango_Admin_DailyPred,MATCH($F42,Rango_Admin_DailyPred_Primera,0)+1,0),"-")</f>
        <v>0</v>
      </c>
      <c r="I42" s="161" t="n">
        <f aca="false">IFERROR(VLOOKUP(I$2,Rango_Admin_DailyPred,MATCH($F42,Rango_Admin_DailyPred_Primera,0)+1,0),"-")</f>
        <v>0</v>
      </c>
      <c r="J42" s="476" t="n">
        <f aca="false">IFERROR(VLOOKUP(J$2,Rango_Admin_DailyPred,MATCH($F42,Rango_Admin_DailyPred_Primera,0)+1,0),"-")</f>
        <v>0</v>
      </c>
      <c r="K42" s="476" t="n">
        <f aca="false">IFERROR(VLOOKUP(K$2,Rango_Admin_DailyPred,MATCH($F42,Rango_Admin_DailyPred_Primera,0)+1,0),"-")</f>
        <v>0</v>
      </c>
      <c r="L42" s="476" t="n">
        <f aca="false">IFERROR(VLOOKUP(L$2,Rango_Admin_DailyPred,MATCH($F42,Rango_Admin_DailyPred_Primera,0)+1,0),"-")</f>
        <v>0</v>
      </c>
      <c r="M42" s="161" t="str">
        <f aca="false">IFERROR(VLOOKUP(M$2,Rango_Admin_DailyPred,MATCH($F42,Rango_Admin_DailyPred_Primera,0)+1,0),"-")</f>
        <v>-</v>
      </c>
      <c r="N42" s="161" t="str">
        <f aca="false">IFERROR(VLOOKUP(N$2,Rango_Admin_DailyPred,MATCH($F42,Rango_Admin_DailyPred_Primera,0)+1,0),"-")</f>
        <v>-</v>
      </c>
      <c r="O42" s="161" t="str">
        <f aca="false">IFERROR(VLOOKUP(O$2,Rango_Admin_DailyPred,MATCH($F42,Rango_Admin_DailyPred_Primera,0)+1,0),"-")</f>
        <v>-</v>
      </c>
      <c r="P42" s="161" t="str">
        <f aca="false">IFERROR(VLOOKUP(P$2,Rango_Admin_DailyPred,MATCH($F42,Rango_Admin_DailyPred_Primera,0)+1,0),"-")</f>
        <v>-</v>
      </c>
      <c r="Q42" s="161" t="str">
        <f aca="false">IFERROR(VLOOKUP(Q$2,Rango_Admin_DailyPred,MATCH($F42,Rango_Admin_DailyPred_Primera,0)+1,0),"-")</f>
        <v>-</v>
      </c>
      <c r="R42" s="161" t="str">
        <f aca="false">IFERROR(VLOOKUP(R$2,Rango_Admin_DailyPred,MATCH($F42,Rango_Admin_DailyPred_Primera,0)+1,0),"-")</f>
        <v>-</v>
      </c>
      <c r="S42" s="161" t="str">
        <f aca="false">IFERROR(VLOOKUP(S$2,Rango_Admin_DailyPred,MATCH($F42,Rango_Admin_DailyPred_Primera,0)+1,0),"-")</f>
        <v>-</v>
      </c>
      <c r="T42" s="161" t="str">
        <f aca="false">IFERROR(VLOOKUP(T$2,Rango_Admin_DailyPred,MATCH($F42,Rango_Admin_DailyPred_Primera,0)+1,0),"-")</f>
        <v>-</v>
      </c>
      <c r="U42" s="161" t="str">
        <f aca="false">IFERROR(VLOOKUP(U$2,Rango_Admin_DailyPred,MATCH($F42,Rango_Admin_DailyPred_Primera,0)+1,0),"-")</f>
        <v>-</v>
      </c>
      <c r="V42" s="161" t="str">
        <f aca="false">IFERROR(VLOOKUP(V$2,Rango_Admin_DailyPred,MATCH($F42,Rango_Admin_DailyPred_Primera,0)+1,0),"-")</f>
        <v>-</v>
      </c>
      <c r="W42" s="161" t="str">
        <f aca="false">IFERROR(VLOOKUP(W$2,Rango_Admin_DailyPred,MATCH($F42,Rango_Admin_DailyPred_Primera,0)+1,0),"-")</f>
        <v>-</v>
      </c>
      <c r="X42" s="161" t="str">
        <f aca="false">IFERROR(VLOOKUP(X$2,Rango_Admin_DailyPred,MATCH($F42,Rango_Admin_DailyPred_Primera,0)+1,0),"-")</f>
        <v>-</v>
      </c>
      <c r="Y42" s="161" t="str">
        <f aca="false">IFERROR(VLOOKUP(Y$2,Rango_Admin_DailyPred,MATCH($F42,Rango_Admin_DailyPred_Primera,0)+1,0),"-")</f>
        <v>-</v>
      </c>
      <c r="Z42" s="161" t="str">
        <f aca="false">IFERROR(VLOOKUP(Z$2,Rango_Admin_DailyPred,MATCH($F42,Rango_Admin_DailyPred_Primera,0)+1,0),"-")</f>
        <v>-</v>
      </c>
      <c r="AA42" s="161" t="str">
        <f aca="false">IFERROR(VLOOKUP(AA$2,Rango_Admin_DailyPred,MATCH($F42,Rango_Admin_DailyPred_Primera,0)+1,0),"-")</f>
        <v>-</v>
      </c>
      <c r="AB42" s="161" t="str">
        <f aca="false">IFERROR(VLOOKUP(AB$2,Rango_Admin_DailyPred,MATCH($F42,Rango_Admin_DailyPred_Primera,0)+1,0),"-")</f>
        <v>-</v>
      </c>
      <c r="AC42" s="161" t="str">
        <f aca="false">IFERROR(VLOOKUP(AC$2,Rango_Admin_DailyPred,MATCH($F42,Rango_Admin_DailyPred_Primera,0)+1,0),"-")</f>
        <v>-</v>
      </c>
      <c r="AD42" s="161" t="str">
        <f aca="false">IFERROR(VLOOKUP(AD$2,Rango_Admin_DailyPred,MATCH($F42,Rango_Admin_DailyPred_Primera,0)+1,0),"-")</f>
        <v>-</v>
      </c>
      <c r="AE42" s="161" t="str">
        <f aca="false">IFERROR(VLOOKUP(AE$2,Rango_Admin_DailyPred,MATCH($F42,Rango_Admin_DailyPred_Primera,0)+1,0),"-")</f>
        <v>-</v>
      </c>
      <c r="AF42" s="161" t="str">
        <f aca="false">IFERROR(VLOOKUP(AF$2,Rango_Admin_DailyPred,MATCH($F42,Rango_Admin_DailyPred_Primera,0)+1,0),"-")</f>
        <v>-</v>
      </c>
      <c r="AG42" s="161" t="str">
        <f aca="false">IFERROR(VLOOKUP(AG$2,Rango_Admin_DailyPred,MATCH($F42,Rango_Admin_DailyPred_Primera,0)+1,0),"-")</f>
        <v>-</v>
      </c>
      <c r="AH42" s="161" t="str">
        <f aca="false">IFERROR(VLOOKUP(AH$2,Rango_Admin_DailyPred,MATCH($F42,Rango_Admin_DailyPred_Primera,0)+1,0),"-")</f>
        <v>-</v>
      </c>
      <c r="AI42" s="161" t="str">
        <f aca="false">IFERROR(VLOOKUP(AI$2,Rango_Admin_DailyPred,MATCH($F42,Rango_Admin_DailyPred_Primera,0)+1,0),"-")</f>
        <v>-</v>
      </c>
      <c r="AJ42" s="161" t="str">
        <f aca="false">IFERROR(VLOOKUP(AJ$2,Rango_Admin_DailyPred,MATCH($F42,Rango_Admin_DailyPred_Primera,0)+1,0),"-")</f>
        <v>-</v>
      </c>
      <c r="AK42" s="161" t="str">
        <f aca="false">IFERROR(VLOOKUP(AK$2,Rango_Admin_DailyPred,MATCH($F42,Rango_Admin_DailyPred_Primera,0)+1,0),"-")</f>
        <v>-</v>
      </c>
      <c r="AL42" s="161" t="str">
        <f aca="false">IFERROR(VLOOKUP(AL$2,Rango_Admin_DailyPred,MATCH($F42,Rango_Admin_DailyPred_Primera,0)+1,0),"-")</f>
        <v>-</v>
      </c>
      <c r="AM42" s="161" t="str">
        <f aca="false">IFERROR(VLOOKUP(AM$2,Rango_Admin_DailyPred,MATCH($F42,Rango_Admin_DailyPred_Primera,0)+1,0),"-")</f>
        <v>-</v>
      </c>
      <c r="AN42" s="243"/>
    </row>
    <row r="43" customFormat="false" ht="15" hidden="true" customHeight="false" outlineLevel="0" collapsed="false">
      <c r="C43" s="29" t="n">
        <v>40</v>
      </c>
      <c r="D43" s="462"/>
      <c r="E43" s="479" t="n">
        <f aca="false">IFERROR(HLOOKUP(C43,Rango_Admin_DailyClas,3,FALSE()),"-")</f>
        <v>18</v>
      </c>
      <c r="F43" s="480" t="str">
        <f aca="false">IFERROR(HLOOKUP(C43,Rango_Admin_DailyClas,5,FALSE()),"-")</f>
        <v>Pegar Valores Nombre J40</v>
      </c>
      <c r="G43" s="50" t="n">
        <f aca="false">IFERROR(HLOOKUP(C43,Rango_Admin_DailyClas,4,FALSE()),"-")</f>
        <v>0</v>
      </c>
      <c r="H43" s="161" t="n">
        <f aca="false">IFERROR(VLOOKUP(H$2,Rango_Admin_DailyPred,MATCH($F43,Rango_Admin_DailyPred_Primera,0)+1,0),"-")</f>
        <v>0</v>
      </c>
      <c r="I43" s="161" t="n">
        <f aca="false">IFERROR(VLOOKUP(I$2,Rango_Admin_DailyPred,MATCH($F43,Rango_Admin_DailyPred_Primera,0)+1,0),"-")</f>
        <v>0</v>
      </c>
      <c r="J43" s="476" t="n">
        <f aca="false">IFERROR(VLOOKUP(J$2,Rango_Admin_DailyPred,MATCH($F43,Rango_Admin_DailyPred_Primera,0)+1,0),"-")</f>
        <v>0</v>
      </c>
      <c r="K43" s="476" t="n">
        <f aca="false">IFERROR(VLOOKUP(K$2,Rango_Admin_DailyPred,MATCH($F43,Rango_Admin_DailyPred_Primera,0)+1,0),"-")</f>
        <v>0</v>
      </c>
      <c r="L43" s="476" t="n">
        <f aca="false">IFERROR(VLOOKUP(L$2,Rango_Admin_DailyPred,MATCH($F43,Rango_Admin_DailyPred_Primera,0)+1,0),"-")</f>
        <v>0</v>
      </c>
      <c r="M43" s="161" t="str">
        <f aca="false">IFERROR(VLOOKUP(M$2,Rango_Admin_DailyPred,MATCH($F43,Rango_Admin_DailyPred_Primera,0)+1,0),"-")</f>
        <v>-</v>
      </c>
      <c r="N43" s="161" t="str">
        <f aca="false">IFERROR(VLOOKUP(N$2,Rango_Admin_DailyPred,MATCH($F43,Rango_Admin_DailyPred_Primera,0)+1,0),"-")</f>
        <v>-</v>
      </c>
      <c r="O43" s="161" t="str">
        <f aca="false">IFERROR(VLOOKUP(O$2,Rango_Admin_DailyPred,MATCH($F43,Rango_Admin_DailyPred_Primera,0)+1,0),"-")</f>
        <v>-</v>
      </c>
      <c r="P43" s="161" t="str">
        <f aca="false">IFERROR(VLOOKUP(P$2,Rango_Admin_DailyPred,MATCH($F43,Rango_Admin_DailyPred_Primera,0)+1,0),"-")</f>
        <v>-</v>
      </c>
      <c r="Q43" s="161" t="str">
        <f aca="false">IFERROR(VLOOKUP(Q$2,Rango_Admin_DailyPred,MATCH($F43,Rango_Admin_DailyPred_Primera,0)+1,0),"-")</f>
        <v>-</v>
      </c>
      <c r="R43" s="161" t="str">
        <f aca="false">IFERROR(VLOOKUP(R$2,Rango_Admin_DailyPred,MATCH($F43,Rango_Admin_DailyPred_Primera,0)+1,0),"-")</f>
        <v>-</v>
      </c>
      <c r="S43" s="161" t="str">
        <f aca="false">IFERROR(VLOOKUP(S$2,Rango_Admin_DailyPred,MATCH($F43,Rango_Admin_DailyPred_Primera,0)+1,0),"-")</f>
        <v>-</v>
      </c>
      <c r="T43" s="161" t="str">
        <f aca="false">IFERROR(VLOOKUP(T$2,Rango_Admin_DailyPred,MATCH($F43,Rango_Admin_DailyPred_Primera,0)+1,0),"-")</f>
        <v>-</v>
      </c>
      <c r="U43" s="161" t="str">
        <f aca="false">IFERROR(VLOOKUP(U$2,Rango_Admin_DailyPred,MATCH($F43,Rango_Admin_DailyPred_Primera,0)+1,0),"-")</f>
        <v>-</v>
      </c>
      <c r="V43" s="161" t="str">
        <f aca="false">IFERROR(VLOOKUP(V$2,Rango_Admin_DailyPred,MATCH($F43,Rango_Admin_DailyPred_Primera,0)+1,0),"-")</f>
        <v>-</v>
      </c>
      <c r="W43" s="161" t="str">
        <f aca="false">IFERROR(VLOOKUP(W$2,Rango_Admin_DailyPred,MATCH($F43,Rango_Admin_DailyPred_Primera,0)+1,0),"-")</f>
        <v>-</v>
      </c>
      <c r="X43" s="161" t="str">
        <f aca="false">IFERROR(VLOOKUP(X$2,Rango_Admin_DailyPred,MATCH($F43,Rango_Admin_DailyPred_Primera,0)+1,0),"-")</f>
        <v>-</v>
      </c>
      <c r="Y43" s="161" t="str">
        <f aca="false">IFERROR(VLOOKUP(Y$2,Rango_Admin_DailyPred,MATCH($F43,Rango_Admin_DailyPred_Primera,0)+1,0),"-")</f>
        <v>-</v>
      </c>
      <c r="Z43" s="161" t="str">
        <f aca="false">IFERROR(VLOOKUP(Z$2,Rango_Admin_DailyPred,MATCH($F43,Rango_Admin_DailyPred_Primera,0)+1,0),"-")</f>
        <v>-</v>
      </c>
      <c r="AA43" s="161" t="str">
        <f aca="false">IFERROR(VLOOKUP(AA$2,Rango_Admin_DailyPred,MATCH($F43,Rango_Admin_DailyPred_Primera,0)+1,0),"-")</f>
        <v>-</v>
      </c>
      <c r="AB43" s="161" t="str">
        <f aca="false">IFERROR(VLOOKUP(AB$2,Rango_Admin_DailyPred,MATCH($F43,Rango_Admin_DailyPred_Primera,0)+1,0),"-")</f>
        <v>-</v>
      </c>
      <c r="AC43" s="161" t="str">
        <f aca="false">IFERROR(VLOOKUP(AC$2,Rango_Admin_DailyPred,MATCH($F43,Rango_Admin_DailyPred_Primera,0)+1,0),"-")</f>
        <v>-</v>
      </c>
      <c r="AD43" s="161" t="str">
        <f aca="false">IFERROR(VLOOKUP(AD$2,Rango_Admin_DailyPred,MATCH($F43,Rango_Admin_DailyPred_Primera,0)+1,0),"-")</f>
        <v>-</v>
      </c>
      <c r="AE43" s="161" t="str">
        <f aca="false">IFERROR(VLOOKUP(AE$2,Rango_Admin_DailyPred,MATCH($F43,Rango_Admin_DailyPred_Primera,0)+1,0),"-")</f>
        <v>-</v>
      </c>
      <c r="AF43" s="161" t="str">
        <f aca="false">IFERROR(VLOOKUP(AF$2,Rango_Admin_DailyPred,MATCH($F43,Rango_Admin_DailyPred_Primera,0)+1,0),"-")</f>
        <v>-</v>
      </c>
      <c r="AG43" s="161" t="str">
        <f aca="false">IFERROR(VLOOKUP(AG$2,Rango_Admin_DailyPred,MATCH($F43,Rango_Admin_DailyPred_Primera,0)+1,0),"-")</f>
        <v>-</v>
      </c>
      <c r="AH43" s="161" t="str">
        <f aca="false">IFERROR(VLOOKUP(AH$2,Rango_Admin_DailyPred,MATCH($F43,Rango_Admin_DailyPred_Primera,0)+1,0),"-")</f>
        <v>-</v>
      </c>
      <c r="AI43" s="161" t="str">
        <f aca="false">IFERROR(VLOOKUP(AI$2,Rango_Admin_DailyPred,MATCH($F43,Rango_Admin_DailyPred_Primera,0)+1,0),"-")</f>
        <v>-</v>
      </c>
      <c r="AJ43" s="161" t="str">
        <f aca="false">IFERROR(VLOOKUP(AJ$2,Rango_Admin_DailyPred,MATCH($F43,Rango_Admin_DailyPred_Primera,0)+1,0),"-")</f>
        <v>-</v>
      </c>
      <c r="AK43" s="161" t="str">
        <f aca="false">IFERROR(VLOOKUP(AK$2,Rango_Admin_DailyPred,MATCH($F43,Rango_Admin_DailyPred_Primera,0)+1,0),"-")</f>
        <v>-</v>
      </c>
      <c r="AL43" s="161" t="str">
        <f aca="false">IFERROR(VLOOKUP(AL$2,Rango_Admin_DailyPred,MATCH($F43,Rango_Admin_DailyPred_Primera,0)+1,0),"-")</f>
        <v>-</v>
      </c>
      <c r="AM43" s="161" t="str">
        <f aca="false">IFERROR(VLOOKUP(AM$2,Rango_Admin_DailyPred,MATCH($F43,Rango_Admin_DailyPred_Primera,0)+1,0),"-")</f>
        <v>-</v>
      </c>
      <c r="AN43" s="243"/>
    </row>
    <row r="44" customFormat="false" ht="15" hidden="false" customHeight="false" outlineLevel="0" collapsed="false">
      <c r="D44" s="462"/>
      <c r="E44" s="479" t="str">
        <f aca="false">IFERROR(HLOOKUP(C44,Rango_Admin_DailyClas,3,FALSE()),"-")</f>
        <v>-</v>
      </c>
      <c r="F44" s="480" t="str">
        <f aca="false">IFERROR(HLOOKUP(C44,Rango_Admin_DailyClas,5,FALSE()),"-")</f>
        <v>-</v>
      </c>
      <c r="G44" s="50" t="str">
        <f aca="false">IFERROR(HLOOKUP(C44,Rango_Admin_DailyClas,4,FALSE()),"-")</f>
        <v>-</v>
      </c>
      <c r="H44" s="161" t="str">
        <f aca="false">IFERROR(VLOOKUP(H$2,Rango_Admin_DailyPred,MATCH($F44,Rango_Admin_DailyPred_Primera,0)+1,0),"-")</f>
        <v>-</v>
      </c>
      <c r="I44" s="161" t="str">
        <f aca="false">IFERROR(VLOOKUP(I$2,Rango_Admin_DailyPred,MATCH($F44,Rango_Admin_DailyPred_Primera,0)+1,0),"-")</f>
        <v>-</v>
      </c>
      <c r="J44" s="161" t="str">
        <f aca="false">IFERROR(VLOOKUP(J$2,Rango_Admin_DailyPred,MATCH($F44,Rango_Admin_DailyPred_Primera,0)+1,0),"-")</f>
        <v>-</v>
      </c>
      <c r="K44" s="161" t="str">
        <f aca="false">IFERROR(VLOOKUP(K$2,Rango_Admin_DailyPred,MATCH($F44,Rango_Admin_DailyPred_Primera,0)+1,0),"-")</f>
        <v>-</v>
      </c>
      <c r="L44" s="161" t="str">
        <f aca="false">IFERROR(VLOOKUP(L$2,Rango_Admin_DailyPred,MATCH($F44,Rango_Admin_DailyPred_Primera,0)+1,0),"-")</f>
        <v>-</v>
      </c>
      <c r="M44" s="161" t="str">
        <f aca="false">IFERROR(VLOOKUP(M$2,Rango_Admin_DailyPred,MATCH($F44,Rango_Admin_DailyPred_Primera,0)+1,0),"-")</f>
        <v>-</v>
      </c>
      <c r="N44" s="161" t="str">
        <f aca="false">IFERROR(VLOOKUP(N$2,Rango_Admin_DailyPred,MATCH($F44,Rango_Admin_DailyPred_Primera,0)+1,0),"-")</f>
        <v>-</v>
      </c>
      <c r="O44" s="161" t="str">
        <f aca="false">IFERROR(VLOOKUP(O$2,Rango_Admin_DailyPred,MATCH($F44,Rango_Admin_DailyPred_Primera,0)+1,0),"-")</f>
        <v>-</v>
      </c>
      <c r="P44" s="161" t="str">
        <f aca="false">IFERROR(VLOOKUP(P$2,Rango_Admin_DailyPred,MATCH($F44,Rango_Admin_DailyPred_Primera,0)+1,0),"-")</f>
        <v>-</v>
      </c>
      <c r="Q44" s="161" t="str">
        <f aca="false">IFERROR(VLOOKUP(Q$2,Rango_Admin_DailyPred,MATCH($F44,Rango_Admin_DailyPred_Primera,0)+1,0),"-")</f>
        <v>-</v>
      </c>
      <c r="R44" s="161" t="str">
        <f aca="false">IFERROR(VLOOKUP(R$2,Rango_Admin_DailyPred,MATCH($F44,Rango_Admin_DailyPred_Primera,0)+1,0),"-")</f>
        <v>-</v>
      </c>
      <c r="S44" s="161" t="str">
        <f aca="false">IFERROR(VLOOKUP(S$2,Rango_Admin_DailyPred,MATCH($F44,Rango_Admin_DailyPred_Primera,0)+1,0),"-")</f>
        <v>-</v>
      </c>
      <c r="T44" s="161" t="str">
        <f aca="false">IFERROR(VLOOKUP(T$2,Rango_Admin_DailyPred,MATCH($F44,Rango_Admin_DailyPred_Primera,0)+1,0),"-")</f>
        <v>-</v>
      </c>
      <c r="U44" s="161" t="str">
        <f aca="false">IFERROR(VLOOKUP(U$2,Rango_Admin_DailyPred,MATCH($F44,Rango_Admin_DailyPred_Primera,0)+1,0),"-")</f>
        <v>-</v>
      </c>
      <c r="V44" s="161" t="str">
        <f aca="false">IFERROR(VLOOKUP(V$2,Rango_Admin_DailyPred,MATCH($F44,Rango_Admin_DailyPred_Primera,0)+1,0),"-")</f>
        <v>-</v>
      </c>
      <c r="W44" s="161" t="str">
        <f aca="false">IFERROR(VLOOKUP(W$2,Rango_Admin_DailyPred,MATCH($F44,Rango_Admin_DailyPred_Primera,0)+1,0),"-")</f>
        <v>-</v>
      </c>
      <c r="X44" s="161" t="str">
        <f aca="false">IFERROR(VLOOKUP(X$2,Rango_Admin_DailyPred,MATCH($F44,Rango_Admin_DailyPred_Primera,0)+1,0),"-")</f>
        <v>-</v>
      </c>
      <c r="Y44" s="161" t="str">
        <f aca="false">IFERROR(VLOOKUP(Y$2,Rango_Admin_DailyPred,MATCH($F44,Rango_Admin_DailyPred_Primera,0)+1,0),"-")</f>
        <v>-</v>
      </c>
      <c r="Z44" s="161" t="str">
        <f aca="false">IFERROR(VLOOKUP(Z$2,Rango_Admin_DailyPred,MATCH($F44,Rango_Admin_DailyPred_Primera,0)+1,0),"-")</f>
        <v>-</v>
      </c>
      <c r="AA44" s="161" t="str">
        <f aca="false">IFERROR(VLOOKUP(AA$2,Rango_Admin_DailyPred,MATCH($F44,Rango_Admin_DailyPred_Primera,0)+1,0),"-")</f>
        <v>-</v>
      </c>
      <c r="AB44" s="161" t="str">
        <f aca="false">IFERROR(VLOOKUP(AB$2,Rango_Admin_DailyPred,MATCH($F44,Rango_Admin_DailyPred_Primera,0)+1,0),"-")</f>
        <v>-</v>
      </c>
      <c r="AC44" s="161" t="str">
        <f aca="false">IFERROR(VLOOKUP(AC$2,Rango_Admin_DailyPred,MATCH($F44,Rango_Admin_DailyPred_Primera,0)+1,0),"-")</f>
        <v>-</v>
      </c>
      <c r="AD44" s="161" t="str">
        <f aca="false">IFERROR(VLOOKUP(AD$2,Rango_Admin_DailyPred,MATCH($F44,Rango_Admin_DailyPred_Primera,0)+1,0),"-")</f>
        <v>-</v>
      </c>
      <c r="AE44" s="161" t="str">
        <f aca="false">IFERROR(VLOOKUP(AE$2,Rango_Admin_DailyPred,MATCH($F44,Rango_Admin_DailyPred_Primera,0)+1,0),"-")</f>
        <v>-</v>
      </c>
      <c r="AF44" s="161" t="str">
        <f aca="false">IFERROR(VLOOKUP(AF$2,Rango_Admin_DailyPred,MATCH($F44,Rango_Admin_DailyPred_Primera,0)+1,0),"-")</f>
        <v>-</v>
      </c>
      <c r="AG44" s="161" t="str">
        <f aca="false">IFERROR(VLOOKUP(AG$2,Rango_Admin_DailyPred,MATCH($F44,Rango_Admin_DailyPred_Primera,0)+1,0),"-")</f>
        <v>-</v>
      </c>
      <c r="AH44" s="161" t="str">
        <f aca="false">IFERROR(VLOOKUP(AH$2,Rango_Admin_DailyPred,MATCH($F44,Rango_Admin_DailyPred_Primera,0)+1,0),"-")</f>
        <v>-</v>
      </c>
      <c r="AI44" s="161" t="str">
        <f aca="false">IFERROR(VLOOKUP(AI$2,Rango_Admin_DailyPred,MATCH($F44,Rango_Admin_DailyPred_Primera,0)+1,0),"-")</f>
        <v>-</v>
      </c>
      <c r="AJ44" s="161" t="str">
        <f aca="false">IFERROR(VLOOKUP(AJ$2,Rango_Admin_DailyPred,MATCH($F44,Rango_Admin_DailyPred_Primera,0)+1,0),"-")</f>
        <v>-</v>
      </c>
      <c r="AK44" s="161" t="str">
        <f aca="false">IFERROR(VLOOKUP(AK$2,Rango_Admin_DailyPred,MATCH($F44,Rango_Admin_DailyPred_Primera,0)+1,0),"-")</f>
        <v>-</v>
      </c>
      <c r="AL44" s="161" t="str">
        <f aca="false">IFERROR(VLOOKUP(AL$2,Rango_Admin_DailyPred,MATCH($F44,Rango_Admin_DailyPred_Primera,0)+1,0),"-")</f>
        <v>-</v>
      </c>
      <c r="AM44" s="161" t="str">
        <f aca="false">IFERROR(VLOOKUP(AM$2,Rango_Admin_DailyPred,MATCH($F44,Rango_Admin_DailyPred_Primera,0)+1,0),"-")</f>
        <v>-</v>
      </c>
      <c r="AN44" s="243"/>
    </row>
    <row r="45" customFormat="false" ht="15" hidden="false" customHeight="false" outlineLevel="0" collapsed="false">
      <c r="D45" s="462"/>
      <c r="E45" s="479" t="str">
        <f aca="false">IFERROR(HLOOKUP(C45,Rango_Admin_DailyClas,3,FALSE()),"-")</f>
        <v>-</v>
      </c>
      <c r="F45" s="480" t="str">
        <f aca="false">IFERROR(HLOOKUP(C45,Rango_Admin_DailyClas,5,FALSE()),"-")</f>
        <v>-</v>
      </c>
      <c r="G45" s="50" t="str">
        <f aca="false">IFERROR(HLOOKUP(C45,Rango_Admin_DailyClas,4,FALSE()),"-")</f>
        <v>-</v>
      </c>
      <c r="H45" s="161" t="str">
        <f aca="false">IFERROR(VLOOKUP(H$2,Rango_Admin_DailyPred,MATCH($F45,Rango_Admin_DailyPred_Primera,0)+1,0),"-")</f>
        <v>-</v>
      </c>
      <c r="I45" s="161" t="str">
        <f aca="false">IFERROR(VLOOKUP(I$2,Rango_Admin_DailyPred,MATCH($F45,Rango_Admin_DailyPred_Primera,0)+1,0),"-")</f>
        <v>-</v>
      </c>
      <c r="J45" s="161" t="str">
        <f aca="false">IFERROR(VLOOKUP(J$2,Rango_Admin_DailyPred,MATCH($F45,Rango_Admin_DailyPred_Primera,0)+1,0),"-")</f>
        <v>-</v>
      </c>
      <c r="K45" s="161" t="str">
        <f aca="false">IFERROR(VLOOKUP(K$2,Rango_Admin_DailyPred,MATCH($F45,Rango_Admin_DailyPred_Primera,0)+1,0),"-")</f>
        <v>-</v>
      </c>
      <c r="L45" s="161" t="str">
        <f aca="false">IFERROR(VLOOKUP(L$2,Rango_Admin_DailyPred,MATCH($F45,Rango_Admin_DailyPred_Primera,0)+1,0),"-")</f>
        <v>-</v>
      </c>
      <c r="M45" s="161" t="str">
        <f aca="false">IFERROR(VLOOKUP(M$2,Rango_Admin_DailyPred,MATCH($F45,Rango_Admin_DailyPred_Primera,0)+1,0),"-")</f>
        <v>-</v>
      </c>
      <c r="N45" s="161" t="str">
        <f aca="false">IFERROR(VLOOKUP(N$2,Rango_Admin_DailyPred,MATCH($F45,Rango_Admin_DailyPred_Primera,0)+1,0),"-")</f>
        <v>-</v>
      </c>
      <c r="O45" s="161" t="str">
        <f aca="false">IFERROR(VLOOKUP(O$2,Rango_Admin_DailyPred,MATCH($F45,Rango_Admin_DailyPred_Primera,0)+1,0),"-")</f>
        <v>-</v>
      </c>
      <c r="P45" s="161" t="str">
        <f aca="false">IFERROR(VLOOKUP(P$2,Rango_Admin_DailyPred,MATCH($F45,Rango_Admin_DailyPred_Primera,0)+1,0),"-")</f>
        <v>-</v>
      </c>
      <c r="Q45" s="161" t="str">
        <f aca="false">IFERROR(VLOOKUP(Q$2,Rango_Admin_DailyPred,MATCH($F45,Rango_Admin_DailyPred_Primera,0)+1,0),"-")</f>
        <v>-</v>
      </c>
      <c r="R45" s="161" t="str">
        <f aca="false">IFERROR(VLOOKUP(R$2,Rango_Admin_DailyPred,MATCH($F45,Rango_Admin_DailyPred_Primera,0)+1,0),"-")</f>
        <v>-</v>
      </c>
      <c r="S45" s="161" t="str">
        <f aca="false">IFERROR(VLOOKUP(S$2,Rango_Admin_DailyPred,MATCH($F45,Rango_Admin_DailyPred_Primera,0)+1,0),"-")</f>
        <v>-</v>
      </c>
      <c r="T45" s="161" t="str">
        <f aca="false">IFERROR(VLOOKUP(T$2,Rango_Admin_DailyPred,MATCH($F45,Rango_Admin_DailyPred_Primera,0)+1,0),"-")</f>
        <v>-</v>
      </c>
      <c r="U45" s="161" t="str">
        <f aca="false">IFERROR(VLOOKUP(U$2,Rango_Admin_DailyPred,MATCH($F45,Rango_Admin_DailyPred_Primera,0)+1,0),"-")</f>
        <v>-</v>
      </c>
      <c r="V45" s="161" t="str">
        <f aca="false">IFERROR(VLOOKUP(V$2,Rango_Admin_DailyPred,MATCH($F45,Rango_Admin_DailyPred_Primera,0)+1,0),"-")</f>
        <v>-</v>
      </c>
      <c r="W45" s="161" t="str">
        <f aca="false">IFERROR(VLOOKUP(W$2,Rango_Admin_DailyPred,MATCH($F45,Rango_Admin_DailyPred_Primera,0)+1,0),"-")</f>
        <v>-</v>
      </c>
      <c r="X45" s="161" t="str">
        <f aca="false">IFERROR(VLOOKUP(X$2,Rango_Admin_DailyPred,MATCH($F45,Rango_Admin_DailyPred_Primera,0)+1,0),"-")</f>
        <v>-</v>
      </c>
      <c r="Y45" s="161" t="str">
        <f aca="false">IFERROR(VLOOKUP(Y$2,Rango_Admin_DailyPred,MATCH($F45,Rango_Admin_DailyPred_Primera,0)+1,0),"-")</f>
        <v>-</v>
      </c>
      <c r="Z45" s="161" t="str">
        <f aca="false">IFERROR(VLOOKUP(Z$2,Rango_Admin_DailyPred,MATCH($F45,Rango_Admin_DailyPred_Primera,0)+1,0),"-")</f>
        <v>-</v>
      </c>
      <c r="AA45" s="161" t="str">
        <f aca="false">IFERROR(VLOOKUP(AA$2,Rango_Admin_DailyPred,MATCH($F45,Rango_Admin_DailyPred_Primera,0)+1,0),"-")</f>
        <v>-</v>
      </c>
      <c r="AB45" s="161" t="str">
        <f aca="false">IFERROR(VLOOKUP(AB$2,Rango_Admin_DailyPred,MATCH($F45,Rango_Admin_DailyPred_Primera,0)+1,0),"-")</f>
        <v>-</v>
      </c>
      <c r="AC45" s="161" t="str">
        <f aca="false">IFERROR(VLOOKUP(AC$2,Rango_Admin_DailyPred,MATCH($F45,Rango_Admin_DailyPred_Primera,0)+1,0),"-")</f>
        <v>-</v>
      </c>
      <c r="AD45" s="161" t="str">
        <f aca="false">IFERROR(VLOOKUP(AD$2,Rango_Admin_DailyPred,MATCH($F45,Rango_Admin_DailyPred_Primera,0)+1,0),"-")</f>
        <v>-</v>
      </c>
      <c r="AE45" s="161" t="str">
        <f aca="false">IFERROR(VLOOKUP(AE$2,Rango_Admin_DailyPred,MATCH($F45,Rango_Admin_DailyPred_Primera,0)+1,0),"-")</f>
        <v>-</v>
      </c>
      <c r="AF45" s="161" t="str">
        <f aca="false">IFERROR(VLOOKUP(AF$2,Rango_Admin_DailyPred,MATCH($F45,Rango_Admin_DailyPred_Primera,0)+1,0),"-")</f>
        <v>-</v>
      </c>
      <c r="AG45" s="161" t="str">
        <f aca="false">IFERROR(VLOOKUP(AG$2,Rango_Admin_DailyPred,MATCH($F45,Rango_Admin_DailyPred_Primera,0)+1,0),"-")</f>
        <v>-</v>
      </c>
      <c r="AH45" s="161" t="str">
        <f aca="false">IFERROR(VLOOKUP(AH$2,Rango_Admin_DailyPred,MATCH($F45,Rango_Admin_DailyPred_Primera,0)+1,0),"-")</f>
        <v>-</v>
      </c>
      <c r="AI45" s="161" t="str">
        <f aca="false">IFERROR(VLOOKUP(AI$2,Rango_Admin_DailyPred,MATCH($F45,Rango_Admin_DailyPred_Primera,0)+1,0),"-")</f>
        <v>-</v>
      </c>
      <c r="AJ45" s="161" t="str">
        <f aca="false">IFERROR(VLOOKUP(AJ$2,Rango_Admin_DailyPred,MATCH($F45,Rango_Admin_DailyPred_Primera,0)+1,0),"-")</f>
        <v>-</v>
      </c>
      <c r="AK45" s="161" t="str">
        <f aca="false">IFERROR(VLOOKUP(AK$2,Rango_Admin_DailyPred,MATCH($F45,Rango_Admin_DailyPred_Primera,0)+1,0),"-")</f>
        <v>-</v>
      </c>
      <c r="AL45" s="161" t="str">
        <f aca="false">IFERROR(VLOOKUP(AL$2,Rango_Admin_DailyPred,MATCH($F45,Rango_Admin_DailyPred_Primera,0)+1,0),"-")</f>
        <v>-</v>
      </c>
      <c r="AM45" s="161" t="str">
        <f aca="false">IFERROR(VLOOKUP(AM$2,Rango_Admin_DailyPred,MATCH($F45,Rango_Admin_DailyPred_Primera,0)+1,0),"-")</f>
        <v>-</v>
      </c>
      <c r="AN45" s="243"/>
    </row>
    <row r="46" customFormat="false" ht="15" hidden="false" customHeight="false" outlineLevel="0" collapsed="false">
      <c r="D46" s="462"/>
      <c r="E46" s="479" t="str">
        <f aca="false">IFERROR(HLOOKUP(C46,Rango_Admin_DailyClas,3,FALSE()),"-")</f>
        <v>-</v>
      </c>
      <c r="F46" s="480" t="str">
        <f aca="false">IFERROR(HLOOKUP(C46,Rango_Admin_DailyClas,5,FALSE()),"-")</f>
        <v>-</v>
      </c>
      <c r="G46" s="50" t="str">
        <f aca="false">IFERROR(HLOOKUP(C46,Rango_Admin_DailyClas,4,FALSE()),"-")</f>
        <v>-</v>
      </c>
      <c r="H46" s="161" t="str">
        <f aca="false">IFERROR(VLOOKUP(H$2,Rango_Admin_DailyPred,MATCH($F46,Rango_Admin_DailyPred_Primera,0)+1,0),"-")</f>
        <v>-</v>
      </c>
      <c r="I46" s="161" t="str">
        <f aca="false">IFERROR(VLOOKUP(I$2,Rango_Admin_DailyPred,MATCH($F46,Rango_Admin_DailyPred_Primera,0)+1,0),"-")</f>
        <v>-</v>
      </c>
      <c r="J46" s="161" t="str">
        <f aca="false">IFERROR(VLOOKUP(J$2,Rango_Admin_DailyPred,MATCH($F46,Rango_Admin_DailyPred_Primera,0)+1,0),"-")</f>
        <v>-</v>
      </c>
      <c r="K46" s="161" t="str">
        <f aca="false">IFERROR(VLOOKUP(K$2,Rango_Admin_DailyPred,MATCH($F46,Rango_Admin_DailyPred_Primera,0)+1,0),"-")</f>
        <v>-</v>
      </c>
      <c r="L46" s="161" t="str">
        <f aca="false">IFERROR(VLOOKUP(L$2,Rango_Admin_DailyPred,MATCH($F46,Rango_Admin_DailyPred_Primera,0)+1,0),"-")</f>
        <v>-</v>
      </c>
      <c r="M46" s="161" t="str">
        <f aca="false">IFERROR(VLOOKUP(M$2,Rango_Admin_DailyPred,MATCH($F46,Rango_Admin_DailyPred_Primera,0)+1,0),"-")</f>
        <v>-</v>
      </c>
      <c r="N46" s="161" t="str">
        <f aca="false">IFERROR(VLOOKUP(N$2,Rango_Admin_DailyPred,MATCH($F46,Rango_Admin_DailyPred_Primera,0)+1,0),"-")</f>
        <v>-</v>
      </c>
      <c r="O46" s="161" t="str">
        <f aca="false">IFERROR(VLOOKUP(O$2,Rango_Admin_DailyPred,MATCH($F46,Rango_Admin_DailyPred_Primera,0)+1,0),"-")</f>
        <v>-</v>
      </c>
      <c r="P46" s="161" t="str">
        <f aca="false">IFERROR(VLOOKUP(P$2,Rango_Admin_DailyPred,MATCH($F46,Rango_Admin_DailyPred_Primera,0)+1,0),"-")</f>
        <v>-</v>
      </c>
      <c r="Q46" s="161" t="str">
        <f aca="false">IFERROR(VLOOKUP(Q$2,Rango_Admin_DailyPred,MATCH($F46,Rango_Admin_DailyPred_Primera,0)+1,0),"-")</f>
        <v>-</v>
      </c>
      <c r="R46" s="161" t="str">
        <f aca="false">IFERROR(VLOOKUP(R$2,Rango_Admin_DailyPred,MATCH($F46,Rango_Admin_DailyPred_Primera,0)+1,0),"-")</f>
        <v>-</v>
      </c>
      <c r="S46" s="161" t="str">
        <f aca="false">IFERROR(VLOOKUP(S$2,Rango_Admin_DailyPred,MATCH($F46,Rango_Admin_DailyPred_Primera,0)+1,0),"-")</f>
        <v>-</v>
      </c>
      <c r="T46" s="161" t="str">
        <f aca="false">IFERROR(VLOOKUP(T$2,Rango_Admin_DailyPred,MATCH($F46,Rango_Admin_DailyPred_Primera,0)+1,0),"-")</f>
        <v>-</v>
      </c>
      <c r="U46" s="161" t="str">
        <f aca="false">IFERROR(VLOOKUP(U$2,Rango_Admin_DailyPred,MATCH($F46,Rango_Admin_DailyPred_Primera,0)+1,0),"-")</f>
        <v>-</v>
      </c>
      <c r="V46" s="161" t="str">
        <f aca="false">IFERROR(VLOOKUP(V$2,Rango_Admin_DailyPred,MATCH($F46,Rango_Admin_DailyPred_Primera,0)+1,0),"-")</f>
        <v>-</v>
      </c>
      <c r="W46" s="161" t="str">
        <f aca="false">IFERROR(VLOOKUP(W$2,Rango_Admin_DailyPred,MATCH($F46,Rango_Admin_DailyPred_Primera,0)+1,0),"-")</f>
        <v>-</v>
      </c>
      <c r="X46" s="161" t="str">
        <f aca="false">IFERROR(VLOOKUP(X$2,Rango_Admin_DailyPred,MATCH($F46,Rango_Admin_DailyPred_Primera,0)+1,0),"-")</f>
        <v>-</v>
      </c>
      <c r="Y46" s="161" t="str">
        <f aca="false">IFERROR(VLOOKUP(Y$2,Rango_Admin_DailyPred,MATCH($F46,Rango_Admin_DailyPred_Primera,0)+1,0),"-")</f>
        <v>-</v>
      </c>
      <c r="Z46" s="161" t="str">
        <f aca="false">IFERROR(VLOOKUP(Z$2,Rango_Admin_DailyPred,MATCH($F46,Rango_Admin_DailyPred_Primera,0)+1,0),"-")</f>
        <v>-</v>
      </c>
      <c r="AA46" s="161" t="str">
        <f aca="false">IFERROR(VLOOKUP(AA$2,Rango_Admin_DailyPred,MATCH($F46,Rango_Admin_DailyPred_Primera,0)+1,0),"-")</f>
        <v>-</v>
      </c>
      <c r="AB46" s="161" t="str">
        <f aca="false">IFERROR(VLOOKUP(AB$2,Rango_Admin_DailyPred,MATCH($F46,Rango_Admin_DailyPred_Primera,0)+1,0),"-")</f>
        <v>-</v>
      </c>
      <c r="AC46" s="161" t="str">
        <f aca="false">IFERROR(VLOOKUP(AC$2,Rango_Admin_DailyPred,MATCH($F46,Rango_Admin_DailyPred_Primera,0)+1,0),"-")</f>
        <v>-</v>
      </c>
      <c r="AD46" s="161" t="str">
        <f aca="false">IFERROR(VLOOKUP(AD$2,Rango_Admin_DailyPred,MATCH($F46,Rango_Admin_DailyPred_Primera,0)+1,0),"-")</f>
        <v>-</v>
      </c>
      <c r="AE46" s="161" t="str">
        <f aca="false">IFERROR(VLOOKUP(AE$2,Rango_Admin_DailyPred,MATCH($F46,Rango_Admin_DailyPred_Primera,0)+1,0),"-")</f>
        <v>-</v>
      </c>
      <c r="AF46" s="161" t="str">
        <f aca="false">IFERROR(VLOOKUP(AF$2,Rango_Admin_DailyPred,MATCH($F46,Rango_Admin_DailyPred_Primera,0)+1,0),"-")</f>
        <v>-</v>
      </c>
      <c r="AG46" s="161" t="str">
        <f aca="false">IFERROR(VLOOKUP(AG$2,Rango_Admin_DailyPred,MATCH($F46,Rango_Admin_DailyPred_Primera,0)+1,0),"-")</f>
        <v>-</v>
      </c>
      <c r="AH46" s="161" t="str">
        <f aca="false">IFERROR(VLOOKUP(AH$2,Rango_Admin_DailyPred,MATCH($F46,Rango_Admin_DailyPred_Primera,0)+1,0),"-")</f>
        <v>-</v>
      </c>
      <c r="AI46" s="161" t="str">
        <f aca="false">IFERROR(VLOOKUP(AI$2,Rango_Admin_DailyPred,MATCH($F46,Rango_Admin_DailyPred_Primera,0)+1,0),"-")</f>
        <v>-</v>
      </c>
      <c r="AJ46" s="161" t="str">
        <f aca="false">IFERROR(VLOOKUP(AJ$2,Rango_Admin_DailyPred,MATCH($F46,Rango_Admin_DailyPred_Primera,0)+1,0),"-")</f>
        <v>-</v>
      </c>
      <c r="AK46" s="161" t="str">
        <f aca="false">IFERROR(VLOOKUP(AK$2,Rango_Admin_DailyPred,MATCH($F46,Rango_Admin_DailyPred_Primera,0)+1,0),"-")</f>
        <v>-</v>
      </c>
      <c r="AL46" s="161" t="str">
        <f aca="false">IFERROR(VLOOKUP(AL$2,Rango_Admin_DailyPred,MATCH($F46,Rango_Admin_DailyPred_Primera,0)+1,0),"-")</f>
        <v>-</v>
      </c>
      <c r="AM46" s="161" t="str">
        <f aca="false">IFERROR(VLOOKUP(AM$2,Rango_Admin_DailyPred,MATCH($F46,Rango_Admin_DailyPred_Primera,0)+1,0),"-")</f>
        <v>-</v>
      </c>
      <c r="AN46" s="243"/>
    </row>
    <row r="47" customFormat="false" ht="15" hidden="false" customHeight="false" outlineLevel="0" collapsed="false">
      <c r="D47" s="462"/>
      <c r="E47" s="479" t="str">
        <f aca="false">IFERROR(HLOOKUP(C47,Rango_Admin_DailyClas,3,FALSE()),"-")</f>
        <v>-</v>
      </c>
      <c r="F47" s="480" t="str">
        <f aca="false">IFERROR(HLOOKUP(C47,Rango_Admin_DailyClas,5,FALSE()),"-")</f>
        <v>-</v>
      </c>
      <c r="G47" s="50" t="str">
        <f aca="false">IFERROR(HLOOKUP(C47,Rango_Admin_DailyClas,4,FALSE()),"-")</f>
        <v>-</v>
      </c>
      <c r="H47" s="161" t="str">
        <f aca="false">IFERROR(VLOOKUP(H$2,Rango_Admin_DailyPred,MATCH($F47,Rango_Admin_DailyPred_Primera,0)+1,0),"-")</f>
        <v>-</v>
      </c>
      <c r="I47" s="161" t="str">
        <f aca="false">IFERROR(VLOOKUP(I$2,Rango_Admin_DailyPred,MATCH($F47,Rango_Admin_DailyPred_Primera,0)+1,0),"-")</f>
        <v>-</v>
      </c>
      <c r="J47" s="161" t="str">
        <f aca="false">IFERROR(VLOOKUP(J$2,Rango_Admin_DailyPred,MATCH($F47,Rango_Admin_DailyPred_Primera,0)+1,0),"-")</f>
        <v>-</v>
      </c>
      <c r="K47" s="161" t="str">
        <f aca="false">IFERROR(VLOOKUP(K$2,Rango_Admin_DailyPred,MATCH($F47,Rango_Admin_DailyPred_Primera,0)+1,0),"-")</f>
        <v>-</v>
      </c>
      <c r="L47" s="161" t="str">
        <f aca="false">IFERROR(VLOOKUP(L$2,Rango_Admin_DailyPred,MATCH($F47,Rango_Admin_DailyPred_Primera,0)+1,0),"-")</f>
        <v>-</v>
      </c>
      <c r="M47" s="161" t="str">
        <f aca="false">IFERROR(VLOOKUP(M$2,Rango_Admin_DailyPred,MATCH($F47,Rango_Admin_DailyPred_Primera,0)+1,0),"-")</f>
        <v>-</v>
      </c>
      <c r="N47" s="161" t="str">
        <f aca="false">IFERROR(VLOOKUP(N$2,Rango_Admin_DailyPred,MATCH($F47,Rango_Admin_DailyPred_Primera,0)+1,0),"-")</f>
        <v>-</v>
      </c>
      <c r="O47" s="161" t="str">
        <f aca="false">IFERROR(VLOOKUP(O$2,Rango_Admin_DailyPred,MATCH($F47,Rango_Admin_DailyPred_Primera,0)+1,0),"-")</f>
        <v>-</v>
      </c>
      <c r="P47" s="161" t="str">
        <f aca="false">IFERROR(VLOOKUP(P$2,Rango_Admin_DailyPred,MATCH($F47,Rango_Admin_DailyPred_Primera,0)+1,0),"-")</f>
        <v>-</v>
      </c>
      <c r="Q47" s="161" t="str">
        <f aca="false">IFERROR(VLOOKUP(Q$2,Rango_Admin_DailyPred,MATCH($F47,Rango_Admin_DailyPred_Primera,0)+1,0),"-")</f>
        <v>-</v>
      </c>
      <c r="R47" s="161" t="str">
        <f aca="false">IFERROR(VLOOKUP(R$2,Rango_Admin_DailyPred,MATCH($F47,Rango_Admin_DailyPred_Primera,0)+1,0),"-")</f>
        <v>-</v>
      </c>
      <c r="S47" s="161" t="str">
        <f aca="false">IFERROR(VLOOKUP(S$2,Rango_Admin_DailyPred,MATCH($F47,Rango_Admin_DailyPred_Primera,0)+1,0),"-")</f>
        <v>-</v>
      </c>
      <c r="T47" s="161" t="str">
        <f aca="false">IFERROR(VLOOKUP(T$2,Rango_Admin_DailyPred,MATCH($F47,Rango_Admin_DailyPred_Primera,0)+1,0),"-")</f>
        <v>-</v>
      </c>
      <c r="U47" s="161" t="str">
        <f aca="false">IFERROR(VLOOKUP(U$2,Rango_Admin_DailyPred,MATCH($F47,Rango_Admin_DailyPred_Primera,0)+1,0),"-")</f>
        <v>-</v>
      </c>
      <c r="V47" s="161" t="str">
        <f aca="false">IFERROR(VLOOKUP(V$2,Rango_Admin_DailyPred,MATCH($F47,Rango_Admin_DailyPred_Primera,0)+1,0),"-")</f>
        <v>-</v>
      </c>
      <c r="W47" s="161" t="str">
        <f aca="false">IFERROR(VLOOKUP(W$2,Rango_Admin_DailyPred,MATCH($F47,Rango_Admin_DailyPred_Primera,0)+1,0),"-")</f>
        <v>-</v>
      </c>
      <c r="X47" s="161" t="str">
        <f aca="false">IFERROR(VLOOKUP(X$2,Rango_Admin_DailyPred,MATCH($F47,Rango_Admin_DailyPred_Primera,0)+1,0),"-")</f>
        <v>-</v>
      </c>
      <c r="Y47" s="161" t="str">
        <f aca="false">IFERROR(VLOOKUP(Y$2,Rango_Admin_DailyPred,MATCH($F47,Rango_Admin_DailyPred_Primera,0)+1,0),"-")</f>
        <v>-</v>
      </c>
      <c r="Z47" s="161" t="str">
        <f aca="false">IFERROR(VLOOKUP(Z$2,Rango_Admin_DailyPred,MATCH($F47,Rango_Admin_DailyPred_Primera,0)+1,0),"-")</f>
        <v>-</v>
      </c>
      <c r="AA47" s="161" t="str">
        <f aca="false">IFERROR(VLOOKUP(AA$2,Rango_Admin_DailyPred,MATCH($F47,Rango_Admin_DailyPred_Primera,0)+1,0),"-")</f>
        <v>-</v>
      </c>
      <c r="AB47" s="161" t="str">
        <f aca="false">IFERROR(VLOOKUP(AB$2,Rango_Admin_DailyPred,MATCH($F47,Rango_Admin_DailyPred_Primera,0)+1,0),"-")</f>
        <v>-</v>
      </c>
      <c r="AC47" s="161" t="str">
        <f aca="false">IFERROR(VLOOKUP(AC$2,Rango_Admin_DailyPred,MATCH($F47,Rango_Admin_DailyPred_Primera,0)+1,0),"-")</f>
        <v>-</v>
      </c>
      <c r="AD47" s="161" t="str">
        <f aca="false">IFERROR(VLOOKUP(AD$2,Rango_Admin_DailyPred,MATCH($F47,Rango_Admin_DailyPred_Primera,0)+1,0),"-")</f>
        <v>-</v>
      </c>
      <c r="AE47" s="161" t="str">
        <f aca="false">IFERROR(VLOOKUP(AE$2,Rango_Admin_DailyPred,MATCH($F47,Rango_Admin_DailyPred_Primera,0)+1,0),"-")</f>
        <v>-</v>
      </c>
      <c r="AF47" s="161" t="str">
        <f aca="false">IFERROR(VLOOKUP(AF$2,Rango_Admin_DailyPred,MATCH($F47,Rango_Admin_DailyPred_Primera,0)+1,0),"-")</f>
        <v>-</v>
      </c>
      <c r="AG47" s="161" t="str">
        <f aca="false">IFERROR(VLOOKUP(AG$2,Rango_Admin_DailyPred,MATCH($F47,Rango_Admin_DailyPred_Primera,0)+1,0),"-")</f>
        <v>-</v>
      </c>
      <c r="AH47" s="161" t="str">
        <f aca="false">IFERROR(VLOOKUP(AH$2,Rango_Admin_DailyPred,MATCH($F47,Rango_Admin_DailyPred_Primera,0)+1,0),"-")</f>
        <v>-</v>
      </c>
      <c r="AI47" s="161" t="str">
        <f aca="false">IFERROR(VLOOKUP(AI$2,Rango_Admin_DailyPred,MATCH($F47,Rango_Admin_DailyPred_Primera,0)+1,0),"-")</f>
        <v>-</v>
      </c>
      <c r="AJ47" s="161" t="str">
        <f aca="false">IFERROR(VLOOKUP(AJ$2,Rango_Admin_DailyPred,MATCH($F47,Rango_Admin_DailyPred_Primera,0)+1,0),"-")</f>
        <v>-</v>
      </c>
      <c r="AK47" s="161" t="str">
        <f aca="false">IFERROR(VLOOKUP(AK$2,Rango_Admin_DailyPred,MATCH($F47,Rango_Admin_DailyPred_Primera,0)+1,0),"-")</f>
        <v>-</v>
      </c>
      <c r="AL47" s="161" t="str">
        <f aca="false">IFERROR(VLOOKUP(AL$2,Rango_Admin_DailyPred,MATCH($F47,Rango_Admin_DailyPred_Primera,0)+1,0),"-")</f>
        <v>-</v>
      </c>
      <c r="AM47" s="161" t="str">
        <f aca="false">IFERROR(VLOOKUP(AM$2,Rango_Admin_DailyPred,MATCH($F47,Rango_Admin_DailyPred_Primera,0)+1,0),"-")</f>
        <v>-</v>
      </c>
      <c r="AN47" s="243"/>
    </row>
    <row r="48" customFormat="false" ht="15" hidden="false" customHeight="false" outlineLevel="0" collapsed="false">
      <c r="D48" s="462"/>
      <c r="E48" s="479" t="str">
        <f aca="false">IFERROR(HLOOKUP(C48,Rango_Admin_DailyClas,3,FALSE()),"-")</f>
        <v>-</v>
      </c>
      <c r="F48" s="480" t="str">
        <f aca="false">IFERROR(HLOOKUP(C48,Rango_Admin_DailyClas,5,FALSE()),"-")</f>
        <v>-</v>
      </c>
      <c r="G48" s="50" t="str">
        <f aca="false">IFERROR(HLOOKUP(C48,Rango_Admin_DailyClas,4,FALSE()),"-")</f>
        <v>-</v>
      </c>
      <c r="H48" s="161" t="str">
        <f aca="false">IFERROR(VLOOKUP(H$2,Rango_Admin_DailyPred,MATCH($F48,Rango_Admin_DailyPred_Primera,0)+1,0),"-")</f>
        <v>-</v>
      </c>
      <c r="I48" s="161" t="str">
        <f aca="false">IFERROR(VLOOKUP(I$2,Rango_Admin_DailyPred,MATCH($F48,Rango_Admin_DailyPred_Primera,0)+1,0),"-")</f>
        <v>-</v>
      </c>
      <c r="J48" s="161" t="str">
        <f aca="false">IFERROR(VLOOKUP(J$2,Rango_Admin_DailyPred,MATCH($F48,Rango_Admin_DailyPred_Primera,0)+1,0),"-")</f>
        <v>-</v>
      </c>
      <c r="K48" s="161" t="str">
        <f aca="false">IFERROR(VLOOKUP(K$2,Rango_Admin_DailyPred,MATCH($F48,Rango_Admin_DailyPred_Primera,0)+1,0),"-")</f>
        <v>-</v>
      </c>
      <c r="L48" s="161" t="str">
        <f aca="false">IFERROR(VLOOKUP(L$2,Rango_Admin_DailyPred,MATCH($F48,Rango_Admin_DailyPred_Primera,0)+1,0),"-")</f>
        <v>-</v>
      </c>
      <c r="M48" s="161" t="str">
        <f aca="false">IFERROR(VLOOKUP(M$2,Rango_Admin_DailyPred,MATCH($F48,Rango_Admin_DailyPred_Primera,0)+1,0),"-")</f>
        <v>-</v>
      </c>
      <c r="N48" s="161" t="str">
        <f aca="false">IFERROR(VLOOKUP(N$2,Rango_Admin_DailyPred,MATCH($F48,Rango_Admin_DailyPred_Primera,0)+1,0),"-")</f>
        <v>-</v>
      </c>
      <c r="O48" s="161" t="str">
        <f aca="false">IFERROR(VLOOKUP(O$2,Rango_Admin_DailyPred,MATCH($F48,Rango_Admin_DailyPred_Primera,0)+1,0),"-")</f>
        <v>-</v>
      </c>
      <c r="P48" s="161" t="str">
        <f aca="false">IFERROR(VLOOKUP(P$2,Rango_Admin_DailyPred,MATCH($F48,Rango_Admin_DailyPred_Primera,0)+1,0),"-")</f>
        <v>-</v>
      </c>
      <c r="Q48" s="161" t="str">
        <f aca="false">IFERROR(VLOOKUP(Q$2,Rango_Admin_DailyPred,MATCH($F48,Rango_Admin_DailyPred_Primera,0)+1,0),"-")</f>
        <v>-</v>
      </c>
      <c r="R48" s="161" t="str">
        <f aca="false">IFERROR(VLOOKUP(R$2,Rango_Admin_DailyPred,MATCH($F48,Rango_Admin_DailyPred_Primera,0)+1,0),"-")</f>
        <v>-</v>
      </c>
      <c r="S48" s="161" t="str">
        <f aca="false">IFERROR(VLOOKUP(S$2,Rango_Admin_DailyPred,MATCH($F48,Rango_Admin_DailyPred_Primera,0)+1,0),"-")</f>
        <v>-</v>
      </c>
      <c r="T48" s="161" t="str">
        <f aca="false">IFERROR(VLOOKUP(T$2,Rango_Admin_DailyPred,MATCH($F48,Rango_Admin_DailyPred_Primera,0)+1,0),"-")</f>
        <v>-</v>
      </c>
      <c r="U48" s="161" t="str">
        <f aca="false">IFERROR(VLOOKUP(U$2,Rango_Admin_DailyPred,MATCH($F48,Rango_Admin_DailyPred_Primera,0)+1,0),"-")</f>
        <v>-</v>
      </c>
      <c r="V48" s="161" t="str">
        <f aca="false">IFERROR(VLOOKUP(V$2,Rango_Admin_DailyPred,MATCH($F48,Rango_Admin_DailyPred_Primera,0)+1,0),"-")</f>
        <v>-</v>
      </c>
      <c r="W48" s="161" t="str">
        <f aca="false">IFERROR(VLOOKUP(W$2,Rango_Admin_DailyPred,MATCH($F48,Rango_Admin_DailyPred_Primera,0)+1,0),"-")</f>
        <v>-</v>
      </c>
      <c r="X48" s="161" t="str">
        <f aca="false">IFERROR(VLOOKUP(X$2,Rango_Admin_DailyPred,MATCH($F48,Rango_Admin_DailyPred_Primera,0)+1,0),"-")</f>
        <v>-</v>
      </c>
      <c r="Y48" s="161" t="str">
        <f aca="false">IFERROR(VLOOKUP(Y$2,Rango_Admin_DailyPred,MATCH($F48,Rango_Admin_DailyPred_Primera,0)+1,0),"-")</f>
        <v>-</v>
      </c>
      <c r="Z48" s="161" t="str">
        <f aca="false">IFERROR(VLOOKUP(Z$2,Rango_Admin_DailyPred,MATCH($F48,Rango_Admin_DailyPred_Primera,0)+1,0),"-")</f>
        <v>-</v>
      </c>
      <c r="AA48" s="161" t="str">
        <f aca="false">IFERROR(VLOOKUP(AA$2,Rango_Admin_DailyPred,MATCH($F48,Rango_Admin_DailyPred_Primera,0)+1,0),"-")</f>
        <v>-</v>
      </c>
      <c r="AB48" s="161" t="str">
        <f aca="false">IFERROR(VLOOKUP(AB$2,Rango_Admin_DailyPred,MATCH($F48,Rango_Admin_DailyPred_Primera,0)+1,0),"-")</f>
        <v>-</v>
      </c>
      <c r="AC48" s="161" t="str">
        <f aca="false">IFERROR(VLOOKUP(AC$2,Rango_Admin_DailyPred,MATCH($F48,Rango_Admin_DailyPred_Primera,0)+1,0),"-")</f>
        <v>-</v>
      </c>
      <c r="AD48" s="161" t="str">
        <f aca="false">IFERROR(VLOOKUP(AD$2,Rango_Admin_DailyPred,MATCH($F48,Rango_Admin_DailyPred_Primera,0)+1,0),"-")</f>
        <v>-</v>
      </c>
      <c r="AE48" s="161" t="str">
        <f aca="false">IFERROR(VLOOKUP(AE$2,Rango_Admin_DailyPred,MATCH($F48,Rango_Admin_DailyPred_Primera,0)+1,0),"-")</f>
        <v>-</v>
      </c>
      <c r="AF48" s="161" t="str">
        <f aca="false">IFERROR(VLOOKUP(AF$2,Rango_Admin_DailyPred,MATCH($F48,Rango_Admin_DailyPred_Primera,0)+1,0),"-")</f>
        <v>-</v>
      </c>
      <c r="AG48" s="161" t="str">
        <f aca="false">IFERROR(VLOOKUP(AG$2,Rango_Admin_DailyPred,MATCH($F48,Rango_Admin_DailyPred_Primera,0)+1,0),"-")</f>
        <v>-</v>
      </c>
      <c r="AH48" s="161" t="str">
        <f aca="false">IFERROR(VLOOKUP(AH$2,Rango_Admin_DailyPred,MATCH($F48,Rango_Admin_DailyPred_Primera,0)+1,0),"-")</f>
        <v>-</v>
      </c>
      <c r="AI48" s="161" t="str">
        <f aca="false">IFERROR(VLOOKUP(AI$2,Rango_Admin_DailyPred,MATCH($F48,Rango_Admin_DailyPred_Primera,0)+1,0),"-")</f>
        <v>-</v>
      </c>
      <c r="AJ48" s="161" t="str">
        <f aca="false">IFERROR(VLOOKUP(AJ$2,Rango_Admin_DailyPred,MATCH($F48,Rango_Admin_DailyPred_Primera,0)+1,0),"-")</f>
        <v>-</v>
      </c>
      <c r="AK48" s="161" t="str">
        <f aca="false">IFERROR(VLOOKUP(AK$2,Rango_Admin_DailyPred,MATCH($F48,Rango_Admin_DailyPred_Primera,0)+1,0),"-")</f>
        <v>-</v>
      </c>
      <c r="AL48" s="161" t="str">
        <f aca="false">IFERROR(VLOOKUP(AL$2,Rango_Admin_DailyPred,MATCH($F48,Rango_Admin_DailyPred_Primera,0)+1,0),"-")</f>
        <v>-</v>
      </c>
      <c r="AM48" s="161" t="str">
        <f aca="false">IFERROR(VLOOKUP(AM$2,Rango_Admin_DailyPred,MATCH($F48,Rango_Admin_DailyPred_Primera,0)+1,0),"-")</f>
        <v>-</v>
      </c>
      <c r="AN48" s="243"/>
    </row>
    <row r="49" customFormat="false" ht="15" hidden="false" customHeight="false" outlineLevel="0" collapsed="false">
      <c r="D49" s="462"/>
      <c r="E49" s="479" t="str">
        <f aca="false">IFERROR(HLOOKUP(C49,Rango_Admin_DailyClas,3,FALSE()),"-")</f>
        <v>-</v>
      </c>
      <c r="F49" s="480" t="str">
        <f aca="false">IFERROR(HLOOKUP(C49,Rango_Admin_DailyClas,5,FALSE()),"-")</f>
        <v>-</v>
      </c>
      <c r="G49" s="50" t="str">
        <f aca="false">IFERROR(HLOOKUP(C49,Rango_Admin_DailyClas,4,FALSE()),"-")</f>
        <v>-</v>
      </c>
      <c r="H49" s="161" t="str">
        <f aca="false">IFERROR(VLOOKUP(H$2,Rango_Admin_DailyPred,MATCH($F49,Rango_Admin_DailyPred_Primera,0)+1,0),"-")</f>
        <v>-</v>
      </c>
      <c r="I49" s="161" t="str">
        <f aca="false">IFERROR(VLOOKUP(I$2,Rango_Admin_DailyPred,MATCH($F49,Rango_Admin_DailyPred_Primera,0)+1,0),"-")</f>
        <v>-</v>
      </c>
      <c r="J49" s="161" t="str">
        <f aca="false">IFERROR(VLOOKUP(J$2,Rango_Admin_DailyPred,MATCH($F49,Rango_Admin_DailyPred_Primera,0)+1,0),"-")</f>
        <v>-</v>
      </c>
      <c r="K49" s="161" t="str">
        <f aca="false">IFERROR(VLOOKUP(K$2,Rango_Admin_DailyPred,MATCH($F49,Rango_Admin_DailyPred_Primera,0)+1,0),"-")</f>
        <v>-</v>
      </c>
      <c r="L49" s="161" t="str">
        <f aca="false">IFERROR(VLOOKUP(L$2,Rango_Admin_DailyPred,MATCH($F49,Rango_Admin_DailyPred_Primera,0)+1,0),"-")</f>
        <v>-</v>
      </c>
      <c r="M49" s="161" t="str">
        <f aca="false">IFERROR(VLOOKUP(M$2,Rango_Admin_DailyPred,MATCH($F49,Rango_Admin_DailyPred_Primera,0)+1,0),"-")</f>
        <v>-</v>
      </c>
      <c r="N49" s="161" t="str">
        <f aca="false">IFERROR(VLOOKUP(N$2,Rango_Admin_DailyPred,MATCH($F49,Rango_Admin_DailyPred_Primera,0)+1,0),"-")</f>
        <v>-</v>
      </c>
      <c r="O49" s="161" t="str">
        <f aca="false">IFERROR(VLOOKUP(O$2,Rango_Admin_DailyPred,MATCH($F49,Rango_Admin_DailyPred_Primera,0)+1,0),"-")</f>
        <v>-</v>
      </c>
      <c r="P49" s="161" t="str">
        <f aca="false">IFERROR(VLOOKUP(P$2,Rango_Admin_DailyPred,MATCH($F49,Rango_Admin_DailyPred_Primera,0)+1,0),"-")</f>
        <v>-</v>
      </c>
      <c r="Q49" s="161" t="str">
        <f aca="false">IFERROR(VLOOKUP(Q$2,Rango_Admin_DailyPred,MATCH($F49,Rango_Admin_DailyPred_Primera,0)+1,0),"-")</f>
        <v>-</v>
      </c>
      <c r="R49" s="161" t="str">
        <f aca="false">IFERROR(VLOOKUP(R$2,Rango_Admin_DailyPred,MATCH($F49,Rango_Admin_DailyPred_Primera,0)+1,0),"-")</f>
        <v>-</v>
      </c>
      <c r="S49" s="161" t="str">
        <f aca="false">IFERROR(VLOOKUP(S$2,Rango_Admin_DailyPred,MATCH($F49,Rango_Admin_DailyPred_Primera,0)+1,0),"-")</f>
        <v>-</v>
      </c>
      <c r="T49" s="161" t="str">
        <f aca="false">IFERROR(VLOOKUP(T$2,Rango_Admin_DailyPred,MATCH($F49,Rango_Admin_DailyPred_Primera,0)+1,0),"-")</f>
        <v>-</v>
      </c>
      <c r="U49" s="161" t="str">
        <f aca="false">IFERROR(VLOOKUP(U$2,Rango_Admin_DailyPred,MATCH($F49,Rango_Admin_DailyPred_Primera,0)+1,0),"-")</f>
        <v>-</v>
      </c>
      <c r="V49" s="161" t="str">
        <f aca="false">IFERROR(VLOOKUP(V$2,Rango_Admin_DailyPred,MATCH($F49,Rango_Admin_DailyPred_Primera,0)+1,0),"-")</f>
        <v>-</v>
      </c>
      <c r="W49" s="161" t="str">
        <f aca="false">IFERROR(VLOOKUP(W$2,Rango_Admin_DailyPred,MATCH($F49,Rango_Admin_DailyPred_Primera,0)+1,0),"-")</f>
        <v>-</v>
      </c>
      <c r="X49" s="161" t="str">
        <f aca="false">IFERROR(VLOOKUP(X$2,Rango_Admin_DailyPred,MATCH($F49,Rango_Admin_DailyPred_Primera,0)+1,0),"-")</f>
        <v>-</v>
      </c>
      <c r="Y49" s="161" t="str">
        <f aca="false">IFERROR(VLOOKUP(Y$2,Rango_Admin_DailyPred,MATCH($F49,Rango_Admin_DailyPred_Primera,0)+1,0),"-")</f>
        <v>-</v>
      </c>
      <c r="Z49" s="161" t="str">
        <f aca="false">IFERROR(VLOOKUP(Z$2,Rango_Admin_DailyPred,MATCH($F49,Rango_Admin_DailyPred_Primera,0)+1,0),"-")</f>
        <v>-</v>
      </c>
      <c r="AA49" s="161" t="str">
        <f aca="false">IFERROR(VLOOKUP(AA$2,Rango_Admin_DailyPred,MATCH($F49,Rango_Admin_DailyPred_Primera,0)+1,0),"-")</f>
        <v>-</v>
      </c>
      <c r="AB49" s="161" t="str">
        <f aca="false">IFERROR(VLOOKUP(AB$2,Rango_Admin_DailyPred,MATCH($F49,Rango_Admin_DailyPred_Primera,0)+1,0),"-")</f>
        <v>-</v>
      </c>
      <c r="AC49" s="161" t="str">
        <f aca="false">IFERROR(VLOOKUP(AC$2,Rango_Admin_DailyPred,MATCH($F49,Rango_Admin_DailyPred_Primera,0)+1,0),"-")</f>
        <v>-</v>
      </c>
      <c r="AD49" s="161" t="str">
        <f aca="false">IFERROR(VLOOKUP(AD$2,Rango_Admin_DailyPred,MATCH($F49,Rango_Admin_DailyPred_Primera,0)+1,0),"-")</f>
        <v>-</v>
      </c>
      <c r="AE49" s="161" t="str">
        <f aca="false">IFERROR(VLOOKUP(AE$2,Rango_Admin_DailyPred,MATCH($F49,Rango_Admin_DailyPred_Primera,0)+1,0),"-")</f>
        <v>-</v>
      </c>
      <c r="AF49" s="161" t="str">
        <f aca="false">IFERROR(VLOOKUP(AF$2,Rango_Admin_DailyPred,MATCH($F49,Rango_Admin_DailyPred_Primera,0)+1,0),"-")</f>
        <v>-</v>
      </c>
      <c r="AG49" s="161" t="str">
        <f aca="false">IFERROR(VLOOKUP(AG$2,Rango_Admin_DailyPred,MATCH($F49,Rango_Admin_DailyPred_Primera,0)+1,0),"-")</f>
        <v>-</v>
      </c>
      <c r="AH49" s="161" t="str">
        <f aca="false">IFERROR(VLOOKUP(AH$2,Rango_Admin_DailyPred,MATCH($F49,Rango_Admin_DailyPred_Primera,0)+1,0),"-")</f>
        <v>-</v>
      </c>
      <c r="AI49" s="161" t="str">
        <f aca="false">IFERROR(VLOOKUP(AI$2,Rango_Admin_DailyPred,MATCH($F49,Rango_Admin_DailyPred_Primera,0)+1,0),"-")</f>
        <v>-</v>
      </c>
      <c r="AJ49" s="161" t="str">
        <f aca="false">IFERROR(VLOOKUP(AJ$2,Rango_Admin_DailyPred,MATCH($F49,Rango_Admin_DailyPred_Primera,0)+1,0),"-")</f>
        <v>-</v>
      </c>
      <c r="AK49" s="161" t="str">
        <f aca="false">IFERROR(VLOOKUP(AK$2,Rango_Admin_DailyPred,MATCH($F49,Rango_Admin_DailyPred_Primera,0)+1,0),"-")</f>
        <v>-</v>
      </c>
      <c r="AL49" s="161" t="str">
        <f aca="false">IFERROR(VLOOKUP(AL$2,Rango_Admin_DailyPred,MATCH($F49,Rango_Admin_DailyPred_Primera,0)+1,0),"-")</f>
        <v>-</v>
      </c>
      <c r="AM49" s="161" t="str">
        <f aca="false">IFERROR(VLOOKUP(AM$2,Rango_Admin_DailyPred,MATCH($F49,Rango_Admin_DailyPred_Primera,0)+1,0),"-")</f>
        <v>-</v>
      </c>
      <c r="AN49" s="243"/>
    </row>
    <row r="50" customFormat="false" ht="15" hidden="false" customHeight="false" outlineLevel="0" collapsed="false">
      <c r="D50" s="462"/>
      <c r="E50" s="479" t="str">
        <f aca="false">IFERROR(HLOOKUP(C50,Rango_Admin_DailyClas,3,FALSE()),"-")</f>
        <v>-</v>
      </c>
      <c r="F50" s="480" t="str">
        <f aca="false">IFERROR(HLOOKUP(C50,Rango_Admin_DailyClas,5,FALSE()),"-")</f>
        <v>-</v>
      </c>
      <c r="G50" s="50" t="str">
        <f aca="false">IFERROR(HLOOKUP(C50,Rango_Admin_DailyClas,4,FALSE()),"-")</f>
        <v>-</v>
      </c>
      <c r="H50" s="161" t="str">
        <f aca="false">IFERROR(VLOOKUP(H$2,Rango_Admin_DailyPred,MATCH($F50,Rango_Admin_DailyPred_Primera,0)+1,0),"-")</f>
        <v>-</v>
      </c>
      <c r="I50" s="161" t="str">
        <f aca="false">IFERROR(VLOOKUP(I$2,Rango_Admin_DailyPred,MATCH($F50,Rango_Admin_DailyPred_Primera,0)+1,0),"-")</f>
        <v>-</v>
      </c>
      <c r="J50" s="161" t="str">
        <f aca="false">IFERROR(VLOOKUP(J$2,Rango_Admin_DailyPred,MATCH($F50,Rango_Admin_DailyPred_Primera,0)+1,0),"-")</f>
        <v>-</v>
      </c>
      <c r="K50" s="161" t="str">
        <f aca="false">IFERROR(VLOOKUP(K$2,Rango_Admin_DailyPred,MATCH($F50,Rango_Admin_DailyPred_Primera,0)+1,0),"-")</f>
        <v>-</v>
      </c>
      <c r="L50" s="161" t="str">
        <f aca="false">IFERROR(VLOOKUP(L$2,Rango_Admin_DailyPred,MATCH($F50,Rango_Admin_DailyPred_Primera,0)+1,0),"-")</f>
        <v>-</v>
      </c>
      <c r="M50" s="161" t="str">
        <f aca="false">IFERROR(VLOOKUP(M$2,Rango_Admin_DailyPred,MATCH($F50,Rango_Admin_DailyPred_Primera,0)+1,0),"-")</f>
        <v>-</v>
      </c>
      <c r="N50" s="161" t="str">
        <f aca="false">IFERROR(VLOOKUP(N$2,Rango_Admin_DailyPred,MATCH($F50,Rango_Admin_DailyPred_Primera,0)+1,0),"-")</f>
        <v>-</v>
      </c>
      <c r="O50" s="161" t="str">
        <f aca="false">IFERROR(VLOOKUP(O$2,Rango_Admin_DailyPred,MATCH($F50,Rango_Admin_DailyPred_Primera,0)+1,0),"-")</f>
        <v>-</v>
      </c>
      <c r="P50" s="161" t="str">
        <f aca="false">IFERROR(VLOOKUP(P$2,Rango_Admin_DailyPred,MATCH($F50,Rango_Admin_DailyPred_Primera,0)+1,0),"-")</f>
        <v>-</v>
      </c>
      <c r="Q50" s="161" t="str">
        <f aca="false">IFERROR(VLOOKUP(Q$2,Rango_Admin_DailyPred,MATCH($F50,Rango_Admin_DailyPred_Primera,0)+1,0),"-")</f>
        <v>-</v>
      </c>
      <c r="R50" s="161" t="str">
        <f aca="false">IFERROR(VLOOKUP(R$2,Rango_Admin_DailyPred,MATCH($F50,Rango_Admin_DailyPred_Primera,0)+1,0),"-")</f>
        <v>-</v>
      </c>
      <c r="S50" s="161" t="str">
        <f aca="false">IFERROR(VLOOKUP(S$2,Rango_Admin_DailyPred,MATCH($F50,Rango_Admin_DailyPred_Primera,0)+1,0),"-")</f>
        <v>-</v>
      </c>
      <c r="T50" s="161" t="str">
        <f aca="false">IFERROR(VLOOKUP(T$2,Rango_Admin_DailyPred,MATCH($F50,Rango_Admin_DailyPred_Primera,0)+1,0),"-")</f>
        <v>-</v>
      </c>
      <c r="U50" s="161" t="str">
        <f aca="false">IFERROR(VLOOKUP(U$2,Rango_Admin_DailyPred,MATCH($F50,Rango_Admin_DailyPred_Primera,0)+1,0),"-")</f>
        <v>-</v>
      </c>
      <c r="V50" s="161" t="str">
        <f aca="false">IFERROR(VLOOKUP(V$2,Rango_Admin_DailyPred,MATCH($F50,Rango_Admin_DailyPred_Primera,0)+1,0),"-")</f>
        <v>-</v>
      </c>
      <c r="W50" s="161" t="str">
        <f aca="false">IFERROR(VLOOKUP(W$2,Rango_Admin_DailyPred,MATCH($F50,Rango_Admin_DailyPred_Primera,0)+1,0),"-")</f>
        <v>-</v>
      </c>
      <c r="X50" s="161" t="str">
        <f aca="false">IFERROR(VLOOKUP(X$2,Rango_Admin_DailyPred,MATCH($F50,Rango_Admin_DailyPred_Primera,0)+1,0),"-")</f>
        <v>-</v>
      </c>
      <c r="Y50" s="161" t="str">
        <f aca="false">IFERROR(VLOOKUP(Y$2,Rango_Admin_DailyPred,MATCH($F50,Rango_Admin_DailyPred_Primera,0)+1,0),"-")</f>
        <v>-</v>
      </c>
      <c r="Z50" s="161" t="str">
        <f aca="false">IFERROR(VLOOKUP(Z$2,Rango_Admin_DailyPred,MATCH($F50,Rango_Admin_DailyPred_Primera,0)+1,0),"-")</f>
        <v>-</v>
      </c>
      <c r="AA50" s="161" t="str">
        <f aca="false">IFERROR(VLOOKUP(AA$2,Rango_Admin_DailyPred,MATCH($F50,Rango_Admin_DailyPred_Primera,0)+1,0),"-")</f>
        <v>-</v>
      </c>
      <c r="AB50" s="161" t="str">
        <f aca="false">IFERROR(VLOOKUP(AB$2,Rango_Admin_DailyPred,MATCH($F50,Rango_Admin_DailyPred_Primera,0)+1,0),"-")</f>
        <v>-</v>
      </c>
      <c r="AC50" s="161" t="str">
        <f aca="false">IFERROR(VLOOKUP(AC$2,Rango_Admin_DailyPred,MATCH($F50,Rango_Admin_DailyPred_Primera,0)+1,0),"-")</f>
        <v>-</v>
      </c>
      <c r="AD50" s="161" t="str">
        <f aca="false">IFERROR(VLOOKUP(AD$2,Rango_Admin_DailyPred,MATCH($F50,Rango_Admin_DailyPred_Primera,0)+1,0),"-")</f>
        <v>-</v>
      </c>
      <c r="AE50" s="161" t="str">
        <f aca="false">IFERROR(VLOOKUP(AE$2,Rango_Admin_DailyPred,MATCH($F50,Rango_Admin_DailyPred_Primera,0)+1,0),"-")</f>
        <v>-</v>
      </c>
      <c r="AF50" s="161" t="str">
        <f aca="false">IFERROR(VLOOKUP(AF$2,Rango_Admin_DailyPred,MATCH($F50,Rango_Admin_DailyPred_Primera,0)+1,0),"-")</f>
        <v>-</v>
      </c>
      <c r="AG50" s="161" t="str">
        <f aca="false">IFERROR(VLOOKUP(AG$2,Rango_Admin_DailyPred,MATCH($F50,Rango_Admin_DailyPred_Primera,0)+1,0),"-")</f>
        <v>-</v>
      </c>
      <c r="AH50" s="161" t="str">
        <f aca="false">IFERROR(VLOOKUP(AH$2,Rango_Admin_DailyPred,MATCH($F50,Rango_Admin_DailyPred_Primera,0)+1,0),"-")</f>
        <v>-</v>
      </c>
      <c r="AI50" s="161" t="str">
        <f aca="false">IFERROR(VLOOKUP(AI$2,Rango_Admin_DailyPred,MATCH($F50,Rango_Admin_DailyPred_Primera,0)+1,0),"-")</f>
        <v>-</v>
      </c>
      <c r="AJ50" s="161" t="str">
        <f aca="false">IFERROR(VLOOKUP(AJ$2,Rango_Admin_DailyPred,MATCH($F50,Rango_Admin_DailyPred_Primera,0)+1,0),"-")</f>
        <v>-</v>
      </c>
      <c r="AK50" s="161" t="str">
        <f aca="false">IFERROR(VLOOKUP(AK$2,Rango_Admin_DailyPred,MATCH($F50,Rango_Admin_DailyPred_Primera,0)+1,0),"-")</f>
        <v>-</v>
      </c>
      <c r="AL50" s="161" t="str">
        <f aca="false">IFERROR(VLOOKUP(AL$2,Rango_Admin_DailyPred,MATCH($F50,Rango_Admin_DailyPred_Primera,0)+1,0),"-")</f>
        <v>-</v>
      </c>
      <c r="AM50" s="161" t="str">
        <f aca="false">IFERROR(VLOOKUP(AM$2,Rango_Admin_DailyPred,MATCH($F50,Rango_Admin_DailyPred_Primera,0)+1,0),"-")</f>
        <v>-</v>
      </c>
      <c r="AN50" s="243"/>
    </row>
    <row r="51" customFormat="false" ht="15" hidden="false" customHeight="false" outlineLevel="0" collapsed="false">
      <c r="D51" s="462"/>
      <c r="E51" s="479" t="str">
        <f aca="false">IFERROR(HLOOKUP(C51,Rango_Admin_DailyClas,3,FALSE()),"-")</f>
        <v>-</v>
      </c>
      <c r="F51" s="480" t="str">
        <f aca="false">IFERROR(HLOOKUP(C51,Rango_Admin_DailyClas,5,FALSE()),"-")</f>
        <v>-</v>
      </c>
      <c r="G51" s="50" t="str">
        <f aca="false">IFERROR(HLOOKUP(C51,Rango_Admin_DailyClas,4,FALSE()),"-")</f>
        <v>-</v>
      </c>
      <c r="H51" s="161" t="str">
        <f aca="false">IFERROR(VLOOKUP(H$2,Rango_Admin_DailyPred,MATCH($F51,Rango_Admin_DailyPred_Primera,0)+1,0),"-")</f>
        <v>-</v>
      </c>
      <c r="I51" s="161" t="str">
        <f aca="false">IFERROR(VLOOKUP(I$2,Rango_Admin_DailyPred,MATCH($F51,Rango_Admin_DailyPred_Primera,0)+1,0),"-")</f>
        <v>-</v>
      </c>
      <c r="J51" s="161" t="str">
        <f aca="false">IFERROR(VLOOKUP(J$2,Rango_Admin_DailyPred,MATCH($F51,Rango_Admin_DailyPred_Primera,0)+1,0),"-")</f>
        <v>-</v>
      </c>
      <c r="K51" s="161" t="str">
        <f aca="false">IFERROR(VLOOKUP(K$2,Rango_Admin_DailyPred,MATCH($F51,Rango_Admin_DailyPred_Primera,0)+1,0),"-")</f>
        <v>-</v>
      </c>
      <c r="L51" s="161" t="str">
        <f aca="false">IFERROR(VLOOKUP(L$2,Rango_Admin_DailyPred,MATCH($F51,Rango_Admin_DailyPred_Primera,0)+1,0),"-")</f>
        <v>-</v>
      </c>
      <c r="M51" s="161" t="str">
        <f aca="false">IFERROR(VLOOKUP(M$2,Rango_Admin_DailyPred,MATCH($F51,Rango_Admin_DailyPred_Primera,0)+1,0),"-")</f>
        <v>-</v>
      </c>
      <c r="N51" s="161" t="str">
        <f aca="false">IFERROR(VLOOKUP(N$2,Rango_Admin_DailyPred,MATCH($F51,Rango_Admin_DailyPred_Primera,0)+1,0),"-")</f>
        <v>-</v>
      </c>
      <c r="O51" s="161" t="str">
        <f aca="false">IFERROR(VLOOKUP(O$2,Rango_Admin_DailyPred,MATCH($F51,Rango_Admin_DailyPred_Primera,0)+1,0),"-")</f>
        <v>-</v>
      </c>
      <c r="P51" s="161" t="str">
        <f aca="false">IFERROR(VLOOKUP(P$2,Rango_Admin_DailyPred,MATCH($F51,Rango_Admin_DailyPred_Primera,0)+1,0),"-")</f>
        <v>-</v>
      </c>
      <c r="Q51" s="161" t="str">
        <f aca="false">IFERROR(VLOOKUP(Q$2,Rango_Admin_DailyPred,MATCH($F51,Rango_Admin_DailyPred_Primera,0)+1,0),"-")</f>
        <v>-</v>
      </c>
      <c r="R51" s="161" t="str">
        <f aca="false">IFERROR(VLOOKUP(R$2,Rango_Admin_DailyPred,MATCH($F51,Rango_Admin_DailyPred_Primera,0)+1,0),"-")</f>
        <v>-</v>
      </c>
      <c r="S51" s="161" t="str">
        <f aca="false">IFERROR(VLOOKUP(S$2,Rango_Admin_DailyPred,MATCH($F51,Rango_Admin_DailyPred_Primera,0)+1,0),"-")</f>
        <v>-</v>
      </c>
      <c r="T51" s="161" t="str">
        <f aca="false">IFERROR(VLOOKUP(T$2,Rango_Admin_DailyPred,MATCH($F51,Rango_Admin_DailyPred_Primera,0)+1,0),"-")</f>
        <v>-</v>
      </c>
      <c r="U51" s="161" t="str">
        <f aca="false">IFERROR(VLOOKUP(U$2,Rango_Admin_DailyPred,MATCH($F51,Rango_Admin_DailyPred_Primera,0)+1,0),"-")</f>
        <v>-</v>
      </c>
      <c r="V51" s="161" t="str">
        <f aca="false">IFERROR(VLOOKUP(V$2,Rango_Admin_DailyPred,MATCH($F51,Rango_Admin_DailyPred_Primera,0)+1,0),"-")</f>
        <v>-</v>
      </c>
      <c r="W51" s="161" t="str">
        <f aca="false">IFERROR(VLOOKUP(W$2,Rango_Admin_DailyPred,MATCH($F51,Rango_Admin_DailyPred_Primera,0)+1,0),"-")</f>
        <v>-</v>
      </c>
      <c r="X51" s="161" t="str">
        <f aca="false">IFERROR(VLOOKUP(X$2,Rango_Admin_DailyPred,MATCH($F51,Rango_Admin_DailyPred_Primera,0)+1,0),"-")</f>
        <v>-</v>
      </c>
      <c r="Y51" s="161" t="str">
        <f aca="false">IFERROR(VLOOKUP(Y$2,Rango_Admin_DailyPred,MATCH($F51,Rango_Admin_DailyPred_Primera,0)+1,0),"-")</f>
        <v>-</v>
      </c>
      <c r="Z51" s="161" t="str">
        <f aca="false">IFERROR(VLOOKUP(Z$2,Rango_Admin_DailyPred,MATCH($F51,Rango_Admin_DailyPred_Primera,0)+1,0),"-")</f>
        <v>-</v>
      </c>
      <c r="AA51" s="161" t="str">
        <f aca="false">IFERROR(VLOOKUP(AA$2,Rango_Admin_DailyPred,MATCH($F51,Rango_Admin_DailyPred_Primera,0)+1,0),"-")</f>
        <v>-</v>
      </c>
      <c r="AB51" s="161" t="str">
        <f aca="false">IFERROR(VLOOKUP(AB$2,Rango_Admin_DailyPred,MATCH($F51,Rango_Admin_DailyPred_Primera,0)+1,0),"-")</f>
        <v>-</v>
      </c>
      <c r="AC51" s="161" t="str">
        <f aca="false">IFERROR(VLOOKUP(AC$2,Rango_Admin_DailyPred,MATCH($F51,Rango_Admin_DailyPred_Primera,0)+1,0),"-")</f>
        <v>-</v>
      </c>
      <c r="AD51" s="161" t="str">
        <f aca="false">IFERROR(VLOOKUP(AD$2,Rango_Admin_DailyPred,MATCH($F51,Rango_Admin_DailyPred_Primera,0)+1,0),"-")</f>
        <v>-</v>
      </c>
      <c r="AE51" s="161" t="str">
        <f aca="false">IFERROR(VLOOKUP(AE$2,Rango_Admin_DailyPred,MATCH($F51,Rango_Admin_DailyPred_Primera,0)+1,0),"-")</f>
        <v>-</v>
      </c>
      <c r="AF51" s="161" t="str">
        <f aca="false">IFERROR(VLOOKUP(AF$2,Rango_Admin_DailyPred,MATCH($F51,Rango_Admin_DailyPred_Primera,0)+1,0),"-")</f>
        <v>-</v>
      </c>
      <c r="AG51" s="161" t="str">
        <f aca="false">IFERROR(VLOOKUP(AG$2,Rango_Admin_DailyPred,MATCH($F51,Rango_Admin_DailyPred_Primera,0)+1,0),"-")</f>
        <v>-</v>
      </c>
      <c r="AH51" s="161" t="str">
        <f aca="false">IFERROR(VLOOKUP(AH$2,Rango_Admin_DailyPred,MATCH($F51,Rango_Admin_DailyPred_Primera,0)+1,0),"-")</f>
        <v>-</v>
      </c>
      <c r="AI51" s="161" t="str">
        <f aca="false">IFERROR(VLOOKUP(AI$2,Rango_Admin_DailyPred,MATCH($F51,Rango_Admin_DailyPred_Primera,0)+1,0),"-")</f>
        <v>-</v>
      </c>
      <c r="AJ51" s="161" t="str">
        <f aca="false">IFERROR(VLOOKUP(AJ$2,Rango_Admin_DailyPred,MATCH($F51,Rango_Admin_DailyPred_Primera,0)+1,0),"-")</f>
        <v>-</v>
      </c>
      <c r="AK51" s="161" t="str">
        <f aca="false">IFERROR(VLOOKUP(AK$2,Rango_Admin_DailyPred,MATCH($F51,Rango_Admin_DailyPred_Primera,0)+1,0),"-")</f>
        <v>-</v>
      </c>
      <c r="AL51" s="161" t="str">
        <f aca="false">IFERROR(VLOOKUP(AL$2,Rango_Admin_DailyPred,MATCH($F51,Rango_Admin_DailyPred_Primera,0)+1,0),"-")</f>
        <v>-</v>
      </c>
      <c r="AM51" s="161" t="str">
        <f aca="false">IFERROR(VLOOKUP(AM$2,Rango_Admin_DailyPred,MATCH($F51,Rango_Admin_DailyPred_Primera,0)+1,0),"-")</f>
        <v>-</v>
      </c>
      <c r="AN51" s="243"/>
    </row>
    <row r="52" customFormat="false" ht="15" hidden="false" customHeight="false" outlineLevel="0" collapsed="false">
      <c r="D52" s="462"/>
      <c r="E52" s="479" t="str">
        <f aca="false">IFERROR(HLOOKUP(C52,Rango_Admin_DailyClas,3,FALSE()),"-")</f>
        <v>-</v>
      </c>
      <c r="F52" s="480" t="str">
        <f aca="false">IFERROR(HLOOKUP(C52,Rango_Admin_DailyClas,5,FALSE()),"-")</f>
        <v>-</v>
      </c>
      <c r="G52" s="50" t="str">
        <f aca="false">IFERROR(HLOOKUP(C52,Rango_Admin_DailyClas,4,FALSE()),"-")</f>
        <v>-</v>
      </c>
      <c r="H52" s="161" t="str">
        <f aca="false">IFERROR(VLOOKUP(H$2,Rango_Admin_DailyPred,MATCH($F52,Rango_Admin_DailyPred_Primera,0)+1,0),"-")</f>
        <v>-</v>
      </c>
      <c r="I52" s="161" t="str">
        <f aca="false">IFERROR(VLOOKUP(I$2,Rango_Admin_DailyPred,MATCH($F52,Rango_Admin_DailyPred_Primera,0)+1,0),"-")</f>
        <v>-</v>
      </c>
      <c r="J52" s="161" t="str">
        <f aca="false">IFERROR(VLOOKUP(J$2,Rango_Admin_DailyPred,MATCH($F52,Rango_Admin_DailyPred_Primera,0)+1,0),"-")</f>
        <v>-</v>
      </c>
      <c r="K52" s="161" t="str">
        <f aca="false">IFERROR(VLOOKUP(K$2,Rango_Admin_DailyPred,MATCH($F52,Rango_Admin_DailyPred_Primera,0)+1,0),"-")</f>
        <v>-</v>
      </c>
      <c r="L52" s="161" t="str">
        <f aca="false">IFERROR(VLOOKUP(L$2,Rango_Admin_DailyPred,MATCH($F52,Rango_Admin_DailyPred_Primera,0)+1,0),"-")</f>
        <v>-</v>
      </c>
      <c r="M52" s="161" t="str">
        <f aca="false">IFERROR(VLOOKUP(M$2,Rango_Admin_DailyPred,MATCH($F52,Rango_Admin_DailyPred_Primera,0)+1,0),"-")</f>
        <v>-</v>
      </c>
      <c r="N52" s="161" t="str">
        <f aca="false">IFERROR(VLOOKUP(N$2,Rango_Admin_DailyPred,MATCH($F52,Rango_Admin_DailyPred_Primera,0)+1,0),"-")</f>
        <v>-</v>
      </c>
      <c r="O52" s="161" t="str">
        <f aca="false">IFERROR(VLOOKUP(O$2,Rango_Admin_DailyPred,MATCH($F52,Rango_Admin_DailyPred_Primera,0)+1,0),"-")</f>
        <v>-</v>
      </c>
      <c r="P52" s="161" t="str">
        <f aca="false">IFERROR(VLOOKUP(P$2,Rango_Admin_DailyPred,MATCH($F52,Rango_Admin_DailyPred_Primera,0)+1,0),"-")</f>
        <v>-</v>
      </c>
      <c r="Q52" s="161" t="str">
        <f aca="false">IFERROR(VLOOKUP(Q$2,Rango_Admin_DailyPred,MATCH($F52,Rango_Admin_DailyPred_Primera,0)+1,0),"-")</f>
        <v>-</v>
      </c>
      <c r="R52" s="161" t="str">
        <f aca="false">IFERROR(VLOOKUP(R$2,Rango_Admin_DailyPred,MATCH($F52,Rango_Admin_DailyPred_Primera,0)+1,0),"-")</f>
        <v>-</v>
      </c>
      <c r="S52" s="161" t="str">
        <f aca="false">IFERROR(VLOOKUP(S$2,Rango_Admin_DailyPred,MATCH($F52,Rango_Admin_DailyPred_Primera,0)+1,0),"-")</f>
        <v>-</v>
      </c>
      <c r="T52" s="161" t="str">
        <f aca="false">IFERROR(VLOOKUP(T$2,Rango_Admin_DailyPred,MATCH($F52,Rango_Admin_DailyPred_Primera,0)+1,0),"-")</f>
        <v>-</v>
      </c>
      <c r="U52" s="161" t="str">
        <f aca="false">IFERROR(VLOOKUP(U$2,Rango_Admin_DailyPred,MATCH($F52,Rango_Admin_DailyPred_Primera,0)+1,0),"-")</f>
        <v>-</v>
      </c>
      <c r="V52" s="161" t="str">
        <f aca="false">IFERROR(VLOOKUP(V$2,Rango_Admin_DailyPred,MATCH($F52,Rango_Admin_DailyPred_Primera,0)+1,0),"-")</f>
        <v>-</v>
      </c>
      <c r="W52" s="161" t="str">
        <f aca="false">IFERROR(VLOOKUP(W$2,Rango_Admin_DailyPred,MATCH($F52,Rango_Admin_DailyPred_Primera,0)+1,0),"-")</f>
        <v>-</v>
      </c>
      <c r="X52" s="161" t="str">
        <f aca="false">IFERROR(VLOOKUP(X$2,Rango_Admin_DailyPred,MATCH($F52,Rango_Admin_DailyPred_Primera,0)+1,0),"-")</f>
        <v>-</v>
      </c>
      <c r="Y52" s="161" t="str">
        <f aca="false">IFERROR(VLOOKUP(Y$2,Rango_Admin_DailyPred,MATCH($F52,Rango_Admin_DailyPred_Primera,0)+1,0),"-")</f>
        <v>-</v>
      </c>
      <c r="Z52" s="161" t="str">
        <f aca="false">IFERROR(VLOOKUP(Z$2,Rango_Admin_DailyPred,MATCH($F52,Rango_Admin_DailyPred_Primera,0)+1,0),"-")</f>
        <v>-</v>
      </c>
      <c r="AA52" s="161" t="str">
        <f aca="false">IFERROR(VLOOKUP(AA$2,Rango_Admin_DailyPred,MATCH($F52,Rango_Admin_DailyPred_Primera,0)+1,0),"-")</f>
        <v>-</v>
      </c>
      <c r="AB52" s="161" t="str">
        <f aca="false">IFERROR(VLOOKUP(AB$2,Rango_Admin_DailyPred,MATCH($F52,Rango_Admin_DailyPred_Primera,0)+1,0),"-")</f>
        <v>-</v>
      </c>
      <c r="AC52" s="161" t="str">
        <f aca="false">IFERROR(VLOOKUP(AC$2,Rango_Admin_DailyPred,MATCH($F52,Rango_Admin_DailyPred_Primera,0)+1,0),"-")</f>
        <v>-</v>
      </c>
      <c r="AD52" s="161" t="str">
        <f aca="false">IFERROR(VLOOKUP(AD$2,Rango_Admin_DailyPred,MATCH($F52,Rango_Admin_DailyPred_Primera,0)+1,0),"-")</f>
        <v>-</v>
      </c>
      <c r="AE52" s="161" t="str">
        <f aca="false">IFERROR(VLOOKUP(AE$2,Rango_Admin_DailyPred,MATCH($F52,Rango_Admin_DailyPred_Primera,0)+1,0),"-")</f>
        <v>-</v>
      </c>
      <c r="AF52" s="161" t="str">
        <f aca="false">IFERROR(VLOOKUP(AF$2,Rango_Admin_DailyPred,MATCH($F52,Rango_Admin_DailyPred_Primera,0)+1,0),"-")</f>
        <v>-</v>
      </c>
      <c r="AG52" s="161" t="str">
        <f aca="false">IFERROR(VLOOKUP(AG$2,Rango_Admin_DailyPred,MATCH($F52,Rango_Admin_DailyPred_Primera,0)+1,0),"-")</f>
        <v>-</v>
      </c>
      <c r="AH52" s="161" t="str">
        <f aca="false">IFERROR(VLOOKUP(AH$2,Rango_Admin_DailyPred,MATCH($F52,Rango_Admin_DailyPred_Primera,0)+1,0),"-")</f>
        <v>-</v>
      </c>
      <c r="AI52" s="161" t="str">
        <f aca="false">IFERROR(VLOOKUP(AI$2,Rango_Admin_DailyPred,MATCH($F52,Rango_Admin_DailyPred_Primera,0)+1,0),"-")</f>
        <v>-</v>
      </c>
      <c r="AJ52" s="161" t="str">
        <f aca="false">IFERROR(VLOOKUP(AJ$2,Rango_Admin_DailyPred,MATCH($F52,Rango_Admin_DailyPred_Primera,0)+1,0),"-")</f>
        <v>-</v>
      </c>
      <c r="AK52" s="161" t="str">
        <f aca="false">IFERROR(VLOOKUP(AK$2,Rango_Admin_DailyPred,MATCH($F52,Rango_Admin_DailyPred_Primera,0)+1,0),"-")</f>
        <v>-</v>
      </c>
      <c r="AL52" s="161" t="str">
        <f aca="false">IFERROR(VLOOKUP(AL$2,Rango_Admin_DailyPred,MATCH($F52,Rango_Admin_DailyPred_Primera,0)+1,0),"-")</f>
        <v>-</v>
      </c>
      <c r="AM52" s="161" t="str">
        <f aca="false">IFERROR(VLOOKUP(AM$2,Rango_Admin_DailyPred,MATCH($F52,Rango_Admin_DailyPred_Primera,0)+1,0),"-")</f>
        <v>-</v>
      </c>
      <c r="AN52" s="243"/>
    </row>
    <row r="53" customFormat="false" ht="15" hidden="false" customHeight="false" outlineLevel="0" collapsed="false">
      <c r="D53" s="462"/>
      <c r="E53" s="479" t="str">
        <f aca="false">IFERROR(HLOOKUP(C53,Rango_Admin_DailyClas,3,FALSE()),"-")</f>
        <v>-</v>
      </c>
      <c r="F53" s="480" t="str">
        <f aca="false">IFERROR(HLOOKUP(C53,Rango_Admin_DailyClas,5,FALSE()),"-")</f>
        <v>-</v>
      </c>
      <c r="G53" s="50" t="str">
        <f aca="false">IFERROR(HLOOKUP(C53,Rango_Admin_DailyClas,4,FALSE()),"-")</f>
        <v>-</v>
      </c>
      <c r="H53" s="161" t="str">
        <f aca="false">IFERROR(VLOOKUP(H$2,Rango_Admin_DailyPred,MATCH($F53,Rango_Admin_DailyPred_Primera,0)+1,0),"-")</f>
        <v>-</v>
      </c>
      <c r="I53" s="161" t="str">
        <f aca="false">IFERROR(VLOOKUP(I$2,Rango_Admin_DailyPred,MATCH($F53,Rango_Admin_DailyPred_Primera,0)+1,0),"-")</f>
        <v>-</v>
      </c>
      <c r="J53" s="161" t="str">
        <f aca="false">IFERROR(VLOOKUP(J$2,Rango_Admin_DailyPred,MATCH($F53,Rango_Admin_DailyPred_Primera,0)+1,0),"-")</f>
        <v>-</v>
      </c>
      <c r="K53" s="161" t="str">
        <f aca="false">IFERROR(VLOOKUP(K$2,Rango_Admin_DailyPred,MATCH($F53,Rango_Admin_DailyPred_Primera,0)+1,0),"-")</f>
        <v>-</v>
      </c>
      <c r="L53" s="161" t="str">
        <f aca="false">IFERROR(VLOOKUP(L$2,Rango_Admin_DailyPred,MATCH($F53,Rango_Admin_DailyPred_Primera,0)+1,0),"-")</f>
        <v>-</v>
      </c>
      <c r="M53" s="161" t="str">
        <f aca="false">IFERROR(VLOOKUP(M$2,Rango_Admin_DailyPred,MATCH($F53,Rango_Admin_DailyPred_Primera,0)+1,0),"-")</f>
        <v>-</v>
      </c>
      <c r="N53" s="161" t="str">
        <f aca="false">IFERROR(VLOOKUP(N$2,Rango_Admin_DailyPred,MATCH($F53,Rango_Admin_DailyPred_Primera,0)+1,0),"-")</f>
        <v>-</v>
      </c>
      <c r="O53" s="161" t="str">
        <f aca="false">IFERROR(VLOOKUP(O$2,Rango_Admin_DailyPred,MATCH($F53,Rango_Admin_DailyPred_Primera,0)+1,0),"-")</f>
        <v>-</v>
      </c>
      <c r="P53" s="161" t="str">
        <f aca="false">IFERROR(VLOOKUP(P$2,Rango_Admin_DailyPred,MATCH($F53,Rango_Admin_DailyPred_Primera,0)+1,0),"-")</f>
        <v>-</v>
      </c>
      <c r="Q53" s="161" t="str">
        <f aca="false">IFERROR(VLOOKUP(Q$2,Rango_Admin_DailyPred,MATCH($F53,Rango_Admin_DailyPred_Primera,0)+1,0),"-")</f>
        <v>-</v>
      </c>
      <c r="R53" s="161" t="str">
        <f aca="false">IFERROR(VLOOKUP(R$2,Rango_Admin_DailyPred,MATCH($F53,Rango_Admin_DailyPred_Primera,0)+1,0),"-")</f>
        <v>-</v>
      </c>
      <c r="S53" s="161" t="str">
        <f aca="false">IFERROR(VLOOKUP(S$2,Rango_Admin_DailyPred,MATCH($F53,Rango_Admin_DailyPred_Primera,0)+1,0),"-")</f>
        <v>-</v>
      </c>
      <c r="T53" s="161" t="str">
        <f aca="false">IFERROR(VLOOKUP(T$2,Rango_Admin_DailyPred,MATCH($F53,Rango_Admin_DailyPred_Primera,0)+1,0),"-")</f>
        <v>-</v>
      </c>
      <c r="U53" s="161" t="str">
        <f aca="false">IFERROR(VLOOKUP(U$2,Rango_Admin_DailyPred,MATCH($F53,Rango_Admin_DailyPred_Primera,0)+1,0),"-")</f>
        <v>-</v>
      </c>
      <c r="V53" s="161" t="str">
        <f aca="false">IFERROR(VLOOKUP(V$2,Rango_Admin_DailyPred,MATCH($F53,Rango_Admin_DailyPred_Primera,0)+1,0),"-")</f>
        <v>-</v>
      </c>
      <c r="W53" s="161" t="str">
        <f aca="false">IFERROR(VLOOKUP(W$2,Rango_Admin_DailyPred,MATCH($F53,Rango_Admin_DailyPred_Primera,0)+1,0),"-")</f>
        <v>-</v>
      </c>
      <c r="X53" s="161" t="str">
        <f aca="false">IFERROR(VLOOKUP(X$2,Rango_Admin_DailyPred,MATCH($F53,Rango_Admin_DailyPred_Primera,0)+1,0),"-")</f>
        <v>-</v>
      </c>
      <c r="Y53" s="161" t="str">
        <f aca="false">IFERROR(VLOOKUP(Y$2,Rango_Admin_DailyPred,MATCH($F53,Rango_Admin_DailyPred_Primera,0)+1,0),"-")</f>
        <v>-</v>
      </c>
      <c r="Z53" s="161" t="str">
        <f aca="false">IFERROR(VLOOKUP(Z$2,Rango_Admin_DailyPred,MATCH($F53,Rango_Admin_DailyPred_Primera,0)+1,0),"-")</f>
        <v>-</v>
      </c>
      <c r="AA53" s="161" t="str">
        <f aca="false">IFERROR(VLOOKUP(AA$2,Rango_Admin_DailyPred,MATCH($F53,Rango_Admin_DailyPred_Primera,0)+1,0),"-")</f>
        <v>-</v>
      </c>
      <c r="AB53" s="161" t="str">
        <f aca="false">IFERROR(VLOOKUP(AB$2,Rango_Admin_DailyPred,MATCH($F53,Rango_Admin_DailyPred_Primera,0)+1,0),"-")</f>
        <v>-</v>
      </c>
      <c r="AC53" s="161" t="str">
        <f aca="false">IFERROR(VLOOKUP(AC$2,Rango_Admin_DailyPred,MATCH($F53,Rango_Admin_DailyPred_Primera,0)+1,0),"-")</f>
        <v>-</v>
      </c>
      <c r="AD53" s="161" t="str">
        <f aca="false">IFERROR(VLOOKUP(AD$2,Rango_Admin_DailyPred,MATCH($F53,Rango_Admin_DailyPred_Primera,0)+1,0),"-")</f>
        <v>-</v>
      </c>
      <c r="AE53" s="161" t="str">
        <f aca="false">IFERROR(VLOOKUP(AE$2,Rango_Admin_DailyPred,MATCH($F53,Rango_Admin_DailyPred_Primera,0)+1,0),"-")</f>
        <v>-</v>
      </c>
      <c r="AF53" s="161" t="str">
        <f aca="false">IFERROR(VLOOKUP(AF$2,Rango_Admin_DailyPred,MATCH($F53,Rango_Admin_DailyPred_Primera,0)+1,0),"-")</f>
        <v>-</v>
      </c>
      <c r="AG53" s="161" t="str">
        <f aca="false">IFERROR(VLOOKUP(AG$2,Rango_Admin_DailyPred,MATCH($F53,Rango_Admin_DailyPred_Primera,0)+1,0),"-")</f>
        <v>-</v>
      </c>
      <c r="AH53" s="161" t="str">
        <f aca="false">IFERROR(VLOOKUP(AH$2,Rango_Admin_DailyPred,MATCH($F53,Rango_Admin_DailyPred_Primera,0)+1,0),"-")</f>
        <v>-</v>
      </c>
      <c r="AI53" s="161" t="str">
        <f aca="false">IFERROR(VLOOKUP(AI$2,Rango_Admin_DailyPred,MATCH($F53,Rango_Admin_DailyPred_Primera,0)+1,0),"-")</f>
        <v>-</v>
      </c>
      <c r="AJ53" s="161" t="str">
        <f aca="false">IFERROR(VLOOKUP(AJ$2,Rango_Admin_DailyPred,MATCH($F53,Rango_Admin_DailyPred_Primera,0)+1,0),"-")</f>
        <v>-</v>
      </c>
      <c r="AK53" s="161" t="str">
        <f aca="false">IFERROR(VLOOKUP(AK$2,Rango_Admin_DailyPred,MATCH($F53,Rango_Admin_DailyPred_Primera,0)+1,0),"-")</f>
        <v>-</v>
      </c>
      <c r="AL53" s="161" t="str">
        <f aca="false">IFERROR(VLOOKUP(AL$2,Rango_Admin_DailyPred,MATCH($F53,Rango_Admin_DailyPred_Primera,0)+1,0),"-")</f>
        <v>-</v>
      </c>
      <c r="AM53" s="161" t="str">
        <f aca="false">IFERROR(VLOOKUP(AM$2,Rango_Admin_DailyPred,MATCH($F53,Rango_Admin_DailyPred_Primera,0)+1,0),"-")</f>
        <v>-</v>
      </c>
      <c r="AN53" s="243"/>
    </row>
    <row r="54" customFormat="false" ht="15" hidden="false" customHeight="false" outlineLevel="0" collapsed="false">
      <c r="D54" s="462"/>
      <c r="E54" s="479" t="str">
        <f aca="false">IFERROR(HLOOKUP(C54,Rango_Admin_DailyClas,3,FALSE()),"-")</f>
        <v>-</v>
      </c>
      <c r="F54" s="480" t="str">
        <f aca="false">IFERROR(HLOOKUP(C54,Rango_Admin_DailyClas,5,FALSE()),"-")</f>
        <v>-</v>
      </c>
      <c r="G54" s="50" t="str">
        <f aca="false">IFERROR(HLOOKUP(C54,Rango_Admin_DailyClas,4,FALSE()),"-")</f>
        <v>-</v>
      </c>
      <c r="H54" s="161" t="str">
        <f aca="false">IFERROR(VLOOKUP(H$2,Rango_Admin_DailyPred,MATCH($F54,Rango_Admin_DailyPred_Primera,0)+1,0),"-")</f>
        <v>-</v>
      </c>
      <c r="I54" s="161" t="str">
        <f aca="false">IFERROR(VLOOKUP(I$2,Rango_Admin_DailyPred,MATCH($F54,Rango_Admin_DailyPred_Primera,0)+1,0),"-")</f>
        <v>-</v>
      </c>
      <c r="J54" s="161" t="str">
        <f aca="false">IFERROR(VLOOKUP(J$2,Rango_Admin_DailyPred,MATCH($F54,Rango_Admin_DailyPred_Primera,0)+1,0),"-")</f>
        <v>-</v>
      </c>
      <c r="K54" s="161" t="str">
        <f aca="false">IFERROR(VLOOKUP(K$2,Rango_Admin_DailyPred,MATCH($F54,Rango_Admin_DailyPred_Primera,0)+1,0),"-")</f>
        <v>-</v>
      </c>
      <c r="L54" s="161" t="str">
        <f aca="false">IFERROR(VLOOKUP(L$2,Rango_Admin_DailyPred,MATCH($F54,Rango_Admin_DailyPred_Primera,0)+1,0),"-")</f>
        <v>-</v>
      </c>
      <c r="M54" s="161" t="str">
        <f aca="false">IFERROR(VLOOKUP(M$2,Rango_Admin_DailyPred,MATCH($F54,Rango_Admin_DailyPred_Primera,0)+1,0),"-")</f>
        <v>-</v>
      </c>
      <c r="N54" s="161" t="str">
        <f aca="false">IFERROR(VLOOKUP(N$2,Rango_Admin_DailyPred,MATCH($F54,Rango_Admin_DailyPred_Primera,0)+1,0),"-")</f>
        <v>-</v>
      </c>
      <c r="O54" s="161" t="str">
        <f aca="false">IFERROR(VLOOKUP(O$2,Rango_Admin_DailyPred,MATCH($F54,Rango_Admin_DailyPred_Primera,0)+1,0),"-")</f>
        <v>-</v>
      </c>
      <c r="P54" s="161" t="str">
        <f aca="false">IFERROR(VLOOKUP(P$2,Rango_Admin_DailyPred,MATCH($F54,Rango_Admin_DailyPred_Primera,0)+1,0),"-")</f>
        <v>-</v>
      </c>
      <c r="Q54" s="161" t="str">
        <f aca="false">IFERROR(VLOOKUP(Q$2,Rango_Admin_DailyPred,MATCH($F54,Rango_Admin_DailyPred_Primera,0)+1,0),"-")</f>
        <v>-</v>
      </c>
      <c r="R54" s="161" t="str">
        <f aca="false">IFERROR(VLOOKUP(R$2,Rango_Admin_DailyPred,MATCH($F54,Rango_Admin_DailyPred_Primera,0)+1,0),"-")</f>
        <v>-</v>
      </c>
      <c r="S54" s="161" t="str">
        <f aca="false">IFERROR(VLOOKUP(S$2,Rango_Admin_DailyPred,MATCH($F54,Rango_Admin_DailyPred_Primera,0)+1,0),"-")</f>
        <v>-</v>
      </c>
      <c r="T54" s="161" t="str">
        <f aca="false">IFERROR(VLOOKUP(T$2,Rango_Admin_DailyPred,MATCH($F54,Rango_Admin_DailyPred_Primera,0)+1,0),"-")</f>
        <v>-</v>
      </c>
      <c r="U54" s="161" t="str">
        <f aca="false">IFERROR(VLOOKUP(U$2,Rango_Admin_DailyPred,MATCH($F54,Rango_Admin_DailyPred_Primera,0)+1,0),"-")</f>
        <v>-</v>
      </c>
      <c r="V54" s="161" t="str">
        <f aca="false">IFERROR(VLOOKUP(V$2,Rango_Admin_DailyPred,MATCH($F54,Rango_Admin_DailyPred_Primera,0)+1,0),"-")</f>
        <v>-</v>
      </c>
      <c r="W54" s="161" t="str">
        <f aca="false">IFERROR(VLOOKUP(W$2,Rango_Admin_DailyPred,MATCH($F54,Rango_Admin_DailyPred_Primera,0)+1,0),"-")</f>
        <v>-</v>
      </c>
      <c r="X54" s="161" t="str">
        <f aca="false">IFERROR(VLOOKUP(X$2,Rango_Admin_DailyPred,MATCH($F54,Rango_Admin_DailyPred_Primera,0)+1,0),"-")</f>
        <v>-</v>
      </c>
      <c r="Y54" s="161" t="str">
        <f aca="false">IFERROR(VLOOKUP(Y$2,Rango_Admin_DailyPred,MATCH($F54,Rango_Admin_DailyPred_Primera,0)+1,0),"-")</f>
        <v>-</v>
      </c>
      <c r="Z54" s="161" t="str">
        <f aca="false">IFERROR(VLOOKUP(Z$2,Rango_Admin_DailyPred,MATCH($F54,Rango_Admin_DailyPred_Primera,0)+1,0),"-")</f>
        <v>-</v>
      </c>
      <c r="AA54" s="161" t="str">
        <f aca="false">IFERROR(VLOOKUP(AA$2,Rango_Admin_DailyPred,MATCH($F54,Rango_Admin_DailyPred_Primera,0)+1,0),"-")</f>
        <v>-</v>
      </c>
      <c r="AB54" s="161" t="str">
        <f aca="false">IFERROR(VLOOKUP(AB$2,Rango_Admin_DailyPred,MATCH($F54,Rango_Admin_DailyPred_Primera,0)+1,0),"-")</f>
        <v>-</v>
      </c>
      <c r="AC54" s="161" t="str">
        <f aca="false">IFERROR(VLOOKUP(AC$2,Rango_Admin_DailyPred,MATCH($F54,Rango_Admin_DailyPred_Primera,0)+1,0),"-")</f>
        <v>-</v>
      </c>
      <c r="AD54" s="161" t="str">
        <f aca="false">IFERROR(VLOOKUP(AD$2,Rango_Admin_DailyPred,MATCH($F54,Rango_Admin_DailyPred_Primera,0)+1,0),"-")</f>
        <v>-</v>
      </c>
      <c r="AE54" s="161" t="str">
        <f aca="false">IFERROR(VLOOKUP(AE$2,Rango_Admin_DailyPred,MATCH($F54,Rango_Admin_DailyPred_Primera,0)+1,0),"-")</f>
        <v>-</v>
      </c>
      <c r="AF54" s="161" t="str">
        <f aca="false">IFERROR(VLOOKUP(AF$2,Rango_Admin_DailyPred,MATCH($F54,Rango_Admin_DailyPred_Primera,0)+1,0),"-")</f>
        <v>-</v>
      </c>
      <c r="AG54" s="161" t="str">
        <f aca="false">IFERROR(VLOOKUP(AG$2,Rango_Admin_DailyPred,MATCH($F54,Rango_Admin_DailyPred_Primera,0)+1,0),"-")</f>
        <v>-</v>
      </c>
      <c r="AH54" s="161" t="str">
        <f aca="false">IFERROR(VLOOKUP(AH$2,Rango_Admin_DailyPred,MATCH($F54,Rango_Admin_DailyPred_Primera,0)+1,0),"-")</f>
        <v>-</v>
      </c>
      <c r="AI54" s="161" t="str">
        <f aca="false">IFERROR(VLOOKUP(AI$2,Rango_Admin_DailyPred,MATCH($F54,Rango_Admin_DailyPred_Primera,0)+1,0),"-")</f>
        <v>-</v>
      </c>
      <c r="AJ54" s="161" t="str">
        <f aca="false">IFERROR(VLOOKUP(AJ$2,Rango_Admin_DailyPred,MATCH($F54,Rango_Admin_DailyPred_Primera,0)+1,0),"-")</f>
        <v>-</v>
      </c>
      <c r="AK54" s="161" t="str">
        <f aca="false">IFERROR(VLOOKUP(AK$2,Rango_Admin_DailyPred,MATCH($F54,Rango_Admin_DailyPred_Primera,0)+1,0),"-")</f>
        <v>-</v>
      </c>
      <c r="AL54" s="161" t="str">
        <f aca="false">IFERROR(VLOOKUP(AL$2,Rango_Admin_DailyPred,MATCH($F54,Rango_Admin_DailyPred_Primera,0)+1,0),"-")</f>
        <v>-</v>
      </c>
      <c r="AM54" s="161" t="str">
        <f aca="false">IFERROR(VLOOKUP(AM$2,Rango_Admin_DailyPred,MATCH($F54,Rango_Admin_DailyPred_Primera,0)+1,0),"-")</f>
        <v>-</v>
      </c>
      <c r="AN54" s="243"/>
    </row>
    <row r="55" customFormat="false" ht="15" hidden="false" customHeight="false" outlineLevel="0" collapsed="false">
      <c r="D55" s="462"/>
      <c r="E55" s="479" t="str">
        <f aca="false">IFERROR(HLOOKUP(C55,Rango_Admin_DailyClas,3,FALSE()),"-")</f>
        <v>-</v>
      </c>
      <c r="F55" s="480" t="str">
        <f aca="false">IFERROR(HLOOKUP(C55,Rango_Admin_DailyClas,5,FALSE()),"-")</f>
        <v>-</v>
      </c>
      <c r="G55" s="50" t="str">
        <f aca="false">IFERROR(HLOOKUP(C55,Rango_Admin_DailyClas,4,FALSE()),"-")</f>
        <v>-</v>
      </c>
      <c r="H55" s="161" t="str">
        <f aca="false">IFERROR(VLOOKUP(H$2,Rango_Admin_DailyPred,MATCH($F55,Rango_Admin_DailyPred_Primera,0)+1,0),"-")</f>
        <v>-</v>
      </c>
      <c r="I55" s="161" t="str">
        <f aca="false">IFERROR(VLOOKUP(I$2,Rango_Admin_DailyPred,MATCH($F55,Rango_Admin_DailyPred_Primera,0)+1,0),"-")</f>
        <v>-</v>
      </c>
      <c r="J55" s="161" t="str">
        <f aca="false">IFERROR(VLOOKUP(J$2,Rango_Admin_DailyPred,MATCH($F55,Rango_Admin_DailyPred_Primera,0)+1,0),"-")</f>
        <v>-</v>
      </c>
      <c r="K55" s="161" t="str">
        <f aca="false">IFERROR(VLOOKUP(K$2,Rango_Admin_DailyPred,MATCH($F55,Rango_Admin_DailyPred_Primera,0)+1,0),"-")</f>
        <v>-</v>
      </c>
      <c r="L55" s="161" t="str">
        <f aca="false">IFERROR(VLOOKUP(L$2,Rango_Admin_DailyPred,MATCH($F55,Rango_Admin_DailyPred_Primera,0)+1,0),"-")</f>
        <v>-</v>
      </c>
      <c r="M55" s="161" t="str">
        <f aca="false">IFERROR(VLOOKUP(M$2,Rango_Admin_DailyPred,MATCH($F55,Rango_Admin_DailyPred_Primera,0)+1,0),"-")</f>
        <v>-</v>
      </c>
      <c r="N55" s="161" t="str">
        <f aca="false">IFERROR(VLOOKUP(N$2,Rango_Admin_DailyPred,MATCH($F55,Rango_Admin_DailyPred_Primera,0)+1,0),"-")</f>
        <v>-</v>
      </c>
      <c r="O55" s="161" t="str">
        <f aca="false">IFERROR(VLOOKUP(O$2,Rango_Admin_DailyPred,MATCH($F55,Rango_Admin_DailyPred_Primera,0)+1,0),"-")</f>
        <v>-</v>
      </c>
      <c r="P55" s="161" t="str">
        <f aca="false">IFERROR(VLOOKUP(P$2,Rango_Admin_DailyPred,MATCH($F55,Rango_Admin_DailyPred_Primera,0)+1,0),"-")</f>
        <v>-</v>
      </c>
      <c r="Q55" s="161" t="str">
        <f aca="false">IFERROR(VLOOKUP(Q$2,Rango_Admin_DailyPred,MATCH($F55,Rango_Admin_DailyPred_Primera,0)+1,0),"-")</f>
        <v>-</v>
      </c>
      <c r="R55" s="161" t="str">
        <f aca="false">IFERROR(VLOOKUP(R$2,Rango_Admin_DailyPred,MATCH($F55,Rango_Admin_DailyPred_Primera,0)+1,0),"-")</f>
        <v>-</v>
      </c>
      <c r="S55" s="161" t="str">
        <f aca="false">IFERROR(VLOOKUP(S$2,Rango_Admin_DailyPred,MATCH($F55,Rango_Admin_DailyPred_Primera,0)+1,0),"-")</f>
        <v>-</v>
      </c>
      <c r="T55" s="161" t="str">
        <f aca="false">IFERROR(VLOOKUP(T$2,Rango_Admin_DailyPred,MATCH($F55,Rango_Admin_DailyPred_Primera,0)+1,0),"-")</f>
        <v>-</v>
      </c>
      <c r="U55" s="161" t="str">
        <f aca="false">IFERROR(VLOOKUP(U$2,Rango_Admin_DailyPred,MATCH($F55,Rango_Admin_DailyPred_Primera,0)+1,0),"-")</f>
        <v>-</v>
      </c>
      <c r="V55" s="161" t="str">
        <f aca="false">IFERROR(VLOOKUP(V$2,Rango_Admin_DailyPred,MATCH($F55,Rango_Admin_DailyPred_Primera,0)+1,0),"-")</f>
        <v>-</v>
      </c>
      <c r="W55" s="161" t="str">
        <f aca="false">IFERROR(VLOOKUP(W$2,Rango_Admin_DailyPred,MATCH($F55,Rango_Admin_DailyPred_Primera,0)+1,0),"-")</f>
        <v>-</v>
      </c>
      <c r="X55" s="161" t="str">
        <f aca="false">IFERROR(VLOOKUP(X$2,Rango_Admin_DailyPred,MATCH($F55,Rango_Admin_DailyPred_Primera,0)+1,0),"-")</f>
        <v>-</v>
      </c>
      <c r="Y55" s="161" t="str">
        <f aca="false">IFERROR(VLOOKUP(Y$2,Rango_Admin_DailyPred,MATCH($F55,Rango_Admin_DailyPred_Primera,0)+1,0),"-")</f>
        <v>-</v>
      </c>
      <c r="Z55" s="161" t="str">
        <f aca="false">IFERROR(VLOOKUP(Z$2,Rango_Admin_DailyPred,MATCH($F55,Rango_Admin_DailyPred_Primera,0)+1,0),"-")</f>
        <v>-</v>
      </c>
      <c r="AA55" s="161" t="str">
        <f aca="false">IFERROR(VLOOKUP(AA$2,Rango_Admin_DailyPred,MATCH($F55,Rango_Admin_DailyPred_Primera,0)+1,0),"-")</f>
        <v>-</v>
      </c>
      <c r="AB55" s="161" t="str">
        <f aca="false">IFERROR(VLOOKUP(AB$2,Rango_Admin_DailyPred,MATCH($F55,Rango_Admin_DailyPred_Primera,0)+1,0),"-")</f>
        <v>-</v>
      </c>
      <c r="AC55" s="161" t="str">
        <f aca="false">IFERROR(VLOOKUP(AC$2,Rango_Admin_DailyPred,MATCH($F55,Rango_Admin_DailyPred_Primera,0)+1,0),"-")</f>
        <v>-</v>
      </c>
      <c r="AD55" s="161" t="str">
        <f aca="false">IFERROR(VLOOKUP(AD$2,Rango_Admin_DailyPred,MATCH($F55,Rango_Admin_DailyPred_Primera,0)+1,0),"-")</f>
        <v>-</v>
      </c>
      <c r="AE55" s="161" t="str">
        <f aca="false">IFERROR(VLOOKUP(AE$2,Rango_Admin_DailyPred,MATCH($F55,Rango_Admin_DailyPred_Primera,0)+1,0),"-")</f>
        <v>-</v>
      </c>
      <c r="AF55" s="161" t="str">
        <f aca="false">IFERROR(VLOOKUP(AF$2,Rango_Admin_DailyPred,MATCH($F55,Rango_Admin_DailyPred_Primera,0)+1,0),"-")</f>
        <v>-</v>
      </c>
      <c r="AG55" s="161" t="str">
        <f aca="false">IFERROR(VLOOKUP(AG$2,Rango_Admin_DailyPred,MATCH($F55,Rango_Admin_DailyPred_Primera,0)+1,0),"-")</f>
        <v>-</v>
      </c>
      <c r="AH55" s="161" t="str">
        <f aca="false">IFERROR(VLOOKUP(AH$2,Rango_Admin_DailyPred,MATCH($F55,Rango_Admin_DailyPred_Primera,0)+1,0),"-")</f>
        <v>-</v>
      </c>
      <c r="AI55" s="161" t="str">
        <f aca="false">IFERROR(VLOOKUP(AI$2,Rango_Admin_DailyPred,MATCH($F55,Rango_Admin_DailyPred_Primera,0)+1,0),"-")</f>
        <v>-</v>
      </c>
      <c r="AJ55" s="161" t="str">
        <f aca="false">IFERROR(VLOOKUP(AJ$2,Rango_Admin_DailyPred,MATCH($F55,Rango_Admin_DailyPred_Primera,0)+1,0),"-")</f>
        <v>-</v>
      </c>
      <c r="AK55" s="161" t="str">
        <f aca="false">IFERROR(VLOOKUP(AK$2,Rango_Admin_DailyPred,MATCH($F55,Rango_Admin_DailyPred_Primera,0)+1,0),"-")</f>
        <v>-</v>
      </c>
      <c r="AL55" s="161" t="str">
        <f aca="false">IFERROR(VLOOKUP(AL$2,Rango_Admin_DailyPred,MATCH($F55,Rango_Admin_DailyPred_Primera,0)+1,0),"-")</f>
        <v>-</v>
      </c>
      <c r="AM55" s="161" t="str">
        <f aca="false">IFERROR(VLOOKUP(AM$2,Rango_Admin_DailyPred,MATCH($F55,Rango_Admin_DailyPred_Primera,0)+1,0),"-")</f>
        <v>-</v>
      </c>
      <c r="AN55" s="243"/>
    </row>
    <row r="56" customFormat="false" ht="15" hidden="false" customHeight="false" outlineLevel="0" collapsed="false">
      <c r="D56" s="462"/>
      <c r="E56" s="479" t="str">
        <f aca="false">IFERROR(HLOOKUP(C56,Rango_Admin_DailyClas,3,FALSE()),"-")</f>
        <v>-</v>
      </c>
      <c r="F56" s="480" t="str">
        <f aca="false">IFERROR(HLOOKUP(C56,Rango_Admin_DailyClas,5,FALSE()),"-")</f>
        <v>-</v>
      </c>
      <c r="G56" s="50" t="str">
        <f aca="false">IFERROR(HLOOKUP(C56,Rango_Admin_DailyClas,4,FALSE()),"-")</f>
        <v>-</v>
      </c>
      <c r="H56" s="161" t="str">
        <f aca="false">IFERROR(VLOOKUP(H$2,Rango_Admin_DailyPred,MATCH($F56,Rango_Admin_DailyPred_Primera,0)+1,0),"-")</f>
        <v>-</v>
      </c>
      <c r="I56" s="161" t="str">
        <f aca="false">IFERROR(VLOOKUP(I$2,Rango_Admin_DailyPred,MATCH($F56,Rango_Admin_DailyPred_Primera,0)+1,0),"-")</f>
        <v>-</v>
      </c>
      <c r="J56" s="161" t="str">
        <f aca="false">IFERROR(VLOOKUP(J$2,Rango_Admin_DailyPred,MATCH($F56,Rango_Admin_DailyPred_Primera,0)+1,0),"-")</f>
        <v>-</v>
      </c>
      <c r="K56" s="161" t="str">
        <f aca="false">IFERROR(VLOOKUP(K$2,Rango_Admin_DailyPred,MATCH($F56,Rango_Admin_DailyPred_Primera,0)+1,0),"-")</f>
        <v>-</v>
      </c>
      <c r="L56" s="161" t="str">
        <f aca="false">IFERROR(VLOOKUP(L$2,Rango_Admin_DailyPred,MATCH($F56,Rango_Admin_DailyPred_Primera,0)+1,0),"-")</f>
        <v>-</v>
      </c>
      <c r="M56" s="161" t="str">
        <f aca="false">IFERROR(VLOOKUP(M$2,Rango_Admin_DailyPred,MATCH($F56,Rango_Admin_DailyPred_Primera,0)+1,0),"-")</f>
        <v>-</v>
      </c>
      <c r="N56" s="161" t="str">
        <f aca="false">IFERROR(VLOOKUP(N$2,Rango_Admin_DailyPred,MATCH($F56,Rango_Admin_DailyPred_Primera,0)+1,0),"-")</f>
        <v>-</v>
      </c>
      <c r="O56" s="161" t="str">
        <f aca="false">IFERROR(VLOOKUP(O$2,Rango_Admin_DailyPred,MATCH($F56,Rango_Admin_DailyPred_Primera,0)+1,0),"-")</f>
        <v>-</v>
      </c>
      <c r="P56" s="161" t="str">
        <f aca="false">IFERROR(VLOOKUP(P$2,Rango_Admin_DailyPred,MATCH($F56,Rango_Admin_DailyPred_Primera,0)+1,0),"-")</f>
        <v>-</v>
      </c>
      <c r="Q56" s="161" t="str">
        <f aca="false">IFERROR(VLOOKUP(Q$2,Rango_Admin_DailyPred,MATCH($F56,Rango_Admin_DailyPred_Primera,0)+1,0),"-")</f>
        <v>-</v>
      </c>
      <c r="R56" s="161" t="str">
        <f aca="false">IFERROR(VLOOKUP(R$2,Rango_Admin_DailyPred,MATCH($F56,Rango_Admin_DailyPred_Primera,0)+1,0),"-")</f>
        <v>-</v>
      </c>
      <c r="S56" s="161" t="str">
        <f aca="false">IFERROR(VLOOKUP(S$2,Rango_Admin_DailyPred,MATCH($F56,Rango_Admin_DailyPred_Primera,0)+1,0),"-")</f>
        <v>-</v>
      </c>
      <c r="T56" s="161" t="str">
        <f aca="false">IFERROR(VLOOKUP(T$2,Rango_Admin_DailyPred,MATCH($F56,Rango_Admin_DailyPred_Primera,0)+1,0),"-")</f>
        <v>-</v>
      </c>
      <c r="U56" s="161" t="str">
        <f aca="false">IFERROR(VLOOKUP(U$2,Rango_Admin_DailyPred,MATCH($F56,Rango_Admin_DailyPred_Primera,0)+1,0),"-")</f>
        <v>-</v>
      </c>
      <c r="V56" s="161" t="str">
        <f aca="false">IFERROR(VLOOKUP(V$2,Rango_Admin_DailyPred,MATCH($F56,Rango_Admin_DailyPred_Primera,0)+1,0),"-")</f>
        <v>-</v>
      </c>
      <c r="W56" s="161" t="str">
        <f aca="false">IFERROR(VLOOKUP(W$2,Rango_Admin_DailyPred,MATCH($F56,Rango_Admin_DailyPred_Primera,0)+1,0),"-")</f>
        <v>-</v>
      </c>
      <c r="X56" s="161" t="str">
        <f aca="false">IFERROR(VLOOKUP(X$2,Rango_Admin_DailyPred,MATCH($F56,Rango_Admin_DailyPred_Primera,0)+1,0),"-")</f>
        <v>-</v>
      </c>
      <c r="Y56" s="161" t="str">
        <f aca="false">IFERROR(VLOOKUP(Y$2,Rango_Admin_DailyPred,MATCH($F56,Rango_Admin_DailyPred_Primera,0)+1,0),"-")</f>
        <v>-</v>
      </c>
      <c r="Z56" s="161" t="str">
        <f aca="false">IFERROR(VLOOKUP(Z$2,Rango_Admin_DailyPred,MATCH($F56,Rango_Admin_DailyPred_Primera,0)+1,0),"-")</f>
        <v>-</v>
      </c>
      <c r="AA56" s="161" t="str">
        <f aca="false">IFERROR(VLOOKUP(AA$2,Rango_Admin_DailyPred,MATCH($F56,Rango_Admin_DailyPred_Primera,0)+1,0),"-")</f>
        <v>-</v>
      </c>
      <c r="AB56" s="161" t="str">
        <f aca="false">IFERROR(VLOOKUP(AB$2,Rango_Admin_DailyPred,MATCH($F56,Rango_Admin_DailyPred_Primera,0)+1,0),"-")</f>
        <v>-</v>
      </c>
      <c r="AC56" s="161" t="str">
        <f aca="false">IFERROR(VLOOKUP(AC$2,Rango_Admin_DailyPred,MATCH($F56,Rango_Admin_DailyPred_Primera,0)+1,0),"-")</f>
        <v>-</v>
      </c>
      <c r="AD56" s="161" t="str">
        <f aca="false">IFERROR(VLOOKUP(AD$2,Rango_Admin_DailyPred,MATCH($F56,Rango_Admin_DailyPred_Primera,0)+1,0),"-")</f>
        <v>-</v>
      </c>
      <c r="AE56" s="161" t="str">
        <f aca="false">IFERROR(VLOOKUP(AE$2,Rango_Admin_DailyPred,MATCH($F56,Rango_Admin_DailyPred_Primera,0)+1,0),"-")</f>
        <v>-</v>
      </c>
      <c r="AF56" s="161" t="str">
        <f aca="false">IFERROR(VLOOKUP(AF$2,Rango_Admin_DailyPred,MATCH($F56,Rango_Admin_DailyPred_Primera,0)+1,0),"-")</f>
        <v>-</v>
      </c>
      <c r="AG56" s="161" t="str">
        <f aca="false">IFERROR(VLOOKUP(AG$2,Rango_Admin_DailyPred,MATCH($F56,Rango_Admin_DailyPred_Primera,0)+1,0),"-")</f>
        <v>-</v>
      </c>
      <c r="AH56" s="161" t="str">
        <f aca="false">IFERROR(VLOOKUP(AH$2,Rango_Admin_DailyPred,MATCH($F56,Rango_Admin_DailyPred_Primera,0)+1,0),"-")</f>
        <v>-</v>
      </c>
      <c r="AI56" s="161" t="str">
        <f aca="false">IFERROR(VLOOKUP(AI$2,Rango_Admin_DailyPred,MATCH($F56,Rango_Admin_DailyPred_Primera,0)+1,0),"-")</f>
        <v>-</v>
      </c>
      <c r="AJ56" s="161" t="str">
        <f aca="false">IFERROR(VLOOKUP(AJ$2,Rango_Admin_DailyPred,MATCH($F56,Rango_Admin_DailyPred_Primera,0)+1,0),"-")</f>
        <v>-</v>
      </c>
      <c r="AK56" s="161" t="str">
        <f aca="false">IFERROR(VLOOKUP(AK$2,Rango_Admin_DailyPred,MATCH($F56,Rango_Admin_DailyPred_Primera,0)+1,0),"-")</f>
        <v>-</v>
      </c>
      <c r="AL56" s="161" t="str">
        <f aca="false">IFERROR(VLOOKUP(AL$2,Rango_Admin_DailyPred,MATCH($F56,Rango_Admin_DailyPred_Primera,0)+1,0),"-")</f>
        <v>-</v>
      </c>
      <c r="AM56" s="161" t="str">
        <f aca="false">IFERROR(VLOOKUP(AM$2,Rango_Admin_DailyPred,MATCH($F56,Rango_Admin_DailyPred_Primera,0)+1,0),"-")</f>
        <v>-</v>
      </c>
      <c r="AN56" s="243"/>
    </row>
    <row r="57" customFormat="false" ht="15" hidden="false" customHeight="false" outlineLevel="0" collapsed="false">
      <c r="D57" s="462"/>
      <c r="E57" s="479" t="str">
        <f aca="false">IFERROR(HLOOKUP(C57,Rango_Admin_DailyClas,3,FALSE()),"-")</f>
        <v>-</v>
      </c>
      <c r="F57" s="480" t="str">
        <f aca="false">IFERROR(HLOOKUP(C57,Rango_Admin_DailyClas,5,FALSE()),"-")</f>
        <v>-</v>
      </c>
      <c r="G57" s="50" t="str">
        <f aca="false">IFERROR(HLOOKUP(C57,Rango_Admin_DailyClas,4,FALSE()),"-")</f>
        <v>-</v>
      </c>
      <c r="H57" s="161" t="str">
        <f aca="false">IFERROR(VLOOKUP(H$2,Rango_Admin_DailyPred,MATCH($F57,Rango_Admin_DailyPred_Primera,0)+1,0),"-")</f>
        <v>-</v>
      </c>
      <c r="I57" s="161" t="str">
        <f aca="false">IFERROR(VLOOKUP(I$2,Rango_Admin_DailyPred,MATCH($F57,Rango_Admin_DailyPred_Primera,0)+1,0),"-")</f>
        <v>-</v>
      </c>
      <c r="J57" s="161" t="str">
        <f aca="false">IFERROR(VLOOKUP(J$2,Rango_Admin_DailyPred,MATCH($F57,Rango_Admin_DailyPred_Primera,0)+1,0),"-")</f>
        <v>-</v>
      </c>
      <c r="K57" s="161" t="str">
        <f aca="false">IFERROR(VLOOKUP(K$2,Rango_Admin_DailyPred,MATCH($F57,Rango_Admin_DailyPred_Primera,0)+1,0),"-")</f>
        <v>-</v>
      </c>
      <c r="L57" s="161" t="str">
        <f aca="false">IFERROR(VLOOKUP(L$2,Rango_Admin_DailyPred,MATCH($F57,Rango_Admin_DailyPred_Primera,0)+1,0),"-")</f>
        <v>-</v>
      </c>
      <c r="M57" s="161" t="str">
        <f aca="false">IFERROR(VLOOKUP(M$2,Rango_Admin_DailyPred,MATCH($F57,Rango_Admin_DailyPred_Primera,0)+1,0),"-")</f>
        <v>-</v>
      </c>
      <c r="N57" s="161" t="str">
        <f aca="false">IFERROR(VLOOKUP(N$2,Rango_Admin_DailyPred,MATCH($F57,Rango_Admin_DailyPred_Primera,0)+1,0),"-")</f>
        <v>-</v>
      </c>
      <c r="O57" s="161" t="str">
        <f aca="false">IFERROR(VLOOKUP(O$2,Rango_Admin_DailyPred,MATCH($F57,Rango_Admin_DailyPred_Primera,0)+1,0),"-")</f>
        <v>-</v>
      </c>
      <c r="P57" s="161" t="str">
        <f aca="false">IFERROR(VLOOKUP(P$2,Rango_Admin_DailyPred,MATCH($F57,Rango_Admin_DailyPred_Primera,0)+1,0),"-")</f>
        <v>-</v>
      </c>
      <c r="Q57" s="161" t="str">
        <f aca="false">IFERROR(VLOOKUP(Q$2,Rango_Admin_DailyPred,MATCH($F57,Rango_Admin_DailyPred_Primera,0)+1,0),"-")</f>
        <v>-</v>
      </c>
      <c r="R57" s="161" t="str">
        <f aca="false">IFERROR(VLOOKUP(R$2,Rango_Admin_DailyPred,MATCH($F57,Rango_Admin_DailyPred_Primera,0)+1,0),"-")</f>
        <v>-</v>
      </c>
      <c r="S57" s="161" t="str">
        <f aca="false">IFERROR(VLOOKUP(S$2,Rango_Admin_DailyPred,MATCH($F57,Rango_Admin_DailyPred_Primera,0)+1,0),"-")</f>
        <v>-</v>
      </c>
      <c r="T57" s="161" t="str">
        <f aca="false">IFERROR(VLOOKUP(T$2,Rango_Admin_DailyPred,MATCH($F57,Rango_Admin_DailyPred_Primera,0)+1,0),"-")</f>
        <v>-</v>
      </c>
      <c r="U57" s="161" t="str">
        <f aca="false">IFERROR(VLOOKUP(U$2,Rango_Admin_DailyPred,MATCH($F57,Rango_Admin_DailyPred_Primera,0)+1,0),"-")</f>
        <v>-</v>
      </c>
      <c r="V57" s="161" t="str">
        <f aca="false">IFERROR(VLOOKUP(V$2,Rango_Admin_DailyPred,MATCH($F57,Rango_Admin_DailyPred_Primera,0)+1,0),"-")</f>
        <v>-</v>
      </c>
      <c r="W57" s="161" t="str">
        <f aca="false">IFERROR(VLOOKUP(W$2,Rango_Admin_DailyPred,MATCH($F57,Rango_Admin_DailyPred_Primera,0)+1,0),"-")</f>
        <v>-</v>
      </c>
      <c r="X57" s="161" t="str">
        <f aca="false">IFERROR(VLOOKUP(X$2,Rango_Admin_DailyPred,MATCH($F57,Rango_Admin_DailyPred_Primera,0)+1,0),"-")</f>
        <v>-</v>
      </c>
      <c r="Y57" s="161" t="str">
        <f aca="false">IFERROR(VLOOKUP(Y$2,Rango_Admin_DailyPred,MATCH($F57,Rango_Admin_DailyPred_Primera,0)+1,0),"-")</f>
        <v>-</v>
      </c>
      <c r="Z57" s="161" t="str">
        <f aca="false">IFERROR(VLOOKUP(Z$2,Rango_Admin_DailyPred,MATCH($F57,Rango_Admin_DailyPred_Primera,0)+1,0),"-")</f>
        <v>-</v>
      </c>
      <c r="AA57" s="161" t="str">
        <f aca="false">IFERROR(VLOOKUP(AA$2,Rango_Admin_DailyPred,MATCH($F57,Rango_Admin_DailyPred_Primera,0)+1,0),"-")</f>
        <v>-</v>
      </c>
      <c r="AB57" s="161" t="str">
        <f aca="false">IFERROR(VLOOKUP(AB$2,Rango_Admin_DailyPred,MATCH($F57,Rango_Admin_DailyPred_Primera,0)+1,0),"-")</f>
        <v>-</v>
      </c>
      <c r="AC57" s="161" t="str">
        <f aca="false">IFERROR(VLOOKUP(AC$2,Rango_Admin_DailyPred,MATCH($F57,Rango_Admin_DailyPred_Primera,0)+1,0),"-")</f>
        <v>-</v>
      </c>
      <c r="AD57" s="161" t="str">
        <f aca="false">IFERROR(VLOOKUP(AD$2,Rango_Admin_DailyPred,MATCH($F57,Rango_Admin_DailyPred_Primera,0)+1,0),"-")</f>
        <v>-</v>
      </c>
      <c r="AE57" s="161" t="str">
        <f aca="false">IFERROR(VLOOKUP(AE$2,Rango_Admin_DailyPred,MATCH($F57,Rango_Admin_DailyPred_Primera,0)+1,0),"-")</f>
        <v>-</v>
      </c>
      <c r="AF57" s="161" t="str">
        <f aca="false">IFERROR(VLOOKUP(AF$2,Rango_Admin_DailyPred,MATCH($F57,Rango_Admin_DailyPred_Primera,0)+1,0),"-")</f>
        <v>-</v>
      </c>
      <c r="AG57" s="161" t="str">
        <f aca="false">IFERROR(VLOOKUP(AG$2,Rango_Admin_DailyPred,MATCH($F57,Rango_Admin_DailyPred_Primera,0)+1,0),"-")</f>
        <v>-</v>
      </c>
      <c r="AH57" s="161" t="str">
        <f aca="false">IFERROR(VLOOKUP(AH$2,Rango_Admin_DailyPred,MATCH($F57,Rango_Admin_DailyPred_Primera,0)+1,0),"-")</f>
        <v>-</v>
      </c>
      <c r="AI57" s="161" t="str">
        <f aca="false">IFERROR(VLOOKUP(AI$2,Rango_Admin_DailyPred,MATCH($F57,Rango_Admin_DailyPred_Primera,0)+1,0),"-")</f>
        <v>-</v>
      </c>
      <c r="AJ57" s="161" t="str">
        <f aca="false">IFERROR(VLOOKUP(AJ$2,Rango_Admin_DailyPred,MATCH($F57,Rango_Admin_DailyPred_Primera,0)+1,0),"-")</f>
        <v>-</v>
      </c>
      <c r="AK57" s="161" t="str">
        <f aca="false">IFERROR(VLOOKUP(AK$2,Rango_Admin_DailyPred,MATCH($F57,Rango_Admin_DailyPred_Primera,0)+1,0),"-")</f>
        <v>-</v>
      </c>
      <c r="AL57" s="161" t="str">
        <f aca="false">IFERROR(VLOOKUP(AL$2,Rango_Admin_DailyPred,MATCH($F57,Rango_Admin_DailyPred_Primera,0)+1,0),"-")</f>
        <v>-</v>
      </c>
      <c r="AM57" s="161" t="str">
        <f aca="false">IFERROR(VLOOKUP(AM$2,Rango_Admin_DailyPred,MATCH($F57,Rango_Admin_DailyPred_Primera,0)+1,0),"-")</f>
        <v>-</v>
      </c>
      <c r="AN57" s="243"/>
    </row>
    <row r="58" customFormat="false" ht="15" hidden="false" customHeight="false" outlineLevel="0" collapsed="false">
      <c r="D58" s="462"/>
      <c r="E58" s="479" t="str">
        <f aca="false">IFERROR(HLOOKUP(C58,Rango_Admin_DailyClas,3,FALSE()),"-")</f>
        <v>-</v>
      </c>
      <c r="F58" s="480" t="str">
        <f aca="false">IFERROR(HLOOKUP(C58,Rango_Admin_DailyClas,5,FALSE()),"-")</f>
        <v>-</v>
      </c>
      <c r="G58" s="50" t="str">
        <f aca="false">IFERROR(HLOOKUP(C58,Rango_Admin_DailyClas,4,FALSE()),"-")</f>
        <v>-</v>
      </c>
      <c r="H58" s="161" t="str">
        <f aca="false">IFERROR(VLOOKUP(H$2,Rango_Admin_DailyPred,MATCH($F58,Rango_Admin_DailyPred_Primera,0)+1,0),"-")</f>
        <v>-</v>
      </c>
      <c r="I58" s="161" t="str">
        <f aca="false">IFERROR(VLOOKUP(I$2,Rango_Admin_DailyPred,MATCH($F58,Rango_Admin_DailyPred_Primera,0)+1,0),"-")</f>
        <v>-</v>
      </c>
      <c r="J58" s="161" t="str">
        <f aca="false">IFERROR(VLOOKUP(J$2,Rango_Admin_DailyPred,MATCH($F58,Rango_Admin_DailyPred_Primera,0)+1,0),"-")</f>
        <v>-</v>
      </c>
      <c r="K58" s="161" t="str">
        <f aca="false">IFERROR(VLOOKUP(K$2,Rango_Admin_DailyPred,MATCH($F58,Rango_Admin_DailyPred_Primera,0)+1,0),"-")</f>
        <v>-</v>
      </c>
      <c r="L58" s="161" t="str">
        <f aca="false">IFERROR(VLOOKUP(L$2,Rango_Admin_DailyPred,MATCH($F58,Rango_Admin_DailyPred_Primera,0)+1,0),"-")</f>
        <v>-</v>
      </c>
      <c r="M58" s="161" t="str">
        <f aca="false">IFERROR(VLOOKUP(M$2,Rango_Admin_DailyPred,MATCH($F58,Rango_Admin_DailyPred_Primera,0)+1,0),"-")</f>
        <v>-</v>
      </c>
      <c r="N58" s="161" t="str">
        <f aca="false">IFERROR(VLOOKUP(N$2,Rango_Admin_DailyPred,MATCH($F58,Rango_Admin_DailyPred_Primera,0)+1,0),"-")</f>
        <v>-</v>
      </c>
      <c r="O58" s="161" t="str">
        <f aca="false">IFERROR(VLOOKUP(O$2,Rango_Admin_DailyPred,MATCH($F58,Rango_Admin_DailyPred_Primera,0)+1,0),"-")</f>
        <v>-</v>
      </c>
      <c r="P58" s="161" t="str">
        <f aca="false">IFERROR(VLOOKUP(P$2,Rango_Admin_DailyPred,MATCH($F58,Rango_Admin_DailyPred_Primera,0)+1,0),"-")</f>
        <v>-</v>
      </c>
      <c r="Q58" s="161" t="str">
        <f aca="false">IFERROR(VLOOKUP(Q$2,Rango_Admin_DailyPred,MATCH($F58,Rango_Admin_DailyPred_Primera,0)+1,0),"-")</f>
        <v>-</v>
      </c>
      <c r="R58" s="161" t="str">
        <f aca="false">IFERROR(VLOOKUP(R$2,Rango_Admin_DailyPred,MATCH($F58,Rango_Admin_DailyPred_Primera,0)+1,0),"-")</f>
        <v>-</v>
      </c>
      <c r="S58" s="161" t="str">
        <f aca="false">IFERROR(VLOOKUP(S$2,Rango_Admin_DailyPred,MATCH($F58,Rango_Admin_DailyPred_Primera,0)+1,0),"-")</f>
        <v>-</v>
      </c>
      <c r="T58" s="161" t="str">
        <f aca="false">IFERROR(VLOOKUP(T$2,Rango_Admin_DailyPred,MATCH($F58,Rango_Admin_DailyPred_Primera,0)+1,0),"-")</f>
        <v>-</v>
      </c>
      <c r="U58" s="161" t="str">
        <f aca="false">IFERROR(VLOOKUP(U$2,Rango_Admin_DailyPred,MATCH($F58,Rango_Admin_DailyPred_Primera,0)+1,0),"-")</f>
        <v>-</v>
      </c>
      <c r="V58" s="161" t="str">
        <f aca="false">IFERROR(VLOOKUP(V$2,Rango_Admin_DailyPred,MATCH($F58,Rango_Admin_DailyPred_Primera,0)+1,0),"-")</f>
        <v>-</v>
      </c>
      <c r="W58" s="161" t="str">
        <f aca="false">IFERROR(VLOOKUP(W$2,Rango_Admin_DailyPred,MATCH($F58,Rango_Admin_DailyPred_Primera,0)+1,0),"-")</f>
        <v>-</v>
      </c>
      <c r="X58" s="161" t="str">
        <f aca="false">IFERROR(VLOOKUP(X$2,Rango_Admin_DailyPred,MATCH($F58,Rango_Admin_DailyPred_Primera,0)+1,0),"-")</f>
        <v>-</v>
      </c>
      <c r="Y58" s="161" t="str">
        <f aca="false">IFERROR(VLOOKUP(Y$2,Rango_Admin_DailyPred,MATCH($F58,Rango_Admin_DailyPred_Primera,0)+1,0),"-")</f>
        <v>-</v>
      </c>
      <c r="Z58" s="161" t="str">
        <f aca="false">IFERROR(VLOOKUP(Z$2,Rango_Admin_DailyPred,MATCH($F58,Rango_Admin_DailyPred_Primera,0)+1,0),"-")</f>
        <v>-</v>
      </c>
      <c r="AA58" s="161" t="str">
        <f aca="false">IFERROR(VLOOKUP(AA$2,Rango_Admin_DailyPred,MATCH($F58,Rango_Admin_DailyPred_Primera,0)+1,0),"-")</f>
        <v>-</v>
      </c>
      <c r="AB58" s="161" t="str">
        <f aca="false">IFERROR(VLOOKUP(AB$2,Rango_Admin_DailyPred,MATCH($F58,Rango_Admin_DailyPred_Primera,0)+1,0),"-")</f>
        <v>-</v>
      </c>
      <c r="AC58" s="161" t="str">
        <f aca="false">IFERROR(VLOOKUP(AC$2,Rango_Admin_DailyPred,MATCH($F58,Rango_Admin_DailyPred_Primera,0)+1,0),"-")</f>
        <v>-</v>
      </c>
      <c r="AD58" s="161" t="str">
        <f aca="false">IFERROR(VLOOKUP(AD$2,Rango_Admin_DailyPred,MATCH($F58,Rango_Admin_DailyPred_Primera,0)+1,0),"-")</f>
        <v>-</v>
      </c>
      <c r="AE58" s="161" t="str">
        <f aca="false">IFERROR(VLOOKUP(AE$2,Rango_Admin_DailyPred,MATCH($F58,Rango_Admin_DailyPred_Primera,0)+1,0),"-")</f>
        <v>-</v>
      </c>
      <c r="AF58" s="161" t="str">
        <f aca="false">IFERROR(VLOOKUP(AF$2,Rango_Admin_DailyPred,MATCH($F58,Rango_Admin_DailyPred_Primera,0)+1,0),"-")</f>
        <v>-</v>
      </c>
      <c r="AG58" s="161" t="str">
        <f aca="false">IFERROR(VLOOKUP(AG$2,Rango_Admin_DailyPred,MATCH($F58,Rango_Admin_DailyPred_Primera,0)+1,0),"-")</f>
        <v>-</v>
      </c>
      <c r="AH58" s="161" t="str">
        <f aca="false">IFERROR(VLOOKUP(AH$2,Rango_Admin_DailyPred,MATCH($F58,Rango_Admin_DailyPred_Primera,0)+1,0),"-")</f>
        <v>-</v>
      </c>
      <c r="AI58" s="161" t="str">
        <f aca="false">IFERROR(VLOOKUP(AI$2,Rango_Admin_DailyPred,MATCH($F58,Rango_Admin_DailyPred_Primera,0)+1,0),"-")</f>
        <v>-</v>
      </c>
      <c r="AJ58" s="161" t="str">
        <f aca="false">IFERROR(VLOOKUP(AJ$2,Rango_Admin_DailyPred,MATCH($F58,Rango_Admin_DailyPred_Primera,0)+1,0),"-")</f>
        <v>-</v>
      </c>
      <c r="AK58" s="161" t="str">
        <f aca="false">IFERROR(VLOOKUP(AK$2,Rango_Admin_DailyPred,MATCH($F58,Rango_Admin_DailyPred_Primera,0)+1,0),"-")</f>
        <v>-</v>
      </c>
      <c r="AL58" s="161" t="str">
        <f aca="false">IFERROR(VLOOKUP(AL$2,Rango_Admin_DailyPred,MATCH($F58,Rango_Admin_DailyPred_Primera,0)+1,0),"-")</f>
        <v>-</v>
      </c>
      <c r="AM58" s="161" t="str">
        <f aca="false">IFERROR(VLOOKUP(AM$2,Rango_Admin_DailyPred,MATCH($F58,Rango_Admin_DailyPred_Primera,0)+1,0),"-")</f>
        <v>-</v>
      </c>
      <c r="AN58" s="243"/>
    </row>
    <row r="59" customFormat="false" ht="15" hidden="false" customHeight="false" outlineLevel="0" collapsed="false">
      <c r="D59" s="462"/>
      <c r="E59" s="479" t="str">
        <f aca="false">IFERROR(HLOOKUP(C59,Rango_Admin_DailyClas,3,FALSE()),"-")</f>
        <v>-</v>
      </c>
      <c r="F59" s="480" t="str">
        <f aca="false">IFERROR(HLOOKUP(C59,Rango_Admin_DailyClas,5,FALSE()),"-")</f>
        <v>-</v>
      </c>
      <c r="G59" s="50" t="str">
        <f aca="false">IFERROR(HLOOKUP(C59,Rango_Admin_DailyClas,4,FALSE()),"-")</f>
        <v>-</v>
      </c>
      <c r="H59" s="161" t="str">
        <f aca="false">IFERROR(VLOOKUP(H$2,Rango_Admin_DailyPred,MATCH($F59,Rango_Admin_DailyPred_Primera,0)+1,0),"-")</f>
        <v>-</v>
      </c>
      <c r="I59" s="161" t="str">
        <f aca="false">IFERROR(VLOOKUP(I$2,Rango_Admin_DailyPred,MATCH($F59,Rango_Admin_DailyPred_Primera,0)+1,0),"-")</f>
        <v>-</v>
      </c>
      <c r="J59" s="161" t="str">
        <f aca="false">IFERROR(VLOOKUP(J$2,Rango_Admin_DailyPred,MATCH($F59,Rango_Admin_DailyPred_Primera,0)+1,0),"-")</f>
        <v>-</v>
      </c>
      <c r="K59" s="161" t="str">
        <f aca="false">IFERROR(VLOOKUP(K$2,Rango_Admin_DailyPred,MATCH($F59,Rango_Admin_DailyPred_Primera,0)+1,0),"-")</f>
        <v>-</v>
      </c>
      <c r="L59" s="161" t="str">
        <f aca="false">IFERROR(VLOOKUP(L$2,Rango_Admin_DailyPred,MATCH($F59,Rango_Admin_DailyPred_Primera,0)+1,0),"-")</f>
        <v>-</v>
      </c>
      <c r="M59" s="161" t="str">
        <f aca="false">IFERROR(VLOOKUP(M$2,Rango_Admin_DailyPred,MATCH($F59,Rango_Admin_DailyPred_Primera,0)+1,0),"-")</f>
        <v>-</v>
      </c>
      <c r="N59" s="161" t="str">
        <f aca="false">IFERROR(VLOOKUP(N$2,Rango_Admin_DailyPred,MATCH($F59,Rango_Admin_DailyPred_Primera,0)+1,0),"-")</f>
        <v>-</v>
      </c>
      <c r="O59" s="161" t="str">
        <f aca="false">IFERROR(VLOOKUP(O$2,Rango_Admin_DailyPred,MATCH($F59,Rango_Admin_DailyPred_Primera,0)+1,0),"-")</f>
        <v>-</v>
      </c>
      <c r="P59" s="161" t="str">
        <f aca="false">IFERROR(VLOOKUP(P$2,Rango_Admin_DailyPred,MATCH($F59,Rango_Admin_DailyPred_Primera,0)+1,0),"-")</f>
        <v>-</v>
      </c>
      <c r="Q59" s="161" t="str">
        <f aca="false">IFERROR(VLOOKUP(Q$2,Rango_Admin_DailyPred,MATCH($F59,Rango_Admin_DailyPred_Primera,0)+1,0),"-")</f>
        <v>-</v>
      </c>
      <c r="R59" s="161" t="str">
        <f aca="false">IFERROR(VLOOKUP(R$2,Rango_Admin_DailyPred,MATCH($F59,Rango_Admin_DailyPred_Primera,0)+1,0),"-")</f>
        <v>-</v>
      </c>
      <c r="S59" s="161" t="str">
        <f aca="false">IFERROR(VLOOKUP(S$2,Rango_Admin_DailyPred,MATCH($F59,Rango_Admin_DailyPred_Primera,0)+1,0),"-")</f>
        <v>-</v>
      </c>
      <c r="T59" s="161" t="str">
        <f aca="false">IFERROR(VLOOKUP(T$2,Rango_Admin_DailyPred,MATCH($F59,Rango_Admin_DailyPred_Primera,0)+1,0),"-")</f>
        <v>-</v>
      </c>
      <c r="U59" s="161" t="str">
        <f aca="false">IFERROR(VLOOKUP(U$2,Rango_Admin_DailyPred,MATCH($F59,Rango_Admin_DailyPred_Primera,0)+1,0),"-")</f>
        <v>-</v>
      </c>
      <c r="V59" s="161" t="str">
        <f aca="false">IFERROR(VLOOKUP(V$2,Rango_Admin_DailyPred,MATCH($F59,Rango_Admin_DailyPred_Primera,0)+1,0),"-")</f>
        <v>-</v>
      </c>
      <c r="W59" s="161" t="str">
        <f aca="false">IFERROR(VLOOKUP(W$2,Rango_Admin_DailyPred,MATCH($F59,Rango_Admin_DailyPred_Primera,0)+1,0),"-")</f>
        <v>-</v>
      </c>
      <c r="X59" s="161" t="str">
        <f aca="false">IFERROR(VLOOKUP(X$2,Rango_Admin_DailyPred,MATCH($F59,Rango_Admin_DailyPred_Primera,0)+1,0),"-")</f>
        <v>-</v>
      </c>
      <c r="Y59" s="161" t="str">
        <f aca="false">IFERROR(VLOOKUP(Y$2,Rango_Admin_DailyPred,MATCH($F59,Rango_Admin_DailyPred_Primera,0)+1,0),"-")</f>
        <v>-</v>
      </c>
      <c r="Z59" s="161" t="str">
        <f aca="false">IFERROR(VLOOKUP(Z$2,Rango_Admin_DailyPred,MATCH($F59,Rango_Admin_DailyPred_Primera,0)+1,0),"-")</f>
        <v>-</v>
      </c>
      <c r="AA59" s="161" t="str">
        <f aca="false">IFERROR(VLOOKUP(AA$2,Rango_Admin_DailyPred,MATCH($F59,Rango_Admin_DailyPred_Primera,0)+1,0),"-")</f>
        <v>-</v>
      </c>
      <c r="AB59" s="161" t="str">
        <f aca="false">IFERROR(VLOOKUP(AB$2,Rango_Admin_DailyPred,MATCH($F59,Rango_Admin_DailyPred_Primera,0)+1,0),"-")</f>
        <v>-</v>
      </c>
      <c r="AC59" s="161" t="str">
        <f aca="false">IFERROR(VLOOKUP(AC$2,Rango_Admin_DailyPred,MATCH($F59,Rango_Admin_DailyPred_Primera,0)+1,0),"-")</f>
        <v>-</v>
      </c>
      <c r="AD59" s="161" t="str">
        <f aca="false">IFERROR(VLOOKUP(AD$2,Rango_Admin_DailyPred,MATCH($F59,Rango_Admin_DailyPred_Primera,0)+1,0),"-")</f>
        <v>-</v>
      </c>
      <c r="AE59" s="161" t="str">
        <f aca="false">IFERROR(VLOOKUP(AE$2,Rango_Admin_DailyPred,MATCH($F59,Rango_Admin_DailyPred_Primera,0)+1,0),"-")</f>
        <v>-</v>
      </c>
      <c r="AF59" s="161" t="str">
        <f aca="false">IFERROR(VLOOKUP(AF$2,Rango_Admin_DailyPred,MATCH($F59,Rango_Admin_DailyPred_Primera,0)+1,0),"-")</f>
        <v>-</v>
      </c>
      <c r="AG59" s="161" t="str">
        <f aca="false">IFERROR(VLOOKUP(AG$2,Rango_Admin_DailyPred,MATCH($F59,Rango_Admin_DailyPred_Primera,0)+1,0),"-")</f>
        <v>-</v>
      </c>
      <c r="AH59" s="161" t="str">
        <f aca="false">IFERROR(VLOOKUP(AH$2,Rango_Admin_DailyPred,MATCH($F59,Rango_Admin_DailyPred_Primera,0)+1,0),"-")</f>
        <v>-</v>
      </c>
      <c r="AI59" s="161" t="str">
        <f aca="false">IFERROR(VLOOKUP(AI$2,Rango_Admin_DailyPred,MATCH($F59,Rango_Admin_DailyPred_Primera,0)+1,0),"-")</f>
        <v>-</v>
      </c>
      <c r="AJ59" s="161" t="str">
        <f aca="false">IFERROR(VLOOKUP(AJ$2,Rango_Admin_DailyPred,MATCH($F59,Rango_Admin_DailyPred_Primera,0)+1,0),"-")</f>
        <v>-</v>
      </c>
      <c r="AK59" s="161" t="str">
        <f aca="false">IFERROR(VLOOKUP(AK$2,Rango_Admin_DailyPred,MATCH($F59,Rango_Admin_DailyPred_Primera,0)+1,0),"-")</f>
        <v>-</v>
      </c>
      <c r="AL59" s="161" t="str">
        <f aca="false">IFERROR(VLOOKUP(AL$2,Rango_Admin_DailyPred,MATCH($F59,Rango_Admin_DailyPred_Primera,0)+1,0),"-")</f>
        <v>-</v>
      </c>
      <c r="AM59" s="161" t="str">
        <f aca="false">IFERROR(VLOOKUP(AM$2,Rango_Admin_DailyPred,MATCH($F59,Rango_Admin_DailyPred_Primera,0)+1,0),"-")</f>
        <v>-</v>
      </c>
      <c r="AN59" s="243"/>
    </row>
    <row r="60" customFormat="false" ht="15" hidden="false" customHeight="false" outlineLevel="0" collapsed="false">
      <c r="D60" s="462"/>
      <c r="E60" s="479" t="str">
        <f aca="false">IFERROR(HLOOKUP(C60,Rango_Admin_DailyClas,3,FALSE()),"-")</f>
        <v>-</v>
      </c>
      <c r="F60" s="480" t="str">
        <f aca="false">IFERROR(HLOOKUP(C60,Rango_Admin_DailyClas,5,FALSE()),"-")</f>
        <v>-</v>
      </c>
      <c r="G60" s="50" t="str">
        <f aca="false">IFERROR(HLOOKUP(C60,Rango_Admin_DailyClas,4,FALSE()),"-")</f>
        <v>-</v>
      </c>
      <c r="H60" s="161" t="str">
        <f aca="false">IFERROR(VLOOKUP(H$2,Rango_Admin_DailyPred,MATCH($F60,Rango_Admin_DailyPred_Primera,0)+1,0),"-")</f>
        <v>-</v>
      </c>
      <c r="I60" s="161" t="str">
        <f aca="false">IFERROR(VLOOKUP(I$2,Rango_Admin_DailyPred,MATCH($F60,Rango_Admin_DailyPred_Primera,0)+1,0),"-")</f>
        <v>-</v>
      </c>
      <c r="J60" s="161" t="str">
        <f aca="false">IFERROR(VLOOKUP(J$2,Rango_Admin_DailyPred,MATCH($F60,Rango_Admin_DailyPred_Primera,0)+1,0),"-")</f>
        <v>-</v>
      </c>
      <c r="K60" s="161" t="str">
        <f aca="false">IFERROR(VLOOKUP(K$2,Rango_Admin_DailyPred,MATCH($F60,Rango_Admin_DailyPred_Primera,0)+1,0),"-")</f>
        <v>-</v>
      </c>
      <c r="L60" s="161" t="str">
        <f aca="false">IFERROR(VLOOKUP(L$2,Rango_Admin_DailyPred,MATCH($F60,Rango_Admin_DailyPred_Primera,0)+1,0),"-")</f>
        <v>-</v>
      </c>
      <c r="M60" s="161" t="str">
        <f aca="false">IFERROR(VLOOKUP(M$2,Rango_Admin_DailyPred,MATCH($F60,Rango_Admin_DailyPred_Primera,0)+1,0),"-")</f>
        <v>-</v>
      </c>
      <c r="N60" s="161" t="str">
        <f aca="false">IFERROR(VLOOKUP(N$2,Rango_Admin_DailyPred,MATCH($F60,Rango_Admin_DailyPred_Primera,0)+1,0),"-")</f>
        <v>-</v>
      </c>
      <c r="O60" s="161" t="str">
        <f aca="false">IFERROR(VLOOKUP(O$2,Rango_Admin_DailyPred,MATCH($F60,Rango_Admin_DailyPred_Primera,0)+1,0),"-")</f>
        <v>-</v>
      </c>
      <c r="P60" s="161" t="str">
        <f aca="false">IFERROR(VLOOKUP(P$2,Rango_Admin_DailyPred,MATCH($F60,Rango_Admin_DailyPred_Primera,0)+1,0),"-")</f>
        <v>-</v>
      </c>
      <c r="Q60" s="161" t="str">
        <f aca="false">IFERROR(VLOOKUP(Q$2,Rango_Admin_DailyPred,MATCH($F60,Rango_Admin_DailyPred_Primera,0)+1,0),"-")</f>
        <v>-</v>
      </c>
      <c r="R60" s="161" t="str">
        <f aca="false">IFERROR(VLOOKUP(R$2,Rango_Admin_DailyPred,MATCH($F60,Rango_Admin_DailyPred_Primera,0)+1,0),"-")</f>
        <v>-</v>
      </c>
      <c r="S60" s="161" t="str">
        <f aca="false">IFERROR(VLOOKUP(S$2,Rango_Admin_DailyPred,MATCH($F60,Rango_Admin_DailyPred_Primera,0)+1,0),"-")</f>
        <v>-</v>
      </c>
      <c r="T60" s="161" t="str">
        <f aca="false">IFERROR(VLOOKUP(T$2,Rango_Admin_DailyPred,MATCH($F60,Rango_Admin_DailyPred_Primera,0)+1,0),"-")</f>
        <v>-</v>
      </c>
      <c r="U60" s="161" t="str">
        <f aca="false">IFERROR(VLOOKUP(U$2,Rango_Admin_DailyPred,MATCH($F60,Rango_Admin_DailyPred_Primera,0)+1,0),"-")</f>
        <v>-</v>
      </c>
      <c r="V60" s="161" t="str">
        <f aca="false">IFERROR(VLOOKUP(V$2,Rango_Admin_DailyPred,MATCH($F60,Rango_Admin_DailyPred_Primera,0)+1,0),"-")</f>
        <v>-</v>
      </c>
      <c r="W60" s="161" t="str">
        <f aca="false">IFERROR(VLOOKUP(W$2,Rango_Admin_DailyPred,MATCH($F60,Rango_Admin_DailyPred_Primera,0)+1,0),"-")</f>
        <v>-</v>
      </c>
      <c r="X60" s="161" t="str">
        <f aca="false">IFERROR(VLOOKUP(X$2,Rango_Admin_DailyPred,MATCH($F60,Rango_Admin_DailyPred_Primera,0)+1,0),"-")</f>
        <v>-</v>
      </c>
      <c r="Y60" s="161" t="str">
        <f aca="false">IFERROR(VLOOKUP(Y$2,Rango_Admin_DailyPred,MATCH($F60,Rango_Admin_DailyPred_Primera,0)+1,0),"-")</f>
        <v>-</v>
      </c>
      <c r="Z60" s="161" t="str">
        <f aca="false">IFERROR(VLOOKUP(Z$2,Rango_Admin_DailyPred,MATCH($F60,Rango_Admin_DailyPred_Primera,0)+1,0),"-")</f>
        <v>-</v>
      </c>
      <c r="AA60" s="161" t="str">
        <f aca="false">IFERROR(VLOOKUP(AA$2,Rango_Admin_DailyPred,MATCH($F60,Rango_Admin_DailyPred_Primera,0)+1,0),"-")</f>
        <v>-</v>
      </c>
      <c r="AB60" s="161" t="str">
        <f aca="false">IFERROR(VLOOKUP(AB$2,Rango_Admin_DailyPred,MATCH($F60,Rango_Admin_DailyPred_Primera,0)+1,0),"-")</f>
        <v>-</v>
      </c>
      <c r="AC60" s="161" t="str">
        <f aca="false">IFERROR(VLOOKUP(AC$2,Rango_Admin_DailyPred,MATCH($F60,Rango_Admin_DailyPred_Primera,0)+1,0),"-")</f>
        <v>-</v>
      </c>
      <c r="AD60" s="161" t="str">
        <f aca="false">IFERROR(VLOOKUP(AD$2,Rango_Admin_DailyPred,MATCH($F60,Rango_Admin_DailyPred_Primera,0)+1,0),"-")</f>
        <v>-</v>
      </c>
      <c r="AE60" s="161" t="str">
        <f aca="false">IFERROR(VLOOKUP(AE$2,Rango_Admin_DailyPred,MATCH($F60,Rango_Admin_DailyPred_Primera,0)+1,0),"-")</f>
        <v>-</v>
      </c>
      <c r="AF60" s="161" t="str">
        <f aca="false">IFERROR(VLOOKUP(AF$2,Rango_Admin_DailyPred,MATCH($F60,Rango_Admin_DailyPred_Primera,0)+1,0),"-")</f>
        <v>-</v>
      </c>
      <c r="AG60" s="161" t="str">
        <f aca="false">IFERROR(VLOOKUP(AG$2,Rango_Admin_DailyPred,MATCH($F60,Rango_Admin_DailyPred_Primera,0)+1,0),"-")</f>
        <v>-</v>
      </c>
      <c r="AH60" s="161" t="str">
        <f aca="false">IFERROR(VLOOKUP(AH$2,Rango_Admin_DailyPred,MATCH($F60,Rango_Admin_DailyPred_Primera,0)+1,0),"-")</f>
        <v>-</v>
      </c>
      <c r="AI60" s="161" t="str">
        <f aca="false">IFERROR(VLOOKUP(AI$2,Rango_Admin_DailyPred,MATCH($F60,Rango_Admin_DailyPred_Primera,0)+1,0),"-")</f>
        <v>-</v>
      </c>
      <c r="AJ60" s="161" t="str">
        <f aca="false">IFERROR(VLOOKUP(AJ$2,Rango_Admin_DailyPred,MATCH($F60,Rango_Admin_DailyPred_Primera,0)+1,0),"-")</f>
        <v>-</v>
      </c>
      <c r="AK60" s="161" t="str">
        <f aca="false">IFERROR(VLOOKUP(AK$2,Rango_Admin_DailyPred,MATCH($F60,Rango_Admin_DailyPred_Primera,0)+1,0),"-")</f>
        <v>-</v>
      </c>
      <c r="AL60" s="161" t="str">
        <f aca="false">IFERROR(VLOOKUP(AL$2,Rango_Admin_DailyPred,MATCH($F60,Rango_Admin_DailyPred_Primera,0)+1,0),"-")</f>
        <v>-</v>
      </c>
      <c r="AM60" s="161" t="str">
        <f aca="false">IFERROR(VLOOKUP(AM$2,Rango_Admin_DailyPred,MATCH($F60,Rango_Admin_DailyPred_Primera,0)+1,0),"-")</f>
        <v>-</v>
      </c>
      <c r="AN60" s="243"/>
    </row>
    <row r="61" customFormat="false" ht="15" hidden="false" customHeight="false" outlineLevel="0" collapsed="false">
      <c r="D61" s="462"/>
      <c r="E61" s="479" t="str">
        <f aca="false">IFERROR(HLOOKUP(C61,Rango_Admin_DailyClas,3,FALSE()),"-")</f>
        <v>-</v>
      </c>
      <c r="F61" s="480" t="str">
        <f aca="false">IFERROR(HLOOKUP(C61,Rango_Admin_DailyClas,5,FALSE()),"-")</f>
        <v>-</v>
      </c>
      <c r="G61" s="50" t="str">
        <f aca="false">IFERROR(HLOOKUP(C61,Rango_Admin_DailyClas,4,FALSE()),"-")</f>
        <v>-</v>
      </c>
      <c r="H61" s="161" t="str">
        <f aca="false">IFERROR(VLOOKUP(H$2,Rango_Admin_DailyPred,MATCH($F61,Rango_Admin_DailyPred_Primera,0)+1,0),"-")</f>
        <v>-</v>
      </c>
      <c r="I61" s="161" t="str">
        <f aca="false">IFERROR(VLOOKUP(I$2,Rango_Admin_DailyPred,MATCH($F61,Rango_Admin_DailyPred_Primera,0)+1,0),"-")</f>
        <v>-</v>
      </c>
      <c r="J61" s="161" t="str">
        <f aca="false">IFERROR(VLOOKUP(J$2,Rango_Admin_DailyPred,MATCH($F61,Rango_Admin_DailyPred_Primera,0)+1,0),"-")</f>
        <v>-</v>
      </c>
      <c r="K61" s="161" t="str">
        <f aca="false">IFERROR(VLOOKUP(K$2,Rango_Admin_DailyPred,MATCH($F61,Rango_Admin_DailyPred_Primera,0)+1,0),"-")</f>
        <v>-</v>
      </c>
      <c r="L61" s="161" t="str">
        <f aca="false">IFERROR(VLOOKUP(L$2,Rango_Admin_DailyPred,MATCH($F61,Rango_Admin_DailyPred_Primera,0)+1,0),"-")</f>
        <v>-</v>
      </c>
      <c r="M61" s="161" t="str">
        <f aca="false">IFERROR(VLOOKUP(M$2,Rango_Admin_DailyPred,MATCH($F61,Rango_Admin_DailyPred_Primera,0)+1,0),"-")</f>
        <v>-</v>
      </c>
      <c r="N61" s="161" t="str">
        <f aca="false">IFERROR(VLOOKUP(N$2,Rango_Admin_DailyPred,MATCH($F61,Rango_Admin_DailyPred_Primera,0)+1,0),"-")</f>
        <v>-</v>
      </c>
      <c r="O61" s="161" t="str">
        <f aca="false">IFERROR(VLOOKUP(O$2,Rango_Admin_DailyPred,MATCH($F61,Rango_Admin_DailyPred_Primera,0)+1,0),"-")</f>
        <v>-</v>
      </c>
      <c r="P61" s="161" t="str">
        <f aca="false">IFERROR(VLOOKUP(P$2,Rango_Admin_DailyPred,MATCH($F61,Rango_Admin_DailyPred_Primera,0)+1,0),"-")</f>
        <v>-</v>
      </c>
      <c r="Q61" s="161" t="str">
        <f aca="false">IFERROR(VLOOKUP(Q$2,Rango_Admin_DailyPred,MATCH($F61,Rango_Admin_DailyPred_Primera,0)+1,0),"-")</f>
        <v>-</v>
      </c>
      <c r="R61" s="161" t="str">
        <f aca="false">IFERROR(VLOOKUP(R$2,Rango_Admin_DailyPred,MATCH($F61,Rango_Admin_DailyPred_Primera,0)+1,0),"-")</f>
        <v>-</v>
      </c>
      <c r="S61" s="161" t="str">
        <f aca="false">IFERROR(VLOOKUP(S$2,Rango_Admin_DailyPred,MATCH($F61,Rango_Admin_DailyPred_Primera,0)+1,0),"-")</f>
        <v>-</v>
      </c>
      <c r="T61" s="161" t="str">
        <f aca="false">IFERROR(VLOOKUP(T$2,Rango_Admin_DailyPred,MATCH($F61,Rango_Admin_DailyPred_Primera,0)+1,0),"-")</f>
        <v>-</v>
      </c>
      <c r="U61" s="161" t="str">
        <f aca="false">IFERROR(VLOOKUP(U$2,Rango_Admin_DailyPred,MATCH($F61,Rango_Admin_DailyPred_Primera,0)+1,0),"-")</f>
        <v>-</v>
      </c>
      <c r="V61" s="161" t="str">
        <f aca="false">IFERROR(VLOOKUP(V$2,Rango_Admin_DailyPred,MATCH($F61,Rango_Admin_DailyPred_Primera,0)+1,0),"-")</f>
        <v>-</v>
      </c>
      <c r="W61" s="161" t="str">
        <f aca="false">IFERROR(VLOOKUP(W$2,Rango_Admin_DailyPred,MATCH($F61,Rango_Admin_DailyPred_Primera,0)+1,0),"-")</f>
        <v>-</v>
      </c>
      <c r="X61" s="161" t="str">
        <f aca="false">IFERROR(VLOOKUP(X$2,Rango_Admin_DailyPred,MATCH($F61,Rango_Admin_DailyPred_Primera,0)+1,0),"-")</f>
        <v>-</v>
      </c>
      <c r="Y61" s="161" t="str">
        <f aca="false">IFERROR(VLOOKUP(Y$2,Rango_Admin_DailyPred,MATCH($F61,Rango_Admin_DailyPred_Primera,0)+1,0),"-")</f>
        <v>-</v>
      </c>
      <c r="Z61" s="161" t="str">
        <f aca="false">IFERROR(VLOOKUP(Z$2,Rango_Admin_DailyPred,MATCH($F61,Rango_Admin_DailyPred_Primera,0)+1,0),"-")</f>
        <v>-</v>
      </c>
      <c r="AA61" s="161" t="str">
        <f aca="false">IFERROR(VLOOKUP(AA$2,Rango_Admin_DailyPred,MATCH($F61,Rango_Admin_DailyPred_Primera,0)+1,0),"-")</f>
        <v>-</v>
      </c>
      <c r="AB61" s="161" t="str">
        <f aca="false">IFERROR(VLOOKUP(AB$2,Rango_Admin_DailyPred,MATCH($F61,Rango_Admin_DailyPred_Primera,0)+1,0),"-")</f>
        <v>-</v>
      </c>
      <c r="AC61" s="161" t="str">
        <f aca="false">IFERROR(VLOOKUP(AC$2,Rango_Admin_DailyPred,MATCH($F61,Rango_Admin_DailyPred_Primera,0)+1,0),"-")</f>
        <v>-</v>
      </c>
      <c r="AD61" s="161" t="str">
        <f aca="false">IFERROR(VLOOKUP(AD$2,Rango_Admin_DailyPred,MATCH($F61,Rango_Admin_DailyPred_Primera,0)+1,0),"-")</f>
        <v>-</v>
      </c>
      <c r="AE61" s="161" t="str">
        <f aca="false">IFERROR(VLOOKUP(AE$2,Rango_Admin_DailyPred,MATCH($F61,Rango_Admin_DailyPred_Primera,0)+1,0),"-")</f>
        <v>-</v>
      </c>
      <c r="AF61" s="161" t="str">
        <f aca="false">IFERROR(VLOOKUP(AF$2,Rango_Admin_DailyPred,MATCH($F61,Rango_Admin_DailyPred_Primera,0)+1,0),"-")</f>
        <v>-</v>
      </c>
      <c r="AG61" s="161" t="str">
        <f aca="false">IFERROR(VLOOKUP(AG$2,Rango_Admin_DailyPred,MATCH($F61,Rango_Admin_DailyPred_Primera,0)+1,0),"-")</f>
        <v>-</v>
      </c>
      <c r="AH61" s="161" t="str">
        <f aca="false">IFERROR(VLOOKUP(AH$2,Rango_Admin_DailyPred,MATCH($F61,Rango_Admin_DailyPred_Primera,0)+1,0),"-")</f>
        <v>-</v>
      </c>
      <c r="AI61" s="161" t="str">
        <f aca="false">IFERROR(VLOOKUP(AI$2,Rango_Admin_DailyPred,MATCH($F61,Rango_Admin_DailyPred_Primera,0)+1,0),"-")</f>
        <v>-</v>
      </c>
      <c r="AJ61" s="161" t="str">
        <f aca="false">IFERROR(VLOOKUP(AJ$2,Rango_Admin_DailyPred,MATCH($F61,Rango_Admin_DailyPred_Primera,0)+1,0),"-")</f>
        <v>-</v>
      </c>
      <c r="AK61" s="161" t="str">
        <f aca="false">IFERROR(VLOOKUP(AK$2,Rango_Admin_DailyPred,MATCH($F61,Rango_Admin_DailyPred_Primera,0)+1,0),"-")</f>
        <v>-</v>
      </c>
      <c r="AL61" s="161" t="str">
        <f aca="false">IFERROR(VLOOKUP(AL$2,Rango_Admin_DailyPred,MATCH($F61,Rango_Admin_DailyPred_Primera,0)+1,0),"-")</f>
        <v>-</v>
      </c>
      <c r="AM61" s="161" t="str">
        <f aca="false">IFERROR(VLOOKUP(AM$2,Rango_Admin_DailyPred,MATCH($F61,Rango_Admin_DailyPred_Primera,0)+1,0),"-")</f>
        <v>-</v>
      </c>
      <c r="AN61" s="243"/>
    </row>
    <row r="62" customFormat="false" ht="15" hidden="false" customHeight="false" outlineLevel="0" collapsed="false">
      <c r="D62" s="462"/>
      <c r="E62" s="479" t="str">
        <f aca="false">IFERROR(HLOOKUP(C62,Rango_Admin_DailyClas,3,FALSE()),"-")</f>
        <v>-</v>
      </c>
      <c r="F62" s="480" t="str">
        <f aca="false">IFERROR(HLOOKUP(C62,Rango_Admin_DailyClas,5,FALSE()),"-")</f>
        <v>-</v>
      </c>
      <c r="G62" s="50" t="str">
        <f aca="false">IFERROR(HLOOKUP(C62,Rango_Admin_DailyClas,4,FALSE()),"-")</f>
        <v>-</v>
      </c>
      <c r="H62" s="161" t="str">
        <f aca="false">IFERROR(VLOOKUP(H$2,Rango_Admin_DailyPred,MATCH($F62,Rango_Admin_DailyPred_Primera,0)+1,0),"-")</f>
        <v>-</v>
      </c>
      <c r="I62" s="161" t="str">
        <f aca="false">IFERROR(VLOOKUP(I$2,Rango_Admin_DailyPred,MATCH($F62,Rango_Admin_DailyPred_Primera,0)+1,0),"-")</f>
        <v>-</v>
      </c>
      <c r="J62" s="161" t="str">
        <f aca="false">IFERROR(VLOOKUP(J$2,Rango_Admin_DailyPred,MATCH($F62,Rango_Admin_DailyPred_Primera,0)+1,0),"-")</f>
        <v>-</v>
      </c>
      <c r="K62" s="161" t="str">
        <f aca="false">IFERROR(VLOOKUP(K$2,Rango_Admin_DailyPred,MATCH($F62,Rango_Admin_DailyPred_Primera,0)+1,0),"-")</f>
        <v>-</v>
      </c>
      <c r="L62" s="161" t="str">
        <f aca="false">IFERROR(VLOOKUP(L$2,Rango_Admin_DailyPred,MATCH($F62,Rango_Admin_DailyPred_Primera,0)+1,0),"-")</f>
        <v>-</v>
      </c>
      <c r="M62" s="161" t="str">
        <f aca="false">IFERROR(VLOOKUP(M$2,Rango_Admin_DailyPred,MATCH($F62,Rango_Admin_DailyPred_Primera,0)+1,0),"-")</f>
        <v>-</v>
      </c>
      <c r="N62" s="161" t="str">
        <f aca="false">IFERROR(VLOOKUP(N$2,Rango_Admin_DailyPred,MATCH($F62,Rango_Admin_DailyPred_Primera,0)+1,0),"-")</f>
        <v>-</v>
      </c>
      <c r="O62" s="161" t="str">
        <f aca="false">IFERROR(VLOOKUP(O$2,Rango_Admin_DailyPred,MATCH($F62,Rango_Admin_DailyPred_Primera,0)+1,0),"-")</f>
        <v>-</v>
      </c>
      <c r="P62" s="161" t="str">
        <f aca="false">IFERROR(VLOOKUP(P$2,Rango_Admin_DailyPred,MATCH($F62,Rango_Admin_DailyPred_Primera,0)+1,0),"-")</f>
        <v>-</v>
      </c>
      <c r="Q62" s="161" t="str">
        <f aca="false">IFERROR(VLOOKUP(Q$2,Rango_Admin_DailyPred,MATCH($F62,Rango_Admin_DailyPred_Primera,0)+1,0),"-")</f>
        <v>-</v>
      </c>
      <c r="R62" s="161" t="str">
        <f aca="false">IFERROR(VLOOKUP(R$2,Rango_Admin_DailyPred,MATCH($F62,Rango_Admin_DailyPred_Primera,0)+1,0),"-")</f>
        <v>-</v>
      </c>
      <c r="S62" s="161" t="str">
        <f aca="false">IFERROR(VLOOKUP(S$2,Rango_Admin_DailyPred,MATCH($F62,Rango_Admin_DailyPred_Primera,0)+1,0),"-")</f>
        <v>-</v>
      </c>
      <c r="T62" s="161" t="str">
        <f aca="false">IFERROR(VLOOKUP(T$2,Rango_Admin_DailyPred,MATCH($F62,Rango_Admin_DailyPred_Primera,0)+1,0),"-")</f>
        <v>-</v>
      </c>
      <c r="U62" s="161" t="str">
        <f aca="false">IFERROR(VLOOKUP(U$2,Rango_Admin_DailyPred,MATCH($F62,Rango_Admin_DailyPred_Primera,0)+1,0),"-")</f>
        <v>-</v>
      </c>
      <c r="V62" s="161" t="str">
        <f aca="false">IFERROR(VLOOKUP(V$2,Rango_Admin_DailyPred,MATCH($F62,Rango_Admin_DailyPred_Primera,0)+1,0),"-")</f>
        <v>-</v>
      </c>
      <c r="W62" s="161" t="str">
        <f aca="false">IFERROR(VLOOKUP(W$2,Rango_Admin_DailyPred,MATCH($F62,Rango_Admin_DailyPred_Primera,0)+1,0),"-")</f>
        <v>-</v>
      </c>
      <c r="X62" s="161" t="str">
        <f aca="false">IFERROR(VLOOKUP(X$2,Rango_Admin_DailyPred,MATCH($F62,Rango_Admin_DailyPred_Primera,0)+1,0),"-")</f>
        <v>-</v>
      </c>
      <c r="Y62" s="161" t="str">
        <f aca="false">IFERROR(VLOOKUP(Y$2,Rango_Admin_DailyPred,MATCH($F62,Rango_Admin_DailyPred_Primera,0)+1,0),"-")</f>
        <v>-</v>
      </c>
      <c r="Z62" s="161" t="str">
        <f aca="false">IFERROR(VLOOKUP(Z$2,Rango_Admin_DailyPred,MATCH($F62,Rango_Admin_DailyPred_Primera,0)+1,0),"-")</f>
        <v>-</v>
      </c>
      <c r="AA62" s="161" t="str">
        <f aca="false">IFERROR(VLOOKUP(AA$2,Rango_Admin_DailyPred,MATCH($F62,Rango_Admin_DailyPred_Primera,0)+1,0),"-")</f>
        <v>-</v>
      </c>
      <c r="AB62" s="161" t="str">
        <f aca="false">IFERROR(VLOOKUP(AB$2,Rango_Admin_DailyPred,MATCH($F62,Rango_Admin_DailyPred_Primera,0)+1,0),"-")</f>
        <v>-</v>
      </c>
      <c r="AC62" s="161" t="str">
        <f aca="false">IFERROR(VLOOKUP(AC$2,Rango_Admin_DailyPred,MATCH($F62,Rango_Admin_DailyPred_Primera,0)+1,0),"-")</f>
        <v>-</v>
      </c>
      <c r="AD62" s="161" t="str">
        <f aca="false">IFERROR(VLOOKUP(AD$2,Rango_Admin_DailyPred,MATCH($F62,Rango_Admin_DailyPred_Primera,0)+1,0),"-")</f>
        <v>-</v>
      </c>
      <c r="AE62" s="161" t="str">
        <f aca="false">IFERROR(VLOOKUP(AE$2,Rango_Admin_DailyPred,MATCH($F62,Rango_Admin_DailyPred_Primera,0)+1,0),"-")</f>
        <v>-</v>
      </c>
      <c r="AF62" s="161" t="str">
        <f aca="false">IFERROR(VLOOKUP(AF$2,Rango_Admin_DailyPred,MATCH($F62,Rango_Admin_DailyPred_Primera,0)+1,0),"-")</f>
        <v>-</v>
      </c>
      <c r="AG62" s="161" t="str">
        <f aca="false">IFERROR(VLOOKUP(AG$2,Rango_Admin_DailyPred,MATCH($F62,Rango_Admin_DailyPred_Primera,0)+1,0),"-")</f>
        <v>-</v>
      </c>
      <c r="AH62" s="161" t="str">
        <f aca="false">IFERROR(VLOOKUP(AH$2,Rango_Admin_DailyPred,MATCH($F62,Rango_Admin_DailyPred_Primera,0)+1,0),"-")</f>
        <v>-</v>
      </c>
      <c r="AI62" s="161" t="str">
        <f aca="false">IFERROR(VLOOKUP(AI$2,Rango_Admin_DailyPred,MATCH($F62,Rango_Admin_DailyPred_Primera,0)+1,0),"-")</f>
        <v>-</v>
      </c>
      <c r="AJ62" s="161" t="str">
        <f aca="false">IFERROR(VLOOKUP(AJ$2,Rango_Admin_DailyPred,MATCH($F62,Rango_Admin_DailyPred_Primera,0)+1,0),"-")</f>
        <v>-</v>
      </c>
      <c r="AK62" s="161" t="str">
        <f aca="false">IFERROR(VLOOKUP(AK$2,Rango_Admin_DailyPred,MATCH($F62,Rango_Admin_DailyPred_Primera,0)+1,0),"-")</f>
        <v>-</v>
      </c>
      <c r="AL62" s="161" t="str">
        <f aca="false">IFERROR(VLOOKUP(AL$2,Rango_Admin_DailyPred,MATCH($F62,Rango_Admin_DailyPred_Primera,0)+1,0),"-")</f>
        <v>-</v>
      </c>
      <c r="AM62" s="161" t="str">
        <f aca="false">IFERROR(VLOOKUP(AM$2,Rango_Admin_DailyPred,MATCH($F62,Rango_Admin_DailyPred_Primera,0)+1,0),"-")</f>
        <v>-</v>
      </c>
      <c r="AN62" s="243"/>
    </row>
    <row r="63" customFormat="false" ht="15" hidden="false" customHeight="false" outlineLevel="0" collapsed="false">
      <c r="D63" s="462"/>
      <c r="E63" s="479" t="str">
        <f aca="false">IFERROR(HLOOKUP(C63,Rango_Admin_DailyClas,3,FALSE()),"-")</f>
        <v>-</v>
      </c>
      <c r="F63" s="480" t="str">
        <f aca="false">IFERROR(HLOOKUP(C63,Rango_Admin_DailyClas,5,FALSE()),"-")</f>
        <v>-</v>
      </c>
      <c r="G63" s="50" t="str">
        <f aca="false">IFERROR(HLOOKUP(C63,Rango_Admin_DailyClas,4,FALSE()),"-")</f>
        <v>-</v>
      </c>
      <c r="H63" s="161" t="str">
        <f aca="false">IFERROR(VLOOKUP(H$2,Rango_Admin_DailyPred,MATCH($F63,Rango_Admin_DailyPred_Primera,0)+1,0),"-")</f>
        <v>-</v>
      </c>
      <c r="I63" s="161" t="str">
        <f aca="false">IFERROR(VLOOKUP(I$2,Rango_Admin_DailyPred,MATCH($F63,Rango_Admin_DailyPred_Primera,0)+1,0),"-")</f>
        <v>-</v>
      </c>
      <c r="J63" s="161" t="str">
        <f aca="false">IFERROR(VLOOKUP(J$2,Rango_Admin_DailyPred,MATCH($F63,Rango_Admin_DailyPred_Primera,0)+1,0),"-")</f>
        <v>-</v>
      </c>
      <c r="K63" s="161" t="str">
        <f aca="false">IFERROR(VLOOKUP(K$2,Rango_Admin_DailyPred,MATCH($F63,Rango_Admin_DailyPred_Primera,0)+1,0),"-")</f>
        <v>-</v>
      </c>
      <c r="L63" s="161" t="str">
        <f aca="false">IFERROR(VLOOKUP(L$2,Rango_Admin_DailyPred,MATCH($F63,Rango_Admin_DailyPred_Primera,0)+1,0),"-")</f>
        <v>-</v>
      </c>
      <c r="M63" s="161" t="str">
        <f aca="false">IFERROR(VLOOKUP(M$2,Rango_Admin_DailyPred,MATCH($F63,Rango_Admin_DailyPred_Primera,0)+1,0),"-")</f>
        <v>-</v>
      </c>
      <c r="N63" s="161" t="str">
        <f aca="false">IFERROR(VLOOKUP(N$2,Rango_Admin_DailyPred,MATCH($F63,Rango_Admin_DailyPred_Primera,0)+1,0),"-")</f>
        <v>-</v>
      </c>
      <c r="O63" s="161" t="str">
        <f aca="false">IFERROR(VLOOKUP(O$2,Rango_Admin_DailyPred,MATCH($F63,Rango_Admin_DailyPred_Primera,0)+1,0),"-")</f>
        <v>-</v>
      </c>
      <c r="P63" s="161" t="str">
        <f aca="false">IFERROR(VLOOKUP(P$2,Rango_Admin_DailyPred,MATCH($F63,Rango_Admin_DailyPred_Primera,0)+1,0),"-")</f>
        <v>-</v>
      </c>
      <c r="Q63" s="161" t="str">
        <f aca="false">IFERROR(VLOOKUP(Q$2,Rango_Admin_DailyPred,MATCH($F63,Rango_Admin_DailyPred_Primera,0)+1,0),"-")</f>
        <v>-</v>
      </c>
      <c r="R63" s="161" t="str">
        <f aca="false">IFERROR(VLOOKUP(R$2,Rango_Admin_DailyPred,MATCH($F63,Rango_Admin_DailyPred_Primera,0)+1,0),"-")</f>
        <v>-</v>
      </c>
      <c r="S63" s="161" t="str">
        <f aca="false">IFERROR(VLOOKUP(S$2,Rango_Admin_DailyPred,MATCH($F63,Rango_Admin_DailyPred_Primera,0)+1,0),"-")</f>
        <v>-</v>
      </c>
      <c r="T63" s="161" t="str">
        <f aca="false">IFERROR(VLOOKUP(T$2,Rango_Admin_DailyPred,MATCH($F63,Rango_Admin_DailyPred_Primera,0)+1,0),"-")</f>
        <v>-</v>
      </c>
      <c r="U63" s="161" t="str">
        <f aca="false">IFERROR(VLOOKUP(U$2,Rango_Admin_DailyPred,MATCH($F63,Rango_Admin_DailyPred_Primera,0)+1,0),"-")</f>
        <v>-</v>
      </c>
      <c r="V63" s="161" t="str">
        <f aca="false">IFERROR(VLOOKUP(V$2,Rango_Admin_DailyPred,MATCH($F63,Rango_Admin_DailyPred_Primera,0)+1,0),"-")</f>
        <v>-</v>
      </c>
      <c r="W63" s="161" t="str">
        <f aca="false">IFERROR(VLOOKUP(W$2,Rango_Admin_DailyPred,MATCH($F63,Rango_Admin_DailyPred_Primera,0)+1,0),"-")</f>
        <v>-</v>
      </c>
      <c r="X63" s="161" t="str">
        <f aca="false">IFERROR(VLOOKUP(X$2,Rango_Admin_DailyPred,MATCH($F63,Rango_Admin_DailyPred_Primera,0)+1,0),"-")</f>
        <v>-</v>
      </c>
      <c r="Y63" s="161" t="str">
        <f aca="false">IFERROR(VLOOKUP(Y$2,Rango_Admin_DailyPred,MATCH($F63,Rango_Admin_DailyPred_Primera,0)+1,0),"-")</f>
        <v>-</v>
      </c>
      <c r="Z63" s="161" t="str">
        <f aca="false">IFERROR(VLOOKUP(Z$2,Rango_Admin_DailyPred,MATCH($F63,Rango_Admin_DailyPred_Primera,0)+1,0),"-")</f>
        <v>-</v>
      </c>
      <c r="AA63" s="161" t="str">
        <f aca="false">IFERROR(VLOOKUP(AA$2,Rango_Admin_DailyPred,MATCH($F63,Rango_Admin_DailyPred_Primera,0)+1,0),"-")</f>
        <v>-</v>
      </c>
      <c r="AB63" s="161" t="str">
        <f aca="false">IFERROR(VLOOKUP(AB$2,Rango_Admin_DailyPred,MATCH($F63,Rango_Admin_DailyPred_Primera,0)+1,0),"-")</f>
        <v>-</v>
      </c>
      <c r="AC63" s="161" t="str">
        <f aca="false">IFERROR(VLOOKUP(AC$2,Rango_Admin_DailyPred,MATCH($F63,Rango_Admin_DailyPred_Primera,0)+1,0),"-")</f>
        <v>-</v>
      </c>
      <c r="AD63" s="161" t="str">
        <f aca="false">IFERROR(VLOOKUP(AD$2,Rango_Admin_DailyPred,MATCH($F63,Rango_Admin_DailyPred_Primera,0)+1,0),"-")</f>
        <v>-</v>
      </c>
      <c r="AE63" s="161" t="str">
        <f aca="false">IFERROR(VLOOKUP(AE$2,Rango_Admin_DailyPred,MATCH($F63,Rango_Admin_DailyPred_Primera,0)+1,0),"-")</f>
        <v>-</v>
      </c>
      <c r="AF63" s="161" t="str">
        <f aca="false">IFERROR(VLOOKUP(AF$2,Rango_Admin_DailyPred,MATCH($F63,Rango_Admin_DailyPred_Primera,0)+1,0),"-")</f>
        <v>-</v>
      </c>
      <c r="AG63" s="161" t="str">
        <f aca="false">IFERROR(VLOOKUP(AG$2,Rango_Admin_DailyPred,MATCH($F63,Rango_Admin_DailyPred_Primera,0)+1,0),"-")</f>
        <v>-</v>
      </c>
      <c r="AH63" s="161" t="str">
        <f aca="false">IFERROR(VLOOKUP(AH$2,Rango_Admin_DailyPred,MATCH($F63,Rango_Admin_DailyPred_Primera,0)+1,0),"-")</f>
        <v>-</v>
      </c>
      <c r="AI63" s="161" t="str">
        <f aca="false">IFERROR(VLOOKUP(AI$2,Rango_Admin_DailyPred,MATCH($F63,Rango_Admin_DailyPred_Primera,0)+1,0),"-")</f>
        <v>-</v>
      </c>
      <c r="AJ63" s="161" t="str">
        <f aca="false">IFERROR(VLOOKUP(AJ$2,Rango_Admin_DailyPred,MATCH($F63,Rango_Admin_DailyPred_Primera,0)+1,0),"-")</f>
        <v>-</v>
      </c>
      <c r="AK63" s="161" t="str">
        <f aca="false">IFERROR(VLOOKUP(AK$2,Rango_Admin_DailyPred,MATCH($F63,Rango_Admin_DailyPred_Primera,0)+1,0),"-")</f>
        <v>-</v>
      </c>
      <c r="AL63" s="161" t="str">
        <f aca="false">IFERROR(VLOOKUP(AL$2,Rango_Admin_DailyPred,MATCH($F63,Rango_Admin_DailyPred_Primera,0)+1,0),"-")</f>
        <v>-</v>
      </c>
      <c r="AM63" s="161" t="str">
        <f aca="false">IFERROR(VLOOKUP(AM$2,Rango_Admin_DailyPred,MATCH($F63,Rango_Admin_DailyPred_Primera,0)+1,0),"-")</f>
        <v>-</v>
      </c>
      <c r="AN63" s="243"/>
    </row>
    <row r="64" customFormat="false" ht="15" hidden="false" customHeight="false" outlineLevel="0" collapsed="false">
      <c r="D64" s="462"/>
      <c r="E64" s="479" t="str">
        <f aca="false">IFERROR(HLOOKUP(C64,Rango_Admin_DailyClas,3,FALSE()),"-")</f>
        <v>-</v>
      </c>
      <c r="F64" s="480" t="str">
        <f aca="false">IFERROR(HLOOKUP(C64,Rango_Admin_DailyClas,5,FALSE()),"-")</f>
        <v>-</v>
      </c>
      <c r="G64" s="50" t="str">
        <f aca="false">IFERROR(HLOOKUP(C64,Rango_Admin_DailyClas,4,FALSE()),"-")</f>
        <v>-</v>
      </c>
      <c r="H64" s="161" t="str">
        <f aca="false">IFERROR(VLOOKUP(H$2,Rango_Admin_DailyPred,MATCH($F64,Rango_Admin_DailyPred_Primera,0)+1,0),"-")</f>
        <v>-</v>
      </c>
      <c r="I64" s="161" t="str">
        <f aca="false">IFERROR(VLOOKUP(I$2,Rango_Admin_DailyPred,MATCH($F64,Rango_Admin_DailyPred_Primera,0)+1,0),"-")</f>
        <v>-</v>
      </c>
      <c r="J64" s="161" t="str">
        <f aca="false">IFERROR(VLOOKUP(J$2,Rango_Admin_DailyPred,MATCH($F64,Rango_Admin_DailyPred_Primera,0)+1,0),"-")</f>
        <v>-</v>
      </c>
      <c r="K64" s="161" t="str">
        <f aca="false">IFERROR(VLOOKUP(K$2,Rango_Admin_DailyPred,MATCH($F64,Rango_Admin_DailyPred_Primera,0)+1,0),"-")</f>
        <v>-</v>
      </c>
      <c r="L64" s="161" t="str">
        <f aca="false">IFERROR(VLOOKUP(L$2,Rango_Admin_DailyPred,MATCH($F64,Rango_Admin_DailyPred_Primera,0)+1,0),"-")</f>
        <v>-</v>
      </c>
      <c r="M64" s="161" t="str">
        <f aca="false">IFERROR(VLOOKUP(M$2,Rango_Admin_DailyPred,MATCH($F64,Rango_Admin_DailyPred_Primera,0)+1,0),"-")</f>
        <v>-</v>
      </c>
      <c r="N64" s="161" t="str">
        <f aca="false">IFERROR(VLOOKUP(N$2,Rango_Admin_DailyPred,MATCH($F64,Rango_Admin_DailyPred_Primera,0)+1,0),"-")</f>
        <v>-</v>
      </c>
      <c r="O64" s="161" t="str">
        <f aca="false">IFERROR(VLOOKUP(O$2,Rango_Admin_DailyPred,MATCH($F64,Rango_Admin_DailyPred_Primera,0)+1,0),"-")</f>
        <v>-</v>
      </c>
      <c r="P64" s="161" t="str">
        <f aca="false">IFERROR(VLOOKUP(P$2,Rango_Admin_DailyPred,MATCH($F64,Rango_Admin_DailyPred_Primera,0)+1,0),"-")</f>
        <v>-</v>
      </c>
      <c r="Q64" s="161" t="str">
        <f aca="false">IFERROR(VLOOKUP(Q$2,Rango_Admin_DailyPred,MATCH($F64,Rango_Admin_DailyPred_Primera,0)+1,0),"-")</f>
        <v>-</v>
      </c>
      <c r="R64" s="161" t="str">
        <f aca="false">IFERROR(VLOOKUP(R$2,Rango_Admin_DailyPred,MATCH($F64,Rango_Admin_DailyPred_Primera,0)+1,0),"-")</f>
        <v>-</v>
      </c>
      <c r="S64" s="161" t="str">
        <f aca="false">IFERROR(VLOOKUP(S$2,Rango_Admin_DailyPred,MATCH($F64,Rango_Admin_DailyPred_Primera,0)+1,0),"-")</f>
        <v>-</v>
      </c>
      <c r="T64" s="161" t="str">
        <f aca="false">IFERROR(VLOOKUP(T$2,Rango_Admin_DailyPred,MATCH($F64,Rango_Admin_DailyPred_Primera,0)+1,0),"-")</f>
        <v>-</v>
      </c>
      <c r="U64" s="161" t="str">
        <f aca="false">IFERROR(VLOOKUP(U$2,Rango_Admin_DailyPred,MATCH($F64,Rango_Admin_DailyPred_Primera,0)+1,0),"-")</f>
        <v>-</v>
      </c>
      <c r="V64" s="161" t="str">
        <f aca="false">IFERROR(VLOOKUP(V$2,Rango_Admin_DailyPred,MATCH($F64,Rango_Admin_DailyPred_Primera,0)+1,0),"-")</f>
        <v>-</v>
      </c>
      <c r="W64" s="161" t="str">
        <f aca="false">IFERROR(VLOOKUP(W$2,Rango_Admin_DailyPred,MATCH($F64,Rango_Admin_DailyPred_Primera,0)+1,0),"-")</f>
        <v>-</v>
      </c>
      <c r="X64" s="161" t="str">
        <f aca="false">IFERROR(VLOOKUP(X$2,Rango_Admin_DailyPred,MATCH($F64,Rango_Admin_DailyPred_Primera,0)+1,0),"-")</f>
        <v>-</v>
      </c>
      <c r="Y64" s="161" t="str">
        <f aca="false">IFERROR(VLOOKUP(Y$2,Rango_Admin_DailyPred,MATCH($F64,Rango_Admin_DailyPred_Primera,0)+1,0),"-")</f>
        <v>-</v>
      </c>
      <c r="Z64" s="161" t="str">
        <f aca="false">IFERROR(VLOOKUP(Z$2,Rango_Admin_DailyPred,MATCH($F64,Rango_Admin_DailyPred_Primera,0)+1,0),"-")</f>
        <v>-</v>
      </c>
      <c r="AA64" s="161" t="str">
        <f aca="false">IFERROR(VLOOKUP(AA$2,Rango_Admin_DailyPred,MATCH($F64,Rango_Admin_DailyPred_Primera,0)+1,0),"-")</f>
        <v>-</v>
      </c>
      <c r="AB64" s="161" t="str">
        <f aca="false">IFERROR(VLOOKUP(AB$2,Rango_Admin_DailyPred,MATCH($F64,Rango_Admin_DailyPred_Primera,0)+1,0),"-")</f>
        <v>-</v>
      </c>
      <c r="AC64" s="161" t="str">
        <f aca="false">IFERROR(VLOOKUP(AC$2,Rango_Admin_DailyPred,MATCH($F64,Rango_Admin_DailyPred_Primera,0)+1,0),"-")</f>
        <v>-</v>
      </c>
      <c r="AD64" s="161" t="str">
        <f aca="false">IFERROR(VLOOKUP(AD$2,Rango_Admin_DailyPred,MATCH($F64,Rango_Admin_DailyPred_Primera,0)+1,0),"-")</f>
        <v>-</v>
      </c>
      <c r="AE64" s="161" t="str">
        <f aca="false">IFERROR(VLOOKUP(AE$2,Rango_Admin_DailyPred,MATCH($F64,Rango_Admin_DailyPred_Primera,0)+1,0),"-")</f>
        <v>-</v>
      </c>
      <c r="AF64" s="161" t="str">
        <f aca="false">IFERROR(VLOOKUP(AF$2,Rango_Admin_DailyPred,MATCH($F64,Rango_Admin_DailyPred_Primera,0)+1,0),"-")</f>
        <v>-</v>
      </c>
      <c r="AG64" s="161" t="str">
        <f aca="false">IFERROR(VLOOKUP(AG$2,Rango_Admin_DailyPred,MATCH($F64,Rango_Admin_DailyPred_Primera,0)+1,0),"-")</f>
        <v>-</v>
      </c>
      <c r="AH64" s="161" t="str">
        <f aca="false">IFERROR(VLOOKUP(AH$2,Rango_Admin_DailyPred,MATCH($F64,Rango_Admin_DailyPred_Primera,0)+1,0),"-")</f>
        <v>-</v>
      </c>
      <c r="AI64" s="161" t="str">
        <f aca="false">IFERROR(VLOOKUP(AI$2,Rango_Admin_DailyPred,MATCH($F64,Rango_Admin_DailyPred_Primera,0)+1,0),"-")</f>
        <v>-</v>
      </c>
      <c r="AJ64" s="161" t="str">
        <f aca="false">IFERROR(VLOOKUP(AJ$2,Rango_Admin_DailyPred,MATCH($F64,Rango_Admin_DailyPred_Primera,0)+1,0),"-")</f>
        <v>-</v>
      </c>
      <c r="AK64" s="161" t="str">
        <f aca="false">IFERROR(VLOOKUP(AK$2,Rango_Admin_DailyPred,MATCH($F64,Rango_Admin_DailyPred_Primera,0)+1,0),"-")</f>
        <v>-</v>
      </c>
      <c r="AL64" s="161" t="str">
        <f aca="false">IFERROR(VLOOKUP(AL$2,Rango_Admin_DailyPred,MATCH($F64,Rango_Admin_DailyPred_Primera,0)+1,0),"-")</f>
        <v>-</v>
      </c>
      <c r="AM64" s="161" t="str">
        <f aca="false">IFERROR(VLOOKUP(AM$2,Rango_Admin_DailyPred,MATCH($F64,Rango_Admin_DailyPred_Primera,0)+1,0),"-")</f>
        <v>-</v>
      </c>
      <c r="AN64" s="243"/>
    </row>
    <row r="65" customFormat="false" ht="15" hidden="false" customHeight="false" outlineLevel="0" collapsed="false">
      <c r="D65" s="462"/>
      <c r="E65" s="479" t="str">
        <f aca="false">IFERROR(HLOOKUP(C65,Rango_Admin_DailyClas,3,FALSE()),"-")</f>
        <v>-</v>
      </c>
      <c r="F65" s="480" t="str">
        <f aca="false">IFERROR(HLOOKUP(C65,Rango_Admin_DailyClas,5,FALSE()),"-")</f>
        <v>-</v>
      </c>
      <c r="G65" s="50" t="str">
        <f aca="false">IFERROR(HLOOKUP(C65,Rango_Admin_DailyClas,4,FALSE()),"-")</f>
        <v>-</v>
      </c>
      <c r="H65" s="161" t="str">
        <f aca="false">IFERROR(VLOOKUP(H$2,Rango_Admin_DailyPred,MATCH($F65,Rango_Admin_DailyPred_Primera,0)+1,0),"-")</f>
        <v>-</v>
      </c>
      <c r="I65" s="161" t="str">
        <f aca="false">IFERROR(VLOOKUP(I$2,Rango_Admin_DailyPred,MATCH($F65,Rango_Admin_DailyPred_Primera,0)+1,0),"-")</f>
        <v>-</v>
      </c>
      <c r="J65" s="161" t="str">
        <f aca="false">IFERROR(VLOOKUP(J$2,Rango_Admin_DailyPred,MATCH($F65,Rango_Admin_DailyPred_Primera,0)+1,0),"-")</f>
        <v>-</v>
      </c>
      <c r="K65" s="161" t="str">
        <f aca="false">IFERROR(VLOOKUP(K$2,Rango_Admin_DailyPred,MATCH($F65,Rango_Admin_DailyPred_Primera,0)+1,0),"-")</f>
        <v>-</v>
      </c>
      <c r="L65" s="161" t="str">
        <f aca="false">IFERROR(VLOOKUP(L$2,Rango_Admin_DailyPred,MATCH($F65,Rango_Admin_DailyPred_Primera,0)+1,0),"-")</f>
        <v>-</v>
      </c>
      <c r="M65" s="161" t="str">
        <f aca="false">IFERROR(VLOOKUP(M$2,Rango_Admin_DailyPred,MATCH($F65,Rango_Admin_DailyPred_Primera,0)+1,0),"-")</f>
        <v>-</v>
      </c>
      <c r="N65" s="161" t="str">
        <f aca="false">IFERROR(VLOOKUP(N$2,Rango_Admin_DailyPred,MATCH($F65,Rango_Admin_DailyPred_Primera,0)+1,0),"-")</f>
        <v>-</v>
      </c>
      <c r="O65" s="161" t="str">
        <f aca="false">IFERROR(VLOOKUP(O$2,Rango_Admin_DailyPred,MATCH($F65,Rango_Admin_DailyPred_Primera,0)+1,0),"-")</f>
        <v>-</v>
      </c>
      <c r="P65" s="161" t="str">
        <f aca="false">IFERROR(VLOOKUP(P$2,Rango_Admin_DailyPred,MATCH($F65,Rango_Admin_DailyPred_Primera,0)+1,0),"-")</f>
        <v>-</v>
      </c>
      <c r="Q65" s="161" t="str">
        <f aca="false">IFERROR(VLOOKUP(Q$2,Rango_Admin_DailyPred,MATCH($F65,Rango_Admin_DailyPred_Primera,0)+1,0),"-")</f>
        <v>-</v>
      </c>
      <c r="R65" s="161" t="str">
        <f aca="false">IFERROR(VLOOKUP(R$2,Rango_Admin_DailyPred,MATCH($F65,Rango_Admin_DailyPred_Primera,0)+1,0),"-")</f>
        <v>-</v>
      </c>
      <c r="S65" s="161" t="str">
        <f aca="false">IFERROR(VLOOKUP(S$2,Rango_Admin_DailyPred,MATCH($F65,Rango_Admin_DailyPred_Primera,0)+1,0),"-")</f>
        <v>-</v>
      </c>
      <c r="T65" s="161" t="str">
        <f aca="false">IFERROR(VLOOKUP(T$2,Rango_Admin_DailyPred,MATCH($F65,Rango_Admin_DailyPred_Primera,0)+1,0),"-")</f>
        <v>-</v>
      </c>
      <c r="U65" s="161" t="str">
        <f aca="false">IFERROR(VLOOKUP(U$2,Rango_Admin_DailyPred,MATCH($F65,Rango_Admin_DailyPred_Primera,0)+1,0),"-")</f>
        <v>-</v>
      </c>
      <c r="V65" s="161" t="str">
        <f aca="false">IFERROR(VLOOKUP(V$2,Rango_Admin_DailyPred,MATCH($F65,Rango_Admin_DailyPred_Primera,0)+1,0),"-")</f>
        <v>-</v>
      </c>
      <c r="W65" s="161" t="str">
        <f aca="false">IFERROR(VLOOKUP(W$2,Rango_Admin_DailyPred,MATCH($F65,Rango_Admin_DailyPred_Primera,0)+1,0),"-")</f>
        <v>-</v>
      </c>
      <c r="X65" s="161" t="str">
        <f aca="false">IFERROR(VLOOKUP(X$2,Rango_Admin_DailyPred,MATCH($F65,Rango_Admin_DailyPred_Primera,0)+1,0),"-")</f>
        <v>-</v>
      </c>
      <c r="Y65" s="161" t="str">
        <f aca="false">IFERROR(VLOOKUP(Y$2,Rango_Admin_DailyPred,MATCH($F65,Rango_Admin_DailyPred_Primera,0)+1,0),"-")</f>
        <v>-</v>
      </c>
      <c r="Z65" s="161" t="str">
        <f aca="false">IFERROR(VLOOKUP(Z$2,Rango_Admin_DailyPred,MATCH($F65,Rango_Admin_DailyPred_Primera,0)+1,0),"-")</f>
        <v>-</v>
      </c>
      <c r="AA65" s="161" t="str">
        <f aca="false">IFERROR(VLOOKUP(AA$2,Rango_Admin_DailyPred,MATCH($F65,Rango_Admin_DailyPred_Primera,0)+1,0),"-")</f>
        <v>-</v>
      </c>
      <c r="AB65" s="161" t="str">
        <f aca="false">IFERROR(VLOOKUP(AB$2,Rango_Admin_DailyPred,MATCH($F65,Rango_Admin_DailyPred_Primera,0)+1,0),"-")</f>
        <v>-</v>
      </c>
      <c r="AC65" s="161" t="str">
        <f aca="false">IFERROR(VLOOKUP(AC$2,Rango_Admin_DailyPred,MATCH($F65,Rango_Admin_DailyPred_Primera,0)+1,0),"-")</f>
        <v>-</v>
      </c>
      <c r="AD65" s="161" t="str">
        <f aca="false">IFERROR(VLOOKUP(AD$2,Rango_Admin_DailyPred,MATCH($F65,Rango_Admin_DailyPred_Primera,0)+1,0),"-")</f>
        <v>-</v>
      </c>
      <c r="AE65" s="161" t="str">
        <f aca="false">IFERROR(VLOOKUP(AE$2,Rango_Admin_DailyPred,MATCH($F65,Rango_Admin_DailyPred_Primera,0)+1,0),"-")</f>
        <v>-</v>
      </c>
      <c r="AF65" s="161" t="str">
        <f aca="false">IFERROR(VLOOKUP(AF$2,Rango_Admin_DailyPred,MATCH($F65,Rango_Admin_DailyPred_Primera,0)+1,0),"-")</f>
        <v>-</v>
      </c>
      <c r="AG65" s="161" t="str">
        <f aca="false">IFERROR(VLOOKUP(AG$2,Rango_Admin_DailyPred,MATCH($F65,Rango_Admin_DailyPred_Primera,0)+1,0),"-")</f>
        <v>-</v>
      </c>
      <c r="AH65" s="161" t="str">
        <f aca="false">IFERROR(VLOOKUP(AH$2,Rango_Admin_DailyPred,MATCH($F65,Rango_Admin_DailyPred_Primera,0)+1,0),"-")</f>
        <v>-</v>
      </c>
      <c r="AI65" s="161" t="str">
        <f aca="false">IFERROR(VLOOKUP(AI$2,Rango_Admin_DailyPred,MATCH($F65,Rango_Admin_DailyPred_Primera,0)+1,0),"-")</f>
        <v>-</v>
      </c>
      <c r="AJ65" s="161" t="str">
        <f aca="false">IFERROR(VLOOKUP(AJ$2,Rango_Admin_DailyPred,MATCH($F65,Rango_Admin_DailyPred_Primera,0)+1,0),"-")</f>
        <v>-</v>
      </c>
      <c r="AK65" s="161" t="str">
        <f aca="false">IFERROR(VLOOKUP(AK$2,Rango_Admin_DailyPred,MATCH($F65,Rango_Admin_DailyPred_Primera,0)+1,0),"-")</f>
        <v>-</v>
      </c>
      <c r="AL65" s="161" t="str">
        <f aca="false">IFERROR(VLOOKUP(AL$2,Rango_Admin_DailyPred,MATCH($F65,Rango_Admin_DailyPred_Primera,0)+1,0),"-")</f>
        <v>-</v>
      </c>
      <c r="AM65" s="161" t="str">
        <f aca="false">IFERROR(VLOOKUP(AM$2,Rango_Admin_DailyPred,MATCH($F65,Rango_Admin_DailyPred_Primera,0)+1,0),"-")</f>
        <v>-</v>
      </c>
      <c r="AN65" s="243"/>
    </row>
    <row r="66" customFormat="false" ht="15" hidden="false" customHeight="false" outlineLevel="0" collapsed="false">
      <c r="D66" s="462"/>
      <c r="E66" s="479" t="str">
        <f aca="false">IFERROR(HLOOKUP(C66,Rango_Admin_DailyClas,3,FALSE()),"-")</f>
        <v>-</v>
      </c>
      <c r="F66" s="480" t="str">
        <f aca="false">IFERROR(HLOOKUP(C66,Rango_Admin_DailyClas,5,FALSE()),"-")</f>
        <v>-</v>
      </c>
      <c r="G66" s="50" t="str">
        <f aca="false">IFERROR(HLOOKUP(C66,Rango_Admin_DailyClas,4,FALSE()),"-")</f>
        <v>-</v>
      </c>
      <c r="H66" s="161" t="str">
        <f aca="false">IFERROR(VLOOKUP(H$2,Rango_Admin_DailyPred,MATCH($F66,Rango_Admin_DailyPred_Primera,0)+1,0),"-")</f>
        <v>-</v>
      </c>
      <c r="I66" s="161" t="str">
        <f aca="false">IFERROR(VLOOKUP(I$2,Rango_Admin_DailyPred,MATCH($F66,Rango_Admin_DailyPred_Primera,0)+1,0),"-")</f>
        <v>-</v>
      </c>
      <c r="J66" s="161" t="str">
        <f aca="false">IFERROR(VLOOKUP(J$2,Rango_Admin_DailyPred,MATCH($F66,Rango_Admin_DailyPred_Primera,0)+1,0),"-")</f>
        <v>-</v>
      </c>
      <c r="K66" s="161" t="str">
        <f aca="false">IFERROR(VLOOKUP(K$2,Rango_Admin_DailyPred,MATCH($F66,Rango_Admin_DailyPred_Primera,0)+1,0),"-")</f>
        <v>-</v>
      </c>
      <c r="L66" s="161" t="str">
        <f aca="false">IFERROR(VLOOKUP(L$2,Rango_Admin_DailyPred,MATCH($F66,Rango_Admin_DailyPred_Primera,0)+1,0),"-")</f>
        <v>-</v>
      </c>
      <c r="M66" s="161" t="str">
        <f aca="false">IFERROR(VLOOKUP(M$2,Rango_Admin_DailyPred,MATCH($F66,Rango_Admin_DailyPred_Primera,0)+1,0),"-")</f>
        <v>-</v>
      </c>
      <c r="N66" s="161" t="str">
        <f aca="false">IFERROR(VLOOKUP(N$2,Rango_Admin_DailyPred,MATCH($F66,Rango_Admin_DailyPred_Primera,0)+1,0),"-")</f>
        <v>-</v>
      </c>
      <c r="O66" s="161" t="str">
        <f aca="false">IFERROR(VLOOKUP(O$2,Rango_Admin_DailyPred,MATCH($F66,Rango_Admin_DailyPred_Primera,0)+1,0),"-")</f>
        <v>-</v>
      </c>
      <c r="P66" s="161" t="str">
        <f aca="false">IFERROR(VLOOKUP(P$2,Rango_Admin_DailyPred,MATCH($F66,Rango_Admin_DailyPred_Primera,0)+1,0),"-")</f>
        <v>-</v>
      </c>
      <c r="Q66" s="161" t="str">
        <f aca="false">IFERROR(VLOOKUP(Q$2,Rango_Admin_DailyPred,MATCH($F66,Rango_Admin_DailyPred_Primera,0)+1,0),"-")</f>
        <v>-</v>
      </c>
      <c r="R66" s="161" t="str">
        <f aca="false">IFERROR(VLOOKUP(R$2,Rango_Admin_DailyPred,MATCH($F66,Rango_Admin_DailyPred_Primera,0)+1,0),"-")</f>
        <v>-</v>
      </c>
      <c r="S66" s="161" t="str">
        <f aca="false">IFERROR(VLOOKUP(S$2,Rango_Admin_DailyPred,MATCH($F66,Rango_Admin_DailyPred_Primera,0)+1,0),"-")</f>
        <v>-</v>
      </c>
      <c r="T66" s="161" t="str">
        <f aca="false">IFERROR(VLOOKUP(T$2,Rango_Admin_DailyPred,MATCH($F66,Rango_Admin_DailyPred_Primera,0)+1,0),"-")</f>
        <v>-</v>
      </c>
      <c r="U66" s="161" t="str">
        <f aca="false">IFERROR(VLOOKUP(U$2,Rango_Admin_DailyPred,MATCH($F66,Rango_Admin_DailyPred_Primera,0)+1,0),"-")</f>
        <v>-</v>
      </c>
      <c r="V66" s="161" t="str">
        <f aca="false">IFERROR(VLOOKUP(V$2,Rango_Admin_DailyPred,MATCH($F66,Rango_Admin_DailyPred_Primera,0)+1,0),"-")</f>
        <v>-</v>
      </c>
      <c r="W66" s="161" t="str">
        <f aca="false">IFERROR(VLOOKUP(W$2,Rango_Admin_DailyPred,MATCH($F66,Rango_Admin_DailyPred_Primera,0)+1,0),"-")</f>
        <v>-</v>
      </c>
      <c r="X66" s="161" t="str">
        <f aca="false">IFERROR(VLOOKUP(X$2,Rango_Admin_DailyPred,MATCH($F66,Rango_Admin_DailyPred_Primera,0)+1,0),"-")</f>
        <v>-</v>
      </c>
      <c r="Y66" s="161" t="str">
        <f aca="false">IFERROR(VLOOKUP(Y$2,Rango_Admin_DailyPred,MATCH($F66,Rango_Admin_DailyPred_Primera,0)+1,0),"-")</f>
        <v>-</v>
      </c>
      <c r="Z66" s="161" t="str">
        <f aca="false">IFERROR(VLOOKUP(Z$2,Rango_Admin_DailyPred,MATCH($F66,Rango_Admin_DailyPred_Primera,0)+1,0),"-")</f>
        <v>-</v>
      </c>
      <c r="AA66" s="161" t="str">
        <f aca="false">IFERROR(VLOOKUP(AA$2,Rango_Admin_DailyPred,MATCH($F66,Rango_Admin_DailyPred_Primera,0)+1,0),"-")</f>
        <v>-</v>
      </c>
      <c r="AB66" s="161" t="str">
        <f aca="false">IFERROR(VLOOKUP(AB$2,Rango_Admin_DailyPred,MATCH($F66,Rango_Admin_DailyPred_Primera,0)+1,0),"-")</f>
        <v>-</v>
      </c>
      <c r="AC66" s="161" t="str">
        <f aca="false">IFERROR(VLOOKUP(AC$2,Rango_Admin_DailyPred,MATCH($F66,Rango_Admin_DailyPred_Primera,0)+1,0),"-")</f>
        <v>-</v>
      </c>
      <c r="AD66" s="161" t="str">
        <f aca="false">IFERROR(VLOOKUP(AD$2,Rango_Admin_DailyPred,MATCH($F66,Rango_Admin_DailyPred_Primera,0)+1,0),"-")</f>
        <v>-</v>
      </c>
      <c r="AE66" s="161" t="str">
        <f aca="false">IFERROR(VLOOKUP(AE$2,Rango_Admin_DailyPred,MATCH($F66,Rango_Admin_DailyPred_Primera,0)+1,0),"-")</f>
        <v>-</v>
      </c>
      <c r="AF66" s="161" t="str">
        <f aca="false">IFERROR(VLOOKUP(AF$2,Rango_Admin_DailyPred,MATCH($F66,Rango_Admin_DailyPred_Primera,0)+1,0),"-")</f>
        <v>-</v>
      </c>
      <c r="AG66" s="161" t="str">
        <f aca="false">IFERROR(VLOOKUP(AG$2,Rango_Admin_DailyPred,MATCH($F66,Rango_Admin_DailyPred_Primera,0)+1,0),"-")</f>
        <v>-</v>
      </c>
      <c r="AH66" s="161" t="str">
        <f aca="false">IFERROR(VLOOKUP(AH$2,Rango_Admin_DailyPred,MATCH($F66,Rango_Admin_DailyPred_Primera,0)+1,0),"-")</f>
        <v>-</v>
      </c>
      <c r="AI66" s="161" t="str">
        <f aca="false">IFERROR(VLOOKUP(AI$2,Rango_Admin_DailyPred,MATCH($F66,Rango_Admin_DailyPred_Primera,0)+1,0),"-")</f>
        <v>-</v>
      </c>
      <c r="AJ66" s="161" t="str">
        <f aca="false">IFERROR(VLOOKUP(AJ$2,Rango_Admin_DailyPred,MATCH($F66,Rango_Admin_DailyPred_Primera,0)+1,0),"-")</f>
        <v>-</v>
      </c>
      <c r="AK66" s="161" t="str">
        <f aca="false">IFERROR(VLOOKUP(AK$2,Rango_Admin_DailyPred,MATCH($F66,Rango_Admin_DailyPred_Primera,0)+1,0),"-")</f>
        <v>-</v>
      </c>
      <c r="AL66" s="161" t="str">
        <f aca="false">IFERROR(VLOOKUP(AL$2,Rango_Admin_DailyPred,MATCH($F66,Rango_Admin_DailyPred_Primera,0)+1,0),"-")</f>
        <v>-</v>
      </c>
      <c r="AM66" s="161" t="str">
        <f aca="false">IFERROR(VLOOKUP(AM$2,Rango_Admin_DailyPred,MATCH($F66,Rango_Admin_DailyPred_Primera,0)+1,0),"-")</f>
        <v>-</v>
      </c>
      <c r="AN66" s="243"/>
    </row>
    <row r="67" customFormat="false" ht="15" hidden="false" customHeight="false" outlineLevel="0" collapsed="false">
      <c r="D67" s="462"/>
      <c r="E67" s="479" t="str">
        <f aca="false">IFERROR(HLOOKUP(C67,Rango_Admin_DailyClas,3,FALSE()),"-")</f>
        <v>-</v>
      </c>
      <c r="F67" s="480" t="str">
        <f aca="false">IFERROR(HLOOKUP(C67,Rango_Admin_DailyClas,5,FALSE()),"-")</f>
        <v>-</v>
      </c>
      <c r="G67" s="50" t="str">
        <f aca="false">IFERROR(HLOOKUP(C67,Rango_Admin_DailyClas,4,FALSE()),"-")</f>
        <v>-</v>
      </c>
      <c r="H67" s="161" t="str">
        <f aca="false">IFERROR(VLOOKUP(H$2,Rango_Admin_DailyPred,MATCH($F67,Rango_Admin_DailyPred_Primera,0)+1,0),"-")</f>
        <v>-</v>
      </c>
      <c r="I67" s="161" t="str">
        <f aca="false">IFERROR(VLOOKUP(I$2,Rango_Admin_DailyPred,MATCH($F67,Rango_Admin_DailyPred_Primera,0)+1,0),"-")</f>
        <v>-</v>
      </c>
      <c r="J67" s="161" t="str">
        <f aca="false">IFERROR(VLOOKUP(J$2,Rango_Admin_DailyPred,MATCH($F67,Rango_Admin_DailyPred_Primera,0)+1,0),"-")</f>
        <v>-</v>
      </c>
      <c r="K67" s="161" t="str">
        <f aca="false">IFERROR(VLOOKUP(K$2,Rango_Admin_DailyPred,MATCH($F67,Rango_Admin_DailyPred_Primera,0)+1,0),"-")</f>
        <v>-</v>
      </c>
      <c r="L67" s="161" t="str">
        <f aca="false">IFERROR(VLOOKUP(L$2,Rango_Admin_DailyPred,MATCH($F67,Rango_Admin_DailyPred_Primera,0)+1,0),"-")</f>
        <v>-</v>
      </c>
      <c r="M67" s="161" t="str">
        <f aca="false">IFERROR(VLOOKUP(M$2,Rango_Admin_DailyPred,MATCH($F67,Rango_Admin_DailyPred_Primera,0)+1,0),"-")</f>
        <v>-</v>
      </c>
      <c r="N67" s="161" t="str">
        <f aca="false">IFERROR(VLOOKUP(N$2,Rango_Admin_DailyPred,MATCH($F67,Rango_Admin_DailyPred_Primera,0)+1,0),"-")</f>
        <v>-</v>
      </c>
      <c r="O67" s="161" t="str">
        <f aca="false">IFERROR(VLOOKUP(O$2,Rango_Admin_DailyPred,MATCH($F67,Rango_Admin_DailyPred_Primera,0)+1,0),"-")</f>
        <v>-</v>
      </c>
      <c r="P67" s="161" t="str">
        <f aca="false">IFERROR(VLOOKUP(P$2,Rango_Admin_DailyPred,MATCH($F67,Rango_Admin_DailyPred_Primera,0)+1,0),"-")</f>
        <v>-</v>
      </c>
      <c r="Q67" s="161" t="str">
        <f aca="false">IFERROR(VLOOKUP(Q$2,Rango_Admin_DailyPred,MATCH($F67,Rango_Admin_DailyPred_Primera,0)+1,0),"-")</f>
        <v>-</v>
      </c>
      <c r="R67" s="161" t="str">
        <f aca="false">IFERROR(VLOOKUP(R$2,Rango_Admin_DailyPred,MATCH($F67,Rango_Admin_DailyPred_Primera,0)+1,0),"-")</f>
        <v>-</v>
      </c>
      <c r="S67" s="161" t="str">
        <f aca="false">IFERROR(VLOOKUP(S$2,Rango_Admin_DailyPred,MATCH($F67,Rango_Admin_DailyPred_Primera,0)+1,0),"-")</f>
        <v>-</v>
      </c>
      <c r="T67" s="161" t="str">
        <f aca="false">IFERROR(VLOOKUP(T$2,Rango_Admin_DailyPred,MATCH($F67,Rango_Admin_DailyPred_Primera,0)+1,0),"-")</f>
        <v>-</v>
      </c>
      <c r="U67" s="161" t="str">
        <f aca="false">IFERROR(VLOOKUP(U$2,Rango_Admin_DailyPred,MATCH($F67,Rango_Admin_DailyPred_Primera,0)+1,0),"-")</f>
        <v>-</v>
      </c>
      <c r="V67" s="161" t="str">
        <f aca="false">IFERROR(VLOOKUP(V$2,Rango_Admin_DailyPred,MATCH($F67,Rango_Admin_DailyPred_Primera,0)+1,0),"-")</f>
        <v>-</v>
      </c>
      <c r="W67" s="161" t="str">
        <f aca="false">IFERROR(VLOOKUP(W$2,Rango_Admin_DailyPred,MATCH($F67,Rango_Admin_DailyPred_Primera,0)+1,0),"-")</f>
        <v>-</v>
      </c>
      <c r="X67" s="161" t="str">
        <f aca="false">IFERROR(VLOOKUP(X$2,Rango_Admin_DailyPred,MATCH($F67,Rango_Admin_DailyPred_Primera,0)+1,0),"-")</f>
        <v>-</v>
      </c>
      <c r="Y67" s="161" t="str">
        <f aca="false">IFERROR(VLOOKUP(Y$2,Rango_Admin_DailyPred,MATCH($F67,Rango_Admin_DailyPred_Primera,0)+1,0),"-")</f>
        <v>-</v>
      </c>
      <c r="Z67" s="161" t="str">
        <f aca="false">IFERROR(VLOOKUP(Z$2,Rango_Admin_DailyPred,MATCH($F67,Rango_Admin_DailyPred_Primera,0)+1,0),"-")</f>
        <v>-</v>
      </c>
      <c r="AA67" s="161" t="str">
        <f aca="false">IFERROR(VLOOKUP(AA$2,Rango_Admin_DailyPred,MATCH($F67,Rango_Admin_DailyPred_Primera,0)+1,0),"-")</f>
        <v>-</v>
      </c>
      <c r="AB67" s="161" t="str">
        <f aca="false">IFERROR(VLOOKUP(AB$2,Rango_Admin_DailyPred,MATCH($F67,Rango_Admin_DailyPred_Primera,0)+1,0),"-")</f>
        <v>-</v>
      </c>
      <c r="AC67" s="161" t="str">
        <f aca="false">IFERROR(VLOOKUP(AC$2,Rango_Admin_DailyPred,MATCH($F67,Rango_Admin_DailyPred_Primera,0)+1,0),"-")</f>
        <v>-</v>
      </c>
      <c r="AD67" s="161" t="str">
        <f aca="false">IFERROR(VLOOKUP(AD$2,Rango_Admin_DailyPred,MATCH($F67,Rango_Admin_DailyPred_Primera,0)+1,0),"-")</f>
        <v>-</v>
      </c>
      <c r="AE67" s="161" t="str">
        <f aca="false">IFERROR(VLOOKUP(AE$2,Rango_Admin_DailyPred,MATCH($F67,Rango_Admin_DailyPred_Primera,0)+1,0),"-")</f>
        <v>-</v>
      </c>
      <c r="AF67" s="161" t="str">
        <f aca="false">IFERROR(VLOOKUP(AF$2,Rango_Admin_DailyPred,MATCH($F67,Rango_Admin_DailyPred_Primera,0)+1,0),"-")</f>
        <v>-</v>
      </c>
      <c r="AG67" s="161" t="str">
        <f aca="false">IFERROR(VLOOKUP(AG$2,Rango_Admin_DailyPred,MATCH($F67,Rango_Admin_DailyPred_Primera,0)+1,0),"-")</f>
        <v>-</v>
      </c>
      <c r="AH67" s="161" t="str">
        <f aca="false">IFERROR(VLOOKUP(AH$2,Rango_Admin_DailyPred,MATCH($F67,Rango_Admin_DailyPred_Primera,0)+1,0),"-")</f>
        <v>-</v>
      </c>
      <c r="AI67" s="161" t="str">
        <f aca="false">IFERROR(VLOOKUP(AI$2,Rango_Admin_DailyPred,MATCH($F67,Rango_Admin_DailyPred_Primera,0)+1,0),"-")</f>
        <v>-</v>
      </c>
      <c r="AJ67" s="161" t="str">
        <f aca="false">IFERROR(VLOOKUP(AJ$2,Rango_Admin_DailyPred,MATCH($F67,Rango_Admin_DailyPred_Primera,0)+1,0),"-")</f>
        <v>-</v>
      </c>
      <c r="AK67" s="161" t="str">
        <f aca="false">IFERROR(VLOOKUP(AK$2,Rango_Admin_DailyPred,MATCH($F67,Rango_Admin_DailyPred_Primera,0)+1,0),"-")</f>
        <v>-</v>
      </c>
      <c r="AL67" s="161" t="str">
        <f aca="false">IFERROR(VLOOKUP(AL$2,Rango_Admin_DailyPred,MATCH($F67,Rango_Admin_DailyPred_Primera,0)+1,0),"-")</f>
        <v>-</v>
      </c>
      <c r="AM67" s="161" t="str">
        <f aca="false">IFERROR(VLOOKUP(AM$2,Rango_Admin_DailyPred,MATCH($F67,Rango_Admin_DailyPred_Primera,0)+1,0),"-")</f>
        <v>-</v>
      </c>
      <c r="AN67" s="243"/>
    </row>
    <row r="68" customFormat="false" ht="15" hidden="false" customHeight="false" outlineLevel="0" collapsed="false">
      <c r="D68" s="462"/>
      <c r="E68" s="479" t="str">
        <f aca="false">IFERROR(HLOOKUP(C68,Rango_Admin_DailyClas,3,FALSE()),"-")</f>
        <v>-</v>
      </c>
      <c r="F68" s="480" t="str">
        <f aca="false">IFERROR(HLOOKUP(C68,Rango_Admin_DailyClas,5,FALSE()),"-")</f>
        <v>-</v>
      </c>
      <c r="G68" s="50" t="str">
        <f aca="false">IFERROR(HLOOKUP(C68,Rango_Admin_DailyClas,4,FALSE()),"-")</f>
        <v>-</v>
      </c>
      <c r="H68" s="161" t="str">
        <f aca="false">IFERROR(VLOOKUP(H$2,Rango_Admin_DailyPred,MATCH($F68,Rango_Admin_DailyPred_Primera,0)+1,0),"-")</f>
        <v>-</v>
      </c>
      <c r="I68" s="161" t="str">
        <f aca="false">IFERROR(VLOOKUP(I$2,Rango_Admin_DailyPred,MATCH($F68,Rango_Admin_DailyPred_Primera,0)+1,0),"-")</f>
        <v>-</v>
      </c>
      <c r="J68" s="161" t="str">
        <f aca="false">IFERROR(VLOOKUP(J$2,Rango_Admin_DailyPred,MATCH($F68,Rango_Admin_DailyPred_Primera,0)+1,0),"-")</f>
        <v>-</v>
      </c>
      <c r="K68" s="161" t="str">
        <f aca="false">IFERROR(VLOOKUP(K$2,Rango_Admin_DailyPred,MATCH($F68,Rango_Admin_DailyPred_Primera,0)+1,0),"-")</f>
        <v>-</v>
      </c>
      <c r="L68" s="161" t="str">
        <f aca="false">IFERROR(VLOOKUP(L$2,Rango_Admin_DailyPred,MATCH($F68,Rango_Admin_DailyPred_Primera,0)+1,0),"-")</f>
        <v>-</v>
      </c>
      <c r="M68" s="161" t="str">
        <f aca="false">IFERROR(VLOOKUP(M$2,Rango_Admin_DailyPred,MATCH($F68,Rango_Admin_DailyPred_Primera,0)+1,0),"-")</f>
        <v>-</v>
      </c>
      <c r="N68" s="161" t="str">
        <f aca="false">IFERROR(VLOOKUP(N$2,Rango_Admin_DailyPred,MATCH($F68,Rango_Admin_DailyPred_Primera,0)+1,0),"-")</f>
        <v>-</v>
      </c>
      <c r="O68" s="161" t="str">
        <f aca="false">IFERROR(VLOOKUP(O$2,Rango_Admin_DailyPred,MATCH($F68,Rango_Admin_DailyPred_Primera,0)+1,0),"-")</f>
        <v>-</v>
      </c>
      <c r="P68" s="161" t="str">
        <f aca="false">IFERROR(VLOOKUP(P$2,Rango_Admin_DailyPred,MATCH($F68,Rango_Admin_DailyPred_Primera,0)+1,0),"-")</f>
        <v>-</v>
      </c>
      <c r="Q68" s="161" t="str">
        <f aca="false">IFERROR(VLOOKUP(Q$2,Rango_Admin_DailyPred,MATCH($F68,Rango_Admin_DailyPred_Primera,0)+1,0),"-")</f>
        <v>-</v>
      </c>
      <c r="R68" s="161" t="str">
        <f aca="false">IFERROR(VLOOKUP(R$2,Rango_Admin_DailyPred,MATCH($F68,Rango_Admin_DailyPred_Primera,0)+1,0),"-")</f>
        <v>-</v>
      </c>
      <c r="S68" s="161" t="str">
        <f aca="false">IFERROR(VLOOKUP(S$2,Rango_Admin_DailyPred,MATCH($F68,Rango_Admin_DailyPred_Primera,0)+1,0),"-")</f>
        <v>-</v>
      </c>
      <c r="T68" s="161" t="str">
        <f aca="false">IFERROR(VLOOKUP(T$2,Rango_Admin_DailyPred,MATCH($F68,Rango_Admin_DailyPred_Primera,0)+1,0),"-")</f>
        <v>-</v>
      </c>
      <c r="U68" s="161" t="str">
        <f aca="false">IFERROR(VLOOKUP(U$2,Rango_Admin_DailyPred,MATCH($F68,Rango_Admin_DailyPred_Primera,0)+1,0),"-")</f>
        <v>-</v>
      </c>
      <c r="V68" s="161" t="str">
        <f aca="false">IFERROR(VLOOKUP(V$2,Rango_Admin_DailyPred,MATCH($F68,Rango_Admin_DailyPred_Primera,0)+1,0),"-")</f>
        <v>-</v>
      </c>
      <c r="W68" s="161" t="str">
        <f aca="false">IFERROR(VLOOKUP(W$2,Rango_Admin_DailyPred,MATCH($F68,Rango_Admin_DailyPred_Primera,0)+1,0),"-")</f>
        <v>-</v>
      </c>
      <c r="X68" s="161" t="str">
        <f aca="false">IFERROR(VLOOKUP(X$2,Rango_Admin_DailyPred,MATCH($F68,Rango_Admin_DailyPred_Primera,0)+1,0),"-")</f>
        <v>-</v>
      </c>
      <c r="Y68" s="161" t="str">
        <f aca="false">IFERROR(VLOOKUP(Y$2,Rango_Admin_DailyPred,MATCH($F68,Rango_Admin_DailyPred_Primera,0)+1,0),"-")</f>
        <v>-</v>
      </c>
      <c r="Z68" s="161" t="str">
        <f aca="false">IFERROR(VLOOKUP(Z$2,Rango_Admin_DailyPred,MATCH($F68,Rango_Admin_DailyPred_Primera,0)+1,0),"-")</f>
        <v>-</v>
      </c>
      <c r="AA68" s="161" t="str">
        <f aca="false">IFERROR(VLOOKUP(AA$2,Rango_Admin_DailyPred,MATCH($F68,Rango_Admin_DailyPred_Primera,0)+1,0),"-")</f>
        <v>-</v>
      </c>
      <c r="AB68" s="161" t="str">
        <f aca="false">IFERROR(VLOOKUP(AB$2,Rango_Admin_DailyPred,MATCH($F68,Rango_Admin_DailyPred_Primera,0)+1,0),"-")</f>
        <v>-</v>
      </c>
      <c r="AC68" s="161" t="str">
        <f aca="false">IFERROR(VLOOKUP(AC$2,Rango_Admin_DailyPred,MATCH($F68,Rango_Admin_DailyPred_Primera,0)+1,0),"-")</f>
        <v>-</v>
      </c>
      <c r="AD68" s="161" t="str">
        <f aca="false">IFERROR(VLOOKUP(AD$2,Rango_Admin_DailyPred,MATCH($F68,Rango_Admin_DailyPred_Primera,0)+1,0),"-")</f>
        <v>-</v>
      </c>
      <c r="AE68" s="161" t="str">
        <f aca="false">IFERROR(VLOOKUP(AE$2,Rango_Admin_DailyPred,MATCH($F68,Rango_Admin_DailyPred_Primera,0)+1,0),"-")</f>
        <v>-</v>
      </c>
      <c r="AF68" s="161" t="str">
        <f aca="false">IFERROR(VLOOKUP(AF$2,Rango_Admin_DailyPred,MATCH($F68,Rango_Admin_DailyPred_Primera,0)+1,0),"-")</f>
        <v>-</v>
      </c>
      <c r="AG68" s="161" t="str">
        <f aca="false">IFERROR(VLOOKUP(AG$2,Rango_Admin_DailyPred,MATCH($F68,Rango_Admin_DailyPred_Primera,0)+1,0),"-")</f>
        <v>-</v>
      </c>
      <c r="AH68" s="161" t="str">
        <f aca="false">IFERROR(VLOOKUP(AH$2,Rango_Admin_DailyPred,MATCH($F68,Rango_Admin_DailyPred_Primera,0)+1,0),"-")</f>
        <v>-</v>
      </c>
      <c r="AI68" s="161" t="str">
        <f aca="false">IFERROR(VLOOKUP(AI$2,Rango_Admin_DailyPred,MATCH($F68,Rango_Admin_DailyPred_Primera,0)+1,0),"-")</f>
        <v>-</v>
      </c>
      <c r="AJ68" s="161" t="str">
        <f aca="false">IFERROR(VLOOKUP(AJ$2,Rango_Admin_DailyPred,MATCH($F68,Rango_Admin_DailyPred_Primera,0)+1,0),"-")</f>
        <v>-</v>
      </c>
      <c r="AK68" s="161" t="str">
        <f aca="false">IFERROR(VLOOKUP(AK$2,Rango_Admin_DailyPred,MATCH($F68,Rango_Admin_DailyPred_Primera,0)+1,0),"-")</f>
        <v>-</v>
      </c>
      <c r="AL68" s="161" t="str">
        <f aca="false">IFERROR(VLOOKUP(AL$2,Rango_Admin_DailyPred,MATCH($F68,Rango_Admin_DailyPred_Primera,0)+1,0),"-")</f>
        <v>-</v>
      </c>
      <c r="AM68" s="161" t="str">
        <f aca="false">IFERROR(VLOOKUP(AM$2,Rango_Admin_DailyPred,MATCH($F68,Rango_Admin_DailyPred_Primera,0)+1,0),"-")</f>
        <v>-</v>
      </c>
      <c r="AN68" s="243"/>
    </row>
    <row r="69" customFormat="false" ht="15" hidden="false" customHeight="false" outlineLevel="0" collapsed="false">
      <c r="D69" s="462"/>
      <c r="E69" s="479" t="str">
        <f aca="false">IFERROR(HLOOKUP(C69,Rango_Admin_DailyClas,3,FALSE()),"-")</f>
        <v>-</v>
      </c>
      <c r="F69" s="480" t="str">
        <f aca="false">IFERROR(HLOOKUP(C69,Rango_Admin_DailyClas,5,FALSE()),"-")</f>
        <v>-</v>
      </c>
      <c r="G69" s="50" t="str">
        <f aca="false">IFERROR(HLOOKUP(C69,Rango_Admin_DailyClas,4,FALSE()),"-")</f>
        <v>-</v>
      </c>
      <c r="H69" s="161" t="str">
        <f aca="false">IFERROR(VLOOKUP(H$2,Rango_Admin_DailyPred,MATCH($F69,Rango_Admin_DailyPred_Primera,0)+1,0),"-")</f>
        <v>-</v>
      </c>
      <c r="I69" s="161" t="str">
        <f aca="false">IFERROR(VLOOKUP(I$2,Rango_Admin_DailyPred,MATCH($F69,Rango_Admin_DailyPred_Primera,0)+1,0),"-")</f>
        <v>-</v>
      </c>
      <c r="J69" s="161" t="str">
        <f aca="false">IFERROR(VLOOKUP(J$2,Rango_Admin_DailyPred,MATCH($F69,Rango_Admin_DailyPred_Primera,0)+1,0),"-")</f>
        <v>-</v>
      </c>
      <c r="K69" s="161" t="str">
        <f aca="false">IFERROR(VLOOKUP(K$2,Rango_Admin_DailyPred,MATCH($F69,Rango_Admin_DailyPred_Primera,0)+1,0),"-")</f>
        <v>-</v>
      </c>
      <c r="L69" s="161" t="str">
        <f aca="false">IFERROR(VLOOKUP(L$2,Rango_Admin_DailyPred,MATCH($F69,Rango_Admin_DailyPred_Primera,0)+1,0),"-")</f>
        <v>-</v>
      </c>
      <c r="M69" s="161" t="str">
        <f aca="false">IFERROR(VLOOKUP(M$2,Rango_Admin_DailyPred,MATCH($F69,Rango_Admin_DailyPred_Primera,0)+1,0),"-")</f>
        <v>-</v>
      </c>
      <c r="N69" s="161" t="str">
        <f aca="false">IFERROR(VLOOKUP(N$2,Rango_Admin_DailyPred,MATCH($F69,Rango_Admin_DailyPred_Primera,0)+1,0),"-")</f>
        <v>-</v>
      </c>
      <c r="O69" s="161" t="str">
        <f aca="false">IFERROR(VLOOKUP(O$2,Rango_Admin_DailyPred,MATCH($F69,Rango_Admin_DailyPred_Primera,0)+1,0),"-")</f>
        <v>-</v>
      </c>
      <c r="P69" s="161" t="str">
        <f aca="false">IFERROR(VLOOKUP(P$2,Rango_Admin_DailyPred,MATCH($F69,Rango_Admin_DailyPred_Primera,0)+1,0),"-")</f>
        <v>-</v>
      </c>
      <c r="Q69" s="161" t="str">
        <f aca="false">IFERROR(VLOOKUP(Q$2,Rango_Admin_DailyPred,MATCH($F69,Rango_Admin_DailyPred_Primera,0)+1,0),"-")</f>
        <v>-</v>
      </c>
      <c r="R69" s="161" t="str">
        <f aca="false">IFERROR(VLOOKUP(R$2,Rango_Admin_DailyPred,MATCH($F69,Rango_Admin_DailyPred_Primera,0)+1,0),"-")</f>
        <v>-</v>
      </c>
      <c r="S69" s="161" t="str">
        <f aca="false">IFERROR(VLOOKUP(S$2,Rango_Admin_DailyPred,MATCH($F69,Rango_Admin_DailyPred_Primera,0)+1,0),"-")</f>
        <v>-</v>
      </c>
      <c r="T69" s="161" t="str">
        <f aca="false">IFERROR(VLOOKUP(T$2,Rango_Admin_DailyPred,MATCH($F69,Rango_Admin_DailyPred_Primera,0)+1,0),"-")</f>
        <v>-</v>
      </c>
      <c r="U69" s="161" t="str">
        <f aca="false">IFERROR(VLOOKUP(U$2,Rango_Admin_DailyPred,MATCH($F69,Rango_Admin_DailyPred_Primera,0)+1,0),"-")</f>
        <v>-</v>
      </c>
      <c r="V69" s="161" t="str">
        <f aca="false">IFERROR(VLOOKUP(V$2,Rango_Admin_DailyPred,MATCH($F69,Rango_Admin_DailyPred_Primera,0)+1,0),"-")</f>
        <v>-</v>
      </c>
      <c r="W69" s="161" t="str">
        <f aca="false">IFERROR(VLOOKUP(W$2,Rango_Admin_DailyPred,MATCH($F69,Rango_Admin_DailyPred_Primera,0)+1,0),"-")</f>
        <v>-</v>
      </c>
      <c r="X69" s="161" t="str">
        <f aca="false">IFERROR(VLOOKUP(X$2,Rango_Admin_DailyPred,MATCH($F69,Rango_Admin_DailyPred_Primera,0)+1,0),"-")</f>
        <v>-</v>
      </c>
      <c r="Y69" s="161" t="str">
        <f aca="false">IFERROR(VLOOKUP(Y$2,Rango_Admin_DailyPred,MATCH($F69,Rango_Admin_DailyPred_Primera,0)+1,0),"-")</f>
        <v>-</v>
      </c>
      <c r="Z69" s="161" t="str">
        <f aca="false">IFERROR(VLOOKUP(Z$2,Rango_Admin_DailyPred,MATCH($F69,Rango_Admin_DailyPred_Primera,0)+1,0),"-")</f>
        <v>-</v>
      </c>
      <c r="AA69" s="161" t="str">
        <f aca="false">IFERROR(VLOOKUP(AA$2,Rango_Admin_DailyPred,MATCH($F69,Rango_Admin_DailyPred_Primera,0)+1,0),"-")</f>
        <v>-</v>
      </c>
      <c r="AB69" s="161" t="str">
        <f aca="false">IFERROR(VLOOKUP(AB$2,Rango_Admin_DailyPred,MATCH($F69,Rango_Admin_DailyPred_Primera,0)+1,0),"-")</f>
        <v>-</v>
      </c>
      <c r="AC69" s="161" t="str">
        <f aca="false">IFERROR(VLOOKUP(AC$2,Rango_Admin_DailyPred,MATCH($F69,Rango_Admin_DailyPred_Primera,0)+1,0),"-")</f>
        <v>-</v>
      </c>
      <c r="AD69" s="161" t="str">
        <f aca="false">IFERROR(VLOOKUP(AD$2,Rango_Admin_DailyPred,MATCH($F69,Rango_Admin_DailyPred_Primera,0)+1,0),"-")</f>
        <v>-</v>
      </c>
      <c r="AE69" s="161" t="str">
        <f aca="false">IFERROR(VLOOKUP(AE$2,Rango_Admin_DailyPred,MATCH($F69,Rango_Admin_DailyPred_Primera,0)+1,0),"-")</f>
        <v>-</v>
      </c>
      <c r="AF69" s="161" t="str">
        <f aca="false">IFERROR(VLOOKUP(AF$2,Rango_Admin_DailyPred,MATCH($F69,Rango_Admin_DailyPred_Primera,0)+1,0),"-")</f>
        <v>-</v>
      </c>
      <c r="AG69" s="161" t="str">
        <f aca="false">IFERROR(VLOOKUP(AG$2,Rango_Admin_DailyPred,MATCH($F69,Rango_Admin_DailyPred_Primera,0)+1,0),"-")</f>
        <v>-</v>
      </c>
      <c r="AH69" s="161" t="str">
        <f aca="false">IFERROR(VLOOKUP(AH$2,Rango_Admin_DailyPred,MATCH($F69,Rango_Admin_DailyPred_Primera,0)+1,0),"-")</f>
        <v>-</v>
      </c>
      <c r="AI69" s="161" t="str">
        <f aca="false">IFERROR(VLOOKUP(AI$2,Rango_Admin_DailyPred,MATCH($F69,Rango_Admin_DailyPred_Primera,0)+1,0),"-")</f>
        <v>-</v>
      </c>
      <c r="AJ69" s="161" t="str">
        <f aca="false">IFERROR(VLOOKUP(AJ$2,Rango_Admin_DailyPred,MATCH($F69,Rango_Admin_DailyPred_Primera,0)+1,0),"-")</f>
        <v>-</v>
      </c>
      <c r="AK69" s="161" t="str">
        <f aca="false">IFERROR(VLOOKUP(AK$2,Rango_Admin_DailyPred,MATCH($F69,Rango_Admin_DailyPred_Primera,0)+1,0),"-")</f>
        <v>-</v>
      </c>
      <c r="AL69" s="161" t="str">
        <f aca="false">IFERROR(VLOOKUP(AL$2,Rango_Admin_DailyPred,MATCH($F69,Rango_Admin_DailyPred_Primera,0)+1,0),"-")</f>
        <v>-</v>
      </c>
      <c r="AM69" s="161" t="str">
        <f aca="false">IFERROR(VLOOKUP(AM$2,Rango_Admin_DailyPred,MATCH($F69,Rango_Admin_DailyPred_Primera,0)+1,0),"-")</f>
        <v>-</v>
      </c>
      <c r="AN69" s="243"/>
    </row>
    <row r="70" customFormat="false" ht="15" hidden="false" customHeight="false" outlineLevel="0" collapsed="false">
      <c r="D70" s="462"/>
      <c r="E70" s="479" t="str">
        <f aca="false">IFERROR(HLOOKUP(C70,Rango_Admin_DailyClas,3,FALSE()),"-")</f>
        <v>-</v>
      </c>
      <c r="F70" s="480" t="str">
        <f aca="false">IFERROR(HLOOKUP(C70,Rango_Admin_DailyClas,5,FALSE()),"-")</f>
        <v>-</v>
      </c>
      <c r="G70" s="50" t="str">
        <f aca="false">IFERROR(HLOOKUP(C70,Rango_Admin_DailyClas,4,FALSE()),"-")</f>
        <v>-</v>
      </c>
      <c r="H70" s="161" t="str">
        <f aca="false">IFERROR(VLOOKUP(H$2,Rango_Admin_DailyPred,MATCH($F70,Rango_Admin_DailyPred_Primera,0)+1,0),"-")</f>
        <v>-</v>
      </c>
      <c r="I70" s="161" t="str">
        <f aca="false">IFERROR(VLOOKUP(I$2,Rango_Admin_DailyPred,MATCH($F70,Rango_Admin_DailyPred_Primera,0)+1,0),"-")</f>
        <v>-</v>
      </c>
      <c r="J70" s="161" t="str">
        <f aca="false">IFERROR(VLOOKUP(J$2,Rango_Admin_DailyPred,MATCH($F70,Rango_Admin_DailyPred_Primera,0)+1,0),"-")</f>
        <v>-</v>
      </c>
      <c r="K70" s="161" t="str">
        <f aca="false">IFERROR(VLOOKUP(K$2,Rango_Admin_DailyPred,MATCH($F70,Rango_Admin_DailyPred_Primera,0)+1,0),"-")</f>
        <v>-</v>
      </c>
      <c r="L70" s="161" t="str">
        <f aca="false">IFERROR(VLOOKUP(L$2,Rango_Admin_DailyPred,MATCH($F70,Rango_Admin_DailyPred_Primera,0)+1,0),"-")</f>
        <v>-</v>
      </c>
      <c r="M70" s="161" t="str">
        <f aca="false">IFERROR(VLOOKUP(M$2,Rango_Admin_DailyPred,MATCH($F70,Rango_Admin_DailyPred_Primera,0)+1,0),"-")</f>
        <v>-</v>
      </c>
      <c r="N70" s="161" t="str">
        <f aca="false">IFERROR(VLOOKUP(N$2,Rango_Admin_DailyPred,MATCH($F70,Rango_Admin_DailyPred_Primera,0)+1,0),"-")</f>
        <v>-</v>
      </c>
      <c r="O70" s="161" t="str">
        <f aca="false">IFERROR(VLOOKUP(O$2,Rango_Admin_DailyPred,MATCH($F70,Rango_Admin_DailyPred_Primera,0)+1,0),"-")</f>
        <v>-</v>
      </c>
      <c r="P70" s="161" t="str">
        <f aca="false">IFERROR(VLOOKUP(P$2,Rango_Admin_DailyPred,MATCH($F70,Rango_Admin_DailyPred_Primera,0)+1,0),"-")</f>
        <v>-</v>
      </c>
      <c r="Q70" s="161" t="str">
        <f aca="false">IFERROR(VLOOKUP(Q$2,Rango_Admin_DailyPred,MATCH($F70,Rango_Admin_DailyPred_Primera,0)+1,0),"-")</f>
        <v>-</v>
      </c>
      <c r="R70" s="161" t="str">
        <f aca="false">IFERROR(VLOOKUP(R$2,Rango_Admin_DailyPred,MATCH($F70,Rango_Admin_DailyPred_Primera,0)+1,0),"-")</f>
        <v>-</v>
      </c>
      <c r="S70" s="161" t="str">
        <f aca="false">IFERROR(VLOOKUP(S$2,Rango_Admin_DailyPred,MATCH($F70,Rango_Admin_DailyPred_Primera,0)+1,0),"-")</f>
        <v>-</v>
      </c>
      <c r="T70" s="161" t="str">
        <f aca="false">IFERROR(VLOOKUP(T$2,Rango_Admin_DailyPred,MATCH($F70,Rango_Admin_DailyPred_Primera,0)+1,0),"-")</f>
        <v>-</v>
      </c>
      <c r="U70" s="161" t="str">
        <f aca="false">IFERROR(VLOOKUP(U$2,Rango_Admin_DailyPred,MATCH($F70,Rango_Admin_DailyPred_Primera,0)+1,0),"-")</f>
        <v>-</v>
      </c>
      <c r="V70" s="161" t="str">
        <f aca="false">IFERROR(VLOOKUP(V$2,Rango_Admin_DailyPred,MATCH($F70,Rango_Admin_DailyPred_Primera,0)+1,0),"-")</f>
        <v>-</v>
      </c>
      <c r="W70" s="161" t="str">
        <f aca="false">IFERROR(VLOOKUP(W$2,Rango_Admin_DailyPred,MATCH($F70,Rango_Admin_DailyPred_Primera,0)+1,0),"-")</f>
        <v>-</v>
      </c>
      <c r="X70" s="161" t="str">
        <f aca="false">IFERROR(VLOOKUP(X$2,Rango_Admin_DailyPred,MATCH($F70,Rango_Admin_DailyPred_Primera,0)+1,0),"-")</f>
        <v>-</v>
      </c>
      <c r="Y70" s="161" t="str">
        <f aca="false">IFERROR(VLOOKUP(Y$2,Rango_Admin_DailyPred,MATCH($F70,Rango_Admin_DailyPred_Primera,0)+1,0),"-")</f>
        <v>-</v>
      </c>
      <c r="Z70" s="161" t="str">
        <f aca="false">IFERROR(VLOOKUP(Z$2,Rango_Admin_DailyPred,MATCH($F70,Rango_Admin_DailyPred_Primera,0)+1,0),"-")</f>
        <v>-</v>
      </c>
      <c r="AA70" s="161" t="str">
        <f aca="false">IFERROR(VLOOKUP(AA$2,Rango_Admin_DailyPred,MATCH($F70,Rango_Admin_DailyPred_Primera,0)+1,0),"-")</f>
        <v>-</v>
      </c>
      <c r="AB70" s="161" t="str">
        <f aca="false">IFERROR(VLOOKUP(AB$2,Rango_Admin_DailyPred,MATCH($F70,Rango_Admin_DailyPred_Primera,0)+1,0),"-")</f>
        <v>-</v>
      </c>
      <c r="AC70" s="161" t="str">
        <f aca="false">IFERROR(VLOOKUP(AC$2,Rango_Admin_DailyPred,MATCH($F70,Rango_Admin_DailyPred_Primera,0)+1,0),"-")</f>
        <v>-</v>
      </c>
      <c r="AD70" s="161" t="str">
        <f aca="false">IFERROR(VLOOKUP(AD$2,Rango_Admin_DailyPred,MATCH($F70,Rango_Admin_DailyPred_Primera,0)+1,0),"-")</f>
        <v>-</v>
      </c>
      <c r="AE70" s="161" t="str">
        <f aca="false">IFERROR(VLOOKUP(AE$2,Rango_Admin_DailyPred,MATCH($F70,Rango_Admin_DailyPred_Primera,0)+1,0),"-")</f>
        <v>-</v>
      </c>
      <c r="AF70" s="161" t="str">
        <f aca="false">IFERROR(VLOOKUP(AF$2,Rango_Admin_DailyPred,MATCH($F70,Rango_Admin_DailyPred_Primera,0)+1,0),"-")</f>
        <v>-</v>
      </c>
      <c r="AG70" s="161" t="str">
        <f aca="false">IFERROR(VLOOKUP(AG$2,Rango_Admin_DailyPred,MATCH($F70,Rango_Admin_DailyPred_Primera,0)+1,0),"-")</f>
        <v>-</v>
      </c>
      <c r="AH70" s="161" t="str">
        <f aca="false">IFERROR(VLOOKUP(AH$2,Rango_Admin_DailyPred,MATCH($F70,Rango_Admin_DailyPred_Primera,0)+1,0),"-")</f>
        <v>-</v>
      </c>
      <c r="AI70" s="161" t="str">
        <f aca="false">IFERROR(VLOOKUP(AI$2,Rango_Admin_DailyPred,MATCH($F70,Rango_Admin_DailyPred_Primera,0)+1,0),"-")</f>
        <v>-</v>
      </c>
      <c r="AJ70" s="161" t="str">
        <f aca="false">IFERROR(VLOOKUP(AJ$2,Rango_Admin_DailyPred,MATCH($F70,Rango_Admin_DailyPred_Primera,0)+1,0),"-")</f>
        <v>-</v>
      </c>
      <c r="AK70" s="161" t="str">
        <f aca="false">IFERROR(VLOOKUP(AK$2,Rango_Admin_DailyPred,MATCH($F70,Rango_Admin_DailyPred_Primera,0)+1,0),"-")</f>
        <v>-</v>
      </c>
      <c r="AL70" s="161" t="str">
        <f aca="false">IFERROR(VLOOKUP(AL$2,Rango_Admin_DailyPred,MATCH($F70,Rango_Admin_DailyPred_Primera,0)+1,0),"-")</f>
        <v>-</v>
      </c>
      <c r="AM70" s="161" t="str">
        <f aca="false">IFERROR(VLOOKUP(AM$2,Rango_Admin_DailyPred,MATCH($F70,Rango_Admin_DailyPred_Primera,0)+1,0),"-")</f>
        <v>-</v>
      </c>
      <c r="AN70" s="243"/>
    </row>
    <row r="71" customFormat="false" ht="15" hidden="false" customHeight="false" outlineLevel="0" collapsed="false">
      <c r="D71" s="462"/>
      <c r="E71" s="479" t="str">
        <f aca="false">IFERROR(HLOOKUP(C71,Rango_Admin_DailyClas,3,FALSE()),"-")</f>
        <v>-</v>
      </c>
      <c r="F71" s="480" t="str">
        <f aca="false">IFERROR(HLOOKUP(C71,Rango_Admin_DailyClas,5,FALSE()),"-")</f>
        <v>-</v>
      </c>
      <c r="G71" s="50" t="str">
        <f aca="false">IFERROR(HLOOKUP(C71,Rango_Admin_DailyClas,4,FALSE()),"-")</f>
        <v>-</v>
      </c>
      <c r="H71" s="161" t="str">
        <f aca="false">IFERROR(VLOOKUP(H$2,Rango_Admin_DailyPred,MATCH($F71,Rango_Admin_DailyPred_Primera,0)+1,0),"-")</f>
        <v>-</v>
      </c>
      <c r="I71" s="161" t="str">
        <f aca="false">IFERROR(VLOOKUP(I$2,Rango_Admin_DailyPred,MATCH($F71,Rango_Admin_DailyPred_Primera,0)+1,0),"-")</f>
        <v>-</v>
      </c>
      <c r="J71" s="161" t="str">
        <f aca="false">IFERROR(VLOOKUP(J$2,Rango_Admin_DailyPred,MATCH($F71,Rango_Admin_DailyPred_Primera,0)+1,0),"-")</f>
        <v>-</v>
      </c>
      <c r="K71" s="161" t="str">
        <f aca="false">IFERROR(VLOOKUP(K$2,Rango_Admin_DailyPred,MATCH($F71,Rango_Admin_DailyPred_Primera,0)+1,0),"-")</f>
        <v>-</v>
      </c>
      <c r="L71" s="161" t="str">
        <f aca="false">IFERROR(VLOOKUP(L$2,Rango_Admin_DailyPred,MATCH($F71,Rango_Admin_DailyPred_Primera,0)+1,0),"-")</f>
        <v>-</v>
      </c>
      <c r="M71" s="161" t="str">
        <f aca="false">IFERROR(VLOOKUP(M$2,Rango_Admin_DailyPred,MATCH($F71,Rango_Admin_DailyPred_Primera,0)+1,0),"-")</f>
        <v>-</v>
      </c>
      <c r="N71" s="161" t="str">
        <f aca="false">IFERROR(VLOOKUP(N$2,Rango_Admin_DailyPred,MATCH($F71,Rango_Admin_DailyPred_Primera,0)+1,0),"-")</f>
        <v>-</v>
      </c>
      <c r="O71" s="161" t="str">
        <f aca="false">IFERROR(VLOOKUP(O$2,Rango_Admin_DailyPred,MATCH($F71,Rango_Admin_DailyPred_Primera,0)+1,0),"-")</f>
        <v>-</v>
      </c>
      <c r="P71" s="161" t="str">
        <f aca="false">IFERROR(VLOOKUP(P$2,Rango_Admin_DailyPred,MATCH($F71,Rango_Admin_DailyPred_Primera,0)+1,0),"-")</f>
        <v>-</v>
      </c>
      <c r="Q71" s="161" t="str">
        <f aca="false">IFERROR(VLOOKUP(Q$2,Rango_Admin_DailyPred,MATCH($F71,Rango_Admin_DailyPred_Primera,0)+1,0),"-")</f>
        <v>-</v>
      </c>
      <c r="R71" s="161" t="str">
        <f aca="false">IFERROR(VLOOKUP(R$2,Rango_Admin_DailyPred,MATCH($F71,Rango_Admin_DailyPred_Primera,0)+1,0),"-")</f>
        <v>-</v>
      </c>
      <c r="S71" s="161" t="str">
        <f aca="false">IFERROR(VLOOKUP(S$2,Rango_Admin_DailyPred,MATCH($F71,Rango_Admin_DailyPred_Primera,0)+1,0),"-")</f>
        <v>-</v>
      </c>
      <c r="T71" s="161" t="str">
        <f aca="false">IFERROR(VLOOKUP(T$2,Rango_Admin_DailyPred,MATCH($F71,Rango_Admin_DailyPred_Primera,0)+1,0),"-")</f>
        <v>-</v>
      </c>
      <c r="U71" s="161" t="str">
        <f aca="false">IFERROR(VLOOKUP(U$2,Rango_Admin_DailyPred,MATCH($F71,Rango_Admin_DailyPred_Primera,0)+1,0),"-")</f>
        <v>-</v>
      </c>
      <c r="V71" s="161" t="str">
        <f aca="false">IFERROR(VLOOKUP(V$2,Rango_Admin_DailyPred,MATCH($F71,Rango_Admin_DailyPred_Primera,0)+1,0),"-")</f>
        <v>-</v>
      </c>
      <c r="W71" s="161" t="str">
        <f aca="false">IFERROR(VLOOKUP(W$2,Rango_Admin_DailyPred,MATCH($F71,Rango_Admin_DailyPred_Primera,0)+1,0),"-")</f>
        <v>-</v>
      </c>
      <c r="X71" s="161" t="str">
        <f aca="false">IFERROR(VLOOKUP(X$2,Rango_Admin_DailyPred,MATCH($F71,Rango_Admin_DailyPred_Primera,0)+1,0),"-")</f>
        <v>-</v>
      </c>
      <c r="Y71" s="161" t="str">
        <f aca="false">IFERROR(VLOOKUP(Y$2,Rango_Admin_DailyPred,MATCH($F71,Rango_Admin_DailyPred_Primera,0)+1,0),"-")</f>
        <v>-</v>
      </c>
      <c r="Z71" s="161" t="str">
        <f aca="false">IFERROR(VLOOKUP(Z$2,Rango_Admin_DailyPred,MATCH($F71,Rango_Admin_DailyPred_Primera,0)+1,0),"-")</f>
        <v>-</v>
      </c>
      <c r="AA71" s="161" t="str">
        <f aca="false">IFERROR(VLOOKUP(AA$2,Rango_Admin_DailyPred,MATCH($F71,Rango_Admin_DailyPred_Primera,0)+1,0),"-")</f>
        <v>-</v>
      </c>
      <c r="AB71" s="161" t="str">
        <f aca="false">IFERROR(VLOOKUP(AB$2,Rango_Admin_DailyPred,MATCH($F71,Rango_Admin_DailyPred_Primera,0)+1,0),"-")</f>
        <v>-</v>
      </c>
      <c r="AC71" s="161" t="str">
        <f aca="false">IFERROR(VLOOKUP(AC$2,Rango_Admin_DailyPred,MATCH($F71,Rango_Admin_DailyPred_Primera,0)+1,0),"-")</f>
        <v>-</v>
      </c>
      <c r="AD71" s="161" t="str">
        <f aca="false">IFERROR(VLOOKUP(AD$2,Rango_Admin_DailyPred,MATCH($F71,Rango_Admin_DailyPred_Primera,0)+1,0),"-")</f>
        <v>-</v>
      </c>
      <c r="AE71" s="161" t="str">
        <f aca="false">IFERROR(VLOOKUP(AE$2,Rango_Admin_DailyPred,MATCH($F71,Rango_Admin_DailyPred_Primera,0)+1,0),"-")</f>
        <v>-</v>
      </c>
      <c r="AF71" s="161" t="str">
        <f aca="false">IFERROR(VLOOKUP(AF$2,Rango_Admin_DailyPred,MATCH($F71,Rango_Admin_DailyPred_Primera,0)+1,0),"-")</f>
        <v>-</v>
      </c>
      <c r="AG71" s="161" t="str">
        <f aca="false">IFERROR(VLOOKUP(AG$2,Rango_Admin_DailyPred,MATCH($F71,Rango_Admin_DailyPred_Primera,0)+1,0),"-")</f>
        <v>-</v>
      </c>
      <c r="AH71" s="161" t="str">
        <f aca="false">IFERROR(VLOOKUP(AH$2,Rango_Admin_DailyPred,MATCH($F71,Rango_Admin_DailyPred_Primera,0)+1,0),"-")</f>
        <v>-</v>
      </c>
      <c r="AI71" s="161" t="str">
        <f aca="false">IFERROR(VLOOKUP(AI$2,Rango_Admin_DailyPred,MATCH($F71,Rango_Admin_DailyPred_Primera,0)+1,0),"-")</f>
        <v>-</v>
      </c>
      <c r="AJ71" s="161" t="str">
        <f aca="false">IFERROR(VLOOKUP(AJ$2,Rango_Admin_DailyPred,MATCH($F71,Rango_Admin_DailyPred_Primera,0)+1,0),"-")</f>
        <v>-</v>
      </c>
      <c r="AK71" s="161" t="str">
        <f aca="false">IFERROR(VLOOKUP(AK$2,Rango_Admin_DailyPred,MATCH($F71,Rango_Admin_DailyPred_Primera,0)+1,0),"-")</f>
        <v>-</v>
      </c>
      <c r="AL71" s="161" t="str">
        <f aca="false">IFERROR(VLOOKUP(AL$2,Rango_Admin_DailyPred,MATCH($F71,Rango_Admin_DailyPred_Primera,0)+1,0),"-")</f>
        <v>-</v>
      </c>
      <c r="AM71" s="161" t="str">
        <f aca="false">IFERROR(VLOOKUP(AM$2,Rango_Admin_DailyPred,MATCH($F71,Rango_Admin_DailyPred_Primera,0)+1,0),"-")</f>
        <v>-</v>
      </c>
      <c r="AN71" s="243"/>
    </row>
    <row r="72" customFormat="false" ht="15" hidden="false" customHeight="false" outlineLevel="0" collapsed="false">
      <c r="D72" s="462"/>
      <c r="E72" s="479" t="str">
        <f aca="false">IFERROR(HLOOKUP(C72,Rango_Admin_DailyClas,3,FALSE()),"-")</f>
        <v>-</v>
      </c>
      <c r="F72" s="480" t="str">
        <f aca="false">IFERROR(HLOOKUP(C72,Rango_Admin_DailyClas,5,FALSE()),"-")</f>
        <v>-</v>
      </c>
      <c r="G72" s="50" t="str">
        <f aca="false">IFERROR(HLOOKUP(C72,Rango_Admin_DailyClas,4,FALSE()),"-")</f>
        <v>-</v>
      </c>
      <c r="H72" s="161" t="str">
        <f aca="false">IFERROR(VLOOKUP(H$2,Rango_Admin_DailyPred,MATCH($F72,Rango_Admin_DailyPred_Primera,0)+1,0),"-")</f>
        <v>-</v>
      </c>
      <c r="I72" s="161" t="str">
        <f aca="false">IFERROR(VLOOKUP(I$2,Rango_Admin_DailyPred,MATCH($F72,Rango_Admin_DailyPred_Primera,0)+1,0),"-")</f>
        <v>-</v>
      </c>
      <c r="J72" s="161" t="str">
        <f aca="false">IFERROR(VLOOKUP(J$2,Rango_Admin_DailyPred,MATCH($F72,Rango_Admin_DailyPred_Primera,0)+1,0),"-")</f>
        <v>-</v>
      </c>
      <c r="K72" s="161" t="str">
        <f aca="false">IFERROR(VLOOKUP(K$2,Rango_Admin_DailyPred,MATCH($F72,Rango_Admin_DailyPred_Primera,0)+1,0),"-")</f>
        <v>-</v>
      </c>
      <c r="L72" s="161" t="str">
        <f aca="false">IFERROR(VLOOKUP(L$2,Rango_Admin_DailyPred,MATCH($F72,Rango_Admin_DailyPred_Primera,0)+1,0),"-")</f>
        <v>-</v>
      </c>
      <c r="M72" s="161" t="str">
        <f aca="false">IFERROR(VLOOKUP(M$2,Rango_Admin_DailyPred,MATCH($F72,Rango_Admin_DailyPred_Primera,0)+1,0),"-")</f>
        <v>-</v>
      </c>
      <c r="N72" s="161" t="str">
        <f aca="false">IFERROR(VLOOKUP(N$2,Rango_Admin_DailyPred,MATCH($F72,Rango_Admin_DailyPred_Primera,0)+1,0),"-")</f>
        <v>-</v>
      </c>
      <c r="O72" s="161" t="str">
        <f aca="false">IFERROR(VLOOKUP(O$2,Rango_Admin_DailyPred,MATCH($F72,Rango_Admin_DailyPred_Primera,0)+1,0),"-")</f>
        <v>-</v>
      </c>
      <c r="P72" s="161" t="str">
        <f aca="false">IFERROR(VLOOKUP(P$2,Rango_Admin_DailyPred,MATCH($F72,Rango_Admin_DailyPred_Primera,0)+1,0),"-")</f>
        <v>-</v>
      </c>
      <c r="Q72" s="161" t="str">
        <f aca="false">IFERROR(VLOOKUP(Q$2,Rango_Admin_DailyPred,MATCH($F72,Rango_Admin_DailyPred_Primera,0)+1,0),"-")</f>
        <v>-</v>
      </c>
      <c r="R72" s="161" t="str">
        <f aca="false">IFERROR(VLOOKUP(R$2,Rango_Admin_DailyPred,MATCH($F72,Rango_Admin_DailyPred_Primera,0)+1,0),"-")</f>
        <v>-</v>
      </c>
      <c r="S72" s="161" t="str">
        <f aca="false">IFERROR(VLOOKUP(S$2,Rango_Admin_DailyPred,MATCH($F72,Rango_Admin_DailyPred_Primera,0)+1,0),"-")</f>
        <v>-</v>
      </c>
      <c r="T72" s="161" t="str">
        <f aca="false">IFERROR(VLOOKUP(T$2,Rango_Admin_DailyPred,MATCH($F72,Rango_Admin_DailyPred_Primera,0)+1,0),"-")</f>
        <v>-</v>
      </c>
      <c r="U72" s="161" t="str">
        <f aca="false">IFERROR(VLOOKUP(U$2,Rango_Admin_DailyPred,MATCH($F72,Rango_Admin_DailyPred_Primera,0)+1,0),"-")</f>
        <v>-</v>
      </c>
      <c r="V72" s="161" t="str">
        <f aca="false">IFERROR(VLOOKUP(V$2,Rango_Admin_DailyPred,MATCH($F72,Rango_Admin_DailyPred_Primera,0)+1,0),"-")</f>
        <v>-</v>
      </c>
      <c r="W72" s="161" t="str">
        <f aca="false">IFERROR(VLOOKUP(W$2,Rango_Admin_DailyPred,MATCH($F72,Rango_Admin_DailyPred_Primera,0)+1,0),"-")</f>
        <v>-</v>
      </c>
      <c r="X72" s="161" t="str">
        <f aca="false">IFERROR(VLOOKUP(X$2,Rango_Admin_DailyPred,MATCH($F72,Rango_Admin_DailyPred_Primera,0)+1,0),"-")</f>
        <v>-</v>
      </c>
      <c r="Y72" s="161" t="str">
        <f aca="false">IFERROR(VLOOKUP(Y$2,Rango_Admin_DailyPred,MATCH($F72,Rango_Admin_DailyPred_Primera,0)+1,0),"-")</f>
        <v>-</v>
      </c>
      <c r="Z72" s="161" t="str">
        <f aca="false">IFERROR(VLOOKUP(Z$2,Rango_Admin_DailyPred,MATCH($F72,Rango_Admin_DailyPred_Primera,0)+1,0),"-")</f>
        <v>-</v>
      </c>
      <c r="AA72" s="161" t="str">
        <f aca="false">IFERROR(VLOOKUP(AA$2,Rango_Admin_DailyPred,MATCH($F72,Rango_Admin_DailyPred_Primera,0)+1,0),"-")</f>
        <v>-</v>
      </c>
      <c r="AB72" s="161" t="str">
        <f aca="false">IFERROR(VLOOKUP(AB$2,Rango_Admin_DailyPred,MATCH($F72,Rango_Admin_DailyPred_Primera,0)+1,0),"-")</f>
        <v>-</v>
      </c>
      <c r="AC72" s="161" t="str">
        <f aca="false">IFERROR(VLOOKUP(AC$2,Rango_Admin_DailyPred,MATCH($F72,Rango_Admin_DailyPred_Primera,0)+1,0),"-")</f>
        <v>-</v>
      </c>
      <c r="AD72" s="161" t="str">
        <f aca="false">IFERROR(VLOOKUP(AD$2,Rango_Admin_DailyPred,MATCH($F72,Rango_Admin_DailyPred_Primera,0)+1,0),"-")</f>
        <v>-</v>
      </c>
      <c r="AE72" s="161" t="str">
        <f aca="false">IFERROR(VLOOKUP(AE$2,Rango_Admin_DailyPred,MATCH($F72,Rango_Admin_DailyPred_Primera,0)+1,0),"-")</f>
        <v>-</v>
      </c>
      <c r="AF72" s="161" t="str">
        <f aca="false">IFERROR(VLOOKUP(AF$2,Rango_Admin_DailyPred,MATCH($F72,Rango_Admin_DailyPred_Primera,0)+1,0),"-")</f>
        <v>-</v>
      </c>
      <c r="AG72" s="161" t="str">
        <f aca="false">IFERROR(VLOOKUP(AG$2,Rango_Admin_DailyPred,MATCH($F72,Rango_Admin_DailyPred_Primera,0)+1,0),"-")</f>
        <v>-</v>
      </c>
      <c r="AH72" s="161" t="str">
        <f aca="false">IFERROR(VLOOKUP(AH$2,Rango_Admin_DailyPred,MATCH($F72,Rango_Admin_DailyPred_Primera,0)+1,0),"-")</f>
        <v>-</v>
      </c>
      <c r="AI72" s="161" t="str">
        <f aca="false">IFERROR(VLOOKUP(AI$2,Rango_Admin_DailyPred,MATCH($F72,Rango_Admin_DailyPred_Primera,0)+1,0),"-")</f>
        <v>-</v>
      </c>
      <c r="AJ72" s="161" t="str">
        <f aca="false">IFERROR(VLOOKUP(AJ$2,Rango_Admin_DailyPred,MATCH($F72,Rango_Admin_DailyPred_Primera,0)+1,0),"-")</f>
        <v>-</v>
      </c>
      <c r="AK72" s="161" t="str">
        <f aca="false">IFERROR(VLOOKUP(AK$2,Rango_Admin_DailyPred,MATCH($F72,Rango_Admin_DailyPred_Primera,0)+1,0),"-")</f>
        <v>-</v>
      </c>
      <c r="AL72" s="161" t="str">
        <f aca="false">IFERROR(VLOOKUP(AL$2,Rango_Admin_DailyPred,MATCH($F72,Rango_Admin_DailyPred_Primera,0)+1,0),"-")</f>
        <v>-</v>
      </c>
      <c r="AM72" s="161" t="str">
        <f aca="false">IFERROR(VLOOKUP(AM$2,Rango_Admin_DailyPred,MATCH($F72,Rango_Admin_DailyPred_Primera,0)+1,0),"-")</f>
        <v>-</v>
      </c>
      <c r="AN72" s="24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expression" priority="2" id="{93B14039-A77B-425E-98E3-A15AFB7F7B64}">
            <xm:f>AND((INDEX(ADMIN!$5:$5,1,ADMIN!$D$5*3+18)&gt;=ROW()-3),MOD(ROW(),2)=0)</xm:f>
            <x14:dxf>
              <font>
                <color rgb="FF1B4066"/>
              </font>
              <fill>
                <patternFill>
                  <bgColor theme="0" tint="-0.15"/>
                </patternFill>
              </fill>
            </x14:dxf>
          </x14:cfRule>
          <x14:cfRule type="expression" priority="3" id="{A0BA307F-F0EE-4DC9-BB3E-D5AAD44EE447}">
            <xm:f>AND((INDEX(ADMIN!$5:$5,1,ADMIN!$D$5*3+18)&gt;=ROW()-3),MOD(ROW(),2)=1)</xm:f>
            <x14:dxf>
              <font>
                <color rgb="FF1B4066"/>
              </font>
              <fill>
                <patternFill>
                  <bgColor theme="0"/>
                </patternFill>
              </fill>
            </x14:dxf>
          </x14:cfRule>
          <xm:sqref>E4:AM72</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1420"/>
  <sheetViews>
    <sheetView showFormulas="false" showGridLines="true" showRowColHeaders="true" showZeros="true" rightToLeft="false" tabSelected="false" showOutlineSymbols="true" defaultGridColor="true" view="normal" topLeftCell="B157" colorId="64" zoomScale="100" zoomScaleNormal="100" zoomScalePageLayoutView="100" workbookViewId="0">
      <selection pane="topLeft" activeCell="G203" activeCellId="0" sqref="G203"/>
    </sheetView>
  </sheetViews>
  <sheetFormatPr defaultColWidth="11.42578125" defaultRowHeight="15" customHeight="true" zeroHeight="false" outlineLevelRow="0" outlineLevelCol="0"/>
  <cols>
    <col collapsed="false" customWidth="true" hidden="false" outlineLevel="0" max="1" min="1" style="481" width="28.71"/>
    <col collapsed="false" customWidth="true" hidden="false" outlineLevel="0" max="2" min="2" style="481" width="3"/>
    <col collapsed="false" customWidth="true" hidden="false" outlineLevel="0" max="3" min="3" style="481" width="35.43"/>
    <col collapsed="false" customWidth="true" hidden="false" outlineLevel="0" max="4" min="4" style="481" width="81.29"/>
    <col collapsed="false" customWidth="true" hidden="false" outlineLevel="0" max="5" min="5" style="481" width="17.29"/>
    <col collapsed="false" customWidth="true" hidden="false" outlineLevel="0" max="6" min="6" style="481" width="9.71"/>
    <col collapsed="false" customWidth="true" hidden="false" outlineLevel="0" max="7" min="7" style="481" width="96.29"/>
    <col collapsed="false" customWidth="true" hidden="false" outlineLevel="0" max="8" min="8" style="481" width="96"/>
    <col collapsed="false" customWidth="true" hidden="false" outlineLevel="0" max="9" min="9" style="30" width="3.29"/>
    <col collapsed="false" customWidth="true" hidden="false" outlineLevel="0" max="10" min="10" style="30" width="13"/>
    <col collapsed="false" customWidth="true" hidden="false" outlineLevel="0" max="12" min="11" style="30" width="12.29"/>
    <col collapsed="false" customWidth="false" hidden="false" outlineLevel="0" max="16384" min="13" style="30" width="11.43"/>
  </cols>
  <sheetData>
    <row r="2" customFormat="false" ht="15" hidden="false" customHeight="false" outlineLevel="0" collapsed="false">
      <c r="A2" s="481" t="s">
        <v>0</v>
      </c>
      <c r="B2" s="481" t="n">
        <f aca="false">IF(Home!$C$6=Idiomas!A2,1,0)</f>
        <v>1</v>
      </c>
    </row>
    <row r="3" customFormat="false" ht="15" hidden="false" customHeight="false" outlineLevel="0" collapsed="false">
      <c r="A3" s="481" t="s">
        <v>419</v>
      </c>
      <c r="B3" s="481" t="n">
        <f aca="false">IF(Home!$C$6=Idiomas!A3,1,0)</f>
        <v>0</v>
      </c>
      <c r="E3" s="481" t="s">
        <v>420</v>
      </c>
      <c r="F3" s="481" t="s">
        <v>421</v>
      </c>
      <c r="G3" s="481" t="s">
        <v>0</v>
      </c>
      <c r="H3" s="481" t="s">
        <v>422</v>
      </c>
    </row>
    <row r="4" customFormat="false" ht="15" hidden="false" customHeight="false" outlineLevel="0" collapsed="false">
      <c r="D4" s="481" t="str">
        <f aca="false">IF($B$2,G4,H4)</f>
        <v>Introducir resultados</v>
      </c>
      <c r="E4" s="481" t="s">
        <v>423</v>
      </c>
      <c r="F4" s="481" t="s">
        <v>424</v>
      </c>
      <c r="G4" s="481" t="s">
        <v>425</v>
      </c>
      <c r="H4" s="481" t="s">
        <v>426</v>
      </c>
    </row>
    <row r="5" customFormat="false" ht="23.85" hidden="false" customHeight="false" outlineLevel="0" collapsed="false">
      <c r="B5" s="482"/>
      <c r="D5" s="481" t="str">
        <f aca="false">IF($B$2,G5,H5)</f>
        <v>Esta versión es para un maximo de 5 participantes. Puedes descargar versiones para más participantes desde el enlace de abajo</v>
      </c>
      <c r="E5" s="481" t="s">
        <v>423</v>
      </c>
      <c r="F5" s="481" t="s">
        <v>427</v>
      </c>
      <c r="G5" s="481" t="s">
        <v>428</v>
      </c>
      <c r="H5" s="481" t="s">
        <v>429</v>
      </c>
      <c r="K5" s="483"/>
      <c r="L5" s="483"/>
    </row>
    <row r="6" customFormat="false" ht="15" hidden="false" customHeight="false" outlineLevel="0" collapsed="false">
      <c r="B6" s="482"/>
      <c r="D6" s="481" t="str">
        <f aca="false">IF($B$2,G6,H6)</f>
        <v>Predictor Equipos</v>
      </c>
      <c r="G6" s="484" t="s">
        <v>430</v>
      </c>
      <c r="H6" s="484" t="s">
        <v>431</v>
      </c>
    </row>
    <row r="7" customFormat="false" ht="15" hidden="false" customHeight="false" outlineLevel="0" collapsed="false">
      <c r="D7" s="481" t="str">
        <f aca="false">IF($B$2,G7,H7)</f>
        <v>Selecciona idioma</v>
      </c>
      <c r="E7" s="481" t="s">
        <v>423</v>
      </c>
      <c r="F7" s="481" t="s">
        <v>432</v>
      </c>
      <c r="G7" s="481" t="s">
        <v>433</v>
      </c>
      <c r="H7" s="481" t="s">
        <v>434</v>
      </c>
    </row>
    <row r="8" customFormat="false" ht="15" hidden="false" customHeight="false" outlineLevel="0" collapsed="false">
      <c r="D8" s="481" t="str">
        <f aca="false">IF($B$2,G8,H8)</f>
        <v>XXIII Mundial USA/MEX/CAN 2026</v>
      </c>
      <c r="E8" s="481" t="s">
        <v>423</v>
      </c>
      <c r="F8" s="481" t="s">
        <v>435</v>
      </c>
      <c r="G8" s="481" t="s">
        <v>436</v>
      </c>
      <c r="H8" s="481" t="s">
        <v>437</v>
      </c>
    </row>
    <row r="9" customFormat="false" ht="15" hidden="false" customHeight="false" outlineLevel="0" collapsed="false">
      <c r="D9" s="481" t="str">
        <f aca="false">IF($B$2,G9,H9)</f>
        <v>Versiones para más participantes</v>
      </c>
      <c r="E9" s="481" t="s">
        <v>423</v>
      </c>
      <c r="F9" s="481" t="s">
        <v>438</v>
      </c>
      <c r="G9" s="481" t="s">
        <v>439</v>
      </c>
      <c r="H9" s="481" t="s">
        <v>440</v>
      </c>
    </row>
    <row r="10" customFormat="false" ht="15" hidden="false" customHeight="false" outlineLevel="0" collapsed="false">
      <c r="D10" s="481" t="str">
        <f aca="false">IF($B$2,G10,H10)</f>
        <v>https://matejero.es/administrador-excel-mundial-2026/</v>
      </c>
      <c r="E10" s="481" t="s">
        <v>423</v>
      </c>
      <c r="F10" s="481" t="s">
        <v>441</v>
      </c>
      <c r="G10" s="481" t="s">
        <v>442</v>
      </c>
      <c r="H10" s="481" t="s">
        <v>443</v>
      </c>
    </row>
    <row r="11" customFormat="false" ht="15" hidden="false" customHeight="false" outlineLevel="0" collapsed="false">
      <c r="D11" s="481" t="str">
        <f aca="false">IF($B$2,G11,H11)</f>
        <v>Si en la hoja WorldCup no ves las banderas, puedes usar el otro archivo que venia en el .zip</v>
      </c>
      <c r="G11" s="481" t="s">
        <v>444</v>
      </c>
      <c r="H11" s="481" t="s">
        <v>445</v>
      </c>
    </row>
    <row r="12" customFormat="false" ht="15" hidden="false" customHeight="false" outlineLevel="0" collapsed="false">
      <c r="D12" s="481" t="str">
        <f aca="false">IF($B$2,G12,H12)</f>
        <v>Donar</v>
      </c>
      <c r="G12" s="481" t="s">
        <v>446</v>
      </c>
      <c r="H12" s="481" t="s">
        <v>447</v>
      </c>
    </row>
    <row r="13" customFormat="false" ht="15" hidden="false" customHeight="false" outlineLevel="0" collapsed="false">
      <c r="D13" s="481" t="str">
        <f aca="false">IF($B$2,G13,H13)</f>
        <v>https://matejero.es/faq-porra-mundial-2026-excel/</v>
      </c>
      <c r="G13" s="481" t="s">
        <v>448</v>
      </c>
      <c r="H13" s="481" t="s">
        <v>449</v>
      </c>
    </row>
    <row r="14" customFormat="false" ht="15" hidden="false" customHeight="false" outlineLevel="0" collapsed="false">
      <c r="B14" s="482"/>
    </row>
    <row r="15" customFormat="false" ht="15" hidden="false" customHeight="false" outlineLevel="0" collapsed="false">
      <c r="D15" s="481" t="str">
        <f aca="false">IF($B$2,G15,H15)</f>
        <v>Selecciona horario</v>
      </c>
      <c r="E15" s="481" t="s">
        <v>450</v>
      </c>
      <c r="F15" s="481" t="s">
        <v>282</v>
      </c>
      <c r="G15" s="481" t="s">
        <v>451</v>
      </c>
      <c r="H15" s="481" t="s">
        <v>452</v>
      </c>
    </row>
    <row r="16" customFormat="false" ht="15" hidden="false" customHeight="false" outlineLevel="0" collapsed="false">
      <c r="D16" s="481" t="str">
        <f aca="false">IF($B$2,G16,H16)</f>
        <v>Fecha</v>
      </c>
      <c r="E16" s="481" t="s">
        <v>450</v>
      </c>
      <c r="F16" s="481" t="s">
        <v>321</v>
      </c>
      <c r="G16" s="481" t="s">
        <v>243</v>
      </c>
      <c r="H16" s="481" t="s">
        <v>453</v>
      </c>
    </row>
    <row r="17" customFormat="false" ht="15" hidden="false" customHeight="false" outlineLevel="0" collapsed="false">
      <c r="D17" s="481" t="str">
        <f aca="false">IF($B$2,G17,H17)</f>
        <v>Hora</v>
      </c>
      <c r="E17" s="481" t="s">
        <v>450</v>
      </c>
      <c r="F17" s="481" t="s">
        <v>323</v>
      </c>
      <c r="G17" s="481" t="s">
        <v>454</v>
      </c>
      <c r="H17" s="481" t="s">
        <v>455</v>
      </c>
    </row>
    <row r="18" customFormat="false" ht="15" hidden="false" customHeight="false" outlineLevel="0" collapsed="false">
      <c r="D18" s="481" t="str">
        <f aca="false">IF($B$2,G18,H18)</f>
        <v>Jor.</v>
      </c>
      <c r="E18" s="481" t="s">
        <v>450</v>
      </c>
      <c r="F18" s="481" t="s">
        <v>324</v>
      </c>
      <c r="G18" s="481" t="s">
        <v>456</v>
      </c>
      <c r="H18" s="481" t="s">
        <v>457</v>
      </c>
    </row>
    <row r="19" customFormat="false" ht="15" hidden="false" customHeight="false" outlineLevel="0" collapsed="false">
      <c r="D19" s="481" t="str">
        <f aca="false">IF($B$2,G19,H19)</f>
        <v>Casa</v>
      </c>
      <c r="E19" s="481" t="s">
        <v>450</v>
      </c>
      <c r="F19" s="481" t="s">
        <v>326</v>
      </c>
      <c r="G19" s="481" t="s">
        <v>458</v>
      </c>
      <c r="H19" s="481" t="s">
        <v>459</v>
      </c>
    </row>
    <row r="20" customFormat="false" ht="15" hidden="false" customHeight="false" outlineLevel="0" collapsed="false">
      <c r="D20" s="481" t="str">
        <f aca="false">IF($B$2,G20,H20)</f>
        <v>Gol</v>
      </c>
      <c r="E20" s="481" t="s">
        <v>450</v>
      </c>
      <c r="F20" s="481" t="s">
        <v>329</v>
      </c>
      <c r="G20" s="481" t="s">
        <v>218</v>
      </c>
      <c r="H20" s="481" t="s">
        <v>460</v>
      </c>
    </row>
    <row r="21" customFormat="false" ht="15" hidden="false" customHeight="false" outlineLevel="0" collapsed="false">
      <c r="D21" s="481" t="str">
        <f aca="false">IF($B$2,G21,H21)</f>
        <v>Fuera</v>
      </c>
      <c r="E21" s="481" t="s">
        <v>450</v>
      </c>
      <c r="F21" s="481" t="s">
        <v>461</v>
      </c>
      <c r="G21" s="481" t="s">
        <v>462</v>
      </c>
      <c r="H21" s="481" t="s">
        <v>463</v>
      </c>
    </row>
    <row r="22" customFormat="false" ht="15" hidden="false" customHeight="false" outlineLevel="0" collapsed="false">
      <c r="D22" s="481" t="str">
        <f aca="false">IF($B$2,G22,H22)</f>
        <v>Grupo</v>
      </c>
      <c r="E22" s="481" t="s">
        <v>450</v>
      </c>
      <c r="F22" s="481" t="s">
        <v>464</v>
      </c>
      <c r="G22" s="481" t="s">
        <v>465</v>
      </c>
      <c r="H22" s="481" t="s">
        <v>466</v>
      </c>
    </row>
    <row r="23" customFormat="false" ht="15" hidden="false" customHeight="false" outlineLevel="0" collapsed="false">
      <c r="D23" s="481" t="str">
        <f aca="false">IF($B$2,G23,H23)</f>
        <v>¡EMPATE! Puedes seleccionar el orden de los empatados.</v>
      </c>
      <c r="E23" s="481" t="s">
        <v>450</v>
      </c>
      <c r="F23" s="481" t="s">
        <v>467</v>
      </c>
      <c r="G23" s="481" t="s">
        <v>468</v>
      </c>
      <c r="H23" s="481" t="s">
        <v>469</v>
      </c>
    </row>
    <row r="24" customFormat="false" ht="15" hidden="false" customHeight="false" outlineLevel="0" collapsed="false">
      <c r="D24" s="481" t="str">
        <f aca="false">IF($B$2,G24,H24)</f>
        <v>Mejores terceros</v>
      </c>
      <c r="E24" s="481" t="s">
        <v>450</v>
      </c>
      <c r="F24" s="481" t="s">
        <v>470</v>
      </c>
      <c r="G24" s="481" t="s">
        <v>471</v>
      </c>
      <c r="H24" s="481" t="s">
        <v>472</v>
      </c>
    </row>
    <row r="25" customFormat="false" ht="15" hidden="false" customHeight="false" outlineLevel="0" collapsed="false">
      <c r="D25" s="481" t="str">
        <f aca="false">IF($B$2,G25,H25)</f>
        <v>Dieciseisavos de final</v>
      </c>
      <c r="E25" s="481" t="s">
        <v>450</v>
      </c>
      <c r="G25" s="481" t="s">
        <v>473</v>
      </c>
      <c r="H25" s="481" t="s">
        <v>474</v>
      </c>
    </row>
    <row r="26" customFormat="false" ht="15" hidden="false" customHeight="false" outlineLevel="0" collapsed="false">
      <c r="D26" s="481" t="str">
        <f aca="false">IF($B$2,G26,H26)</f>
        <v>Octavos de final</v>
      </c>
      <c r="E26" s="481" t="s">
        <v>450</v>
      </c>
      <c r="F26" s="481" t="s">
        <v>475</v>
      </c>
      <c r="G26" s="481" t="s">
        <v>476</v>
      </c>
      <c r="H26" s="481" t="s">
        <v>477</v>
      </c>
    </row>
    <row r="27" customFormat="false" ht="15" hidden="false" customHeight="false" outlineLevel="0" collapsed="false">
      <c r="D27" s="481" t="str">
        <f aca="false">IF($B$2,G27,H27)</f>
        <v>Cuartos de final</v>
      </c>
      <c r="E27" s="481" t="s">
        <v>450</v>
      </c>
      <c r="F27" s="481" t="s">
        <v>478</v>
      </c>
      <c r="G27" s="481" t="s">
        <v>479</v>
      </c>
      <c r="H27" s="481" t="s">
        <v>480</v>
      </c>
    </row>
    <row r="28" customFormat="false" ht="15" hidden="false" customHeight="false" outlineLevel="0" collapsed="false">
      <c r="D28" s="481" t="str">
        <f aca="false">IF($B$2,G28,H28)</f>
        <v>Semifinales</v>
      </c>
      <c r="E28" s="481" t="s">
        <v>450</v>
      </c>
      <c r="F28" s="481" t="s">
        <v>481</v>
      </c>
      <c r="G28" s="481" t="s">
        <v>482</v>
      </c>
      <c r="H28" s="481" t="s">
        <v>483</v>
      </c>
    </row>
    <row r="29" customFormat="false" ht="15" hidden="false" customHeight="false" outlineLevel="0" collapsed="false">
      <c r="D29" s="481" t="str">
        <f aca="false">IF($B$2,G29,H29)</f>
        <v>3º y 4º puesto</v>
      </c>
      <c r="E29" s="481" t="s">
        <v>450</v>
      </c>
      <c r="G29" s="481" t="s">
        <v>484</v>
      </c>
      <c r="H29" s="481" t="s">
        <v>485</v>
      </c>
    </row>
    <row r="30" customFormat="false" ht="15" hidden="false" customHeight="false" outlineLevel="0" collapsed="false">
      <c r="D30" s="481" t="str">
        <f aca="false">IF($B$2,G30,H30)</f>
        <v>Final</v>
      </c>
      <c r="E30" s="481" t="s">
        <v>450</v>
      </c>
      <c r="F30" s="481" t="s">
        <v>486</v>
      </c>
      <c r="G30" s="481" t="s">
        <v>487</v>
      </c>
      <c r="H30" s="481" t="s">
        <v>487</v>
      </c>
    </row>
    <row r="31" customFormat="false" ht="15" hidden="false" customHeight="false" outlineLevel="0" collapsed="false">
      <c r="D31" s="481" t="str">
        <f aca="false">IF($B$2,G31,H31)</f>
        <v>Cuadro de honor</v>
      </c>
      <c r="E31" s="481" t="s">
        <v>450</v>
      </c>
      <c r="F31" s="481" t="s">
        <v>488</v>
      </c>
      <c r="G31" s="481" t="s">
        <v>489</v>
      </c>
      <c r="H31" s="481" t="s">
        <v>490</v>
      </c>
    </row>
    <row r="32" customFormat="false" ht="15" hidden="false" customHeight="false" outlineLevel="0" collapsed="false">
      <c r="D32" s="481" t="str">
        <f aca="false">IF($B$2,G32,H32)</f>
        <v>Campeón</v>
      </c>
      <c r="E32" s="481" t="s">
        <v>450</v>
      </c>
      <c r="F32" s="481" t="s">
        <v>491</v>
      </c>
      <c r="G32" s="481" t="s">
        <v>492</v>
      </c>
      <c r="H32" s="481" t="s">
        <v>493</v>
      </c>
    </row>
    <row r="33" customFormat="false" ht="15" hidden="false" customHeight="false" outlineLevel="0" collapsed="false">
      <c r="D33" s="481" t="str">
        <f aca="false">IF($B$2,G33,H33)</f>
        <v>Subcampeón</v>
      </c>
      <c r="E33" s="481" t="s">
        <v>450</v>
      </c>
      <c r="F33" s="481" t="s">
        <v>494</v>
      </c>
      <c r="G33" s="481" t="s">
        <v>495</v>
      </c>
      <c r="H33" s="481" t="s">
        <v>496</v>
      </c>
    </row>
    <row r="34" customFormat="false" ht="15" hidden="false" customHeight="false" outlineLevel="0" collapsed="false">
      <c r="D34" s="481" t="str">
        <f aca="false">IF($B$2,G34,H34)</f>
        <v>3º puesto</v>
      </c>
      <c r="E34" s="481" t="s">
        <v>450</v>
      </c>
      <c r="G34" s="481" t="s">
        <v>497</v>
      </c>
      <c r="H34" s="481" t="s">
        <v>498</v>
      </c>
    </row>
    <row r="35" customFormat="false" ht="15" hidden="false" customHeight="false" outlineLevel="0" collapsed="false">
      <c r="D35" s="481" t="str">
        <f aca="false">IF($B$2,G35,H35)</f>
        <v>Bota de Oro  (máximo goleador)</v>
      </c>
      <c r="E35" s="481" t="s">
        <v>450</v>
      </c>
      <c r="F35" s="481" t="s">
        <v>499</v>
      </c>
      <c r="G35" s="474" t="s">
        <v>500</v>
      </c>
      <c r="H35" s="481" t="s">
        <v>501</v>
      </c>
    </row>
    <row r="36" customFormat="false" ht="15" hidden="false" customHeight="false" outlineLevel="0" collapsed="false">
      <c r="D36" s="481" t="str">
        <f aca="false">IF($B$2,G36,H36)</f>
        <v>Bota de Plata (2º máximo goleador)</v>
      </c>
      <c r="E36" s="481" t="s">
        <v>450</v>
      </c>
      <c r="F36" s="481" t="s">
        <v>502</v>
      </c>
      <c r="G36" s="474" t="s">
        <v>503</v>
      </c>
      <c r="H36" s="481" t="s">
        <v>504</v>
      </c>
    </row>
    <row r="37" customFormat="false" ht="15" hidden="false" customHeight="false" outlineLevel="0" collapsed="false">
      <c r="D37" s="481" t="str">
        <f aca="false">IF($B$2,G37,H37)</f>
        <v>Bota de Bronce (3º máximo goleador)</v>
      </c>
      <c r="G37" s="474" t="s">
        <v>505</v>
      </c>
      <c r="H37" s="481" t="s">
        <v>506</v>
      </c>
    </row>
    <row r="38" customFormat="false" ht="15" hidden="false" customHeight="false" outlineLevel="0" collapsed="false">
      <c r="D38" s="481" t="str">
        <f aca="false">IF($B$2,G38,H38)</f>
        <v>Balón de Oro  (mejor jugador)</v>
      </c>
      <c r="G38" s="474" t="s">
        <v>507</v>
      </c>
      <c r="H38" s="481" t="s">
        <v>508</v>
      </c>
    </row>
    <row r="39" customFormat="false" ht="15" hidden="false" customHeight="false" outlineLevel="0" collapsed="false">
      <c r="D39" s="481" t="str">
        <f aca="false">IF($B$2,G39,H39)</f>
        <v>Balón de Plata (2º mejor jugador)</v>
      </c>
      <c r="G39" s="474" t="s">
        <v>509</v>
      </c>
      <c r="H39" s="481" t="s">
        <v>510</v>
      </c>
    </row>
    <row r="40" customFormat="false" ht="15" hidden="false" customHeight="false" outlineLevel="0" collapsed="false">
      <c r="D40" s="481" t="str">
        <f aca="false">IF($B$2,G40,H40)</f>
        <v>Balón de Bronce (3º mejor jugador)</v>
      </c>
      <c r="G40" s="474" t="s">
        <v>511</v>
      </c>
      <c r="H40" s="481" t="s">
        <v>512</v>
      </c>
    </row>
    <row r="41" customFormat="false" ht="15" hidden="false" customHeight="false" outlineLevel="0" collapsed="false">
      <c r="D41" s="481" t="str">
        <f aca="false">IF($B$2,G41,H41)</f>
        <v>Escribe el jugador Bota de Oro</v>
      </c>
      <c r="E41" s="481" t="s">
        <v>450</v>
      </c>
      <c r="F41" s="481" t="s">
        <v>513</v>
      </c>
      <c r="G41" s="474" t="s">
        <v>514</v>
      </c>
      <c r="H41" s="481" t="s">
        <v>515</v>
      </c>
    </row>
    <row r="42" customFormat="false" ht="15" hidden="false" customHeight="false" outlineLevel="0" collapsed="false">
      <c r="D42" s="481" t="str">
        <f aca="false">IF($B$2,G42,H42)</f>
        <v>Escribe el jugador Bota de Plata</v>
      </c>
      <c r="E42" s="481" t="s">
        <v>450</v>
      </c>
      <c r="F42" s="481" t="s">
        <v>516</v>
      </c>
      <c r="G42" s="474" t="s">
        <v>517</v>
      </c>
      <c r="H42" s="481" t="s">
        <v>518</v>
      </c>
    </row>
    <row r="43" customFormat="false" ht="15" hidden="false" customHeight="false" outlineLevel="0" collapsed="false">
      <c r="D43" s="481" t="str">
        <f aca="false">IF($B$2,G43,H43)</f>
        <v>Escribe el jugador Bota de Bronce</v>
      </c>
      <c r="G43" s="474" t="s">
        <v>519</v>
      </c>
      <c r="H43" s="481" t="s">
        <v>520</v>
      </c>
    </row>
    <row r="44" customFormat="false" ht="15" hidden="false" customHeight="false" outlineLevel="0" collapsed="false">
      <c r="D44" s="481" t="str">
        <f aca="false">IF($B$2,G44,H44)</f>
        <v>Escribe el equipo máximo goleador</v>
      </c>
      <c r="G44" s="474" t="s">
        <v>521</v>
      </c>
      <c r="H44" s="481" t="s">
        <v>522</v>
      </c>
    </row>
    <row r="45" customFormat="false" ht="15" hidden="false" customHeight="false" outlineLevel="0" collapsed="false">
      <c r="D45" s="481" t="str">
        <f aca="false">IF($B$2,G45,H45)</f>
        <v>Escribe el jugador Balón de Plata</v>
      </c>
      <c r="G45" s="474" t="s">
        <v>523</v>
      </c>
      <c r="H45" s="481" t="s">
        <v>524</v>
      </c>
    </row>
    <row r="46" customFormat="false" ht="15" hidden="false" customHeight="false" outlineLevel="0" collapsed="false">
      <c r="D46" s="481" t="str">
        <f aca="false">IF($B$2,G46,H46)</f>
        <v>Escribe el jugador Balón de Bronce</v>
      </c>
      <c r="G46" s="474" t="s">
        <v>525</v>
      </c>
      <c r="H46" s="481" t="s">
        <v>526</v>
      </c>
    </row>
    <row r="47" customFormat="false" ht="15" hidden="false" customHeight="false" outlineLevel="0" collapsed="false">
      <c r="D47" s="481" t="str">
        <f aca="false">IF($B$2,G47,H47)</f>
        <v>NombreGrupo</v>
      </c>
      <c r="E47" s="481" t="s">
        <v>459</v>
      </c>
      <c r="F47" s="481" t="s">
        <v>527</v>
      </c>
      <c r="G47" s="481" t="s">
        <v>528</v>
      </c>
      <c r="H47" s="481" t="s">
        <v>529</v>
      </c>
    </row>
    <row r="48" customFormat="false" ht="15" hidden="false" customHeight="false" outlineLevel="0" collapsed="false">
      <c r="D48" s="481" t="str">
        <f aca="false">IF($B$2,G48,H48)</f>
        <v>Escribe el nombre del grupo</v>
      </c>
      <c r="E48" s="481" t="s">
        <v>530</v>
      </c>
      <c r="F48" s="481" t="s">
        <v>531</v>
      </c>
      <c r="G48" s="481" t="s">
        <v>532</v>
      </c>
      <c r="H48" s="481" t="s">
        <v>533</v>
      </c>
    </row>
    <row r="49" customFormat="false" ht="15" hidden="false" customHeight="false" outlineLevel="0" collapsed="false">
      <c r="D49" s="481" t="str">
        <f aca="false">IF($B$2,G49,H49)</f>
        <v>MUNDIAL EN CURSO</v>
      </c>
      <c r="E49" s="481" t="s">
        <v>450</v>
      </c>
      <c r="F49" s="481" t="s">
        <v>534</v>
      </c>
      <c r="G49" s="481" t="s">
        <v>535</v>
      </c>
      <c r="H49" s="481" t="s">
        <v>536</v>
      </c>
    </row>
    <row r="50" customFormat="false" ht="15" hidden="false" customHeight="false" outlineLevel="0" collapsed="false">
      <c r="D50" s="481" t="str">
        <f aca="false">IF($B$2,G50,H50)</f>
        <v>Todavía hay emoción</v>
      </c>
      <c r="E50" s="481" t="s">
        <v>450</v>
      </c>
      <c r="F50" s="481" t="s">
        <v>537</v>
      </c>
      <c r="G50" s="481" t="s">
        <v>538</v>
      </c>
      <c r="H50" s="481" t="s">
        <v>539</v>
      </c>
    </row>
    <row r="51" customFormat="false" ht="15" hidden="false" customHeight="false" outlineLevel="0" collapsed="false">
      <c r="D51" s="481" t="str">
        <f aca="false">IF($B$2,G51,H51)</f>
        <v>MUNDIAL FINALIZADO</v>
      </c>
      <c r="E51" s="481" t="s">
        <v>450</v>
      </c>
      <c r="F51" s="481" t="s">
        <v>540</v>
      </c>
      <c r="G51" s="481" t="s">
        <v>541</v>
      </c>
      <c r="H51" s="481" t="s">
        <v>542</v>
      </c>
    </row>
    <row r="52" customFormat="false" ht="15" hidden="false" customHeight="false" outlineLevel="0" collapsed="false">
      <c r="D52" s="481" t="str">
        <f aca="false">IF($B$2,G52,H52)</f>
        <v>¿Quién habrá ganado?</v>
      </c>
      <c r="E52" s="481" t="s">
        <v>450</v>
      </c>
      <c r="F52" s="481" t="s">
        <v>543</v>
      </c>
      <c r="G52" s="481" t="s">
        <v>544</v>
      </c>
      <c r="H52" s="481" t="s">
        <v>545</v>
      </c>
    </row>
    <row r="53" customFormat="false" ht="15" hidden="false" customHeight="false" outlineLevel="0" collapsed="false">
      <c r="D53" s="481" t="str">
        <f aca="false">IF($B$2,G53,H53)</f>
        <v>Pos</v>
      </c>
      <c r="E53" s="481" t="s">
        <v>450</v>
      </c>
      <c r="F53" s="481" t="s">
        <v>546</v>
      </c>
      <c r="G53" s="481" t="s">
        <v>547</v>
      </c>
      <c r="H53" s="481" t="s">
        <v>547</v>
      </c>
    </row>
    <row r="54" customFormat="false" ht="15" hidden="false" customHeight="false" outlineLevel="0" collapsed="false">
      <c r="D54" s="481" t="str">
        <f aca="false">IF($B$2,G54,H54)</f>
        <v>Selección</v>
      </c>
      <c r="E54" s="481" t="s">
        <v>450</v>
      </c>
      <c r="F54" s="481" t="s">
        <v>548</v>
      </c>
      <c r="G54" s="481" t="s">
        <v>549</v>
      </c>
      <c r="H54" s="481" t="s">
        <v>550</v>
      </c>
    </row>
    <row r="55" customFormat="false" ht="15" hidden="false" customHeight="false" outlineLevel="0" collapsed="false">
      <c r="D55" s="481" t="str">
        <f aca="false">IF($B$2,G55,H55)</f>
        <v>Pts</v>
      </c>
      <c r="E55" s="481" t="s">
        <v>450</v>
      </c>
      <c r="F55" s="481" t="s">
        <v>551</v>
      </c>
      <c r="G55" s="481" t="s">
        <v>552</v>
      </c>
      <c r="H55" s="481" t="s">
        <v>552</v>
      </c>
    </row>
    <row r="56" customFormat="false" ht="15" hidden="false" customHeight="false" outlineLevel="0" collapsed="false">
      <c r="D56" s="481" t="str">
        <f aca="false">IF($B$2,G56,H56)</f>
        <v>J</v>
      </c>
      <c r="E56" s="481" t="s">
        <v>450</v>
      </c>
      <c r="F56" s="481" t="s">
        <v>553</v>
      </c>
      <c r="G56" s="481" t="s">
        <v>135</v>
      </c>
      <c r="H56" s="481" t="s">
        <v>554</v>
      </c>
    </row>
    <row r="57" customFormat="false" ht="15" hidden="false" customHeight="false" outlineLevel="0" collapsed="false">
      <c r="D57" s="481" t="str">
        <f aca="false">IF($B$2,G57,H57)</f>
        <v>G</v>
      </c>
      <c r="E57" s="481" t="s">
        <v>450</v>
      </c>
      <c r="F57" s="481" t="s">
        <v>555</v>
      </c>
      <c r="G57" s="481" t="s">
        <v>129</v>
      </c>
      <c r="H57" s="481" t="s">
        <v>556</v>
      </c>
    </row>
    <row r="58" customFormat="false" ht="15" hidden="false" customHeight="false" outlineLevel="0" collapsed="false">
      <c r="D58" s="481" t="str">
        <f aca="false">IF($B$2,G58,H58)</f>
        <v>E</v>
      </c>
      <c r="E58" s="481" t="s">
        <v>450</v>
      </c>
      <c r="F58" s="481" t="s">
        <v>557</v>
      </c>
      <c r="G58" s="481" t="s">
        <v>111</v>
      </c>
      <c r="H58" s="481" t="s">
        <v>102</v>
      </c>
      <c r="K58" s="29"/>
    </row>
    <row r="59" customFormat="false" ht="15" hidden="false" customHeight="false" outlineLevel="0" collapsed="false">
      <c r="D59" s="481" t="str">
        <f aca="false">IF($B$2,G59,H59)</f>
        <v>P</v>
      </c>
      <c r="E59" s="481" t="s">
        <v>450</v>
      </c>
      <c r="F59" s="481" t="s">
        <v>558</v>
      </c>
      <c r="G59" s="481" t="s">
        <v>554</v>
      </c>
      <c r="H59" s="481" t="s">
        <v>137</v>
      </c>
      <c r="K59" s="29"/>
    </row>
    <row r="60" customFormat="false" ht="15" hidden="false" customHeight="false" outlineLevel="0" collapsed="false">
      <c r="D60" s="481" t="str">
        <f aca="false">IF($B$2,G60,H60)</f>
        <v>GF</v>
      </c>
      <c r="E60" s="481" t="s">
        <v>450</v>
      </c>
      <c r="F60" s="481" t="s">
        <v>559</v>
      </c>
      <c r="G60" s="481" t="s">
        <v>63</v>
      </c>
      <c r="H60" s="481" t="s">
        <v>120</v>
      </c>
      <c r="K60" s="29"/>
    </row>
    <row r="61" customFormat="false" ht="15" hidden="false" customHeight="false" outlineLevel="0" collapsed="false">
      <c r="D61" s="481" t="str">
        <f aca="false">IF($B$2,G61,H61)</f>
        <v>GC</v>
      </c>
      <c r="E61" s="481" t="s">
        <v>450</v>
      </c>
      <c r="F61" s="481" t="s">
        <v>560</v>
      </c>
      <c r="G61" s="481" t="s">
        <v>561</v>
      </c>
      <c r="H61" s="481" t="s">
        <v>24</v>
      </c>
      <c r="K61" s="29"/>
    </row>
    <row r="62" customFormat="false" ht="15" hidden="false" customHeight="false" outlineLevel="0" collapsed="false">
      <c r="D62" s="481" t="str">
        <f aca="false">IF($B$2,G62,H62)</f>
        <v>DG</v>
      </c>
      <c r="E62" s="481" t="s">
        <v>450</v>
      </c>
      <c r="F62" s="481" t="s">
        <v>562</v>
      </c>
      <c r="G62" s="481" t="s">
        <v>60</v>
      </c>
      <c r="H62" s="481" t="s">
        <v>563</v>
      </c>
      <c r="K62" s="29"/>
    </row>
    <row r="63" customFormat="false" ht="15" hidden="false" customHeight="false" outlineLevel="0" collapsed="false">
      <c r="D63" s="481" t="str">
        <f aca="false">IF($B$2,G63,H63)</f>
        <v>J1</v>
      </c>
      <c r="E63" s="481" t="s">
        <v>450</v>
      </c>
      <c r="G63" s="481" t="s">
        <v>292</v>
      </c>
      <c r="H63" s="481" t="s">
        <v>564</v>
      </c>
      <c r="K63" s="29"/>
    </row>
    <row r="64" customFormat="false" ht="15" hidden="false" customHeight="false" outlineLevel="0" collapsed="false">
      <c r="D64" s="481" t="str">
        <f aca="false">IF($B$2,G64,H64)</f>
        <v>J2</v>
      </c>
      <c r="E64" s="481" t="s">
        <v>450</v>
      </c>
      <c r="G64" s="481" t="s">
        <v>308</v>
      </c>
      <c r="H64" s="481" t="s">
        <v>565</v>
      </c>
    </row>
    <row r="65" customFormat="false" ht="15" hidden="false" customHeight="false" outlineLevel="0" collapsed="false">
      <c r="D65" s="481" t="str">
        <f aca="false">IF($B$2,G65,H65)</f>
        <v>J3</v>
      </c>
      <c r="E65" s="481" t="s">
        <v>450</v>
      </c>
      <c r="G65" s="481" t="s">
        <v>327</v>
      </c>
      <c r="H65" s="481" t="s">
        <v>566</v>
      </c>
    </row>
    <row r="66" customFormat="false" ht="15" hidden="false" customHeight="false" outlineLevel="0" collapsed="false">
      <c r="C66" s="481" t="s">
        <v>567</v>
      </c>
      <c r="D66" s="481" t="str">
        <f aca="false">IF($B$2,G66,H66)</f>
        <v>Instrucciones en video</v>
      </c>
      <c r="E66" s="481" t="s">
        <v>450</v>
      </c>
      <c r="F66" s="481" t="s">
        <v>568</v>
      </c>
      <c r="G66" s="485" t="s">
        <v>569</v>
      </c>
      <c r="H66" s="481" t="s">
        <v>570</v>
      </c>
    </row>
    <row r="67" customFormat="false" ht="15" hidden="false" customHeight="false" outlineLevel="0" collapsed="false">
      <c r="D67" s="481" t="str">
        <f aca="false">IF($B$2,G67,H67)</f>
        <v>Sí</v>
      </c>
      <c r="E67" s="481" t="s">
        <v>450</v>
      </c>
      <c r="G67" s="481" t="s">
        <v>571</v>
      </c>
      <c r="H67" s="481" t="s">
        <v>572</v>
      </c>
    </row>
    <row r="68" customFormat="false" ht="15" hidden="false" customHeight="false" outlineLevel="0" collapsed="false">
      <c r="D68" s="481" t="str">
        <f aca="false">IF($B$2,G68,H68)</f>
        <v>No</v>
      </c>
      <c r="E68" s="481" t="s">
        <v>450</v>
      </c>
      <c r="G68" s="481" t="s">
        <v>21</v>
      </c>
      <c r="H68" s="481" t="s">
        <v>21</v>
      </c>
    </row>
    <row r="69" customFormat="false" ht="15" hidden="false" customHeight="false" outlineLevel="0" collapsed="false">
      <c r="D69" s="481" t="str">
        <f aca="false">IF($B$2,G69,H69)</f>
        <v>Puntos penalizados</v>
      </c>
      <c r="E69" s="481" t="s">
        <v>450</v>
      </c>
      <c r="G69" s="484" t="s">
        <v>573</v>
      </c>
      <c r="H69" s="484" t="s">
        <v>574</v>
      </c>
    </row>
    <row r="70" customFormat="false" ht="15" hidden="false" customHeight="false" outlineLevel="0" collapsed="false">
      <c r="D70" s="481" t="str">
        <f aca="false">IF($B$2,G70,H70)</f>
        <v>Grupos mejores 3ºs: </v>
      </c>
      <c r="G70" s="484" t="s">
        <v>575</v>
      </c>
      <c r="H70" s="484" t="s">
        <v>576</v>
      </c>
    </row>
    <row r="71" customFormat="false" ht="15" hidden="false" customHeight="false" outlineLevel="0" collapsed="false">
      <c r="D71" s="481" t="str">
        <f aca="false">IF($B$2,G71,H71)</f>
        <v>La clasificación de los mejores terceros aparece al final de la J1</v>
      </c>
      <c r="G71" s="481" t="s">
        <v>577</v>
      </c>
      <c r="H71" s="481" t="s">
        <v>578</v>
      </c>
    </row>
    <row r="72" customFormat="false" ht="15" hidden="false" customHeight="false" outlineLevel="0" collapsed="false">
      <c r="D72" s="481" t="str">
        <f aca="false">IF($B$2,G72,H72)</f>
        <v>Sí</v>
      </c>
      <c r="G72" s="481" t="s">
        <v>571</v>
      </c>
      <c r="H72" s="481" t="s">
        <v>572</v>
      </c>
    </row>
    <row r="73" customFormat="false" ht="15" hidden="false" customHeight="false" outlineLevel="0" collapsed="false">
      <c r="D73" s="481" t="str">
        <f aca="false">IF($B$2,G73,H73)</f>
        <v>No</v>
      </c>
      <c r="G73" s="481" t="s">
        <v>21</v>
      </c>
      <c r="H73" s="481" t="s">
        <v>21</v>
      </c>
    </row>
    <row r="74" customFormat="false" ht="15" hidden="false" customHeight="false" outlineLevel="0" collapsed="false">
      <c r="D74" s="481" t="str">
        <f aca="false">IF($B$2,G74,H74)</f>
        <v>¿Hay equipos penalizados?</v>
      </c>
      <c r="G74" s="481" t="s">
        <v>579</v>
      </c>
      <c r="H74" s="481" t="s">
        <v>580</v>
      </c>
    </row>
    <row r="75" customFormat="false" ht="15" hidden="false" customHeight="false" outlineLevel="0" collapsed="false">
      <c r="C75" s="481" t="n">
        <v>1</v>
      </c>
      <c r="D75" s="481" t="str">
        <f aca="false">IF($B$2,G75,H75)</f>
        <v>Normal</v>
      </c>
      <c r="G75" s="481" t="s">
        <v>177</v>
      </c>
      <c r="H75" s="481" t="s">
        <v>177</v>
      </c>
    </row>
    <row r="76" customFormat="false" ht="15" hidden="false" customHeight="false" outlineLevel="0" collapsed="false">
      <c r="C76" s="481" t="n">
        <v>2</v>
      </c>
      <c r="D76" s="481" t="str">
        <f aca="false">IF($B$2,G76,H76)</f>
        <v>No cuenta el partido contra el último</v>
      </c>
      <c r="G76" s="481" t="s">
        <v>581</v>
      </c>
      <c r="H76" s="481" t="s">
        <v>582</v>
      </c>
    </row>
    <row r="77" customFormat="false" ht="15" hidden="false" customHeight="false" outlineLevel="0" collapsed="false">
      <c r="C77" s="481" t="n">
        <v>3</v>
      </c>
      <c r="D77" s="481" t="str">
        <f aca="false">IF($B$2,G77,H77)</f>
        <v>Media por partido</v>
      </c>
      <c r="G77" s="481" t="s">
        <v>583</v>
      </c>
      <c r="H77" s="481" t="s">
        <v>584</v>
      </c>
    </row>
    <row r="78" customFormat="false" ht="15" hidden="false" customHeight="false" outlineLevel="0" collapsed="false">
      <c r="D78" s="481" t="str">
        <f aca="false">IF($B$2,G78,H78)</f>
        <v>Selecciona criterio:</v>
      </c>
      <c r="G78" s="481" t="s">
        <v>585</v>
      </c>
      <c r="H78" s="481" t="s">
        <v>586</v>
      </c>
    </row>
    <row r="81" customFormat="false" ht="15" hidden="false" customHeight="true" outlineLevel="0" collapsed="false">
      <c r="D81" s="481" t="str">
        <f aca="false">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481" t="s">
        <v>587</v>
      </c>
      <c r="F81" s="481" t="s">
        <v>314</v>
      </c>
      <c r="G81" s="481" t="s">
        <v>588</v>
      </c>
      <c r="H81" s="481" t="s">
        <v>589</v>
      </c>
    </row>
    <row r="82" customFormat="false" ht="15" hidden="false" customHeight="false" outlineLevel="0" collapsed="false">
      <c r="D82" s="481" t="str">
        <f aca="false">IF($B$2,G82,H82)</f>
        <v>Autor:</v>
      </c>
      <c r="E82" s="481" t="s">
        <v>587</v>
      </c>
      <c r="F82" s="481" t="s">
        <v>590</v>
      </c>
      <c r="G82" s="481" t="s">
        <v>591</v>
      </c>
      <c r="H82" s="481" t="s">
        <v>592</v>
      </c>
    </row>
    <row r="83" customFormat="false" ht="15" hidden="false" customHeight="false" outlineLevel="0" collapsed="false">
      <c r="D83" s="481" t="str">
        <f aca="false">IF($B$2,G83,H83)</f>
        <v>Útima versión</v>
      </c>
      <c r="E83" s="481" t="s">
        <v>587</v>
      </c>
      <c r="F83" s="481" t="s">
        <v>593</v>
      </c>
      <c r="G83" s="481" t="s">
        <v>594</v>
      </c>
      <c r="H83" s="481" t="s">
        <v>595</v>
      </c>
    </row>
    <row r="84" customFormat="false" ht="15" hidden="false" customHeight="false" outlineLevel="0" collapsed="false">
      <c r="D84" s="481" t="str">
        <f aca="false">IF($B$2,G84,H84)</f>
        <v>Limitación de responsabilidad:</v>
      </c>
      <c r="E84" s="481" t="s">
        <v>587</v>
      </c>
      <c r="F84" s="481" t="s">
        <v>297</v>
      </c>
      <c r="G84" s="481" t="s">
        <v>596</v>
      </c>
      <c r="H84" s="481" t="s">
        <v>597</v>
      </c>
    </row>
    <row r="85" customFormat="false" ht="15" hidden="false" customHeight="false" outlineLevel="0" collapsed="false">
      <c r="D85" s="481" t="str">
        <f aca="false">IF($B$2,G85,H85)</f>
        <v>PARA DESCARGAR, CLICK EN</v>
      </c>
      <c r="E85" s="481" t="s">
        <v>587</v>
      </c>
      <c r="G85" s="481" t="s">
        <v>598</v>
      </c>
      <c r="H85" s="481" t="s">
        <v>599</v>
      </c>
    </row>
    <row r="86" customFormat="false" ht="15" hidden="false" customHeight="false" outlineLevel="0" collapsed="false">
      <c r="D86" s="481" t="str">
        <f aca="false">IF($B$2,G86,H86)</f>
        <v>· Selecciona el idioma en el que quieras hacer la porra y la zona horaria</v>
      </c>
      <c r="E86" s="481" t="s">
        <v>587</v>
      </c>
      <c r="G86" s="481" t="s">
        <v>600</v>
      </c>
      <c r="H86" s="481" t="s">
        <v>601</v>
      </c>
    </row>
    <row r="87" customFormat="false" ht="15" hidden="false" customHeight="false" outlineLevel="0" collapsed="false">
      <c r="D87" s="481" t="str">
        <f aca="false">IF($B$2,G87,H87)</f>
        <v>· Escribe el nombre del grupo de la porra/quiniela</v>
      </c>
      <c r="E87" s="481" t="s">
        <v>587</v>
      </c>
      <c r="G87" s="481" t="s">
        <v>602</v>
      </c>
      <c r="H87" s="481" t="s">
        <v>603</v>
      </c>
    </row>
    <row r="88" customFormat="false" ht="15" hidden="false" customHeight="false" outlineLevel="0" collapsed="false">
      <c r="D88" s="481" t="str">
        <f aca="false">IF($B$2,G88,H88)</f>
        <v>· El archivo de participante lo puedes descargar desde aquí</v>
      </c>
      <c r="E88" s="481" t="s">
        <v>587</v>
      </c>
      <c r="G88" s="481" t="s">
        <v>604</v>
      </c>
      <c r="H88" s="481" t="s">
        <v>605</v>
      </c>
    </row>
    <row r="89" customFormat="false" ht="15" hidden="false" customHeight="false" outlineLevel="0" collapsed="false">
      <c r="D89" s="481" t="str">
        <f aca="false">IF($B$2,G89,H89)</f>
        <v>(Antes de empezar el mundial)</v>
      </c>
      <c r="E89" s="481" t="s">
        <v>587</v>
      </c>
      <c r="G89" s="481" t="s">
        <v>606</v>
      </c>
      <c r="H89" s="481" t="s">
        <v>607</v>
      </c>
    </row>
    <row r="90" customFormat="false" ht="15" hidden="false" customHeight="false" outlineLevel="0" collapsed="false">
      <c r="D90" s="481" t="str">
        <f aca="false">IF($B$2,G90,H90)</f>
        <v>· Las instrucciones de uso de esta hoja se encuentran en la misma hoja</v>
      </c>
      <c r="E90" s="481" t="s">
        <v>587</v>
      </c>
      <c r="G90" s="481" t="s">
        <v>608</v>
      </c>
      <c r="H90" s="481" t="s">
        <v>609</v>
      </c>
    </row>
    <row r="91" customFormat="false" ht="15" hidden="false" customHeight="false" outlineLevel="0" collapsed="false">
      <c r="D91" s="481" t="str">
        <f aca="false">IF($B$2,G91,H91)</f>
        <v>· Esta hoja sirve para administrar la porra/quiniela</v>
      </c>
      <c r="E91" s="481" t="s">
        <v>587</v>
      </c>
      <c r="G91" s="481" t="s">
        <v>610</v>
      </c>
      <c r="H91" s="481" t="s">
        <v>611</v>
      </c>
    </row>
    <row r="92" customFormat="false" ht="23.85" hidden="false" customHeight="false" outlineLevel="0" collapsed="false">
      <c r="D92" s="481" t="str">
        <f aca="false">IF($B$2,G92,H92)</f>
        <v>· Lo primero, establece la puntuación para cada criterio y comparte la puntuación con los participantes</v>
      </c>
      <c r="E92" s="481" t="s">
        <v>587</v>
      </c>
      <c r="G92" s="481" t="s">
        <v>612</v>
      </c>
      <c r="H92" s="481" t="s">
        <v>613</v>
      </c>
    </row>
    <row r="93" customFormat="false" ht="15" hidden="false" customHeight="false" outlineLevel="0" collapsed="false">
      <c r="D93" s="481" t="str">
        <f aca="false">IF($B$2,G93,H93)</f>
        <v>· Aquí explicamos cada criterio de puntuación</v>
      </c>
      <c r="E93" s="481" t="s">
        <v>587</v>
      </c>
      <c r="G93" s="481" t="s">
        <v>614</v>
      </c>
      <c r="H93" s="481" t="s">
        <v>615</v>
      </c>
    </row>
    <row r="94" customFormat="false" ht="23.85" hidden="false" customHeight="false" outlineLevel="0" collapsed="false">
      <c r="D94" s="481" t="str">
        <f aca="false">IF($B$2,G94,H94)</f>
        <v>· Cuando los participantes te envíen su archivo, copia sus pronósticos de la hoja “Pool”, en esta hoja ADMIN</v>
      </c>
      <c r="E94" s="481" t="s">
        <v>587</v>
      </c>
      <c r="G94" s="481" t="s">
        <v>616</v>
      </c>
      <c r="H94" s="481" t="s">
        <v>617</v>
      </c>
    </row>
    <row r="95" customFormat="false" ht="15" hidden="false" customHeight="false" outlineLevel="0" collapsed="false">
      <c r="D95" s="481" t="str">
        <f aca="false">IF($B$2,G95,H95)</f>
        <v>· Cuando tengas todos los pronósticos, selecciona el número de jugadores en la hoja ADMIN</v>
      </c>
      <c r="E95" s="481" t="s">
        <v>587</v>
      </c>
      <c r="G95" s="481" t="s">
        <v>618</v>
      </c>
      <c r="H95" s="481" t="s">
        <v>619</v>
      </c>
    </row>
    <row r="96" customFormat="false" ht="15" hidden="false" customHeight="false" outlineLevel="0" collapsed="false">
      <c r="D96" s="481" t="str">
        <f aca="false">IF($B$2,G96,H96)</f>
        <v>(Una vez ha empezado el mundial)</v>
      </c>
      <c r="E96" s="481" t="s">
        <v>587</v>
      </c>
      <c r="G96" s="481" t="s">
        <v>620</v>
      </c>
      <c r="H96" s="481" t="s">
        <v>621</v>
      </c>
    </row>
    <row r="97" customFormat="false" ht="23.85" hidden="false" customHeight="false" outlineLevel="0" collapsed="false">
      <c r="D97" s="481" t="str">
        <f aca="false">IF($B$2,G97,H97)</f>
        <v>· Cuando empiece el mundial, rellena los cuadros grises con los resultados reales de la fase de grupos</v>
      </c>
      <c r="E97" s="481" t="s">
        <v>587</v>
      </c>
      <c r="G97" s="481" t="s">
        <v>622</v>
      </c>
      <c r="H97" s="481" t="s">
        <v>623</v>
      </c>
    </row>
    <row r="98" customFormat="false" ht="23.85" hidden="false" customHeight="false" outlineLevel="0" collapsed="false">
      <c r="D98" s="481" t="str">
        <f aca="false">IF($B$2,G98,H98)</f>
        <v>· En caso de empate en la posición de un grupo o en los mejores terceros, selcciona el orden de los empatados</v>
      </c>
      <c r="E98" s="481" t="s">
        <v>587</v>
      </c>
      <c r="G98" s="481" t="s">
        <v>624</v>
      </c>
      <c r="H98" s="481" t="s">
        <v>625</v>
      </c>
    </row>
    <row r="99" customFormat="false" ht="15" hidden="false" customHeight="false" outlineLevel="0" collapsed="false">
      <c r="D99" s="481" t="str">
        <f aca="false">IF($B$2,G99,H99)</f>
        <v>· Las eliminatorias se establecen de forma automática</v>
      </c>
      <c r="E99" s="481" t="s">
        <v>587</v>
      </c>
      <c r="G99" s="481" t="s">
        <v>626</v>
      </c>
      <c r="H99" s="481" t="s">
        <v>627</v>
      </c>
    </row>
    <row r="100" customFormat="false" ht="23.85" hidden="false" customHeight="false" outlineLevel="0" collapsed="false">
      <c r="D100" s="481" t="str">
        <f aca="false">IF($B$2,G100,H100)</f>
        <v>· Rellena los resultados de las fases eliminatorias. En caso de empate, se abren dos celdas a los lados para poner el resultado de los penaltis</v>
      </c>
      <c r="E100" s="481" t="s">
        <v>587</v>
      </c>
      <c r="G100" s="481" t="s">
        <v>628</v>
      </c>
      <c r="H100" s="481" t="s">
        <v>629</v>
      </c>
    </row>
    <row r="101" customFormat="false" ht="15" hidden="false" customHeight="false" outlineLevel="0" collapsed="false">
      <c r="D101" s="481" t="str">
        <f aca="false">IF($B$2,G101,H101)</f>
        <v>· Rellenar los mejores jugadores y los máximos goleadores</v>
      </c>
      <c r="E101" s="481" t="s">
        <v>587</v>
      </c>
      <c r="G101" s="481" t="s">
        <v>630</v>
      </c>
      <c r="H101" s="481" t="s">
        <v>631</v>
      </c>
    </row>
    <row r="102" customFormat="false" ht="23.85" hidden="false" customHeight="false" outlineLevel="0" collapsed="false">
      <c r="D102" s="481" t="str">
        <f aca="false">IF($B$2,G102,H102)</f>
        <v>· En esta hoja se muestran de un vistazo todos los resultados introducidos en la hoja WORLDCUP, en esta hoja no se rellena nada</v>
      </c>
      <c r="E102" s="481" t="s">
        <v>587</v>
      </c>
      <c r="G102" s="481" t="s">
        <v>632</v>
      </c>
      <c r="H102" s="481" t="s">
        <v>633</v>
      </c>
    </row>
    <row r="103" customFormat="false" ht="15" hidden="false" customHeight="false" outlineLevel="0" collapsed="false">
      <c r="D103" s="481" t="str">
        <f aca="false">IF($B$2,G103,H103)</f>
        <v>https://matejero.es/download/excel-mundial-2026/</v>
      </c>
      <c r="E103" s="481" t="s">
        <v>587</v>
      </c>
      <c r="G103" s="486" t="s">
        <v>634</v>
      </c>
      <c r="H103" s="481" t="s">
        <v>635</v>
      </c>
    </row>
    <row r="104" customFormat="false" ht="23.85" hidden="false" customHeight="false" outlineLevel="0" collapsed="false">
      <c r="D104" s="481" t="str">
        <f aca="false">IF($B$2,G104,H104)</f>
        <v>· En esta hoja se puede ver la clasificación general según se vayan introduciendo los resultados de los partidos</v>
      </c>
      <c r="E104" s="481" t="s">
        <v>587</v>
      </c>
      <c r="G104" s="481" t="s">
        <v>636</v>
      </c>
      <c r="H104" s="481" t="s">
        <v>637</v>
      </c>
    </row>
    <row r="105" customFormat="false" ht="15" hidden="false" customHeight="false" outlineLevel="0" collapsed="false">
      <c r="D105" s="481" t="str">
        <f aca="false">IF($B$2,G105,H105)</f>
        <v>· Esta hoja permite filtrar los pronósticos por día de la fase de grupos o por eliminatoria.</v>
      </c>
      <c r="E105" s="481" t="s">
        <v>587</v>
      </c>
      <c r="G105" s="481" t="s">
        <v>638</v>
      </c>
      <c r="H105" s="481" t="s">
        <v>639</v>
      </c>
    </row>
    <row r="106" customFormat="false" ht="15" hidden="false" customHeight="false" outlineLevel="0" collapsed="false">
      <c r="D106" s="481" t="str">
        <f aca="false">IF($B$2,G106,H106)</f>
        <v> · Aquí puedes ver la clasificación del dia/ronda seleccionado en la hoja "DailyPredcition"</v>
      </c>
      <c r="E106" s="481" t="s">
        <v>587</v>
      </c>
      <c r="G106" s="481" t="s">
        <v>640</v>
      </c>
      <c r="H106" s="481" t="s">
        <v>641</v>
      </c>
    </row>
    <row r="107" customFormat="false" ht="35.05" hidden="false" customHeight="false" outlineLevel="0" collapsed="false">
      <c r="D107" s="481" t="str">
        <f aca="false">IF($B$2,G107,H107)</f>
        <v>Si Irán no participa en el mundial y le sustituye otra selección, selecciona el país sustituto en el desplegable. Si no aparece, elige 'Otro' e ingresa manualmente el nombre (español e inglés), su zona UTC y, opcionalmente, la imagen de su bandera.</v>
      </c>
      <c r="E107" s="481" t="s">
        <v>587</v>
      </c>
      <c r="G107" s="481" t="s">
        <v>642</v>
      </c>
      <c r="H107" s="481" t="s">
        <v>643</v>
      </c>
    </row>
    <row r="108" customFormat="false" ht="15" hidden="false" customHeight="false" outlineLevel="0" collapsed="false">
      <c r="D108" s="481" t="str">
        <f aca="false">IF($B$2,G108,H108)</f>
        <v>· En estas hoja podrás ver diferentes estadísticas generales y por partido</v>
      </c>
      <c r="E108" s="481" t="s">
        <v>587</v>
      </c>
      <c r="G108" s="481" t="s">
        <v>644</v>
      </c>
      <c r="H108" s="481" t="s">
        <v>645</v>
      </c>
    </row>
    <row r="109" customFormat="false" ht="15" hidden="false" customHeight="false" outlineLevel="0" collapsed="false">
      <c r="D109" s="481" t="str">
        <f aca="false">IF($B$2,G109,H109)</f>
        <v>· Para verlas correctamente necesitas una versión posterior a excel 2021</v>
      </c>
      <c r="E109" s="481" t="s">
        <v>587</v>
      </c>
      <c r="G109" s="481" t="s">
        <v>646</v>
      </c>
      <c r="H109" s="481" t="s">
        <v>647</v>
      </c>
    </row>
    <row r="110" customFormat="false" ht="15" hidden="false" customHeight="false" outlineLevel="0" collapsed="false">
      <c r="D110" s="481" t="str">
        <f aca="false">IF($B$2,G110,H110)</f>
        <v>· En esta hoja puedes ver de un vistazo el cuadro del mundial </v>
      </c>
      <c r="E110" s="481" t="s">
        <v>587</v>
      </c>
      <c r="G110" s="481" t="s">
        <v>648</v>
      </c>
      <c r="H110" s="481" t="s">
        <v>649</v>
      </c>
    </row>
    <row r="112" customFormat="false" ht="15" hidden="false" customHeight="false" outlineLevel="0" collapsed="false">
      <c r="D112" s="481" t="str">
        <f aca="false">IF($B$2,G112,H112)</f>
        <v>Para el administrador de la porra</v>
      </c>
      <c r="E112" s="481" t="s">
        <v>650</v>
      </c>
      <c r="F112" s="481" t="s">
        <v>278</v>
      </c>
      <c r="G112" s="481" t="s">
        <v>651</v>
      </c>
      <c r="H112" s="481" t="s">
        <v>652</v>
      </c>
    </row>
    <row r="113" customFormat="false" ht="15" hidden="false" customHeight="false" outlineLevel="0" collapsed="false">
      <c r="D113" s="481" t="str">
        <f aca="false">IF($B$2,G113,H113)</f>
        <v>PARTICIPANTE</v>
      </c>
      <c r="E113" s="481" t="s">
        <v>650</v>
      </c>
      <c r="F113" s="481" t="s">
        <v>297</v>
      </c>
      <c r="G113" s="481" t="s">
        <v>653</v>
      </c>
      <c r="H113" s="481" t="s">
        <v>654</v>
      </c>
    </row>
    <row r="114" customFormat="false" ht="15" hidden="false" customHeight="false" outlineLevel="0" collapsed="false">
      <c r="D114" s="481" t="str">
        <f aca="false">IF($B$2,G114,H114)</f>
        <v>Nombre</v>
      </c>
      <c r="E114" s="481" t="s">
        <v>650</v>
      </c>
      <c r="F114" s="481" t="s">
        <v>314</v>
      </c>
      <c r="G114" s="481" t="s">
        <v>655</v>
      </c>
      <c r="H114" s="481" t="s">
        <v>408</v>
      </c>
    </row>
    <row r="115" customFormat="false" ht="15" hidden="false" customHeight="false" outlineLevel="0" collapsed="false">
      <c r="D115" s="481" t="str">
        <f aca="false">IF($B$2,G115,H115)</f>
        <v>¡No tocar nada, se rellena solo!</v>
      </c>
      <c r="E115" s="481" t="s">
        <v>650</v>
      </c>
      <c r="F115" s="481" t="s">
        <v>656</v>
      </c>
      <c r="G115" s="481" t="s">
        <v>657</v>
      </c>
      <c r="H115" s="481" t="s">
        <v>658</v>
      </c>
    </row>
    <row r="116" customFormat="false" ht="15" hidden="false" customHeight="true" outlineLevel="0" collapsed="false">
      <c r="D116" s="481" t="str">
        <f aca="false">IF($B$2,G116,H116)</f>
        <v>EL ADMINISTRADOR DE LA PORRA SEGUIRÁ LAS INSTRUCCIONES DE AQUÍ ABAJO</v>
      </c>
      <c r="E116" s="481" t="s">
        <v>650</v>
      </c>
      <c r="F116" s="481" t="s">
        <v>282</v>
      </c>
      <c r="G116" s="481" t="s">
        <v>659</v>
      </c>
      <c r="H116" s="481" t="s">
        <v>660</v>
      </c>
      <c r="I116" s="487"/>
      <c r="K116" s="487"/>
      <c r="L116" s="487"/>
      <c r="M116" s="487"/>
      <c r="N116" s="487"/>
      <c r="O116" s="487"/>
      <c r="P116" s="487"/>
    </row>
    <row r="117" customFormat="false" ht="15" hidden="false" customHeight="true" outlineLevel="0" collapsed="false">
      <c r="D117" s="481" t="str">
        <f aca="false">IF($B$2,G117,H117)</f>
        <v>·Si haceis todo el Mundial de golpe, incluido el predictor, copiar de la C5 a la C308 y pegar valores en la plantilla de Administrador.</v>
      </c>
      <c r="E117" s="481" t="s">
        <v>650</v>
      </c>
      <c r="F117" s="481" t="s">
        <v>319</v>
      </c>
      <c r="G117" s="481" t="s">
        <v>661</v>
      </c>
      <c r="H117" s="481" t="s">
        <v>662</v>
      </c>
      <c r="I117" s="487"/>
      <c r="K117" s="487"/>
      <c r="L117" s="487"/>
      <c r="M117" s="487"/>
      <c r="N117" s="487"/>
      <c r="O117" s="487"/>
      <c r="P117" s="487"/>
    </row>
    <row r="118" customFormat="false" ht="35.05" hidden="false" customHeight="false" outlineLevel="0" collapsed="false">
      <c r="D118" s="481" t="str">
        <f aca="false">IF($B$2,G118,H118)</f>
        <v>·Si haceis toda la fase de grupos de golpe y las eliminatorias aparte, copiar primero de la C5 a la C161 y pegar valores en la plantilla de Administrador. Y también copiar y pegar valores de la C253 a la C308. En dieciseisavos seguir las instrucciones de abajo.</v>
      </c>
      <c r="E118" s="481" t="s">
        <v>650</v>
      </c>
      <c r="F118" s="481" t="s">
        <v>663</v>
      </c>
      <c r="G118" s="481" t="s">
        <v>664</v>
      </c>
      <c r="H118" s="481" t="s">
        <v>665</v>
      </c>
    </row>
    <row r="119" customFormat="false" ht="15" hidden="false" customHeight="true" outlineLevel="0" collapsed="false">
      <c r="D119" s="481" t="str">
        <f aca="false">IF($B$2,G119,H119)</f>
        <v>·Si haceis jornada a jornada seguir las instrucciones de cada jornada</v>
      </c>
      <c r="E119" s="481" t="s">
        <v>650</v>
      </c>
      <c r="F119" s="481" t="s">
        <v>666</v>
      </c>
      <c r="G119" s="481" t="s">
        <v>667</v>
      </c>
      <c r="H119" s="481" t="s">
        <v>668</v>
      </c>
      <c r="I119" s="488"/>
      <c r="K119" s="488"/>
      <c r="L119" s="488"/>
    </row>
    <row r="120" customFormat="false" ht="23.85" hidden="false" customHeight="false" outlineLevel="0" collapsed="false">
      <c r="D120" s="481" t="str">
        <f aca="false">IF($B$2,G120,H120)</f>
        <v>·Para la primera jornada copiar de la C5 a la C29 y pega valores en la plantilla de administrador. ¡OJO! COPIAR TAMBIÉN de la C253 a la C308.</v>
      </c>
      <c r="E120" s="481" t="s">
        <v>650</v>
      </c>
      <c r="F120" s="481" t="s">
        <v>669</v>
      </c>
      <c r="G120" s="481" t="s">
        <v>670</v>
      </c>
      <c r="H120" s="481" t="s">
        <v>671</v>
      </c>
    </row>
    <row r="121" customFormat="false" ht="23.85" hidden="false" customHeight="false" outlineLevel="0" collapsed="false">
      <c r="D121" s="481" t="str">
        <f aca="false">IF($B$2,G121,H121)</f>
        <v>·Para la segunda jornada copiar de la C30 a la C53 y pega valores en la plantilla de administrador.</v>
      </c>
      <c r="E121" s="481" t="s">
        <v>650</v>
      </c>
      <c r="F121" s="481" t="s">
        <v>672</v>
      </c>
      <c r="G121" s="481" t="s">
        <v>673</v>
      </c>
      <c r="H121" s="481" t="s">
        <v>674</v>
      </c>
    </row>
    <row r="122" customFormat="false" ht="23.85" hidden="false" customHeight="false" outlineLevel="0" collapsed="false">
      <c r="D122" s="481" t="str">
        <f aca="false">IF($B$2,G122,H122)</f>
        <v>·Para la tercera jornada copiar de la C54 a la C161 y pega valores en la plantilla de administrador.</v>
      </c>
      <c r="E122" s="481" t="s">
        <v>650</v>
      </c>
      <c r="F122" s="481" t="s">
        <v>675</v>
      </c>
      <c r="G122" s="481" t="s">
        <v>676</v>
      </c>
      <c r="H122" s="481" t="s">
        <v>677</v>
      </c>
    </row>
    <row r="123" customFormat="false" ht="23.85" hidden="false" customHeight="false" outlineLevel="0" collapsed="false">
      <c r="D123" s="481" t="str">
        <f aca="false">IF($B$2,G123,H123)</f>
        <v>·Si haceis todas las eliminatorias de golpe, copiar de la C164 a la C252 y pegar valores en la plantilla de Administrador.</v>
      </c>
      <c r="E123" s="481" t="s">
        <v>650</v>
      </c>
      <c r="F123" s="481" t="s">
        <v>678</v>
      </c>
      <c r="G123" s="481" t="s">
        <v>679</v>
      </c>
      <c r="H123" s="481" t="s">
        <v>680</v>
      </c>
    </row>
    <row r="124" customFormat="false" ht="15" hidden="false" customHeight="false" outlineLevel="0" collapsed="false">
      <c r="D124" s="481" t="str">
        <f aca="false">IF($B$2,G124,H124)</f>
        <v>·Si haceis eliminatoria a eliminatoria seguir las instrucciones de cada eliminatoria.</v>
      </c>
      <c r="E124" s="481" t="s">
        <v>650</v>
      </c>
      <c r="F124" s="481" t="s">
        <v>681</v>
      </c>
      <c r="G124" s="481" t="s">
        <v>682</v>
      </c>
      <c r="H124" s="481" t="s">
        <v>683</v>
      </c>
    </row>
    <row r="125" customFormat="false" ht="23.85" hidden="false" customHeight="false" outlineLevel="0" collapsed="false">
      <c r="D125" s="481" t="str">
        <f aca="false">IF($B$2,G125,H125)</f>
        <v>·Para los dieciseisavos copiar de la C164 a la C197 y pega valores en la plantilla de administrador.</v>
      </c>
      <c r="E125" s="481" t="s">
        <v>650</v>
      </c>
      <c r="F125" s="481" t="s">
        <v>684</v>
      </c>
      <c r="G125" s="481" t="s">
        <v>685</v>
      </c>
      <c r="H125" s="481" t="s">
        <v>686</v>
      </c>
    </row>
    <row r="126" customFormat="false" ht="23.85" hidden="false" customHeight="false" outlineLevel="0" collapsed="false">
      <c r="D126" s="481" t="str">
        <f aca="false">IF($B$2,G126,H126)</f>
        <v>·Para los octavos de final copiar de la C200 a la C217 y pega valores en la plantilla de administrador.</v>
      </c>
      <c r="E126" s="481" t="s">
        <v>650</v>
      </c>
      <c r="F126" s="481" t="s">
        <v>687</v>
      </c>
      <c r="G126" s="481" t="s">
        <v>688</v>
      </c>
      <c r="H126" s="481" t="s">
        <v>689</v>
      </c>
    </row>
    <row r="127" customFormat="false" ht="23.85" hidden="false" customHeight="false" outlineLevel="0" collapsed="false">
      <c r="D127" s="481" t="str">
        <f aca="false">IF($B$2,G127,H127)</f>
        <v>·Para los cuartos de final copiar de la C220 a la C229 y pega valores en la plantilla de administrador.</v>
      </c>
      <c r="E127" s="481" t="s">
        <v>650</v>
      </c>
      <c r="G127" s="481" t="s">
        <v>690</v>
      </c>
      <c r="H127" s="481" t="s">
        <v>691</v>
      </c>
    </row>
    <row r="128" customFormat="false" ht="23.85" hidden="false" customHeight="false" outlineLevel="0" collapsed="false">
      <c r="D128" s="481" t="str">
        <f aca="false">IF($B$2,G128,H128)</f>
        <v>·Para las semifinales copiar de la C232 a la C241 y pega valores en la plantilla de administrador.</v>
      </c>
      <c r="E128" s="481" t="s">
        <v>650</v>
      </c>
      <c r="F128" s="481" t="s">
        <v>692</v>
      </c>
      <c r="G128" s="481" t="s">
        <v>693</v>
      </c>
      <c r="H128" s="481" t="s">
        <v>694</v>
      </c>
    </row>
    <row r="129" customFormat="false" ht="23.85" hidden="false" customHeight="false" outlineLevel="0" collapsed="false">
      <c r="D129" s="481" t="str">
        <f aca="false">IF($B$2,G129,H129)</f>
        <v>·Para el 3º y 4º puesto y la Final copiar de la C244 a la C252 y pega valores en la plantilla de administrador.</v>
      </c>
      <c r="E129" s="481" t="s">
        <v>650</v>
      </c>
      <c r="F129" s="481" t="s">
        <v>695</v>
      </c>
      <c r="G129" s="481" t="s">
        <v>696</v>
      </c>
      <c r="H129" s="481" t="s">
        <v>697</v>
      </c>
    </row>
    <row r="130" customFormat="false" ht="23.85" hidden="false" customHeight="false" outlineLevel="0" collapsed="false">
      <c r="D130" s="481" t="str">
        <f aca="false">IF($B$2,G130,H130)</f>
        <v>·Al inicio de la competición si se hace por fases copiar de la C253 a la C308 y pegarla al final del jugador en el archivo de administrador.</v>
      </c>
      <c r="E130" s="481" t="s">
        <v>650</v>
      </c>
      <c r="F130" s="481" t="s">
        <v>698</v>
      </c>
      <c r="G130" s="481" t="s">
        <v>699</v>
      </c>
      <c r="H130" s="481" t="s">
        <v>700</v>
      </c>
    </row>
    <row r="131" customFormat="false" ht="15" hidden="false" customHeight="false" outlineLevel="0" collapsed="false">
      <c r="D131" s="481" t="str">
        <f aca="false">IF($B$2,G131,H131)</f>
        <v>·Copiar de la C261 a la C308 y pegar valores en el administrador donde el Predictor</v>
      </c>
      <c r="E131" s="481" t="s">
        <v>650</v>
      </c>
      <c r="G131" s="484" t="s">
        <v>701</v>
      </c>
      <c r="H131" s="484" t="s">
        <v>702</v>
      </c>
    </row>
    <row r="132" customFormat="false" ht="15" hidden="false" customHeight="false" outlineLevel="0" collapsed="false">
      <c r="D132" s="481" t="str">
        <f aca="false">IF($B$2,G132,H132)</f>
        <v>J1</v>
      </c>
      <c r="E132" s="481" t="s">
        <v>650</v>
      </c>
      <c r="F132" s="481" t="s">
        <v>703</v>
      </c>
      <c r="G132" s="481" t="s">
        <v>292</v>
      </c>
      <c r="H132" s="481" t="s">
        <v>564</v>
      </c>
      <c r="I132" s="483"/>
    </row>
    <row r="133" customFormat="false" ht="15" hidden="false" customHeight="false" outlineLevel="0" collapsed="false">
      <c r="D133" s="481" t="str">
        <f aca="false">IF($B$2,G133,H133)</f>
        <v>J2</v>
      </c>
      <c r="E133" s="481" t="s">
        <v>650</v>
      </c>
      <c r="F133" s="481" t="s">
        <v>704</v>
      </c>
      <c r="G133" s="481" t="s">
        <v>308</v>
      </c>
      <c r="H133" s="481" t="s">
        <v>565</v>
      </c>
    </row>
    <row r="134" customFormat="false" ht="15" hidden="false" customHeight="false" outlineLevel="0" collapsed="false">
      <c r="D134" s="481" t="str">
        <f aca="false">IF($B$2,G134,H134)</f>
        <v>J3</v>
      </c>
      <c r="E134" s="481" t="s">
        <v>650</v>
      </c>
      <c r="F134" s="481" t="s">
        <v>705</v>
      </c>
      <c r="G134" s="481" t="s">
        <v>327</v>
      </c>
      <c r="H134" s="481" t="s">
        <v>566</v>
      </c>
    </row>
    <row r="135" customFormat="false" ht="15" hidden="false" customHeight="false" outlineLevel="0" collapsed="false">
      <c r="D135" s="481" t="str">
        <f aca="false">IF($B$2,G135,H135)</f>
        <v>FASE DE GRUPOS</v>
      </c>
      <c r="E135" s="481" t="s">
        <v>650</v>
      </c>
      <c r="F135" s="481" t="s">
        <v>706</v>
      </c>
      <c r="G135" s="481" t="s">
        <v>707</v>
      </c>
      <c r="H135" s="481" t="s">
        <v>708</v>
      </c>
    </row>
    <row r="136" customFormat="false" ht="15" hidden="false" customHeight="false" outlineLevel="0" collapsed="false">
      <c r="D136" s="481" t="str">
        <f aca="false">IF($B$2,G136,H136)</f>
        <v>POSICIÓN GRUPOS</v>
      </c>
      <c r="E136" s="481" t="s">
        <v>650</v>
      </c>
      <c r="F136" s="481" t="s">
        <v>709</v>
      </c>
      <c r="G136" s="481" t="s">
        <v>710</v>
      </c>
      <c r="H136" s="481" t="s">
        <v>711</v>
      </c>
    </row>
    <row r="137" customFormat="false" ht="15" hidden="false" customHeight="false" outlineLevel="0" collapsed="false">
      <c r="D137" s="481" t="str">
        <f aca="false">IF($B$2,G137,H137)</f>
        <v>CLASIFICADOS PARA DIECISEISAVOS</v>
      </c>
      <c r="E137" s="481" t="s">
        <v>650</v>
      </c>
      <c r="F137" s="481" t="s">
        <v>712</v>
      </c>
      <c r="G137" s="481" t="s">
        <v>713</v>
      </c>
      <c r="H137" s="481" t="s">
        <v>714</v>
      </c>
    </row>
    <row r="138" customFormat="false" ht="15" hidden="false" customHeight="false" outlineLevel="0" collapsed="false">
      <c r="D138" s="481" t="str">
        <f aca="false">IF($B$2,G138,H138)</f>
        <v>ENFRENTAMIENTOS DIECISEISAVOS</v>
      </c>
      <c r="E138" s="481" t="s">
        <v>650</v>
      </c>
      <c r="F138" s="481" t="s">
        <v>715</v>
      </c>
      <c r="G138" s="481" t="s">
        <v>716</v>
      </c>
      <c r="H138" s="481" t="s">
        <v>717</v>
      </c>
    </row>
    <row r="139" customFormat="false" ht="15" hidden="false" customHeight="false" outlineLevel="0" collapsed="false">
      <c r="D139" s="481" t="str">
        <f aca="false">IF($B$2,G139,H139)</f>
        <v>CLASIFICADOS PARA OCTAVOS</v>
      </c>
      <c r="E139" s="481" t="s">
        <v>650</v>
      </c>
      <c r="G139" s="481" t="s">
        <v>718</v>
      </c>
      <c r="H139" s="481" t="s">
        <v>719</v>
      </c>
    </row>
    <row r="140" customFormat="false" ht="15" hidden="false" customHeight="false" outlineLevel="0" collapsed="false">
      <c r="D140" s="481" t="str">
        <f aca="false">IF($B$2,G140,H140)</f>
        <v>ENFRENTAMIENTOS OCTAVOS</v>
      </c>
      <c r="E140" s="481" t="s">
        <v>650</v>
      </c>
      <c r="G140" s="481" t="s">
        <v>720</v>
      </c>
      <c r="H140" s="481" t="s">
        <v>721</v>
      </c>
    </row>
    <row r="141" customFormat="false" ht="15" hidden="false" customHeight="false" outlineLevel="0" collapsed="false">
      <c r="D141" s="481" t="str">
        <f aca="false">IF($B$2,G141,H141)</f>
        <v>CLASIFICADOS PARA CUARTOS</v>
      </c>
      <c r="E141" s="481" t="s">
        <v>650</v>
      </c>
      <c r="F141" s="481" t="s">
        <v>722</v>
      </c>
      <c r="G141" s="481" t="s">
        <v>723</v>
      </c>
      <c r="H141" s="481" t="s">
        <v>724</v>
      </c>
    </row>
    <row r="142" customFormat="false" ht="15" hidden="false" customHeight="false" outlineLevel="0" collapsed="false">
      <c r="D142" s="481" t="str">
        <f aca="false">IF($B$2,G142,H142)</f>
        <v>ENFRENTAMIENTOS CUARTOS</v>
      </c>
      <c r="E142" s="481" t="s">
        <v>650</v>
      </c>
      <c r="F142" s="481" t="s">
        <v>725</v>
      </c>
      <c r="G142" s="481" t="s">
        <v>726</v>
      </c>
      <c r="H142" s="481" t="s">
        <v>727</v>
      </c>
    </row>
    <row r="143" customFormat="false" ht="15" hidden="false" customHeight="false" outlineLevel="0" collapsed="false">
      <c r="D143" s="481" t="str">
        <f aca="false">IF($B$2,G143,H143)</f>
        <v>CLASIFICADOS PARA SEMIFINALES</v>
      </c>
      <c r="E143" s="481" t="s">
        <v>650</v>
      </c>
      <c r="F143" s="481" t="s">
        <v>728</v>
      </c>
      <c r="G143" s="481" t="s">
        <v>729</v>
      </c>
      <c r="H143" s="481" t="s">
        <v>730</v>
      </c>
    </row>
    <row r="144" customFormat="false" ht="15" hidden="false" customHeight="false" outlineLevel="0" collapsed="false">
      <c r="D144" s="481" t="str">
        <f aca="false">IF($B$2,G144,H144)</f>
        <v>ENFRENTAMIENTOS SEMIFINALES</v>
      </c>
      <c r="E144" s="481" t="s">
        <v>650</v>
      </c>
      <c r="F144" s="481" t="s">
        <v>731</v>
      </c>
      <c r="G144" s="481" t="s">
        <v>732</v>
      </c>
      <c r="H144" s="481" t="s">
        <v>733</v>
      </c>
    </row>
    <row r="145" customFormat="false" ht="15" hidden="false" customHeight="false" outlineLevel="0" collapsed="false">
      <c r="D145" s="481" t="str">
        <f aca="false">IF($B$2,G145,H145)</f>
        <v>CLASIFICADOS PARA EL 3º y 4º PUESTO</v>
      </c>
      <c r="E145" s="481" t="s">
        <v>650</v>
      </c>
      <c r="G145" s="481" t="s">
        <v>734</v>
      </c>
      <c r="H145" s="481" t="s">
        <v>735</v>
      </c>
    </row>
    <row r="146" customFormat="false" ht="15" hidden="false" customHeight="false" outlineLevel="0" collapsed="false">
      <c r="D146" s="481" t="str">
        <f aca="false">IF($B$2,G146,H146)</f>
        <v>CLASIFICADOS PARA LA FINAL</v>
      </c>
      <c r="E146" s="481" t="s">
        <v>650</v>
      </c>
      <c r="F146" s="481" t="s">
        <v>736</v>
      </c>
      <c r="G146" s="481" t="s">
        <v>737</v>
      </c>
      <c r="H146" s="481" t="s">
        <v>738</v>
      </c>
    </row>
    <row r="147" customFormat="false" ht="15" hidden="false" customHeight="false" outlineLevel="0" collapsed="false">
      <c r="D147" s="481" t="str">
        <f aca="false">IF($B$2,G147,H147)</f>
        <v>3º-4º puesto</v>
      </c>
      <c r="E147" s="481" t="s">
        <v>650</v>
      </c>
      <c r="G147" s="481" t="s">
        <v>739</v>
      </c>
      <c r="H147" s="481" t="s">
        <v>485</v>
      </c>
    </row>
    <row r="148" customFormat="false" ht="15" hidden="false" customHeight="false" outlineLevel="0" collapsed="false">
      <c r="D148" s="481" t="str">
        <f aca="false">IF($B$2,G148,H148)</f>
        <v>ENFRENTAMIENTO FINAL</v>
      </c>
      <c r="E148" s="481" t="s">
        <v>650</v>
      </c>
      <c r="F148" s="481" t="s">
        <v>740</v>
      </c>
      <c r="G148" s="481" t="s">
        <v>741</v>
      </c>
      <c r="H148" s="481" t="s">
        <v>742</v>
      </c>
    </row>
    <row r="149" customFormat="false" ht="15" hidden="false" customHeight="false" outlineLevel="0" collapsed="false">
      <c r="D149" s="481" t="str">
        <f aca="false">IF($B$2,G149,H149)</f>
        <v>CUADRO DE HONOR</v>
      </c>
      <c r="E149" s="481" t="s">
        <v>650</v>
      </c>
      <c r="F149" s="481" t="s">
        <v>743</v>
      </c>
      <c r="G149" s="481" t="s">
        <v>744</v>
      </c>
      <c r="H149" s="481" t="s">
        <v>745</v>
      </c>
    </row>
    <row r="150" customFormat="false" ht="15" hidden="false" customHeight="false" outlineLevel="0" collapsed="false">
      <c r="D150" s="481" t="str">
        <f aca="false">IF($B$2,G150,H150)</f>
        <v>1º GRUPO A</v>
      </c>
      <c r="E150" s="481" t="s">
        <v>650</v>
      </c>
      <c r="F150" s="481" t="s">
        <v>746</v>
      </c>
      <c r="G150" s="481" t="s">
        <v>747</v>
      </c>
      <c r="H150" s="474" t="s">
        <v>748</v>
      </c>
    </row>
    <row r="151" customFormat="false" ht="15" hidden="false" customHeight="false" outlineLevel="0" collapsed="false">
      <c r="D151" s="481" t="str">
        <f aca="false">IF($B$2,G151,H151)</f>
        <v>2º GRUPO A</v>
      </c>
      <c r="E151" s="481" t="s">
        <v>650</v>
      </c>
      <c r="F151" s="481" t="s">
        <v>749</v>
      </c>
      <c r="G151" s="481" t="s">
        <v>750</v>
      </c>
      <c r="H151" s="474" t="s">
        <v>751</v>
      </c>
    </row>
    <row r="152" customFormat="false" ht="15" hidden="false" customHeight="false" outlineLevel="0" collapsed="false">
      <c r="D152" s="481" t="str">
        <f aca="false">IF($B$2,G152,H152)</f>
        <v>3º GRUPO A</v>
      </c>
      <c r="E152" s="481" t="s">
        <v>650</v>
      </c>
      <c r="F152" s="481" t="s">
        <v>752</v>
      </c>
      <c r="G152" s="481" t="s">
        <v>753</v>
      </c>
      <c r="H152" s="474" t="s">
        <v>754</v>
      </c>
    </row>
    <row r="153" customFormat="false" ht="15" hidden="false" customHeight="false" outlineLevel="0" collapsed="false">
      <c r="D153" s="481" t="str">
        <f aca="false">IF($B$2,G153,H153)</f>
        <v>4º GRUPO A</v>
      </c>
      <c r="E153" s="481" t="s">
        <v>650</v>
      </c>
      <c r="F153" s="481" t="s">
        <v>755</v>
      </c>
      <c r="G153" s="481" t="s">
        <v>756</v>
      </c>
      <c r="H153" s="474" t="s">
        <v>757</v>
      </c>
    </row>
    <row r="154" customFormat="false" ht="15" hidden="false" customHeight="false" outlineLevel="0" collapsed="false">
      <c r="D154" s="481" t="str">
        <f aca="false">IF($B$2,G154,H154)</f>
        <v>1º GRUPO B</v>
      </c>
      <c r="E154" s="481" t="s">
        <v>650</v>
      </c>
      <c r="F154" s="481" t="s">
        <v>758</v>
      </c>
      <c r="G154" s="481" t="s">
        <v>759</v>
      </c>
      <c r="H154" s="474" t="s">
        <v>760</v>
      </c>
    </row>
    <row r="155" customFormat="false" ht="15" hidden="false" customHeight="false" outlineLevel="0" collapsed="false">
      <c r="D155" s="481" t="str">
        <f aca="false">IF($B$2,G155,H155)</f>
        <v>2º GRUPO B</v>
      </c>
      <c r="E155" s="481" t="s">
        <v>650</v>
      </c>
      <c r="F155" s="481" t="s">
        <v>761</v>
      </c>
      <c r="G155" s="481" t="s">
        <v>762</v>
      </c>
      <c r="H155" s="474" t="s">
        <v>763</v>
      </c>
    </row>
    <row r="156" customFormat="false" ht="15" hidden="false" customHeight="false" outlineLevel="0" collapsed="false">
      <c r="D156" s="481" t="str">
        <f aca="false">IF($B$2,G156,H156)</f>
        <v>3º GRUPO B</v>
      </c>
      <c r="E156" s="481" t="s">
        <v>650</v>
      </c>
      <c r="F156" s="481" t="s">
        <v>764</v>
      </c>
      <c r="G156" s="481" t="s">
        <v>765</v>
      </c>
      <c r="H156" s="474" t="s">
        <v>766</v>
      </c>
    </row>
    <row r="157" customFormat="false" ht="15" hidden="false" customHeight="false" outlineLevel="0" collapsed="false">
      <c r="D157" s="481" t="str">
        <f aca="false">IF($B$2,G157,H157)</f>
        <v>4º GRUPO B</v>
      </c>
      <c r="E157" s="481" t="s">
        <v>650</v>
      </c>
      <c r="F157" s="481" t="s">
        <v>767</v>
      </c>
      <c r="G157" s="481" t="s">
        <v>768</v>
      </c>
      <c r="H157" s="474" t="s">
        <v>769</v>
      </c>
    </row>
    <row r="158" customFormat="false" ht="15" hidden="false" customHeight="false" outlineLevel="0" collapsed="false">
      <c r="D158" s="481" t="str">
        <f aca="false">IF($B$2,G158,H158)</f>
        <v>1º GRUPO C</v>
      </c>
      <c r="E158" s="481" t="s">
        <v>650</v>
      </c>
      <c r="F158" s="481" t="s">
        <v>770</v>
      </c>
      <c r="G158" s="481" t="s">
        <v>771</v>
      </c>
      <c r="H158" s="474" t="s">
        <v>772</v>
      </c>
    </row>
    <row r="159" customFormat="false" ht="15" hidden="false" customHeight="false" outlineLevel="0" collapsed="false">
      <c r="D159" s="481" t="str">
        <f aca="false">IF($B$2,G159,H159)</f>
        <v>2º GRUPO C</v>
      </c>
      <c r="E159" s="481" t="s">
        <v>650</v>
      </c>
      <c r="F159" s="481" t="s">
        <v>773</v>
      </c>
      <c r="G159" s="481" t="s">
        <v>774</v>
      </c>
      <c r="H159" s="474" t="s">
        <v>775</v>
      </c>
    </row>
    <row r="160" customFormat="false" ht="15" hidden="false" customHeight="false" outlineLevel="0" collapsed="false">
      <c r="D160" s="481" t="str">
        <f aca="false">IF($B$2,G160,H160)</f>
        <v>3º GRUPO C</v>
      </c>
      <c r="E160" s="481" t="s">
        <v>650</v>
      </c>
      <c r="F160" s="481" t="s">
        <v>776</v>
      </c>
      <c r="G160" s="481" t="s">
        <v>777</v>
      </c>
      <c r="H160" s="474" t="s">
        <v>778</v>
      </c>
    </row>
    <row r="161" customFormat="false" ht="15" hidden="false" customHeight="false" outlineLevel="0" collapsed="false">
      <c r="D161" s="481" t="str">
        <f aca="false">IF($B$2,G161,H161)</f>
        <v>4º GRUPO C</v>
      </c>
      <c r="E161" s="481" t="s">
        <v>650</v>
      </c>
      <c r="F161" s="481" t="s">
        <v>779</v>
      </c>
      <c r="G161" s="481" t="s">
        <v>780</v>
      </c>
      <c r="H161" s="474" t="s">
        <v>781</v>
      </c>
    </row>
    <row r="162" customFormat="false" ht="15" hidden="false" customHeight="false" outlineLevel="0" collapsed="false">
      <c r="D162" s="481" t="str">
        <f aca="false">IF($B$2,G162,H162)</f>
        <v>1º GRUPO D</v>
      </c>
      <c r="E162" s="481" t="s">
        <v>650</v>
      </c>
      <c r="F162" s="481" t="s">
        <v>782</v>
      </c>
      <c r="G162" s="481" t="s">
        <v>783</v>
      </c>
      <c r="H162" s="474" t="s">
        <v>784</v>
      </c>
    </row>
    <row r="163" customFormat="false" ht="15" hidden="false" customHeight="false" outlineLevel="0" collapsed="false">
      <c r="D163" s="481" t="str">
        <f aca="false">IF($B$2,G163,H163)</f>
        <v>2º GRUPO D</v>
      </c>
      <c r="E163" s="481" t="s">
        <v>650</v>
      </c>
      <c r="F163" s="481" t="s">
        <v>785</v>
      </c>
      <c r="G163" s="481" t="s">
        <v>786</v>
      </c>
      <c r="H163" s="474" t="s">
        <v>787</v>
      </c>
    </row>
    <row r="164" customFormat="false" ht="15" hidden="false" customHeight="false" outlineLevel="0" collapsed="false">
      <c r="D164" s="481" t="str">
        <f aca="false">IF($B$2,G164,H164)</f>
        <v>3º GRUPO D</v>
      </c>
      <c r="E164" s="481" t="s">
        <v>650</v>
      </c>
      <c r="F164" s="481" t="s">
        <v>788</v>
      </c>
      <c r="G164" s="481" t="s">
        <v>789</v>
      </c>
      <c r="H164" s="474" t="s">
        <v>790</v>
      </c>
    </row>
    <row r="165" customFormat="false" ht="15" hidden="false" customHeight="false" outlineLevel="0" collapsed="false">
      <c r="D165" s="481" t="str">
        <f aca="false">IF($B$2,G165,H165)</f>
        <v>4º GRUPO D</v>
      </c>
      <c r="E165" s="481" t="s">
        <v>650</v>
      </c>
      <c r="F165" s="481" t="s">
        <v>791</v>
      </c>
      <c r="G165" s="481" t="s">
        <v>792</v>
      </c>
      <c r="H165" s="474" t="s">
        <v>793</v>
      </c>
    </row>
    <row r="166" customFormat="false" ht="15" hidden="false" customHeight="false" outlineLevel="0" collapsed="false">
      <c r="D166" s="481" t="str">
        <f aca="false">IF($B$2,G166,H166)</f>
        <v>1º GRUPO E</v>
      </c>
      <c r="E166" s="481" t="s">
        <v>650</v>
      </c>
      <c r="F166" s="481" t="s">
        <v>794</v>
      </c>
      <c r="G166" s="481" t="s">
        <v>795</v>
      </c>
      <c r="H166" s="474" t="s">
        <v>796</v>
      </c>
    </row>
    <row r="167" customFormat="false" ht="15" hidden="false" customHeight="false" outlineLevel="0" collapsed="false">
      <c r="D167" s="481" t="str">
        <f aca="false">IF($B$2,G167,H167)</f>
        <v>2º GRUPO E</v>
      </c>
      <c r="E167" s="481" t="s">
        <v>650</v>
      </c>
      <c r="F167" s="481" t="s">
        <v>797</v>
      </c>
      <c r="G167" s="481" t="s">
        <v>798</v>
      </c>
      <c r="H167" s="474" t="s">
        <v>799</v>
      </c>
    </row>
    <row r="168" customFormat="false" ht="15" hidden="false" customHeight="false" outlineLevel="0" collapsed="false">
      <c r="D168" s="481" t="str">
        <f aca="false">IF($B$2,G168,H168)</f>
        <v>3º GRUPO E</v>
      </c>
      <c r="E168" s="481" t="s">
        <v>650</v>
      </c>
      <c r="F168" s="481" t="s">
        <v>800</v>
      </c>
      <c r="G168" s="481" t="s">
        <v>801</v>
      </c>
      <c r="H168" s="474" t="s">
        <v>802</v>
      </c>
    </row>
    <row r="169" customFormat="false" ht="15" hidden="false" customHeight="false" outlineLevel="0" collapsed="false">
      <c r="D169" s="481" t="str">
        <f aca="false">IF($B$2,G169,H169)</f>
        <v>4º GRUPO E</v>
      </c>
      <c r="E169" s="481" t="s">
        <v>650</v>
      </c>
      <c r="F169" s="481" t="s">
        <v>803</v>
      </c>
      <c r="G169" s="481" t="s">
        <v>804</v>
      </c>
      <c r="H169" s="474" t="s">
        <v>805</v>
      </c>
    </row>
    <row r="170" customFormat="false" ht="15" hidden="false" customHeight="false" outlineLevel="0" collapsed="false">
      <c r="D170" s="481" t="str">
        <f aca="false">IF($B$2,G170,H170)</f>
        <v>1º GRUPO F</v>
      </c>
      <c r="E170" s="481" t="s">
        <v>650</v>
      </c>
      <c r="F170" s="481" t="s">
        <v>806</v>
      </c>
      <c r="G170" s="481" t="s">
        <v>807</v>
      </c>
      <c r="H170" s="474" t="s">
        <v>808</v>
      </c>
    </row>
    <row r="171" customFormat="false" ht="15" hidden="false" customHeight="false" outlineLevel="0" collapsed="false">
      <c r="D171" s="481" t="str">
        <f aca="false">IF($B$2,G171,H171)</f>
        <v>2º GRUPO F</v>
      </c>
      <c r="E171" s="481" t="s">
        <v>650</v>
      </c>
      <c r="F171" s="481" t="s">
        <v>809</v>
      </c>
      <c r="G171" s="481" t="s">
        <v>810</v>
      </c>
      <c r="H171" s="474" t="s">
        <v>811</v>
      </c>
    </row>
    <row r="172" customFormat="false" ht="15" hidden="false" customHeight="false" outlineLevel="0" collapsed="false">
      <c r="D172" s="481" t="str">
        <f aca="false">IF($B$2,G172,H172)</f>
        <v>3º GRUPO F</v>
      </c>
      <c r="E172" s="481" t="s">
        <v>650</v>
      </c>
      <c r="F172" s="481" t="s">
        <v>812</v>
      </c>
      <c r="G172" s="481" t="s">
        <v>813</v>
      </c>
      <c r="H172" s="474" t="s">
        <v>814</v>
      </c>
    </row>
    <row r="173" customFormat="false" ht="15" hidden="false" customHeight="false" outlineLevel="0" collapsed="false">
      <c r="D173" s="481" t="str">
        <f aca="false">IF($B$2,G173,H173)</f>
        <v>4º GRUPO F</v>
      </c>
      <c r="E173" s="481" t="s">
        <v>650</v>
      </c>
      <c r="F173" s="481" t="s">
        <v>815</v>
      </c>
      <c r="G173" s="481" t="s">
        <v>816</v>
      </c>
      <c r="H173" s="474" t="s">
        <v>817</v>
      </c>
    </row>
    <row r="174" customFormat="false" ht="15" hidden="false" customHeight="false" outlineLevel="0" collapsed="false">
      <c r="D174" s="481" t="str">
        <f aca="false">IF($B$2,G174,H174)</f>
        <v>1º GRUPO G</v>
      </c>
      <c r="E174" s="481" t="s">
        <v>650</v>
      </c>
      <c r="G174" s="481" t="s">
        <v>818</v>
      </c>
      <c r="H174" s="474" t="s">
        <v>819</v>
      </c>
    </row>
    <row r="175" customFormat="false" ht="15" hidden="false" customHeight="false" outlineLevel="0" collapsed="false">
      <c r="D175" s="481" t="str">
        <f aca="false">IF($B$2,G175,H175)</f>
        <v>2º GRUPO G</v>
      </c>
      <c r="E175" s="481" t="s">
        <v>650</v>
      </c>
      <c r="G175" s="481" t="s">
        <v>820</v>
      </c>
      <c r="H175" s="474" t="s">
        <v>821</v>
      </c>
    </row>
    <row r="176" customFormat="false" ht="15" hidden="false" customHeight="false" outlineLevel="0" collapsed="false">
      <c r="D176" s="481" t="str">
        <f aca="false">IF($B$2,G176,H176)</f>
        <v>3º GRUPO G</v>
      </c>
      <c r="E176" s="481" t="s">
        <v>650</v>
      </c>
      <c r="G176" s="481" t="s">
        <v>822</v>
      </c>
      <c r="H176" s="474" t="s">
        <v>823</v>
      </c>
    </row>
    <row r="177" customFormat="false" ht="15" hidden="false" customHeight="false" outlineLevel="0" collapsed="false">
      <c r="D177" s="481" t="str">
        <f aca="false">IF($B$2,G177,H177)</f>
        <v>4º GRUPO G</v>
      </c>
      <c r="E177" s="481" t="s">
        <v>650</v>
      </c>
      <c r="G177" s="481" t="s">
        <v>824</v>
      </c>
      <c r="H177" s="474" t="s">
        <v>825</v>
      </c>
    </row>
    <row r="178" customFormat="false" ht="15" hidden="false" customHeight="false" outlineLevel="0" collapsed="false">
      <c r="D178" s="481" t="str">
        <f aca="false">IF($B$2,G178,H178)</f>
        <v>1º GRUPO H</v>
      </c>
      <c r="E178" s="481" t="s">
        <v>650</v>
      </c>
      <c r="G178" s="481" t="s">
        <v>826</v>
      </c>
      <c r="H178" s="474" t="s">
        <v>827</v>
      </c>
    </row>
    <row r="179" customFormat="false" ht="15" hidden="false" customHeight="false" outlineLevel="0" collapsed="false">
      <c r="D179" s="481" t="str">
        <f aca="false">IF($B$2,G179,H179)</f>
        <v>2º GRUPO H</v>
      </c>
      <c r="E179" s="481" t="s">
        <v>650</v>
      </c>
      <c r="G179" s="481" t="s">
        <v>828</v>
      </c>
      <c r="H179" s="474" t="s">
        <v>829</v>
      </c>
    </row>
    <row r="180" customFormat="false" ht="15" hidden="false" customHeight="false" outlineLevel="0" collapsed="false">
      <c r="D180" s="481" t="str">
        <f aca="false">IF($B$2,G180,H180)</f>
        <v>3º GRUPO H</v>
      </c>
      <c r="E180" s="481" t="s">
        <v>650</v>
      </c>
      <c r="G180" s="481" t="s">
        <v>830</v>
      </c>
      <c r="H180" s="474" t="s">
        <v>831</v>
      </c>
    </row>
    <row r="181" customFormat="false" ht="15" hidden="false" customHeight="false" outlineLevel="0" collapsed="false">
      <c r="D181" s="481" t="str">
        <f aca="false">IF($B$2,G181,H181)</f>
        <v>4º GRUPO H</v>
      </c>
      <c r="E181" s="481" t="s">
        <v>650</v>
      </c>
      <c r="G181" s="481" t="s">
        <v>832</v>
      </c>
      <c r="H181" s="474" t="s">
        <v>833</v>
      </c>
    </row>
    <row r="182" customFormat="false" ht="15" hidden="false" customHeight="false" outlineLevel="0" collapsed="false">
      <c r="D182" s="481" t="str">
        <f aca="false">IF($B$2,G182,H182)</f>
        <v>1º GRUPO I</v>
      </c>
      <c r="E182" s="481" t="s">
        <v>650</v>
      </c>
      <c r="G182" s="481" t="s">
        <v>834</v>
      </c>
      <c r="H182" s="474" t="s">
        <v>835</v>
      </c>
    </row>
    <row r="183" customFormat="false" ht="15" hidden="false" customHeight="false" outlineLevel="0" collapsed="false">
      <c r="D183" s="481" t="str">
        <f aca="false">IF($B$2,G183,H183)</f>
        <v>2º GRUPO I</v>
      </c>
      <c r="E183" s="481" t="s">
        <v>650</v>
      </c>
      <c r="G183" s="481" t="s">
        <v>836</v>
      </c>
      <c r="H183" s="474" t="s">
        <v>837</v>
      </c>
    </row>
    <row r="184" customFormat="false" ht="15" hidden="false" customHeight="false" outlineLevel="0" collapsed="false">
      <c r="D184" s="481" t="str">
        <f aca="false">IF($B$2,G184,H184)</f>
        <v>3º GRUPO I</v>
      </c>
      <c r="E184" s="481" t="s">
        <v>650</v>
      </c>
      <c r="G184" s="481" t="s">
        <v>838</v>
      </c>
      <c r="H184" s="474" t="s">
        <v>839</v>
      </c>
    </row>
    <row r="185" customFormat="false" ht="15" hidden="false" customHeight="false" outlineLevel="0" collapsed="false">
      <c r="D185" s="481" t="str">
        <f aca="false">IF($B$2,G185,H185)</f>
        <v>4º GRUPO I</v>
      </c>
      <c r="E185" s="481" t="s">
        <v>650</v>
      </c>
      <c r="G185" s="481" t="s">
        <v>840</v>
      </c>
      <c r="H185" s="474" t="s">
        <v>841</v>
      </c>
    </row>
    <row r="186" customFormat="false" ht="15" hidden="false" customHeight="false" outlineLevel="0" collapsed="false">
      <c r="D186" s="481" t="str">
        <f aca="false">IF($B$2,G186,H186)</f>
        <v>1º GRUPO J</v>
      </c>
      <c r="E186" s="481" t="s">
        <v>650</v>
      </c>
      <c r="G186" s="481" t="s">
        <v>842</v>
      </c>
      <c r="H186" s="474" t="s">
        <v>843</v>
      </c>
    </row>
    <row r="187" customFormat="false" ht="15" hidden="false" customHeight="false" outlineLevel="0" collapsed="false">
      <c r="D187" s="481" t="str">
        <f aca="false">IF($B$2,G187,H187)</f>
        <v>2º GRUPO J</v>
      </c>
      <c r="E187" s="481" t="s">
        <v>650</v>
      </c>
      <c r="G187" s="481" t="s">
        <v>844</v>
      </c>
      <c r="H187" s="474" t="s">
        <v>845</v>
      </c>
    </row>
    <row r="188" customFormat="false" ht="15" hidden="false" customHeight="false" outlineLevel="0" collapsed="false">
      <c r="D188" s="481" t="str">
        <f aca="false">IF($B$2,G188,H188)</f>
        <v>3º GRUPO J</v>
      </c>
      <c r="E188" s="481" t="s">
        <v>650</v>
      </c>
      <c r="G188" s="481" t="s">
        <v>846</v>
      </c>
      <c r="H188" s="474" t="s">
        <v>847</v>
      </c>
    </row>
    <row r="189" customFormat="false" ht="15" hidden="false" customHeight="false" outlineLevel="0" collapsed="false">
      <c r="D189" s="481" t="str">
        <f aca="false">IF($B$2,G189,H189)</f>
        <v>4º GRUPO J</v>
      </c>
      <c r="E189" s="481" t="s">
        <v>650</v>
      </c>
      <c r="G189" s="481" t="s">
        <v>848</v>
      </c>
      <c r="H189" s="474" t="s">
        <v>849</v>
      </c>
    </row>
    <row r="190" customFormat="false" ht="15" hidden="false" customHeight="false" outlineLevel="0" collapsed="false">
      <c r="D190" s="481" t="str">
        <f aca="false">IF($B$2,G190,H190)</f>
        <v>1º GRUPO K</v>
      </c>
      <c r="E190" s="481" t="s">
        <v>650</v>
      </c>
      <c r="G190" s="481" t="s">
        <v>850</v>
      </c>
      <c r="H190" s="474" t="s">
        <v>851</v>
      </c>
    </row>
    <row r="191" customFormat="false" ht="15" hidden="false" customHeight="false" outlineLevel="0" collapsed="false">
      <c r="D191" s="481" t="str">
        <f aca="false">IF($B$2,G191,H191)</f>
        <v>2º GRUPO K</v>
      </c>
      <c r="E191" s="481" t="s">
        <v>650</v>
      </c>
      <c r="G191" s="481" t="s">
        <v>852</v>
      </c>
      <c r="H191" s="474" t="s">
        <v>853</v>
      </c>
    </row>
    <row r="192" customFormat="false" ht="15" hidden="false" customHeight="false" outlineLevel="0" collapsed="false">
      <c r="D192" s="481" t="str">
        <f aca="false">IF($B$2,G192,H192)</f>
        <v>3º GRUPO K</v>
      </c>
      <c r="E192" s="481" t="s">
        <v>650</v>
      </c>
      <c r="G192" s="481" t="s">
        <v>854</v>
      </c>
      <c r="H192" s="474" t="s">
        <v>855</v>
      </c>
    </row>
    <row r="193" customFormat="false" ht="15" hidden="false" customHeight="false" outlineLevel="0" collapsed="false">
      <c r="D193" s="481" t="str">
        <f aca="false">IF($B$2,G193,H193)</f>
        <v>4º GRUPO K</v>
      </c>
      <c r="E193" s="481" t="s">
        <v>650</v>
      </c>
      <c r="G193" s="481" t="s">
        <v>856</v>
      </c>
      <c r="H193" s="474" t="s">
        <v>857</v>
      </c>
    </row>
    <row r="194" customFormat="false" ht="15" hidden="false" customHeight="false" outlineLevel="0" collapsed="false">
      <c r="D194" s="481" t="str">
        <f aca="false">IF($B$2,G194,H194)</f>
        <v>1º GRUPO L</v>
      </c>
      <c r="E194" s="481" t="s">
        <v>650</v>
      </c>
      <c r="G194" s="481" t="s">
        <v>858</v>
      </c>
      <c r="H194" s="474" t="s">
        <v>859</v>
      </c>
    </row>
    <row r="195" customFormat="false" ht="15" hidden="false" customHeight="false" outlineLevel="0" collapsed="false">
      <c r="D195" s="481" t="str">
        <f aca="false">IF($B$2,G195,H195)</f>
        <v>2º GRUPO L</v>
      </c>
      <c r="E195" s="481" t="s">
        <v>650</v>
      </c>
      <c r="G195" s="481" t="s">
        <v>860</v>
      </c>
      <c r="H195" s="474" t="s">
        <v>861</v>
      </c>
    </row>
    <row r="196" customFormat="false" ht="15" hidden="false" customHeight="false" outlineLevel="0" collapsed="false">
      <c r="D196" s="481" t="str">
        <f aca="false">IF($B$2,G196,H196)</f>
        <v>3º GRUPO L</v>
      </c>
      <c r="E196" s="481" t="s">
        <v>650</v>
      </c>
      <c r="G196" s="481" t="s">
        <v>862</v>
      </c>
      <c r="H196" s="474" t="s">
        <v>863</v>
      </c>
    </row>
    <row r="197" customFormat="false" ht="15" hidden="false" customHeight="false" outlineLevel="0" collapsed="false">
      <c r="D197" s="481" t="str">
        <f aca="false">IF($B$2,G197,H197)</f>
        <v>4º GRUPO L</v>
      </c>
      <c r="E197" s="481" t="s">
        <v>650</v>
      </c>
      <c r="G197" s="481" t="s">
        <v>864</v>
      </c>
      <c r="H197" s="474" t="s">
        <v>865</v>
      </c>
    </row>
    <row r="198" customFormat="false" ht="15" hidden="false" customHeight="false" outlineLevel="0" collapsed="false">
      <c r="D198" s="481" t="str">
        <f aca="false">IF($B$2,G198,H198)</f>
        <v>Dieciseisavofinalista</v>
      </c>
      <c r="E198" s="481" t="s">
        <v>650</v>
      </c>
      <c r="F198" s="481" t="s">
        <v>866</v>
      </c>
      <c r="G198" s="481" t="s">
        <v>867</v>
      </c>
      <c r="H198" s="474" t="s">
        <v>868</v>
      </c>
    </row>
    <row r="199" customFormat="false" ht="15" hidden="false" customHeight="false" outlineLevel="0" collapsed="false">
      <c r="D199" s="481" t="str">
        <f aca="false">IF($B$2,G199,H199)</f>
        <v>Octavofinalista</v>
      </c>
      <c r="E199" s="481" t="s">
        <v>650</v>
      </c>
      <c r="G199" s="481" t="s">
        <v>869</v>
      </c>
      <c r="H199" s="474" t="s">
        <v>870</v>
      </c>
    </row>
    <row r="200" customFormat="false" ht="15" hidden="false" customHeight="false" outlineLevel="0" collapsed="false">
      <c r="D200" s="481" t="str">
        <f aca="false">IF($B$2,G200,H200)</f>
        <v>Cuartofinalista</v>
      </c>
      <c r="E200" s="481" t="s">
        <v>650</v>
      </c>
      <c r="F200" s="481" t="s">
        <v>871</v>
      </c>
      <c r="G200" s="481" t="s">
        <v>872</v>
      </c>
      <c r="H200" s="474" t="s">
        <v>873</v>
      </c>
    </row>
    <row r="201" customFormat="false" ht="15" hidden="false" customHeight="false" outlineLevel="0" collapsed="false">
      <c r="D201" s="481" t="str">
        <f aca="false">IF($B$2,G201,H201)</f>
        <v>Semifinalista</v>
      </c>
      <c r="E201" s="481" t="s">
        <v>650</v>
      </c>
      <c r="F201" s="481" t="s">
        <v>874</v>
      </c>
      <c r="G201" s="481" t="s">
        <v>875</v>
      </c>
      <c r="H201" s="474" t="s">
        <v>876</v>
      </c>
    </row>
    <row r="202" customFormat="false" ht="15" hidden="false" customHeight="false" outlineLevel="0" collapsed="false">
      <c r="D202" s="481" t="str">
        <f aca="false">IF($B$2,G202,H202)</f>
        <v>3º y 4º puesto</v>
      </c>
      <c r="E202" s="481" t="s">
        <v>650</v>
      </c>
      <c r="G202" s="481" t="s">
        <v>484</v>
      </c>
      <c r="H202" s="474" t="s">
        <v>485</v>
      </c>
    </row>
    <row r="203" customFormat="false" ht="15" hidden="false" customHeight="false" outlineLevel="0" collapsed="false">
      <c r="D203" s="481" t="str">
        <f aca="false">IF($B$2,G203,H203)</f>
        <v>Finalista</v>
      </c>
      <c r="E203" s="481" t="s">
        <v>650</v>
      </c>
      <c r="F203" s="481" t="s">
        <v>877</v>
      </c>
      <c r="G203" s="481" t="s">
        <v>878</v>
      </c>
      <c r="H203" s="474" t="s">
        <v>879</v>
      </c>
    </row>
    <row r="207" customFormat="false" ht="15" hidden="false" customHeight="false" outlineLevel="0" collapsed="false">
      <c r="J207" s="489"/>
      <c r="K207" s="490"/>
    </row>
    <row r="209" customFormat="false" ht="15" hidden="false" customHeight="false" outlineLevel="0" collapsed="false">
      <c r="J209" s="489"/>
    </row>
    <row r="211" customFormat="false" ht="15" hidden="false" customHeight="false" outlineLevel="0" collapsed="false">
      <c r="C211" s="481" t="s">
        <v>880</v>
      </c>
      <c r="J211" s="489"/>
      <c r="O211" s="119" t="s">
        <v>881</v>
      </c>
      <c r="P211" s="119"/>
    </row>
    <row r="212" customFormat="false" ht="15" hidden="false" customHeight="false" outlineLevel="0" collapsed="false">
      <c r="B212" s="481" t="n">
        <v>1</v>
      </c>
      <c r="C212" s="481" t="n">
        <v>17</v>
      </c>
      <c r="D212" s="481" t="str">
        <f aca="false">IF($B$2,G212,H212)</f>
        <v>Alemania</v>
      </c>
      <c r="E212" s="481" t="s">
        <v>882</v>
      </c>
      <c r="F212" s="481" t="s">
        <v>310</v>
      </c>
      <c r="G212" s="481" t="str">
        <f aca="false">J212</f>
        <v>Alemania</v>
      </c>
      <c r="H212" s="481" t="str">
        <f aca="false">K212</f>
        <v>Germany</v>
      </c>
      <c r="I212" s="30" t="s">
        <v>308</v>
      </c>
      <c r="J212" s="119" t="str">
        <f aca="true">IF(Home!$K$23=$D$1419,O212,
IF(AND(Home!$K$23&lt;&gt;$D$1419,TODAY()&lt;=Horarios!$A$4),O212,$D$1420))</f>
        <v>Alemania</v>
      </c>
      <c r="K212" s="119" t="str">
        <f aca="true">IF(Home!$K$23=$D$1419,P212,
IF(AND(Home!$K$23&lt;&gt;$D$1419,TODAY()&lt;=Horarios!$A$4),P212,$D$1420))</f>
        <v>Germany</v>
      </c>
      <c r="O212" s="491" t="s">
        <v>347</v>
      </c>
      <c r="P212" s="491" t="s">
        <v>883</v>
      </c>
    </row>
    <row r="213" customFormat="false" ht="15" hidden="false" customHeight="false" outlineLevel="0" collapsed="false">
      <c r="B213" s="481" t="n">
        <v>2</v>
      </c>
      <c r="C213" s="481" t="n">
        <v>31</v>
      </c>
      <c r="D213" s="481" t="str">
        <f aca="false">IF($B$2,G213,H213)</f>
        <v>Arabia Saudita</v>
      </c>
      <c r="E213" s="481" t="s">
        <v>882</v>
      </c>
      <c r="F213" s="481" t="s">
        <v>329</v>
      </c>
      <c r="G213" s="481" t="str">
        <f aca="false">J213</f>
        <v>Arabia Saudita</v>
      </c>
      <c r="H213" s="481" t="str">
        <f aca="false">K213</f>
        <v>Saudi Arabia</v>
      </c>
      <c r="I213" s="30" t="s">
        <v>327</v>
      </c>
      <c r="J213" s="119" t="str">
        <f aca="true">IF(Home!$K$23=$D$1419,O213,
IF(AND(Home!$K$23&lt;&gt;$D$1419,TODAY()&lt;=Horarios!$A$4),O213,$D$1420))</f>
        <v>Arabia Saudita</v>
      </c>
      <c r="K213" s="119" t="str">
        <f aca="true">IF(Home!$K$23=$D$1419,P213,
IF(AND(Home!$K$23&lt;&gt;$D$1419,TODAY()&lt;=Horarios!$A$4),P213,$D$1420))</f>
        <v>Saudi Arabia</v>
      </c>
      <c r="O213" s="491" t="s">
        <v>361</v>
      </c>
      <c r="P213" s="491" t="s">
        <v>884</v>
      </c>
    </row>
    <row r="214" customFormat="false" ht="15" hidden="false" customHeight="false" outlineLevel="0" collapsed="false">
      <c r="B214" s="481" t="n">
        <v>3</v>
      </c>
      <c r="C214" s="481" t="n">
        <v>38</v>
      </c>
      <c r="D214" s="481" t="str">
        <f aca="false">IF($B$2,G214,H214)</f>
        <v>Argelia</v>
      </c>
      <c r="E214" s="481" t="s">
        <v>882</v>
      </c>
      <c r="F214" s="481" t="s">
        <v>885</v>
      </c>
      <c r="G214" s="481" t="str">
        <f aca="false">J214</f>
        <v>Argelia</v>
      </c>
      <c r="H214" s="481" t="str">
        <f aca="false">K214</f>
        <v>Algeria</v>
      </c>
      <c r="I214" s="30" t="s">
        <v>263</v>
      </c>
      <c r="J214" s="119" t="str">
        <f aca="true">IF(Home!$K$23=$D$1419,O214,
IF(AND(Home!$K$23&lt;&gt;$D$1419,TODAY()&lt;=Horarios!$A$4),O214,$D$1420))</f>
        <v>Argelia</v>
      </c>
      <c r="K214" s="119" t="str">
        <f aca="true">IF(Home!$K$23=$D$1419,P214,
IF(AND(Home!$K$23&lt;&gt;$D$1419,TODAY()&lt;=Horarios!$A$4),P214,$D$1420))</f>
        <v>Algeria</v>
      </c>
      <c r="O214" s="491" t="s">
        <v>368</v>
      </c>
      <c r="P214" s="491" t="s">
        <v>886</v>
      </c>
    </row>
    <row r="215" customFormat="false" ht="15" hidden="false" customHeight="false" outlineLevel="0" collapsed="false">
      <c r="B215" s="481" t="n">
        <v>4</v>
      </c>
      <c r="C215" s="481" t="n">
        <v>37</v>
      </c>
      <c r="D215" s="481" t="str">
        <f aca="false">IF($B$2,G215,H215)</f>
        <v>Argentina</v>
      </c>
      <c r="E215" s="481" t="s">
        <v>882</v>
      </c>
      <c r="F215" s="481" t="s">
        <v>887</v>
      </c>
      <c r="G215" s="481" t="str">
        <f aca="false">J215</f>
        <v>Argentina</v>
      </c>
      <c r="H215" s="481" t="str">
        <f aca="false">K215</f>
        <v>Argentina</v>
      </c>
      <c r="I215" s="30" t="s">
        <v>296</v>
      </c>
      <c r="J215" s="119" t="str">
        <f aca="true">IF(Home!$K$23=$D$1419,O215,
IF(AND(Home!$K$23&lt;&gt;$D$1419,TODAY()&lt;=Horarios!$A$4),O215,$D$1420))</f>
        <v>Argentina</v>
      </c>
      <c r="K215" s="119" t="str">
        <f aca="true">IF(Home!$K$23=$D$1419,P215,
IF(AND(Home!$K$23&lt;&gt;$D$1419,TODAY()&lt;=Horarios!$A$4),P215,$D$1420))</f>
        <v>Argentina</v>
      </c>
      <c r="O215" s="491" t="s">
        <v>366</v>
      </c>
      <c r="P215" s="491" t="s">
        <v>366</v>
      </c>
    </row>
    <row r="216" customFormat="false" ht="15" hidden="false" customHeight="false" outlineLevel="0" collapsed="false">
      <c r="B216" s="481" t="n">
        <v>5</v>
      </c>
      <c r="C216" s="481" t="n">
        <v>15</v>
      </c>
      <c r="D216" s="481" t="str">
        <f aca="false">IF($B$2,G216,H216)</f>
        <v>Australia</v>
      </c>
      <c r="E216" s="481" t="s">
        <v>882</v>
      </c>
      <c r="F216" s="481" t="s">
        <v>888</v>
      </c>
      <c r="G216" s="481" t="str">
        <f aca="false">J216</f>
        <v>Australia</v>
      </c>
      <c r="H216" s="481" t="str">
        <f aca="false">K216</f>
        <v>Australia</v>
      </c>
      <c r="I216" s="30" t="s">
        <v>313</v>
      </c>
      <c r="J216" s="119" t="str">
        <f aca="true">IF(Home!$K$23=$D$1419,O216,
IF(AND(Home!$K$23&lt;&gt;$D$1419,TODAY()&lt;=Horarios!$A$4),O216,$D$1420))</f>
        <v>Australia</v>
      </c>
      <c r="K216" s="119" t="str">
        <f aca="true">IF(Home!$K$23=$D$1419,P216,
IF(AND(Home!$K$23&lt;&gt;$D$1419,TODAY()&lt;=Horarios!$A$4),P216,$D$1420))</f>
        <v>Australia</v>
      </c>
      <c r="O216" s="491" t="s">
        <v>346</v>
      </c>
      <c r="P216" s="491" t="s">
        <v>346</v>
      </c>
    </row>
    <row r="217" customFormat="false" ht="15" hidden="false" customHeight="false" outlineLevel="0" collapsed="false">
      <c r="B217" s="481" t="n">
        <v>6</v>
      </c>
      <c r="C217" s="481" t="n">
        <v>39</v>
      </c>
      <c r="D217" s="481" t="str">
        <f aca="false">IF($B$2,G217,H217)</f>
        <v>Austria</v>
      </c>
      <c r="E217" s="481" t="s">
        <v>882</v>
      </c>
      <c r="F217" s="481" t="s">
        <v>889</v>
      </c>
      <c r="G217" s="481" t="str">
        <f aca="false">J217</f>
        <v>Austria</v>
      </c>
      <c r="H217" s="481" t="str">
        <f aca="false">K217</f>
        <v>Austria</v>
      </c>
      <c r="I217" s="30" t="s">
        <v>890</v>
      </c>
      <c r="J217" s="119" t="str">
        <f aca="true">IF(Home!$K$23=$D$1419,O217,
IF(AND(Home!$K$23&lt;&gt;$D$1419,TODAY()&lt;=Horarios!$A$4),O217,$D$1420))</f>
        <v>Austria</v>
      </c>
      <c r="K217" s="119" t="str">
        <f aca="true">IF(Home!$K$23=$D$1419,P217,
IF(AND(Home!$K$23&lt;&gt;$D$1419,TODAY()&lt;=Horarios!$A$4),P217,$D$1420))</f>
        <v>Austria</v>
      </c>
      <c r="O217" s="491" t="s">
        <v>367</v>
      </c>
      <c r="P217" s="491" t="s">
        <v>367</v>
      </c>
    </row>
    <row r="218" customFormat="false" ht="15" hidden="false" customHeight="false" outlineLevel="0" collapsed="false">
      <c r="B218" s="481" t="n">
        <v>7</v>
      </c>
      <c r="C218" s="481" t="n">
        <v>25</v>
      </c>
      <c r="D218" s="481" t="str">
        <f aca="false">IF($B$2,G218,H218)</f>
        <v>Bélgica</v>
      </c>
      <c r="E218" s="481" t="s">
        <v>882</v>
      </c>
      <c r="F218" s="481" t="s">
        <v>891</v>
      </c>
      <c r="G218" s="481" t="str">
        <f aca="false">J218</f>
        <v>Bélgica</v>
      </c>
      <c r="H218" s="481" t="str">
        <f aca="false">K218</f>
        <v>Belgium</v>
      </c>
      <c r="I218" s="30" t="s">
        <v>270</v>
      </c>
      <c r="J218" s="119" t="str">
        <f aca="true">IF(Home!$K$23=$D$1419,O218,
IF(AND(Home!$K$23&lt;&gt;$D$1419,TODAY()&lt;=Horarios!$A$4),O218,$D$1420))</f>
        <v>Bélgica</v>
      </c>
      <c r="K218" s="119" t="str">
        <f aca="true">IF(Home!$K$23=$D$1419,P218,
IF(AND(Home!$K$23&lt;&gt;$D$1419,TODAY()&lt;=Horarios!$A$4),P218,$D$1420))</f>
        <v>Belgium</v>
      </c>
      <c r="O218" s="491" t="s">
        <v>355</v>
      </c>
      <c r="P218" s="491" t="s">
        <v>892</v>
      </c>
    </row>
    <row r="219" customFormat="false" ht="15" hidden="false" customHeight="false" outlineLevel="0" collapsed="false">
      <c r="B219" s="481" t="n">
        <v>8</v>
      </c>
      <c r="C219" s="481" t="n">
        <v>9</v>
      </c>
      <c r="D219" s="481" t="str">
        <f aca="false">IF($B$2,G219,H219)</f>
        <v>Brasil</v>
      </c>
      <c r="E219" s="481" t="s">
        <v>882</v>
      </c>
      <c r="F219" s="481" t="s">
        <v>893</v>
      </c>
      <c r="G219" s="481" t="str">
        <f aca="false">J219</f>
        <v>Brasil</v>
      </c>
      <c r="H219" s="481" t="str">
        <f aca="false">K219</f>
        <v>Brazil</v>
      </c>
      <c r="I219" s="30" t="s">
        <v>894</v>
      </c>
      <c r="J219" s="119" t="str">
        <f aca="true">IF(Home!$K$23=$D$1419,O219,
IF(AND(Home!$K$23&lt;&gt;$D$1419,TODAY()&lt;=Horarios!$A$4),O219,$D$1420))</f>
        <v>Brasil</v>
      </c>
      <c r="K219" s="119" t="str">
        <f aca="true">IF(Home!$K$23=$D$1419,P219,
IF(AND(Home!$K$23&lt;&gt;$D$1419,TODAY()&lt;=Horarios!$A$4),P219,$D$1420))</f>
        <v>Brazil</v>
      </c>
      <c r="O219" s="491" t="s">
        <v>339</v>
      </c>
      <c r="P219" s="491" t="s">
        <v>895</v>
      </c>
    </row>
    <row r="220" customFormat="false" ht="15" hidden="false" customHeight="false" outlineLevel="0" collapsed="false">
      <c r="B220" s="481" t="n">
        <v>9</v>
      </c>
      <c r="C220" s="481" t="n">
        <v>30</v>
      </c>
      <c r="D220" s="481" t="str">
        <f aca="false">IF($B$2,G220,H220)</f>
        <v>Cabo Verde</v>
      </c>
      <c r="E220" s="481" t="s">
        <v>882</v>
      </c>
      <c r="F220" s="481" t="s">
        <v>896</v>
      </c>
      <c r="G220" s="481" t="str">
        <f aca="false">J220</f>
        <v>Cabo Verde</v>
      </c>
      <c r="H220" s="481" t="str">
        <f aca="false">K220</f>
        <v>Cape Verde</v>
      </c>
      <c r="I220" s="30" t="s">
        <v>293</v>
      </c>
      <c r="J220" s="119" t="str">
        <f aca="true">IF(Home!$K$23=$D$1419,O220,
IF(AND(Home!$K$23&lt;&gt;$D$1419,TODAY()&lt;=Horarios!$A$4),O220,$D$1420))</f>
        <v>Cabo Verde</v>
      </c>
      <c r="K220" s="119" t="str">
        <f aca="true">IF(Home!$K$23=$D$1419,P220,
IF(AND(Home!$K$23&lt;&gt;$D$1419,TODAY()&lt;=Horarios!$A$4),P220,$D$1420))</f>
        <v>Cape Verde</v>
      </c>
      <c r="O220" s="491" t="s">
        <v>360</v>
      </c>
      <c r="P220" s="491" t="s">
        <v>897</v>
      </c>
    </row>
    <row r="221" customFormat="false" ht="15" hidden="false" customHeight="false" outlineLevel="0" collapsed="false">
      <c r="B221" s="481" t="n">
        <v>10</v>
      </c>
      <c r="C221" s="481" t="n">
        <v>5</v>
      </c>
      <c r="D221" s="481" t="str">
        <f aca="false">IF($B$2,G221,H221)</f>
        <v>Canadá</v>
      </c>
      <c r="E221" s="481" t="s">
        <v>882</v>
      </c>
      <c r="F221" s="481" t="s">
        <v>898</v>
      </c>
      <c r="G221" s="481" t="str">
        <f aca="false">J221</f>
        <v>Canadá</v>
      </c>
      <c r="H221" s="481" t="str">
        <f aca="false">K221</f>
        <v>Canada</v>
      </c>
      <c r="I221" s="30" t="s">
        <v>310</v>
      </c>
      <c r="J221" s="119" t="str">
        <f aca="true">IF(Home!$K$23=$D$1419,O221,
IF(AND(Home!$K$23&lt;&gt;$D$1419,TODAY()&lt;=Horarios!$A$4),O221,$D$1420))</f>
        <v>Canadá</v>
      </c>
      <c r="K221" s="119" t="str">
        <f aca="true">IF(Home!$K$23=$D$1419,P221,
IF(AND(Home!$K$23&lt;&gt;$D$1419,TODAY()&lt;=Horarios!$A$4),P221,$D$1420))</f>
        <v>Canada</v>
      </c>
      <c r="O221" s="491" t="s">
        <v>337</v>
      </c>
      <c r="P221" s="491" t="s">
        <v>899</v>
      </c>
    </row>
    <row r="222" customFormat="false" ht="15" hidden="false" customHeight="false" outlineLevel="0" collapsed="false">
      <c r="B222" s="481" t="n">
        <v>11</v>
      </c>
      <c r="C222" s="481" t="n">
        <v>7</v>
      </c>
      <c r="D222" s="481" t="str">
        <f aca="false">IF($B$2,G222,H222)</f>
        <v>Catar</v>
      </c>
      <c r="E222" s="481" t="s">
        <v>882</v>
      </c>
      <c r="F222" s="481" t="s">
        <v>900</v>
      </c>
      <c r="G222" s="481" t="str">
        <f aca="false">J222</f>
        <v>Catar</v>
      </c>
      <c r="H222" s="481" t="str">
        <f aca="false">K222</f>
        <v>Qatar</v>
      </c>
      <c r="I222" s="30" t="s">
        <v>329</v>
      </c>
      <c r="J222" s="119" t="str">
        <f aca="true">IF(Home!$K$23=$D$1419,O222,
IF(AND(Home!$K$23&lt;&gt;$D$1419,TODAY()&lt;=Horarios!$A$4),O222,$D$1420))</f>
        <v>Catar</v>
      </c>
      <c r="K222" s="119" t="str">
        <f aca="true">IF(Home!$K$23=$D$1419,P222,
IF(AND(Home!$K$23&lt;&gt;$D$1419,TODAY()&lt;=Horarios!$A$4),P222,$D$1420))</f>
        <v>Qatar</v>
      </c>
      <c r="O222" s="491" t="s">
        <v>338</v>
      </c>
      <c r="P222" s="491" t="s">
        <v>901</v>
      </c>
    </row>
    <row r="223" customFormat="false" ht="15" hidden="false" customHeight="false" outlineLevel="0" collapsed="false">
      <c r="B223" s="481" t="n">
        <v>12</v>
      </c>
      <c r="C223" s="481" t="n">
        <v>44</v>
      </c>
      <c r="D223" s="481" t="str">
        <f aca="false">IF($B$2,G223,H223)</f>
        <v>Colombia</v>
      </c>
      <c r="E223" s="481" t="s">
        <v>882</v>
      </c>
      <c r="F223" s="481" t="s">
        <v>902</v>
      </c>
      <c r="G223" s="481" t="str">
        <f aca="false">J223</f>
        <v>Colombia</v>
      </c>
      <c r="H223" s="481" t="str">
        <f aca="false">K223</f>
        <v>Colombia</v>
      </c>
      <c r="I223" s="30" t="s">
        <v>885</v>
      </c>
      <c r="J223" s="119" t="str">
        <f aca="true">IF(Home!$K$23=$D$1419,O223,
IF(AND(Home!$K$23&lt;&gt;$D$1419,TODAY()&lt;=Horarios!$A$4),O223,$D$1420))</f>
        <v>Colombia</v>
      </c>
      <c r="K223" s="119" t="str">
        <f aca="true">IF(Home!$K$23=$D$1419,P223,
IF(AND(Home!$K$23&lt;&gt;$D$1419,TODAY()&lt;=Horarios!$A$4),P223,$D$1420))</f>
        <v>Colombia</v>
      </c>
      <c r="O223" s="491" t="s">
        <v>371</v>
      </c>
      <c r="P223" s="491" t="s">
        <v>371</v>
      </c>
    </row>
    <row r="224" customFormat="false" ht="15" hidden="false" customHeight="false" outlineLevel="0" collapsed="false">
      <c r="B224" s="481" t="n">
        <v>13</v>
      </c>
      <c r="C224" s="481" t="n">
        <v>3</v>
      </c>
      <c r="D224" s="481" t="str">
        <f aca="false">IF($B$2,G224,H224)</f>
        <v>Corea del Sur</v>
      </c>
      <c r="E224" s="481" t="s">
        <v>882</v>
      </c>
      <c r="F224" s="481" t="s">
        <v>903</v>
      </c>
      <c r="G224" s="481" t="str">
        <f aca="false">J224</f>
        <v>Corea del Sur</v>
      </c>
      <c r="H224" s="481" t="str">
        <f aca="false">K224</f>
        <v>South Korea</v>
      </c>
      <c r="I224" s="30" t="s">
        <v>295</v>
      </c>
      <c r="J224" s="119" t="str">
        <f aca="true">IF(Home!$K$23=$D$1419,O224,
IF(AND(Home!$K$23&lt;&gt;$D$1419,TODAY()&lt;=Horarios!$A$4),O224,$D$1420))</f>
        <v>Corea del Sur</v>
      </c>
      <c r="K224" s="119" t="str">
        <f aca="true">IF(Home!$K$23=$D$1419,P224,
IF(AND(Home!$K$23&lt;&gt;$D$1419,TODAY()&lt;=Horarios!$A$4),P224,$D$1420))</f>
        <v>South Korea</v>
      </c>
      <c r="O224" s="491" t="s">
        <v>333</v>
      </c>
      <c r="P224" s="491" t="s">
        <v>904</v>
      </c>
    </row>
    <row r="225" customFormat="false" ht="15" hidden="false" customHeight="false" outlineLevel="0" collapsed="false">
      <c r="B225" s="481" t="n">
        <v>14</v>
      </c>
      <c r="C225" s="481" t="n">
        <v>19</v>
      </c>
      <c r="D225" s="481" t="str">
        <f aca="false">IF($B$2,G225,H225)</f>
        <v>Costa de Marfil</v>
      </c>
      <c r="E225" s="481" t="s">
        <v>882</v>
      </c>
      <c r="F225" s="481" t="s">
        <v>905</v>
      </c>
      <c r="G225" s="481" t="str">
        <f aca="false">J225</f>
        <v>Costa de Marfil</v>
      </c>
      <c r="H225" s="481" t="str">
        <f aca="false">K225</f>
        <v>Ivory Coast</v>
      </c>
      <c r="I225" s="30" t="s">
        <v>311</v>
      </c>
      <c r="J225" s="119" t="str">
        <f aca="true">IF(Home!$K$23=$D$1419,O225,
IF(AND(Home!$K$23&lt;&gt;$D$1419,TODAY()&lt;=Horarios!$A$4),O225,$D$1420))</f>
        <v>Costa de Marfil</v>
      </c>
      <c r="K225" s="119" t="str">
        <f aca="true">IF(Home!$K$23=$D$1419,P225,
IF(AND(Home!$K$23&lt;&gt;$D$1419,TODAY()&lt;=Horarios!$A$4),P225,$D$1420))</f>
        <v>Ivory Coast</v>
      </c>
      <c r="O225" s="119" t="s">
        <v>348</v>
      </c>
      <c r="P225" s="491" t="s">
        <v>906</v>
      </c>
    </row>
    <row r="226" customFormat="false" ht="15" hidden="false" customHeight="false" outlineLevel="0" collapsed="false">
      <c r="B226" s="481" t="n">
        <v>15</v>
      </c>
      <c r="C226" s="481" t="n">
        <v>46</v>
      </c>
      <c r="D226" s="481" t="str">
        <f aca="false">IF($B$2,G226,H226)</f>
        <v>Croacia</v>
      </c>
      <c r="E226" s="481" t="s">
        <v>882</v>
      </c>
      <c r="F226" s="481" t="s">
        <v>907</v>
      </c>
      <c r="G226" s="481" t="str">
        <f aca="false">J226</f>
        <v>Croacia</v>
      </c>
      <c r="H226" s="481" t="str">
        <f aca="false">K226</f>
        <v>Croatia</v>
      </c>
      <c r="I226" s="30" t="s">
        <v>330</v>
      </c>
      <c r="J226" s="119" t="str">
        <f aca="true">IF(Home!$K$23=$D$1419,O226,
IF(AND(Home!$K$23&lt;&gt;$D$1419,TODAY()&lt;=Horarios!$A$4),O226,$D$1420))</f>
        <v>Croacia</v>
      </c>
      <c r="K226" s="119" t="str">
        <f aca="true">IF(Home!$K$23=$D$1419,P226,
IF(AND(Home!$K$23&lt;&gt;$D$1419,TODAY()&lt;=Horarios!$A$4),P226,$D$1420))</f>
        <v>Croatia</v>
      </c>
      <c r="O226" s="491" t="s">
        <v>375</v>
      </c>
      <c r="P226" s="491" t="s">
        <v>908</v>
      </c>
    </row>
    <row r="227" customFormat="false" ht="15" hidden="false" customHeight="false" outlineLevel="0" collapsed="false">
      <c r="B227" s="481" t="n">
        <v>16</v>
      </c>
      <c r="C227" s="481" t="n">
        <v>18</v>
      </c>
      <c r="D227" s="481" t="str">
        <f aca="false">IF($B$2,G227,H227)</f>
        <v>Curazao</v>
      </c>
      <c r="E227" s="481" t="s">
        <v>882</v>
      </c>
      <c r="F227" s="481" t="s">
        <v>909</v>
      </c>
      <c r="G227" s="481" t="str">
        <f aca="false">J227</f>
        <v>Curazao</v>
      </c>
      <c r="H227" s="481" t="str">
        <f aca="false">K227</f>
        <v>Curaçao</v>
      </c>
      <c r="I227" s="30" t="s">
        <v>910</v>
      </c>
      <c r="J227" s="119" t="str">
        <f aca="true">IF(Home!$K$23=$D$1419,O227,
IF(AND(Home!$K$23&lt;&gt;$D$1419,TODAY()&lt;=Horarios!$A$4),O227,$D$1420))</f>
        <v>Curazao</v>
      </c>
      <c r="K227" s="119" t="str">
        <f aca="true">IF(Home!$K$23=$D$1419,P227,
IF(AND(Home!$K$23&lt;&gt;$D$1419,TODAY()&lt;=Horarios!$A$4),P227,$D$1420))</f>
        <v>Curaçao</v>
      </c>
      <c r="O227" s="491" t="s">
        <v>350</v>
      </c>
      <c r="P227" s="491" t="s">
        <v>911</v>
      </c>
    </row>
    <row r="228" customFormat="false" ht="15" hidden="false" customHeight="false" outlineLevel="0" collapsed="false">
      <c r="B228" s="481" t="n">
        <v>17</v>
      </c>
      <c r="C228" s="481" t="n">
        <v>20</v>
      </c>
      <c r="D228" s="481" t="str">
        <f aca="false">IF($B$2,G228,H228)</f>
        <v>Ecuador</v>
      </c>
      <c r="E228" s="481" t="s">
        <v>882</v>
      </c>
      <c r="F228" s="481" t="s">
        <v>912</v>
      </c>
      <c r="G228" s="481" t="str">
        <f aca="false">J228</f>
        <v>Ecuador</v>
      </c>
      <c r="H228" s="481" t="str">
        <f aca="false">K228</f>
        <v>Ecuador</v>
      </c>
      <c r="I228" s="30" t="s">
        <v>297</v>
      </c>
      <c r="J228" s="119" t="str">
        <f aca="true">IF(Home!$K$23=$D$1419,O228,
IF(AND(Home!$K$23&lt;&gt;$D$1419,TODAY()&lt;=Horarios!$A$4),O228,$D$1420))</f>
        <v>Ecuador</v>
      </c>
      <c r="K228" s="119" t="str">
        <f aca="true">IF(Home!$K$23=$D$1419,P228,
IF(AND(Home!$K$23&lt;&gt;$D$1419,TODAY()&lt;=Horarios!$A$4),P228,$D$1420))</f>
        <v>Ecuador</v>
      </c>
      <c r="O228" s="491" t="s">
        <v>349</v>
      </c>
      <c r="P228" s="491" t="s">
        <v>349</v>
      </c>
    </row>
    <row r="229" customFormat="false" ht="15" hidden="false" customHeight="false" outlineLevel="0" collapsed="false">
      <c r="B229" s="481" t="n">
        <v>18</v>
      </c>
      <c r="C229" s="481" t="n">
        <v>26</v>
      </c>
      <c r="D229" s="481" t="str">
        <f aca="false">IF($B$2,G229,H229)</f>
        <v>Egipto</v>
      </c>
      <c r="E229" s="481" t="s">
        <v>882</v>
      </c>
      <c r="F229" s="481" t="s">
        <v>913</v>
      </c>
      <c r="G229" s="481" t="str">
        <f aca="false">J229</f>
        <v>Egipto</v>
      </c>
      <c r="H229" s="481" t="str">
        <f aca="false">K229</f>
        <v>Egypt</v>
      </c>
      <c r="I229" s="30" t="s">
        <v>314</v>
      </c>
      <c r="J229" s="119" t="str">
        <f aca="true">IF(Home!$K$23=$D$1419,O229,
IF(AND(Home!$K$23&lt;&gt;$D$1419,TODAY()&lt;=Horarios!$A$4),O229,$D$1420))</f>
        <v>Egipto</v>
      </c>
      <c r="K229" s="119" t="str">
        <f aca="true">IF(Home!$K$23=$D$1419,P229,
IF(AND(Home!$K$23&lt;&gt;$D$1419,TODAY()&lt;=Horarios!$A$4),P229,$D$1420))</f>
        <v>Egypt</v>
      </c>
      <c r="O229" s="491" t="s">
        <v>356</v>
      </c>
      <c r="P229" s="491" t="s">
        <v>914</v>
      </c>
    </row>
    <row r="230" customFormat="false" ht="15" hidden="false" customHeight="false" outlineLevel="0" collapsed="false">
      <c r="B230" s="481" t="n">
        <v>19</v>
      </c>
      <c r="C230" s="481" t="n">
        <v>12</v>
      </c>
      <c r="D230" s="481" t="str">
        <f aca="false">IF($B$2,G230,H230)</f>
        <v>Escocia</v>
      </c>
      <c r="E230" s="481" t="s">
        <v>882</v>
      </c>
      <c r="F230" s="481" t="s">
        <v>915</v>
      </c>
      <c r="G230" s="481" t="str">
        <f aca="false">J230</f>
        <v>Escocia</v>
      </c>
      <c r="H230" s="481" t="str">
        <f aca="false">K230</f>
        <v>Scotland</v>
      </c>
      <c r="I230" s="30" t="s">
        <v>916</v>
      </c>
      <c r="J230" s="119" t="str">
        <f aca="true">IF(Home!$K$23=$D$1419,O230,
IF(AND(Home!$K$23&lt;&gt;$D$1419,TODAY()&lt;=Horarios!$A$4),O230,$D$1420))</f>
        <v>Escocia</v>
      </c>
      <c r="K230" s="119" t="str">
        <f aca="true">IF(Home!$K$23=$D$1419,P230,
IF(AND(Home!$K$23&lt;&gt;$D$1419,TODAY()&lt;=Horarios!$A$4),P230,$D$1420))</f>
        <v>Scotland</v>
      </c>
      <c r="O230" s="491" t="s">
        <v>341</v>
      </c>
      <c r="P230" s="491" t="s">
        <v>917</v>
      </c>
    </row>
    <row r="231" customFormat="false" ht="15" hidden="false" customHeight="false" outlineLevel="0" collapsed="false">
      <c r="B231" s="481" t="n">
        <v>20</v>
      </c>
      <c r="C231" s="481" t="n">
        <v>29</v>
      </c>
      <c r="D231" s="481" t="str">
        <f aca="false">IF($B$2,G231,H231)</f>
        <v>España</v>
      </c>
      <c r="E231" s="481" t="s">
        <v>882</v>
      </c>
      <c r="F231" s="481" t="s">
        <v>918</v>
      </c>
      <c r="G231" s="481" t="str">
        <f aca="false">J231</f>
        <v>España</v>
      </c>
      <c r="H231" s="481" t="str">
        <f aca="false">K231</f>
        <v>Spain</v>
      </c>
      <c r="I231" s="30" t="s">
        <v>278</v>
      </c>
      <c r="J231" s="119" t="str">
        <f aca="true">IF(Home!$K$23=$D$1419,O231,
IF(AND(Home!$K$23&lt;&gt;$D$1419,TODAY()&lt;=Horarios!$A$4),O231,$D$1420))</f>
        <v>España</v>
      </c>
      <c r="K231" s="119" t="str">
        <f aca="true">IF(Home!$K$23=$D$1419,P231,
IF(AND(Home!$K$23&lt;&gt;$D$1419,TODAY()&lt;=Horarios!$A$4),P231,$D$1420))</f>
        <v>Spain</v>
      </c>
      <c r="O231" s="491" t="s">
        <v>2</v>
      </c>
      <c r="P231" s="491" t="s">
        <v>919</v>
      </c>
    </row>
    <row r="232" customFormat="false" ht="15" hidden="false" customHeight="false" outlineLevel="0" collapsed="false">
      <c r="B232" s="481" t="n">
        <v>21</v>
      </c>
      <c r="C232" s="481" t="n">
        <v>13</v>
      </c>
      <c r="D232" s="481" t="str">
        <f aca="false">IF($B$2,G232,H232)</f>
        <v>Estados Unidos</v>
      </c>
      <c r="E232" s="481" t="s">
        <v>882</v>
      </c>
      <c r="F232" s="481" t="s">
        <v>920</v>
      </c>
      <c r="G232" s="481" t="str">
        <f aca="false">J232</f>
        <v>Estados Unidos</v>
      </c>
      <c r="H232" s="481" t="str">
        <f aca="false">K232</f>
        <v>United States</v>
      </c>
      <c r="I232" s="30" t="s">
        <v>298</v>
      </c>
      <c r="J232" s="119" t="str">
        <f aca="true">IF(Home!$K$23=$D$1419,O232,
IF(AND(Home!$K$23&lt;&gt;$D$1419,TODAY()&lt;=Horarios!$A$4),O232,$D$1420))</f>
        <v>Estados Unidos</v>
      </c>
      <c r="K232" s="119" t="str">
        <f aca="true">IF(Home!$K$23=$D$1419,P232,
IF(AND(Home!$K$23&lt;&gt;$D$1419,TODAY()&lt;=Horarios!$A$4),P232,$D$1420))</f>
        <v>United States</v>
      </c>
      <c r="O232" s="491" t="s">
        <v>344</v>
      </c>
      <c r="P232" s="491" t="s">
        <v>921</v>
      </c>
    </row>
    <row r="233" customFormat="false" ht="15" hidden="false" customHeight="false" outlineLevel="0" collapsed="false">
      <c r="B233" s="481" t="n">
        <v>22</v>
      </c>
      <c r="C233" s="481" t="n">
        <v>33</v>
      </c>
      <c r="D233" s="481" t="str">
        <f aca="false">IF($B$2,G233,H233)</f>
        <v>Francia</v>
      </c>
      <c r="E233" s="481" t="s">
        <v>882</v>
      </c>
      <c r="F233" s="481" t="s">
        <v>922</v>
      </c>
      <c r="G233" s="481" t="str">
        <f aca="false">J233</f>
        <v>Francia</v>
      </c>
      <c r="H233" s="481" t="str">
        <f aca="false">K233</f>
        <v>France</v>
      </c>
      <c r="I233" s="30" t="s">
        <v>315</v>
      </c>
      <c r="J233" s="119" t="str">
        <f aca="true">IF(Home!$K$23=$D$1419,O233,
IF(AND(Home!$K$23&lt;&gt;$D$1419,TODAY()&lt;=Horarios!$A$4),O233,$D$1420))</f>
        <v>Francia</v>
      </c>
      <c r="K233" s="119" t="str">
        <f aca="true">IF(Home!$K$23=$D$1419,P233,
IF(AND(Home!$K$23&lt;&gt;$D$1419,TODAY()&lt;=Horarios!$A$4),P233,$D$1420))</f>
        <v>France</v>
      </c>
      <c r="O233" s="491" t="s">
        <v>362</v>
      </c>
      <c r="P233" s="491" t="s">
        <v>923</v>
      </c>
    </row>
    <row r="234" customFormat="false" ht="15" hidden="false" customHeight="false" outlineLevel="0" collapsed="false">
      <c r="B234" s="481" t="n">
        <v>23</v>
      </c>
      <c r="C234" s="481" t="n">
        <v>47</v>
      </c>
      <c r="D234" s="481" t="str">
        <f aca="false">IF($B$2,G234,H234)</f>
        <v>Ghana</v>
      </c>
      <c r="E234" s="481" t="s">
        <v>882</v>
      </c>
      <c r="F234" s="481" t="s">
        <v>924</v>
      </c>
      <c r="G234" s="481" t="str">
        <f aca="false">J234</f>
        <v>Ghana</v>
      </c>
      <c r="H234" s="481" t="str">
        <f aca="false">K234</f>
        <v>Ghana</v>
      </c>
      <c r="I234" s="30" t="s">
        <v>656</v>
      </c>
      <c r="J234" s="119" t="str">
        <f aca="true">IF(Home!$K$23=$D$1419,O234,
IF(AND(Home!$K$23&lt;&gt;$D$1419,TODAY()&lt;=Horarios!$A$4),O234,$D$1420))</f>
        <v>Ghana</v>
      </c>
      <c r="K234" s="119" t="str">
        <f aca="true">IF(Home!$K$23=$D$1419,P234,
IF(AND(Home!$K$23&lt;&gt;$D$1419,TODAY()&lt;=Horarios!$A$4),P234,$D$1420))</f>
        <v>Ghana</v>
      </c>
      <c r="O234" s="491" t="s">
        <v>376</v>
      </c>
      <c r="P234" s="491" t="s">
        <v>376</v>
      </c>
    </row>
    <row r="235" customFormat="false" ht="15" hidden="false" customHeight="false" outlineLevel="0" collapsed="false">
      <c r="B235" s="481" t="n">
        <v>24</v>
      </c>
      <c r="C235" s="481" t="n">
        <v>11</v>
      </c>
      <c r="D235" s="481" t="str">
        <f aca="false">IF($B$2,G235,H235)</f>
        <v>Haití</v>
      </c>
      <c r="E235" s="481" t="s">
        <v>882</v>
      </c>
      <c r="F235" s="481" t="s">
        <v>925</v>
      </c>
      <c r="G235" s="481" t="str">
        <f aca="false">J235</f>
        <v>Haití</v>
      </c>
      <c r="H235" s="481" t="str">
        <f aca="false">K235</f>
        <v>Haiti</v>
      </c>
      <c r="I235" s="30" t="s">
        <v>280</v>
      </c>
      <c r="J235" s="119" t="str">
        <f aca="true">IF(Home!$K$23=$D$1419,O235,
IF(AND(Home!$K$23&lt;&gt;$D$1419,TODAY()&lt;=Horarios!$A$4),O235,$D$1420))</f>
        <v>Haití</v>
      </c>
      <c r="K235" s="119" t="str">
        <f aca="true">IF(Home!$K$23=$D$1419,P235,
IF(AND(Home!$K$23&lt;&gt;$D$1419,TODAY()&lt;=Horarios!$A$4),P235,$D$1420))</f>
        <v>Haiti</v>
      </c>
      <c r="O235" s="491" t="s">
        <v>342</v>
      </c>
      <c r="P235" s="491" t="s">
        <v>926</v>
      </c>
    </row>
    <row r="236" customFormat="false" ht="15" hidden="false" customHeight="false" outlineLevel="0" collapsed="false">
      <c r="B236" s="481" t="n">
        <v>25</v>
      </c>
      <c r="C236" s="481" t="n">
        <v>45</v>
      </c>
      <c r="D236" s="481" t="str">
        <f aca="false">IF($B$2,G236,H236)</f>
        <v>Inglaterra</v>
      </c>
      <c r="E236" s="481" t="s">
        <v>882</v>
      </c>
      <c r="F236" s="481" t="s">
        <v>927</v>
      </c>
      <c r="G236" s="481" t="str">
        <f aca="false">J236</f>
        <v>Inglaterra</v>
      </c>
      <c r="H236" s="481" t="str">
        <f aca="false">K236</f>
        <v>England</v>
      </c>
      <c r="I236" s="30" t="s">
        <v>301</v>
      </c>
      <c r="J236" s="119" t="str">
        <f aca="true">IF(Home!$K$23=$D$1419,O236,
IF(AND(Home!$K$23&lt;&gt;$D$1419,TODAY()&lt;=Horarios!$A$4),O236,$D$1420))</f>
        <v>Inglaterra</v>
      </c>
      <c r="K236" s="119" t="str">
        <f aca="true">IF(Home!$K$23=$D$1419,P236,
IF(AND(Home!$K$23&lt;&gt;$D$1419,TODAY()&lt;=Horarios!$A$4),P236,$D$1420))</f>
        <v>England</v>
      </c>
      <c r="O236" s="491" t="s">
        <v>374</v>
      </c>
      <c r="P236" s="491" t="s">
        <v>928</v>
      </c>
    </row>
    <row r="237" customFormat="false" ht="15" hidden="false" customHeight="false" outlineLevel="0" collapsed="false">
      <c r="B237" s="481" t="n">
        <v>26</v>
      </c>
      <c r="C237" s="481" t="n">
        <v>27</v>
      </c>
      <c r="D237" s="481" t="str">
        <f aca="false">IF($B$2,G237,H237)</f>
        <v>Irán</v>
      </c>
      <c r="E237" s="481" t="s">
        <v>882</v>
      </c>
      <c r="F237" s="481" t="s">
        <v>929</v>
      </c>
      <c r="G237" s="481" t="str">
        <f aca="false">J237</f>
        <v>Irán</v>
      </c>
      <c r="H237" s="481" t="str">
        <f aca="false">K237</f>
        <v>Iran</v>
      </c>
      <c r="I237" s="30" t="s">
        <v>317</v>
      </c>
      <c r="J237" s="119" t="str">
        <f aca="true">IF(Home!$K$23=$D$1419,O237,
IF(AND(Home!$K$23&lt;&gt;$D$1419,TODAY()&lt;=Horarios!$A$4),O237,$D$1420))</f>
        <v>Irán</v>
      </c>
      <c r="K237" s="119" t="str">
        <f aca="true">IF(Home!$K$23=$D$1419,P237,
IF(AND(Home!$K$23&lt;&gt;$D$1419,TODAY()&lt;=Horarios!$A$4),P237,$D$1420))</f>
        <v>Iran</v>
      </c>
      <c r="O237" s="491" t="str">
        <f aca="false">Credits!N87</f>
        <v>Irán</v>
      </c>
      <c r="P237" s="491" t="str">
        <f aca="false">Credits!O87</f>
        <v>Iran</v>
      </c>
    </row>
    <row r="238" customFormat="false" ht="15" hidden="false" customHeight="false" outlineLevel="0" collapsed="false">
      <c r="B238" s="481" t="n">
        <v>27</v>
      </c>
      <c r="C238" s="481" t="n">
        <v>22</v>
      </c>
      <c r="D238" s="481" t="str">
        <f aca="false">IF($B$2,G238,H238)</f>
        <v>Japón</v>
      </c>
      <c r="E238" s="481" t="s">
        <v>882</v>
      </c>
      <c r="F238" s="481" t="s">
        <v>930</v>
      </c>
      <c r="G238" s="481" t="str">
        <f aca="false">J238</f>
        <v>Japón</v>
      </c>
      <c r="H238" s="481" t="str">
        <f aca="false">K238</f>
        <v>Japan</v>
      </c>
      <c r="I238" s="30" t="s">
        <v>931</v>
      </c>
      <c r="J238" s="119" t="str">
        <f aca="true">IF(Home!$K$23=$D$1419,O238,
IF(AND(Home!$K$23&lt;&gt;$D$1419,TODAY()&lt;=Horarios!$A$4),O238,$D$1420))</f>
        <v>Japón</v>
      </c>
      <c r="K238" s="119" t="str">
        <f aca="true">IF(Home!$K$23=$D$1419,P238,
IF(AND(Home!$K$23&lt;&gt;$D$1419,TODAY()&lt;=Horarios!$A$4),P238,$D$1420))</f>
        <v>Japan</v>
      </c>
      <c r="O238" s="491" t="s">
        <v>353</v>
      </c>
      <c r="P238" s="491" t="s">
        <v>932</v>
      </c>
    </row>
    <row r="239" customFormat="false" ht="15" hidden="false" customHeight="false" outlineLevel="0" collapsed="false">
      <c r="B239" s="481" t="n">
        <v>28</v>
      </c>
      <c r="C239" s="481" t="n">
        <v>40</v>
      </c>
      <c r="D239" s="481" t="str">
        <f aca="false">IF($B$2,G239,H239)</f>
        <v>Jordania</v>
      </c>
      <c r="E239" s="481" t="s">
        <v>882</v>
      </c>
      <c r="F239" s="481" t="s">
        <v>933</v>
      </c>
      <c r="G239" s="481" t="str">
        <f aca="false">J239</f>
        <v>Jordania</v>
      </c>
      <c r="H239" s="481" t="str">
        <f aca="false">K239</f>
        <v>Jordan</v>
      </c>
      <c r="I239" s="30" t="s">
        <v>282</v>
      </c>
      <c r="J239" s="119" t="str">
        <f aca="true">IF(Home!$K$23=$D$1419,O239,
IF(AND(Home!$K$23&lt;&gt;$D$1419,TODAY()&lt;=Horarios!$A$4),O239,$D$1420))</f>
        <v>Jordania</v>
      </c>
      <c r="K239" s="119" t="str">
        <f aca="true">IF(Home!$K$23=$D$1419,P239,
IF(AND(Home!$K$23&lt;&gt;$D$1419,TODAY()&lt;=Horarios!$A$4),P239,$D$1420))</f>
        <v>Jordan</v>
      </c>
      <c r="O239" s="491" t="s">
        <v>369</v>
      </c>
      <c r="P239" s="491" t="s">
        <v>934</v>
      </c>
    </row>
    <row r="240" customFormat="false" ht="15" hidden="false" customHeight="false" outlineLevel="0" collapsed="false">
      <c r="B240" s="481" t="n">
        <v>29</v>
      </c>
      <c r="C240" s="481" t="n">
        <v>10</v>
      </c>
      <c r="D240" s="481" t="str">
        <f aca="false">IF($B$2,G240,H240)</f>
        <v>Marruecos</v>
      </c>
      <c r="E240" s="481" t="s">
        <v>882</v>
      </c>
      <c r="F240" s="481" t="s">
        <v>935</v>
      </c>
      <c r="G240" s="481" t="str">
        <f aca="false">J240</f>
        <v>Marruecos</v>
      </c>
      <c r="H240" s="481" t="str">
        <f aca="false">K240</f>
        <v>Morocco</v>
      </c>
      <c r="I240" s="30" t="s">
        <v>302</v>
      </c>
      <c r="J240" s="119" t="str">
        <f aca="true">IF(Home!$K$23=$D$1419,O240,
IF(AND(Home!$K$23&lt;&gt;$D$1419,TODAY()&lt;=Horarios!$A$4),O240,$D$1420))</f>
        <v>Marruecos</v>
      </c>
      <c r="K240" s="119" t="str">
        <f aca="true">IF(Home!$K$23=$D$1419,P240,
IF(AND(Home!$K$23&lt;&gt;$D$1419,TODAY()&lt;=Horarios!$A$4),P240,$D$1420))</f>
        <v>Morocco</v>
      </c>
      <c r="O240" s="491" t="s">
        <v>340</v>
      </c>
      <c r="P240" s="491" t="s">
        <v>936</v>
      </c>
    </row>
    <row r="241" customFormat="false" ht="15" hidden="false" customHeight="false" outlineLevel="0" collapsed="false">
      <c r="B241" s="481" t="n">
        <v>30</v>
      </c>
      <c r="C241" s="481" t="n">
        <v>1</v>
      </c>
      <c r="D241" s="481" t="str">
        <f aca="false">IF($B$2,G241,H241)</f>
        <v>México</v>
      </c>
      <c r="E241" s="481" t="s">
        <v>882</v>
      </c>
      <c r="F241" s="481" t="s">
        <v>937</v>
      </c>
      <c r="G241" s="481" t="str">
        <f aca="false">J241</f>
        <v>México</v>
      </c>
      <c r="H241" s="481" t="str">
        <f aca="false">K241</f>
        <v>Mexico</v>
      </c>
      <c r="I241" s="30" t="s">
        <v>319</v>
      </c>
      <c r="J241" s="119" t="str">
        <f aca="true">IF(Home!$K$23=$D$1419,O241,
IF(AND(Home!$K$23&lt;&gt;$D$1419,TODAY()&lt;=Horarios!$A$4),O241,$D$1420))</f>
        <v>México</v>
      </c>
      <c r="K241" s="119" t="str">
        <f aca="true">IF(Home!$K$23=$D$1419,P241,
IF(AND(Home!$K$23&lt;&gt;$D$1419,TODAY()&lt;=Horarios!$A$4),P241,$D$1420))</f>
        <v>Mexico</v>
      </c>
      <c r="O241" s="491" t="s">
        <v>331</v>
      </c>
      <c r="P241" s="491" t="s">
        <v>938</v>
      </c>
    </row>
    <row r="242" customFormat="false" ht="15" hidden="false" customHeight="false" outlineLevel="0" collapsed="false">
      <c r="B242" s="481" t="n">
        <v>31</v>
      </c>
      <c r="C242" s="481" t="n">
        <v>36</v>
      </c>
      <c r="D242" s="481" t="str">
        <f aca="false">IF($B$2,G242,H242)</f>
        <v>Noruega</v>
      </c>
      <c r="E242" s="481" t="s">
        <v>882</v>
      </c>
      <c r="F242" s="481" t="s">
        <v>939</v>
      </c>
      <c r="G242" s="481" t="str">
        <f aca="false">J242</f>
        <v>Noruega</v>
      </c>
      <c r="H242" s="481" t="str">
        <f aca="false">K242</f>
        <v>Norway</v>
      </c>
      <c r="I242" s="30" t="s">
        <v>663</v>
      </c>
      <c r="J242" s="119" t="str">
        <f aca="true">IF(Home!$K$23=$D$1419,O242,
IF(AND(Home!$K$23&lt;&gt;$D$1419,TODAY()&lt;=Horarios!$A$4),O242,$D$1420))</f>
        <v>Noruega</v>
      </c>
      <c r="K242" s="119" t="str">
        <f aca="true">IF(Home!$K$23=$D$1419,P242,
IF(AND(Home!$K$23&lt;&gt;$D$1419,TODAY()&lt;=Horarios!$A$4),P242,$D$1420))</f>
        <v>Norway</v>
      </c>
      <c r="O242" s="491" t="s">
        <v>364</v>
      </c>
      <c r="P242" s="491" t="s">
        <v>940</v>
      </c>
    </row>
    <row r="243" customFormat="false" ht="15" hidden="false" customHeight="false" outlineLevel="0" collapsed="false">
      <c r="B243" s="481" t="n">
        <v>32</v>
      </c>
      <c r="C243" s="481" t="n">
        <v>28</v>
      </c>
      <c r="D243" s="481" t="str">
        <f aca="false">IF($B$2,G243,H243)</f>
        <v>Nueva Zelanda</v>
      </c>
      <c r="E243" s="481" t="s">
        <v>882</v>
      </c>
      <c r="F243" s="481" t="s">
        <v>941</v>
      </c>
      <c r="G243" s="481" t="str">
        <f aca="false">J243</f>
        <v>Nueva Zelanda</v>
      </c>
      <c r="H243" s="481" t="str">
        <f aca="false">K243</f>
        <v>New Zealand</v>
      </c>
      <c r="I243" s="30" t="s">
        <v>287</v>
      </c>
      <c r="J243" s="119" t="str">
        <f aca="true">IF(Home!$K$23=$D$1419,O243,
IF(AND(Home!$K$23&lt;&gt;$D$1419,TODAY()&lt;=Horarios!$A$4),O243,$D$1420))</f>
        <v>Nueva Zelanda</v>
      </c>
      <c r="K243" s="119" t="str">
        <f aca="true">IF(Home!$K$23=$D$1419,P243,
IF(AND(Home!$K$23&lt;&gt;$D$1419,TODAY()&lt;=Horarios!$A$4),P243,$D$1420))</f>
        <v>New Zealand</v>
      </c>
      <c r="O243" s="491" t="s">
        <v>358</v>
      </c>
      <c r="P243" s="491" t="s">
        <v>942</v>
      </c>
    </row>
    <row r="244" customFormat="false" ht="15" hidden="false" customHeight="false" outlineLevel="0" collapsed="false">
      <c r="B244" s="481" t="n">
        <v>33</v>
      </c>
      <c r="C244" s="481" t="n">
        <v>21</v>
      </c>
      <c r="D244" s="481" t="str">
        <f aca="false">IF($B$2,G244,H244)</f>
        <v>Países Bajos</v>
      </c>
      <c r="E244" s="481" t="s">
        <v>882</v>
      </c>
      <c r="F244" s="481" t="s">
        <v>943</v>
      </c>
      <c r="G244" s="481" t="str">
        <f aca="false">J244</f>
        <v>Países Bajos</v>
      </c>
      <c r="H244" s="481" t="str">
        <f aca="false">K244</f>
        <v>Netherlands</v>
      </c>
      <c r="I244" s="30" t="s">
        <v>303</v>
      </c>
      <c r="J244" s="119" t="str">
        <f aca="true">IF(Home!$K$23=$D$1419,O244,
IF(AND(Home!$K$23&lt;&gt;$D$1419,TODAY()&lt;=Horarios!$A$4),O244,$D$1420))</f>
        <v>Países Bajos</v>
      </c>
      <c r="K244" s="119" t="str">
        <f aca="true">IF(Home!$K$23=$D$1419,P244,
IF(AND(Home!$K$23&lt;&gt;$D$1419,TODAY()&lt;=Horarios!$A$4),P244,$D$1420))</f>
        <v>Netherlands</v>
      </c>
      <c r="O244" s="491" t="s">
        <v>351</v>
      </c>
      <c r="P244" s="491" t="s">
        <v>944</v>
      </c>
    </row>
    <row r="245" customFormat="false" ht="15" hidden="false" customHeight="false" outlineLevel="0" collapsed="false">
      <c r="B245" s="481" t="n">
        <v>34</v>
      </c>
      <c r="C245" s="481" t="n">
        <v>48</v>
      </c>
      <c r="D245" s="481" t="str">
        <f aca="false">IF($B$2,G245,H245)</f>
        <v>Panamá</v>
      </c>
      <c r="E245" s="481" t="s">
        <v>882</v>
      </c>
      <c r="F245" s="481" t="s">
        <v>945</v>
      </c>
      <c r="G245" s="481" t="str">
        <f aca="false">J245</f>
        <v>Panamá</v>
      </c>
      <c r="H245" s="481" t="str">
        <f aca="false">K245</f>
        <v>Panama</v>
      </c>
      <c r="I245" s="30" t="s">
        <v>321</v>
      </c>
      <c r="J245" s="119" t="str">
        <f aca="true">IF(Home!$K$23=$D$1419,O245,
IF(AND(Home!$K$23&lt;&gt;$D$1419,TODAY()&lt;=Horarios!$A$4),O245,$D$1420))</f>
        <v>Panamá</v>
      </c>
      <c r="K245" s="119" t="str">
        <f aca="true">IF(Home!$K$23=$D$1419,P245,
IF(AND(Home!$K$23&lt;&gt;$D$1419,TODAY()&lt;=Horarios!$A$4),P245,$D$1420))</f>
        <v>Panama</v>
      </c>
      <c r="O245" s="491" t="s">
        <v>377</v>
      </c>
      <c r="P245" s="491" t="s">
        <v>946</v>
      </c>
    </row>
    <row r="246" customFormat="false" ht="15" hidden="false" customHeight="false" outlineLevel="0" collapsed="false">
      <c r="B246" s="481" t="n">
        <v>35</v>
      </c>
      <c r="C246" s="481" t="n">
        <v>14</v>
      </c>
      <c r="D246" s="481" t="str">
        <f aca="false">IF($B$2,G246,H246)</f>
        <v>Paraguay</v>
      </c>
      <c r="E246" s="481" t="s">
        <v>882</v>
      </c>
      <c r="F246" s="481" t="s">
        <v>947</v>
      </c>
      <c r="G246" s="481" t="str">
        <f aca="false">J246</f>
        <v>Paraguay</v>
      </c>
      <c r="H246" s="481" t="str">
        <f aca="false">K246</f>
        <v>Paraguay</v>
      </c>
      <c r="I246" s="30" t="s">
        <v>948</v>
      </c>
      <c r="J246" s="119" t="str">
        <f aca="true">IF(Home!$K$23=$D$1419,O246,
IF(AND(Home!$K$23&lt;&gt;$D$1419,TODAY()&lt;=Horarios!$A$4),O246,$D$1420))</f>
        <v>Paraguay</v>
      </c>
      <c r="K246" s="119" t="str">
        <f aca="true">IF(Home!$K$23=$D$1419,P246,
IF(AND(Home!$K$23&lt;&gt;$D$1419,TODAY()&lt;=Horarios!$A$4),P246,$D$1420))</f>
        <v>Paraguay</v>
      </c>
      <c r="O246" s="491" t="s">
        <v>345</v>
      </c>
      <c r="P246" s="491" t="s">
        <v>345</v>
      </c>
    </row>
    <row r="247" customFormat="false" ht="15" hidden="false" customHeight="false" outlineLevel="0" collapsed="false">
      <c r="B247" s="481" t="n">
        <v>36</v>
      </c>
      <c r="C247" s="481" t="n">
        <v>41</v>
      </c>
      <c r="D247" s="481" t="str">
        <f aca="false">IF($B$2,G247,H247)</f>
        <v>Portugal</v>
      </c>
      <c r="E247" s="481" t="s">
        <v>882</v>
      </c>
      <c r="F247" s="481" t="s">
        <v>949</v>
      </c>
      <c r="G247" s="481" t="str">
        <f aca="false">J247</f>
        <v>Portugal</v>
      </c>
      <c r="H247" s="481" t="str">
        <f aca="false">K247</f>
        <v>Portugal</v>
      </c>
      <c r="I247" s="30" t="s">
        <v>289</v>
      </c>
      <c r="J247" s="119" t="str">
        <f aca="true">IF(Home!$K$23=$D$1419,O247,
IF(AND(Home!$K$23&lt;&gt;$D$1419,TODAY()&lt;=Horarios!$A$4),O247,$D$1420))</f>
        <v>Portugal</v>
      </c>
      <c r="K247" s="119" t="str">
        <f aca="true">IF(Home!$K$23=$D$1419,P247,
IF(AND(Home!$K$23&lt;&gt;$D$1419,TODAY()&lt;=Horarios!$A$4),P247,$D$1420))</f>
        <v>Portugal</v>
      </c>
      <c r="O247" s="491" t="s">
        <v>370</v>
      </c>
      <c r="P247" s="491" t="s">
        <v>370</v>
      </c>
    </row>
    <row r="248" customFormat="false" ht="15" hidden="false" customHeight="false" outlineLevel="0" collapsed="false">
      <c r="B248" s="481" t="n">
        <v>37</v>
      </c>
      <c r="C248" s="481" t="n">
        <v>34</v>
      </c>
      <c r="D248" s="481" t="str">
        <f aca="false">IF($B$2,G248,H248)</f>
        <v>Senegal</v>
      </c>
      <c r="E248" s="481" t="s">
        <v>882</v>
      </c>
      <c r="F248" s="481" t="s">
        <v>950</v>
      </c>
      <c r="G248" s="481" t="str">
        <f aca="false">J248</f>
        <v>Senegal</v>
      </c>
      <c r="H248" s="481" t="str">
        <f aca="false">K248</f>
        <v>Senegal</v>
      </c>
      <c r="I248" s="30" t="s">
        <v>305</v>
      </c>
      <c r="J248" s="119" t="str">
        <f aca="true">IF(Home!$K$23=$D$1419,O248,
IF(AND(Home!$K$23&lt;&gt;$D$1419,TODAY()&lt;=Horarios!$A$4),O248,$D$1420))</f>
        <v>Senegal</v>
      </c>
      <c r="K248" s="119" t="str">
        <f aca="true">IF(Home!$K$23=$D$1419,P248,
IF(AND(Home!$K$23&lt;&gt;$D$1419,TODAY()&lt;=Horarios!$A$4),P248,$D$1420))</f>
        <v>Senegal</v>
      </c>
      <c r="O248" s="491" t="s">
        <v>363</v>
      </c>
      <c r="P248" s="491" t="s">
        <v>363</v>
      </c>
    </row>
    <row r="249" customFormat="false" ht="15" hidden="false" customHeight="false" outlineLevel="0" collapsed="false">
      <c r="B249" s="481" t="n">
        <v>38</v>
      </c>
      <c r="C249" s="481" t="n">
        <v>2</v>
      </c>
      <c r="D249" s="481" t="str">
        <f aca="false">IF($B$2,G249,H249)</f>
        <v>Sudáfrica</v>
      </c>
      <c r="E249" s="481" t="s">
        <v>882</v>
      </c>
      <c r="F249" s="481" t="s">
        <v>951</v>
      </c>
      <c r="G249" s="481" t="str">
        <f aca="false">J249</f>
        <v>Sudáfrica</v>
      </c>
      <c r="H249" s="481" t="str">
        <f aca="false">K249</f>
        <v>South Africa</v>
      </c>
      <c r="I249" s="30" t="s">
        <v>323</v>
      </c>
      <c r="J249" s="119" t="str">
        <f aca="true">IF(Home!$K$23=$D$1419,O249,
IF(AND(Home!$K$23&lt;&gt;$D$1419,TODAY()&lt;=Horarios!$A$4),O249,$D$1420))</f>
        <v>Sudáfrica</v>
      </c>
      <c r="K249" s="119" t="str">
        <f aca="true">IF(Home!$K$23=$D$1419,P249,
IF(AND(Home!$K$23&lt;&gt;$D$1419,TODAY()&lt;=Horarios!$A$4),P249,$D$1420))</f>
        <v>South Africa</v>
      </c>
      <c r="O249" s="491" t="s">
        <v>334</v>
      </c>
      <c r="P249" s="491" t="s">
        <v>952</v>
      </c>
    </row>
    <row r="250" customFormat="false" ht="15" hidden="false" customHeight="false" outlineLevel="0" collapsed="false">
      <c r="B250" s="481" t="n">
        <v>39</v>
      </c>
      <c r="C250" s="481" t="n">
        <v>8</v>
      </c>
      <c r="D250" s="481" t="str">
        <f aca="false">IF($B$2,G250,H250)</f>
        <v>Suiza</v>
      </c>
      <c r="E250" s="481" t="s">
        <v>882</v>
      </c>
      <c r="F250" s="481" t="s">
        <v>953</v>
      </c>
      <c r="G250" s="481" t="str">
        <f aca="false">J250</f>
        <v>Suiza</v>
      </c>
      <c r="H250" s="481" t="str">
        <f aca="false">K250</f>
        <v>Switzerland</v>
      </c>
      <c r="I250" s="30" t="s">
        <v>424</v>
      </c>
      <c r="J250" s="119" t="str">
        <f aca="true">IF(Home!$K$23=$D$1419,O250,
IF(AND(Home!$K$23&lt;&gt;$D$1419,TODAY()&lt;=Horarios!$A$4),O250,$D$1420))</f>
        <v>Suiza</v>
      </c>
      <c r="K250" s="119" t="str">
        <f aca="true">IF(Home!$K$23=$D$1419,P250,
IF(AND(Home!$K$23&lt;&gt;$D$1419,TODAY()&lt;=Horarios!$A$4),P250,$D$1420))</f>
        <v>Switzerland</v>
      </c>
      <c r="O250" s="491" t="s">
        <v>336</v>
      </c>
      <c r="P250" s="491" t="s">
        <v>954</v>
      </c>
    </row>
    <row r="251" customFormat="false" ht="15" hidden="false" customHeight="false" outlineLevel="0" collapsed="false">
      <c r="B251" s="481" t="n">
        <v>40</v>
      </c>
      <c r="C251" s="481" t="n">
        <v>24</v>
      </c>
      <c r="D251" s="481" t="str">
        <f aca="false">IF($B$2,G251,H251)</f>
        <v>Túnez</v>
      </c>
      <c r="E251" s="481" t="s">
        <v>882</v>
      </c>
      <c r="F251" s="481" t="s">
        <v>955</v>
      </c>
      <c r="G251" s="481" t="str">
        <f aca="false">J251</f>
        <v>Túnez</v>
      </c>
      <c r="H251" s="481" t="str">
        <f aca="false">K251</f>
        <v>Tunisia</v>
      </c>
      <c r="I251" s="30" t="s">
        <v>290</v>
      </c>
      <c r="J251" s="119" t="str">
        <f aca="true">IF(Home!$K$23=$D$1419,O251,
IF(AND(Home!$K$23&lt;&gt;$D$1419,TODAY()&lt;=Horarios!$A$4),O251,$D$1420))</f>
        <v>Túnez</v>
      </c>
      <c r="K251" s="119" t="str">
        <f aca="true">IF(Home!$K$23=$D$1419,P251,
IF(AND(Home!$K$23&lt;&gt;$D$1419,TODAY()&lt;=Horarios!$A$4),P251,$D$1420))</f>
        <v>Tunisia</v>
      </c>
      <c r="O251" s="491" t="s">
        <v>354</v>
      </c>
      <c r="P251" s="491" t="s">
        <v>956</v>
      </c>
    </row>
    <row r="252" customFormat="false" ht="15" hidden="false" customHeight="false" outlineLevel="0" collapsed="false">
      <c r="B252" s="481" t="n">
        <v>41</v>
      </c>
      <c r="C252" s="481" t="n">
        <v>32</v>
      </c>
      <c r="D252" s="481" t="str">
        <f aca="false">IF($B$2,G252,H252)</f>
        <v>Uruguay</v>
      </c>
      <c r="E252" s="481" t="s">
        <v>882</v>
      </c>
      <c r="F252" s="481" t="s">
        <v>957</v>
      </c>
      <c r="G252" s="481" t="str">
        <f aca="false">J252</f>
        <v>Uruguay</v>
      </c>
      <c r="H252" s="481" t="str">
        <f aca="false">K252</f>
        <v>Uruguay</v>
      </c>
      <c r="I252" s="30" t="s">
        <v>306</v>
      </c>
      <c r="J252" s="119" t="str">
        <f aca="true">IF(Home!$K$23=$D$1419,O252,
IF(AND(Home!$K$23&lt;&gt;$D$1419,TODAY()&lt;=Horarios!$A$4),O252,$D$1420))</f>
        <v>Uruguay</v>
      </c>
      <c r="K252" s="119" t="str">
        <f aca="true">IF(Home!$K$23=$D$1419,P252,
IF(AND(Home!$K$23&lt;&gt;$D$1419,TODAY()&lt;=Horarios!$A$4),P252,$D$1420))</f>
        <v>Uruguay</v>
      </c>
      <c r="O252" s="491" t="s">
        <v>359</v>
      </c>
      <c r="P252" s="491" t="s">
        <v>359</v>
      </c>
    </row>
    <row r="253" customFormat="false" ht="15" hidden="false" customHeight="false" outlineLevel="0" collapsed="false">
      <c r="B253" s="481" t="n">
        <v>42</v>
      </c>
      <c r="C253" s="481" t="n">
        <v>43</v>
      </c>
      <c r="D253" s="481" t="str">
        <f aca="false">IF($B$2,G253,H253)</f>
        <v>Uzbekistán</v>
      </c>
      <c r="E253" s="481" t="s">
        <v>882</v>
      </c>
      <c r="F253" s="481" t="s">
        <v>958</v>
      </c>
      <c r="G253" s="481" t="str">
        <f aca="false">J253</f>
        <v>Uzbekistán</v>
      </c>
      <c r="H253" s="481" t="str">
        <f aca="false">K253</f>
        <v>Uzbekistan</v>
      </c>
      <c r="I253" s="30" t="s">
        <v>324</v>
      </c>
      <c r="J253" s="119" t="str">
        <f aca="true">IF(Home!$K$23=$D$1419,O253,
IF(AND(Home!$K$23&lt;&gt;$D$1419,TODAY()&lt;=Horarios!$A$4),O253,$D$1420))</f>
        <v>Uzbekistán</v>
      </c>
      <c r="K253" s="119" t="str">
        <f aca="true">IF(Home!$K$23=$D$1419,P253,
IF(AND(Home!$K$23&lt;&gt;$D$1419,TODAY()&lt;=Horarios!$A$4),P253,$D$1420))</f>
        <v>Uzbekistan</v>
      </c>
      <c r="O253" s="491" t="s">
        <v>373</v>
      </c>
      <c r="P253" s="491" t="s">
        <v>959</v>
      </c>
    </row>
    <row r="254" customFormat="false" ht="15" hidden="false" customHeight="false" outlineLevel="0" collapsed="false">
      <c r="B254" s="481" t="n">
        <v>43</v>
      </c>
      <c r="C254" s="481" t="n">
        <v>42</v>
      </c>
      <c r="D254" s="481" t="str">
        <f aca="false">IF($B$2,G254,H254)</f>
        <v>RD Congo</v>
      </c>
      <c r="E254" s="481" t="s">
        <v>882</v>
      </c>
      <c r="F254" s="481" t="s">
        <v>960</v>
      </c>
      <c r="G254" s="481" t="str">
        <f aca="false">J254</f>
        <v>RD Congo</v>
      </c>
      <c r="H254" s="481" t="str">
        <f aca="false">K254</f>
        <v>DR Congo</v>
      </c>
      <c r="I254" s="30" t="s">
        <v>961</v>
      </c>
      <c r="J254" s="119" t="str">
        <f aca="true">IF(Home!$K$23=$D$1419,O254,
IF(AND(Home!$K$23&lt;&gt;$D$1419,TODAY()&lt;=Horarios!$A$4),O254,$D$1420))</f>
        <v>RD Congo</v>
      </c>
      <c r="K254" s="119" t="str">
        <f aca="true">IF(Home!$K$23=$D$1419,P254,
IF(AND(Home!$K$23&lt;&gt;$D$1419,TODAY()&lt;=Horarios!$A$4),P254,$D$1420))</f>
        <v>DR Congo</v>
      </c>
      <c r="O254" s="119" t="s">
        <v>372</v>
      </c>
      <c r="P254" s="119" t="s">
        <v>962</v>
      </c>
    </row>
    <row r="255" customFormat="false" ht="15" hidden="false" customHeight="false" outlineLevel="0" collapsed="false">
      <c r="B255" s="481" t="n">
        <v>44</v>
      </c>
      <c r="C255" s="481" t="n">
        <v>35</v>
      </c>
      <c r="D255" s="481" t="str">
        <f aca="false">IF($B$2,G255,H255)</f>
        <v>Irak</v>
      </c>
      <c r="E255" s="481" t="s">
        <v>882</v>
      </c>
      <c r="F255" s="481" t="s">
        <v>963</v>
      </c>
      <c r="G255" s="481" t="str">
        <f aca="false">J255</f>
        <v>Irak</v>
      </c>
      <c r="H255" s="481" t="str">
        <f aca="false">K255</f>
        <v>Iraq</v>
      </c>
      <c r="I255" s="30" t="s">
        <v>291</v>
      </c>
      <c r="J255" s="119" t="str">
        <f aca="true">IF(Home!$K$23=$D$1419,O255,
IF(AND(Home!$K$23&lt;&gt;$D$1419,TODAY()&lt;=Horarios!$A$4),O255,$D$1420))</f>
        <v>Irak</v>
      </c>
      <c r="K255" s="119" t="str">
        <f aca="true">IF(Home!$K$23=$D$1419,P255,
IF(AND(Home!$K$23&lt;&gt;$D$1419,TODAY()&lt;=Horarios!$A$4),P255,$D$1420))</f>
        <v>Iraq</v>
      </c>
      <c r="O255" s="119" t="s">
        <v>365</v>
      </c>
      <c r="P255" s="119" t="s">
        <v>964</v>
      </c>
    </row>
    <row r="256" customFormat="false" ht="15" hidden="false" customHeight="false" outlineLevel="0" collapsed="false">
      <c r="B256" s="481" t="n">
        <v>45</v>
      </c>
      <c r="C256" s="481" t="n">
        <v>6</v>
      </c>
      <c r="D256" s="481" t="str">
        <f aca="false">IF($B$2,G256,H256)</f>
        <v>Bosnia y Herzegovina</v>
      </c>
      <c r="E256" s="481" t="s">
        <v>882</v>
      </c>
      <c r="F256" s="481" t="s">
        <v>965</v>
      </c>
      <c r="G256" s="481" t="str">
        <f aca="false">J256</f>
        <v>Bosnia y Herzegovina</v>
      </c>
      <c r="H256" s="481" t="str">
        <f aca="false">K256</f>
        <v>Bosnia and Herzegovina</v>
      </c>
      <c r="I256" s="30" t="s">
        <v>307</v>
      </c>
      <c r="J256" s="119" t="str">
        <f aca="true">IF(Home!$K$23=$D$1419,O256,
IF(AND(Home!$K$23&lt;&gt;$D$1419,TODAY()&lt;=Horarios!$A$4),O256,$D$1420))</f>
        <v>Bosnia y Herzegovina</v>
      </c>
      <c r="K256" s="119" t="str">
        <f aca="true">IF(Home!$K$23=$D$1419,P256,
IF(AND(Home!$K$23&lt;&gt;$D$1419,TODAY()&lt;=Horarios!$A$4),P256,$D$1420))</f>
        <v>Bosnia and Herzegovina</v>
      </c>
      <c r="O256" s="119" t="s">
        <v>335</v>
      </c>
      <c r="P256" s="119" t="s">
        <v>966</v>
      </c>
    </row>
    <row r="257" customFormat="false" ht="15" hidden="false" customHeight="false" outlineLevel="0" collapsed="false">
      <c r="B257" s="481" t="n">
        <v>46</v>
      </c>
      <c r="C257" s="481" t="n">
        <v>23</v>
      </c>
      <c r="D257" s="481" t="str">
        <f aca="false">IF($B$2,G257,H257)</f>
        <v>Suecia</v>
      </c>
      <c r="E257" s="481" t="s">
        <v>882</v>
      </c>
      <c r="F257" s="481" t="s">
        <v>967</v>
      </c>
      <c r="G257" s="481" t="str">
        <f aca="false">J257</f>
        <v>Suecia</v>
      </c>
      <c r="H257" s="481" t="str">
        <f aca="false">K257</f>
        <v>Sweden</v>
      </c>
      <c r="I257" s="30" t="s">
        <v>326</v>
      </c>
      <c r="J257" s="119" t="str">
        <f aca="true">IF(Home!$K$23=$D$1419,O257,
IF(AND(Home!$K$23&lt;&gt;$D$1419,TODAY()&lt;=Horarios!$A$4),O257,$D$1420))</f>
        <v>Suecia</v>
      </c>
      <c r="K257" s="119" t="str">
        <f aca="true">IF(Home!$K$23=$D$1419,P257,
IF(AND(Home!$K$23&lt;&gt;$D$1419,TODAY()&lt;=Horarios!$A$4),P257,$D$1420))</f>
        <v>Sweden</v>
      </c>
      <c r="O257" s="119" t="s">
        <v>352</v>
      </c>
      <c r="P257" s="119" t="s">
        <v>968</v>
      </c>
    </row>
    <row r="258" customFormat="false" ht="15" hidden="false" customHeight="false" outlineLevel="0" collapsed="false">
      <c r="B258" s="481" t="n">
        <v>47</v>
      </c>
      <c r="C258" s="481" t="n">
        <v>16</v>
      </c>
      <c r="D258" s="481" t="str">
        <f aca="false">IF($B$2,G258,H258)</f>
        <v>Turquía</v>
      </c>
      <c r="E258" s="481" t="s">
        <v>882</v>
      </c>
      <c r="F258" s="481" t="s">
        <v>969</v>
      </c>
      <c r="G258" s="481" t="str">
        <f aca="false">J258</f>
        <v>Turquía</v>
      </c>
      <c r="H258" s="481" t="str">
        <f aca="false">K258</f>
        <v>Turkey</v>
      </c>
      <c r="I258" s="30" t="s">
        <v>970</v>
      </c>
      <c r="J258" s="119" t="str">
        <f aca="true">IF(Home!$K$23=$D$1419,O258,
IF(AND(Home!$K$23&lt;&gt;$D$1419,TODAY()&lt;=Horarios!$A$4),O258,$D$1420))</f>
        <v>Turquía</v>
      </c>
      <c r="K258" s="119" t="str">
        <f aca="true">IF(Home!$K$23=$D$1419,P258,
IF(AND(Home!$K$23&lt;&gt;$D$1419,TODAY()&lt;=Horarios!$A$4),P258,$D$1420))</f>
        <v>Turkey</v>
      </c>
      <c r="O258" s="119" t="s">
        <v>343</v>
      </c>
      <c r="P258" s="119" t="s">
        <v>971</v>
      </c>
    </row>
    <row r="259" customFormat="false" ht="15" hidden="false" customHeight="false" outlineLevel="0" collapsed="false">
      <c r="B259" s="481" t="n">
        <v>48</v>
      </c>
      <c r="C259" s="481" t="n">
        <v>4</v>
      </c>
      <c r="D259" s="481" t="str">
        <f aca="false">IF($B$2,G259,H259)</f>
        <v>República Checa</v>
      </c>
      <c r="E259" s="481" t="s">
        <v>882</v>
      </c>
      <c r="F259" s="481" t="s">
        <v>972</v>
      </c>
      <c r="G259" s="481" t="str">
        <f aca="false">J259</f>
        <v>República Checa</v>
      </c>
      <c r="H259" s="481" t="str">
        <f aca="false">K259</f>
        <v>Czech Republic</v>
      </c>
      <c r="I259" s="30" t="s">
        <v>292</v>
      </c>
      <c r="J259" s="119" t="str">
        <f aca="true">IF(Home!$K$23=$D$1419,O259,
IF(AND(Home!$K$23&lt;&gt;$D$1419,TODAY()&lt;=Horarios!$A$4),O259,$D$1420))</f>
        <v>República Checa</v>
      </c>
      <c r="K259" s="119" t="str">
        <f aca="true">IF(Home!$K$23=$D$1419,P259,
IF(AND(Home!$K$23&lt;&gt;$D$1419,TODAY()&lt;=Horarios!$A$4),P259,$D$1420))</f>
        <v>Czech Republic</v>
      </c>
      <c r="O259" s="119" t="s">
        <v>332</v>
      </c>
      <c r="P259" s="119" t="s">
        <v>973</v>
      </c>
    </row>
    <row r="260" customFormat="false" ht="15" hidden="false" customHeight="false" outlineLevel="0" collapsed="false">
      <c r="D260" s="481" t="str">
        <f aca="false">IF($B$2,G260,H260)</f>
        <v>Dieciseisavos de final</v>
      </c>
      <c r="G260" s="481" t="s">
        <v>473</v>
      </c>
      <c r="H260" s="481" t="s">
        <v>474</v>
      </c>
    </row>
    <row r="261" customFormat="false" ht="15" hidden="false" customHeight="false" outlineLevel="0" collapsed="false">
      <c r="D261" s="481" t="str">
        <f aca="false">IF($B$2,G261,H261)</f>
        <v>Octavos de final</v>
      </c>
      <c r="G261" s="481" t="s">
        <v>476</v>
      </c>
      <c r="H261" s="481" t="s">
        <v>974</v>
      </c>
    </row>
    <row r="262" customFormat="false" ht="15" hidden="false" customHeight="false" outlineLevel="0" collapsed="false">
      <c r="D262" s="481" t="str">
        <f aca="false">IF($B$2,G262,H262)</f>
        <v>Cuartos de final</v>
      </c>
      <c r="G262" s="481" t="s">
        <v>479</v>
      </c>
      <c r="H262" s="481" t="s">
        <v>480</v>
      </c>
    </row>
    <row r="263" customFormat="false" ht="15" hidden="false" customHeight="false" outlineLevel="0" collapsed="false">
      <c r="D263" s="481" t="str">
        <f aca="false">IF($B$2,G263,H263)</f>
        <v>Semifinales</v>
      </c>
      <c r="G263" s="481" t="s">
        <v>482</v>
      </c>
      <c r="H263" s="481" t="s">
        <v>483</v>
      </c>
    </row>
    <row r="264" customFormat="false" ht="15" hidden="false" customHeight="false" outlineLevel="0" collapsed="false">
      <c r="D264" s="481" t="str">
        <f aca="false">IF($B$2,G264,H264)</f>
        <v>3-4 &amp; Final</v>
      </c>
      <c r="G264" s="481" t="s">
        <v>975</v>
      </c>
      <c r="H264" s="481" t="s">
        <v>975</v>
      </c>
    </row>
    <row r="266" customFormat="false" ht="15" hidden="false" customHeight="false" outlineLevel="0" collapsed="false">
      <c r="A266" s="481" t="s">
        <v>976</v>
      </c>
      <c r="D266" s="481" t="str">
        <f aca="false">IF($B$2,G266,H266)</f>
        <v>Estados Unidos</v>
      </c>
      <c r="E266" s="481" t="s">
        <v>977</v>
      </c>
      <c r="F266" s="481" t="s">
        <v>978</v>
      </c>
      <c r="G266" s="481" t="s">
        <v>344</v>
      </c>
      <c r="H266" s="481" t="s">
        <v>921</v>
      </c>
    </row>
    <row r="269" customFormat="false" ht="15" hidden="false" customHeight="false" outlineLevel="0" collapsed="false">
      <c r="D269" s="481" t="str">
        <f aca="false">IF($B$2,G269,H269)</f>
        <v>Campeón</v>
      </c>
      <c r="E269" s="481" t="s">
        <v>979</v>
      </c>
      <c r="G269" s="481" t="s">
        <v>492</v>
      </c>
      <c r="H269" s="484" t="s">
        <v>493</v>
      </c>
    </row>
    <row r="270" customFormat="false" ht="15" hidden="false" customHeight="false" outlineLevel="0" collapsed="false">
      <c r="D270" s="481" t="str">
        <f aca="false">IF($B$2,G270,H270)</f>
        <v>Subcampeón</v>
      </c>
      <c r="E270" s="481" t="s">
        <v>979</v>
      </c>
      <c r="G270" s="481" t="s">
        <v>495</v>
      </c>
      <c r="H270" s="481" t="s">
        <v>496</v>
      </c>
    </row>
    <row r="271" customFormat="false" ht="15" hidden="false" customHeight="false" outlineLevel="0" collapsed="false">
      <c r="D271" s="481" t="str">
        <f aca="false">IF($B$2,G271,H271)</f>
        <v>3º puesto</v>
      </c>
      <c r="E271" s="481" t="s">
        <v>979</v>
      </c>
      <c r="G271" s="481" t="s">
        <v>497</v>
      </c>
      <c r="H271" s="481" t="s">
        <v>498</v>
      </c>
    </row>
    <row r="272" customFormat="false" ht="15" hidden="false" customHeight="false" outlineLevel="0" collapsed="false">
      <c r="D272" s="481" t="str">
        <f aca="false">IF($B$2,G272,H272)</f>
        <v>Semifinales</v>
      </c>
      <c r="E272" s="481" t="s">
        <v>979</v>
      </c>
      <c r="G272" s="481" t="s">
        <v>482</v>
      </c>
      <c r="H272" s="484" t="s">
        <v>483</v>
      </c>
    </row>
    <row r="273" customFormat="false" ht="15" hidden="false" customHeight="false" outlineLevel="0" collapsed="false">
      <c r="D273" s="481" t="str">
        <f aca="false">IF($B$2,G273,H273)</f>
        <v>Cuartos de final</v>
      </c>
      <c r="E273" s="481" t="s">
        <v>979</v>
      </c>
      <c r="G273" s="481" t="s">
        <v>479</v>
      </c>
      <c r="H273" s="484" t="s">
        <v>480</v>
      </c>
    </row>
    <row r="274" customFormat="false" ht="15" hidden="false" customHeight="false" outlineLevel="0" collapsed="false">
      <c r="D274" s="481" t="str">
        <f aca="false">IF($B$2,G274,H274)</f>
        <v>Octavos de final</v>
      </c>
      <c r="E274" s="481" t="s">
        <v>979</v>
      </c>
      <c r="G274" s="481" t="s">
        <v>476</v>
      </c>
      <c r="H274" s="484" t="s">
        <v>477</v>
      </c>
    </row>
    <row r="275" customFormat="false" ht="15" hidden="false" customHeight="false" outlineLevel="0" collapsed="false">
      <c r="D275" s="481" t="str">
        <f aca="false">IF($B$2,G275,H275)</f>
        <v>Dieciseisavos de final</v>
      </c>
      <c r="E275" s="481" t="s">
        <v>979</v>
      </c>
      <c r="G275" s="481" t="s">
        <v>473</v>
      </c>
      <c r="H275" s="481" t="s">
        <v>474</v>
      </c>
    </row>
    <row r="276" customFormat="false" ht="15" hidden="false" customHeight="false" outlineLevel="0" collapsed="false">
      <c r="D276" s="481" t="str">
        <f aca="false">IF($B$2,G276,H276)</f>
        <v>Fase de grupos</v>
      </c>
      <c r="E276" s="481" t="s">
        <v>979</v>
      </c>
      <c r="G276" s="481" t="s">
        <v>980</v>
      </c>
      <c r="H276" s="484" t="s">
        <v>981</v>
      </c>
    </row>
    <row r="277" customFormat="false" ht="15" hidden="false" customHeight="false" outlineLevel="0" collapsed="false">
      <c r="D277" s="481" t="str">
        <f aca="false">IF($B$2,G277,H277)</f>
        <v>Pronóstica la ronda</v>
      </c>
      <c r="E277" s="481" t="s">
        <v>979</v>
      </c>
      <c r="G277" s="484" t="s">
        <v>982</v>
      </c>
      <c r="H277" s="484" t="s">
        <v>983</v>
      </c>
    </row>
    <row r="278" customFormat="false" ht="15" hidden="false" customHeight="false" outlineLevel="0" collapsed="false">
      <c r="D278" s="481" t="str">
        <f aca="false">IF($B$2,G278,H278)</f>
        <v>Predice la selección</v>
      </c>
      <c r="E278" s="481" t="s">
        <v>979</v>
      </c>
      <c r="G278" s="484" t="s">
        <v>984</v>
      </c>
      <c r="H278" s="484" t="s">
        <v>985</v>
      </c>
    </row>
    <row r="279" customFormat="false" ht="15" hidden="false" customHeight="false" outlineLevel="0" collapsed="false">
      <c r="D279" s="481" t="str">
        <f aca="false">IF($B$2,G279,H279)</f>
        <v>Ronda</v>
      </c>
      <c r="E279" s="481" t="s">
        <v>979</v>
      </c>
      <c r="G279" s="484" t="s">
        <v>986</v>
      </c>
      <c r="H279" s="484" t="s">
        <v>987</v>
      </c>
    </row>
    <row r="280" customFormat="false" ht="23.85" hidden="false" customHeight="false" outlineLevel="0" collapsed="false">
      <c r="D280" s="481" t="str">
        <f aca="false">IF($B$2,G280,H280)</f>
        <v>·Selecciona para cada ronda el la selección o selecciones que crees que van a llegar hasta esa ronda.</v>
      </c>
      <c r="E280" s="481" t="s">
        <v>979</v>
      </c>
      <c r="G280" s="481" t="s">
        <v>988</v>
      </c>
      <c r="H280" s="484" t="s">
        <v>989</v>
      </c>
    </row>
    <row r="281" customFormat="false" ht="15" hidden="false" customHeight="false" outlineLevel="0" collapsed="false">
      <c r="D281" s="481" t="str">
        <f aca="false">IF($B$2,G281,H281)</f>
        <v>·Una vez elijas una selección, dejará de aparecer en la lista</v>
      </c>
      <c r="E281" s="481" t="s">
        <v>979</v>
      </c>
      <c r="G281" s="481" t="s">
        <v>990</v>
      </c>
      <c r="H281" s="484" t="s">
        <v>991</v>
      </c>
    </row>
    <row r="282" customFormat="false" ht="15" hidden="false" customHeight="false" outlineLevel="0" collapsed="false">
      <c r="D282" s="481" t="str">
        <f aca="false">IF($B$2,G282,H282)</f>
        <v>·Si has rellenado todos y quieres hacer un cambio, </v>
      </c>
      <c r="E282" s="481" t="s">
        <v>979</v>
      </c>
      <c r="G282" s="481" t="s">
        <v>992</v>
      </c>
      <c r="H282" s="484" t="s">
        <v>993</v>
      </c>
    </row>
    <row r="283" customFormat="false" ht="15" hidden="false" customHeight="false" outlineLevel="0" collapsed="false">
      <c r="D283" s="481" t="str">
        <f aca="false">IF($B$2,G283,H283)</f>
        <v> borra las selecciones que quieras cambiar y podrás volver a elegirlas</v>
      </c>
      <c r="E283" s="481" t="s">
        <v>979</v>
      </c>
      <c r="G283" s="481" t="s">
        <v>994</v>
      </c>
      <c r="H283" s="484" t="s">
        <v>995</v>
      </c>
    </row>
    <row r="284" customFormat="false" ht="15" hidden="false" customHeight="false" outlineLevel="0" collapsed="false">
      <c r="D284" s="481" t="str">
        <f aca="false">IF($B$2,G284,H284)</f>
        <v>Rellenar antes del comienzo del Mundial</v>
      </c>
      <c r="E284" s="481" t="s">
        <v>979</v>
      </c>
      <c r="G284" s="481" t="s">
        <v>996</v>
      </c>
      <c r="H284" s="484" t="s">
        <v>997</v>
      </c>
    </row>
    <row r="285" customFormat="false" ht="15" hidden="false" customHeight="false" outlineLevel="0" collapsed="false">
      <c r="D285" s="481" t="str">
        <f aca="false">IF($B$2,G285,H285)</f>
        <v>·Si en tu grupo no vais a usar el predictor, puedes dejarlo sin rellenar</v>
      </c>
      <c r="E285" s="481" t="s">
        <v>979</v>
      </c>
      <c r="G285" s="481" t="s">
        <v>998</v>
      </c>
      <c r="H285" s="481" t="s">
        <v>999</v>
      </c>
    </row>
    <row r="299" customFormat="false" ht="15" hidden="false" customHeight="false" outlineLevel="0" collapsed="false">
      <c r="D299" s="481" t="str">
        <f aca="false">IF($B$2,G299,H299)</f>
        <v>Selecciona el Nº de Jugadores</v>
      </c>
      <c r="E299" s="492" t="s">
        <v>1000</v>
      </c>
      <c r="F299" s="492" t="s">
        <v>315</v>
      </c>
      <c r="G299" s="492" t="s">
        <v>1001</v>
      </c>
      <c r="H299" s="492" t="s">
        <v>1002</v>
      </c>
    </row>
    <row r="300" customFormat="false" ht="15" hidden="false" customHeight="false" outlineLevel="0" collapsed="false">
      <c r="D300" s="481" t="str">
        <f aca="false">IF($B$2,G300,H300)</f>
        <v>↓↓ Resultados reales ↓↓</v>
      </c>
      <c r="E300" s="492" t="s">
        <v>1000</v>
      </c>
      <c r="F300" s="492" t="s">
        <v>324</v>
      </c>
      <c r="G300" s="492" t="s">
        <v>1003</v>
      </c>
      <c r="H300" s="492" t="s">
        <v>1004</v>
      </c>
    </row>
    <row r="301" customFormat="false" ht="15" hidden="false" customHeight="false" outlineLevel="0" collapsed="false">
      <c r="D301" s="481" t="str">
        <f aca="false">IF($B$2,G301,H301)</f>
        <v>Regla* (Click para ver la explicación)</v>
      </c>
      <c r="E301" s="492" t="s">
        <v>1000</v>
      </c>
      <c r="F301" s="492" t="s">
        <v>1005</v>
      </c>
      <c r="G301" s="492" t="s">
        <v>1006</v>
      </c>
      <c r="H301" s="492" t="s">
        <v>1007</v>
      </c>
    </row>
    <row r="302" customFormat="false" ht="15" hidden="false" customHeight="false" outlineLevel="0" collapsed="false">
      <c r="D302" s="481" t="str">
        <f aca="false">IF($B$2,G302,H302)</f>
        <v>https://matejero.es/puntuaciones-excel-mundial-2026/</v>
      </c>
      <c r="E302" s="492" t="s">
        <v>1000</v>
      </c>
      <c r="F302" s="492"/>
      <c r="G302" s="493" t="s">
        <v>1008</v>
      </c>
      <c r="H302" s="494" t="s">
        <v>1009</v>
      </c>
    </row>
    <row r="303" customFormat="false" ht="15" hidden="false" customHeight="false" outlineLevel="0" collapsed="false">
      <c r="D303" s="481" t="str">
        <f aca="false">IF($B$2,G303,H303)</f>
        <v>Puntos</v>
      </c>
      <c r="E303" s="492" t="s">
        <v>1000</v>
      </c>
      <c r="F303" s="492" t="s">
        <v>1010</v>
      </c>
      <c r="G303" s="492" t="s">
        <v>1011</v>
      </c>
      <c r="H303" s="492" t="s">
        <v>1012</v>
      </c>
    </row>
    <row r="304" customFormat="false" ht="15" hidden="false" customHeight="false" outlineLevel="0" collapsed="false">
      <c r="D304" s="481" t="str">
        <f aca="false">IF($B$2,G304,H304)</f>
        <v>FASE DE GRUPOS - Signo 1X2 (local, empate, visitante)</v>
      </c>
      <c r="E304" s="492" t="s">
        <v>1000</v>
      </c>
      <c r="F304" s="492" t="s">
        <v>1013</v>
      </c>
      <c r="G304" s="492" t="s">
        <v>1014</v>
      </c>
      <c r="H304" s="492" t="s">
        <v>1015</v>
      </c>
    </row>
    <row r="305" customFormat="false" ht="15" hidden="false" customHeight="false" outlineLevel="0" collapsed="false">
      <c r="D305" s="481" t="str">
        <f aca="false">IF($B$2,G305,H305)</f>
        <v>FASE DE GRUPOS - Diferencia/Distancia de goles (Con 1X2 acertado)</v>
      </c>
      <c r="E305" s="492" t="s">
        <v>1000</v>
      </c>
      <c r="F305" s="492" t="s">
        <v>1016</v>
      </c>
      <c r="G305" s="492" t="s">
        <v>1017</v>
      </c>
      <c r="H305" s="492" t="s">
        <v>1018</v>
      </c>
    </row>
    <row r="306" customFormat="false" ht="15" hidden="false" customHeight="false" outlineLevel="0" collapsed="false">
      <c r="D306" s="481" t="str">
        <f aca="false">IF($B$2,G306,H306)</f>
        <v>FASE DE GRUPOS - Resultado exacto</v>
      </c>
      <c r="E306" s="492" t="s">
        <v>1000</v>
      </c>
      <c r="F306" s="492" t="s">
        <v>1019</v>
      </c>
      <c r="G306" s="492" t="s">
        <v>1020</v>
      </c>
      <c r="H306" s="492" t="s">
        <v>1021</v>
      </c>
    </row>
    <row r="307" customFormat="false" ht="15" hidden="false" customHeight="false" outlineLevel="0" collapsed="false">
      <c r="D307" s="481" t="str">
        <f aca="false">IF($B$2,G307,H307)</f>
        <v>FASE DE GRUPOS - Posición exacta (1º)</v>
      </c>
      <c r="E307" s="492" t="s">
        <v>1000</v>
      </c>
      <c r="F307" s="492" t="s">
        <v>1022</v>
      </c>
      <c r="G307" s="492" t="s">
        <v>1023</v>
      </c>
      <c r="H307" s="492" t="s">
        <v>1024</v>
      </c>
    </row>
    <row r="308" customFormat="false" ht="15" hidden="false" customHeight="false" outlineLevel="0" collapsed="false">
      <c r="D308" s="481" t="str">
        <f aca="false">IF($B$2,G308,H308)</f>
        <v>FASE DE GRUPOS - Posición exacta (2º)</v>
      </c>
      <c r="E308" s="492" t="s">
        <v>1000</v>
      </c>
      <c r="F308" s="492" t="s">
        <v>1025</v>
      </c>
      <c r="G308" s="492" t="s">
        <v>1026</v>
      </c>
      <c r="H308" s="492" t="s">
        <v>1027</v>
      </c>
    </row>
    <row r="309" customFormat="false" ht="15" hidden="false" customHeight="false" outlineLevel="0" collapsed="false">
      <c r="D309" s="481" t="str">
        <f aca="false">IF($B$2,G309,H309)</f>
        <v>FASE DE GRUPOS - Posición exacta (3º)</v>
      </c>
      <c r="E309" s="492" t="s">
        <v>1000</v>
      </c>
      <c r="F309" s="492" t="s">
        <v>1025</v>
      </c>
      <c r="G309" s="492" t="s">
        <v>1028</v>
      </c>
      <c r="H309" s="492" t="s">
        <v>1029</v>
      </c>
    </row>
    <row r="310" customFormat="false" ht="15" hidden="false" customHeight="false" outlineLevel="0" collapsed="false">
      <c r="D310" s="481" t="str">
        <f aca="false">IF($B$2,G310,H310)</f>
        <v>FASE DE GRUPOS - Posición exacta (4º)</v>
      </c>
      <c r="E310" s="492" t="s">
        <v>1000</v>
      </c>
      <c r="F310" s="492" t="s">
        <v>1030</v>
      </c>
      <c r="G310" s="492" t="s">
        <v>1031</v>
      </c>
      <c r="H310" s="492" t="s">
        <v>1032</v>
      </c>
    </row>
    <row r="311" customFormat="false" ht="15" hidden="false" customHeight="false" outlineLevel="0" collapsed="false">
      <c r="D311" s="481" t="str">
        <f aca="false">IF($B$2,G311,H311)</f>
        <v>Equipo clasificado para DIECISEISAVOS</v>
      </c>
      <c r="E311" s="492" t="s">
        <v>1000</v>
      </c>
      <c r="F311" s="492" t="s">
        <v>1033</v>
      </c>
      <c r="G311" s="492" t="s">
        <v>1034</v>
      </c>
      <c r="H311" s="492" t="s">
        <v>1035</v>
      </c>
    </row>
    <row r="312" customFormat="false" ht="15" hidden="false" customHeight="false" outlineLevel="0" collapsed="false">
      <c r="D312" s="481" t="str">
        <f aca="false">IF($B$2,G312,H312)</f>
        <v>DIECISEISAVOS - Signo 1X2 (local, empate, visitante)</v>
      </c>
      <c r="E312" s="492" t="s">
        <v>1000</v>
      </c>
      <c r="F312" s="492" t="s">
        <v>1036</v>
      </c>
      <c r="G312" s="492" t="s">
        <v>1037</v>
      </c>
      <c r="H312" s="492" t="s">
        <v>1038</v>
      </c>
    </row>
    <row r="313" customFormat="false" ht="15" hidden="false" customHeight="false" outlineLevel="0" collapsed="false">
      <c r="D313" s="481" t="str">
        <f aca="false">IF($B$2,G313,H313)</f>
        <v>DIECISEISAVOS - Diferencia/Distancia de goles (Con 1X2 acertado)</v>
      </c>
      <c r="E313" s="492" t="s">
        <v>1000</v>
      </c>
      <c r="F313" s="492" t="s">
        <v>1030</v>
      </c>
      <c r="G313" s="492" t="s">
        <v>1039</v>
      </c>
      <c r="H313" s="492" t="s">
        <v>1040</v>
      </c>
    </row>
    <row r="314" customFormat="false" ht="15" hidden="false" customHeight="false" outlineLevel="0" collapsed="false">
      <c r="D314" s="481" t="str">
        <f aca="false">IF($B$2,G314,H314)</f>
        <v>DIECISEISAVOS - Resultado exacto</v>
      </c>
      <c r="E314" s="492" t="s">
        <v>1000</v>
      </c>
      <c r="F314" s="492" t="s">
        <v>1033</v>
      </c>
      <c r="G314" s="492" t="s">
        <v>1041</v>
      </c>
      <c r="H314" s="492" t="s">
        <v>1042</v>
      </c>
    </row>
    <row r="315" customFormat="false" ht="15" hidden="false" customHeight="false" outlineLevel="0" collapsed="false">
      <c r="D315" s="481" t="str">
        <f aca="false">IF($B$2,G315,H315)</f>
        <v>Equipo clasificado para OCTAVOS</v>
      </c>
      <c r="E315" s="492" t="s">
        <v>1000</v>
      </c>
      <c r="F315" s="492" t="s">
        <v>1036</v>
      </c>
      <c r="G315" s="492" t="s">
        <v>1043</v>
      </c>
      <c r="H315" s="492" t="s">
        <v>1044</v>
      </c>
    </row>
    <row r="316" customFormat="false" ht="15" hidden="false" customHeight="false" outlineLevel="0" collapsed="false">
      <c r="D316" s="481" t="str">
        <f aca="false">IF($B$2,G316,H316)</f>
        <v>OCTAVOS - Signo 1X2  (local, empate, visitante)</v>
      </c>
      <c r="E316" s="492" t="s">
        <v>1000</v>
      </c>
      <c r="F316" s="492" t="s">
        <v>1045</v>
      </c>
      <c r="G316" s="492" t="s">
        <v>1046</v>
      </c>
      <c r="H316" s="492" t="s">
        <v>1047</v>
      </c>
    </row>
    <row r="317" customFormat="false" ht="15" hidden="false" customHeight="false" outlineLevel="0" collapsed="false">
      <c r="D317" s="481" t="str">
        <f aca="false">IF($B$2,G317,H317)</f>
        <v>OCTAVOS -Diferencia/Distancia de goles (Con 1X2 acertado)</v>
      </c>
      <c r="E317" s="492" t="s">
        <v>1000</v>
      </c>
      <c r="F317" s="492" t="s">
        <v>1048</v>
      </c>
      <c r="G317" s="492" t="s">
        <v>1049</v>
      </c>
      <c r="H317" s="492" t="s">
        <v>1050</v>
      </c>
    </row>
    <row r="318" customFormat="false" ht="15" hidden="false" customHeight="false" outlineLevel="0" collapsed="false">
      <c r="D318" s="481" t="str">
        <f aca="false">IF($B$2,G318,H318)</f>
        <v>OCTAVOS - Resultado exacto</v>
      </c>
      <c r="E318" s="492" t="s">
        <v>1000</v>
      </c>
      <c r="F318" s="492" t="s">
        <v>1051</v>
      </c>
      <c r="G318" s="492" t="s">
        <v>1052</v>
      </c>
      <c r="H318" s="492" t="s">
        <v>1053</v>
      </c>
    </row>
    <row r="319" customFormat="false" ht="15" hidden="false" customHeight="false" outlineLevel="0" collapsed="false">
      <c r="D319" s="481" t="str">
        <f aca="false">IF($B$2,G319,H319)</f>
        <v>Equipo clasificado para CUARTOS</v>
      </c>
      <c r="E319" s="492" t="s">
        <v>1000</v>
      </c>
      <c r="F319" s="492" t="s">
        <v>1054</v>
      </c>
      <c r="G319" s="492" t="s">
        <v>1055</v>
      </c>
      <c r="H319" s="492" t="s">
        <v>1056</v>
      </c>
    </row>
    <row r="320" customFormat="false" ht="15" hidden="false" customHeight="false" outlineLevel="0" collapsed="false">
      <c r="D320" s="481" t="str">
        <f aca="false">IF($B$2,G320,H320)</f>
        <v>CUARTOS - Signo 1X2  (local, empate, visitante)</v>
      </c>
      <c r="E320" s="492" t="s">
        <v>1000</v>
      </c>
      <c r="F320" s="492" t="s">
        <v>1057</v>
      </c>
      <c r="G320" s="492" t="s">
        <v>1058</v>
      </c>
      <c r="H320" s="492" t="s">
        <v>1059</v>
      </c>
    </row>
    <row r="321" customFormat="false" ht="15" hidden="false" customHeight="false" outlineLevel="0" collapsed="false">
      <c r="D321" s="481" t="str">
        <f aca="false">IF($B$2,G321,H321)</f>
        <v>CUARTOS -Diferencia/Distancia de goles (Con 1X2 acertado)</v>
      </c>
      <c r="E321" s="492" t="s">
        <v>1000</v>
      </c>
      <c r="F321" s="492" t="s">
        <v>1060</v>
      </c>
      <c r="G321" s="492" t="s">
        <v>1061</v>
      </c>
      <c r="H321" s="492" t="s">
        <v>1062</v>
      </c>
    </row>
    <row r="322" customFormat="false" ht="15" hidden="false" customHeight="false" outlineLevel="0" collapsed="false">
      <c r="D322" s="481" t="str">
        <f aca="false">IF($B$2,G322,H322)</f>
        <v>CUARTOS - Resultado exacto</v>
      </c>
      <c r="E322" s="492" t="s">
        <v>1000</v>
      </c>
      <c r="F322" s="492" t="s">
        <v>1063</v>
      </c>
      <c r="G322" s="492" t="s">
        <v>1064</v>
      </c>
      <c r="H322" s="492" t="s">
        <v>1065</v>
      </c>
    </row>
    <row r="323" customFormat="false" ht="15" hidden="false" customHeight="false" outlineLevel="0" collapsed="false">
      <c r="D323" s="481" t="str">
        <f aca="false">IF($B$2,G323,H323)</f>
        <v>Equipo clasificado para SEMIFINALES</v>
      </c>
      <c r="E323" s="492" t="s">
        <v>1000</v>
      </c>
      <c r="F323" s="492" t="s">
        <v>1066</v>
      </c>
      <c r="G323" s="492" t="s">
        <v>1067</v>
      </c>
      <c r="H323" s="492" t="s">
        <v>1068</v>
      </c>
    </row>
    <row r="324" customFormat="false" ht="15" hidden="false" customHeight="false" outlineLevel="0" collapsed="false">
      <c r="D324" s="481" t="str">
        <f aca="false">IF($B$2,G324,H324)</f>
        <v>SEMIFINALES - Signo 1X2  (local, empate, visitante)</v>
      </c>
      <c r="E324" s="492" t="s">
        <v>1000</v>
      </c>
      <c r="F324" s="492" t="s">
        <v>1069</v>
      </c>
      <c r="G324" s="492" t="s">
        <v>1070</v>
      </c>
      <c r="H324" s="492" t="s">
        <v>1071</v>
      </c>
    </row>
    <row r="325" customFormat="false" ht="15" hidden="false" customHeight="false" outlineLevel="0" collapsed="false">
      <c r="D325" s="481" t="str">
        <f aca="false">IF($B$2,G325,H325)</f>
        <v>SEMIFINALES -Diferencia/Distancia de goles (Con 1X2 acertado)</v>
      </c>
      <c r="E325" s="492" t="s">
        <v>1000</v>
      </c>
      <c r="F325" s="492" t="s">
        <v>1069</v>
      </c>
      <c r="G325" s="492" t="s">
        <v>1072</v>
      </c>
      <c r="H325" s="492" t="s">
        <v>1073</v>
      </c>
    </row>
    <row r="326" customFormat="false" ht="15" hidden="false" customHeight="false" outlineLevel="0" collapsed="false">
      <c r="D326" s="481" t="str">
        <f aca="false">IF($B$2,G326,H326)</f>
        <v>SEMIFINALES - Resultado exacto</v>
      </c>
      <c r="E326" s="492" t="s">
        <v>1000</v>
      </c>
      <c r="F326" s="492" t="s">
        <v>1074</v>
      </c>
      <c r="G326" s="492" t="s">
        <v>1075</v>
      </c>
      <c r="H326" s="492" t="s">
        <v>1076</v>
      </c>
    </row>
    <row r="327" customFormat="false" ht="15" hidden="false" customHeight="false" outlineLevel="0" collapsed="false">
      <c r="D327" s="481" t="str">
        <f aca="false">IF($B$2,G327,H327)</f>
        <v>Equipo clasificado para 3º y 4º puesto</v>
      </c>
      <c r="E327" s="492" t="s">
        <v>1000</v>
      </c>
      <c r="F327" s="492" t="s">
        <v>1077</v>
      </c>
      <c r="G327" s="492" t="s">
        <v>1078</v>
      </c>
      <c r="H327" s="492" t="s">
        <v>1079</v>
      </c>
    </row>
    <row r="328" customFormat="false" ht="15" hidden="false" customHeight="false" outlineLevel="0" collapsed="false">
      <c r="D328" s="481" t="str">
        <f aca="false">IF($B$2,G328,H328)</f>
        <v>Equipo clasificado para FINAL</v>
      </c>
      <c r="E328" s="492" t="s">
        <v>1000</v>
      </c>
      <c r="F328" s="492" t="s">
        <v>1080</v>
      </c>
      <c r="G328" s="492" t="s">
        <v>1081</v>
      </c>
      <c r="H328" s="492" t="s">
        <v>1082</v>
      </c>
    </row>
    <row r="329" customFormat="false" ht="15" hidden="false" customHeight="false" outlineLevel="0" collapsed="false">
      <c r="D329" s="481" t="str">
        <f aca="false">IF($B$2,G329,H329)</f>
        <v>3ºy4º PUESTO - Signo 1X2  (local, empate, visitante)</v>
      </c>
      <c r="E329" s="492" t="s">
        <v>1000</v>
      </c>
      <c r="F329" s="492" t="s">
        <v>1083</v>
      </c>
      <c r="G329" s="492" t="s">
        <v>1084</v>
      </c>
      <c r="H329" s="492" t="s">
        <v>1085</v>
      </c>
    </row>
    <row r="330" customFormat="false" ht="15" hidden="false" customHeight="false" outlineLevel="0" collapsed="false">
      <c r="D330" s="481" t="str">
        <f aca="false">IF($B$2,G330,H330)</f>
        <v>3ºy4º PUESTO - Diferencia/Distancia de goles (Con 1X2 acertado)</v>
      </c>
      <c r="E330" s="492" t="s">
        <v>1000</v>
      </c>
      <c r="F330" s="492" t="s">
        <v>1086</v>
      </c>
      <c r="G330" s="492" t="s">
        <v>1087</v>
      </c>
      <c r="H330" s="492" t="s">
        <v>1088</v>
      </c>
    </row>
    <row r="331" customFormat="false" ht="15" hidden="false" customHeight="false" outlineLevel="0" collapsed="false">
      <c r="D331" s="481" t="str">
        <f aca="false">IF($B$2,G331,H331)</f>
        <v>3ºy4º PUESTO - Resultado exacto</v>
      </c>
      <c r="E331" s="492" t="s">
        <v>1000</v>
      </c>
      <c r="F331" s="492" t="s">
        <v>1089</v>
      </c>
      <c r="G331" s="492" t="s">
        <v>1090</v>
      </c>
      <c r="H331" s="492" t="s">
        <v>1091</v>
      </c>
    </row>
    <row r="332" customFormat="false" ht="15" hidden="false" customHeight="false" outlineLevel="0" collapsed="false">
      <c r="D332" s="481" t="str">
        <f aca="false">IF($B$2,G332,H332)</f>
        <v>FINAL - Signo 1X2  (local, empate, visitante)</v>
      </c>
      <c r="E332" s="492" t="s">
        <v>1000</v>
      </c>
      <c r="F332" s="492" t="s">
        <v>1092</v>
      </c>
      <c r="G332" s="492" t="s">
        <v>1093</v>
      </c>
      <c r="H332" s="492" t="s">
        <v>1094</v>
      </c>
    </row>
    <row r="333" customFormat="false" ht="15" hidden="false" customHeight="false" outlineLevel="0" collapsed="false">
      <c r="D333" s="481" t="str">
        <f aca="false">IF($B$2,G333,H333)</f>
        <v>FINAL - Diferencia/Distancia de goles (Con 1X2 acertado)</v>
      </c>
      <c r="E333" s="492" t="s">
        <v>1000</v>
      </c>
      <c r="F333" s="492" t="s">
        <v>1095</v>
      </c>
      <c r="G333" s="492" t="s">
        <v>1096</v>
      </c>
      <c r="H333" s="492" t="s">
        <v>1097</v>
      </c>
    </row>
    <row r="334" customFormat="false" ht="15" hidden="false" customHeight="false" outlineLevel="0" collapsed="false">
      <c r="D334" s="481" t="str">
        <f aca="false">IF($B$2,G334,H334)</f>
        <v>FINAL - Resultado exacto</v>
      </c>
      <c r="E334" s="492" t="s">
        <v>1000</v>
      </c>
      <c r="F334" s="492" t="s">
        <v>1098</v>
      </c>
      <c r="G334" s="492" t="s">
        <v>1099</v>
      </c>
      <c r="H334" s="492" t="s">
        <v>1100</v>
      </c>
    </row>
    <row r="335" customFormat="false" ht="15" hidden="false" customHeight="false" outlineLevel="0" collapsed="false">
      <c r="D335" s="481" t="str">
        <f aca="false">IF($B$2,G335,H335)</f>
        <v>Campeón</v>
      </c>
      <c r="E335" s="492"/>
      <c r="F335" s="492"/>
      <c r="G335" s="492" t="s">
        <v>492</v>
      </c>
      <c r="H335" s="492" t="s">
        <v>493</v>
      </c>
    </row>
    <row r="336" customFormat="false" ht="15" hidden="false" customHeight="false" outlineLevel="0" collapsed="false">
      <c r="D336" s="481" t="str">
        <f aca="false">IF($B$2,G336,H336)</f>
        <v>Subcampeón</v>
      </c>
      <c r="E336" s="492"/>
      <c r="F336" s="492"/>
      <c r="G336" s="492" t="s">
        <v>495</v>
      </c>
      <c r="H336" s="492" t="s">
        <v>496</v>
      </c>
    </row>
    <row r="337" customFormat="false" ht="15" hidden="false" customHeight="false" outlineLevel="0" collapsed="false">
      <c r="D337" s="481" t="str">
        <f aca="false">IF($B$2,G337,H337)</f>
        <v>3º puesto</v>
      </c>
      <c r="E337" s="492"/>
      <c r="F337" s="492"/>
      <c r="G337" s="492" t="s">
        <v>497</v>
      </c>
      <c r="H337" s="492" t="s">
        <v>498</v>
      </c>
    </row>
    <row r="338" customFormat="false" ht="15" hidden="false" customHeight="false" outlineLevel="0" collapsed="false">
      <c r="D338" s="481" t="str">
        <f aca="false">IF($B$2,G338,H338)</f>
        <v>Bota de Oro  (máximo goleador)</v>
      </c>
      <c r="E338" s="492" t="s">
        <v>1000</v>
      </c>
      <c r="F338" s="492" t="s">
        <v>1101</v>
      </c>
      <c r="G338" s="492" t="s">
        <v>500</v>
      </c>
      <c r="H338" s="492" t="s">
        <v>1102</v>
      </c>
    </row>
    <row r="339" customFormat="false" ht="15" hidden="false" customHeight="false" outlineLevel="0" collapsed="false">
      <c r="D339" s="481" t="str">
        <f aca="false">IF($B$2,G339,H339)</f>
        <v>Bota de Plata (2º máximo goleador)</v>
      </c>
      <c r="E339" s="492" t="s">
        <v>1103</v>
      </c>
      <c r="F339" s="492" t="s">
        <v>1104</v>
      </c>
      <c r="G339" s="492" t="s">
        <v>503</v>
      </c>
      <c r="H339" s="492" t="s">
        <v>1105</v>
      </c>
    </row>
    <row r="340" customFormat="false" ht="15" hidden="false" customHeight="false" outlineLevel="0" collapsed="false">
      <c r="D340" s="481" t="str">
        <f aca="false">IF($B$2,G340,H340)</f>
        <v>Bota de Bronce (3º máximo goleador)</v>
      </c>
      <c r="E340" s="492" t="s">
        <v>1000</v>
      </c>
      <c r="F340" s="492" t="s">
        <v>1106</v>
      </c>
      <c r="G340" s="492" t="s">
        <v>505</v>
      </c>
      <c r="H340" s="492" t="s">
        <v>1107</v>
      </c>
    </row>
    <row r="341" customFormat="false" ht="15" hidden="false" customHeight="false" outlineLevel="0" collapsed="false">
      <c r="D341" s="481" t="str">
        <f aca="false">IF($B$2,G341,H341)</f>
        <v>Equipo máximo goleador</v>
      </c>
      <c r="E341" s="492" t="s">
        <v>1000</v>
      </c>
      <c r="F341" s="492" t="s">
        <v>1108</v>
      </c>
      <c r="G341" s="492" t="s">
        <v>1109</v>
      </c>
      <c r="H341" s="492" t="s">
        <v>1110</v>
      </c>
    </row>
    <row r="342" customFormat="false" ht="15" hidden="false" customHeight="false" outlineLevel="0" collapsed="false">
      <c r="D342" s="481" t="str">
        <f aca="false">IF($B$2,G342,H342)</f>
        <v>Balón de Plata (2º mejor jugador)</v>
      </c>
      <c r="E342" s="492" t="s">
        <v>1103</v>
      </c>
      <c r="F342" s="492" t="s">
        <v>1111</v>
      </c>
      <c r="G342" s="492" t="s">
        <v>509</v>
      </c>
      <c r="H342" s="492" t="s">
        <v>1112</v>
      </c>
    </row>
    <row r="343" customFormat="false" ht="15" hidden="false" customHeight="false" outlineLevel="0" collapsed="false">
      <c r="D343" s="481" t="str">
        <f aca="false">IF($B$2,G343,H343)</f>
        <v>Balón de Bronce (3º mejor jugador)</v>
      </c>
      <c r="E343" s="492" t="s">
        <v>1000</v>
      </c>
      <c r="F343" s="492" t="s">
        <v>1106</v>
      </c>
      <c r="G343" s="492" t="s">
        <v>511</v>
      </c>
      <c r="H343" s="492" t="s">
        <v>1113</v>
      </c>
    </row>
    <row r="344" customFormat="false" ht="15" hidden="false" customHeight="false" outlineLevel="0" collapsed="false">
      <c r="D344" s="481" t="str">
        <f aca="false">IF($B$2,G344,H344)</f>
        <v>Fase de grupos</v>
      </c>
      <c r="E344" s="492" t="s">
        <v>1103</v>
      </c>
      <c r="F344" s="492" t="s">
        <v>1114</v>
      </c>
      <c r="G344" s="492" t="s">
        <v>980</v>
      </c>
      <c r="H344" s="492" t="s">
        <v>1115</v>
      </c>
    </row>
    <row r="345" customFormat="false" ht="15" hidden="false" customHeight="false" outlineLevel="0" collapsed="false">
      <c r="D345" s="481" t="str">
        <f aca="false">IF($B$2,G345,H345)</f>
        <v>Posición grupos</v>
      </c>
      <c r="E345" s="492" t="s">
        <v>1000</v>
      </c>
      <c r="F345" s="492" t="s">
        <v>1116</v>
      </c>
      <c r="G345" s="492" t="s">
        <v>1117</v>
      </c>
      <c r="H345" s="492" t="s">
        <v>1118</v>
      </c>
    </row>
    <row r="346" customFormat="false" ht="15" hidden="false" customHeight="false" outlineLevel="0" collapsed="false">
      <c r="D346" s="481" t="str">
        <f aca="false">IF($B$2,G346,H346)</f>
        <v>CLASIFICADOS PARA PLAYOFFS</v>
      </c>
      <c r="E346" s="492" t="s">
        <v>1103</v>
      </c>
      <c r="F346" s="492" t="s">
        <v>1119</v>
      </c>
      <c r="G346" s="492" t="s">
        <v>1120</v>
      </c>
      <c r="H346" s="492" t="s">
        <v>1121</v>
      </c>
    </row>
    <row r="347" customFormat="false" ht="15" hidden="false" customHeight="false" outlineLevel="0" collapsed="false">
      <c r="D347" s="481" t="str">
        <f aca="false">IF($B$2,G347,H347)</f>
        <v>CLASIFICADOS PARA OCTAVOS (Desde Fase Liga)</v>
      </c>
      <c r="E347" s="492" t="s">
        <v>1000</v>
      </c>
      <c r="F347" s="492" t="s">
        <v>1122</v>
      </c>
      <c r="G347" s="492" t="s">
        <v>1123</v>
      </c>
      <c r="H347" s="492" t="s">
        <v>1124</v>
      </c>
    </row>
    <row r="348" customFormat="false" ht="15" hidden="false" customHeight="false" outlineLevel="0" collapsed="false">
      <c r="D348" s="481" t="str">
        <f aca="false">IF($B$2,G348,H348)</f>
        <v>CLASIFICADOS PARA OCTAVOS (DESDE PLAYOFFS)</v>
      </c>
      <c r="E348" s="492" t="s">
        <v>1000</v>
      </c>
      <c r="F348" s="492" t="s">
        <v>1125</v>
      </c>
      <c r="G348" s="492" t="s">
        <v>1126</v>
      </c>
      <c r="H348" s="492" t="s">
        <v>1127</v>
      </c>
    </row>
    <row r="349" customFormat="false" ht="15" hidden="false" customHeight="false" outlineLevel="0" collapsed="false">
      <c r="D349" s="481" t="str">
        <f aca="false">IF($B$2,G349,H349)</f>
        <v>Clasificados para Octavos de Final</v>
      </c>
      <c r="E349" s="492" t="s">
        <v>1000</v>
      </c>
      <c r="F349" s="492" t="s">
        <v>1128</v>
      </c>
      <c r="G349" s="492" t="s">
        <v>1129</v>
      </c>
      <c r="H349" s="492" t="s">
        <v>1130</v>
      </c>
    </row>
    <row r="350" customFormat="false" ht="15" hidden="false" customHeight="false" outlineLevel="0" collapsed="false">
      <c r="D350" s="481" t="str">
        <f aca="false">IF($B$2,G350,H350)</f>
        <v>Enfrentamientos Octavos de Final</v>
      </c>
      <c r="E350" s="492" t="s">
        <v>1000</v>
      </c>
      <c r="F350" s="492" t="s">
        <v>1131</v>
      </c>
      <c r="G350" s="492" t="s">
        <v>1132</v>
      </c>
      <c r="H350" s="492" t="s">
        <v>974</v>
      </c>
    </row>
    <row r="351" customFormat="false" ht="15" hidden="false" customHeight="false" outlineLevel="0" collapsed="false">
      <c r="D351" s="481" t="str">
        <f aca="false">IF($B$2,G351,H351)</f>
        <v>Clasificados para Cuartos de Final</v>
      </c>
      <c r="E351" s="492" t="s">
        <v>1000</v>
      </c>
      <c r="F351" s="492" t="s">
        <v>1133</v>
      </c>
      <c r="G351" s="492" t="s">
        <v>1134</v>
      </c>
      <c r="H351" s="492" t="s">
        <v>1135</v>
      </c>
    </row>
    <row r="352" customFormat="false" ht="15" hidden="false" customHeight="false" outlineLevel="0" collapsed="false">
      <c r="D352" s="481" t="str">
        <f aca="false">IF($B$2,G352,H352)</f>
        <v>Clasificados para Cuartos de Final</v>
      </c>
      <c r="E352" s="492" t="s">
        <v>1000</v>
      </c>
      <c r="F352" s="492" t="s">
        <v>327</v>
      </c>
      <c r="G352" s="492" t="s">
        <v>1134</v>
      </c>
      <c r="H352" s="492" t="s">
        <v>1136</v>
      </c>
    </row>
    <row r="353" customFormat="false" ht="15" hidden="false" customHeight="false" outlineLevel="0" collapsed="false">
      <c r="D353" s="481" t="str">
        <f aca="false">IF($B$2,G353,H353)</f>
        <v>Enfrentamientos Cuartos de Final</v>
      </c>
      <c r="E353" s="492" t="s">
        <v>1000</v>
      </c>
      <c r="F353" s="492"/>
      <c r="G353" s="492" t="s">
        <v>1137</v>
      </c>
      <c r="H353" s="492" t="s">
        <v>480</v>
      </c>
    </row>
    <row r="354" customFormat="false" ht="15" hidden="false" customHeight="false" outlineLevel="0" collapsed="false">
      <c r="D354" s="481" t="str">
        <f aca="false">IF($B$2,G354,H354)</f>
        <v>Clasificados para Semifinales</v>
      </c>
      <c r="E354" s="492" t="s">
        <v>1000</v>
      </c>
      <c r="F354" s="492"/>
      <c r="G354" s="492" t="s">
        <v>1138</v>
      </c>
      <c r="H354" s="492" t="s">
        <v>1139</v>
      </c>
    </row>
    <row r="355" customFormat="false" ht="15" hidden="false" customHeight="false" outlineLevel="0" collapsed="false">
      <c r="D355" s="481" t="str">
        <f aca="false">IF($B$2,G355,H355)</f>
        <v>Enfrentamientos Semifinales</v>
      </c>
      <c r="E355" s="492" t="s">
        <v>1000</v>
      </c>
      <c r="F355" s="492"/>
      <c r="G355" s="492" t="s">
        <v>1140</v>
      </c>
      <c r="H355" s="492" t="s">
        <v>483</v>
      </c>
    </row>
    <row r="356" customFormat="false" ht="15" hidden="false" customHeight="false" outlineLevel="0" collapsed="false">
      <c r="D356" s="481" t="str">
        <f aca="false">IF($B$2,G356,H356)</f>
        <v>Clasificados para la Final</v>
      </c>
      <c r="E356" s="492" t="s">
        <v>1000</v>
      </c>
      <c r="F356" s="492"/>
      <c r="G356" s="492" t="s">
        <v>1141</v>
      </c>
      <c r="H356" s="492" t="s">
        <v>1142</v>
      </c>
    </row>
    <row r="357" customFormat="false" ht="15" hidden="false" customHeight="false" outlineLevel="0" collapsed="false">
      <c r="D357" s="481" t="str">
        <f aca="false">IF($B$2,G357,H357)</f>
        <v>Partido Final</v>
      </c>
      <c r="E357" s="492" t="s">
        <v>1000</v>
      </c>
      <c r="F357" s="492"/>
      <c r="G357" s="492" t="s">
        <v>1143</v>
      </c>
      <c r="H357" s="492" t="s">
        <v>487</v>
      </c>
    </row>
    <row r="358" customFormat="false" ht="15" hidden="false" customHeight="false" outlineLevel="0" collapsed="false">
      <c r="D358" s="481" t="str">
        <f aca="false">IF($B$2,G358,H358)</f>
        <v>Cuadro de honor</v>
      </c>
      <c r="E358" s="492" t="s">
        <v>1000</v>
      </c>
      <c r="F358" s="492"/>
      <c r="G358" s="492" t="s">
        <v>489</v>
      </c>
      <c r="H358" s="492" t="s">
        <v>1144</v>
      </c>
    </row>
    <row r="359" customFormat="false" ht="15" hidden="false" customHeight="false" outlineLevel="0" collapsed="false">
      <c r="D359" s="481" t="str">
        <f aca="false">IF($B$2,G359,H359)</f>
        <v>Campeón</v>
      </c>
      <c r="E359" s="492" t="s">
        <v>1000</v>
      </c>
      <c r="F359" s="492"/>
      <c r="G359" s="492" t="s">
        <v>492</v>
      </c>
      <c r="H359" s="492" t="s">
        <v>493</v>
      </c>
    </row>
    <row r="360" customFormat="false" ht="15" hidden="false" customHeight="false" outlineLevel="0" collapsed="false">
      <c r="D360" s="481" t="str">
        <f aca="false">IF($B$2,G360,H360)</f>
        <v>Subcampeón</v>
      </c>
      <c r="E360" s="492" t="s">
        <v>1000</v>
      </c>
      <c r="F360" s="492"/>
      <c r="G360" s="492" t="s">
        <v>495</v>
      </c>
      <c r="H360" s="492" t="s">
        <v>496</v>
      </c>
    </row>
    <row r="361" customFormat="false" ht="15" hidden="false" customHeight="false" outlineLevel="0" collapsed="false">
      <c r="D361" s="481" t="str">
        <f aca="false">IF($B$2,G361,H361)</f>
        <v>Goleador del torneo</v>
      </c>
      <c r="E361" s="492" t="s">
        <v>1000</v>
      </c>
      <c r="F361" s="492"/>
      <c r="G361" s="492" t="s">
        <v>1145</v>
      </c>
      <c r="H361" s="492" t="s">
        <v>1146</v>
      </c>
    </row>
    <row r="362" customFormat="false" ht="15" hidden="false" customHeight="false" outlineLevel="0" collapsed="false">
      <c r="D362" s="481" t="str">
        <f aca="false">IF($B$2,G362,H362)</f>
        <v>Mejor jugador del torneo</v>
      </c>
      <c r="E362" s="492" t="s">
        <v>1000</v>
      </c>
      <c r="F362" s="492"/>
      <c r="G362" s="492" t="s">
        <v>1147</v>
      </c>
      <c r="H362" s="492" t="s">
        <v>1148</v>
      </c>
    </row>
    <row r="363" customFormat="false" ht="15" hidden="false" customHeight="false" outlineLevel="0" collapsed="false">
      <c r="D363" s="481" t="str">
        <f aca="false">IF($B$2,G363,H363)</f>
        <v>Pegar Valores Nombre J</v>
      </c>
      <c r="E363" s="492" t="s">
        <v>1000</v>
      </c>
      <c r="F363" s="492"/>
      <c r="G363" s="492" t="s">
        <v>1149</v>
      </c>
      <c r="H363" s="492" t="s">
        <v>1150</v>
      </c>
    </row>
    <row r="364" customFormat="false" ht="15" hidden="false" customHeight="false" outlineLevel="0" collapsed="false">
      <c r="D364" s="481" t="str">
        <f aca="false">IF($B$2,G364,H364)</f>
        <v>Pegar Valores (J1)</v>
      </c>
      <c r="E364" s="492" t="s">
        <v>1000</v>
      </c>
      <c r="F364" s="492"/>
      <c r="G364" s="492" t="s">
        <v>1151</v>
      </c>
      <c r="H364" s="492" t="s">
        <v>1152</v>
      </c>
    </row>
    <row r="365" customFormat="false" ht="15" hidden="false" customHeight="false" outlineLevel="0" collapsed="false">
      <c r="D365" s="481" t="str">
        <f aca="false">IF($B$2,G365,H365)</f>
        <v>Pegar Valores (J2)</v>
      </c>
      <c r="E365" s="492" t="s">
        <v>1000</v>
      </c>
      <c r="F365" s="492"/>
      <c r="G365" s="492" t="s">
        <v>1153</v>
      </c>
      <c r="H365" s="492" t="s">
        <v>1154</v>
      </c>
    </row>
    <row r="366" customFormat="false" ht="15" hidden="false" customHeight="false" outlineLevel="0" collapsed="false">
      <c r="D366" s="481" t="str">
        <f aca="false">IF($B$2,G366,H366)</f>
        <v>Pegar Valores (J3)</v>
      </c>
      <c r="E366" s="492" t="s">
        <v>1000</v>
      </c>
      <c r="F366" s="492"/>
      <c r="G366" s="492" t="s">
        <v>1155</v>
      </c>
      <c r="H366" s="492" t="s">
        <v>1156</v>
      </c>
    </row>
    <row r="367" customFormat="false" ht="15" hidden="false" customHeight="false" outlineLevel="0" collapsed="false">
      <c r="D367" s="481" t="str">
        <f aca="false">IF($B$2,G367,H367)</f>
        <v>Pegar Valores Dieciseisavos</v>
      </c>
      <c r="E367" s="492" t="s">
        <v>1000</v>
      </c>
      <c r="F367" s="492" t="s">
        <v>1157</v>
      </c>
      <c r="G367" s="492" t="s">
        <v>1158</v>
      </c>
      <c r="H367" s="492" t="s">
        <v>1159</v>
      </c>
    </row>
    <row r="368" customFormat="false" ht="15" hidden="false" customHeight="false" outlineLevel="0" collapsed="false">
      <c r="D368" s="481" t="str">
        <f aca="false">IF($B$2,G368,H368)</f>
        <v>Pegar Valores Octavos</v>
      </c>
      <c r="E368" s="492" t="s">
        <v>1000</v>
      </c>
      <c r="F368" s="492" t="s">
        <v>1160</v>
      </c>
      <c r="G368" s="492" t="s">
        <v>1161</v>
      </c>
      <c r="H368" s="492" t="s">
        <v>1162</v>
      </c>
    </row>
    <row r="369" customFormat="false" ht="15" hidden="false" customHeight="false" outlineLevel="0" collapsed="false">
      <c r="D369" s="481" t="str">
        <f aca="false">IF($B$2,G369,H369)</f>
        <v>Pegar valores Cuartos</v>
      </c>
      <c r="E369" s="492" t="s">
        <v>1000</v>
      </c>
      <c r="F369" s="492" t="s">
        <v>1163</v>
      </c>
      <c r="G369" s="492" t="s">
        <v>1164</v>
      </c>
      <c r="H369" s="492" t="s">
        <v>1165</v>
      </c>
    </row>
    <row r="370" customFormat="false" ht="15" hidden="false" customHeight="false" outlineLevel="0" collapsed="false">
      <c r="D370" s="481" t="str">
        <f aca="false">IF($B$2,G370,H370)</f>
        <v>Pegar valores Semifinales</v>
      </c>
      <c r="E370" s="492" t="s">
        <v>1000</v>
      </c>
      <c r="F370" s="492" t="s">
        <v>1166</v>
      </c>
      <c r="G370" s="492" t="s">
        <v>1167</v>
      </c>
      <c r="H370" s="492" t="s">
        <v>1168</v>
      </c>
    </row>
    <row r="371" customFormat="false" ht="15" hidden="false" customHeight="false" outlineLevel="0" collapsed="false">
      <c r="D371" s="481" t="str">
        <f aca="false">IF($B$2,G371,H371)</f>
        <v>Pegar valores 3º-4º puesto y Final</v>
      </c>
      <c r="E371" s="492" t="s">
        <v>1000</v>
      </c>
      <c r="F371" s="492" t="s">
        <v>1169</v>
      </c>
      <c r="G371" s="492" t="s">
        <v>1170</v>
      </c>
      <c r="H371" s="492" t="s">
        <v>1171</v>
      </c>
    </row>
    <row r="372" customFormat="false" ht="15" hidden="false" customHeight="false" outlineLevel="0" collapsed="false">
      <c r="D372" s="481" t="str">
        <f aca="false">IF($B$2,G372,H372)</f>
        <v>Pegar valores Predictor</v>
      </c>
      <c r="E372" s="492" t="s">
        <v>1000</v>
      </c>
      <c r="F372" s="492" t="s">
        <v>1172</v>
      </c>
      <c r="G372" s="492" t="s">
        <v>1173</v>
      </c>
      <c r="H372" s="492" t="s">
        <v>1174</v>
      </c>
    </row>
    <row r="373" customFormat="false" ht="15" hidden="false" customHeight="false" outlineLevel="0" collapsed="false">
      <c r="D373" s="481" t="str">
        <f aca="false">IF($B$2,G373,H373)</f>
        <v>Pegar Valores Cuadro de Honor</v>
      </c>
      <c r="E373" s="492"/>
      <c r="F373" s="492"/>
      <c r="G373" s="492" t="s">
        <v>1175</v>
      </c>
      <c r="H373" s="492" t="s">
        <v>1176</v>
      </c>
    </row>
    <row r="374" customFormat="false" ht="15" hidden="false" customHeight="false" outlineLevel="0" collapsed="false">
      <c r="D374" s="481" t="str">
        <f aca="false">IF($B$2,G374,H374)</f>
        <v>1º GRUPO A</v>
      </c>
      <c r="E374" s="492" t="s">
        <v>1000</v>
      </c>
      <c r="F374" s="492" t="s">
        <v>1177</v>
      </c>
      <c r="G374" s="492" t="s">
        <v>747</v>
      </c>
      <c r="H374" s="492" t="s">
        <v>748</v>
      </c>
    </row>
    <row r="375" customFormat="false" ht="15" hidden="false" customHeight="false" outlineLevel="0" collapsed="false">
      <c r="D375" s="481" t="str">
        <f aca="false">IF($B$2,G375,H375)</f>
        <v>2º GRUPO A</v>
      </c>
      <c r="E375" s="492" t="s">
        <v>1000</v>
      </c>
      <c r="F375" s="492" t="s">
        <v>1178</v>
      </c>
      <c r="G375" s="492" t="s">
        <v>750</v>
      </c>
      <c r="H375" s="492" t="s">
        <v>751</v>
      </c>
    </row>
    <row r="376" customFormat="false" ht="15" hidden="false" customHeight="false" outlineLevel="0" collapsed="false">
      <c r="D376" s="481" t="str">
        <f aca="false">IF($B$2,G376,H376)</f>
        <v>3º GRUPO A</v>
      </c>
      <c r="E376" s="492" t="s">
        <v>1000</v>
      </c>
      <c r="F376" s="492" t="s">
        <v>1179</v>
      </c>
      <c r="G376" s="492" t="s">
        <v>753</v>
      </c>
      <c r="H376" s="492" t="s">
        <v>754</v>
      </c>
    </row>
    <row r="377" customFormat="false" ht="15" hidden="false" customHeight="false" outlineLevel="0" collapsed="false">
      <c r="D377" s="481" t="str">
        <f aca="false">IF($B$2,G377,H377)</f>
        <v>4º GRUPO A</v>
      </c>
      <c r="E377" s="492" t="s">
        <v>1000</v>
      </c>
      <c r="F377" s="492" t="s">
        <v>1180</v>
      </c>
      <c r="G377" s="492" t="s">
        <v>756</v>
      </c>
      <c r="H377" s="492" t="s">
        <v>757</v>
      </c>
    </row>
    <row r="378" customFormat="false" ht="15" hidden="false" customHeight="false" outlineLevel="0" collapsed="false">
      <c r="D378" s="481" t="str">
        <f aca="false">IF($B$2,G378,H378)</f>
        <v>1º GRUPO B</v>
      </c>
      <c r="E378" s="492" t="s">
        <v>1000</v>
      </c>
      <c r="F378" s="492" t="s">
        <v>1181</v>
      </c>
      <c r="G378" s="492" t="s">
        <v>759</v>
      </c>
      <c r="H378" s="492" t="s">
        <v>760</v>
      </c>
    </row>
    <row r="379" customFormat="false" ht="15" hidden="false" customHeight="false" outlineLevel="0" collapsed="false">
      <c r="D379" s="481" t="str">
        <f aca="false">IF($B$2,G379,H379)</f>
        <v>2º GRUPO B</v>
      </c>
      <c r="E379" s="492" t="s">
        <v>1000</v>
      </c>
      <c r="F379" s="492" t="s">
        <v>1182</v>
      </c>
      <c r="G379" s="492" t="s">
        <v>762</v>
      </c>
      <c r="H379" s="492" t="s">
        <v>763</v>
      </c>
    </row>
    <row r="380" customFormat="false" ht="15" hidden="false" customHeight="false" outlineLevel="0" collapsed="false">
      <c r="D380" s="481" t="str">
        <f aca="false">IF($B$2,G380,H380)</f>
        <v>3º GRUPO B</v>
      </c>
      <c r="E380" s="492" t="s">
        <v>1000</v>
      </c>
      <c r="F380" s="492" t="s">
        <v>1183</v>
      </c>
      <c r="G380" s="492" t="s">
        <v>765</v>
      </c>
      <c r="H380" s="492" t="s">
        <v>766</v>
      </c>
    </row>
    <row r="381" customFormat="false" ht="15" hidden="false" customHeight="false" outlineLevel="0" collapsed="false">
      <c r="D381" s="481" t="str">
        <f aca="false">IF($B$2,G381,H381)</f>
        <v>4º GRUPO B</v>
      </c>
      <c r="E381" s="492" t="s">
        <v>1000</v>
      </c>
      <c r="F381" s="492" t="s">
        <v>1184</v>
      </c>
      <c r="G381" s="492" t="s">
        <v>768</v>
      </c>
      <c r="H381" s="492" t="s">
        <v>769</v>
      </c>
    </row>
    <row r="382" customFormat="false" ht="15" hidden="false" customHeight="false" outlineLevel="0" collapsed="false">
      <c r="D382" s="481" t="str">
        <f aca="false">IF($B$2,G382,H382)</f>
        <v>1º GRUPO C</v>
      </c>
      <c r="E382" s="492" t="s">
        <v>1000</v>
      </c>
      <c r="F382" s="492" t="s">
        <v>1185</v>
      </c>
      <c r="G382" s="492" t="s">
        <v>771</v>
      </c>
      <c r="H382" s="492" t="s">
        <v>772</v>
      </c>
    </row>
    <row r="383" customFormat="false" ht="15" hidden="false" customHeight="false" outlineLevel="0" collapsed="false">
      <c r="D383" s="481" t="str">
        <f aca="false">IF($B$2,G383,H383)</f>
        <v>2º GRUPO C</v>
      </c>
      <c r="E383" s="492" t="s">
        <v>1000</v>
      </c>
      <c r="F383" s="492" t="s">
        <v>1186</v>
      </c>
      <c r="G383" s="492" t="s">
        <v>774</v>
      </c>
      <c r="H383" s="492" t="s">
        <v>775</v>
      </c>
    </row>
    <row r="384" customFormat="false" ht="15" hidden="false" customHeight="false" outlineLevel="0" collapsed="false">
      <c r="D384" s="481" t="str">
        <f aca="false">IF($B$2,G384,H384)</f>
        <v>3º GRUPO C</v>
      </c>
      <c r="E384" s="492" t="s">
        <v>1000</v>
      </c>
      <c r="F384" s="492" t="s">
        <v>1187</v>
      </c>
      <c r="G384" s="492" t="s">
        <v>777</v>
      </c>
      <c r="H384" s="492" t="s">
        <v>778</v>
      </c>
    </row>
    <row r="385" customFormat="false" ht="15" hidden="false" customHeight="false" outlineLevel="0" collapsed="false">
      <c r="D385" s="481" t="str">
        <f aca="false">IF($B$2,G385,H385)</f>
        <v>4º GRUPO C</v>
      </c>
      <c r="E385" s="492" t="s">
        <v>1000</v>
      </c>
      <c r="F385" s="492" t="s">
        <v>1188</v>
      </c>
      <c r="G385" s="492" t="s">
        <v>780</v>
      </c>
      <c r="H385" s="492" t="s">
        <v>781</v>
      </c>
    </row>
    <row r="386" customFormat="false" ht="15" hidden="false" customHeight="false" outlineLevel="0" collapsed="false">
      <c r="D386" s="481" t="str">
        <f aca="false">IF($B$2,G386,H386)</f>
        <v>1º GRUPO D</v>
      </c>
      <c r="E386" s="492" t="s">
        <v>1000</v>
      </c>
      <c r="F386" s="492" t="s">
        <v>1189</v>
      </c>
      <c r="G386" s="492" t="s">
        <v>783</v>
      </c>
      <c r="H386" s="492" t="s">
        <v>784</v>
      </c>
    </row>
    <row r="387" customFormat="false" ht="15" hidden="false" customHeight="false" outlineLevel="0" collapsed="false">
      <c r="D387" s="481" t="str">
        <f aca="false">IF($B$2,G387,H387)</f>
        <v>2º GRUPO D</v>
      </c>
      <c r="E387" s="492" t="s">
        <v>1000</v>
      </c>
      <c r="F387" s="492" t="s">
        <v>1190</v>
      </c>
      <c r="G387" s="492" t="s">
        <v>786</v>
      </c>
      <c r="H387" s="492" t="s">
        <v>787</v>
      </c>
    </row>
    <row r="388" customFormat="false" ht="15" hidden="false" customHeight="false" outlineLevel="0" collapsed="false">
      <c r="D388" s="481" t="str">
        <f aca="false">IF($B$2,G388,H388)</f>
        <v>3º GRUPO D</v>
      </c>
      <c r="E388" s="492" t="s">
        <v>1000</v>
      </c>
      <c r="F388" s="492" t="s">
        <v>1191</v>
      </c>
      <c r="G388" s="492" t="s">
        <v>789</v>
      </c>
      <c r="H388" s="492" t="s">
        <v>790</v>
      </c>
    </row>
    <row r="389" customFormat="false" ht="15" hidden="false" customHeight="false" outlineLevel="0" collapsed="false">
      <c r="D389" s="481" t="str">
        <f aca="false">IF($B$2,G389,H389)</f>
        <v>4º GRUPO D</v>
      </c>
      <c r="E389" s="492" t="s">
        <v>1000</v>
      </c>
      <c r="F389" s="492" t="s">
        <v>1192</v>
      </c>
      <c r="G389" s="492" t="s">
        <v>792</v>
      </c>
      <c r="H389" s="492" t="s">
        <v>793</v>
      </c>
    </row>
    <row r="390" customFormat="false" ht="15" hidden="false" customHeight="false" outlineLevel="0" collapsed="false">
      <c r="D390" s="481" t="str">
        <f aca="false">IF($B$2,G390,H390)</f>
        <v>1º GRUPO E</v>
      </c>
      <c r="E390" s="492" t="s">
        <v>1000</v>
      </c>
      <c r="F390" s="492" t="s">
        <v>1193</v>
      </c>
      <c r="G390" s="492" t="s">
        <v>795</v>
      </c>
      <c r="H390" s="492" t="s">
        <v>796</v>
      </c>
    </row>
    <row r="391" customFormat="false" ht="15" hidden="false" customHeight="false" outlineLevel="0" collapsed="false">
      <c r="D391" s="481" t="str">
        <f aca="false">IF($B$2,G391,H391)</f>
        <v>2º GRUPO E</v>
      </c>
      <c r="E391" s="492" t="s">
        <v>1000</v>
      </c>
      <c r="F391" s="492" t="s">
        <v>1194</v>
      </c>
      <c r="G391" s="492" t="s">
        <v>798</v>
      </c>
      <c r="H391" s="492" t="s">
        <v>799</v>
      </c>
    </row>
    <row r="392" customFormat="false" ht="15" hidden="false" customHeight="false" outlineLevel="0" collapsed="false">
      <c r="D392" s="481" t="str">
        <f aca="false">IF($B$2,G392,H392)</f>
        <v>3º GRUPO E</v>
      </c>
      <c r="E392" s="492" t="s">
        <v>1000</v>
      </c>
      <c r="F392" s="492" t="s">
        <v>1195</v>
      </c>
      <c r="G392" s="492" t="s">
        <v>801</v>
      </c>
      <c r="H392" s="492" t="s">
        <v>802</v>
      </c>
    </row>
    <row r="393" customFormat="false" ht="15" hidden="false" customHeight="false" outlineLevel="0" collapsed="false">
      <c r="D393" s="481" t="str">
        <f aca="false">IF($B$2,G393,H393)</f>
        <v>4º GRUPO E</v>
      </c>
      <c r="E393" s="492" t="s">
        <v>1000</v>
      </c>
      <c r="F393" s="492" t="s">
        <v>1196</v>
      </c>
      <c r="G393" s="492" t="s">
        <v>804</v>
      </c>
      <c r="H393" s="492" t="s">
        <v>805</v>
      </c>
    </row>
    <row r="394" customFormat="false" ht="15" hidden="false" customHeight="false" outlineLevel="0" collapsed="false">
      <c r="D394" s="481" t="str">
        <f aca="false">IF($B$2,G394,H394)</f>
        <v>1º GRUPO F</v>
      </c>
      <c r="E394" s="492" t="s">
        <v>1000</v>
      </c>
      <c r="F394" s="492" t="s">
        <v>1197</v>
      </c>
      <c r="G394" s="492" t="s">
        <v>807</v>
      </c>
      <c r="H394" s="492" t="s">
        <v>808</v>
      </c>
    </row>
    <row r="395" customFormat="false" ht="15" hidden="false" customHeight="false" outlineLevel="0" collapsed="false">
      <c r="D395" s="481" t="str">
        <f aca="false">IF($B$2,G395,H395)</f>
        <v>2º GRUPO F</v>
      </c>
      <c r="E395" s="492" t="s">
        <v>1000</v>
      </c>
      <c r="F395" s="492" t="s">
        <v>1198</v>
      </c>
      <c r="G395" s="492" t="s">
        <v>810</v>
      </c>
      <c r="H395" s="492" t="s">
        <v>811</v>
      </c>
    </row>
    <row r="396" customFormat="false" ht="15" hidden="false" customHeight="false" outlineLevel="0" collapsed="false">
      <c r="D396" s="481" t="str">
        <f aca="false">IF($B$2,G396,H396)</f>
        <v>3º GRUPO F</v>
      </c>
      <c r="E396" s="492" t="s">
        <v>1000</v>
      </c>
      <c r="F396" s="492"/>
      <c r="G396" s="492" t="s">
        <v>813</v>
      </c>
      <c r="H396" s="492" t="s">
        <v>814</v>
      </c>
    </row>
    <row r="397" customFormat="false" ht="15" hidden="false" customHeight="false" outlineLevel="0" collapsed="false">
      <c r="D397" s="481" t="str">
        <f aca="false">IF($B$2,G397,H397)</f>
        <v>4º GRUPO F</v>
      </c>
      <c r="E397" s="492" t="s">
        <v>1000</v>
      </c>
      <c r="F397" s="492"/>
      <c r="G397" s="492" t="s">
        <v>816</v>
      </c>
      <c r="H397" s="492" t="s">
        <v>817</v>
      </c>
    </row>
    <row r="398" customFormat="false" ht="15" hidden="false" customHeight="false" outlineLevel="0" collapsed="false">
      <c r="D398" s="481" t="str">
        <f aca="false">IF($B$2,G398,H398)</f>
        <v>1º GRUPO G</v>
      </c>
      <c r="E398" s="492" t="s">
        <v>1000</v>
      </c>
      <c r="F398" s="492"/>
      <c r="G398" s="492" t="s">
        <v>818</v>
      </c>
      <c r="H398" s="492" t="s">
        <v>819</v>
      </c>
    </row>
    <row r="399" customFormat="false" ht="15" hidden="false" customHeight="false" outlineLevel="0" collapsed="false">
      <c r="D399" s="481" t="str">
        <f aca="false">IF($B$2,G399,H399)</f>
        <v>2º GRUPO G</v>
      </c>
      <c r="E399" s="492" t="s">
        <v>1000</v>
      </c>
      <c r="F399" s="492"/>
      <c r="G399" s="492" t="s">
        <v>820</v>
      </c>
      <c r="H399" s="492" t="s">
        <v>821</v>
      </c>
    </row>
    <row r="400" customFormat="false" ht="15" hidden="false" customHeight="false" outlineLevel="0" collapsed="false">
      <c r="D400" s="481" t="str">
        <f aca="false">IF($B$2,G400,H400)</f>
        <v>3º GRUPO G</v>
      </c>
      <c r="E400" s="492" t="s">
        <v>1000</v>
      </c>
      <c r="F400" s="492"/>
      <c r="G400" s="492" t="s">
        <v>822</v>
      </c>
      <c r="H400" s="492" t="s">
        <v>823</v>
      </c>
    </row>
    <row r="401" customFormat="false" ht="15" hidden="false" customHeight="false" outlineLevel="0" collapsed="false">
      <c r="D401" s="481" t="str">
        <f aca="false">IF($B$2,G401,H401)</f>
        <v>4º GRUPO G</v>
      </c>
      <c r="E401" s="492" t="s">
        <v>1000</v>
      </c>
      <c r="F401" s="492"/>
      <c r="G401" s="492" t="s">
        <v>824</v>
      </c>
      <c r="H401" s="492" t="s">
        <v>825</v>
      </c>
    </row>
    <row r="402" customFormat="false" ht="15" hidden="false" customHeight="false" outlineLevel="0" collapsed="false">
      <c r="D402" s="481" t="str">
        <f aca="false">IF($B$2,G402,H402)</f>
        <v>1º GRUPO H</v>
      </c>
      <c r="E402" s="492" t="s">
        <v>1000</v>
      </c>
      <c r="F402" s="492"/>
      <c r="G402" s="492" t="s">
        <v>826</v>
      </c>
      <c r="H402" s="492" t="s">
        <v>827</v>
      </c>
    </row>
    <row r="403" customFormat="false" ht="15" hidden="false" customHeight="false" outlineLevel="0" collapsed="false">
      <c r="D403" s="481" t="str">
        <f aca="false">IF($B$2,G403,H403)</f>
        <v>2º GRUPO H</v>
      </c>
      <c r="E403" s="492" t="s">
        <v>1000</v>
      </c>
      <c r="G403" s="492" t="s">
        <v>828</v>
      </c>
      <c r="H403" s="492" t="s">
        <v>829</v>
      </c>
    </row>
    <row r="404" customFormat="false" ht="15" hidden="false" customHeight="false" outlineLevel="0" collapsed="false">
      <c r="D404" s="481" t="str">
        <f aca="false">IF($B$2,G404,H404)</f>
        <v>3º GRUPO H</v>
      </c>
      <c r="E404" s="492" t="s">
        <v>1000</v>
      </c>
      <c r="G404" s="492" t="s">
        <v>830</v>
      </c>
      <c r="H404" s="492" t="s">
        <v>831</v>
      </c>
    </row>
    <row r="405" customFormat="false" ht="15" hidden="false" customHeight="false" outlineLevel="0" collapsed="false">
      <c r="D405" s="481" t="str">
        <f aca="false">IF($B$2,G405,H405)</f>
        <v>4º GRUPO H</v>
      </c>
      <c r="E405" s="492" t="s">
        <v>1000</v>
      </c>
      <c r="G405" s="492" t="s">
        <v>832</v>
      </c>
      <c r="H405" s="492" t="s">
        <v>833</v>
      </c>
    </row>
    <row r="406" customFormat="false" ht="15" hidden="false" customHeight="false" outlineLevel="0" collapsed="false">
      <c r="D406" s="481" t="str">
        <f aca="false">IF($B$2,G406,H406)</f>
        <v>1º GRUPO I</v>
      </c>
      <c r="E406" s="492" t="s">
        <v>1000</v>
      </c>
      <c r="G406" s="492" t="s">
        <v>834</v>
      </c>
      <c r="H406" s="492" t="s">
        <v>835</v>
      </c>
    </row>
    <row r="407" customFormat="false" ht="15" hidden="false" customHeight="false" outlineLevel="0" collapsed="false">
      <c r="D407" s="481" t="str">
        <f aca="false">IF($B$2,G407,H407)</f>
        <v>2º GRUPO I</v>
      </c>
      <c r="E407" s="492" t="s">
        <v>1000</v>
      </c>
      <c r="G407" s="492" t="s">
        <v>836</v>
      </c>
      <c r="H407" s="492" t="s">
        <v>837</v>
      </c>
    </row>
    <row r="408" customFormat="false" ht="15" hidden="false" customHeight="false" outlineLevel="0" collapsed="false">
      <c r="D408" s="481" t="str">
        <f aca="false">IF($B$2,G408,H408)</f>
        <v>3º GRUPO I</v>
      </c>
      <c r="E408" s="492" t="s">
        <v>1000</v>
      </c>
      <c r="G408" s="492" t="s">
        <v>838</v>
      </c>
      <c r="H408" s="492" t="s">
        <v>839</v>
      </c>
    </row>
    <row r="409" customFormat="false" ht="15" hidden="false" customHeight="false" outlineLevel="0" collapsed="false">
      <c r="D409" s="481" t="str">
        <f aca="false">IF($B$2,G409,H409)</f>
        <v>4º GRUPO I</v>
      </c>
      <c r="E409" s="492" t="s">
        <v>1000</v>
      </c>
      <c r="G409" s="492" t="s">
        <v>840</v>
      </c>
      <c r="H409" s="492" t="s">
        <v>841</v>
      </c>
    </row>
    <row r="410" customFormat="false" ht="15" hidden="false" customHeight="false" outlineLevel="0" collapsed="false">
      <c r="D410" s="481" t="str">
        <f aca="false">IF($B$2,G410,H410)</f>
        <v>1º GRUPO J</v>
      </c>
      <c r="E410" s="492" t="s">
        <v>1000</v>
      </c>
      <c r="G410" s="492" t="s">
        <v>842</v>
      </c>
      <c r="H410" s="492" t="s">
        <v>843</v>
      </c>
    </row>
    <row r="411" customFormat="false" ht="15" hidden="false" customHeight="false" outlineLevel="0" collapsed="false">
      <c r="D411" s="481" t="str">
        <f aca="false">IF($B$2,G411,H411)</f>
        <v>2º GRUPO J</v>
      </c>
      <c r="E411" s="492" t="s">
        <v>1000</v>
      </c>
      <c r="G411" s="492" t="s">
        <v>844</v>
      </c>
      <c r="H411" s="492" t="s">
        <v>845</v>
      </c>
    </row>
    <row r="412" customFormat="false" ht="15" hidden="false" customHeight="false" outlineLevel="0" collapsed="false">
      <c r="D412" s="481" t="str">
        <f aca="false">IF($B$2,G412,H412)</f>
        <v>3º GRUPO J</v>
      </c>
      <c r="E412" s="492" t="s">
        <v>1000</v>
      </c>
      <c r="G412" s="492" t="s">
        <v>846</v>
      </c>
      <c r="H412" s="492" t="s">
        <v>847</v>
      </c>
    </row>
    <row r="413" customFormat="false" ht="15" hidden="false" customHeight="false" outlineLevel="0" collapsed="false">
      <c r="D413" s="481" t="str">
        <f aca="false">IF($B$2,G413,H413)</f>
        <v>4º GRUPO J</v>
      </c>
      <c r="E413" s="492" t="s">
        <v>1000</v>
      </c>
      <c r="G413" s="492" t="s">
        <v>848</v>
      </c>
      <c r="H413" s="492" t="s">
        <v>849</v>
      </c>
    </row>
    <row r="414" customFormat="false" ht="15" hidden="false" customHeight="false" outlineLevel="0" collapsed="false">
      <c r="D414" s="481" t="str">
        <f aca="false">IF($B$2,G414,H414)</f>
        <v>1º GRUPO K</v>
      </c>
      <c r="E414" s="492" t="s">
        <v>1000</v>
      </c>
      <c r="G414" s="492" t="s">
        <v>850</v>
      </c>
      <c r="H414" s="492" t="s">
        <v>851</v>
      </c>
    </row>
    <row r="415" customFormat="false" ht="15" hidden="false" customHeight="false" outlineLevel="0" collapsed="false">
      <c r="D415" s="481" t="str">
        <f aca="false">IF($B$2,G415,H415)</f>
        <v>2º GRUPO K</v>
      </c>
      <c r="E415" s="492" t="s">
        <v>1000</v>
      </c>
      <c r="G415" s="492" t="s">
        <v>852</v>
      </c>
      <c r="H415" s="492" t="s">
        <v>853</v>
      </c>
    </row>
    <row r="416" customFormat="false" ht="15" hidden="false" customHeight="false" outlineLevel="0" collapsed="false">
      <c r="D416" s="481" t="str">
        <f aca="false">IF($B$2,G416,H416)</f>
        <v>3º GRUPO K</v>
      </c>
      <c r="E416" s="492" t="s">
        <v>1000</v>
      </c>
      <c r="G416" s="492" t="s">
        <v>854</v>
      </c>
      <c r="H416" s="492" t="s">
        <v>855</v>
      </c>
    </row>
    <row r="417" customFormat="false" ht="15" hidden="false" customHeight="false" outlineLevel="0" collapsed="false">
      <c r="D417" s="481" t="str">
        <f aca="false">IF($B$2,G417,H417)</f>
        <v>4º GRUPO K</v>
      </c>
      <c r="E417" s="492" t="s">
        <v>1000</v>
      </c>
      <c r="G417" s="492" t="s">
        <v>856</v>
      </c>
      <c r="H417" s="492" t="s">
        <v>857</v>
      </c>
    </row>
    <row r="418" customFormat="false" ht="15" hidden="false" customHeight="false" outlineLevel="0" collapsed="false">
      <c r="D418" s="481" t="str">
        <f aca="false">IF($B$2,G418,H418)</f>
        <v>1º GRUPO L</v>
      </c>
      <c r="E418" s="492" t="s">
        <v>1000</v>
      </c>
      <c r="G418" s="492" t="s">
        <v>858</v>
      </c>
      <c r="H418" s="492" t="s">
        <v>859</v>
      </c>
    </row>
    <row r="419" customFormat="false" ht="15" hidden="false" customHeight="false" outlineLevel="0" collapsed="false">
      <c r="D419" s="481" t="str">
        <f aca="false">IF($B$2,G419,H419)</f>
        <v>2º GRUPO L</v>
      </c>
      <c r="E419" s="492" t="s">
        <v>1000</v>
      </c>
      <c r="G419" s="492" t="s">
        <v>860</v>
      </c>
      <c r="H419" s="492" t="s">
        <v>861</v>
      </c>
    </row>
    <row r="420" customFormat="false" ht="15" hidden="false" customHeight="false" outlineLevel="0" collapsed="false">
      <c r="D420" s="481" t="str">
        <f aca="false">IF($B$2,G420,H420)</f>
        <v>3º GRUPO L</v>
      </c>
      <c r="E420" s="492" t="s">
        <v>1000</v>
      </c>
      <c r="G420" s="492" t="s">
        <v>862</v>
      </c>
      <c r="H420" s="492" t="s">
        <v>863</v>
      </c>
    </row>
    <row r="421" customFormat="false" ht="15" hidden="false" customHeight="false" outlineLevel="0" collapsed="false">
      <c r="D421" s="481" t="str">
        <f aca="false">IF($B$2,G421,H421)</f>
        <v>4º GRUPO L</v>
      </c>
      <c r="E421" s="492" t="s">
        <v>1000</v>
      </c>
      <c r="G421" s="492" t="s">
        <v>864</v>
      </c>
      <c r="H421" s="492" t="s">
        <v>865</v>
      </c>
    </row>
    <row r="422" customFormat="false" ht="15" hidden="false" customHeight="false" outlineLevel="0" collapsed="false">
      <c r="D422" s="481" t="str">
        <f aca="false">IF($B$2,G422,H422)</f>
        <v>Dieciseisavofinalista</v>
      </c>
      <c r="E422" s="492" t="s">
        <v>1000</v>
      </c>
      <c r="G422" s="492" t="s">
        <v>867</v>
      </c>
      <c r="H422" s="492" t="s">
        <v>868</v>
      </c>
    </row>
    <row r="423" customFormat="false" ht="15" hidden="false" customHeight="false" outlineLevel="0" collapsed="false">
      <c r="D423" s="481" t="str">
        <f aca="false">IF($B$2,G423,H423)</f>
        <v>Octavofinalista</v>
      </c>
      <c r="E423" s="492" t="s">
        <v>1000</v>
      </c>
      <c r="G423" s="492" t="s">
        <v>869</v>
      </c>
      <c r="H423" s="492" t="s">
        <v>870</v>
      </c>
    </row>
    <row r="424" customFormat="false" ht="15" hidden="false" customHeight="false" outlineLevel="0" collapsed="false">
      <c r="D424" s="481" t="str">
        <f aca="false">IF($B$2,G424,H424)</f>
        <v>Cuartofinalista</v>
      </c>
      <c r="E424" s="492" t="s">
        <v>1000</v>
      </c>
      <c r="G424" s="492" t="s">
        <v>872</v>
      </c>
      <c r="H424" s="492" t="s">
        <v>873</v>
      </c>
    </row>
    <row r="425" customFormat="false" ht="15" hidden="false" customHeight="false" outlineLevel="0" collapsed="false">
      <c r="D425" s="481" t="str">
        <f aca="false">IF($B$2,G425,H425)</f>
        <v>Semifinalista</v>
      </c>
      <c r="E425" s="492" t="s">
        <v>1000</v>
      </c>
      <c r="G425" s="492" t="s">
        <v>875</v>
      </c>
      <c r="H425" s="492" t="s">
        <v>876</v>
      </c>
    </row>
    <row r="426" customFormat="false" ht="15" hidden="false" customHeight="false" outlineLevel="0" collapsed="false">
      <c r="D426" s="481" t="str">
        <f aca="false">IF($B$2,G426,H426)</f>
        <v>3º y 4º puesto</v>
      </c>
      <c r="E426" s="492" t="s">
        <v>1000</v>
      </c>
      <c r="G426" s="492" t="s">
        <v>484</v>
      </c>
      <c r="H426" s="492" t="s">
        <v>485</v>
      </c>
    </row>
    <row r="427" customFormat="false" ht="15" hidden="false" customHeight="false" outlineLevel="0" collapsed="false">
      <c r="D427" s="481" t="str">
        <f aca="false">IF($B$2,G427,H427)</f>
        <v>Finalista</v>
      </c>
      <c r="E427" s="492" t="s">
        <v>1000</v>
      </c>
      <c r="G427" s="492" t="s">
        <v>878</v>
      </c>
      <c r="H427" s="492" t="s">
        <v>879</v>
      </c>
    </row>
    <row r="428" customFormat="false" ht="15" hidden="false" customHeight="false" outlineLevel="0" collapsed="false">
      <c r="D428" s="481" t="str">
        <f aca="false">IF($B$2,G428,H428)</f>
        <v>J1</v>
      </c>
      <c r="E428" s="492" t="s">
        <v>1000</v>
      </c>
      <c r="G428" s="492" t="s">
        <v>292</v>
      </c>
      <c r="H428" s="492" t="s">
        <v>564</v>
      </c>
    </row>
    <row r="429" customFormat="false" ht="15" hidden="false" customHeight="false" outlineLevel="0" collapsed="false">
      <c r="D429" s="481" t="str">
        <f aca="false">IF($B$2,G429,H429)</f>
        <v>J2</v>
      </c>
      <c r="E429" s="492" t="s">
        <v>1000</v>
      </c>
      <c r="G429" s="492" t="s">
        <v>308</v>
      </c>
      <c r="H429" s="492" t="s">
        <v>565</v>
      </c>
    </row>
    <row r="430" customFormat="false" ht="15" hidden="false" customHeight="false" outlineLevel="0" collapsed="false">
      <c r="D430" s="481" t="str">
        <f aca="false">IF($B$2,G430,H430)</f>
        <v>J3</v>
      </c>
      <c r="E430" s="492" t="s">
        <v>1000</v>
      </c>
      <c r="G430" s="492" t="s">
        <v>327</v>
      </c>
      <c r="H430" s="492" t="s">
        <v>566</v>
      </c>
    </row>
    <row r="431" customFormat="false" ht="15" hidden="false" customHeight="false" outlineLevel="0" collapsed="false">
      <c r="D431" s="481" t="str">
        <f aca="false">IF($B$2,G431,H431)</f>
        <v>Sistema de puntuación</v>
      </c>
      <c r="E431" s="492" t="s">
        <v>1000</v>
      </c>
      <c r="G431" s="492" t="s">
        <v>1199</v>
      </c>
      <c r="H431" s="492" t="s">
        <v>1200</v>
      </c>
    </row>
    <row r="432" customFormat="false" ht="15" hidden="false" customHeight="false" outlineLevel="0" collapsed="false">
      <c r="D432" s="481" t="n">
        <f aca="false">IF($B$2,G432,H432)</f>
        <v>0</v>
      </c>
      <c r="E432" s="492" t="s">
        <v>1000</v>
      </c>
      <c r="G432" s="492"/>
      <c r="H432" s="492"/>
    </row>
    <row r="433" customFormat="false" ht="15" hidden="false" customHeight="false" outlineLevel="0" collapsed="false">
      <c r="D433" s="481" t="str">
        <f aca="false">IF($B$2,G433,H433)</f>
        <v>PREDICTOR - Campeón</v>
      </c>
      <c r="E433" s="492" t="s">
        <v>1000</v>
      </c>
      <c r="G433" s="492" t="s">
        <v>1201</v>
      </c>
      <c r="H433" s="492" t="s">
        <v>1202</v>
      </c>
    </row>
    <row r="434" customFormat="false" ht="15" hidden="false" customHeight="false" outlineLevel="0" collapsed="false">
      <c r="D434" s="481" t="str">
        <f aca="false">IF($B$2,G434,H434)</f>
        <v>PREDICTOR - Subcampeón</v>
      </c>
      <c r="E434" s="492" t="s">
        <v>1000</v>
      </c>
      <c r="G434" s="492" t="s">
        <v>1203</v>
      </c>
      <c r="H434" s="492" t="s">
        <v>1204</v>
      </c>
    </row>
    <row r="435" customFormat="false" ht="15" hidden="false" customHeight="false" outlineLevel="0" collapsed="false">
      <c r="D435" s="481" t="str">
        <f aca="false">IF($B$2,G435,H435)</f>
        <v>PREDICTOR- 3º puesto</v>
      </c>
      <c r="E435" s="492" t="s">
        <v>1000</v>
      </c>
      <c r="G435" s="492" t="s">
        <v>1205</v>
      </c>
      <c r="H435" s="492" t="s">
        <v>1206</v>
      </c>
    </row>
    <row r="436" customFormat="false" ht="15" hidden="false" customHeight="false" outlineLevel="0" collapsed="false">
      <c r="D436" s="481" t="str">
        <f aca="false">IF($B$2,G436,H436)</f>
        <v>PREDICTOR - Semifinales</v>
      </c>
      <c r="E436" s="492" t="s">
        <v>1000</v>
      </c>
      <c r="G436" s="492" t="s">
        <v>1207</v>
      </c>
      <c r="H436" s="492" t="s">
        <v>1208</v>
      </c>
    </row>
    <row r="437" customFormat="false" ht="15" hidden="false" customHeight="false" outlineLevel="0" collapsed="false">
      <c r="D437" s="481" t="str">
        <f aca="false">IF($B$2,G437,H437)</f>
        <v>PREDICTOR - Cuartos de final</v>
      </c>
      <c r="E437" s="492" t="s">
        <v>1000</v>
      </c>
      <c r="G437" s="492" t="s">
        <v>1209</v>
      </c>
      <c r="H437" s="492" t="s">
        <v>1210</v>
      </c>
    </row>
    <row r="438" customFormat="false" ht="15" hidden="false" customHeight="false" outlineLevel="0" collapsed="false">
      <c r="D438" s="481" t="str">
        <f aca="false">IF($B$2,G438,H438)</f>
        <v>PREDICTOR - Octavos de final</v>
      </c>
      <c r="E438" s="492" t="s">
        <v>1000</v>
      </c>
      <c r="G438" s="492" t="s">
        <v>1211</v>
      </c>
      <c r="H438" s="492" t="s">
        <v>1212</v>
      </c>
    </row>
    <row r="439" customFormat="false" ht="15" hidden="false" customHeight="false" outlineLevel="0" collapsed="false">
      <c r="D439" s="481" t="str">
        <f aca="false">IF($B$2,G439,H439)</f>
        <v>PREDICTOR - Dieciseisavos de final</v>
      </c>
      <c r="E439" s="492" t="s">
        <v>1000</v>
      </c>
      <c r="G439" s="492" t="s">
        <v>1213</v>
      </c>
      <c r="H439" s="492" t="s">
        <v>1214</v>
      </c>
    </row>
    <row r="440" customFormat="false" ht="15" hidden="false" customHeight="false" outlineLevel="0" collapsed="false">
      <c r="D440" s="481" t="str">
        <f aca="false">IF($B$2,G440,H440)</f>
        <v>PREDICTOR- Fase de Liga</v>
      </c>
      <c r="E440" s="492" t="s">
        <v>1000</v>
      </c>
      <c r="G440" s="492" t="s">
        <v>1215</v>
      </c>
      <c r="H440" s="492" t="s">
        <v>1216</v>
      </c>
    </row>
    <row r="441" customFormat="false" ht="15" hidden="false" customHeight="false" outlineLevel="0" collapsed="false">
      <c r="D441" s="481" t="str">
        <f aca="false">IF($B$2,G441,H441)</f>
        <v>% Ajuste por desvío en Diferencia/Distancia de goles</v>
      </c>
      <c r="E441" s="492" t="s">
        <v>1000</v>
      </c>
      <c r="G441" s="492" t="s">
        <v>1217</v>
      </c>
      <c r="H441" s="492" t="s">
        <v>1218</v>
      </c>
    </row>
    <row r="442" customFormat="false" ht="15" hidden="false" customHeight="false" outlineLevel="0" collapsed="false">
      <c r="D442" s="481" t="str">
        <f aca="false">IF($B$2,G442,H442)</f>
        <v>None</v>
      </c>
      <c r="E442" s="492" t="s">
        <v>1103</v>
      </c>
      <c r="G442" s="492" t="s">
        <v>309</v>
      </c>
      <c r="H442" s="481" t="s">
        <v>309</v>
      </c>
    </row>
    <row r="443" customFormat="false" ht="15" hidden="false" customHeight="false" outlineLevel="0" collapsed="false">
      <c r="D443" s="481" t="str">
        <f aca="false">IF($B$2,G443,H443)</f>
        <v>**¿Qué es esto y cómo funciona?</v>
      </c>
      <c r="E443" s="492" t="s">
        <v>1000</v>
      </c>
      <c r="G443" s="492" t="s">
        <v>1219</v>
      </c>
      <c r="H443" s="492" t="s">
        <v>1220</v>
      </c>
    </row>
    <row r="444" customFormat="false" ht="23.85" hidden="false" customHeight="false" outlineLevel="0" collapsed="false">
      <c r="D444" s="481" t="str">
        <f aca="false">IF($B$2,G444,H444)</f>
        <v>https://matejero.es/puntuaciones-excel-mundial-2026/#%C2%BFQue_es_y_como_funciona_el_ajuste_por_desvio_en_diferenciadistancia_de_goles</v>
      </c>
      <c r="E444" s="492" t="s">
        <v>1000</v>
      </c>
      <c r="G444" s="495" t="s">
        <v>1221</v>
      </c>
      <c r="H444" s="495" t="s">
        <v>1222</v>
      </c>
    </row>
    <row r="445" customFormat="false" ht="15" hidden="false" customHeight="false" outlineLevel="0" collapsed="false">
      <c r="D445" s="481" t="str">
        <f aca="false">IF($B$2,G445,H445)</f>
        <v>?</v>
      </c>
      <c r="E445" s="492" t="s">
        <v>1000</v>
      </c>
      <c r="G445" s="492" t="s">
        <v>1223</v>
      </c>
      <c r="H445" s="492" t="s">
        <v>1223</v>
      </c>
    </row>
    <row r="446" customFormat="false" ht="15" hidden="false" customHeight="false" outlineLevel="0" collapsed="false">
      <c r="D446" s="481" t="str">
        <f aca="false">IF($B$2,G446,H446)</f>
        <v>https://matejero.es/puntuaciones-excel-mundial-2026/#%C2%BFQue_es_un_BONUS</v>
      </c>
      <c r="E446" s="492" t="s">
        <v>1000</v>
      </c>
      <c r="G446" s="495" t="s">
        <v>1224</v>
      </c>
      <c r="H446" s="495" t="s">
        <v>1225</v>
      </c>
    </row>
    <row r="447" customFormat="false" ht="15" hidden="false" customHeight="false" outlineLevel="0" collapsed="false">
      <c r="E447" s="492"/>
      <c r="G447" s="494"/>
      <c r="H447" s="494"/>
    </row>
    <row r="448" customFormat="false" ht="15" hidden="false" customHeight="false" outlineLevel="0" collapsed="false">
      <c r="E448" s="492"/>
      <c r="G448" s="494"/>
      <c r="H448" s="494"/>
    </row>
    <row r="451" customFormat="false" ht="15" hidden="false" customHeight="false" outlineLevel="0" collapsed="false">
      <c r="D451" s="481" t="str">
        <f aca="false">IF($B$2,G451,H451)</f>
        <v>CLASIFICACIÓN MUNDIAL 2026</v>
      </c>
      <c r="E451" s="481" t="s">
        <v>1226</v>
      </c>
      <c r="F451" s="481" t="s">
        <v>1227</v>
      </c>
      <c r="G451" s="496" t="s">
        <v>1228</v>
      </c>
      <c r="H451" s="496" t="s">
        <v>1229</v>
      </c>
    </row>
    <row r="452" customFormat="false" ht="15" hidden="false" customHeight="false" outlineLevel="0" collapsed="false">
      <c r="D452" s="481" t="str">
        <f aca="false">IF($B$2,G452,H452)</f>
        <v>Pos</v>
      </c>
      <c r="E452" s="481" t="s">
        <v>1226</v>
      </c>
      <c r="F452" s="481" t="s">
        <v>314</v>
      </c>
      <c r="G452" s="496" t="s">
        <v>547</v>
      </c>
      <c r="H452" s="496" t="s">
        <v>547</v>
      </c>
    </row>
    <row r="453" customFormat="false" ht="15" hidden="false" customHeight="false" outlineLevel="0" collapsed="false">
      <c r="D453" s="481" t="str">
        <f aca="false">IF($B$2,G453,H453)</f>
        <v>Jugador</v>
      </c>
      <c r="E453" s="481" t="s">
        <v>1226</v>
      </c>
      <c r="F453" s="481" t="s">
        <v>315</v>
      </c>
      <c r="G453" s="496" t="s">
        <v>1230</v>
      </c>
      <c r="H453" s="496" t="s">
        <v>1231</v>
      </c>
    </row>
    <row r="454" customFormat="false" ht="15" hidden="false" customHeight="false" outlineLevel="0" collapsed="false">
      <c r="D454" s="481" t="str">
        <f aca="false">IF($B$2,G454,H454)</f>
        <v>Puntos Totales</v>
      </c>
      <c r="E454" s="481" t="s">
        <v>1226</v>
      </c>
      <c r="F454" s="481" t="s">
        <v>317</v>
      </c>
      <c r="G454" s="496" t="s">
        <v>1232</v>
      </c>
      <c r="H454" s="496" t="s">
        <v>1233</v>
      </c>
    </row>
    <row r="455" customFormat="false" ht="15" hidden="false" customHeight="false" outlineLevel="0" collapsed="false">
      <c r="D455" s="481" t="str">
        <f aca="false">IF($B$2,G455,H455)</f>
        <v>F. Grupos</v>
      </c>
      <c r="E455" s="481" t="s">
        <v>1226</v>
      </c>
      <c r="F455" s="481" t="s">
        <v>319</v>
      </c>
      <c r="G455" s="496" t="s">
        <v>1234</v>
      </c>
      <c r="H455" s="496" t="s">
        <v>1235</v>
      </c>
    </row>
    <row r="456" customFormat="false" ht="15" hidden="false" customHeight="false" outlineLevel="0" collapsed="false">
      <c r="D456" s="481" t="str">
        <f aca="false">IF($B$2,G456,H456)</f>
        <v>Pos. Grupos</v>
      </c>
      <c r="E456" s="481" t="s">
        <v>1226</v>
      </c>
      <c r="F456" s="481" t="s">
        <v>321</v>
      </c>
      <c r="G456" s="496" t="s">
        <v>1236</v>
      </c>
      <c r="H456" s="496" t="s">
        <v>1237</v>
      </c>
    </row>
    <row r="457" customFormat="false" ht="15" hidden="false" customHeight="false" outlineLevel="0" collapsed="false">
      <c r="D457" s="481" t="str">
        <f aca="false">IF($B$2,G457,H457)</f>
        <v>Equipos 1/16</v>
      </c>
      <c r="E457" s="481" t="s">
        <v>1226</v>
      </c>
      <c r="F457" s="481" t="s">
        <v>323</v>
      </c>
      <c r="G457" s="496" t="s">
        <v>1238</v>
      </c>
      <c r="H457" s="496" t="s">
        <v>1239</v>
      </c>
    </row>
    <row r="458" customFormat="false" ht="15" hidden="false" customHeight="false" outlineLevel="0" collapsed="false">
      <c r="D458" s="481" t="str">
        <f aca="false">IF($B$2,G458,H458)</f>
        <v>Partidos 1/16</v>
      </c>
      <c r="E458" s="481" t="s">
        <v>1226</v>
      </c>
      <c r="F458" s="481" t="s">
        <v>324</v>
      </c>
      <c r="G458" s="496" t="s">
        <v>1240</v>
      </c>
      <c r="H458" s="496" t="s">
        <v>1241</v>
      </c>
    </row>
    <row r="459" customFormat="false" ht="15" hidden="false" customHeight="false" outlineLevel="0" collapsed="false">
      <c r="D459" s="481" t="str">
        <f aca="false">IF($B$2,G459,H459)</f>
        <v>Equipos 1/8</v>
      </c>
      <c r="E459" s="481" t="s">
        <v>1226</v>
      </c>
      <c r="F459" s="481" t="s">
        <v>323</v>
      </c>
      <c r="G459" s="496" t="s">
        <v>1242</v>
      </c>
      <c r="H459" s="496" t="s">
        <v>1243</v>
      </c>
    </row>
    <row r="460" customFormat="false" ht="15" hidden="false" customHeight="false" outlineLevel="0" collapsed="false">
      <c r="D460" s="481" t="str">
        <f aca="false">IF($B$2,G460,H460)</f>
        <v>Partidos 1/8</v>
      </c>
      <c r="E460" s="481" t="s">
        <v>1226</v>
      </c>
      <c r="F460" s="481" t="s">
        <v>324</v>
      </c>
      <c r="G460" s="496" t="s">
        <v>1244</v>
      </c>
      <c r="H460" s="496" t="s">
        <v>1245</v>
      </c>
    </row>
    <row r="461" customFormat="false" ht="15" hidden="false" customHeight="false" outlineLevel="0" collapsed="false">
      <c r="D461" s="481" t="str">
        <f aca="false">IF($B$2,G461,H461)</f>
        <v>Equipos 1/4</v>
      </c>
      <c r="E461" s="481" t="s">
        <v>1226</v>
      </c>
      <c r="F461" s="481" t="s">
        <v>326</v>
      </c>
      <c r="G461" s="496" t="s">
        <v>1246</v>
      </c>
      <c r="H461" s="496" t="s">
        <v>1247</v>
      </c>
    </row>
    <row r="462" customFormat="false" ht="15" hidden="false" customHeight="false" outlineLevel="0" collapsed="false">
      <c r="D462" s="481" t="str">
        <f aca="false">IF($B$2,G462,H462)</f>
        <v>Partidos 1/4</v>
      </c>
      <c r="E462" s="481" t="s">
        <v>1226</v>
      </c>
      <c r="F462" s="481" t="s">
        <v>327</v>
      </c>
      <c r="G462" s="496" t="s">
        <v>1248</v>
      </c>
      <c r="H462" s="496" t="s">
        <v>1249</v>
      </c>
    </row>
    <row r="463" customFormat="false" ht="15" hidden="false" customHeight="false" outlineLevel="0" collapsed="false">
      <c r="D463" s="481" t="str">
        <f aca="false">IF($B$2,G463,H463)</f>
        <v>Equipos 1/2</v>
      </c>
      <c r="E463" s="481" t="s">
        <v>1226</v>
      </c>
      <c r="F463" s="481" t="s">
        <v>329</v>
      </c>
      <c r="G463" s="496" t="s">
        <v>1250</v>
      </c>
      <c r="H463" s="496" t="s">
        <v>1251</v>
      </c>
    </row>
    <row r="464" customFormat="false" ht="15" hidden="false" customHeight="false" outlineLevel="0" collapsed="false">
      <c r="D464" s="481" t="str">
        <f aca="false">IF($B$2,G464,H464)</f>
        <v>Partidos 1/2</v>
      </c>
      <c r="E464" s="481" t="s">
        <v>1226</v>
      </c>
      <c r="F464" s="481" t="s">
        <v>330</v>
      </c>
      <c r="G464" s="496" t="s">
        <v>1252</v>
      </c>
      <c r="H464" s="496" t="s">
        <v>1253</v>
      </c>
    </row>
    <row r="465" customFormat="false" ht="15" hidden="false" customHeight="false" outlineLevel="0" collapsed="false">
      <c r="D465" s="481" t="str">
        <f aca="false">IF($B$2,G465,H465)</f>
        <v>Equipos 3-4</v>
      </c>
      <c r="E465" s="481" t="s">
        <v>1226</v>
      </c>
      <c r="G465" s="496" t="s">
        <v>1254</v>
      </c>
      <c r="H465" s="496" t="s">
        <v>1255</v>
      </c>
    </row>
    <row r="466" customFormat="false" ht="15" hidden="false" customHeight="false" outlineLevel="0" collapsed="false">
      <c r="D466" s="481" t="str">
        <f aca="false">IF($B$2,G466,H466)</f>
        <v>Equipos Final</v>
      </c>
      <c r="E466" s="481" t="s">
        <v>1226</v>
      </c>
      <c r="F466" s="481" t="s">
        <v>1256</v>
      </c>
      <c r="G466" s="496" t="s">
        <v>1257</v>
      </c>
      <c r="H466" s="496" t="s">
        <v>1258</v>
      </c>
    </row>
    <row r="467" customFormat="false" ht="15" hidden="false" customHeight="false" outlineLevel="0" collapsed="false">
      <c r="D467" s="481" t="str">
        <f aca="false">IF($B$2,G467,H467)</f>
        <v>Partido 3-4</v>
      </c>
      <c r="E467" s="481" t="s">
        <v>1226</v>
      </c>
      <c r="G467" s="496" t="s">
        <v>1259</v>
      </c>
      <c r="H467" s="496" t="s">
        <v>1260</v>
      </c>
    </row>
    <row r="468" customFormat="false" ht="15" hidden="false" customHeight="false" outlineLevel="0" collapsed="false">
      <c r="D468" s="481" t="str">
        <f aca="false">IF($B$2,G468,H468)</f>
        <v>Partido Final</v>
      </c>
      <c r="E468" s="481" t="s">
        <v>1226</v>
      </c>
      <c r="F468" s="481" t="s">
        <v>461</v>
      </c>
      <c r="G468" s="496" t="s">
        <v>1143</v>
      </c>
      <c r="H468" s="496" t="s">
        <v>1261</v>
      </c>
    </row>
    <row r="469" customFormat="false" ht="15" hidden="false" customHeight="false" outlineLevel="0" collapsed="false">
      <c r="D469" s="481" t="str">
        <f aca="false">IF($B$2,G469,H469)</f>
        <v>Cuadro de Honor </v>
      </c>
      <c r="E469" s="481" t="s">
        <v>1226</v>
      </c>
      <c r="F469" s="481" t="s">
        <v>1262</v>
      </c>
      <c r="G469" s="496" t="s">
        <v>1263</v>
      </c>
      <c r="H469" s="496" t="s">
        <v>1264</v>
      </c>
    </row>
    <row r="470" customFormat="false" ht="15" hidden="false" customHeight="false" outlineLevel="0" collapsed="false">
      <c r="D470" s="481" t="str">
        <f aca="false">IF($B$2,G470,H470)</f>
        <v>Predictor </v>
      </c>
      <c r="E470" s="481" t="s">
        <v>1226</v>
      </c>
      <c r="F470" s="481" t="s">
        <v>1262</v>
      </c>
      <c r="G470" s="496" t="s">
        <v>1265</v>
      </c>
      <c r="H470" s="496" t="s">
        <v>1265</v>
      </c>
    </row>
    <row r="474" customFormat="false" ht="15" hidden="false" customHeight="false" outlineLevel="0" collapsed="false">
      <c r="D474" s="481" t="str">
        <f aca="false">IF($B$2,G474,H474)</f>
        <v>Selecciona día:</v>
      </c>
      <c r="E474" s="481" t="s">
        <v>1266</v>
      </c>
      <c r="F474" s="481" t="s">
        <v>280</v>
      </c>
      <c r="G474" s="481" t="s">
        <v>1267</v>
      </c>
      <c r="H474" s="481" t="s">
        <v>1268</v>
      </c>
    </row>
    <row r="475" customFormat="false" ht="15" hidden="false" customHeight="false" outlineLevel="0" collapsed="false">
      <c r="D475" s="481" t="str">
        <f aca="false">IF($B$2,G475,H475)</f>
        <v>Nombre</v>
      </c>
      <c r="E475" s="481" t="s">
        <v>1266</v>
      </c>
      <c r="F475" s="481" t="s">
        <v>315</v>
      </c>
      <c r="G475" s="481" t="s">
        <v>655</v>
      </c>
      <c r="H475" s="481" t="s">
        <v>408</v>
      </c>
    </row>
    <row r="478" customFormat="false" ht="15" hidden="false" customHeight="false" outlineLevel="0" collapsed="false">
      <c r="D478" s="481" t="str">
        <f aca="false">IF($B$2,G478,H478)</f>
        <v>Selecciona día:</v>
      </c>
      <c r="E478" s="481" t="s">
        <v>1269</v>
      </c>
      <c r="F478" s="481" t="s">
        <v>290</v>
      </c>
      <c r="G478" s="481" t="s">
        <v>1267</v>
      </c>
      <c r="H478" s="481" t="s">
        <v>1268</v>
      </c>
    </row>
    <row r="479" customFormat="false" ht="15" hidden="false" customHeight="false" outlineLevel="0" collapsed="false">
      <c r="D479" s="481" t="str">
        <f aca="false">IF($B$2,G479,H479)</f>
        <v>Pos</v>
      </c>
      <c r="E479" s="481" t="s">
        <v>1269</v>
      </c>
      <c r="F479" s="481" t="s">
        <v>319</v>
      </c>
      <c r="G479" s="481" t="s">
        <v>547</v>
      </c>
      <c r="H479" s="481" t="s">
        <v>547</v>
      </c>
    </row>
    <row r="480" customFormat="false" ht="15" hidden="false" customHeight="false" outlineLevel="0" collapsed="false">
      <c r="D480" s="481" t="str">
        <f aca="false">IF($B$2,G480,H480)</f>
        <v>Nombre</v>
      </c>
      <c r="E480" s="481" t="s">
        <v>1269</v>
      </c>
      <c r="F480" s="481" t="s">
        <v>321</v>
      </c>
      <c r="G480" s="481" t="s">
        <v>655</v>
      </c>
      <c r="H480" s="481" t="s">
        <v>408</v>
      </c>
    </row>
    <row r="481" customFormat="false" ht="15" hidden="false" customHeight="false" outlineLevel="0" collapsed="false">
      <c r="D481" s="481" t="str">
        <f aca="false">IF($B$2,G481,H481)</f>
        <v>Puntos Día / Eliminatoria</v>
      </c>
      <c r="E481" s="481" t="s">
        <v>1269</v>
      </c>
      <c r="F481" s="481" t="s">
        <v>323</v>
      </c>
      <c r="G481" s="481" t="s">
        <v>1270</v>
      </c>
      <c r="H481" s="481" t="s">
        <v>1271</v>
      </c>
    </row>
    <row r="484" customFormat="false" ht="15" hidden="false" customHeight="false" outlineLevel="0" collapsed="false">
      <c r="D484" s="481" t="str">
        <f aca="false">IF($B$2,G484,H484)</f>
        <v>Puntos en juego </v>
      </c>
      <c r="E484" s="481" t="s">
        <v>1272</v>
      </c>
      <c r="G484" s="481" t="s">
        <v>1273</v>
      </c>
      <c r="H484" s="474" t="s">
        <v>1274</v>
      </c>
    </row>
    <row r="485" customFormat="false" ht="15" hidden="false" customHeight="false" outlineLevel="0" collapsed="false">
      <c r="D485" s="481" t="str">
        <f aca="false">IF($B$2,G485,H485)</f>
        <v>Máximo de puntos hasta </v>
      </c>
      <c r="E485" s="481" t="s">
        <v>1272</v>
      </c>
      <c r="G485" s="481" t="s">
        <v>1275</v>
      </c>
      <c r="H485" s="474" t="s">
        <v>1276</v>
      </c>
    </row>
    <row r="486" customFormat="false" ht="15" hidden="false" customHeight="false" outlineLevel="0" collapsed="false">
      <c r="D486" s="481" t="str">
        <f aca="false">IF($B$2,G486,H486)</f>
        <v>Máximo de puntos incluido </v>
      </c>
      <c r="E486" s="481" t="s">
        <v>1272</v>
      </c>
      <c r="G486" s="481" t="s">
        <v>1277</v>
      </c>
      <c r="H486" s="474" t="s">
        <v>1278</v>
      </c>
    </row>
    <row r="487" customFormat="false" ht="15" hidden="false" customHeight="false" outlineLevel="0" collapsed="false">
      <c r="D487" s="481" t="str">
        <f aca="false">IF($B$2,G487,H487)</f>
        <v>Quedan por repartir: </v>
      </c>
      <c r="E487" s="481" t="s">
        <v>1272</v>
      </c>
      <c r="G487" s="481" t="s">
        <v>1279</v>
      </c>
      <c r="H487" s="474" t="s">
        <v>1280</v>
      </c>
    </row>
    <row r="488" customFormat="false" ht="15" hidden="false" customHeight="false" outlineLevel="0" collapsed="false">
      <c r="D488" s="481" t="str">
        <f aca="false">IF($B$2,G488,H488)</f>
        <v>Puntos máximos totales a repartir hoy (Global):</v>
      </c>
      <c r="E488" s="481" t="s">
        <v>1272</v>
      </c>
      <c r="G488" s="481" t="s">
        <v>1281</v>
      </c>
      <c r="H488" s="474" t="s">
        <v>1282</v>
      </c>
    </row>
    <row r="489" customFormat="false" ht="15" hidden="false" customHeight="false" outlineLevel="0" collapsed="false">
      <c r="D489" s="481" t="str">
        <f aca="false">IF($B$2,G489,H489)</f>
        <v>Puntos repartidos hoy (Global)</v>
      </c>
      <c r="E489" s="481" t="s">
        <v>1272</v>
      </c>
      <c r="G489" s="481" t="s">
        <v>1283</v>
      </c>
      <c r="H489" s="474" t="s">
        <v>1284</v>
      </c>
    </row>
    <row r="490" customFormat="false" ht="15" hidden="false" customHeight="false" outlineLevel="0" collapsed="false">
      <c r="D490" s="481" t="str">
        <f aca="false">IF($B$2,G490,H490)</f>
        <v>¿Cúantos han acertado el máximo de puntos </v>
      </c>
      <c r="E490" s="481" t="s">
        <v>1272</v>
      </c>
      <c r="G490" s="481" t="s">
        <v>1285</v>
      </c>
      <c r="H490" s="474" t="s">
        <v>1286</v>
      </c>
    </row>
    <row r="491" customFormat="false" ht="15" hidden="false" customHeight="false" outlineLevel="0" collapsed="false">
      <c r="D491" s="481" t="str">
        <f aca="false">IF($B$2,G491,H491)</f>
        <v>¿Cúantos se han llevado algún punto </v>
      </c>
      <c r="E491" s="481" t="s">
        <v>1272</v>
      </c>
      <c r="G491" s="481" t="s">
        <v>1287</v>
      </c>
      <c r="H491" s="474" t="s">
        <v>1288</v>
      </c>
    </row>
    <row r="492" customFormat="false" ht="15" hidden="false" customHeight="false" outlineLevel="0" collapsed="false">
      <c r="D492" s="481" t="str">
        <f aca="false">IF($B$2,G492,H492)</f>
        <v>¿Cúantos no han acertado nada </v>
      </c>
      <c r="E492" s="481" t="s">
        <v>1272</v>
      </c>
      <c r="G492" s="481" t="s">
        <v>1289</v>
      </c>
      <c r="H492" s="474" t="s">
        <v>1290</v>
      </c>
    </row>
    <row r="493" customFormat="false" ht="15" hidden="false" customHeight="false" outlineLevel="0" collapsed="false">
      <c r="D493" s="481" t="str">
        <f aca="false">IF($B$2,G493,H493)</f>
        <v>Media de puntos sumados </v>
      </c>
      <c r="E493" s="481" t="s">
        <v>1272</v>
      </c>
      <c r="G493" s="481" t="s">
        <v>1291</v>
      </c>
      <c r="H493" s="474" t="s">
        <v>1292</v>
      </c>
    </row>
    <row r="494" customFormat="false" ht="35.05" hidden="false" customHeight="false" outlineLevel="0" collapsed="false">
      <c r="D494" s="481" t="str">
        <f aca="false">IF($B$2,G494,H494)</f>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481" t="s">
        <v>1272</v>
      </c>
      <c r="G494" s="481" t="s">
        <v>1293</v>
      </c>
      <c r="H494" s="474" t="s">
        <v>1294</v>
      </c>
    </row>
    <row r="495" customFormat="false" ht="23.85" hidden="false" customHeight="false" outlineLevel="0" collapsed="false">
      <c r="D495" s="481" t="str">
        <f aca="false">IF($B$2,G495,H495)</f>
        <v>Para que calcule bien las estadísticas, en la hoja ADMIN selecciona el nº de participantes que sois exactamente, si no algunas estádísticas pueden ser incorrectas</v>
      </c>
      <c r="E495" s="481" t="s">
        <v>1272</v>
      </c>
      <c r="G495" s="481" t="s">
        <v>1295</v>
      </c>
      <c r="H495" s="474" t="s">
        <v>1296</v>
      </c>
    </row>
    <row r="496" customFormat="false" ht="15" hidden="false" customHeight="false" outlineLevel="0" collapsed="false">
      <c r="D496" s="481" t="str">
        <f aca="false">IF($B$2,G496,H496)</f>
        <v>Dia seleccionado en "Daily Prediction"</v>
      </c>
      <c r="E496" s="481" t="s">
        <v>1272</v>
      </c>
      <c r="G496" s="481" t="s">
        <v>1297</v>
      </c>
      <c r="H496" s="474" t="s">
        <v>1298</v>
      </c>
    </row>
    <row r="497" customFormat="false" ht="15" hidden="false" customHeight="false" outlineLevel="0" collapsed="false">
      <c r="D497" s="481" t="str">
        <f aca="false">IF($B$2,G497,H497)</f>
        <v>Puntos</v>
      </c>
      <c r="E497" s="481" t="s">
        <v>1272</v>
      </c>
      <c r="G497" s="481" t="s">
        <v>1011</v>
      </c>
      <c r="H497" s="474" t="s">
        <v>1012</v>
      </c>
    </row>
    <row r="498" customFormat="false" ht="15" hidden="false" customHeight="false" outlineLevel="0" collapsed="false">
      <c r="D498" s="481" t="str">
        <f aca="false">IF($B$2,G498,H498)</f>
        <v>Resultados más pronósticados</v>
      </c>
      <c r="E498" s="481" t="s">
        <v>1272</v>
      </c>
      <c r="G498" s="481" t="s">
        <v>1299</v>
      </c>
      <c r="H498" s="474" t="s">
        <v>1300</v>
      </c>
    </row>
    <row r="499" customFormat="false" ht="15" hidden="false" customHeight="false" outlineLevel="0" collapsed="false">
      <c r="D499" s="481" t="str">
        <f aca="false">IF($B$2,G499,H499)</f>
        <v>Resultado</v>
      </c>
      <c r="E499" s="481" t="s">
        <v>1272</v>
      </c>
      <c r="G499" s="481" t="s">
        <v>1301</v>
      </c>
      <c r="H499" s="474" t="s">
        <v>1302</v>
      </c>
    </row>
    <row r="500" customFormat="false" ht="15" hidden="false" customHeight="false" outlineLevel="0" collapsed="false">
      <c r="D500" s="481" t="str">
        <f aca="false">IF($B$2,G500,H500)</f>
        <v>Nº de veces</v>
      </c>
      <c r="E500" s="481" t="s">
        <v>1272</v>
      </c>
      <c r="G500" s="481" t="s">
        <v>1303</v>
      </c>
      <c r="H500" s="474" t="s">
        <v>1304</v>
      </c>
    </row>
    <row r="501" customFormat="false" ht="15" hidden="false" customHeight="false" outlineLevel="0" collapsed="false">
      <c r="D501" s="481" t="str">
        <f aca="false">IF($B$2,G501,H501)</f>
        <v>Selecciona un partido de hoy:↗</v>
      </c>
      <c r="E501" s="481" t="s">
        <v>1272</v>
      </c>
      <c r="G501" s="481" t="s">
        <v>1305</v>
      </c>
      <c r="H501" s="474" t="s">
        <v>1306</v>
      </c>
    </row>
    <row r="502" customFormat="false" ht="15" hidden="false" customHeight="false" outlineLevel="0" collapsed="false">
      <c r="D502" s="481" t="str">
        <f aca="false">IF($B$2,G502,H502)</f>
        <v>(No cuentan los resultados no predichos)*</v>
      </c>
      <c r="E502" s="481" t="s">
        <v>1272</v>
      </c>
      <c r="G502" s="481" t="s">
        <v>1307</v>
      </c>
      <c r="H502" s="474" t="s">
        <v>1308</v>
      </c>
    </row>
    <row r="503" customFormat="false" ht="23.85" hidden="false" customHeight="false" outlineLevel="0" collapsed="false">
      <c r="D503" s="481" t="str">
        <f aca="false">IF($B$2,G503,H503)</f>
        <v>*Si alguno de los participantes no ha predicho este resultado, no se cuenta ni en la tabla ni en el gráfico</v>
      </c>
      <c r="E503" s="481" t="s">
        <v>1272</v>
      </c>
      <c r="G503" s="481" t="s">
        <v>1309</v>
      </c>
      <c r="H503" s="474" t="s">
        <v>1310</v>
      </c>
    </row>
    <row r="504" customFormat="false" ht="15" hidden="false" customHeight="false" outlineLevel="0" collapsed="false">
      <c r="D504" s="481" t="str">
        <f aca="false">IF($B$2,G504,H504)</f>
        <v>Este gráfico de abajo solo aparece en los partidos de la fase de grupos</v>
      </c>
      <c r="E504" s="481" t="s">
        <v>1272</v>
      </c>
      <c r="G504" s="481" t="s">
        <v>1311</v>
      </c>
      <c r="H504" s="481" t="s">
        <v>1312</v>
      </c>
    </row>
    <row r="505" customFormat="false" ht="15" hidden="false" customHeight="false" outlineLevel="0" collapsed="false">
      <c r="D505" s="481" t="str">
        <f aca="false">IF($B$2,G505,H505)</f>
        <v>Faltan</v>
      </c>
      <c r="E505" s="481" t="s">
        <v>1272</v>
      </c>
      <c r="G505" s="474" t="s">
        <v>1313</v>
      </c>
      <c r="H505" s="474" t="s">
        <v>1314</v>
      </c>
    </row>
    <row r="506" customFormat="false" ht="15" hidden="false" customHeight="false" outlineLevel="0" collapsed="false">
      <c r="D506" s="481" t="str">
        <f aca="false">IF($B$2,G506,H506)</f>
        <v>días para que empiece el Mundial 2026</v>
      </c>
      <c r="E506" s="481" t="s">
        <v>1272</v>
      </c>
      <c r="G506" s="474" t="s">
        <v>1315</v>
      </c>
      <c r="H506" s="474" t="s">
        <v>1316</v>
      </c>
    </row>
    <row r="507" customFormat="false" ht="15" hidden="false" customHeight="false" outlineLevel="0" collapsed="false">
      <c r="D507" s="481" t="str">
        <f aca="false">IF($B$2,G507,H507)</f>
        <v>Es el día</v>
      </c>
      <c r="E507" s="481" t="s">
        <v>1272</v>
      </c>
      <c r="G507" s="474" t="s">
        <v>1317</v>
      </c>
      <c r="H507" s="474" t="s">
        <v>1318</v>
      </c>
    </row>
    <row r="508" customFormat="false" ht="15" hidden="false" customHeight="false" outlineLevel="0" collapsed="false">
      <c r="D508" s="481" t="str">
        <f aca="false">IF($B$2,G508,H508)</f>
        <v>del Mundial 2026</v>
      </c>
      <c r="E508" s="481" t="s">
        <v>1272</v>
      </c>
      <c r="G508" s="474" t="s">
        <v>1319</v>
      </c>
      <c r="H508" s="474" t="s">
        <v>5</v>
      </c>
    </row>
    <row r="509" customFormat="false" ht="15" hidden="false" customHeight="false" outlineLevel="0" collapsed="false">
      <c r="D509" s="481" t="str">
        <f aca="false">IF($B$2,G509,H509)</f>
        <v>Quedan</v>
      </c>
      <c r="E509" s="481" t="s">
        <v>1272</v>
      </c>
      <c r="G509" s="474" t="s">
        <v>1320</v>
      </c>
      <c r="H509" s="474" t="s">
        <v>1321</v>
      </c>
    </row>
    <row r="510" customFormat="false" ht="15" hidden="false" customHeight="false" outlineLevel="0" collapsed="false">
      <c r="D510" s="481" t="str">
        <f aca="false">IF($B$2,G510,H510)</f>
        <v>días para que acabe el Mundial 2026</v>
      </c>
      <c r="E510" s="481" t="s">
        <v>1272</v>
      </c>
      <c r="G510" s="474" t="s">
        <v>1322</v>
      </c>
      <c r="H510" s="474" t="s">
        <v>1323</v>
      </c>
    </row>
    <row r="511" customFormat="false" ht="15" hidden="false" customHeight="false" outlineLevel="0" collapsed="false">
      <c r="D511" s="481" t="str">
        <f aca="false">IF($B$2,G511,H511)</f>
        <v>Se han marcado un total de</v>
      </c>
      <c r="E511" s="481" t="s">
        <v>1272</v>
      </c>
      <c r="G511" s="474" t="s">
        <v>1324</v>
      </c>
      <c r="H511" s="474" t="s">
        <v>1325</v>
      </c>
    </row>
    <row r="512" customFormat="false" ht="15" hidden="false" customHeight="false" outlineLevel="0" collapsed="false">
      <c r="D512" s="481" t="str">
        <f aca="false">IF($B$2,G512,H512)</f>
        <v>goles en el Mundial de Clubes sin contar tandas de penalti</v>
      </c>
      <c r="E512" s="481" t="s">
        <v>1272</v>
      </c>
      <c r="G512" s="474" t="s">
        <v>1326</v>
      </c>
      <c r="H512" s="474" t="s">
        <v>1327</v>
      </c>
    </row>
    <row r="513" customFormat="false" ht="15" hidden="false" customHeight="false" outlineLevel="0" collapsed="false">
      <c r="D513" s="481" t="str">
        <f aca="false">IF($B$2,G513,H513)</f>
        <v>Espero que disfrutéis del Excel del Mundial de Clubes</v>
      </c>
      <c r="E513" s="481" t="s">
        <v>1272</v>
      </c>
      <c r="G513" s="474" t="s">
        <v>1328</v>
      </c>
      <c r="H513" s="474" t="s">
        <v>1329</v>
      </c>
    </row>
    <row r="515" customFormat="false" ht="15" hidden="false" customHeight="false" outlineLevel="0" collapsed="false">
      <c r="D515" s="481" t="str">
        <f aca="false">IF($B$2,G515,H515)</f>
        <v>Gráfico solo en fase de grupos</v>
      </c>
      <c r="E515" s="481" t="s">
        <v>1272</v>
      </c>
      <c r="G515" s="474" t="s">
        <v>1330</v>
      </c>
      <c r="H515" s="481" t="s">
        <v>1331</v>
      </c>
    </row>
    <row r="1419" customFormat="false" ht="15" hidden="false" customHeight="false" outlineLevel="0" collapsed="false">
      <c r="D1419" s="481" t="s">
        <v>6</v>
      </c>
    </row>
    <row r="1420" customFormat="false" ht="15" hidden="false" customHeight="false" outlineLevel="0" collapsed="false">
      <c r="D1420" s="481" t="s">
        <v>1332</v>
      </c>
    </row>
  </sheetData>
  <hyperlinks>
    <hyperlink ref="G103" r:id="rId1" display="https://matejero.es/download/excel-mundial-2026/"/>
    <hyperlink ref="H302" r:id="rId2" display="https://matejero.com/scoring-system-excel-world-cup-2026/"/>
    <hyperlink ref="G444" r:id="rId3" location="¿Que_es_y_como_funciona_el_ajuste_por_desvio_en_diferenciadistancia_de_goles" display="https://matejero.es/puntuaciones-excel-mundial-2026/#%C2%BFQue_es_y_como_funciona_el_ajuste_por_desvio_en_diferenciadistancia_de_goles"/>
    <hyperlink ref="H444" r:id="rId4" location="What_is_the_goal_differencedistance_deviation_adjustment_and_how_does_it_work" display="https://matejero.com/scoring-system-excel-world-cup-2026/#What_is_the_goal_differencedistance_deviation_adjustment_and_how_does_it_work"/>
    <hyperlink ref="G446" r:id="rId5" location="¿Que_es_un_BONUS" display="https://matejero.es/puntuaciones-excel-mundial-2026/#%C2%BFQue_es_un_BONUS"/>
    <hyperlink ref="H446" r:id="rId6" location="What_is_a_BONUS" display="https://matejero.com/scoring-system-excel-world-cup-2026/#What_is_a_BONU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1"/>
  <sheetViews>
    <sheetView showFormulas="false" showGridLines="true" showRowColHeaders="true" showZeros="true" rightToLeft="false" tabSelected="false" showOutlineSymbols="true" defaultGridColor="true" view="normal" topLeftCell="G1" colorId="64" zoomScale="100" zoomScaleNormal="100" zoomScalePageLayoutView="100" workbookViewId="0">
      <selection pane="topLeft" activeCell="T11" activeCellId="0" sqref="T11"/>
    </sheetView>
  </sheetViews>
  <sheetFormatPr defaultColWidth="10.859375" defaultRowHeight="15" customHeight="true" zeroHeight="false" outlineLevelRow="0" outlineLevelCol="0"/>
  <cols>
    <col collapsed="false" customWidth="false" hidden="true" outlineLevel="0" max="2" min="1" style="31" width="10.85"/>
    <col collapsed="false" customWidth="true" hidden="false" outlineLevel="0" max="3" min="3" style="0" width="2.29"/>
    <col collapsed="false" customWidth="true" hidden="false" outlineLevel="0" max="4" min="4" style="0" width="46.15"/>
    <col collapsed="false" customWidth="true" hidden="false" outlineLevel="0" max="6" min="5" style="0" width="12.86"/>
    <col collapsed="false" customWidth="true" hidden="false" outlineLevel="0" max="7" min="7" style="0" width="3.86"/>
    <col collapsed="false" customWidth="true" hidden="false" outlineLevel="0" max="8" min="8" style="0" width="32.15"/>
    <col collapsed="false" customWidth="true" hidden="false" outlineLevel="0" max="9" min="9" style="0" width="26.71"/>
    <col collapsed="false" customWidth="true" hidden="false" outlineLevel="0" max="11" min="10" style="0" width="2.29"/>
    <col collapsed="false" customWidth="true" hidden="false" outlineLevel="0" max="12" min="12" style="0" width="19"/>
    <col collapsed="false" customWidth="true" hidden="false" outlineLevel="0" max="20" min="13" style="0" width="11.29"/>
    <col collapsed="false" customWidth="true" hidden="false" outlineLevel="0" max="23" min="23" style="0" width="23.86"/>
    <col collapsed="false" customWidth="true" hidden="false" outlineLevel="0" max="24" min="24" style="0" width="21.29"/>
    <col collapsed="false" customWidth="true" hidden="false" outlineLevel="0" max="25" min="25" style="0" width="24.42"/>
    <col collapsed="false" customWidth="true" hidden="false" outlineLevel="0" max="26" min="26" style="0" width="17.86"/>
  </cols>
  <sheetData>
    <row r="1" customFormat="false" ht="15" hidden="false" customHeight="false" outlineLevel="0" collapsed="false">
      <c r="A1" s="314"/>
      <c r="B1" s="314"/>
      <c r="C1" s="247"/>
      <c r="D1" s="28" t="s">
        <v>1333</v>
      </c>
      <c r="E1" s="247"/>
      <c r="F1" s="247"/>
      <c r="G1" s="247"/>
      <c r="H1" s="247"/>
      <c r="I1" s="247"/>
      <c r="J1" s="247"/>
      <c r="K1" s="247"/>
      <c r="L1" s="247"/>
      <c r="M1" s="247"/>
      <c r="N1" s="247"/>
      <c r="O1" s="247"/>
      <c r="P1" s="247"/>
      <c r="Q1" s="247"/>
      <c r="R1" s="247"/>
      <c r="S1" s="247"/>
      <c r="T1" s="247"/>
      <c r="U1" s="314"/>
      <c r="V1" s="209"/>
      <c r="W1" s="209"/>
      <c r="X1" s="209"/>
      <c r="Y1" s="209"/>
      <c r="Z1" s="209"/>
      <c r="AA1" s="209"/>
      <c r="AB1" s="209"/>
      <c r="AC1" s="209"/>
      <c r="AD1" s="209"/>
      <c r="AE1" s="209"/>
      <c r="AF1" s="209"/>
      <c r="AG1" s="209"/>
      <c r="AH1" s="209"/>
      <c r="AI1" s="209"/>
      <c r="AJ1" s="209"/>
      <c r="AK1" s="209"/>
      <c r="AL1" s="209"/>
      <c r="AM1" s="209"/>
      <c r="AN1" s="209"/>
      <c r="AO1" s="209"/>
      <c r="AP1" s="209"/>
      <c r="AQ1" s="209"/>
      <c r="AR1" s="209"/>
      <c r="AS1" s="209"/>
      <c r="AT1" s="209"/>
      <c r="AU1" s="209"/>
      <c r="AV1" s="209"/>
      <c r="AW1" s="209"/>
      <c r="AX1" s="209"/>
      <c r="AY1" s="209"/>
      <c r="AZ1" s="209"/>
      <c r="BA1" s="209"/>
    </row>
    <row r="2" customFormat="false" ht="15" hidden="true" customHeight="false" outlineLevel="0" collapsed="false">
      <c r="A2" s="314"/>
      <c r="B2" s="314"/>
      <c r="C2" s="247"/>
      <c r="D2" s="247"/>
      <c r="E2" s="247"/>
      <c r="F2" s="247"/>
      <c r="G2" s="247"/>
      <c r="H2" s="247"/>
      <c r="I2" s="247"/>
      <c r="J2" s="247"/>
      <c r="K2" s="247"/>
      <c r="L2" s="247"/>
      <c r="M2" s="247"/>
      <c r="N2" s="247"/>
      <c r="O2" s="247"/>
      <c r="P2" s="247"/>
      <c r="Q2" s="247"/>
      <c r="R2" s="247"/>
      <c r="S2" s="247"/>
      <c r="T2" s="247"/>
      <c r="U2" s="314"/>
      <c r="V2" s="209"/>
      <c r="W2" s="209"/>
      <c r="X2" s="209"/>
      <c r="Y2" s="209"/>
      <c r="Z2" s="209"/>
      <c r="AA2" s="209"/>
      <c r="AB2" s="209"/>
      <c r="AC2" s="209"/>
      <c r="AD2" s="209"/>
      <c r="AE2" s="209"/>
      <c r="AF2" s="209"/>
      <c r="AG2" s="209"/>
      <c r="AH2" s="209"/>
      <c r="AI2" s="209"/>
      <c r="AJ2" s="209"/>
      <c r="AK2" s="209"/>
      <c r="AL2" s="209"/>
      <c r="AM2" s="209"/>
      <c r="AN2" s="209"/>
      <c r="AO2" s="209"/>
      <c r="AP2" s="209"/>
      <c r="AQ2" s="209"/>
      <c r="AR2" s="209"/>
      <c r="AS2" s="209"/>
      <c r="AT2" s="209"/>
      <c r="AU2" s="209"/>
      <c r="AV2" s="209"/>
      <c r="AW2" s="209"/>
      <c r="AX2" s="209"/>
      <c r="AY2" s="209"/>
      <c r="AZ2" s="209"/>
      <c r="BA2" s="209"/>
    </row>
    <row r="3" customFormat="false" ht="15" hidden="false" customHeight="false" outlineLevel="0" collapsed="false">
      <c r="A3" s="314"/>
      <c r="B3" s="314"/>
      <c r="C3" s="247"/>
      <c r="D3" s="28" t="str">
        <f aca="false">"1)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247"/>
      <c r="F3" s="247"/>
      <c r="G3" s="247"/>
      <c r="H3" s="247"/>
      <c r="I3" s="247"/>
      <c r="J3" s="247"/>
      <c r="K3" s="247"/>
      <c r="L3" s="247"/>
      <c r="M3" s="247"/>
      <c r="N3" s="247"/>
      <c r="O3" s="247"/>
      <c r="P3" s="247"/>
      <c r="Q3" s="247"/>
      <c r="R3" s="247"/>
      <c r="S3" s="247"/>
      <c r="T3" s="247"/>
      <c r="U3" s="314"/>
      <c r="V3" s="209"/>
      <c r="W3" s="209"/>
      <c r="X3" s="209"/>
      <c r="Y3" s="209"/>
      <c r="Z3" s="209"/>
      <c r="AA3" s="209"/>
      <c r="AB3" s="209"/>
      <c r="AC3" s="209"/>
      <c r="AD3" s="209"/>
      <c r="AE3" s="209"/>
      <c r="AF3" s="209"/>
      <c r="AG3" s="209"/>
      <c r="AH3" s="209"/>
      <c r="AI3" s="209"/>
      <c r="AJ3" s="209"/>
      <c r="AK3" s="209"/>
      <c r="AL3" s="209"/>
      <c r="AM3" s="209"/>
      <c r="AN3" s="209"/>
      <c r="AO3" s="209"/>
      <c r="AP3" s="209"/>
      <c r="AQ3" s="209"/>
      <c r="AR3" s="209"/>
      <c r="AS3" s="209"/>
      <c r="AT3" s="209"/>
      <c r="AU3" s="209"/>
      <c r="AV3" s="209"/>
      <c r="AW3" s="209"/>
      <c r="AX3" s="209"/>
      <c r="AY3" s="209"/>
      <c r="AZ3" s="209"/>
      <c r="BA3" s="209"/>
    </row>
    <row r="4" customFormat="false" ht="15" hidden="false" customHeight="false" outlineLevel="0" collapsed="false">
      <c r="A4" s="314"/>
      <c r="B4" s="314"/>
      <c r="C4" s="247"/>
      <c r="D4" s="28" t="str">
        <f aca="false">"2) "&amp;Idiomas!D495</f>
        <v>2) Para que calcule bien las estadísticas, en la hoja ADMIN selecciona el nº de participantes que sois exactamente, si no algunas estádísticas pueden ser incorrectas</v>
      </c>
      <c r="E4" s="247"/>
      <c r="F4" s="247"/>
      <c r="G4" s="247"/>
      <c r="H4" s="247"/>
      <c r="I4" s="247"/>
      <c r="J4" s="247"/>
      <c r="K4" s="247"/>
      <c r="L4" s="247"/>
      <c r="M4" s="247"/>
      <c r="N4" s="247"/>
      <c r="O4" s="247"/>
      <c r="P4" s="247"/>
      <c r="Q4" s="247"/>
      <c r="R4" s="247"/>
      <c r="S4" s="247"/>
      <c r="T4" s="247"/>
      <c r="U4" s="314"/>
      <c r="V4" s="209"/>
      <c r="W4" s="209"/>
      <c r="X4" s="209"/>
      <c r="Y4" s="209"/>
      <c r="Z4" s="209"/>
      <c r="AA4" s="209"/>
      <c r="AB4" s="209"/>
      <c r="AC4" s="209"/>
      <c r="AD4" s="209"/>
      <c r="AE4" s="209"/>
      <c r="AF4" s="209"/>
      <c r="AG4" s="209"/>
      <c r="AH4" s="209"/>
      <c r="AI4" s="209"/>
      <c r="AJ4" s="209"/>
      <c r="AK4" s="209"/>
      <c r="AL4" s="209"/>
      <c r="AM4" s="209"/>
      <c r="AN4" s="209"/>
      <c r="AO4" s="209"/>
      <c r="AP4" s="209"/>
      <c r="AQ4" s="209"/>
      <c r="AR4" s="209"/>
      <c r="AS4" s="209"/>
      <c r="AT4" s="209"/>
      <c r="AU4" s="209"/>
      <c r="AV4" s="209"/>
      <c r="AW4" s="209"/>
      <c r="AX4" s="209"/>
      <c r="AY4" s="209"/>
      <c r="AZ4" s="209"/>
      <c r="BA4" s="209"/>
    </row>
    <row r="5" customFormat="false" ht="30.75" hidden="false" customHeight="true" outlineLevel="0" collapsed="false">
      <c r="A5" s="314"/>
      <c r="B5" s="314"/>
      <c r="C5" s="247"/>
      <c r="D5" s="497" t="str">
        <f aca="false">Idiomas!D496</f>
        <v>Dia seleccionado en "Daily Prediction"</v>
      </c>
      <c r="E5" s="498" t="n">
        <f aca="false">DailyPrediction!H1</f>
        <v>46188</v>
      </c>
      <c r="F5" s="499" t="n">
        <f aca="false">VLOOKUP($E$5,Equipos!$Q$2:$R$37,2,0)</f>
        <v>5</v>
      </c>
      <c r="G5" s="247"/>
      <c r="H5" s="500" t="str">
        <f aca="false">Idiomas!D501</f>
        <v>Selecciona un partido de hoy:↗</v>
      </c>
      <c r="I5" s="501" t="s">
        <v>1334</v>
      </c>
      <c r="J5" s="247"/>
      <c r="K5" s="247"/>
      <c r="L5" s="502" t="n">
        <f aca="false">SUM(WORLDCUP!AG4:AG147)/104</f>
        <v>0.115384615384615</v>
      </c>
      <c r="M5" s="502"/>
      <c r="N5" s="502"/>
      <c r="O5" s="502"/>
      <c r="P5" s="502"/>
      <c r="Q5" s="502"/>
      <c r="R5" s="502"/>
      <c r="S5" s="502"/>
      <c r="T5" s="502"/>
      <c r="U5" s="314"/>
      <c r="V5" s="209" t="n">
        <f aca="false">ADMIN!$D$5</f>
        <v>40</v>
      </c>
      <c r="W5" s="209"/>
      <c r="X5" s="209"/>
      <c r="Y5" s="209"/>
      <c r="Z5" s="209"/>
      <c r="AA5" s="209"/>
      <c r="AB5" s="209"/>
      <c r="AC5" s="209"/>
      <c r="AD5" s="209"/>
      <c r="AE5" s="209"/>
      <c r="AF5" s="209"/>
      <c r="AG5" s="209"/>
      <c r="AH5" s="209"/>
      <c r="AI5" s="209"/>
      <c r="AJ5" s="209"/>
      <c r="AK5" s="209"/>
      <c r="AL5" s="209"/>
      <c r="AM5" s="209"/>
      <c r="AN5" s="209"/>
      <c r="AO5" s="209"/>
      <c r="AP5" s="209"/>
      <c r="AQ5" s="209"/>
      <c r="AR5" s="209"/>
      <c r="AS5" s="209"/>
      <c r="AT5" s="209"/>
      <c r="AU5" s="209"/>
      <c r="AV5" s="209"/>
      <c r="AW5" s="209"/>
      <c r="AX5" s="209"/>
      <c r="AY5" s="209"/>
      <c r="AZ5" s="209"/>
      <c r="BA5" s="209"/>
    </row>
    <row r="6" customFormat="false" ht="15" hidden="false" customHeight="false" outlineLevel="0" collapsed="false">
      <c r="A6" s="314"/>
      <c r="B6" s="314"/>
      <c r="C6" s="247"/>
      <c r="D6" s="247"/>
      <c r="E6" s="247"/>
      <c r="F6" s="247"/>
      <c r="G6" s="247"/>
      <c r="H6" s="28" t="str">
        <f aca="false">Idiomas!D502</f>
        <v>(No cuentan los resultados no predichos)*</v>
      </c>
      <c r="I6" s="247"/>
      <c r="J6" s="247"/>
      <c r="K6" s="314"/>
      <c r="L6" s="247"/>
      <c r="M6" s="247"/>
      <c r="N6" s="247"/>
      <c r="O6" s="247"/>
      <c r="P6" s="247"/>
      <c r="Q6" s="247"/>
      <c r="R6" s="247"/>
      <c r="S6" s="247"/>
      <c r="T6" s="247"/>
      <c r="U6" s="314"/>
      <c r="V6" s="209"/>
      <c r="W6" s="209"/>
      <c r="X6" s="209"/>
      <c r="Y6" s="209"/>
      <c r="Z6" s="209"/>
      <c r="AA6" s="209"/>
      <c r="AB6" s="209"/>
      <c r="AC6" s="209"/>
      <c r="AD6" s="209"/>
      <c r="AE6" s="209"/>
      <c r="AF6" s="209"/>
      <c r="AG6" s="209"/>
      <c r="AH6" s="209"/>
      <c r="AI6" s="209"/>
      <c r="AJ6" s="209"/>
      <c r="AK6" s="209"/>
      <c r="AL6" s="209"/>
      <c r="AM6" s="209"/>
      <c r="AN6" s="209"/>
      <c r="AO6" s="209"/>
      <c r="AP6" s="209"/>
      <c r="AQ6" s="209"/>
      <c r="AR6" s="209"/>
      <c r="AS6" s="209"/>
      <c r="AT6" s="209"/>
      <c r="AU6" s="209"/>
      <c r="AV6" s="209"/>
      <c r="AW6" s="209"/>
      <c r="AX6" s="209"/>
      <c r="AY6" s="209"/>
      <c r="AZ6" s="209"/>
      <c r="BA6" s="209"/>
    </row>
    <row r="7" customFormat="false" ht="15" hidden="false" customHeight="false" outlineLevel="0" collapsed="false">
      <c r="A7" s="314"/>
      <c r="B7" s="314"/>
      <c r="C7" s="247"/>
      <c r="D7" s="503" t="s">
        <v>1335</v>
      </c>
      <c r="E7" s="504" t="str">
        <f aca="false">Idiomas!D497</f>
        <v>Puntos</v>
      </c>
      <c r="F7" s="505" t="s">
        <v>1336</v>
      </c>
      <c r="G7" s="247"/>
      <c r="H7" s="503" t="str">
        <f aca="false">Idiomas!D499</f>
        <v>Resultado</v>
      </c>
      <c r="I7" s="504" t="str">
        <f aca="false">Idiomas!D500</f>
        <v>Nº de veces</v>
      </c>
      <c r="J7" s="506" t="s">
        <v>1337</v>
      </c>
      <c r="K7" s="314"/>
      <c r="L7" s="507"/>
      <c r="M7" s="508" t="str">
        <f aca="false">Idiomas!D344</f>
        <v>Fase de grupos</v>
      </c>
      <c r="N7" s="509" t="s">
        <v>1338</v>
      </c>
      <c r="O7" s="510" t="s">
        <v>1339</v>
      </c>
      <c r="P7" s="511" t="s">
        <v>1340</v>
      </c>
      <c r="Q7" s="512" t="s">
        <v>1341</v>
      </c>
      <c r="R7" s="513" t="str">
        <f aca="false">Idiomas!D337</f>
        <v>3º puesto</v>
      </c>
      <c r="S7" s="514" t="str">
        <f aca="false">Idiomas!D336</f>
        <v>Subcampeón</v>
      </c>
      <c r="T7" s="515" t="str">
        <f aca="false">Idiomas!D335</f>
        <v>Campeón</v>
      </c>
      <c r="U7" s="314"/>
      <c r="V7" s="209"/>
      <c r="W7" s="209"/>
      <c r="X7" s="209"/>
      <c r="Y7" s="209"/>
      <c r="Z7" s="209"/>
      <c r="AA7" s="209"/>
      <c r="AB7" s="209"/>
      <c r="AC7" s="209"/>
      <c r="AD7" s="209"/>
      <c r="AE7" s="209"/>
      <c r="AF7" s="209"/>
      <c r="AG7" s="209"/>
      <c r="AH7" s="209"/>
      <c r="AI7" s="209"/>
      <c r="AJ7" s="209"/>
      <c r="AK7" s="209"/>
      <c r="AL7" s="209"/>
      <c r="AM7" s="209"/>
      <c r="AN7" s="209"/>
      <c r="AO7" s="209"/>
      <c r="AP7" s="209"/>
      <c r="AQ7" s="209"/>
      <c r="AR7" s="209"/>
      <c r="AS7" s="209"/>
      <c r="AT7" s="209"/>
      <c r="AU7" s="209"/>
      <c r="AV7" s="209"/>
      <c r="AW7" s="209"/>
      <c r="AX7" s="209"/>
      <c r="AY7" s="209"/>
      <c r="AZ7" s="209"/>
      <c r="BA7" s="209"/>
    </row>
    <row r="8" customFormat="false" ht="15" hidden="false" customHeight="true" outlineLevel="0" collapsed="false">
      <c r="A8" s="314"/>
      <c r="B8" s="314"/>
      <c r="C8" s="247"/>
      <c r="D8" s="516" t="str">
        <f aca="false">Idiomas!D484&amp;TEXT($E$5,"dd/mm/aa")&amp;" (Individual)"</f>
        <v>Puntos en juego 15/06/26 (Individual)</v>
      </c>
      <c r="E8" s="517" t="n">
        <f aca="false">IFERROR(SUMIF(ADMIN!$G$6:$G$258,$F$5,ADMIN!$F$6:$F$258),"")</f>
        <v>85</v>
      </c>
      <c r="F8" s="518" t="n">
        <f aca="false">IFERROR(E8/$B$46,0)</f>
        <v>0.0348075348075348</v>
      </c>
      <c r="G8" s="247"/>
      <c r="H8" s="516" t="str">
        <f aca="false" t="array" ref="H8:I8">_xlfn.SORTBY(OFFSET($Y$35,0,0,COUNTA(_xlfn.anchorarray($Y$35)),2),OFFSET(Z35,0,0,COUNTA(_xlfn.anchorarray($Y$35))),-1)</f>
        <v>Selecciona un partido de hoy:↗</v>
      </c>
      <c r="I8" s="519" t="str">
        <v/>
      </c>
      <c r="J8" s="520" t="n">
        <f aca="false" t="array" ref="J8:J8">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99" t="n">
        <f aca="false" t="array" ref="K8:K8">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521" t="str">
        <f aca="false">Horarios!Q3</f>
        <v>Alemania</v>
      </c>
      <c r="M8" s="522" t="n">
        <f aca="false">ADMIN!$D$5-SUM(N8:T8)</f>
        <v>22</v>
      </c>
      <c r="N8" s="522" t="n">
        <f aca="false">IFERROR(COUNTIF(ADMIN!$S$130:INDEX(ADMIN!$S$130:$JE$161,32,ADMIN!$D$5*3-1),Stats!$L8)-SUM(O8:T8),0)</f>
        <v>0</v>
      </c>
      <c r="O8" s="522" t="n">
        <f aca="false">COUNTIF(ADMIN!$S$182:INDEX(ADMIN!$S$182:$JE$197,16,ADMIN!$D$5*3-1),Stats!$L8)-SUM(P8:T8)</f>
        <v>13</v>
      </c>
      <c r="P8" s="522" t="n">
        <f aca="false">COUNTIF(ADMIN!$S$210:INDEX(ADMIN!$S$210:$JE$217,8,ADMIN!$D$5*3-1),Stats!$L8)-SUM(Q8:T8)</f>
        <v>2</v>
      </c>
      <c r="Q8" s="522" t="n">
        <f aca="false">COUNTIF(ADMIN!$S$226:INDEX(ADMIN!$S$226:$JE$229,4,ADMIN!$D$5*3-1),Stats!$L8)-SUM(R8:T8)</f>
        <v>1</v>
      </c>
      <c r="R8" s="522" t="n">
        <f aca="false">IFERROR(COUNTIF(ADMIN!$S$252:INDEX(ADMIN!$S$252:$JE$252,1,ADMIN!$D$5*3-1),Stats!$L8),0)</f>
        <v>1</v>
      </c>
      <c r="S8" s="522" t="n">
        <f aca="false">IFERROR(COUNTIF(ADMIN!$S$251:INDEX(ADMIN!$S$251:$JE$251,1,ADMIN!$D$5*3-1),Stats!$L8),0)</f>
        <v>1</v>
      </c>
      <c r="T8" s="523" t="n">
        <f aca="false">IFERROR(COUNTIF(ADMIN!$S$250:INDEX(ADMIN!$S$250:$JE$250,1,ADMIN!$D$5*3-1),Stats!$L8),0)</f>
        <v>0</v>
      </c>
      <c r="U8" s="314"/>
      <c r="V8" s="209" t="n">
        <f aca="false">SUM(M8:T8)</f>
        <v>40</v>
      </c>
      <c r="W8" s="209"/>
      <c r="X8" s="209"/>
      <c r="Y8" s="209"/>
      <c r="Z8" s="209"/>
      <c r="AA8" s="209"/>
      <c r="AB8" s="209"/>
      <c r="AC8" s="209"/>
      <c r="AD8" s="209"/>
      <c r="AE8" s="209"/>
      <c r="AF8" s="209"/>
      <c r="AG8" s="209"/>
      <c r="AH8" s="209"/>
      <c r="AI8" s="209"/>
      <c r="AJ8" s="209"/>
      <c r="AK8" s="209"/>
      <c r="AL8" s="209"/>
      <c r="AM8" s="209"/>
      <c r="AN8" s="209"/>
      <c r="AO8" s="209"/>
      <c r="AP8" s="209"/>
      <c r="AQ8" s="209"/>
      <c r="AR8" s="209"/>
      <c r="AS8" s="209"/>
      <c r="AT8" s="209"/>
      <c r="AU8" s="209"/>
      <c r="AV8" s="209"/>
      <c r="AW8" s="209"/>
      <c r="AX8" s="209"/>
      <c r="AY8" s="209"/>
      <c r="AZ8" s="209"/>
      <c r="BA8" s="209"/>
    </row>
    <row r="9" customFormat="false" ht="15" hidden="false" customHeight="true" outlineLevel="0" collapsed="false">
      <c r="A9" s="314"/>
      <c r="B9" s="314"/>
      <c r="C9" s="247"/>
      <c r="D9" s="524" t="str">
        <f aca="false">Idiomas!D485&amp;TEXT($E$5,"dd/mm/aa")&amp;" (Individual)"</f>
        <v>Máximo de puntos hasta 15/06/26 (Individual)</v>
      </c>
      <c r="E9" s="517" t="n">
        <f aca="false">IFERROR(SUMIF($A$22:$A$45,"&lt;"&amp;$F$5,$B$22:$B$45),"")</f>
        <v>153</v>
      </c>
      <c r="F9" s="518" t="n">
        <f aca="false">IFERROR(E9/$B$46,0)</f>
        <v>0.0626535626535627</v>
      </c>
      <c r="G9" s="247"/>
      <c r="H9" s="524"/>
      <c r="I9" s="519"/>
      <c r="J9" s="520"/>
      <c r="K9" s="499"/>
      <c r="L9" s="525" t="str">
        <f aca="false">Horarios!Q4</f>
        <v>Arabia Saudita</v>
      </c>
      <c r="M9" s="526" t="n">
        <f aca="false">ADMIN!$D$5-SUM(N9:T9)</f>
        <v>32</v>
      </c>
      <c r="N9" s="526" t="n">
        <f aca="false">IFERROR(COUNTIF(ADMIN!$S$130:INDEX(ADMIN!$S$130:$JE$161,32,ADMIN!$D$5*3-1),Stats!$L9)-SUM(O9:T9),0)</f>
        <v>8</v>
      </c>
      <c r="O9" s="526" t="n">
        <f aca="false">COUNTIF(ADMIN!$S$182:INDEX(ADMIN!$S$182:$JE$197,16,ADMIN!$D$5*3-1),Stats!$L9)-SUM(P9:T9)</f>
        <v>0</v>
      </c>
      <c r="P9" s="526" t="n">
        <f aca="false">COUNTIF(ADMIN!$S$210:INDEX(ADMIN!$S$210:$JE$217,8,ADMIN!$D$5*3-1),Stats!$L9)-SUM(Q9:T9)</f>
        <v>0</v>
      </c>
      <c r="Q9" s="526" t="n">
        <f aca="false">COUNTIF(ADMIN!$S$226:INDEX(ADMIN!$S$226:$JE$229,4,ADMIN!$D$5*3-1),Stats!$L9)-SUM(R9:T9)</f>
        <v>0</v>
      </c>
      <c r="R9" s="526" t="n">
        <f aca="false">IFERROR(COUNTIF(ADMIN!$S$252:INDEX(ADMIN!$S$252:$JE$252,1,ADMIN!$D$5*3-1),Stats!$L9),0)</f>
        <v>0</v>
      </c>
      <c r="S9" s="526" t="n">
        <f aca="false">IFERROR(COUNTIF(ADMIN!$S$251:INDEX(ADMIN!$S$251:$JE$251,1,ADMIN!$D$5*3-1),Stats!$L9),0)</f>
        <v>0</v>
      </c>
      <c r="T9" s="527" t="n">
        <f aca="false">IFERROR(COUNTIF(ADMIN!$S$250:INDEX(ADMIN!$S$250:$JE$250,1,ADMIN!$D$5*3-1),Stats!$L9),0)</f>
        <v>0</v>
      </c>
      <c r="U9" s="314"/>
      <c r="V9" s="209" t="n">
        <f aca="false">SUM(M9:T9)</f>
        <v>40</v>
      </c>
      <c r="W9" s="209"/>
      <c r="X9" s="209"/>
      <c r="Y9" s="209"/>
      <c r="Z9" s="209"/>
      <c r="AA9" s="209"/>
      <c r="AB9" s="209"/>
      <c r="AC9" s="209"/>
      <c r="AD9" s="209"/>
      <c r="AE9" s="209"/>
      <c r="AF9" s="209"/>
      <c r="AG9" s="209"/>
      <c r="AH9" s="209"/>
      <c r="AI9" s="209"/>
      <c r="AJ9" s="209"/>
      <c r="AK9" s="209"/>
      <c r="AL9" s="209"/>
      <c r="AM9" s="209"/>
      <c r="AN9" s="209"/>
      <c r="AO9" s="209"/>
      <c r="AP9" s="209"/>
      <c r="AQ9" s="209"/>
      <c r="AR9" s="209"/>
      <c r="AS9" s="209"/>
      <c r="AT9" s="209"/>
      <c r="AU9" s="209"/>
      <c r="AV9" s="209"/>
      <c r="AW9" s="209"/>
      <c r="AX9" s="209"/>
      <c r="AY9" s="209"/>
      <c r="AZ9" s="209"/>
      <c r="BA9" s="209"/>
    </row>
    <row r="10" customFormat="false" ht="15" hidden="false" customHeight="true" outlineLevel="0" collapsed="false">
      <c r="A10" s="314"/>
      <c r="B10" s="314"/>
      <c r="C10" s="247"/>
      <c r="D10" s="516" t="str">
        <f aca="false">Idiomas!D486&amp;TEXT($E$5,"dd/mm/aa")&amp;" (Individual)"</f>
        <v>Máximo de puntos incluido 15/06/26 (Individual)</v>
      </c>
      <c r="E10" s="517" t="n">
        <f aca="false">IFERROR(SUMIF($A$22:$A$45,"&lt;="&amp;$F$5,$B$22:$B$45),"")</f>
        <v>238</v>
      </c>
      <c r="F10" s="518" t="n">
        <f aca="false">IFERROR(E10/$B$46,0)</f>
        <v>0.0974610974610975</v>
      </c>
      <c r="G10" s="247"/>
      <c r="H10" s="516"/>
      <c r="I10" s="519"/>
      <c r="J10" s="520"/>
      <c r="K10" s="499"/>
      <c r="L10" s="528" t="str">
        <f aca="false">Horarios!Q5</f>
        <v>Argelia</v>
      </c>
      <c r="M10" s="522" t="n">
        <f aca="false">ADMIN!$D$5-SUM(N10:T10)</f>
        <v>29</v>
      </c>
      <c r="N10" s="522" t="n">
        <f aca="false">IFERROR(COUNTIF(ADMIN!$S$130:INDEX(ADMIN!$S$130:$JE$161,32,ADMIN!$D$5*3-1),Stats!$L10)-SUM(O10:T10),0)</f>
        <v>9</v>
      </c>
      <c r="O10" s="522" t="n">
        <f aca="false">COUNTIF(ADMIN!$S$182:INDEX(ADMIN!$S$182:$JE$197,16,ADMIN!$D$5*3-1),Stats!$L10)-SUM(P10:T10)</f>
        <v>2</v>
      </c>
      <c r="P10" s="522" t="n">
        <f aca="false">COUNTIF(ADMIN!$S$210:INDEX(ADMIN!$S$210:$JE$217,8,ADMIN!$D$5*3-1),Stats!$L10)-SUM(Q10:T10)</f>
        <v>0</v>
      </c>
      <c r="Q10" s="522" t="n">
        <f aca="false">COUNTIF(ADMIN!$S$226:INDEX(ADMIN!$S$226:$JE$229,4,ADMIN!$D$5*3-1),Stats!$L10)-SUM(R10:T10)</f>
        <v>0</v>
      </c>
      <c r="R10" s="522" t="n">
        <f aca="false">IFERROR(COUNTIF(ADMIN!$S$252:INDEX(ADMIN!$S$252:$JE$252,1,ADMIN!$D$5*3-1),Stats!$L10),0)</f>
        <v>0</v>
      </c>
      <c r="S10" s="522" t="n">
        <f aca="false">IFERROR(COUNTIF(ADMIN!$S$251:INDEX(ADMIN!$S$251:$JE$251,1,ADMIN!$D$5*3-1),Stats!$L10),0)</f>
        <v>0</v>
      </c>
      <c r="T10" s="523" t="n">
        <f aca="false">IFERROR(COUNTIF(ADMIN!$S$250:INDEX(ADMIN!$S$250:$JE$250,1,ADMIN!$D$5*3-1),Stats!$L10),0)</f>
        <v>0</v>
      </c>
      <c r="U10" s="314"/>
      <c r="V10" s="209" t="n">
        <f aca="false">SUM(M10:T10)</f>
        <v>40</v>
      </c>
      <c r="W10" s="209"/>
      <c r="X10" s="209"/>
      <c r="Y10" s="209"/>
      <c r="Z10" s="209"/>
      <c r="AA10" s="209"/>
      <c r="AB10" s="209"/>
      <c r="AC10" s="209"/>
      <c r="AD10" s="209"/>
      <c r="AE10" s="209"/>
      <c r="AF10" s="209"/>
      <c r="AG10" s="209"/>
      <c r="AH10" s="209"/>
      <c r="AI10" s="209"/>
      <c r="AJ10" s="209"/>
      <c r="AK10" s="209"/>
      <c r="AL10" s="209"/>
      <c r="AM10" s="209"/>
      <c r="AN10" s="209"/>
      <c r="AO10" s="209"/>
      <c r="AP10" s="209"/>
      <c r="AQ10" s="209"/>
      <c r="AR10" s="209"/>
      <c r="AS10" s="209"/>
      <c r="AT10" s="209"/>
      <c r="AU10" s="209"/>
      <c r="AV10" s="209"/>
      <c r="AW10" s="209"/>
      <c r="AX10" s="209"/>
      <c r="AY10" s="209"/>
      <c r="AZ10" s="209"/>
      <c r="BA10" s="209"/>
    </row>
    <row r="11" customFormat="false" ht="15" hidden="false" customHeight="true" outlineLevel="0" collapsed="false">
      <c r="A11" s="314"/>
      <c r="B11" s="314"/>
      <c r="C11" s="247"/>
      <c r="D11" s="524" t="str">
        <f aca="false">Idiomas!D487&amp;" (Individual)"</f>
        <v>Quedan por repartir:  (Individual)</v>
      </c>
      <c r="E11" s="517" t="n">
        <f aca="false">IFERROR(SUMIF($A$22:$A$45,"&gt;"&amp;$F$5,$B$22:$B$45),0)</f>
        <v>2204</v>
      </c>
      <c r="F11" s="518" t="n">
        <f aca="false">IFERROR(1-F10,0)</f>
        <v>0.902538902538903</v>
      </c>
      <c r="G11" s="247"/>
      <c r="H11" s="524"/>
      <c r="I11" s="519"/>
      <c r="J11" s="520"/>
      <c r="K11" s="499"/>
      <c r="L11" s="525" t="str">
        <f aca="false">Horarios!Q6</f>
        <v>Argentina</v>
      </c>
      <c r="M11" s="526" t="n">
        <f aca="false">ADMIN!$D$5-SUM(N11:T11)</f>
        <v>22</v>
      </c>
      <c r="N11" s="526" t="n">
        <f aca="false">IFERROR(COUNTIF(ADMIN!$S$130:INDEX(ADMIN!$S$130:$JE$161,32,ADMIN!$D$5*3-1),Stats!$L11)-SUM(O11:T11),0)</f>
        <v>4</v>
      </c>
      <c r="O11" s="526" t="n">
        <f aca="false">COUNTIF(ADMIN!$S$182:INDEX(ADMIN!$S$182:$JE$197,16,ADMIN!$D$5*3-1),Stats!$L11)-SUM(P11:T11)</f>
        <v>0</v>
      </c>
      <c r="P11" s="526" t="n">
        <f aca="false">COUNTIF(ADMIN!$S$210:INDEX(ADMIN!$S$210:$JE$217,8,ADMIN!$D$5*3-1),Stats!$L11)-SUM(Q11:T11)</f>
        <v>6</v>
      </c>
      <c r="Q11" s="526" t="n">
        <f aca="false">COUNTIF(ADMIN!$S$226:INDEX(ADMIN!$S$226:$JE$229,4,ADMIN!$D$5*3-1),Stats!$L11)-SUM(R11:T11)</f>
        <v>3</v>
      </c>
      <c r="R11" s="526" t="n">
        <f aca="false">IFERROR(COUNTIF(ADMIN!$S$252:INDEX(ADMIN!$S$252:$JE$252,1,ADMIN!$D$5*3-1),Stats!$L11),0)</f>
        <v>0</v>
      </c>
      <c r="S11" s="526" t="n">
        <f aca="false">IFERROR(COUNTIF(ADMIN!$S$251:INDEX(ADMIN!$S$251:$JE$251,1,ADMIN!$D$5*3-1),Stats!$L11),0)</f>
        <v>4</v>
      </c>
      <c r="T11" s="527" t="n">
        <f aca="false">IFERROR(COUNTIF(ADMIN!$S$250:INDEX(ADMIN!$S$250:$JE$250,1,ADMIN!$D$5*3-1),Stats!$L11),0)</f>
        <v>1</v>
      </c>
      <c r="U11" s="314"/>
      <c r="V11" s="209" t="n">
        <f aca="false">SUM(M11:T11)</f>
        <v>40</v>
      </c>
      <c r="W11" s="209"/>
      <c r="X11" s="209"/>
      <c r="Y11" s="209"/>
      <c r="Z11" s="209"/>
      <c r="AA11" s="209"/>
      <c r="AB11" s="209"/>
      <c r="AC11" s="209"/>
      <c r="AD11" s="209"/>
      <c r="AE11" s="209"/>
      <c r="AF11" s="209"/>
      <c r="AG11" s="209"/>
      <c r="AH11" s="209"/>
      <c r="AI11" s="209"/>
      <c r="AJ11" s="209"/>
      <c r="AK11" s="209"/>
      <c r="AL11" s="209"/>
      <c r="AM11" s="209"/>
      <c r="AN11" s="209"/>
      <c r="AO11" s="209"/>
      <c r="AP11" s="209"/>
      <c r="AQ11" s="209"/>
      <c r="AR11" s="209"/>
      <c r="AS11" s="209"/>
      <c r="AT11" s="209"/>
      <c r="AU11" s="209"/>
      <c r="AV11" s="209"/>
      <c r="AW11" s="209"/>
      <c r="AX11" s="209"/>
      <c r="AY11" s="209"/>
      <c r="AZ11" s="209"/>
      <c r="BA11" s="209"/>
    </row>
    <row r="12" customFormat="false" ht="15" hidden="false" customHeight="true" outlineLevel="0" collapsed="false">
      <c r="A12" s="314"/>
      <c r="B12" s="314"/>
      <c r="C12" s="247"/>
      <c r="D12" s="516" t="str">
        <f aca="false">Idiomas!D488</f>
        <v>Puntos máximos totales a repartir hoy (Global):</v>
      </c>
      <c r="E12" s="517" t="n">
        <f aca="false">IFERROR($E$8*ADMIN!$D$5,0)</f>
        <v>3400</v>
      </c>
      <c r="F12" s="518" t="n">
        <f aca="false">IFERROR(E12/B47,0)</f>
        <v>0.0348075348075348</v>
      </c>
      <c r="G12" s="247"/>
      <c r="H12" s="516"/>
      <c r="I12" s="519"/>
      <c r="J12" s="520"/>
      <c r="K12" s="499"/>
      <c r="L12" s="528" t="str">
        <f aca="false">Horarios!Q7</f>
        <v>Australia</v>
      </c>
      <c r="M12" s="522" t="n">
        <f aca="false">ADMIN!$D$5-SUM(N12:T12)</f>
        <v>39</v>
      </c>
      <c r="N12" s="522" t="n">
        <f aca="false">IFERROR(COUNTIF(ADMIN!$S$130:INDEX(ADMIN!$S$130:$JE$161,32,ADMIN!$D$5*3-1),Stats!$L12)-SUM(O12:T12),0)</f>
        <v>1</v>
      </c>
      <c r="O12" s="522" t="n">
        <f aca="false">COUNTIF(ADMIN!$S$182:INDEX(ADMIN!$S$182:$JE$197,16,ADMIN!$D$5*3-1),Stats!$L12)-SUM(P12:T12)</f>
        <v>0</v>
      </c>
      <c r="P12" s="522" t="n">
        <f aca="false">COUNTIF(ADMIN!$S$210:INDEX(ADMIN!$S$210:$JE$217,8,ADMIN!$D$5*3-1),Stats!$L12)-SUM(Q12:T12)</f>
        <v>0</v>
      </c>
      <c r="Q12" s="522" t="n">
        <f aca="false">COUNTIF(ADMIN!$S$226:INDEX(ADMIN!$S$226:$JE$229,4,ADMIN!$D$5*3-1),Stats!$L12)-SUM(R12:T12)</f>
        <v>0</v>
      </c>
      <c r="R12" s="522" t="n">
        <f aca="false">IFERROR(COUNTIF(ADMIN!$S$252:INDEX(ADMIN!$S$252:$JE$252,1,ADMIN!$D$5*3-1),Stats!$L12),0)</f>
        <v>0</v>
      </c>
      <c r="S12" s="522" t="n">
        <f aca="false">IFERROR(COUNTIF(ADMIN!$S$251:INDEX(ADMIN!$S$251:$JE$251,1,ADMIN!$D$5*3-1),Stats!$L12),0)</f>
        <v>0</v>
      </c>
      <c r="T12" s="523" t="n">
        <f aca="false">IFERROR(COUNTIF(ADMIN!$S$250:INDEX(ADMIN!$S$250:$JE$250,1,ADMIN!$D$5*3-1),Stats!$L12),0)</f>
        <v>0</v>
      </c>
      <c r="U12" s="314"/>
      <c r="V12" s="209" t="n">
        <f aca="false">SUM(M12:T12)</f>
        <v>40</v>
      </c>
      <c r="W12" s="209"/>
      <c r="X12" s="209"/>
      <c r="Y12" s="209"/>
      <c r="Z12" s="209"/>
      <c r="AA12" s="209"/>
      <c r="AB12" s="209"/>
      <c r="AC12" s="209"/>
      <c r="AD12" s="209"/>
      <c r="AE12" s="209"/>
      <c r="AF12" s="209"/>
      <c r="AG12" s="209"/>
      <c r="AH12" s="209"/>
      <c r="AI12" s="209"/>
      <c r="AJ12" s="209"/>
      <c r="AK12" s="209"/>
      <c r="AL12" s="209"/>
      <c r="AM12" s="209"/>
      <c r="AN12" s="209"/>
      <c r="AO12" s="209"/>
      <c r="AP12" s="209"/>
      <c r="AQ12" s="209"/>
      <c r="AR12" s="209"/>
      <c r="AS12" s="209"/>
      <c r="AT12" s="209"/>
      <c r="AU12" s="209"/>
      <c r="AV12" s="209"/>
      <c r="AW12" s="209"/>
      <c r="AX12" s="209"/>
      <c r="AY12" s="209"/>
      <c r="AZ12" s="209"/>
      <c r="BA12" s="209"/>
    </row>
    <row r="13" customFormat="false" ht="15" hidden="false" customHeight="true" outlineLevel="0" collapsed="false">
      <c r="A13" s="314"/>
      <c r="B13" s="314"/>
      <c r="C13" s="247"/>
      <c r="D13" s="524" t="str">
        <f aca="false">Idiomas!D489</f>
        <v>Puntos repartidos hoy (Global)</v>
      </c>
      <c r="E13" s="517" t="n">
        <f aca="false">IFERROR(SUM(DailyClas!$G$4:INDEX(DailyClas!$G$4:$G$63,ADMIN!$D$5)),0)</f>
        <v>149</v>
      </c>
      <c r="F13" s="518" t="n">
        <f aca="false">IFERROR(E13/E12,0)</f>
        <v>0.0438235294117647</v>
      </c>
      <c r="G13" s="247"/>
      <c r="H13" s="524"/>
      <c r="I13" s="519"/>
      <c r="J13" s="520"/>
      <c r="K13" s="499"/>
      <c r="L13" s="525" t="str">
        <f aca="false">Horarios!Q8</f>
        <v>Austria</v>
      </c>
      <c r="M13" s="526" t="n">
        <f aca="false">ADMIN!$D$5-SUM(N13:T13)</f>
        <v>22</v>
      </c>
      <c r="N13" s="526" t="n">
        <f aca="false">IFERROR(COUNTIF(ADMIN!$S$130:INDEX(ADMIN!$S$130:$JE$161,32,ADMIN!$D$5*3-1),Stats!$L13)-SUM(O13:T13),0)</f>
        <v>17</v>
      </c>
      <c r="O13" s="526" t="n">
        <f aca="false">COUNTIF(ADMIN!$S$182:INDEX(ADMIN!$S$182:$JE$197,16,ADMIN!$D$5*3-1),Stats!$L13)-SUM(P13:T13)</f>
        <v>0</v>
      </c>
      <c r="P13" s="526" t="n">
        <f aca="false">COUNTIF(ADMIN!$S$210:INDEX(ADMIN!$S$210:$JE$217,8,ADMIN!$D$5*3-1),Stats!$L13)-SUM(Q13:T13)</f>
        <v>1</v>
      </c>
      <c r="Q13" s="526" t="n">
        <f aca="false">COUNTIF(ADMIN!$S$226:INDEX(ADMIN!$S$226:$JE$229,4,ADMIN!$D$5*3-1),Stats!$L13)-SUM(R13:T13)</f>
        <v>0</v>
      </c>
      <c r="R13" s="526" t="n">
        <f aca="false">IFERROR(COUNTIF(ADMIN!$S$252:INDEX(ADMIN!$S$252:$JE$252,1,ADMIN!$D$5*3-1),Stats!$L13),0)</f>
        <v>0</v>
      </c>
      <c r="S13" s="526" t="n">
        <f aca="false">IFERROR(COUNTIF(ADMIN!$S$251:INDEX(ADMIN!$S$251:$JE$251,1,ADMIN!$D$5*3-1),Stats!$L13),0)</f>
        <v>0</v>
      </c>
      <c r="T13" s="527" t="n">
        <f aca="false">IFERROR(COUNTIF(ADMIN!$S$250:INDEX(ADMIN!$S$250:$JE$250,1,ADMIN!$D$5*3-1),Stats!$L13),0)</f>
        <v>0</v>
      </c>
      <c r="U13" s="314"/>
      <c r="V13" s="209" t="n">
        <f aca="false">SUM(M13:T13)</f>
        <v>40</v>
      </c>
      <c r="W13" s="209"/>
      <c r="X13" s="209"/>
      <c r="Y13" s="209"/>
      <c r="Z13" s="209"/>
      <c r="AA13" s="209"/>
      <c r="AB13" s="209"/>
      <c r="AC13" s="209"/>
      <c r="AD13" s="209"/>
      <c r="AE13" s="209"/>
      <c r="AF13" s="209"/>
      <c r="AG13" s="209"/>
      <c r="AH13" s="209"/>
      <c r="AI13" s="209"/>
      <c r="AJ13" s="209"/>
      <c r="AK13" s="209"/>
      <c r="AL13" s="209"/>
      <c r="AM13" s="209"/>
      <c r="AN13" s="209"/>
      <c r="AO13" s="209"/>
      <c r="AP13" s="209"/>
      <c r="AQ13" s="209"/>
      <c r="AR13" s="209"/>
      <c r="AS13" s="209"/>
      <c r="AT13" s="209"/>
      <c r="AU13" s="209"/>
      <c r="AV13" s="209"/>
      <c r="AW13" s="209"/>
      <c r="AX13" s="209"/>
      <c r="AY13" s="209"/>
      <c r="AZ13" s="209"/>
      <c r="BA13" s="209"/>
    </row>
    <row r="14" customFormat="false" ht="15" hidden="false" customHeight="true" outlineLevel="0" collapsed="false">
      <c r="A14" s="314"/>
      <c r="B14" s="314"/>
      <c r="C14" s="247"/>
      <c r="D14" s="516" t="str">
        <f aca="false">Idiomas!D490&amp;TEXT($E$5,"dd/mm/aa")&amp;"?"</f>
        <v>¿Cúantos han acertado el máximo de puntos 15/06/26?</v>
      </c>
      <c r="E14" s="517" t="n">
        <f aca="false">IFERROR(IF(SUM(ADMIN!$D$8:$D$47)=0,0,COUNTIF(DailyClas!$G$4:INDEX(DailyClas!$G:$G,ADMIN!$D$5+3),Stats!E8)),0)</f>
        <v>0</v>
      </c>
      <c r="F14" s="518" t="n">
        <f aca="false">IFERROR(E14/ADMIN!$D$5,0)</f>
        <v>0</v>
      </c>
      <c r="G14" s="247"/>
      <c r="H14" s="516"/>
      <c r="I14" s="519"/>
      <c r="J14" s="520"/>
      <c r="K14" s="499"/>
      <c r="L14" s="528" t="str">
        <f aca="false">Horarios!Q9</f>
        <v>Bélgica</v>
      </c>
      <c r="M14" s="522" t="n">
        <f aca="false">ADMIN!$D$5-SUM(N14:T14)</f>
        <v>22</v>
      </c>
      <c r="N14" s="522" t="n">
        <f aca="false">IFERROR(COUNTIF(ADMIN!$S$130:INDEX(ADMIN!$S$130:$JE$161,32,ADMIN!$D$5*3-1),Stats!$L14)-SUM(O14:T14),0)</f>
        <v>0</v>
      </c>
      <c r="O14" s="522" t="n">
        <f aca="false">COUNTIF(ADMIN!$S$182:INDEX(ADMIN!$S$182:$JE$197,16,ADMIN!$D$5*3-1),Stats!$L14)-SUM(P14:T14)</f>
        <v>3</v>
      </c>
      <c r="P14" s="522" t="n">
        <f aca="false">COUNTIF(ADMIN!$S$210:INDEX(ADMIN!$S$210:$JE$217,8,ADMIN!$D$5*3-1),Stats!$L14)-SUM(Q14:T14)</f>
        <v>14</v>
      </c>
      <c r="Q14" s="522" t="n">
        <f aca="false">COUNTIF(ADMIN!$S$226:INDEX(ADMIN!$S$226:$JE$229,4,ADMIN!$D$5*3-1),Stats!$L14)-SUM(R14:T14)</f>
        <v>0</v>
      </c>
      <c r="R14" s="522" t="n">
        <f aca="false">IFERROR(COUNTIF(ADMIN!$S$252:INDEX(ADMIN!$S$252:$JE$252,1,ADMIN!$D$5*3-1),Stats!$L14),0)</f>
        <v>1</v>
      </c>
      <c r="S14" s="522" t="n">
        <f aca="false">IFERROR(COUNTIF(ADMIN!$S$251:INDEX(ADMIN!$S$251:$JE$251,1,ADMIN!$D$5*3-1),Stats!$L14),0)</f>
        <v>0</v>
      </c>
      <c r="T14" s="523" t="n">
        <f aca="false">IFERROR(COUNTIF(ADMIN!$S$250:INDEX(ADMIN!$S$250:$JE$250,1,ADMIN!$D$5*3-1),Stats!$L14),0)</f>
        <v>0</v>
      </c>
      <c r="U14" s="314"/>
      <c r="V14" s="209" t="n">
        <f aca="false">SUM(M14:T14)</f>
        <v>40</v>
      </c>
      <c r="W14" s="209"/>
      <c r="X14" s="209"/>
      <c r="Y14" s="209"/>
      <c r="Z14" s="209"/>
      <c r="AA14" s="209"/>
      <c r="AB14" s="209"/>
      <c r="AC14" s="209"/>
      <c r="AD14" s="209"/>
      <c r="AE14" s="209"/>
      <c r="AF14" s="209"/>
      <c r="AG14" s="209"/>
      <c r="AH14" s="209"/>
      <c r="AI14" s="209"/>
      <c r="AJ14" s="209"/>
      <c r="AK14" s="209"/>
      <c r="AL14" s="209"/>
      <c r="AM14" s="209"/>
      <c r="AN14" s="209"/>
      <c r="AO14" s="209"/>
      <c r="AP14" s="209"/>
      <c r="AQ14" s="209"/>
      <c r="AR14" s="209"/>
      <c r="AS14" s="209"/>
      <c r="AT14" s="209"/>
      <c r="AU14" s="209"/>
      <c r="AV14" s="209"/>
      <c r="AW14" s="209"/>
      <c r="AX14" s="209"/>
      <c r="AY14" s="209"/>
      <c r="AZ14" s="209"/>
      <c r="BA14" s="209"/>
    </row>
    <row r="15" customFormat="false" ht="15" hidden="false" customHeight="true" outlineLevel="0" collapsed="false">
      <c r="A15" s="314"/>
      <c r="B15" s="314"/>
      <c r="C15" s="247"/>
      <c r="D15" s="524" t="str">
        <f aca="false">Idiomas!D491&amp;TEXT($E$5,"dd/mm/aa")&amp;"?"</f>
        <v>¿Cúantos se han llevado algún punto 15/06/26?</v>
      </c>
      <c r="E15" s="517" t="n">
        <f aca="false">IFERROR(COUNTIF(DailyClas!$G$4:INDEX(DailyClas!$G$4:$G$63,ADMIN!$D$5),"&gt;0"),0)</f>
        <v>17</v>
      </c>
      <c r="F15" s="518" t="n">
        <f aca="false">IFERROR(E15/ADMIN!$D$5,0)</f>
        <v>0.425</v>
      </c>
      <c r="G15" s="247"/>
      <c r="H15" s="524"/>
      <c r="I15" s="519"/>
      <c r="J15" s="520"/>
      <c r="K15" s="499"/>
      <c r="L15" s="525" t="str">
        <f aca="false">Horarios!Q10</f>
        <v>Bosnia y Herzegovina</v>
      </c>
      <c r="M15" s="526" t="n">
        <f aca="false">ADMIN!$D$5-SUM(N15:T15)</f>
        <v>27</v>
      </c>
      <c r="N15" s="526" t="n">
        <f aca="false">IFERROR(COUNTIF(ADMIN!$S$130:INDEX(ADMIN!$S$130:$JE$161,32,ADMIN!$D$5*3-1),Stats!$L15)-SUM(O15:T15),0)</f>
        <v>10</v>
      </c>
      <c r="O15" s="526" t="n">
        <f aca="false">COUNTIF(ADMIN!$S$182:INDEX(ADMIN!$S$182:$JE$197,16,ADMIN!$D$5*3-1),Stats!$L15)-SUM(P15:T15)</f>
        <v>3</v>
      </c>
      <c r="P15" s="526" t="n">
        <f aca="false">COUNTIF(ADMIN!$S$210:INDEX(ADMIN!$S$210:$JE$217,8,ADMIN!$D$5*3-1),Stats!$L15)-SUM(Q15:T15)</f>
        <v>0</v>
      </c>
      <c r="Q15" s="526" t="n">
        <f aca="false">COUNTIF(ADMIN!$S$226:INDEX(ADMIN!$S$226:$JE$229,4,ADMIN!$D$5*3-1),Stats!$L15)-SUM(R15:T15)</f>
        <v>0</v>
      </c>
      <c r="R15" s="526" t="n">
        <f aca="false">IFERROR(COUNTIF(ADMIN!$S$252:INDEX(ADMIN!$S$252:$JE$252,1,ADMIN!$D$5*3-1),Stats!$L15),0)</f>
        <v>0</v>
      </c>
      <c r="S15" s="526" t="n">
        <f aca="false">IFERROR(COUNTIF(ADMIN!$S$251:INDEX(ADMIN!$S$251:$JE$251,1,ADMIN!$D$5*3-1),Stats!$L15),0)</f>
        <v>0</v>
      </c>
      <c r="T15" s="527" t="n">
        <f aca="false">IFERROR(COUNTIF(ADMIN!$S$250:INDEX(ADMIN!$S$250:$JE$250,1,ADMIN!$D$5*3-1),Stats!$L15),0)</f>
        <v>0</v>
      </c>
      <c r="U15" s="314"/>
      <c r="V15" s="209" t="n">
        <f aca="false">SUM(M15:T15)</f>
        <v>40</v>
      </c>
      <c r="W15" s="209"/>
      <c r="X15" s="209"/>
      <c r="Y15" s="209"/>
      <c r="Z15" s="209"/>
      <c r="AA15" s="209"/>
      <c r="AB15" s="209"/>
      <c r="AC15" s="209"/>
      <c r="AD15" s="209"/>
      <c r="AE15" s="209"/>
      <c r="AF15" s="209"/>
      <c r="AG15" s="209"/>
      <c r="AH15" s="209"/>
      <c r="AI15" s="209"/>
      <c r="AJ15" s="209"/>
      <c r="AK15" s="209"/>
      <c r="AL15" s="209"/>
      <c r="AM15" s="209"/>
      <c r="AN15" s="209"/>
      <c r="AO15" s="209"/>
      <c r="AP15" s="209"/>
      <c r="AQ15" s="209"/>
      <c r="AR15" s="209"/>
      <c r="AS15" s="209"/>
      <c r="AT15" s="209"/>
      <c r="AU15" s="209"/>
      <c r="AV15" s="209"/>
      <c r="AW15" s="209"/>
      <c r="AX15" s="209"/>
      <c r="AY15" s="209"/>
      <c r="AZ15" s="209"/>
      <c r="BA15" s="209"/>
    </row>
    <row r="16" customFormat="false" ht="15" hidden="false" customHeight="true" outlineLevel="0" collapsed="false">
      <c r="A16" s="314"/>
      <c r="B16" s="314"/>
      <c r="C16" s="247"/>
      <c r="D16" s="516" t="str">
        <f aca="false">Idiomas!D492&amp;TEXT($E$5,"dd/mm/aa")&amp;"?"</f>
        <v>¿Cúantos no han acertado nada 15/06/26?</v>
      </c>
      <c r="E16" s="517" t="n">
        <f aca="false">IFERROR(IF(SUM(ADMIN!$D$8:$D$47)=0,0,COUNTIF(DailyClas!$G$4:INDEX(DailyClas!$G$4:$G$63,ADMIN!$D$5),0)),0)</f>
        <v>23</v>
      </c>
      <c r="F16" s="518" t="n">
        <f aca="false">IFERROR(E16/ADMIN!$D$5,0)</f>
        <v>0.575</v>
      </c>
      <c r="G16" s="247"/>
      <c r="H16" s="516"/>
      <c r="I16" s="519"/>
      <c r="J16" s="520"/>
      <c r="K16" s="499"/>
      <c r="L16" s="528" t="str">
        <f aca="false">Horarios!Q11</f>
        <v>Brasil</v>
      </c>
      <c r="M16" s="522" t="n">
        <f aca="false">ADMIN!$D$5-SUM(N16:T16)</f>
        <v>22</v>
      </c>
      <c r="N16" s="522" t="n">
        <f aca="false">IFERROR(COUNTIF(ADMIN!$S$130:INDEX(ADMIN!$S$130:$JE$161,32,ADMIN!$D$5*3-1),Stats!$L16)-SUM(O16:T16),0)</f>
        <v>2</v>
      </c>
      <c r="O16" s="522" t="n">
        <f aca="false">COUNTIF(ADMIN!$S$182:INDEX(ADMIN!$S$182:$JE$197,16,ADMIN!$D$5*3-1),Stats!$L16)-SUM(P16:T16)</f>
        <v>0</v>
      </c>
      <c r="P16" s="522" t="n">
        <f aca="false">COUNTIF(ADMIN!$S$210:INDEX(ADMIN!$S$210:$JE$217,8,ADMIN!$D$5*3-1),Stats!$L16)-SUM(Q16:T16)</f>
        <v>5</v>
      </c>
      <c r="Q16" s="522" t="n">
        <f aca="false">COUNTIF(ADMIN!$S$226:INDEX(ADMIN!$S$226:$JE$229,4,ADMIN!$D$5*3-1),Stats!$L16)-SUM(R16:T16)</f>
        <v>4</v>
      </c>
      <c r="R16" s="522" t="n">
        <f aca="false">IFERROR(COUNTIF(ADMIN!$S$252:INDEX(ADMIN!$S$252:$JE$252,1,ADMIN!$D$5*3-1),Stats!$L16),0)</f>
        <v>3</v>
      </c>
      <c r="S16" s="522" t="n">
        <f aca="false">IFERROR(COUNTIF(ADMIN!$S$251:INDEX(ADMIN!$S$251:$JE$251,1,ADMIN!$D$5*3-1),Stats!$L16),0)</f>
        <v>2</v>
      </c>
      <c r="T16" s="523" t="n">
        <f aca="false">IFERROR(COUNTIF(ADMIN!$S$250:INDEX(ADMIN!$S$250:$JE$250,1,ADMIN!$D$5*3-1),Stats!$L16),0)</f>
        <v>2</v>
      </c>
      <c r="U16" s="314"/>
      <c r="V16" s="209" t="n">
        <f aca="false">SUM(M16:T16)</f>
        <v>40</v>
      </c>
      <c r="W16" s="209"/>
      <c r="X16" s="209"/>
      <c r="Y16" s="209"/>
      <c r="Z16" s="209"/>
      <c r="AA16" s="209"/>
      <c r="AB16" s="209"/>
      <c r="AC16" s="209"/>
      <c r="AD16" s="209"/>
      <c r="AE16" s="209"/>
      <c r="AF16" s="209"/>
      <c r="AG16" s="209"/>
      <c r="AH16" s="209"/>
      <c r="AI16" s="209"/>
      <c r="AJ16" s="209"/>
      <c r="AK16" s="209"/>
      <c r="AL16" s="209"/>
      <c r="AM16" s="209"/>
      <c r="AN16" s="209"/>
      <c r="AO16" s="209"/>
      <c r="AP16" s="209"/>
      <c r="AQ16" s="209"/>
      <c r="AR16" s="209"/>
      <c r="AS16" s="209"/>
      <c r="AT16" s="209"/>
      <c r="AU16" s="209"/>
      <c r="AV16" s="209"/>
      <c r="AW16" s="209"/>
      <c r="AX16" s="209"/>
      <c r="AY16" s="209"/>
      <c r="AZ16" s="209"/>
      <c r="BA16" s="209"/>
    </row>
    <row r="17" customFormat="false" ht="15" hidden="false" customHeight="true" outlineLevel="0" collapsed="false">
      <c r="A17" s="314"/>
      <c r="B17" s="314"/>
      <c r="C17" s="247"/>
      <c r="D17" s="529" t="str">
        <f aca="false">Idiomas!D493&amp;TEXT($E$5,"dd/mm/aa")&amp;"?"</f>
        <v>Media de puntos sumados 15/06/26?</v>
      </c>
      <c r="E17" s="530" t="n">
        <f aca="false">IFERROR(AVERAGE(DailyClas!$G$4:INDEX(DailyClas!$G$4:$G$63,ADMIN!$D$5)),0)</f>
        <v>3.725</v>
      </c>
      <c r="F17" s="531"/>
      <c r="G17" s="247"/>
      <c r="H17" s="524"/>
      <c r="I17" s="519"/>
      <c r="J17" s="532"/>
      <c r="K17" s="499"/>
      <c r="L17" s="525" t="str">
        <f aca="false">Horarios!Q12</f>
        <v>Cabo Verde</v>
      </c>
      <c r="M17" s="526" t="n">
        <f aca="false">ADMIN!$D$5-SUM(N17:T17)</f>
        <v>39</v>
      </c>
      <c r="N17" s="526" t="n">
        <f aca="false">IFERROR(COUNTIF(ADMIN!$S$130:INDEX(ADMIN!$S$130:$JE$161,32,ADMIN!$D$5*3-1),Stats!$L17)-SUM(O17:T17),0)</f>
        <v>1</v>
      </c>
      <c r="O17" s="526" t="n">
        <f aca="false">COUNTIF(ADMIN!$S$182:INDEX(ADMIN!$S$182:$JE$197,16,ADMIN!$D$5*3-1),Stats!$L17)-SUM(P17:T17)</f>
        <v>0</v>
      </c>
      <c r="P17" s="526" t="n">
        <f aca="false">COUNTIF(ADMIN!$S$210:INDEX(ADMIN!$S$210:$JE$217,8,ADMIN!$D$5*3-1),Stats!$L17)-SUM(Q17:T17)</f>
        <v>0</v>
      </c>
      <c r="Q17" s="526" t="n">
        <f aca="false">COUNTIF(ADMIN!$S$226:INDEX(ADMIN!$S$226:$JE$229,4,ADMIN!$D$5*3-1),Stats!$L17)-SUM(R17:T17)</f>
        <v>0</v>
      </c>
      <c r="R17" s="526" t="n">
        <f aca="false">IFERROR(COUNTIF(ADMIN!$S$252:INDEX(ADMIN!$S$252:$JE$252,1,ADMIN!$D$5*3-1),Stats!$L17),0)</f>
        <v>0</v>
      </c>
      <c r="S17" s="526" t="n">
        <f aca="false">IFERROR(COUNTIF(ADMIN!$S$251:INDEX(ADMIN!$S$251:$JE$251,1,ADMIN!$D$5*3-1),Stats!$L17),0)</f>
        <v>0</v>
      </c>
      <c r="T17" s="527" t="n">
        <f aca="false">IFERROR(COUNTIF(ADMIN!$S$250:INDEX(ADMIN!$S$250:$JE$250,1,ADMIN!$D$5*3-1),Stats!$L17),0)</f>
        <v>0</v>
      </c>
      <c r="U17" s="314"/>
      <c r="V17" s="209" t="n">
        <f aca="false">SUM(M17:T17)</f>
        <v>40</v>
      </c>
      <c r="W17" s="209"/>
      <c r="X17" s="209"/>
      <c r="Y17" s="209"/>
      <c r="Z17" s="209"/>
      <c r="AA17" s="209"/>
      <c r="AB17" s="209"/>
      <c r="AC17" s="209"/>
      <c r="AD17" s="209"/>
      <c r="AE17" s="209"/>
      <c r="AF17" s="209"/>
      <c r="AG17" s="209"/>
      <c r="AH17" s="209"/>
      <c r="AI17" s="209"/>
      <c r="AJ17" s="209"/>
      <c r="AK17" s="209"/>
      <c r="AL17" s="209"/>
      <c r="AM17" s="209"/>
      <c r="AN17" s="209"/>
      <c r="AO17" s="209"/>
      <c r="AP17" s="209"/>
      <c r="AQ17" s="209"/>
      <c r="AR17" s="209"/>
      <c r="AS17" s="209"/>
      <c r="AT17" s="209"/>
      <c r="AU17" s="209"/>
      <c r="AV17" s="209"/>
      <c r="AW17" s="209"/>
      <c r="AX17" s="209"/>
      <c r="AY17" s="209"/>
      <c r="AZ17" s="209"/>
      <c r="BA17" s="209"/>
    </row>
    <row r="18" customFormat="false" ht="15" hidden="false" customHeight="true" outlineLevel="0" collapsed="false">
      <c r="A18" s="314"/>
      <c r="B18" s="314"/>
      <c r="C18" s="247"/>
      <c r="D18" s="247"/>
      <c r="E18" s="247"/>
      <c r="F18" s="247"/>
      <c r="G18" s="247"/>
      <c r="H18" s="533"/>
      <c r="I18" s="534"/>
      <c r="J18" s="499"/>
      <c r="K18" s="499"/>
      <c r="L18" s="528" t="str">
        <f aca="false">Horarios!Q13</f>
        <v>Canadá</v>
      </c>
      <c r="M18" s="522" t="n">
        <f aca="false">ADMIN!$D$5-SUM(N18:T18)</f>
        <v>22</v>
      </c>
      <c r="N18" s="522" t="n">
        <f aca="false">IFERROR(COUNTIF(ADMIN!$S$130:INDEX(ADMIN!$S$130:$JE$161,32,ADMIN!$D$5*3-1),Stats!$L18)-SUM(O18:T18),0)</f>
        <v>10</v>
      </c>
      <c r="O18" s="522" t="n">
        <f aca="false">COUNTIF(ADMIN!$S$182:INDEX(ADMIN!$S$182:$JE$197,16,ADMIN!$D$5*3-1),Stats!$L18)-SUM(P18:T18)</f>
        <v>8</v>
      </c>
      <c r="P18" s="522" t="n">
        <f aca="false">COUNTIF(ADMIN!$S$210:INDEX(ADMIN!$S$210:$JE$217,8,ADMIN!$D$5*3-1),Stats!$L18)-SUM(Q18:T18)</f>
        <v>0</v>
      </c>
      <c r="Q18" s="522" t="n">
        <f aca="false">COUNTIF(ADMIN!$S$226:INDEX(ADMIN!$S$226:$JE$229,4,ADMIN!$D$5*3-1),Stats!$L18)-SUM(R18:T18)</f>
        <v>0</v>
      </c>
      <c r="R18" s="522" t="n">
        <f aca="false">IFERROR(COUNTIF(ADMIN!$S$252:INDEX(ADMIN!$S$252:$JE$252,1,ADMIN!$D$5*3-1),Stats!$L18),0)</f>
        <v>0</v>
      </c>
      <c r="S18" s="522" t="n">
        <f aca="false">IFERROR(COUNTIF(ADMIN!$S$251:INDEX(ADMIN!$S$251:$JE$251,1,ADMIN!$D$5*3-1),Stats!$L18),0)</f>
        <v>0</v>
      </c>
      <c r="T18" s="523" t="n">
        <f aca="false">IFERROR(COUNTIF(ADMIN!$S$250:INDEX(ADMIN!$S$250:$JE$250,1,ADMIN!$D$5*3-1),Stats!$L18),0)</f>
        <v>0</v>
      </c>
      <c r="U18" s="314"/>
      <c r="V18" s="209" t="n">
        <f aca="false">SUM(M18:T18)</f>
        <v>40</v>
      </c>
      <c r="W18" s="209"/>
      <c r="X18" s="209"/>
      <c r="Y18" s="209"/>
      <c r="Z18" s="209"/>
      <c r="AA18" s="209"/>
      <c r="AB18" s="209"/>
      <c r="AC18" s="209"/>
      <c r="AD18" s="209"/>
      <c r="AE18" s="209"/>
      <c r="AF18" s="209"/>
      <c r="AG18" s="209"/>
      <c r="AH18" s="209"/>
      <c r="AI18" s="209"/>
      <c r="AJ18" s="209"/>
      <c r="AK18" s="209"/>
      <c r="AL18" s="209"/>
      <c r="AM18" s="209"/>
      <c r="AN18" s="209"/>
      <c r="AO18" s="209"/>
      <c r="AP18" s="209"/>
      <c r="AQ18" s="209"/>
      <c r="AR18" s="209"/>
      <c r="AS18" s="209"/>
      <c r="AT18" s="209"/>
      <c r="AU18" s="209"/>
      <c r="AV18" s="209"/>
      <c r="AW18" s="209"/>
      <c r="AX18" s="209"/>
      <c r="AY18" s="209"/>
      <c r="AZ18" s="209"/>
      <c r="BA18" s="209"/>
    </row>
    <row r="19" customFormat="false" ht="15" hidden="false" customHeight="true" outlineLevel="0" collapsed="false">
      <c r="A19" s="314"/>
      <c r="B19" s="314"/>
      <c r="C19" s="247"/>
      <c r="D19" s="247"/>
      <c r="E19" s="247"/>
      <c r="F19" s="247"/>
      <c r="G19" s="247"/>
      <c r="H19" s="533"/>
      <c r="I19" s="534"/>
      <c r="J19" s="535"/>
      <c r="K19" s="535"/>
      <c r="L19" s="525" t="str">
        <f aca="false">Horarios!Q14</f>
        <v>Catar</v>
      </c>
      <c r="M19" s="526" t="n">
        <f aca="false">ADMIN!$D$5-SUM(N19:T19)</f>
        <v>40</v>
      </c>
      <c r="N19" s="526" t="n">
        <f aca="false">IFERROR(COUNTIF(ADMIN!$S$130:INDEX(ADMIN!$S$130:$JE$161,32,ADMIN!$D$5*3-1),Stats!$L19)-SUM(O19:T19),0)</f>
        <v>0</v>
      </c>
      <c r="O19" s="526" t="n">
        <f aca="false">COUNTIF(ADMIN!$S$182:INDEX(ADMIN!$S$182:$JE$197,16,ADMIN!$D$5*3-1),Stats!$L19)-SUM(P19:T19)</f>
        <v>0</v>
      </c>
      <c r="P19" s="526" t="n">
        <f aca="false">COUNTIF(ADMIN!$S$210:INDEX(ADMIN!$S$210:$JE$217,8,ADMIN!$D$5*3-1),Stats!$L19)-SUM(Q19:T19)</f>
        <v>0</v>
      </c>
      <c r="Q19" s="526" t="n">
        <f aca="false">COUNTIF(ADMIN!$S$226:INDEX(ADMIN!$S$226:$JE$229,4,ADMIN!$D$5*3-1),Stats!$L19)-SUM(R19:T19)</f>
        <v>0</v>
      </c>
      <c r="R19" s="526" t="n">
        <f aca="false">IFERROR(COUNTIF(ADMIN!$S$252:INDEX(ADMIN!$S$252:$JE$252,1,ADMIN!$D$5*3-1),Stats!$L19),0)</f>
        <v>0</v>
      </c>
      <c r="S19" s="526" t="n">
        <f aca="false">IFERROR(COUNTIF(ADMIN!$S$251:INDEX(ADMIN!$S$251:$JE$251,1,ADMIN!$D$5*3-1),Stats!$L19),0)</f>
        <v>0</v>
      </c>
      <c r="T19" s="527" t="n">
        <f aca="false">IFERROR(COUNTIF(ADMIN!$S$250:INDEX(ADMIN!$S$250:$JE$250,1,ADMIN!$D$5*3-1),Stats!$L19),0)</f>
        <v>0</v>
      </c>
      <c r="U19" s="314"/>
      <c r="V19" s="209" t="n">
        <f aca="false">SUM(M19:T19)</f>
        <v>40</v>
      </c>
      <c r="W19" s="209"/>
      <c r="X19" s="209"/>
      <c r="Y19" s="209"/>
      <c r="Z19" s="209"/>
      <c r="AA19" s="209"/>
      <c r="AB19" s="209"/>
      <c r="AC19" s="209"/>
      <c r="AD19" s="209"/>
      <c r="AE19" s="209"/>
      <c r="AF19" s="209"/>
      <c r="AG19" s="209"/>
      <c r="AH19" s="209"/>
      <c r="AI19" s="209"/>
      <c r="AJ19" s="209"/>
      <c r="AK19" s="209"/>
      <c r="AL19" s="209"/>
      <c r="AM19" s="209"/>
      <c r="AN19" s="209"/>
      <c r="AO19" s="209"/>
      <c r="AP19" s="209"/>
      <c r="AQ19" s="209"/>
      <c r="AR19" s="209"/>
      <c r="AS19" s="209"/>
      <c r="AT19" s="209"/>
      <c r="AU19" s="209"/>
      <c r="AV19" s="209"/>
      <c r="AW19" s="209"/>
      <c r="AX19" s="209"/>
      <c r="AY19" s="209"/>
      <c r="AZ19" s="209"/>
      <c r="BA19" s="209"/>
    </row>
    <row r="20" customFormat="false" ht="15" hidden="false" customHeight="true" outlineLevel="0" collapsed="false">
      <c r="A20" s="314"/>
      <c r="B20" s="314"/>
      <c r="C20" s="247"/>
      <c r="D20" s="247"/>
      <c r="E20" s="247"/>
      <c r="F20" s="247"/>
      <c r="G20" s="247"/>
      <c r="H20" s="533"/>
      <c r="I20" s="534"/>
      <c r="J20" s="535"/>
      <c r="K20" s="535"/>
      <c r="L20" s="528" t="str">
        <f aca="false">Horarios!Q15</f>
        <v>Colombia</v>
      </c>
      <c r="M20" s="522" t="n">
        <f aca="false">ADMIN!$D$5-SUM(N20:T20)</f>
        <v>22</v>
      </c>
      <c r="N20" s="522" t="n">
        <f aca="false">IFERROR(COUNTIF(ADMIN!$S$130:INDEX(ADMIN!$S$130:$JE$161,32,ADMIN!$D$5*3-1),Stats!$L20)-SUM(O20:T20),0)</f>
        <v>9</v>
      </c>
      <c r="O20" s="522" t="n">
        <f aca="false">COUNTIF(ADMIN!$S$182:INDEX(ADMIN!$S$182:$JE$197,16,ADMIN!$D$5*3-1),Stats!$L20)-SUM(P20:T20)</f>
        <v>9</v>
      </c>
      <c r="P20" s="522" t="n">
        <f aca="false">COUNTIF(ADMIN!$S$210:INDEX(ADMIN!$S$210:$JE$217,8,ADMIN!$D$5*3-1),Stats!$L20)-SUM(Q20:T20)</f>
        <v>0</v>
      </c>
      <c r="Q20" s="522" t="n">
        <f aca="false">COUNTIF(ADMIN!$S$226:INDEX(ADMIN!$S$226:$JE$229,4,ADMIN!$D$5*3-1),Stats!$L20)-SUM(R20:T20)</f>
        <v>0</v>
      </c>
      <c r="R20" s="522" t="n">
        <f aca="false">IFERROR(COUNTIF(ADMIN!$S$252:INDEX(ADMIN!$S$252:$JE$252,1,ADMIN!$D$5*3-1),Stats!$L20),0)</f>
        <v>0</v>
      </c>
      <c r="S20" s="522" t="n">
        <f aca="false">IFERROR(COUNTIF(ADMIN!$S$251:INDEX(ADMIN!$S$251:$JE$251,1,ADMIN!$D$5*3-1),Stats!$L20),0)</f>
        <v>0</v>
      </c>
      <c r="T20" s="523" t="n">
        <f aca="false">IFERROR(COUNTIF(ADMIN!$S$250:INDEX(ADMIN!$S$250:$JE$250,1,ADMIN!$D$5*3-1),Stats!$L20),0)</f>
        <v>0</v>
      </c>
      <c r="U20" s="314"/>
      <c r="V20" s="209" t="n">
        <f aca="false">SUM(M20:T20)</f>
        <v>40</v>
      </c>
      <c r="W20" s="209"/>
      <c r="X20" s="209"/>
      <c r="Y20" s="209"/>
      <c r="Z20" s="209"/>
      <c r="AA20" s="209"/>
      <c r="AB20" s="209"/>
      <c r="AC20" s="209"/>
      <c r="AD20" s="209"/>
      <c r="AE20" s="209"/>
      <c r="AF20" s="209"/>
      <c r="AG20" s="209"/>
      <c r="AH20" s="209"/>
      <c r="AI20" s="209"/>
      <c r="AJ20" s="209"/>
      <c r="AK20" s="209"/>
      <c r="AL20" s="209"/>
      <c r="AM20" s="209"/>
      <c r="AN20" s="209"/>
      <c r="AO20" s="209"/>
      <c r="AP20" s="209"/>
      <c r="AQ20" s="209"/>
      <c r="AR20" s="209"/>
      <c r="AS20" s="209"/>
      <c r="AT20" s="209"/>
      <c r="AU20" s="209"/>
      <c r="AV20" s="209"/>
      <c r="AW20" s="209"/>
      <c r="AX20" s="209"/>
      <c r="AY20" s="209"/>
      <c r="AZ20" s="209"/>
      <c r="BA20" s="209"/>
    </row>
    <row r="21" customFormat="false" ht="15" hidden="false" customHeight="true" outlineLevel="0" collapsed="false">
      <c r="A21" s="314" t="s">
        <v>1342</v>
      </c>
      <c r="B21" s="314" t="s">
        <v>1343</v>
      </c>
      <c r="C21" s="247"/>
      <c r="D21" s="247"/>
      <c r="E21" s="247"/>
      <c r="F21" s="247"/>
      <c r="G21" s="247"/>
      <c r="H21" s="533"/>
      <c r="I21" s="534"/>
      <c r="J21" s="535"/>
      <c r="K21" s="535"/>
      <c r="L21" s="525" t="str">
        <f aca="false">Horarios!Q16</f>
        <v>Corea del Sur</v>
      </c>
      <c r="M21" s="526" t="n">
        <f aca="false">ADMIN!$D$5-SUM(N21:T21)</f>
        <v>27</v>
      </c>
      <c r="N21" s="526" t="n">
        <f aca="false">IFERROR(COUNTIF(ADMIN!$S$130:INDEX(ADMIN!$S$130:$JE$161,32,ADMIN!$D$5*3-1),Stats!$L21)-SUM(O21:T21),0)</f>
        <v>3</v>
      </c>
      <c r="O21" s="526" t="n">
        <f aca="false">COUNTIF(ADMIN!$S$182:INDEX(ADMIN!$S$182:$JE$197,16,ADMIN!$D$5*3-1),Stats!$L21)-SUM(P21:T21)</f>
        <v>10</v>
      </c>
      <c r="P21" s="526" t="n">
        <f aca="false">COUNTIF(ADMIN!$S$210:INDEX(ADMIN!$S$210:$JE$217,8,ADMIN!$D$5*3-1),Stats!$L21)-SUM(Q21:T21)</f>
        <v>0</v>
      </c>
      <c r="Q21" s="526" t="n">
        <f aca="false">COUNTIF(ADMIN!$S$226:INDEX(ADMIN!$S$226:$JE$229,4,ADMIN!$D$5*3-1),Stats!$L21)-SUM(R21:T21)</f>
        <v>0</v>
      </c>
      <c r="R21" s="526" t="n">
        <f aca="false">IFERROR(COUNTIF(ADMIN!$S$252:INDEX(ADMIN!$S$252:$JE$252,1,ADMIN!$D$5*3-1),Stats!$L21),0)</f>
        <v>0</v>
      </c>
      <c r="S21" s="526" t="n">
        <f aca="false">IFERROR(COUNTIF(ADMIN!$S$251:INDEX(ADMIN!$S$251:$JE$251,1,ADMIN!$D$5*3-1),Stats!$L21),0)</f>
        <v>0</v>
      </c>
      <c r="T21" s="527" t="n">
        <f aca="false">IFERROR(COUNTIF(ADMIN!$S$250:INDEX(ADMIN!$S$250:$JE$250,1,ADMIN!$D$5*3-1),Stats!$L21),0)</f>
        <v>0</v>
      </c>
      <c r="U21" s="314"/>
      <c r="V21" s="209" t="n">
        <f aca="false">SUM(M21:T21)</f>
        <v>40</v>
      </c>
      <c r="W21" s="209"/>
      <c r="X21" s="209"/>
      <c r="Y21" s="209"/>
      <c r="Z21" s="209"/>
      <c r="AA21" s="209"/>
      <c r="AB21" s="209"/>
      <c r="AC21" s="209"/>
      <c r="AD21" s="209"/>
      <c r="AE21" s="209"/>
      <c r="AF21" s="209"/>
      <c r="AG21" s="209"/>
      <c r="AH21" s="209"/>
      <c r="AI21" s="209"/>
      <c r="AJ21" s="209"/>
      <c r="AK21" s="209"/>
      <c r="AL21" s="209"/>
      <c r="AM21" s="209"/>
      <c r="AN21" s="209"/>
      <c r="AO21" s="209"/>
      <c r="AP21" s="209"/>
      <c r="AQ21" s="209"/>
      <c r="AR21" s="209"/>
      <c r="AS21" s="209"/>
      <c r="AT21" s="209"/>
      <c r="AU21" s="209"/>
      <c r="AV21" s="209"/>
      <c r="AW21" s="209"/>
      <c r="AX21" s="209"/>
      <c r="AY21" s="209"/>
      <c r="AZ21" s="209"/>
      <c r="BA21" s="209"/>
    </row>
    <row r="22" customFormat="false" ht="15" hidden="false" customHeight="true" outlineLevel="0" collapsed="false">
      <c r="A22" s="314" t="n">
        <v>1</v>
      </c>
      <c r="B22" s="314" t="n">
        <f aca="false">IFERROR(SUMIF(ADMIN!$G$6:$G$258,A22,ADMIN!$F$6:$F$258),"")</f>
        <v>17</v>
      </c>
      <c r="C22" s="247"/>
      <c r="D22" s="247"/>
      <c r="E22" s="247"/>
      <c r="F22" s="247"/>
      <c r="G22" s="247"/>
      <c r="H22" s="533"/>
      <c r="I22" s="534"/>
      <c r="J22" s="535"/>
      <c r="K22" s="535"/>
      <c r="L22" s="528" t="str">
        <f aca="false">Horarios!Q17</f>
        <v>Costa de Marfil</v>
      </c>
      <c r="M22" s="522" t="n">
        <f aca="false">ADMIN!$D$5-SUM(N22:T22)</f>
        <v>25</v>
      </c>
      <c r="N22" s="522" t="n">
        <f aca="false">IFERROR(COUNTIF(ADMIN!$S$130:INDEX(ADMIN!$S$130:$JE$161,32,ADMIN!$D$5*3-1),Stats!$L22)-SUM(O22:T22),0)</f>
        <v>15</v>
      </c>
      <c r="O22" s="522" t="n">
        <f aca="false">COUNTIF(ADMIN!$S$182:INDEX(ADMIN!$S$182:$JE$197,16,ADMIN!$D$5*3-1),Stats!$L22)-SUM(P22:T22)</f>
        <v>0</v>
      </c>
      <c r="P22" s="522" t="n">
        <f aca="false">COUNTIF(ADMIN!$S$210:INDEX(ADMIN!$S$210:$JE$217,8,ADMIN!$D$5*3-1),Stats!$L22)-SUM(Q22:T22)</f>
        <v>0</v>
      </c>
      <c r="Q22" s="522" t="n">
        <f aca="false">COUNTIF(ADMIN!$S$226:INDEX(ADMIN!$S$226:$JE$229,4,ADMIN!$D$5*3-1),Stats!$L22)-SUM(R22:T22)</f>
        <v>0</v>
      </c>
      <c r="R22" s="522" t="n">
        <f aca="false">IFERROR(COUNTIF(ADMIN!$S$252:INDEX(ADMIN!$S$252:$JE$252,1,ADMIN!$D$5*3-1),Stats!$L22),0)</f>
        <v>0</v>
      </c>
      <c r="S22" s="522" t="n">
        <f aca="false">IFERROR(COUNTIF(ADMIN!$S$251:INDEX(ADMIN!$S$251:$JE$251,1,ADMIN!$D$5*3-1),Stats!$L22),0)</f>
        <v>0</v>
      </c>
      <c r="T22" s="523" t="n">
        <f aca="false">IFERROR(COUNTIF(ADMIN!$S$250:INDEX(ADMIN!$S$250:$JE$250,1,ADMIN!$D$5*3-1),Stats!$L22),0)</f>
        <v>0</v>
      </c>
      <c r="U22" s="314"/>
      <c r="V22" s="209" t="n">
        <f aca="false">SUM(M22:T22)</f>
        <v>40</v>
      </c>
      <c r="W22" s="209"/>
      <c r="X22" s="209"/>
      <c r="Y22" s="209"/>
      <c r="Z22" s="209"/>
      <c r="AA22" s="209"/>
      <c r="AB22" s="209"/>
      <c r="AC22" s="209"/>
      <c r="AD22" s="209"/>
      <c r="AE22" s="209"/>
      <c r="AF22" s="209"/>
      <c r="AG22" s="209"/>
      <c r="AH22" s="209"/>
      <c r="AI22" s="209"/>
      <c r="AJ22" s="209"/>
      <c r="AK22" s="209"/>
      <c r="AL22" s="209"/>
      <c r="AM22" s="209"/>
      <c r="AN22" s="209"/>
      <c r="AO22" s="209"/>
      <c r="AP22" s="209"/>
      <c r="AQ22" s="209"/>
      <c r="AR22" s="209"/>
      <c r="AS22" s="209"/>
      <c r="AT22" s="209"/>
      <c r="AU22" s="209"/>
      <c r="AV22" s="209"/>
      <c r="AW22" s="209"/>
      <c r="AX22" s="209"/>
      <c r="AY22" s="209"/>
      <c r="AZ22" s="209"/>
      <c r="BA22" s="209"/>
    </row>
    <row r="23" customFormat="false" ht="15" hidden="false" customHeight="true" outlineLevel="0" collapsed="false">
      <c r="A23" s="314" t="n">
        <v>2</v>
      </c>
      <c r="B23" s="314" t="n">
        <f aca="false">IFERROR(SUMIF(ADMIN!$G$6:$G$258,A23,ADMIN!$F$6:$F$258),"")</f>
        <v>34</v>
      </c>
      <c r="C23" s="247"/>
      <c r="D23" s="247"/>
      <c r="E23" s="247"/>
      <c r="F23" s="247"/>
      <c r="G23" s="247"/>
      <c r="H23" s="533"/>
      <c r="I23" s="534"/>
      <c r="J23" s="535"/>
      <c r="K23" s="535"/>
      <c r="L23" s="525" t="str">
        <f aca="false">Horarios!Q18</f>
        <v>Croacia</v>
      </c>
      <c r="M23" s="526" t="n">
        <f aca="false">ADMIN!$D$5-SUM(N23:T23)</f>
        <v>22</v>
      </c>
      <c r="N23" s="526" t="n">
        <f aca="false">IFERROR(COUNTIF(ADMIN!$S$130:INDEX(ADMIN!$S$130:$JE$161,32,ADMIN!$D$5*3-1),Stats!$L23)-SUM(O23:T23),0)</f>
        <v>8</v>
      </c>
      <c r="O23" s="526" t="n">
        <f aca="false">COUNTIF(ADMIN!$S$182:INDEX(ADMIN!$S$182:$JE$197,16,ADMIN!$D$5*3-1),Stats!$L23)-SUM(P23:T23)</f>
        <v>9</v>
      </c>
      <c r="P23" s="526" t="n">
        <f aca="false">COUNTIF(ADMIN!$S$210:INDEX(ADMIN!$S$210:$JE$217,8,ADMIN!$D$5*3-1),Stats!$L23)-SUM(Q23:T23)</f>
        <v>0</v>
      </c>
      <c r="Q23" s="526" t="n">
        <f aca="false">COUNTIF(ADMIN!$S$226:INDEX(ADMIN!$S$226:$JE$229,4,ADMIN!$D$5*3-1),Stats!$L23)-SUM(R23:T23)</f>
        <v>0</v>
      </c>
      <c r="R23" s="526" t="n">
        <f aca="false">IFERROR(COUNTIF(ADMIN!$S$252:INDEX(ADMIN!$S$252:$JE$252,1,ADMIN!$D$5*3-1),Stats!$L23),0)</f>
        <v>0</v>
      </c>
      <c r="S23" s="526" t="n">
        <f aca="false">IFERROR(COUNTIF(ADMIN!$S$251:INDEX(ADMIN!$S$251:$JE$251,1,ADMIN!$D$5*3-1),Stats!$L23),0)</f>
        <v>1</v>
      </c>
      <c r="T23" s="527" t="n">
        <f aca="false">IFERROR(COUNTIF(ADMIN!$S$250:INDEX(ADMIN!$S$250:$JE$250,1,ADMIN!$D$5*3-1),Stats!$L23),0)</f>
        <v>0</v>
      </c>
      <c r="U23" s="314"/>
      <c r="V23" s="209" t="n">
        <f aca="false">SUM(M23:T23)</f>
        <v>40</v>
      </c>
      <c r="W23" s="209"/>
      <c r="X23" s="209"/>
      <c r="Y23" s="209"/>
      <c r="Z23" s="209"/>
      <c r="AA23" s="209"/>
      <c r="AB23" s="209"/>
      <c r="AC23" s="209"/>
      <c r="AD23" s="209"/>
      <c r="AE23" s="209"/>
      <c r="AF23" s="209"/>
      <c r="AG23" s="209"/>
      <c r="AH23" s="209"/>
      <c r="AI23" s="209"/>
      <c r="AJ23" s="209"/>
      <c r="AK23" s="209"/>
      <c r="AL23" s="209"/>
      <c r="AM23" s="209"/>
      <c r="AN23" s="209"/>
      <c r="AO23" s="209"/>
      <c r="AP23" s="209"/>
      <c r="AQ23" s="209"/>
      <c r="AR23" s="209"/>
      <c r="AS23" s="209"/>
      <c r="AT23" s="209"/>
      <c r="AU23" s="209"/>
      <c r="AV23" s="209"/>
      <c r="AW23" s="209"/>
      <c r="AX23" s="209"/>
      <c r="AY23" s="209"/>
      <c r="AZ23" s="209"/>
      <c r="BA23" s="209"/>
    </row>
    <row r="24" customFormat="false" ht="15" hidden="false" customHeight="true" outlineLevel="0" collapsed="false">
      <c r="A24" s="314" t="n">
        <v>3</v>
      </c>
      <c r="B24" s="314" t="n">
        <f aca="false">IFERROR(SUMIF(ADMIN!$G$6:$G$258,A24,ADMIN!$F$6:$F$258),"")</f>
        <v>34</v>
      </c>
      <c r="C24" s="247"/>
      <c r="D24" s="247"/>
      <c r="E24" s="247"/>
      <c r="F24" s="247"/>
      <c r="G24" s="247"/>
      <c r="H24" s="533"/>
      <c r="I24" s="534"/>
      <c r="J24" s="535"/>
      <c r="K24" s="535"/>
      <c r="L24" s="528" t="str">
        <f aca="false">Horarios!Q19</f>
        <v>Curazao</v>
      </c>
      <c r="M24" s="522" t="n">
        <f aca="false">ADMIN!$D$5-SUM(N24:T24)</f>
        <v>40</v>
      </c>
      <c r="N24" s="522" t="n">
        <f aca="false">IFERROR(COUNTIF(ADMIN!$S$130:INDEX(ADMIN!$S$130:$JE$161,32,ADMIN!$D$5*3-1),Stats!$L24)-SUM(O24:T24),0)</f>
        <v>0</v>
      </c>
      <c r="O24" s="522" t="n">
        <f aca="false">COUNTIF(ADMIN!$S$182:INDEX(ADMIN!$S$182:$JE$197,16,ADMIN!$D$5*3-1),Stats!$L24)-SUM(P24:T24)</f>
        <v>0</v>
      </c>
      <c r="P24" s="522" t="n">
        <f aca="false">COUNTIF(ADMIN!$S$210:INDEX(ADMIN!$S$210:$JE$217,8,ADMIN!$D$5*3-1),Stats!$L24)-SUM(Q24:T24)</f>
        <v>0</v>
      </c>
      <c r="Q24" s="522" t="n">
        <f aca="false">COUNTIF(ADMIN!$S$226:INDEX(ADMIN!$S$226:$JE$229,4,ADMIN!$D$5*3-1),Stats!$L24)-SUM(R24:T24)</f>
        <v>0</v>
      </c>
      <c r="R24" s="522" t="n">
        <f aca="false">IFERROR(COUNTIF(ADMIN!$S$252:INDEX(ADMIN!$S$252:$JE$252,1,ADMIN!$D$5*3-1),Stats!$L24),0)</f>
        <v>0</v>
      </c>
      <c r="S24" s="522" t="n">
        <f aca="false">IFERROR(COUNTIF(ADMIN!$S$251:INDEX(ADMIN!$S$251:$JE$251,1,ADMIN!$D$5*3-1),Stats!$L24),0)</f>
        <v>0</v>
      </c>
      <c r="T24" s="523" t="n">
        <f aca="false">IFERROR(COUNTIF(ADMIN!$S$250:INDEX(ADMIN!$S$250:$JE$250,1,ADMIN!$D$5*3-1),Stats!$L24),0)</f>
        <v>0</v>
      </c>
      <c r="U24" s="314"/>
      <c r="V24" s="209" t="n">
        <f aca="false">SUM(M24:T24)</f>
        <v>40</v>
      </c>
      <c r="W24" s="209"/>
      <c r="X24" s="209"/>
      <c r="Y24" s="209"/>
      <c r="Z24" s="209"/>
      <c r="AA24" s="209"/>
      <c r="AB24" s="209"/>
      <c r="AC24" s="209"/>
      <c r="AD24" s="209"/>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row>
    <row r="25" customFormat="false" ht="15" hidden="false" customHeight="true" outlineLevel="0" collapsed="false">
      <c r="A25" s="314" t="n">
        <v>4</v>
      </c>
      <c r="B25" s="314" t="n">
        <f aca="false">IFERROR(SUMIF(ADMIN!$G$6:$G$258,A25,ADMIN!$F$6:$F$258),"")</f>
        <v>68</v>
      </c>
      <c r="C25" s="247"/>
      <c r="D25" s="247"/>
      <c r="E25" s="247"/>
      <c r="F25" s="247"/>
      <c r="G25" s="247"/>
      <c r="H25" s="533"/>
      <c r="I25" s="534"/>
      <c r="J25" s="535"/>
      <c r="K25" s="535"/>
      <c r="L25" s="525" t="str">
        <f aca="false">Horarios!Q20</f>
        <v>Ecuador</v>
      </c>
      <c r="M25" s="526" t="n">
        <f aca="false">ADMIN!$D$5-SUM(N25:T25)</f>
        <v>22</v>
      </c>
      <c r="N25" s="526" t="n">
        <f aca="false">IFERROR(COUNTIF(ADMIN!$S$130:INDEX(ADMIN!$S$130:$JE$161,32,ADMIN!$D$5*3-1),Stats!$L25)-SUM(O25:T25),0)</f>
        <v>14</v>
      </c>
      <c r="O25" s="526" t="n">
        <f aca="false">COUNTIF(ADMIN!$S$182:INDEX(ADMIN!$S$182:$JE$197,16,ADMIN!$D$5*3-1),Stats!$L25)-SUM(P25:T25)</f>
        <v>4</v>
      </c>
      <c r="P25" s="526" t="n">
        <f aca="false">COUNTIF(ADMIN!$S$210:INDEX(ADMIN!$S$210:$JE$217,8,ADMIN!$D$5*3-1),Stats!$L25)-SUM(Q25:T25)</f>
        <v>0</v>
      </c>
      <c r="Q25" s="526" t="n">
        <f aca="false">COUNTIF(ADMIN!$S$226:INDEX(ADMIN!$S$226:$JE$229,4,ADMIN!$D$5*3-1),Stats!$L25)-SUM(R25:T25)</f>
        <v>0</v>
      </c>
      <c r="R25" s="526" t="n">
        <f aca="false">IFERROR(COUNTIF(ADMIN!$S$252:INDEX(ADMIN!$S$252:$JE$252,1,ADMIN!$D$5*3-1),Stats!$L25),0)</f>
        <v>0</v>
      </c>
      <c r="S25" s="526" t="n">
        <f aca="false">IFERROR(COUNTIF(ADMIN!$S$251:INDEX(ADMIN!$S$251:$JE$251,1,ADMIN!$D$5*3-1),Stats!$L25),0)</f>
        <v>0</v>
      </c>
      <c r="T25" s="527" t="n">
        <f aca="false">IFERROR(COUNTIF(ADMIN!$S$250:INDEX(ADMIN!$S$250:$JE$250,1,ADMIN!$D$5*3-1),Stats!$L25),0)</f>
        <v>0</v>
      </c>
      <c r="U25" s="314"/>
      <c r="V25" s="209" t="n">
        <f aca="false">SUM(M25:T25)</f>
        <v>40</v>
      </c>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row>
    <row r="26" customFormat="false" ht="15" hidden="false" customHeight="true" outlineLevel="0" collapsed="false">
      <c r="A26" s="314" t="n">
        <v>5</v>
      </c>
      <c r="B26" s="314" t="n">
        <f aca="false">IFERROR(SUMIF(ADMIN!$G$6:$G$258,A26,ADMIN!$F$6:$F$258),"")</f>
        <v>85</v>
      </c>
      <c r="C26" s="247"/>
      <c r="D26" s="247"/>
      <c r="E26" s="247"/>
      <c r="F26" s="247"/>
      <c r="G26" s="247"/>
      <c r="H26" s="533"/>
      <c r="I26" s="534"/>
      <c r="J26" s="535"/>
      <c r="K26" s="535"/>
      <c r="L26" s="528" t="str">
        <f aca="false">Horarios!Q21</f>
        <v>Egipto</v>
      </c>
      <c r="M26" s="522" t="n">
        <f aca="false">ADMIN!$D$5-SUM(N26:T26)</f>
        <v>23</v>
      </c>
      <c r="N26" s="522" t="n">
        <f aca="false">IFERROR(COUNTIF(ADMIN!$S$130:INDEX(ADMIN!$S$130:$JE$161,32,ADMIN!$D$5*3-1),Stats!$L26)-SUM(O26:T26),0)</f>
        <v>12</v>
      </c>
      <c r="O26" s="522" t="n">
        <f aca="false">COUNTIF(ADMIN!$S$182:INDEX(ADMIN!$S$182:$JE$197,16,ADMIN!$D$5*3-1),Stats!$L26)-SUM(P26:T26)</f>
        <v>5</v>
      </c>
      <c r="P26" s="522" t="n">
        <f aca="false">COUNTIF(ADMIN!$S$210:INDEX(ADMIN!$S$210:$JE$217,8,ADMIN!$D$5*3-1),Stats!$L26)-SUM(Q26:T26)</f>
        <v>0</v>
      </c>
      <c r="Q26" s="522" t="n">
        <f aca="false">COUNTIF(ADMIN!$S$226:INDEX(ADMIN!$S$226:$JE$229,4,ADMIN!$D$5*3-1),Stats!$L26)-SUM(R26:T26)</f>
        <v>0</v>
      </c>
      <c r="R26" s="522" t="n">
        <f aca="false">IFERROR(COUNTIF(ADMIN!$S$252:INDEX(ADMIN!$S$252:$JE$252,1,ADMIN!$D$5*3-1),Stats!$L26),0)</f>
        <v>0</v>
      </c>
      <c r="S26" s="522" t="n">
        <f aca="false">IFERROR(COUNTIF(ADMIN!$S$251:INDEX(ADMIN!$S$251:$JE$251,1,ADMIN!$D$5*3-1),Stats!$L26),0)</f>
        <v>0</v>
      </c>
      <c r="T26" s="523" t="n">
        <f aca="false">IFERROR(COUNTIF(ADMIN!$S$250:INDEX(ADMIN!$S$250:$JE$250,1,ADMIN!$D$5*3-1),Stats!$L26),0)</f>
        <v>0</v>
      </c>
      <c r="U26" s="314"/>
      <c r="V26" s="209" t="n">
        <f aca="false">SUM(M26:T26)</f>
        <v>40</v>
      </c>
      <c r="W26" s="209"/>
      <c r="X26" s="209"/>
      <c r="Y26" s="209"/>
      <c r="Z26" s="209"/>
      <c r="AA26" s="209"/>
      <c r="AB26" s="209"/>
      <c r="AC26" s="209"/>
      <c r="AD26" s="209"/>
      <c r="AE26" s="209"/>
      <c r="AF26" s="209"/>
      <c r="AG26" s="209"/>
      <c r="AH26" s="209"/>
      <c r="AI26" s="209"/>
      <c r="AJ26" s="209"/>
      <c r="AK26" s="209"/>
      <c r="AL26" s="209"/>
      <c r="AM26" s="209"/>
      <c r="AN26" s="209"/>
      <c r="AO26" s="209"/>
      <c r="AP26" s="209"/>
      <c r="AQ26" s="209"/>
      <c r="AR26" s="209"/>
      <c r="AS26" s="209"/>
      <c r="AT26" s="209"/>
      <c r="AU26" s="209"/>
      <c r="AV26" s="209"/>
      <c r="AW26" s="209"/>
      <c r="AX26" s="209"/>
      <c r="AY26" s="209"/>
      <c r="AZ26" s="209"/>
      <c r="BA26" s="209"/>
    </row>
    <row r="27" customFormat="false" ht="15" hidden="false" customHeight="true" outlineLevel="0" collapsed="false">
      <c r="A27" s="314" t="n">
        <v>6</v>
      </c>
      <c r="B27" s="314" t="n">
        <f aca="false">IFERROR(SUMIF(ADMIN!$G$6:$G$258,A27,ADMIN!$F$6:$F$258),"")</f>
        <v>51</v>
      </c>
      <c r="C27" s="247"/>
      <c r="D27" s="247"/>
      <c r="E27" s="247"/>
      <c r="F27" s="247"/>
      <c r="G27" s="247"/>
      <c r="H27" s="533"/>
      <c r="I27" s="534"/>
      <c r="J27" s="535"/>
      <c r="K27" s="535"/>
      <c r="L27" s="525" t="str">
        <f aca="false">Horarios!Q22</f>
        <v>Escocia</v>
      </c>
      <c r="M27" s="526" t="n">
        <f aca="false">ADMIN!$D$5-SUM(N27:T27)</f>
        <v>24</v>
      </c>
      <c r="N27" s="526" t="n">
        <f aca="false">IFERROR(COUNTIF(ADMIN!$S$130:INDEX(ADMIN!$S$130:$JE$161,32,ADMIN!$D$5*3-1),Stats!$L27)-SUM(O27:T27),0)</f>
        <v>16</v>
      </c>
      <c r="O27" s="526" t="n">
        <f aca="false">COUNTIF(ADMIN!$S$182:INDEX(ADMIN!$S$182:$JE$197,16,ADMIN!$D$5*3-1),Stats!$L27)-SUM(P27:T27)</f>
        <v>0</v>
      </c>
      <c r="P27" s="526" t="n">
        <f aca="false">COUNTIF(ADMIN!$S$210:INDEX(ADMIN!$S$210:$JE$217,8,ADMIN!$D$5*3-1),Stats!$L27)-SUM(Q27:T27)</f>
        <v>0</v>
      </c>
      <c r="Q27" s="526" t="n">
        <f aca="false">COUNTIF(ADMIN!$S$226:INDEX(ADMIN!$S$226:$JE$229,4,ADMIN!$D$5*3-1),Stats!$L27)-SUM(R27:T27)</f>
        <v>0</v>
      </c>
      <c r="R27" s="526" t="n">
        <f aca="false">IFERROR(COUNTIF(ADMIN!$S$252:INDEX(ADMIN!$S$252:$JE$252,1,ADMIN!$D$5*3-1),Stats!$L27),0)</f>
        <v>0</v>
      </c>
      <c r="S27" s="526" t="n">
        <f aca="false">IFERROR(COUNTIF(ADMIN!$S$251:INDEX(ADMIN!$S$251:$JE$251,1,ADMIN!$D$5*3-1),Stats!$L27),0)</f>
        <v>0</v>
      </c>
      <c r="T27" s="527" t="n">
        <f aca="false">IFERROR(COUNTIF(ADMIN!$S$250:INDEX(ADMIN!$S$250:$JE$250,1,ADMIN!$D$5*3-1),Stats!$L27),0)</f>
        <v>0</v>
      </c>
      <c r="U27" s="314"/>
      <c r="V27" s="209" t="n">
        <f aca="false">SUM(M27:T27)</f>
        <v>40</v>
      </c>
      <c r="W27" s="209"/>
      <c r="X27" s="209"/>
      <c r="Y27" s="209"/>
      <c r="Z27" s="209"/>
      <c r="AA27" s="209"/>
      <c r="AB27" s="209"/>
      <c r="AC27" s="209"/>
      <c r="AD27" s="209"/>
      <c r="AE27" s="209"/>
      <c r="AF27" s="209"/>
      <c r="AG27" s="209"/>
      <c r="AH27" s="209"/>
      <c r="AI27" s="209"/>
      <c r="AJ27" s="209"/>
      <c r="AK27" s="209"/>
      <c r="AL27" s="209"/>
      <c r="AM27" s="209"/>
      <c r="AN27" s="209"/>
      <c r="AO27" s="209"/>
      <c r="AP27" s="209"/>
      <c r="AQ27" s="209"/>
      <c r="AR27" s="209"/>
      <c r="AS27" s="209"/>
      <c r="AT27" s="209"/>
      <c r="AU27" s="209"/>
      <c r="AV27" s="209"/>
      <c r="AW27" s="209"/>
      <c r="AX27" s="209"/>
      <c r="AY27" s="209"/>
      <c r="AZ27" s="209"/>
      <c r="BA27" s="209"/>
    </row>
    <row r="28" customFormat="false" ht="15" hidden="false" customHeight="true" outlineLevel="0" collapsed="false">
      <c r="A28" s="314" t="n">
        <v>7</v>
      </c>
      <c r="B28" s="314" t="n">
        <f aca="false">IFERROR(SUMIF(ADMIN!$G$6:$G$258,A28,ADMIN!$F$6:$F$258),"")</f>
        <v>68</v>
      </c>
      <c r="C28" s="247"/>
      <c r="D28" s="247"/>
      <c r="E28" s="247"/>
      <c r="F28" s="247"/>
      <c r="G28" s="247"/>
      <c r="H28" s="533"/>
      <c r="I28" s="534"/>
      <c r="J28" s="535"/>
      <c r="K28" s="535"/>
      <c r="L28" s="528" t="str">
        <f aca="false">Horarios!Q23</f>
        <v>España</v>
      </c>
      <c r="M28" s="522" t="n">
        <f aca="false">ADMIN!$D$5-SUM(N28:T28)</f>
        <v>22</v>
      </c>
      <c r="N28" s="522" t="n">
        <f aca="false">IFERROR(COUNTIF(ADMIN!$S$130:INDEX(ADMIN!$S$130:$JE$161,32,ADMIN!$D$5*3-1),Stats!$L28)-SUM(O28:T28),0)</f>
        <v>0</v>
      </c>
      <c r="O28" s="522" t="n">
        <f aca="false">COUNTIF(ADMIN!$S$182:INDEX(ADMIN!$S$182:$JE$197,16,ADMIN!$D$5*3-1),Stats!$L28)-SUM(P28:T28)</f>
        <v>1</v>
      </c>
      <c r="P28" s="522" t="n">
        <f aca="false">COUNTIF(ADMIN!$S$210:INDEX(ADMIN!$S$210:$JE$217,8,ADMIN!$D$5*3-1),Stats!$L28)-SUM(Q28:T28)</f>
        <v>0</v>
      </c>
      <c r="Q28" s="522" t="n">
        <f aca="false">COUNTIF(ADMIN!$S$226:INDEX(ADMIN!$S$226:$JE$229,4,ADMIN!$D$5*3-1),Stats!$L28)-SUM(R28:T28)</f>
        <v>1</v>
      </c>
      <c r="R28" s="522" t="n">
        <f aca="false">IFERROR(COUNTIF(ADMIN!$S$252:INDEX(ADMIN!$S$252:$JE$252,1,ADMIN!$D$5*3-1),Stats!$L28),0)</f>
        <v>5</v>
      </c>
      <c r="S28" s="522" t="n">
        <f aca="false">IFERROR(COUNTIF(ADMIN!$S$251:INDEX(ADMIN!$S$251:$JE$251,1,ADMIN!$D$5*3-1),Stats!$L28),0)</f>
        <v>2</v>
      </c>
      <c r="T28" s="523" t="n">
        <f aca="false">IFERROR(COUNTIF(ADMIN!$S$250:INDEX(ADMIN!$S$250:$JE$250,1,ADMIN!$D$5*3-1),Stats!$L28),0)</f>
        <v>9</v>
      </c>
      <c r="U28" s="314"/>
      <c r="V28" s="209" t="n">
        <f aca="false">SUM(M28:T28)</f>
        <v>40</v>
      </c>
      <c r="W28" s="209"/>
      <c r="X28" s="209"/>
      <c r="Y28" s="209"/>
      <c r="Z28" s="209"/>
      <c r="AA28" s="209"/>
      <c r="AB28" s="209"/>
      <c r="AC28" s="209"/>
      <c r="AD28" s="209"/>
      <c r="AE28" s="209"/>
      <c r="AF28" s="209"/>
      <c r="AG28" s="209"/>
      <c r="AH28" s="209"/>
      <c r="AI28" s="209"/>
      <c r="AJ28" s="209"/>
      <c r="AK28" s="209"/>
      <c r="AL28" s="209"/>
      <c r="AM28" s="209"/>
      <c r="AN28" s="209"/>
      <c r="AO28" s="209"/>
      <c r="AP28" s="209"/>
      <c r="AQ28" s="209"/>
      <c r="AR28" s="209"/>
      <c r="AS28" s="209"/>
      <c r="AT28" s="209"/>
      <c r="AU28" s="209"/>
      <c r="AV28" s="209"/>
      <c r="AW28" s="209"/>
      <c r="AX28" s="209"/>
      <c r="AY28" s="209"/>
      <c r="AZ28" s="209"/>
      <c r="BA28" s="209"/>
    </row>
    <row r="29" customFormat="false" ht="15" hidden="false" customHeight="true" outlineLevel="0" collapsed="false">
      <c r="A29" s="314" t="n">
        <v>8</v>
      </c>
      <c r="B29" s="314" t="n">
        <f aca="false">IFERROR(SUMIF(ADMIN!$G$6:$G$258,A29,ADMIN!$F$6:$F$258),"")</f>
        <v>85</v>
      </c>
      <c r="C29" s="247"/>
      <c r="D29" s="247"/>
      <c r="E29" s="247"/>
      <c r="F29" s="247"/>
      <c r="G29" s="247"/>
      <c r="H29" s="533"/>
      <c r="I29" s="534"/>
      <c r="J29" s="535"/>
      <c r="K29" s="535"/>
      <c r="L29" s="525" t="str">
        <f aca="false">Horarios!Q24</f>
        <v>Estados Unidos</v>
      </c>
      <c r="M29" s="526" t="n">
        <f aca="false">ADMIN!$D$5-SUM(N29:T29)</f>
        <v>23</v>
      </c>
      <c r="N29" s="526" t="n">
        <f aca="false">IFERROR(COUNTIF(ADMIN!$S$130:INDEX(ADMIN!$S$130:$JE$161,32,ADMIN!$D$5*3-1),Stats!$L29)-SUM(O29:T29),0)</f>
        <v>5</v>
      </c>
      <c r="O29" s="526" t="n">
        <f aca="false">COUNTIF(ADMIN!$S$182:INDEX(ADMIN!$S$182:$JE$197,16,ADMIN!$D$5*3-1),Stats!$L29)-SUM(P29:T29)</f>
        <v>10</v>
      </c>
      <c r="P29" s="526" t="n">
        <f aca="false">COUNTIF(ADMIN!$S$210:INDEX(ADMIN!$S$210:$JE$217,8,ADMIN!$D$5*3-1),Stats!$L29)-SUM(Q29:T29)</f>
        <v>2</v>
      </c>
      <c r="Q29" s="526" t="n">
        <f aca="false">COUNTIF(ADMIN!$S$226:INDEX(ADMIN!$S$226:$JE$229,4,ADMIN!$D$5*3-1),Stats!$L29)-SUM(R29:T29)</f>
        <v>0</v>
      </c>
      <c r="R29" s="526" t="n">
        <f aca="false">IFERROR(COUNTIF(ADMIN!$S$252:INDEX(ADMIN!$S$252:$JE$252,1,ADMIN!$D$5*3-1),Stats!$L29),0)</f>
        <v>0</v>
      </c>
      <c r="S29" s="526" t="n">
        <f aca="false">IFERROR(COUNTIF(ADMIN!$S$251:INDEX(ADMIN!$S$251:$JE$251,1,ADMIN!$D$5*3-1),Stats!$L29),0)</f>
        <v>0</v>
      </c>
      <c r="T29" s="527" t="n">
        <f aca="false">IFERROR(COUNTIF(ADMIN!$S$250:INDEX(ADMIN!$S$250:$JE$250,1,ADMIN!$D$5*3-1),Stats!$L29),0)</f>
        <v>0</v>
      </c>
      <c r="U29" s="314"/>
      <c r="V29" s="209" t="n">
        <f aca="false">SUM(M29:T29)</f>
        <v>40</v>
      </c>
      <c r="W29" s="209"/>
      <c r="X29" s="209"/>
      <c r="Y29" s="209"/>
      <c r="Z29" s="209"/>
      <c r="AA29" s="209"/>
      <c r="AB29" s="209"/>
      <c r="AC29" s="209"/>
      <c r="AD29" s="209"/>
      <c r="AE29" s="209"/>
      <c r="AF29" s="209"/>
      <c r="AG29" s="209"/>
      <c r="AH29" s="209"/>
      <c r="AI29" s="209"/>
      <c r="AJ29" s="209"/>
      <c r="AK29" s="209"/>
      <c r="AL29" s="209"/>
      <c r="AM29" s="209"/>
      <c r="AN29" s="209"/>
      <c r="AO29" s="209"/>
      <c r="AP29" s="209"/>
      <c r="AQ29" s="209"/>
      <c r="AR29" s="209"/>
      <c r="AS29" s="209"/>
      <c r="AT29" s="209"/>
      <c r="AU29" s="209"/>
      <c r="AV29" s="209"/>
      <c r="AW29" s="209"/>
      <c r="AX29" s="209"/>
      <c r="AY29" s="209"/>
      <c r="AZ29" s="209"/>
      <c r="BA29" s="209"/>
    </row>
    <row r="30" customFormat="false" ht="15" hidden="false" customHeight="true" outlineLevel="0" collapsed="false">
      <c r="A30" s="314" t="n">
        <v>9</v>
      </c>
      <c r="B30" s="314" t="n">
        <f aca="false">IFERROR(SUMIF(ADMIN!$G$6:$G$258,A30,ADMIN!$F$6:$F$258),"")</f>
        <v>51</v>
      </c>
      <c r="C30" s="247"/>
      <c r="D30" s="247"/>
      <c r="E30" s="247"/>
      <c r="F30" s="247"/>
      <c r="G30" s="247"/>
      <c r="H30" s="533"/>
      <c r="I30" s="534"/>
      <c r="J30" s="535"/>
      <c r="K30" s="535"/>
      <c r="L30" s="528" t="str">
        <f aca="false">Horarios!Q25</f>
        <v>Francia</v>
      </c>
      <c r="M30" s="522" t="n">
        <f aca="false">ADMIN!$D$5-SUM(N30:T30)</f>
        <v>22</v>
      </c>
      <c r="N30" s="522" t="n">
        <f aca="false">IFERROR(COUNTIF(ADMIN!$S$130:INDEX(ADMIN!$S$130:$JE$161,32,ADMIN!$D$5*3-1),Stats!$L30)-SUM(O30:T30),0)</f>
        <v>0</v>
      </c>
      <c r="O30" s="522" t="n">
        <f aca="false">COUNTIF(ADMIN!$S$182:INDEX(ADMIN!$S$182:$JE$197,16,ADMIN!$D$5*3-1),Stats!$L30)-SUM(P30:T30)</f>
        <v>5</v>
      </c>
      <c r="P30" s="522" t="n">
        <f aca="false">COUNTIF(ADMIN!$S$210:INDEX(ADMIN!$S$210:$JE$217,8,ADMIN!$D$5*3-1),Stats!$L30)-SUM(Q30:T30)</f>
        <v>0</v>
      </c>
      <c r="Q30" s="522" t="n">
        <f aca="false">COUNTIF(ADMIN!$S$226:INDEX(ADMIN!$S$226:$JE$229,4,ADMIN!$D$5*3-1),Stats!$L30)-SUM(R30:T30)</f>
        <v>0</v>
      </c>
      <c r="R30" s="522" t="n">
        <f aca="false">IFERROR(COUNTIF(ADMIN!$S$252:INDEX(ADMIN!$S$252:$JE$252,1,ADMIN!$D$5*3-1),Stats!$L30),0)</f>
        <v>8</v>
      </c>
      <c r="S30" s="522" t="n">
        <f aca="false">IFERROR(COUNTIF(ADMIN!$S$251:INDEX(ADMIN!$S$251:$JE$251,1,ADMIN!$D$5*3-1),Stats!$L30),0)</f>
        <v>1</v>
      </c>
      <c r="T30" s="523" t="n">
        <f aca="false">IFERROR(COUNTIF(ADMIN!$S$250:INDEX(ADMIN!$S$250:$JE$250,1,ADMIN!$D$5*3-1),Stats!$L30),0)</f>
        <v>4</v>
      </c>
      <c r="U30" s="314"/>
      <c r="V30" s="209" t="n">
        <f aca="false">SUM(M30:T30)</f>
        <v>40</v>
      </c>
      <c r="W30" s="209"/>
      <c r="X30" s="209"/>
      <c r="Y30" s="209"/>
      <c r="Z30" s="209"/>
      <c r="AA30" s="209"/>
      <c r="AB30" s="209"/>
      <c r="AC30" s="209"/>
      <c r="AD30" s="209"/>
      <c r="AE30" s="209"/>
      <c r="AF30" s="209"/>
      <c r="AG30" s="209"/>
      <c r="AH30" s="209"/>
      <c r="AI30" s="209"/>
      <c r="AJ30" s="209"/>
      <c r="AK30" s="209"/>
      <c r="AL30" s="209"/>
      <c r="AM30" s="209"/>
      <c r="AN30" s="209"/>
      <c r="AO30" s="209"/>
      <c r="AP30" s="209"/>
      <c r="AQ30" s="209"/>
      <c r="AR30" s="209"/>
      <c r="AS30" s="209"/>
      <c r="AT30" s="209"/>
      <c r="AU30" s="209"/>
      <c r="AV30" s="209"/>
      <c r="AW30" s="209"/>
      <c r="AX30" s="209"/>
      <c r="AY30" s="209"/>
      <c r="AZ30" s="209"/>
      <c r="BA30" s="209"/>
    </row>
    <row r="31" customFormat="false" ht="15" hidden="false" customHeight="true" outlineLevel="0" collapsed="false">
      <c r="A31" s="314" t="n">
        <v>10</v>
      </c>
      <c r="B31" s="314" t="n">
        <f aca="false">IFERROR(SUMIF(ADMIN!$G$6:$G$258,A31,ADMIN!$F$6:$F$258),"")</f>
        <v>68</v>
      </c>
      <c r="C31" s="247"/>
      <c r="D31" s="247"/>
      <c r="E31" s="247"/>
      <c r="F31" s="247"/>
      <c r="G31" s="247"/>
      <c r="H31" s="536"/>
      <c r="I31" s="537"/>
      <c r="J31" s="535"/>
      <c r="K31" s="535"/>
      <c r="L31" s="525" t="str">
        <f aca="false">Horarios!Q26</f>
        <v>Ghana</v>
      </c>
      <c r="M31" s="526" t="n">
        <f aca="false">ADMIN!$D$5-SUM(N31:T31)</f>
        <v>28</v>
      </c>
      <c r="N31" s="526" t="n">
        <f aca="false">IFERROR(COUNTIF(ADMIN!$S$130:INDEX(ADMIN!$S$130:$JE$161,32,ADMIN!$D$5*3-1),Stats!$L31)-SUM(O31:T31),0)</f>
        <v>11</v>
      </c>
      <c r="O31" s="526" t="n">
        <f aca="false">COUNTIF(ADMIN!$S$182:INDEX(ADMIN!$S$182:$JE$197,16,ADMIN!$D$5*3-1),Stats!$L31)-SUM(P31:T31)</f>
        <v>0</v>
      </c>
      <c r="P31" s="526" t="n">
        <f aca="false">COUNTIF(ADMIN!$S$210:INDEX(ADMIN!$S$210:$JE$217,8,ADMIN!$D$5*3-1),Stats!$L31)-SUM(Q31:T31)</f>
        <v>1</v>
      </c>
      <c r="Q31" s="526" t="n">
        <f aca="false">COUNTIF(ADMIN!$S$226:INDEX(ADMIN!$S$226:$JE$229,4,ADMIN!$D$5*3-1),Stats!$L31)-SUM(R31:T31)</f>
        <v>0</v>
      </c>
      <c r="R31" s="526" t="n">
        <f aca="false">IFERROR(COUNTIF(ADMIN!$S$252:INDEX(ADMIN!$S$252:$JE$252,1,ADMIN!$D$5*3-1),Stats!$L31),0)</f>
        <v>0</v>
      </c>
      <c r="S31" s="526" t="n">
        <f aca="false">IFERROR(COUNTIF(ADMIN!$S$251:INDEX(ADMIN!$S$251:$JE$251,1,ADMIN!$D$5*3-1),Stats!$L31),0)</f>
        <v>0</v>
      </c>
      <c r="T31" s="527" t="n">
        <f aca="false">IFERROR(COUNTIF(ADMIN!$S$250:INDEX(ADMIN!$S$250:$JE$250,1,ADMIN!$D$5*3-1),Stats!$L31),0)</f>
        <v>0</v>
      </c>
      <c r="U31" s="314"/>
      <c r="V31" s="209" t="n">
        <f aca="false">SUM(M31:T31)</f>
        <v>40</v>
      </c>
      <c r="W31" s="209"/>
      <c r="X31" s="209"/>
      <c r="Y31" s="209"/>
      <c r="Z31" s="209"/>
      <c r="AA31" s="209"/>
      <c r="AB31" s="209"/>
      <c r="AC31" s="209"/>
      <c r="AD31" s="209"/>
      <c r="AE31" s="209"/>
      <c r="AF31" s="209"/>
      <c r="AG31" s="209"/>
      <c r="AH31" s="209"/>
      <c r="AI31" s="209"/>
      <c r="AJ31" s="209"/>
      <c r="AK31" s="209"/>
      <c r="AL31" s="209"/>
      <c r="AM31" s="209"/>
      <c r="AN31" s="209"/>
      <c r="AO31" s="209"/>
      <c r="AP31" s="209"/>
      <c r="AQ31" s="209"/>
      <c r="AR31" s="209"/>
      <c r="AS31" s="209"/>
      <c r="AT31" s="209"/>
      <c r="AU31" s="209"/>
      <c r="AV31" s="209"/>
      <c r="AW31" s="209"/>
      <c r="AX31" s="209"/>
      <c r="AY31" s="209"/>
      <c r="AZ31" s="209"/>
      <c r="BA31" s="209"/>
    </row>
    <row r="32" customFormat="false" ht="15" hidden="false" customHeight="true" outlineLevel="0" collapsed="false">
      <c r="A32" s="314" t="n">
        <v>11</v>
      </c>
      <c r="B32" s="314" t="n">
        <f aca="false">IFERROR(SUMIF(ADMIN!$G$6:$G$258,A32,ADMIN!$F$6:$F$258),"")</f>
        <v>85</v>
      </c>
      <c r="C32" s="247"/>
      <c r="D32" s="247"/>
      <c r="E32" s="247"/>
      <c r="F32" s="247"/>
      <c r="G32" s="247"/>
      <c r="H32" s="247"/>
      <c r="I32" s="247"/>
      <c r="J32" s="535"/>
      <c r="K32" s="535"/>
      <c r="L32" s="528" t="str">
        <f aca="false">Horarios!Q27</f>
        <v>Haití</v>
      </c>
      <c r="M32" s="522" t="n">
        <f aca="false">ADMIN!$D$5-SUM(N32:T32)</f>
        <v>40</v>
      </c>
      <c r="N32" s="522" t="n">
        <f aca="false">IFERROR(COUNTIF(ADMIN!$S$130:INDEX(ADMIN!$S$130:$JE$161,32,ADMIN!$D$5*3-1),Stats!$L32)-SUM(O32:T32),0)</f>
        <v>0</v>
      </c>
      <c r="O32" s="522" t="n">
        <f aca="false">COUNTIF(ADMIN!$S$182:INDEX(ADMIN!$S$182:$JE$197,16,ADMIN!$D$5*3-1),Stats!$L32)-SUM(P32:T32)</f>
        <v>0</v>
      </c>
      <c r="P32" s="522" t="n">
        <f aca="false">COUNTIF(ADMIN!$S$210:INDEX(ADMIN!$S$210:$JE$217,8,ADMIN!$D$5*3-1),Stats!$L32)-SUM(Q32:T32)</f>
        <v>0</v>
      </c>
      <c r="Q32" s="522" t="n">
        <f aca="false">COUNTIF(ADMIN!$S$226:INDEX(ADMIN!$S$226:$JE$229,4,ADMIN!$D$5*3-1),Stats!$L32)-SUM(R32:T32)</f>
        <v>0</v>
      </c>
      <c r="R32" s="522" t="n">
        <f aca="false">IFERROR(COUNTIF(ADMIN!$S$252:INDEX(ADMIN!$S$252:$JE$252,1,ADMIN!$D$5*3-1),Stats!$L32),0)</f>
        <v>0</v>
      </c>
      <c r="S32" s="522" t="n">
        <f aca="false">IFERROR(COUNTIF(ADMIN!$S$251:INDEX(ADMIN!$S$251:$JE$251,1,ADMIN!$D$5*3-1),Stats!$L32),0)</f>
        <v>0</v>
      </c>
      <c r="T32" s="523" t="n">
        <f aca="false">IFERROR(COUNTIF(ADMIN!$S$250:INDEX(ADMIN!$S$250:$JE$250,1,ADMIN!$D$5*3-1),Stats!$L32),0)</f>
        <v>0</v>
      </c>
      <c r="U32" s="314"/>
      <c r="V32" s="209" t="n">
        <f aca="false">SUM(M32:T32)</f>
        <v>40</v>
      </c>
      <c r="W32" s="209"/>
      <c r="X32" s="209"/>
      <c r="Y32" s="209"/>
      <c r="Z32" s="209"/>
      <c r="AA32" s="209"/>
      <c r="AB32" s="209"/>
      <c r="AC32" s="209"/>
      <c r="AD32" s="209"/>
      <c r="AE32" s="209"/>
      <c r="AF32" s="209"/>
      <c r="AG32" s="209"/>
      <c r="AH32" s="209"/>
      <c r="AI32" s="209"/>
      <c r="AJ32" s="209"/>
      <c r="AK32" s="209"/>
      <c r="AL32" s="209"/>
      <c r="AM32" s="209"/>
      <c r="AN32" s="209"/>
      <c r="AO32" s="209"/>
      <c r="AP32" s="209"/>
      <c r="AQ32" s="209"/>
      <c r="AR32" s="209"/>
      <c r="AS32" s="209"/>
      <c r="AT32" s="209"/>
      <c r="AU32" s="209"/>
      <c r="AV32" s="209"/>
      <c r="AW32" s="209"/>
      <c r="AX32" s="209"/>
      <c r="AY32" s="209"/>
      <c r="AZ32" s="209"/>
      <c r="BA32" s="209"/>
    </row>
    <row r="33" customFormat="false" ht="15" hidden="false" customHeight="true" outlineLevel="0" collapsed="false">
      <c r="A33" s="314" t="n">
        <v>12</v>
      </c>
      <c r="B33" s="314" t="n">
        <f aca="false">IFERROR(SUMIF(ADMIN!$G$6:$G$258,A33,ADMIN!$F$6:$F$258),"")</f>
        <v>51</v>
      </c>
      <c r="C33" s="247"/>
      <c r="D33" s="247"/>
      <c r="E33" s="247"/>
      <c r="F33" s="247"/>
      <c r="G33" s="247"/>
      <c r="H33" s="247"/>
      <c r="I33" s="247"/>
      <c r="J33" s="535"/>
      <c r="K33" s="535"/>
      <c r="L33" s="525" t="str">
        <f aca="false">Horarios!Q28</f>
        <v>Inglaterra</v>
      </c>
      <c r="M33" s="526" t="n">
        <f aca="false">ADMIN!$D$5-SUM(N33:T33)</f>
        <v>22</v>
      </c>
      <c r="N33" s="526" t="n">
        <f aca="false">IFERROR(COUNTIF(ADMIN!$S$130:INDEX(ADMIN!$S$130:$JE$161,32,ADMIN!$D$5*3-1),Stats!$L33)-SUM(O33:T33),0)</f>
        <v>1</v>
      </c>
      <c r="O33" s="526" t="n">
        <f aca="false">COUNTIF(ADMIN!$S$182:INDEX(ADMIN!$S$182:$JE$197,16,ADMIN!$D$5*3-1),Stats!$L33)-SUM(P33:T33)</f>
        <v>1</v>
      </c>
      <c r="P33" s="526" t="n">
        <f aca="false">COUNTIF(ADMIN!$S$210:INDEX(ADMIN!$S$210:$JE$217,8,ADMIN!$D$5*3-1),Stats!$L33)-SUM(Q33:T33)</f>
        <v>11</v>
      </c>
      <c r="Q33" s="526" t="n">
        <f aca="false">COUNTIF(ADMIN!$S$226:INDEX(ADMIN!$S$226:$JE$229,4,ADMIN!$D$5*3-1),Stats!$L33)-SUM(R33:T33)</f>
        <v>1</v>
      </c>
      <c r="R33" s="526" t="n">
        <f aca="false">IFERROR(COUNTIF(ADMIN!$S$252:INDEX(ADMIN!$S$252:$JE$252,1,ADMIN!$D$5*3-1),Stats!$L33),0)</f>
        <v>0</v>
      </c>
      <c r="S33" s="526" t="n">
        <f aca="false">IFERROR(COUNTIF(ADMIN!$S$251:INDEX(ADMIN!$S$251:$JE$251,1,ADMIN!$D$5*3-1),Stats!$L33),0)</f>
        <v>4</v>
      </c>
      <c r="T33" s="527" t="n">
        <f aca="false">IFERROR(COUNTIF(ADMIN!$S$250:INDEX(ADMIN!$S$250:$JE$250,1,ADMIN!$D$5*3-1),Stats!$L33),0)</f>
        <v>0</v>
      </c>
      <c r="U33" s="314"/>
      <c r="V33" s="209" t="n">
        <f aca="false">SUM(M33:T33)</f>
        <v>40</v>
      </c>
      <c r="W33" s="209"/>
      <c r="X33" s="209"/>
      <c r="Y33" s="209"/>
      <c r="Z33" s="209" t="str">
        <f aca="false" t="array" ref="Z33:Z33">IFERROR(IF(_xlfn.anchorarray(Z35)&lt;&gt;"",COUNTIF(INDEX(OFFSET(DailyPrediction!$F$4,0,0,ADMIN!$D$3,COUNTA(DailyPrediction!$A$4:$A$23)),,MATCH(Stats!$I$5,OFFSET(DailyPrediction!$F$2,0,0,1,COUNTA(DailyPrediction!$A$4:$A$23)),0)),_xlfn.anchorarray(Z35)),""),"")</f>
        <v/>
      </c>
      <c r="AA33" s="209"/>
      <c r="AB33" s="209"/>
      <c r="AC33" s="209"/>
      <c r="AD33" s="209"/>
      <c r="AE33" s="209"/>
      <c r="AF33" s="209"/>
      <c r="AG33" s="209"/>
      <c r="AH33" s="209"/>
      <c r="AI33" s="209"/>
      <c r="AJ33" s="209"/>
      <c r="AK33" s="209"/>
      <c r="AL33" s="209"/>
      <c r="AM33" s="209"/>
      <c r="AN33" s="209"/>
      <c r="AO33" s="209"/>
      <c r="AP33" s="209"/>
      <c r="AQ33" s="209"/>
      <c r="AR33" s="209"/>
      <c r="AS33" s="209"/>
      <c r="AT33" s="209"/>
      <c r="AU33" s="209"/>
      <c r="AV33" s="209"/>
      <c r="AW33" s="209"/>
      <c r="AX33" s="209"/>
      <c r="AY33" s="209"/>
      <c r="AZ33" s="209"/>
      <c r="BA33" s="209"/>
    </row>
    <row r="34" customFormat="false" ht="15" hidden="false" customHeight="true" outlineLevel="0" collapsed="false">
      <c r="A34" s="314" t="n">
        <v>13</v>
      </c>
      <c r="B34" s="314" t="n">
        <f aca="false">IFERROR(SUMIF(ADMIN!$G$6:$G$258,A34,ADMIN!$F$6:$F$258),"")</f>
        <v>68</v>
      </c>
      <c r="C34" s="247"/>
      <c r="D34" s="314" t="n">
        <f aca="false">IFERROR(IF(OR(AND($F$5&lt;19,LEFT($H$8,1)="1"),AND($F$5&lt;19,LEFT($H$8,1)="2"),AND($F$5&lt;19,LEFT($H$8,1)="X")),1,0),0)</f>
        <v>0</v>
      </c>
      <c r="E34" s="314"/>
      <c r="F34" s="314"/>
      <c r="G34" s="247"/>
      <c r="H34" s="247"/>
      <c r="I34" s="247"/>
      <c r="J34" s="535"/>
      <c r="K34" s="535"/>
      <c r="L34" s="528" t="str">
        <f aca="false">Horarios!Q29</f>
        <v>Irak</v>
      </c>
      <c r="M34" s="522" t="n">
        <f aca="false">ADMIN!$D$5-SUM(N34:T34)</f>
        <v>40</v>
      </c>
      <c r="N34" s="522" t="n">
        <f aca="false">IFERROR(COUNTIF(ADMIN!$S$130:INDEX(ADMIN!$S$130:$JE$161,32,ADMIN!$D$5*3-1),Stats!$L34)-SUM(O34:T34),0)</f>
        <v>0</v>
      </c>
      <c r="O34" s="522" t="n">
        <f aca="false">COUNTIF(ADMIN!$S$182:INDEX(ADMIN!$S$182:$JE$197,16,ADMIN!$D$5*3-1),Stats!$L34)-SUM(P34:T34)</f>
        <v>0</v>
      </c>
      <c r="P34" s="522" t="n">
        <f aca="false">COUNTIF(ADMIN!$S$210:INDEX(ADMIN!$S$210:$JE$217,8,ADMIN!$D$5*3-1),Stats!$L34)-SUM(Q34:T34)</f>
        <v>0</v>
      </c>
      <c r="Q34" s="522" t="n">
        <f aca="false">COUNTIF(ADMIN!$S$226:INDEX(ADMIN!$S$226:$JE$229,4,ADMIN!$D$5*3-1),Stats!$L34)-SUM(R34:T34)</f>
        <v>0</v>
      </c>
      <c r="R34" s="522" t="n">
        <f aca="false">IFERROR(COUNTIF(ADMIN!$S$252:INDEX(ADMIN!$S$252:$JE$252,1,ADMIN!$D$5*3-1),Stats!$L34),0)</f>
        <v>0</v>
      </c>
      <c r="S34" s="522" t="n">
        <f aca="false">IFERROR(COUNTIF(ADMIN!$S$251:INDEX(ADMIN!$S$251:$JE$251,1,ADMIN!$D$5*3-1),Stats!$L34),0)</f>
        <v>0</v>
      </c>
      <c r="T34" s="523" t="n">
        <f aca="false">IFERROR(COUNTIF(ADMIN!$S$250:INDEX(ADMIN!$S$250:$JE$250,1,ADMIN!$D$5*3-1),Stats!$L34),0)</f>
        <v>0</v>
      </c>
      <c r="U34" s="314"/>
      <c r="V34" s="209" t="n">
        <f aca="false">SUM(M34:T34)</f>
        <v>40</v>
      </c>
      <c r="W34" s="209" t="s">
        <v>1344</v>
      </c>
      <c r="X34" s="209" t="s">
        <v>1345</v>
      </c>
      <c r="Y34" s="207" t="s">
        <v>1301</v>
      </c>
      <c r="Z34" s="207" t="s">
        <v>1303</v>
      </c>
      <c r="AA34" s="207" t="s">
        <v>1346</v>
      </c>
      <c r="AB34" s="207" t="s">
        <v>1347</v>
      </c>
      <c r="AC34" s="207" t="s">
        <v>1348</v>
      </c>
      <c r="AD34" s="207"/>
      <c r="AE34" s="56"/>
      <c r="AF34" s="56"/>
      <c r="AG34" s="207" t="s">
        <v>1349</v>
      </c>
      <c r="AH34" s="207" t="s">
        <v>1350</v>
      </c>
      <c r="AI34" s="207" t="s">
        <v>1351</v>
      </c>
      <c r="AJ34" s="56" t="s">
        <v>1352</v>
      </c>
      <c r="AK34" s="207" t="s">
        <v>1353</v>
      </c>
      <c r="AL34" s="56" t="s">
        <v>1354</v>
      </c>
      <c r="AM34" s="56"/>
      <c r="AN34" s="56"/>
      <c r="AO34" s="207" t="s">
        <v>1355</v>
      </c>
      <c r="AP34" s="207" t="s">
        <v>1356</v>
      </c>
      <c r="AQ34" s="209"/>
      <c r="AR34" s="209"/>
      <c r="AS34" s="209"/>
      <c r="AT34" s="209"/>
      <c r="AU34" s="209"/>
      <c r="AV34" s="209"/>
      <c r="AW34" s="209"/>
      <c r="AX34" s="209"/>
      <c r="AY34" s="209"/>
      <c r="AZ34" s="209"/>
      <c r="BA34" s="209"/>
    </row>
    <row r="35" customFormat="false" ht="15" hidden="false" customHeight="true" outlineLevel="0" collapsed="false">
      <c r="A35" s="314" t="n">
        <v>14</v>
      </c>
      <c r="B35" s="314" t="n">
        <f aca="false">IFERROR(SUMIF(ADMIN!$G$6:$G$258,A35,ADMIN!$F$6:$F$258),"")</f>
        <v>105</v>
      </c>
      <c r="C35" s="247"/>
      <c r="D35" s="314" t="n">
        <v>1</v>
      </c>
      <c r="E35" s="314" t="e">
        <f aca="false">SUMIFS(_xlfn.anchorarray($Z$35),_xlfn.anchorarray($AH$35),D35)</f>
        <v>#NAME?</v>
      </c>
      <c r="F35" s="314" t="n">
        <f aca="false">IFERROR(E35/SUM($E$35:E37),0)</f>
        <v>0</v>
      </c>
      <c r="G35" s="247"/>
      <c r="H35" s="247"/>
      <c r="I35" s="247"/>
      <c r="J35" s="314"/>
      <c r="K35" s="314"/>
      <c r="L35" s="525" t="str">
        <f aca="false">Horarios!Q30</f>
        <v>Irán</v>
      </c>
      <c r="M35" s="526" t="n">
        <f aca="false">ADMIN!$D$5-SUM(N35:T35)</f>
        <v>31</v>
      </c>
      <c r="N35" s="526" t="n">
        <f aca="false">IFERROR(COUNTIF(ADMIN!$S$130:INDEX(ADMIN!$S$130:$JE$161,32,ADMIN!$D$5*3-1),Stats!$L35)-SUM(O35:T35),0)</f>
        <v>9</v>
      </c>
      <c r="O35" s="526" t="n">
        <f aca="false">COUNTIF(ADMIN!$S$182:INDEX(ADMIN!$S$182:$JE$197,16,ADMIN!$D$5*3-1),Stats!$L35)-SUM(P35:T35)</f>
        <v>0</v>
      </c>
      <c r="P35" s="526" t="n">
        <f aca="false">COUNTIF(ADMIN!$S$210:INDEX(ADMIN!$S$210:$JE$217,8,ADMIN!$D$5*3-1),Stats!$L35)-SUM(Q35:T35)</f>
        <v>0</v>
      </c>
      <c r="Q35" s="526" t="n">
        <f aca="false">COUNTIF(ADMIN!$S$226:INDEX(ADMIN!$S$226:$JE$229,4,ADMIN!$D$5*3-1),Stats!$L35)-SUM(R35:T35)</f>
        <v>0</v>
      </c>
      <c r="R35" s="526" t="n">
        <f aca="false">IFERROR(COUNTIF(ADMIN!$S$252:INDEX(ADMIN!$S$252:$JE$252,1,ADMIN!$D$5*3-1),Stats!$L35),0)</f>
        <v>0</v>
      </c>
      <c r="S35" s="526" t="n">
        <f aca="false">IFERROR(COUNTIF(ADMIN!$S$251:INDEX(ADMIN!$S$251:$JE$251,1,ADMIN!$D$5*3-1),Stats!$L35),0)</f>
        <v>0</v>
      </c>
      <c r="T35" s="527" t="n">
        <f aca="false">IFERROR(COUNTIF(ADMIN!$S$250:INDEX(ADMIN!$S$250:$JE$250,1,ADMIN!$D$5*3-1),Stats!$L35),0)</f>
        <v>0</v>
      </c>
      <c r="U35" s="314"/>
      <c r="V35" s="209" t="n">
        <f aca="false">SUM(M35:T35)</f>
        <v>40</v>
      </c>
      <c r="W35" s="209" t="str">
        <f aca="false" t="array" ref="W35:W35">IFERROR(IF(_xlfn.anchorarray(Y35)&lt;&gt;"",COUNTIF(INDEX(DailyPrediction!$G$4:$AQ$58,,MATCH(Stats!$I$5,DailyPrediction!$G$2:$AQ$2,0)),_xlfn.anchorarray(Y35)),""),"")</f>
        <v/>
      </c>
      <c r="X35" s="209" t="str">
        <f aca="false" t="array" ref="X35:X35">IFERROR(_xlfn._xlws.SORT(_xlfn.UNIQUE(_xlfn._xlws.FILTER(INDEX(DailyPrediction!$G$4:$AQ$58,,MATCH(Stats!$I$5,DailyPrediction!$G$2:$AQ$2,0)),LEN(INDEX(DailyPrediction!$G$4:$AQ$58,,MATCH(Stats!$I$5,DailyPrediction!$G$2:$AQ$2,0)))&gt;1))),Idiomas!D501)</f>
        <v>Selecciona un partido de hoy:↗</v>
      </c>
      <c r="Y35" s="209" t="str">
        <f aca="false" t="array" ref="Y35:Y35">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209" t="str">
        <f aca="false" t="array" ref="Z35:Z35">IFERROR(IF(_xlfn.anchorarray(Y35)&lt;&gt;"",COUNTIF(INDEX(OFFSET(DailyPrediction!$G$4,0,0,ADMIN!$D$5,COUNTA(DailyPrediction!$A$4:$A$35)),,MATCH(Stats!$I$5,OFFSET(DailyPrediction!$G$2,0,0,1,COUNTA(DailyPrediction!$A$4:$A$35)),0)),_xlfn.anchorarray(Y35)),""),"")</f>
        <v/>
      </c>
      <c r="AA35" s="209" t="n">
        <f aca="false" t="array" ref="AA35:AA35">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209" t="n">
        <f aca="false" t="array" ref="AB35:AB35">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209" t="str">
        <f aca="false" t="array" ref="AC35:AE35">_xlfn.SORTBY(OFFSET($Y$35,0,0,COUNTA(_xlfn.anchorarray($Y$35)),3),OFFSET(Z35,0,0,COUNTA(_xlfn.anchorarray($Y$35))),-1)</f>
        <v>Selecciona un partido de hoy:↗</v>
      </c>
      <c r="AD35" s="209" t="str">
        <v/>
      </c>
      <c r="AE35" s="209" t="n">
        <v>0</v>
      </c>
      <c r="AF35" s="209"/>
      <c r="AG35" s="209" t="str">
        <f aca="false" t="array" ref="AG35:AG35">_xlfn.UNIQUE(_xlfn._xlws.FILTER(DailyPrediction!$A$4:$A$35,DailyPrediction!$A$4:$A$35&lt;&gt;""))</f>
        <v>Costa de Marfil-Ecuador</v>
      </c>
      <c r="AH35" s="209" t="e">
        <f aca="false" t="array" ref="AH35:AH35">LEFT(OFFSET(_xlfn.anchorarray(Y35),0,0,COUNTA(_xlfn.anchorarray(Y35)),1))</f>
        <v>#VALUE!</v>
      </c>
      <c r="AI35" s="209" t="str">
        <f aca="false" t="array" ref="AI35:AI35">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209" t="str">
        <f aca="false" t="array" ref="AJ35:AJ35">IFERROR(_xlfn._xlws.SORT(_xlfn.UNIQUE(INDEX(OFFSET(DailyPrediction!$G$4,0,0,ADMIN!$D$5,COUNTA(_xlfn.anchorarray(DailyPrediction!$G$2))),,MATCH(Stats!$I$5,OFFSET(DailyPrediction!$G$2,0,0,1,COUNTA(_xlfn.anchorarray(DailyPrediction!$G$2))),0)),0)),Idiomas!D501)</f>
        <v>Selecciona un partido de hoy:↗</v>
      </c>
      <c r="AK35" s="209"/>
      <c r="AL35" s="209"/>
      <c r="AM35" s="209"/>
      <c r="AN35" s="209"/>
      <c r="AO35" s="209" t="str">
        <f aca="false">IFERROR(INDEX(DailyPrediction!$D$4:$D$35,MATCH(Stats!AG35,DailyPrediction!$A$4:$A$35,0)),"")</f>
        <v/>
      </c>
      <c r="AP35" s="209" t="e">
        <f aca="false">INDEX($AO$35:$AO$66,MATCH($I$5,_xlfn.anchorarray($AG$35),0))</f>
        <v>#NAME?</v>
      </c>
      <c r="AQ35" s="209"/>
      <c r="AR35" s="209"/>
      <c r="AS35" s="209"/>
      <c r="AT35" s="209"/>
      <c r="AU35" s="209"/>
      <c r="AV35" s="209"/>
      <c r="AW35" s="209"/>
      <c r="AX35" s="209"/>
      <c r="AY35" s="209"/>
      <c r="AZ35" s="209"/>
      <c r="BA35" s="209"/>
    </row>
    <row r="36" customFormat="false" ht="15" hidden="false" customHeight="true" outlineLevel="0" collapsed="false">
      <c r="A36" s="314" t="n">
        <v>15</v>
      </c>
      <c r="B36" s="314" t="n">
        <f aca="false">IFERROR(SUMIF(ADMIN!$G$6:$G$258,A36,ADMIN!$F$6:$F$258),"")</f>
        <v>108</v>
      </c>
      <c r="C36" s="247"/>
      <c r="D36" s="314" t="s">
        <v>145</v>
      </c>
      <c r="E36" s="314" t="e">
        <f aca="false">SUMIFS(_xlfn.anchorarray($Z$35),_xlfn.anchorarray($AH$35),D36)</f>
        <v>#NAME?</v>
      </c>
      <c r="F36" s="314" t="n">
        <f aca="false">IFERROR(E36/SUM($E$35:E38),0)</f>
        <v>0</v>
      </c>
      <c r="G36" s="247"/>
      <c r="H36" s="247"/>
      <c r="I36" s="247"/>
      <c r="J36" s="314"/>
      <c r="K36" s="314"/>
      <c r="L36" s="528" t="str">
        <f aca="false">Horarios!Q31</f>
        <v>Japón</v>
      </c>
      <c r="M36" s="522" t="n">
        <f aca="false">ADMIN!$D$5-SUM(N36:T36)</f>
        <v>24</v>
      </c>
      <c r="N36" s="522" t="n">
        <f aca="false">IFERROR(COUNTIF(ADMIN!$S$130:INDEX(ADMIN!$S$130:$JE$161,32,ADMIN!$D$5*3-1),Stats!$L36)-SUM(O36:T36),0)</f>
        <v>16</v>
      </c>
      <c r="O36" s="522" t="n">
        <f aca="false">COUNTIF(ADMIN!$S$182:INDEX(ADMIN!$S$182:$JE$197,16,ADMIN!$D$5*3-1),Stats!$L36)-SUM(P36:T36)</f>
        <v>0</v>
      </c>
      <c r="P36" s="522" t="n">
        <f aca="false">COUNTIF(ADMIN!$S$210:INDEX(ADMIN!$S$210:$JE$217,8,ADMIN!$D$5*3-1),Stats!$L36)-SUM(Q36:T36)</f>
        <v>0</v>
      </c>
      <c r="Q36" s="522" t="n">
        <f aca="false">COUNTIF(ADMIN!$S$226:INDEX(ADMIN!$S$226:$JE$229,4,ADMIN!$D$5*3-1),Stats!$L36)-SUM(R36:T36)</f>
        <v>0</v>
      </c>
      <c r="R36" s="522" t="n">
        <f aca="false">IFERROR(COUNTIF(ADMIN!$S$252:INDEX(ADMIN!$S$252:$JE$252,1,ADMIN!$D$5*3-1),Stats!$L36),0)</f>
        <v>0</v>
      </c>
      <c r="S36" s="522" t="n">
        <f aca="false">IFERROR(COUNTIF(ADMIN!$S$251:INDEX(ADMIN!$S$251:$JE$251,1,ADMIN!$D$5*3-1),Stats!$L36),0)</f>
        <v>0</v>
      </c>
      <c r="T36" s="523" t="n">
        <f aca="false">IFERROR(COUNTIF(ADMIN!$S$250:INDEX(ADMIN!$S$250:$JE$250,1,ADMIN!$D$5*3-1),Stats!$L36),0)</f>
        <v>0</v>
      </c>
      <c r="U36" s="314"/>
      <c r="V36" s="209" t="n">
        <f aca="false">SUM(M36:T36)</f>
        <v>40</v>
      </c>
      <c r="W36" s="209"/>
      <c r="X36" s="209"/>
      <c r="Y36" s="209"/>
      <c r="Z36" s="209"/>
      <c r="AA36" s="209"/>
      <c r="AB36" s="209"/>
      <c r="AC36" s="209"/>
      <c r="AD36" s="209"/>
      <c r="AE36" s="209"/>
      <c r="AF36" s="209"/>
      <c r="AG36" s="209"/>
      <c r="AH36" s="209"/>
      <c r="AI36" s="209"/>
      <c r="AJ36" s="209"/>
      <c r="AK36" s="209"/>
      <c r="AL36" s="209"/>
      <c r="AM36" s="209"/>
      <c r="AN36" s="209"/>
      <c r="AO36" s="209" t="str">
        <f aca="false">IFERROR(INDEX(DailyPrediction!$D$4:$D$35,MATCH(Stats!AG36,DailyPrediction!$A$4:$A$35,0)),"")</f>
        <v/>
      </c>
      <c r="AP36" s="209"/>
      <c r="AQ36" s="209"/>
      <c r="AR36" s="209"/>
      <c r="AS36" s="209"/>
      <c r="AT36" s="209"/>
      <c r="AU36" s="209"/>
      <c r="AV36" s="209"/>
      <c r="AW36" s="209"/>
      <c r="AX36" s="209"/>
      <c r="AY36" s="209"/>
      <c r="AZ36" s="209"/>
      <c r="BA36" s="209"/>
    </row>
    <row r="37" customFormat="false" ht="15" hidden="false" customHeight="true" outlineLevel="0" collapsed="false">
      <c r="A37" s="314" t="n">
        <v>16</v>
      </c>
      <c r="B37" s="314" t="n">
        <f aca="false">IFERROR(SUMIF(ADMIN!$G$6:$G$258,A37,ADMIN!$F$6:$F$258),"")</f>
        <v>216</v>
      </c>
      <c r="C37" s="247"/>
      <c r="D37" s="314" t="n">
        <v>2</v>
      </c>
      <c r="E37" s="314" t="e">
        <f aca="false">SUMIFS(_xlfn.anchorarray($Z$35),_xlfn.anchorarray($AH$35),D37)</f>
        <v>#NAME?</v>
      </c>
      <c r="F37" s="314" t="n">
        <f aca="false">IFERROR(E37/SUM($E$35:E39),0)</f>
        <v>0</v>
      </c>
      <c r="G37" s="247"/>
      <c r="H37" s="247"/>
      <c r="I37" s="247"/>
      <c r="J37" s="314"/>
      <c r="K37" s="314"/>
      <c r="L37" s="525" t="str">
        <f aca="false">Horarios!Q32</f>
        <v>Jordania</v>
      </c>
      <c r="M37" s="526" t="n">
        <f aca="false">ADMIN!$D$5-SUM(N37:T37)</f>
        <v>40</v>
      </c>
      <c r="N37" s="526" t="n">
        <f aca="false">IFERROR(COUNTIF(ADMIN!$S$130:INDEX(ADMIN!$S$130:$JE$161,32,ADMIN!$D$5*3-1),Stats!$L37)-SUM(O37:T37),0)</f>
        <v>0</v>
      </c>
      <c r="O37" s="526" t="n">
        <f aca="false">COUNTIF(ADMIN!$S$182:INDEX(ADMIN!$S$182:$JE$197,16,ADMIN!$D$5*3-1),Stats!$L37)-SUM(P37:T37)</f>
        <v>0</v>
      </c>
      <c r="P37" s="526" t="n">
        <f aca="false">COUNTIF(ADMIN!$S$210:INDEX(ADMIN!$S$210:$JE$217,8,ADMIN!$D$5*3-1),Stats!$L37)-SUM(Q37:T37)</f>
        <v>0</v>
      </c>
      <c r="Q37" s="526" t="n">
        <f aca="false">COUNTIF(ADMIN!$S$226:INDEX(ADMIN!$S$226:$JE$229,4,ADMIN!$D$5*3-1),Stats!$L37)-SUM(R37:T37)</f>
        <v>0</v>
      </c>
      <c r="R37" s="526" t="n">
        <f aca="false">IFERROR(COUNTIF(ADMIN!$S$252:INDEX(ADMIN!$S$252:$JE$252,1,ADMIN!$D$5*3-1),Stats!$L37),0)</f>
        <v>0</v>
      </c>
      <c r="S37" s="526" t="n">
        <f aca="false">IFERROR(COUNTIF(ADMIN!$S$251:INDEX(ADMIN!$S$251:$JE$251,1,ADMIN!$D$5*3-1),Stats!$L37),0)</f>
        <v>0</v>
      </c>
      <c r="T37" s="527" t="n">
        <f aca="false">IFERROR(COUNTIF(ADMIN!$S$250:INDEX(ADMIN!$S$250:$JE$250,1,ADMIN!$D$5*3-1),Stats!$L37),0)</f>
        <v>0</v>
      </c>
      <c r="U37" s="314"/>
      <c r="V37" s="209" t="n">
        <f aca="false">SUM(M37:T37)</f>
        <v>40</v>
      </c>
      <c r="W37" s="209"/>
      <c r="X37" s="209"/>
      <c r="Y37" s="209"/>
      <c r="Z37" s="209"/>
      <c r="AA37" s="209"/>
      <c r="AB37" s="209"/>
      <c r="AC37" s="209"/>
      <c r="AD37" s="209"/>
      <c r="AE37" s="209"/>
      <c r="AF37" s="209"/>
      <c r="AG37" s="209"/>
      <c r="AH37" s="209"/>
      <c r="AI37" s="209"/>
      <c r="AJ37" s="209"/>
      <c r="AK37" s="209"/>
      <c r="AL37" s="209"/>
      <c r="AM37" s="209"/>
      <c r="AN37" s="209"/>
      <c r="AO37" s="209" t="str">
        <f aca="false">IFERROR(INDEX(DailyPrediction!$D$4:$D$35,MATCH(Stats!AG37,DailyPrediction!$A$4:$A$35,0)),"")</f>
        <v/>
      </c>
      <c r="AP37" s="209"/>
      <c r="AQ37" s="209"/>
      <c r="AR37" s="209"/>
      <c r="AS37" s="209"/>
      <c r="AT37" s="209"/>
      <c r="AU37" s="209"/>
      <c r="AV37" s="209"/>
      <c r="AW37" s="209"/>
      <c r="AX37" s="209"/>
      <c r="AY37" s="209"/>
      <c r="AZ37" s="209"/>
      <c r="BA37" s="209"/>
    </row>
    <row r="38" customFormat="false" ht="15" hidden="false" customHeight="true" outlineLevel="0" collapsed="false">
      <c r="A38" s="314" t="n">
        <v>17</v>
      </c>
      <c r="B38" s="314" t="n">
        <f aca="false">IFERROR(SUMIF(ADMIN!$G$6:$G$258,A38,ADMIN!$F$6:$F$258),"")</f>
        <v>108</v>
      </c>
      <c r="C38" s="247"/>
      <c r="D38" s="314"/>
      <c r="E38" s="314"/>
      <c r="F38" s="314"/>
      <c r="G38" s="247"/>
      <c r="H38" s="247"/>
      <c r="I38" s="247"/>
      <c r="J38" s="314"/>
      <c r="K38" s="314"/>
      <c r="L38" s="528" t="str">
        <f aca="false">Horarios!Q33</f>
        <v>Marruecos</v>
      </c>
      <c r="M38" s="522" t="n">
        <f aca="false">ADMIN!$D$5-SUM(N38:T38)</f>
        <v>22</v>
      </c>
      <c r="N38" s="522" t="n">
        <f aca="false">IFERROR(COUNTIF(ADMIN!$S$130:INDEX(ADMIN!$S$130:$JE$161,32,ADMIN!$D$5*3-1),Stats!$L38)-SUM(O38:T38),0)</f>
        <v>9</v>
      </c>
      <c r="O38" s="522" t="n">
        <f aca="false">COUNTIF(ADMIN!$S$182:INDEX(ADMIN!$S$182:$JE$197,16,ADMIN!$D$5*3-1),Stats!$L38)-SUM(P38:T38)</f>
        <v>0</v>
      </c>
      <c r="P38" s="522" t="n">
        <f aca="false">COUNTIF(ADMIN!$S$210:INDEX(ADMIN!$S$210:$JE$217,8,ADMIN!$D$5*3-1),Stats!$L38)-SUM(Q38:T38)</f>
        <v>8</v>
      </c>
      <c r="Q38" s="522" t="n">
        <f aca="false">COUNTIF(ADMIN!$S$226:INDEX(ADMIN!$S$226:$JE$229,4,ADMIN!$D$5*3-1),Stats!$L38)-SUM(R38:T38)</f>
        <v>1</v>
      </c>
      <c r="R38" s="522" t="n">
        <f aca="false">IFERROR(COUNTIF(ADMIN!$S$252:INDEX(ADMIN!$S$252:$JE$252,1,ADMIN!$D$5*3-1),Stats!$L38),0)</f>
        <v>0</v>
      </c>
      <c r="S38" s="522" t="n">
        <f aca="false">IFERROR(COUNTIF(ADMIN!$S$251:INDEX(ADMIN!$S$251:$JE$251,1,ADMIN!$D$5*3-1),Stats!$L38),0)</f>
        <v>0</v>
      </c>
      <c r="T38" s="523" t="n">
        <f aca="false">IFERROR(COUNTIF(ADMIN!$S$250:INDEX(ADMIN!$S$250:$JE$250,1,ADMIN!$D$5*3-1),Stats!$L38),0)</f>
        <v>0</v>
      </c>
      <c r="U38" s="314"/>
      <c r="V38" s="209" t="n">
        <f aca="false">SUM(M38:T38)</f>
        <v>40</v>
      </c>
      <c r="W38" s="209"/>
      <c r="X38" s="209"/>
      <c r="Y38" s="209"/>
      <c r="Z38" s="209"/>
      <c r="AA38" s="209"/>
      <c r="AB38" s="209"/>
      <c r="AC38" s="209"/>
      <c r="AD38" s="209"/>
      <c r="AE38" s="209"/>
      <c r="AF38" s="209"/>
      <c r="AG38" s="209"/>
      <c r="AH38" s="209"/>
      <c r="AI38" s="209"/>
      <c r="AJ38" s="209"/>
      <c r="AK38" s="209"/>
      <c r="AL38" s="209"/>
      <c r="AM38" s="209"/>
      <c r="AN38" s="209"/>
      <c r="AO38" s="209" t="str">
        <f aca="false">IFERROR(INDEX(DailyPrediction!$D$4:$D$35,MATCH(Stats!AG38,DailyPrediction!$A$4:$A$35,0)),"")</f>
        <v/>
      </c>
      <c r="AP38" s="209"/>
      <c r="AQ38" s="209"/>
      <c r="AR38" s="209"/>
      <c r="AS38" s="209"/>
      <c r="AT38" s="209"/>
      <c r="AU38" s="209"/>
      <c r="AV38" s="209"/>
      <c r="AW38" s="209"/>
      <c r="AX38" s="209"/>
      <c r="AY38" s="209"/>
      <c r="AZ38" s="209"/>
      <c r="BA38" s="209"/>
    </row>
    <row r="39" customFormat="false" ht="15" hidden="false" customHeight="true" outlineLevel="0" collapsed="false">
      <c r="A39" s="314" t="n">
        <v>18</v>
      </c>
      <c r="B39" s="314" t="n">
        <f aca="false">IFERROR(SUMIF(ADMIN!$G$6:$G$258,A39,ADMIN!$F$6:$F$258),"")</f>
        <v>162</v>
      </c>
      <c r="C39" s="247"/>
      <c r="D39" s="28"/>
      <c r="E39" s="28"/>
      <c r="F39" s="28"/>
      <c r="G39" s="247"/>
      <c r="H39" s="247"/>
      <c r="I39" s="247"/>
      <c r="J39" s="314"/>
      <c r="K39" s="314"/>
      <c r="L39" s="525" t="str">
        <f aca="false">Horarios!Q34</f>
        <v>México</v>
      </c>
      <c r="M39" s="526" t="n">
        <f aca="false">ADMIN!$D$5-SUM(N39:T39)</f>
        <v>22</v>
      </c>
      <c r="N39" s="526" t="n">
        <f aca="false">IFERROR(COUNTIF(ADMIN!$S$130:INDEX(ADMIN!$S$130:$JE$161,32,ADMIN!$D$5*3-1),Stats!$L39)-SUM(O39:T39),0)</f>
        <v>5</v>
      </c>
      <c r="O39" s="526" t="n">
        <f aca="false">COUNTIF(ADMIN!$S$182:INDEX(ADMIN!$S$182:$JE$197,16,ADMIN!$D$5*3-1),Stats!$L39)-SUM(P39:T39)</f>
        <v>12</v>
      </c>
      <c r="P39" s="526" t="n">
        <f aca="false">COUNTIF(ADMIN!$S$210:INDEX(ADMIN!$S$210:$JE$217,8,ADMIN!$D$5*3-1),Stats!$L39)-SUM(Q39:T39)</f>
        <v>1</v>
      </c>
      <c r="Q39" s="526" t="n">
        <f aca="false">COUNTIF(ADMIN!$S$226:INDEX(ADMIN!$S$226:$JE$229,4,ADMIN!$D$5*3-1),Stats!$L39)-SUM(R39:T39)</f>
        <v>0</v>
      </c>
      <c r="R39" s="526" t="n">
        <f aca="false">IFERROR(COUNTIF(ADMIN!$S$252:INDEX(ADMIN!$S$252:$JE$252,1,ADMIN!$D$5*3-1),Stats!$L39),0)</f>
        <v>0</v>
      </c>
      <c r="S39" s="526" t="n">
        <f aca="false">IFERROR(COUNTIF(ADMIN!$S$251:INDEX(ADMIN!$S$251:$JE$251,1,ADMIN!$D$5*3-1),Stats!$L39),0)</f>
        <v>0</v>
      </c>
      <c r="T39" s="527" t="n">
        <f aca="false">IFERROR(COUNTIF(ADMIN!$S$250:INDEX(ADMIN!$S$250:$JE$250,1,ADMIN!$D$5*3-1),Stats!$L39),0)</f>
        <v>0</v>
      </c>
      <c r="U39" s="314"/>
      <c r="V39" s="209" t="n">
        <f aca="false">SUM(M39:T39)</f>
        <v>40</v>
      </c>
      <c r="W39" s="209"/>
      <c r="X39" s="209"/>
      <c r="Y39" s="209"/>
      <c r="Z39" s="209"/>
      <c r="AA39" s="209"/>
      <c r="AB39" s="209"/>
      <c r="AC39" s="209"/>
      <c r="AD39" s="209"/>
      <c r="AE39" s="209"/>
      <c r="AF39" s="209"/>
      <c r="AG39" s="209"/>
      <c r="AH39" s="209"/>
      <c r="AI39" s="209"/>
      <c r="AJ39" s="209"/>
      <c r="AK39" s="209"/>
      <c r="AL39" s="209"/>
      <c r="AM39" s="209"/>
      <c r="AN39" s="209"/>
      <c r="AO39" s="209" t="str">
        <f aca="false">IFERROR(INDEX(DailyPrediction!$D$4:$D$35,MATCH(Stats!AG39,DailyPrediction!$A$4:$A$35,0)),"")</f>
        <v/>
      </c>
      <c r="AP39" s="209"/>
      <c r="AQ39" s="209"/>
      <c r="AR39" s="209"/>
      <c r="AS39" s="209"/>
      <c r="AT39" s="209"/>
      <c r="AU39" s="209"/>
      <c r="AV39" s="209"/>
      <c r="AW39" s="209"/>
      <c r="AX39" s="209"/>
      <c r="AY39" s="209"/>
      <c r="AZ39" s="209"/>
      <c r="BA39" s="209"/>
    </row>
    <row r="40" customFormat="false" ht="15" hidden="false" customHeight="false" outlineLevel="0" collapsed="false">
      <c r="A40" s="314" t="n">
        <v>19</v>
      </c>
      <c r="B40" s="314" t="n">
        <f aca="false">IFERROR(SUMIF(ADMIN!$G$6:$G$258,A40,ADMIN!$F$6:$F$258),"")</f>
        <v>96</v>
      </c>
      <c r="C40" s="247"/>
      <c r="D40" s="28"/>
      <c r="E40" s="28"/>
      <c r="F40" s="28"/>
      <c r="G40" s="247"/>
      <c r="H40" s="247"/>
      <c r="I40" s="247"/>
      <c r="J40" s="314"/>
      <c r="K40" s="314"/>
      <c r="L40" s="528" t="str">
        <f aca="false">Horarios!Q35</f>
        <v>Noruega</v>
      </c>
      <c r="M40" s="522" t="n">
        <f aca="false">ADMIN!$D$5-SUM(N40:T40)</f>
        <v>22</v>
      </c>
      <c r="N40" s="522" t="n">
        <f aca="false">IFERROR(COUNTIF(ADMIN!$S$130:INDEX(ADMIN!$S$130:$JE$161,32,ADMIN!$D$5*3-1),Stats!$L40)-SUM(O40:T40),0)</f>
        <v>8</v>
      </c>
      <c r="O40" s="522" t="n">
        <f aca="false">COUNTIF(ADMIN!$S$182:INDEX(ADMIN!$S$182:$JE$197,16,ADMIN!$D$5*3-1),Stats!$L40)-SUM(P40:T40)</f>
        <v>9</v>
      </c>
      <c r="P40" s="522" t="n">
        <f aca="false">COUNTIF(ADMIN!$S$210:INDEX(ADMIN!$S$210:$JE$217,8,ADMIN!$D$5*3-1),Stats!$L40)-SUM(Q40:T40)</f>
        <v>0</v>
      </c>
      <c r="Q40" s="522" t="n">
        <f aca="false">COUNTIF(ADMIN!$S$226:INDEX(ADMIN!$S$226:$JE$229,4,ADMIN!$D$5*3-1),Stats!$L40)-SUM(R40:T40)</f>
        <v>1</v>
      </c>
      <c r="R40" s="522" t="n">
        <f aca="false">IFERROR(COUNTIF(ADMIN!$S$252:INDEX(ADMIN!$S$252:$JE$252,1,ADMIN!$D$5*3-1),Stats!$L40),0)</f>
        <v>0</v>
      </c>
      <c r="S40" s="522" t="n">
        <f aca="false">IFERROR(COUNTIF(ADMIN!$S$251:INDEX(ADMIN!$S$251:$JE$251,1,ADMIN!$D$5*3-1),Stats!$L40),0)</f>
        <v>0</v>
      </c>
      <c r="T40" s="523" t="n">
        <f aca="false">IFERROR(COUNTIF(ADMIN!$S$250:INDEX(ADMIN!$S$250:$JE$250,1,ADMIN!$D$5*3-1),Stats!$L40),0)</f>
        <v>0</v>
      </c>
      <c r="U40" s="314"/>
      <c r="V40" s="209" t="n">
        <f aca="false">SUM(M40:T40)</f>
        <v>40</v>
      </c>
      <c r="W40" s="209"/>
      <c r="X40" s="209"/>
      <c r="Y40" s="209"/>
      <c r="Z40" s="209"/>
      <c r="AA40" s="209"/>
      <c r="AB40" s="209"/>
      <c r="AC40" s="209"/>
      <c r="AD40" s="209"/>
      <c r="AE40" s="209"/>
      <c r="AF40" s="209"/>
      <c r="AG40" s="209"/>
      <c r="AH40" s="209"/>
      <c r="AI40" s="209"/>
      <c r="AJ40" s="209"/>
      <c r="AK40" s="209"/>
      <c r="AL40" s="209"/>
      <c r="AM40" s="209"/>
      <c r="AN40" s="209"/>
      <c r="AO40" s="209" t="str">
        <f aca="false">IFERROR(INDEX(DailyPrediction!$D$4:$D$35,MATCH(Stats!AG40,DailyPrediction!$A$4:$A$35,0)),"")</f>
        <v/>
      </c>
      <c r="AP40" s="209"/>
      <c r="AQ40" s="209"/>
      <c r="AR40" s="209"/>
      <c r="AS40" s="209"/>
      <c r="AT40" s="209"/>
      <c r="AU40" s="209"/>
      <c r="AV40" s="209"/>
      <c r="AW40" s="209"/>
      <c r="AX40" s="209"/>
      <c r="AY40" s="209"/>
      <c r="AZ40" s="209"/>
      <c r="BA40" s="209"/>
    </row>
    <row r="41" customFormat="false" ht="15" hidden="false" customHeight="false" outlineLevel="0" collapsed="false">
      <c r="A41" s="314" t="n">
        <v>20</v>
      </c>
      <c r="B41" s="314" t="n">
        <f aca="false">IFERROR(SUMIF(ADMIN!$G$6:$G$258,A41,ADMIN!$F$6:$F$258),"")</f>
        <v>336</v>
      </c>
      <c r="C41" s="247"/>
      <c r="D41" s="247"/>
      <c r="E41" s="247"/>
      <c r="F41" s="28"/>
      <c r="G41" s="247"/>
      <c r="H41" s="247"/>
      <c r="I41" s="247"/>
      <c r="J41" s="314"/>
      <c r="K41" s="314"/>
      <c r="L41" s="525" t="str">
        <f aca="false">Horarios!Q36</f>
        <v>Nueva Zelanda</v>
      </c>
      <c r="M41" s="526" t="n">
        <f aca="false">ADMIN!$D$5-SUM(N41:T41)</f>
        <v>39</v>
      </c>
      <c r="N41" s="526" t="n">
        <f aca="false">IFERROR(COUNTIF(ADMIN!$S$130:INDEX(ADMIN!$S$130:$JE$161,32,ADMIN!$D$5*3-1),Stats!$L41)-SUM(O41:T41),0)</f>
        <v>1</v>
      </c>
      <c r="O41" s="526" t="n">
        <f aca="false">COUNTIF(ADMIN!$S$182:INDEX(ADMIN!$S$182:$JE$197,16,ADMIN!$D$5*3-1),Stats!$L41)-SUM(P41:T41)</f>
        <v>0</v>
      </c>
      <c r="P41" s="526" t="n">
        <f aca="false">COUNTIF(ADMIN!$S$210:INDEX(ADMIN!$S$210:$JE$217,8,ADMIN!$D$5*3-1),Stats!$L41)-SUM(Q41:T41)</f>
        <v>0</v>
      </c>
      <c r="Q41" s="526" t="n">
        <f aca="false">COUNTIF(ADMIN!$S$226:INDEX(ADMIN!$S$226:$JE$229,4,ADMIN!$D$5*3-1),Stats!$L41)-SUM(R41:T41)</f>
        <v>0</v>
      </c>
      <c r="R41" s="526" t="n">
        <f aca="false">IFERROR(COUNTIF(ADMIN!$S$252:INDEX(ADMIN!$S$252:$JE$252,1,ADMIN!$D$5*3-1),Stats!$L41),0)</f>
        <v>0</v>
      </c>
      <c r="S41" s="526" t="n">
        <f aca="false">IFERROR(COUNTIF(ADMIN!$S$251:INDEX(ADMIN!$S$251:$JE$251,1,ADMIN!$D$5*3-1),Stats!$L41),0)</f>
        <v>0</v>
      </c>
      <c r="T41" s="527" t="n">
        <f aca="false">IFERROR(COUNTIF(ADMIN!$S$250:INDEX(ADMIN!$S$250:$JE$250,1,ADMIN!$D$5*3-1),Stats!$L41),0)</f>
        <v>0</v>
      </c>
      <c r="U41" s="314"/>
      <c r="V41" s="209" t="n">
        <f aca="false">SUM(M41:T41)</f>
        <v>40</v>
      </c>
      <c r="W41" s="209"/>
      <c r="X41" s="209"/>
      <c r="Y41" s="209"/>
      <c r="Z41" s="209"/>
      <c r="AA41" s="209"/>
      <c r="AB41" s="209"/>
      <c r="AC41" s="209"/>
      <c r="AD41" s="209"/>
      <c r="AE41" s="209"/>
      <c r="AF41" s="209"/>
      <c r="AG41" s="209"/>
      <c r="AH41" s="209"/>
      <c r="AI41" s="209"/>
      <c r="AJ41" s="209"/>
      <c r="AK41" s="209"/>
      <c r="AL41" s="209"/>
      <c r="AM41" s="209"/>
      <c r="AN41" s="209"/>
      <c r="AO41" s="209" t="str">
        <f aca="false">IFERROR(INDEX(DailyPrediction!$D$4:$D$35,MATCH(Stats!AG41,DailyPrediction!$A$4:$A$35,0)),"")</f>
        <v/>
      </c>
      <c r="AP41" s="209"/>
      <c r="AQ41" s="209"/>
      <c r="AR41" s="209"/>
      <c r="AS41" s="209"/>
      <c r="AT41" s="209"/>
      <c r="AU41" s="209"/>
      <c r="AV41" s="209"/>
      <c r="AW41" s="209"/>
      <c r="AX41" s="209"/>
      <c r="AY41" s="209"/>
      <c r="AZ41" s="209"/>
      <c r="BA41" s="209"/>
    </row>
    <row r="42" customFormat="false" ht="15" hidden="false" customHeight="false" outlineLevel="0" collapsed="false">
      <c r="A42" s="314" t="n">
        <v>21</v>
      </c>
      <c r="B42" s="314" t="n">
        <f aca="false">IFERROR(SUMIF(ADMIN!$G$6:$G$258,A42,ADMIN!$F$6:$F$258),"")</f>
        <v>176</v>
      </c>
      <c r="C42" s="247"/>
      <c r="D42" s="247"/>
      <c r="E42" s="247"/>
      <c r="F42" s="28"/>
      <c r="G42" s="247"/>
      <c r="H42" s="247"/>
      <c r="I42" s="247"/>
      <c r="J42" s="314"/>
      <c r="K42" s="314"/>
      <c r="L42" s="528" t="str">
        <f aca="false">Horarios!Q37</f>
        <v>Países Bajos</v>
      </c>
      <c r="M42" s="522" t="n">
        <f aca="false">ADMIN!$D$5-SUM(N42:T42)</f>
        <v>22</v>
      </c>
      <c r="N42" s="522" t="n">
        <f aca="false">IFERROR(COUNTIF(ADMIN!$S$130:INDEX(ADMIN!$S$130:$JE$161,32,ADMIN!$D$5*3-1),Stats!$L42)-SUM(O42:T42),0)</f>
        <v>8</v>
      </c>
      <c r="O42" s="522" t="n">
        <f aca="false">COUNTIF(ADMIN!$S$182:INDEX(ADMIN!$S$182:$JE$197,16,ADMIN!$D$5*3-1),Stats!$L42)-SUM(P42:T42)</f>
        <v>0</v>
      </c>
      <c r="P42" s="522" t="n">
        <f aca="false">COUNTIF(ADMIN!$S$210:INDEX(ADMIN!$S$210:$JE$217,8,ADMIN!$D$5*3-1),Stats!$L42)-SUM(Q42:T42)</f>
        <v>9</v>
      </c>
      <c r="Q42" s="522" t="n">
        <f aca="false">COUNTIF(ADMIN!$S$226:INDEX(ADMIN!$S$226:$JE$229,4,ADMIN!$D$5*3-1),Stats!$L42)-SUM(R42:T42)</f>
        <v>0</v>
      </c>
      <c r="R42" s="522" t="n">
        <f aca="false">IFERROR(COUNTIF(ADMIN!$S$252:INDEX(ADMIN!$S$252:$JE$252,1,ADMIN!$D$5*3-1),Stats!$L42),0)</f>
        <v>0</v>
      </c>
      <c r="S42" s="522" t="n">
        <f aca="false">IFERROR(COUNTIF(ADMIN!$S$251:INDEX(ADMIN!$S$251:$JE$251,1,ADMIN!$D$5*3-1),Stats!$L42),0)</f>
        <v>0</v>
      </c>
      <c r="T42" s="523" t="n">
        <f aca="false">IFERROR(COUNTIF(ADMIN!$S$250:INDEX(ADMIN!$S$250:$JE$250,1,ADMIN!$D$5*3-1),Stats!$L42),0)</f>
        <v>1</v>
      </c>
      <c r="U42" s="314"/>
      <c r="V42" s="209" t="n">
        <f aca="false">SUM(M42:T42)</f>
        <v>40</v>
      </c>
      <c r="W42" s="209"/>
      <c r="X42" s="209"/>
      <c r="Y42" s="209"/>
      <c r="Z42" s="209"/>
      <c r="AA42" s="209"/>
      <c r="AB42" s="209"/>
      <c r="AC42" s="209"/>
      <c r="AD42" s="209"/>
      <c r="AE42" s="209"/>
      <c r="AF42" s="209"/>
      <c r="AG42" s="209"/>
      <c r="AH42" s="209"/>
      <c r="AI42" s="209"/>
      <c r="AJ42" s="209"/>
      <c r="AK42" s="209"/>
      <c r="AL42" s="209"/>
      <c r="AM42" s="209"/>
      <c r="AN42" s="209"/>
      <c r="AO42" s="209" t="str">
        <f aca="false">IFERROR(INDEX(DailyPrediction!$D$4:$D$35,MATCH(Stats!AG42,DailyPrediction!$A$4:$A$35,0)),"")</f>
        <v/>
      </c>
      <c r="AP42" s="209"/>
      <c r="AQ42" s="209"/>
      <c r="AR42" s="209"/>
      <c r="AS42" s="209"/>
      <c r="AT42" s="209"/>
      <c r="AU42" s="209"/>
      <c r="AV42" s="209"/>
      <c r="AW42" s="209"/>
      <c r="AX42" s="209"/>
      <c r="AY42" s="209"/>
      <c r="AZ42" s="209"/>
      <c r="BA42" s="209"/>
    </row>
    <row r="43" customFormat="false" ht="15" hidden="false" customHeight="false" outlineLevel="0" collapsed="false">
      <c r="A43" s="314" t="n">
        <v>22</v>
      </c>
      <c r="B43" s="314" t="n">
        <f aca="false">IFERROR(SUMIF(ADMIN!$G$6:$G$258,A43,ADMIN!$F$6:$F$258),"")</f>
        <v>92</v>
      </c>
      <c r="C43" s="247"/>
      <c r="D43" s="247"/>
      <c r="E43" s="247"/>
      <c r="F43" s="28"/>
      <c r="G43" s="247"/>
      <c r="H43" s="247"/>
      <c r="I43" s="247"/>
      <c r="J43" s="314"/>
      <c r="K43" s="314"/>
      <c r="L43" s="525" t="str">
        <f aca="false">Horarios!Q38</f>
        <v>Panamá</v>
      </c>
      <c r="M43" s="526" t="n">
        <f aca="false">ADMIN!$D$5-SUM(N43:T43)</f>
        <v>39</v>
      </c>
      <c r="N43" s="526" t="n">
        <f aca="false">IFERROR(COUNTIF(ADMIN!$S$130:INDEX(ADMIN!$S$130:$JE$161,32,ADMIN!$D$5*3-1),Stats!$L43)-SUM(O43:T43),0)</f>
        <v>1</v>
      </c>
      <c r="O43" s="526" t="n">
        <f aca="false">COUNTIF(ADMIN!$S$182:INDEX(ADMIN!$S$182:$JE$197,16,ADMIN!$D$5*3-1),Stats!$L43)-SUM(P43:T43)</f>
        <v>0</v>
      </c>
      <c r="P43" s="526" t="n">
        <f aca="false">COUNTIF(ADMIN!$S$210:INDEX(ADMIN!$S$210:$JE$217,8,ADMIN!$D$5*3-1),Stats!$L43)-SUM(Q43:T43)</f>
        <v>0</v>
      </c>
      <c r="Q43" s="526" t="n">
        <f aca="false">COUNTIF(ADMIN!$S$226:INDEX(ADMIN!$S$226:$JE$229,4,ADMIN!$D$5*3-1),Stats!$L43)-SUM(R43:T43)</f>
        <v>0</v>
      </c>
      <c r="R43" s="526" t="n">
        <f aca="false">IFERROR(COUNTIF(ADMIN!$S$252:INDEX(ADMIN!$S$252:$JE$252,1,ADMIN!$D$5*3-1),Stats!$L43),0)</f>
        <v>0</v>
      </c>
      <c r="S43" s="526" t="n">
        <f aca="false">IFERROR(COUNTIF(ADMIN!$S$251:INDEX(ADMIN!$S$251:$JE$251,1,ADMIN!$D$5*3-1),Stats!$L43),0)</f>
        <v>0</v>
      </c>
      <c r="T43" s="527" t="n">
        <f aca="false">IFERROR(COUNTIF(ADMIN!$S$250:INDEX(ADMIN!$S$250:$JE$250,1,ADMIN!$D$5*3-1),Stats!$L43),0)</f>
        <v>0</v>
      </c>
      <c r="U43" s="314"/>
      <c r="V43" s="209" t="n">
        <f aca="false">SUM(M43:T43)</f>
        <v>40</v>
      </c>
      <c r="W43" s="209"/>
      <c r="X43" s="209"/>
      <c r="Y43" s="209"/>
      <c r="Z43" s="209"/>
      <c r="AA43" s="209"/>
      <c r="AB43" s="209"/>
      <c r="AC43" s="209"/>
      <c r="AD43" s="209"/>
      <c r="AE43" s="209"/>
      <c r="AF43" s="209"/>
      <c r="AG43" s="209"/>
      <c r="AH43" s="209"/>
      <c r="AI43" s="209"/>
      <c r="AJ43" s="209"/>
      <c r="AK43" s="209"/>
      <c r="AL43" s="209"/>
      <c r="AM43" s="209"/>
      <c r="AN43" s="209"/>
      <c r="AO43" s="209" t="str">
        <f aca="false">IFERROR(INDEX(DailyPrediction!$D$4:$D$35,MATCH(Stats!AG43,DailyPrediction!$A$4:$A$35,0)),"")</f>
        <v/>
      </c>
      <c r="AP43" s="209"/>
      <c r="AQ43" s="209"/>
      <c r="AR43" s="209"/>
      <c r="AS43" s="209"/>
      <c r="AT43" s="209"/>
      <c r="AU43" s="209"/>
      <c r="AV43" s="209"/>
      <c r="AW43" s="209"/>
      <c r="AX43" s="209"/>
      <c r="AY43" s="209"/>
      <c r="AZ43" s="209"/>
      <c r="BA43" s="209"/>
    </row>
    <row r="44" customFormat="false" ht="15" hidden="false" customHeight="false" outlineLevel="0" collapsed="false">
      <c r="A44" s="314" t="n">
        <v>23</v>
      </c>
      <c r="B44" s="314" t="n">
        <f aca="false">IFERROR(SUMIF(ADMIN!$G$6:$G$258,A44,ADMIN!$F$6:$F$258),"")</f>
        <v>64</v>
      </c>
      <c r="C44" s="247"/>
      <c r="D44" s="28"/>
      <c r="E44" s="28"/>
      <c r="F44" s="28"/>
      <c r="G44" s="247"/>
      <c r="H44" s="247"/>
      <c r="I44" s="247"/>
      <c r="J44" s="314"/>
      <c r="K44" s="314"/>
      <c r="L44" s="528" t="str">
        <f aca="false">Horarios!Q39</f>
        <v>Paraguay</v>
      </c>
      <c r="M44" s="522" t="n">
        <f aca="false">ADMIN!$D$5-SUM(N44:T44)</f>
        <v>25</v>
      </c>
      <c r="N44" s="522" t="n">
        <f aca="false">IFERROR(COUNTIF(ADMIN!$S$130:INDEX(ADMIN!$S$130:$JE$161,32,ADMIN!$D$5*3-1),Stats!$L44)-SUM(O44:T44),0)</f>
        <v>14</v>
      </c>
      <c r="O44" s="522" t="n">
        <f aca="false">COUNTIF(ADMIN!$S$182:INDEX(ADMIN!$S$182:$JE$197,16,ADMIN!$D$5*3-1),Stats!$L44)-SUM(P44:T44)</f>
        <v>1</v>
      </c>
      <c r="P44" s="522" t="n">
        <f aca="false">COUNTIF(ADMIN!$S$210:INDEX(ADMIN!$S$210:$JE$217,8,ADMIN!$D$5*3-1),Stats!$L44)-SUM(Q44:T44)</f>
        <v>0</v>
      </c>
      <c r="Q44" s="522" t="n">
        <f aca="false">COUNTIF(ADMIN!$S$226:INDEX(ADMIN!$S$226:$JE$229,4,ADMIN!$D$5*3-1),Stats!$L44)-SUM(R44:T44)</f>
        <v>0</v>
      </c>
      <c r="R44" s="522" t="n">
        <f aca="false">IFERROR(COUNTIF(ADMIN!$S$252:INDEX(ADMIN!$S$252:$JE$252,1,ADMIN!$D$5*3-1),Stats!$L44),0)</f>
        <v>0</v>
      </c>
      <c r="S44" s="522" t="n">
        <f aca="false">IFERROR(COUNTIF(ADMIN!$S$251:INDEX(ADMIN!$S$251:$JE$251,1,ADMIN!$D$5*3-1),Stats!$L44),0)</f>
        <v>0</v>
      </c>
      <c r="T44" s="523" t="n">
        <f aca="false">IFERROR(COUNTIF(ADMIN!$S$250:INDEX(ADMIN!$S$250:$JE$250,1,ADMIN!$D$5*3-1),Stats!$L44),0)</f>
        <v>0</v>
      </c>
      <c r="U44" s="314"/>
      <c r="V44" s="209" t="n">
        <f aca="false">SUM(M44:T44)</f>
        <v>40</v>
      </c>
      <c r="W44" s="209"/>
      <c r="X44" s="209"/>
      <c r="Y44" s="209"/>
      <c r="Z44" s="209"/>
      <c r="AA44" s="209"/>
      <c r="AB44" s="209"/>
      <c r="AC44" s="209"/>
      <c r="AD44" s="209"/>
      <c r="AE44" s="209"/>
      <c r="AF44" s="209"/>
      <c r="AG44" s="209"/>
      <c r="AH44" s="209"/>
      <c r="AI44" s="209"/>
      <c r="AJ44" s="209"/>
      <c r="AK44" s="209"/>
      <c r="AL44" s="209"/>
      <c r="AM44" s="209"/>
      <c r="AN44" s="209"/>
      <c r="AO44" s="209" t="str">
        <f aca="false">IFERROR(INDEX(DailyPrediction!$D$4:$D$35,MATCH(Stats!AG44,DailyPrediction!$A$4:$A$35,0)),"")</f>
        <v/>
      </c>
      <c r="AP44" s="209"/>
      <c r="AQ44" s="209"/>
      <c r="AR44" s="209"/>
      <c r="AS44" s="209"/>
      <c r="AT44" s="209"/>
      <c r="AU44" s="209"/>
      <c r="AV44" s="209"/>
      <c r="AW44" s="209"/>
      <c r="AX44" s="209"/>
      <c r="AY44" s="209"/>
      <c r="AZ44" s="209"/>
      <c r="BA44" s="209"/>
    </row>
    <row r="45" customFormat="false" ht="15" hidden="false" customHeight="false" outlineLevel="0" collapsed="false">
      <c r="A45" s="314" t="n">
        <v>24</v>
      </c>
      <c r="B45" s="314" t="n">
        <f aca="false">IFERROR(SUMIF(ADMIN!$G$6:$G$258,A45,ADMIN!$F$6:$F$258),"")</f>
        <v>214</v>
      </c>
      <c r="C45" s="247"/>
      <c r="D45" s="28"/>
      <c r="E45" s="28" t="str">
        <f aca="false">IF(Home!E41&lt;Home!E42,"",IF(Home!E41&gt;=Home!E42,Idiomas!D511&amp;" "&amp;SUM(WORLDCUP!$BJ$6:$BJ$53,WORLDCUP!$AC$101:$AD$147)&amp;" "&amp;Idiomas!D512,""))</f>
        <v>Se han marcado un total de 38 goles en el Mundial de Clubes sin contar tandas de penalti</v>
      </c>
      <c r="F45" s="28"/>
      <c r="G45" s="247"/>
      <c r="H45" s="247"/>
      <c r="I45" s="247"/>
      <c r="J45" s="314"/>
      <c r="K45" s="314"/>
      <c r="L45" s="525" t="str">
        <f aca="false">Horarios!Q40</f>
        <v>Portugal</v>
      </c>
      <c r="M45" s="526" t="n">
        <f aca="false">ADMIN!$D$5-SUM(N45:T45)</f>
        <v>22</v>
      </c>
      <c r="N45" s="526" t="n">
        <f aca="false">IFERROR(COUNTIF(ADMIN!$S$130:INDEX(ADMIN!$S$130:$JE$161,32,ADMIN!$D$5*3-1),Stats!$L45)-SUM(O45:T45),0)</f>
        <v>1</v>
      </c>
      <c r="O45" s="526" t="n">
        <f aca="false">COUNTIF(ADMIN!$S$182:INDEX(ADMIN!$S$182:$JE$197,16,ADMIN!$D$5*3-1),Stats!$L45)-SUM(P45:T45)</f>
        <v>0</v>
      </c>
      <c r="P45" s="526" t="n">
        <f aca="false">COUNTIF(ADMIN!$S$210:INDEX(ADMIN!$S$210:$JE$217,8,ADMIN!$D$5*3-1),Stats!$L45)-SUM(Q45:T45)</f>
        <v>8</v>
      </c>
      <c r="Q45" s="526" t="n">
        <f aca="false">COUNTIF(ADMIN!$S$226:INDEX(ADMIN!$S$226:$JE$229,4,ADMIN!$D$5*3-1),Stats!$L45)-SUM(R45:T45)</f>
        <v>5</v>
      </c>
      <c r="R45" s="526" t="n">
        <f aca="false">IFERROR(COUNTIF(ADMIN!$S$252:INDEX(ADMIN!$S$252:$JE$252,1,ADMIN!$D$5*3-1),Stats!$L45),0)</f>
        <v>0</v>
      </c>
      <c r="S45" s="526" t="n">
        <f aca="false">IFERROR(COUNTIF(ADMIN!$S$251:INDEX(ADMIN!$S$251:$JE$251,1,ADMIN!$D$5*3-1),Stats!$L45),0)</f>
        <v>3</v>
      </c>
      <c r="T45" s="527" t="n">
        <f aca="false">IFERROR(COUNTIF(ADMIN!$S$250:INDEX(ADMIN!$S$250:$JE$250,1,ADMIN!$D$5*3-1),Stats!$L45),0)</f>
        <v>1</v>
      </c>
      <c r="U45" s="314"/>
      <c r="V45" s="209" t="n">
        <f aca="false">SUM(M45:T45)</f>
        <v>40</v>
      </c>
      <c r="W45" s="209"/>
      <c r="X45" s="209"/>
      <c r="Y45" s="209"/>
      <c r="Z45" s="209"/>
      <c r="AA45" s="209"/>
      <c r="AB45" s="209"/>
      <c r="AC45" s="209"/>
      <c r="AD45" s="209"/>
      <c r="AE45" s="209"/>
      <c r="AF45" s="209"/>
      <c r="AG45" s="209"/>
      <c r="AH45" s="209"/>
      <c r="AI45" s="209"/>
      <c r="AJ45" s="209"/>
      <c r="AK45" s="209"/>
      <c r="AL45" s="209"/>
      <c r="AM45" s="209"/>
      <c r="AN45" s="209"/>
      <c r="AO45" s="209" t="str">
        <f aca="false">IFERROR(INDEX(DailyPrediction!$D$4:$D$35,MATCH(Stats!AG45,DailyPrediction!$A$4:$A$35,0)),"")</f>
        <v/>
      </c>
      <c r="AP45" s="209"/>
      <c r="AQ45" s="209"/>
      <c r="AR45" s="209"/>
      <c r="AS45" s="209"/>
      <c r="AT45" s="209"/>
      <c r="AU45" s="209"/>
      <c r="AV45" s="209"/>
      <c r="AW45" s="209"/>
      <c r="AX45" s="209"/>
      <c r="AY45" s="209"/>
      <c r="AZ45" s="209"/>
      <c r="BA45" s="209"/>
    </row>
    <row r="46" customFormat="false" ht="15" hidden="false" customHeight="false" outlineLevel="0" collapsed="false">
      <c r="A46" s="314"/>
      <c r="B46" s="538" t="n">
        <f aca="false">SUM(B22:B45)</f>
        <v>2442</v>
      </c>
      <c r="C46" s="247"/>
      <c r="D46" s="28"/>
      <c r="E46" s="28"/>
      <c r="F46" s="28"/>
      <c r="G46" s="247"/>
      <c r="H46" s="247"/>
      <c r="I46" s="247"/>
      <c r="J46" s="314"/>
      <c r="K46" s="314"/>
      <c r="L46" s="528" t="str">
        <f aca="false">Horarios!Q41</f>
        <v>RD Congo</v>
      </c>
      <c r="M46" s="522" t="n">
        <f aca="false">ADMIN!$D$5-SUM(N46:T46)</f>
        <v>40</v>
      </c>
      <c r="N46" s="522" t="n">
        <f aca="false">IFERROR(COUNTIF(ADMIN!$S$130:INDEX(ADMIN!$S$130:$JE$161,32,ADMIN!$D$5*3-1),Stats!$L46)-SUM(O46:T46),0)</f>
        <v>0</v>
      </c>
      <c r="O46" s="522" t="n">
        <f aca="false">COUNTIF(ADMIN!$S$182:INDEX(ADMIN!$S$182:$JE$197,16,ADMIN!$D$5*3-1),Stats!$L46)-SUM(P46:T46)</f>
        <v>0</v>
      </c>
      <c r="P46" s="522" t="n">
        <f aca="false">COUNTIF(ADMIN!$S$210:INDEX(ADMIN!$S$210:$JE$217,8,ADMIN!$D$5*3-1),Stats!$L46)-SUM(Q46:T46)</f>
        <v>0</v>
      </c>
      <c r="Q46" s="522" t="n">
        <f aca="false">COUNTIF(ADMIN!$S$226:INDEX(ADMIN!$S$226:$JE$229,4,ADMIN!$D$5*3-1),Stats!$L46)-SUM(R46:T46)</f>
        <v>0</v>
      </c>
      <c r="R46" s="522" t="n">
        <f aca="false">IFERROR(COUNTIF(ADMIN!$S$252:INDEX(ADMIN!$S$252:$JE$252,1,ADMIN!$D$5*3-1),Stats!$L46),0)</f>
        <v>0</v>
      </c>
      <c r="S46" s="522" t="n">
        <f aca="false">IFERROR(COUNTIF(ADMIN!$S$251:INDEX(ADMIN!$S$251:$JE$251,1,ADMIN!$D$5*3-1),Stats!$L46),0)</f>
        <v>0</v>
      </c>
      <c r="T46" s="523" t="n">
        <f aca="false">IFERROR(COUNTIF(ADMIN!$S$250:INDEX(ADMIN!$S$250:$JE$250,1,ADMIN!$D$5*3-1),Stats!$L46),0)</f>
        <v>0</v>
      </c>
      <c r="U46" s="314"/>
      <c r="V46" s="209" t="n">
        <f aca="false">SUM(M46:T46)</f>
        <v>40</v>
      </c>
      <c r="W46" s="209"/>
      <c r="X46" s="209"/>
      <c r="Y46" s="209"/>
      <c r="Z46" s="209"/>
      <c r="AA46" s="209"/>
      <c r="AB46" s="209"/>
      <c r="AC46" s="209"/>
      <c r="AD46" s="209"/>
      <c r="AE46" s="209"/>
      <c r="AF46" s="209"/>
      <c r="AG46" s="209"/>
      <c r="AH46" s="209"/>
      <c r="AI46" s="209"/>
      <c r="AJ46" s="209"/>
      <c r="AK46" s="209"/>
      <c r="AL46" s="209"/>
      <c r="AM46" s="209"/>
      <c r="AN46" s="209"/>
      <c r="AO46" s="209" t="str">
        <f aca="false">IFERROR(INDEX(DailyPrediction!$D$4:$D$35,MATCH(Stats!AG46,DailyPrediction!$A$4:$A$35,0)),"")</f>
        <v/>
      </c>
      <c r="AP46" s="209"/>
      <c r="AQ46" s="209"/>
      <c r="AR46" s="209"/>
      <c r="AS46" s="209"/>
      <c r="AT46" s="209"/>
      <c r="AU46" s="209"/>
      <c r="AV46" s="209"/>
      <c r="AW46" s="209"/>
      <c r="AX46" s="209"/>
      <c r="AY46" s="209"/>
      <c r="AZ46" s="209"/>
      <c r="BA46" s="209"/>
    </row>
    <row r="47" customFormat="false" ht="15" hidden="false" customHeight="false" outlineLevel="0" collapsed="false">
      <c r="A47" s="314"/>
      <c r="B47" s="314" t="n">
        <f aca="false">B46*ADMIN!$D$5</f>
        <v>97680</v>
      </c>
      <c r="C47" s="247"/>
      <c r="D47" s="28"/>
      <c r="E47" s="28"/>
      <c r="F47" s="28"/>
      <c r="G47" s="247"/>
      <c r="H47" s="247"/>
      <c r="I47" s="247"/>
      <c r="J47" s="314"/>
      <c r="K47" s="314"/>
      <c r="L47" s="525" t="str">
        <f aca="false">Horarios!Q42</f>
        <v>República Checa</v>
      </c>
      <c r="M47" s="526" t="n">
        <f aca="false">ADMIN!$D$5-SUM(N47:T47)</f>
        <v>27</v>
      </c>
      <c r="N47" s="526" t="n">
        <f aca="false">IFERROR(COUNTIF(ADMIN!$S$130:INDEX(ADMIN!$S$130:$JE$161,32,ADMIN!$D$5*3-1),Stats!$L47)-SUM(O47:T47),0)</f>
        <v>6</v>
      </c>
      <c r="O47" s="526" t="n">
        <f aca="false">COUNTIF(ADMIN!$S$182:INDEX(ADMIN!$S$182:$JE$197,16,ADMIN!$D$5*3-1),Stats!$L47)-SUM(P47:T47)</f>
        <v>6</v>
      </c>
      <c r="P47" s="526" t="n">
        <f aca="false">COUNTIF(ADMIN!$S$210:INDEX(ADMIN!$S$210:$JE$217,8,ADMIN!$D$5*3-1),Stats!$L47)-SUM(Q47:T47)</f>
        <v>0</v>
      </c>
      <c r="Q47" s="526" t="n">
        <f aca="false">COUNTIF(ADMIN!$S$226:INDEX(ADMIN!$S$226:$JE$229,4,ADMIN!$D$5*3-1),Stats!$L47)-SUM(R47:T47)</f>
        <v>1</v>
      </c>
      <c r="R47" s="526" t="n">
        <f aca="false">IFERROR(COUNTIF(ADMIN!$S$252:INDEX(ADMIN!$S$252:$JE$252,1,ADMIN!$D$5*3-1),Stats!$L47),0)</f>
        <v>0</v>
      </c>
      <c r="S47" s="526" t="n">
        <f aca="false">IFERROR(COUNTIF(ADMIN!$S$251:INDEX(ADMIN!$S$251:$JE$251,1,ADMIN!$D$5*3-1),Stats!$L47),0)</f>
        <v>0</v>
      </c>
      <c r="T47" s="527" t="n">
        <f aca="false">IFERROR(COUNTIF(ADMIN!$S$250:INDEX(ADMIN!$S$250:$JE$250,1,ADMIN!$D$5*3-1),Stats!$L47),0)</f>
        <v>0</v>
      </c>
      <c r="U47" s="314"/>
      <c r="V47" s="209" t="n">
        <f aca="false">SUM(M47:T47)</f>
        <v>40</v>
      </c>
      <c r="W47" s="209"/>
      <c r="X47" s="209"/>
      <c r="Y47" s="209"/>
      <c r="Z47" s="209"/>
      <c r="AA47" s="209"/>
      <c r="AB47" s="209"/>
      <c r="AC47" s="209"/>
      <c r="AD47" s="209"/>
      <c r="AE47" s="209"/>
      <c r="AF47" s="209"/>
      <c r="AG47" s="209"/>
      <c r="AH47" s="209"/>
      <c r="AI47" s="209"/>
      <c r="AJ47" s="209"/>
      <c r="AK47" s="209"/>
      <c r="AL47" s="209"/>
      <c r="AM47" s="209"/>
      <c r="AN47" s="209"/>
      <c r="AO47" s="209" t="str">
        <f aca="false">IFERROR(INDEX(DailyPrediction!$D$4:$D$35,MATCH(Stats!AG47,DailyPrediction!$A$4:$A$35,0)),"")</f>
        <v/>
      </c>
      <c r="AP47" s="209"/>
      <c r="AQ47" s="209"/>
      <c r="AR47" s="209"/>
      <c r="AS47" s="209"/>
      <c r="AT47" s="209"/>
      <c r="AU47" s="209"/>
      <c r="AV47" s="209"/>
      <c r="AW47" s="209"/>
      <c r="AX47" s="209"/>
      <c r="AY47" s="209"/>
      <c r="AZ47" s="209"/>
      <c r="BA47" s="209"/>
    </row>
    <row r="48" customFormat="false" ht="15" hidden="false" customHeight="false" outlineLevel="0" collapsed="false">
      <c r="A48" s="314"/>
      <c r="B48" s="314"/>
      <c r="C48" s="247"/>
      <c r="D48" s="247"/>
      <c r="E48" s="247"/>
      <c r="F48" s="247"/>
      <c r="G48" s="247"/>
      <c r="H48" s="247"/>
      <c r="I48" s="247"/>
      <c r="J48" s="314"/>
      <c r="K48" s="314"/>
      <c r="L48" s="528" t="str">
        <f aca="false">Horarios!Q43</f>
        <v>Senegal</v>
      </c>
      <c r="M48" s="522" t="n">
        <f aca="false">ADMIN!$D$5-SUM(N48:T48)</f>
        <v>24</v>
      </c>
      <c r="N48" s="522" t="n">
        <f aca="false">IFERROR(COUNTIF(ADMIN!$S$130:INDEX(ADMIN!$S$130:$JE$161,32,ADMIN!$D$5*3-1),Stats!$L48)-SUM(O48:T48),0)</f>
        <v>11</v>
      </c>
      <c r="O48" s="522" t="n">
        <f aca="false">COUNTIF(ADMIN!$S$182:INDEX(ADMIN!$S$182:$JE$197,16,ADMIN!$D$5*3-1),Stats!$L48)-SUM(P48:T48)</f>
        <v>5</v>
      </c>
      <c r="P48" s="522" t="n">
        <f aca="false">COUNTIF(ADMIN!$S$210:INDEX(ADMIN!$S$210:$JE$217,8,ADMIN!$D$5*3-1),Stats!$L48)-SUM(Q48:T48)</f>
        <v>0</v>
      </c>
      <c r="Q48" s="522" t="n">
        <f aca="false">COUNTIF(ADMIN!$S$226:INDEX(ADMIN!$S$226:$JE$229,4,ADMIN!$D$5*3-1),Stats!$L48)-SUM(R48:T48)</f>
        <v>0</v>
      </c>
      <c r="R48" s="522" t="n">
        <f aca="false">IFERROR(COUNTIF(ADMIN!$S$252:INDEX(ADMIN!$S$252:$JE$252,1,ADMIN!$D$5*3-1),Stats!$L48),0)</f>
        <v>0</v>
      </c>
      <c r="S48" s="522" t="n">
        <f aca="false">IFERROR(COUNTIF(ADMIN!$S$251:INDEX(ADMIN!$S$251:$JE$251,1,ADMIN!$D$5*3-1),Stats!$L48),0)</f>
        <v>0</v>
      </c>
      <c r="T48" s="523" t="n">
        <f aca="false">IFERROR(COUNTIF(ADMIN!$S$250:INDEX(ADMIN!$S$250:$JE$250,1,ADMIN!$D$5*3-1),Stats!$L48),0)</f>
        <v>0</v>
      </c>
      <c r="U48" s="314"/>
      <c r="V48" s="209" t="n">
        <f aca="false">SUM(M48:T48)</f>
        <v>40</v>
      </c>
      <c r="W48" s="209"/>
      <c r="X48" s="209"/>
      <c r="Y48" s="209"/>
      <c r="Z48" s="209"/>
      <c r="AA48" s="209"/>
      <c r="AB48" s="209"/>
      <c r="AC48" s="209"/>
      <c r="AD48" s="209"/>
      <c r="AE48" s="209"/>
      <c r="AF48" s="209"/>
      <c r="AG48" s="209"/>
      <c r="AH48" s="209"/>
      <c r="AI48" s="209"/>
      <c r="AJ48" s="209"/>
      <c r="AK48" s="209"/>
      <c r="AL48" s="209"/>
      <c r="AM48" s="209"/>
      <c r="AN48" s="209"/>
      <c r="AO48" s="209" t="str">
        <f aca="false">IFERROR(INDEX(DailyPrediction!$D$4:$D$35,MATCH(Stats!AG48,DailyPrediction!$A$4:$A$35,0)),"")</f>
        <v/>
      </c>
      <c r="AP48" s="209"/>
      <c r="AQ48" s="209"/>
      <c r="AR48" s="209"/>
      <c r="AS48" s="209"/>
      <c r="AT48" s="209"/>
      <c r="AU48" s="209"/>
      <c r="AV48" s="209"/>
      <c r="AW48" s="209"/>
      <c r="AX48" s="209"/>
      <c r="AY48" s="209"/>
      <c r="AZ48" s="209"/>
      <c r="BA48" s="209"/>
    </row>
    <row r="49" customFormat="false" ht="15" hidden="false" customHeight="false" outlineLevel="0" collapsed="false">
      <c r="A49" s="314"/>
      <c r="B49" s="314"/>
      <c r="C49" s="247"/>
      <c r="D49" s="247"/>
      <c r="E49" s="247"/>
      <c r="F49" s="247"/>
      <c r="G49" s="247"/>
      <c r="H49" s="247"/>
      <c r="I49" s="247"/>
      <c r="J49" s="314"/>
      <c r="K49" s="314"/>
      <c r="L49" s="525" t="str">
        <f aca="false">Horarios!Q44</f>
        <v>Sudáfrica</v>
      </c>
      <c r="M49" s="526" t="n">
        <f aca="false">ADMIN!$D$5-SUM(N49:T49)</f>
        <v>37</v>
      </c>
      <c r="N49" s="526" t="n">
        <f aca="false">IFERROR(COUNTIF(ADMIN!$S$130:INDEX(ADMIN!$S$130:$JE$161,32,ADMIN!$D$5*3-1),Stats!$L49)-SUM(O49:T49),0)</f>
        <v>3</v>
      </c>
      <c r="O49" s="526" t="n">
        <f aca="false">COUNTIF(ADMIN!$S$182:INDEX(ADMIN!$S$182:$JE$197,16,ADMIN!$D$5*3-1),Stats!$L49)-SUM(P49:T49)</f>
        <v>0</v>
      </c>
      <c r="P49" s="526" t="n">
        <f aca="false">COUNTIF(ADMIN!$S$210:INDEX(ADMIN!$S$210:$JE$217,8,ADMIN!$D$5*3-1),Stats!$L49)-SUM(Q49:T49)</f>
        <v>0</v>
      </c>
      <c r="Q49" s="526" t="n">
        <f aca="false">COUNTIF(ADMIN!$S$226:INDEX(ADMIN!$S$226:$JE$229,4,ADMIN!$D$5*3-1),Stats!$L49)-SUM(R49:T49)</f>
        <v>0</v>
      </c>
      <c r="R49" s="526" t="n">
        <f aca="false">IFERROR(COUNTIF(ADMIN!$S$252:INDEX(ADMIN!$S$252:$JE$252,1,ADMIN!$D$5*3-1),Stats!$L49),0)</f>
        <v>0</v>
      </c>
      <c r="S49" s="526" t="n">
        <f aca="false">IFERROR(COUNTIF(ADMIN!$S$251:INDEX(ADMIN!$S$251:$JE$251,1,ADMIN!$D$5*3-1),Stats!$L49),0)</f>
        <v>0</v>
      </c>
      <c r="T49" s="527" t="n">
        <f aca="false">IFERROR(COUNTIF(ADMIN!$S$250:INDEX(ADMIN!$S$250:$JE$250,1,ADMIN!$D$5*3-1),Stats!$L49),0)</f>
        <v>0</v>
      </c>
      <c r="U49" s="314"/>
      <c r="V49" s="209" t="n">
        <f aca="false">SUM(M49:T49)</f>
        <v>40</v>
      </c>
      <c r="W49" s="209"/>
      <c r="X49" s="209"/>
      <c r="Y49" s="209"/>
      <c r="Z49" s="209"/>
      <c r="AA49" s="209"/>
      <c r="AB49" s="209"/>
      <c r="AC49" s="209"/>
      <c r="AD49" s="209"/>
      <c r="AE49" s="209"/>
      <c r="AF49" s="209"/>
      <c r="AG49" s="209"/>
      <c r="AH49" s="209"/>
      <c r="AI49" s="209"/>
      <c r="AJ49" s="209"/>
      <c r="AK49" s="209"/>
      <c r="AL49" s="209"/>
      <c r="AM49" s="209"/>
      <c r="AN49" s="209"/>
      <c r="AO49" s="209" t="str">
        <f aca="false">IFERROR(INDEX(DailyPrediction!$D$4:$D$35,MATCH(Stats!AG49,DailyPrediction!$A$4:$A$35,0)),"")</f>
        <v/>
      </c>
      <c r="AP49" s="209"/>
      <c r="AQ49" s="209"/>
      <c r="AR49" s="209"/>
      <c r="AS49" s="209"/>
      <c r="AT49" s="209"/>
      <c r="AU49" s="209"/>
      <c r="AV49" s="209"/>
      <c r="AW49" s="209"/>
      <c r="AX49" s="209"/>
      <c r="AY49" s="209"/>
      <c r="AZ49" s="209"/>
      <c r="BA49" s="209"/>
    </row>
    <row r="50" customFormat="false" ht="15" hidden="false" customHeight="false" outlineLevel="0" collapsed="false">
      <c r="A50" s="314"/>
      <c r="B50" s="314"/>
      <c r="C50" s="247"/>
      <c r="D50" s="247"/>
      <c r="E50" s="247"/>
      <c r="F50" s="247"/>
      <c r="G50" s="247"/>
      <c r="H50" s="247"/>
      <c r="I50" s="247"/>
      <c r="J50" s="314"/>
      <c r="K50" s="314"/>
      <c r="L50" s="528" t="str">
        <f aca="false">Horarios!Q45</f>
        <v>Suecia</v>
      </c>
      <c r="M50" s="522" t="n">
        <f aca="false">ADMIN!$D$5-SUM(N50:T50)</f>
        <v>25</v>
      </c>
      <c r="N50" s="522" t="n">
        <f aca="false">IFERROR(COUNTIF(ADMIN!$S$130:INDEX(ADMIN!$S$130:$JE$161,32,ADMIN!$D$5*3-1),Stats!$L50)-SUM(O50:T50),0)</f>
        <v>14</v>
      </c>
      <c r="O50" s="522" t="n">
        <f aca="false">COUNTIF(ADMIN!$S$182:INDEX(ADMIN!$S$182:$JE$197,16,ADMIN!$D$5*3-1),Stats!$L50)-SUM(P50:T50)</f>
        <v>1</v>
      </c>
      <c r="P50" s="522" t="n">
        <f aca="false">COUNTIF(ADMIN!$S$210:INDEX(ADMIN!$S$210:$JE$217,8,ADMIN!$D$5*3-1),Stats!$L50)-SUM(Q50:T50)</f>
        <v>0</v>
      </c>
      <c r="Q50" s="522" t="n">
        <f aca="false">COUNTIF(ADMIN!$S$226:INDEX(ADMIN!$S$226:$JE$229,4,ADMIN!$D$5*3-1),Stats!$L50)-SUM(R50:T50)</f>
        <v>0</v>
      </c>
      <c r="R50" s="522" t="n">
        <f aca="false">IFERROR(COUNTIF(ADMIN!$S$252:INDEX(ADMIN!$S$252:$JE$252,1,ADMIN!$D$5*3-1),Stats!$L50),0)</f>
        <v>0</v>
      </c>
      <c r="S50" s="522" t="n">
        <f aca="false">IFERROR(COUNTIF(ADMIN!$S$251:INDEX(ADMIN!$S$251:$JE$251,1,ADMIN!$D$5*3-1),Stats!$L50),0)</f>
        <v>0</v>
      </c>
      <c r="T50" s="523" t="n">
        <f aca="false">IFERROR(COUNTIF(ADMIN!$S$250:INDEX(ADMIN!$S$250:$JE$250,1,ADMIN!$D$5*3-1),Stats!$L50),0)</f>
        <v>0</v>
      </c>
      <c r="U50" s="314"/>
      <c r="V50" s="209" t="n">
        <f aca="false">SUM(M50:T50)</f>
        <v>40</v>
      </c>
      <c r="W50" s="209"/>
      <c r="X50" s="209"/>
      <c r="Y50" s="209"/>
      <c r="Z50" s="209"/>
      <c r="AA50" s="209"/>
      <c r="AB50" s="209"/>
      <c r="AC50" s="209"/>
      <c r="AD50" s="209"/>
      <c r="AE50" s="209"/>
      <c r="AF50" s="209"/>
      <c r="AG50" s="209"/>
      <c r="AH50" s="209"/>
      <c r="AI50" s="209"/>
      <c r="AJ50" s="209"/>
      <c r="AK50" s="209"/>
      <c r="AL50" s="209"/>
      <c r="AM50" s="209"/>
      <c r="AN50" s="209"/>
      <c r="AO50" s="209" t="str">
        <f aca="false">IFERROR(INDEX(DailyPrediction!$D$4:$D$35,MATCH(Stats!AG50,DailyPrediction!$A$4:$A$35,0)),"")</f>
        <v/>
      </c>
      <c r="AP50" s="209"/>
      <c r="AQ50" s="209"/>
      <c r="AR50" s="209"/>
      <c r="AS50" s="209"/>
      <c r="AT50" s="209"/>
      <c r="AU50" s="209"/>
      <c r="AV50" s="209"/>
      <c r="AW50" s="209"/>
      <c r="AX50" s="209"/>
      <c r="AY50" s="209"/>
      <c r="AZ50" s="209"/>
      <c r="BA50" s="209"/>
    </row>
    <row r="51" customFormat="false" ht="15" hidden="false" customHeight="false" outlineLevel="0" collapsed="false">
      <c r="A51" s="314"/>
      <c r="B51" s="314"/>
      <c r="C51" s="247"/>
      <c r="D51" s="247"/>
      <c r="E51" s="247"/>
      <c r="F51" s="247"/>
      <c r="G51" s="247"/>
      <c r="H51" s="247"/>
      <c r="I51" s="247"/>
      <c r="J51" s="314"/>
      <c r="K51" s="314"/>
      <c r="L51" s="525" t="str">
        <f aca="false">Horarios!Q46</f>
        <v>Suiza</v>
      </c>
      <c r="M51" s="526" t="n">
        <f aca="false">ADMIN!$D$5-SUM(N51:T51)</f>
        <v>22</v>
      </c>
      <c r="N51" s="526" t="n">
        <f aca="false">IFERROR(COUNTIF(ADMIN!$S$130:INDEX(ADMIN!$S$130:$JE$161,32,ADMIN!$D$5*3-1),Stats!$L51)-SUM(O51:T51),0)</f>
        <v>8</v>
      </c>
      <c r="O51" s="526" t="n">
        <f aca="false">COUNTIF(ADMIN!$S$182:INDEX(ADMIN!$S$182:$JE$197,16,ADMIN!$D$5*3-1),Stats!$L51)-SUM(P51:T51)</f>
        <v>10</v>
      </c>
      <c r="P51" s="526" t="n">
        <f aca="false">COUNTIF(ADMIN!$S$210:INDEX(ADMIN!$S$210:$JE$217,8,ADMIN!$D$5*3-1),Stats!$L51)-SUM(Q51:T51)</f>
        <v>0</v>
      </c>
      <c r="Q51" s="526" t="n">
        <f aca="false">COUNTIF(ADMIN!$S$226:INDEX(ADMIN!$S$226:$JE$229,4,ADMIN!$D$5*3-1),Stats!$L51)-SUM(R51:T51)</f>
        <v>0</v>
      </c>
      <c r="R51" s="526" t="n">
        <f aca="false">IFERROR(COUNTIF(ADMIN!$S$252:INDEX(ADMIN!$S$252:$JE$252,1,ADMIN!$D$5*3-1),Stats!$L51),0)</f>
        <v>0</v>
      </c>
      <c r="S51" s="526" t="n">
        <f aca="false">IFERROR(COUNTIF(ADMIN!$S$251:INDEX(ADMIN!$S$251:$JE$251,1,ADMIN!$D$5*3-1),Stats!$L51),0)</f>
        <v>0</v>
      </c>
      <c r="T51" s="527" t="n">
        <f aca="false">IFERROR(COUNTIF(ADMIN!$S$250:INDEX(ADMIN!$S$250:$JE$250,1,ADMIN!$D$5*3-1),Stats!$L51),0)</f>
        <v>0</v>
      </c>
      <c r="U51" s="314"/>
      <c r="V51" s="209" t="n">
        <f aca="false">SUM(M51:T51)</f>
        <v>40</v>
      </c>
      <c r="W51" s="209"/>
      <c r="X51" s="209"/>
      <c r="Y51" s="209"/>
      <c r="Z51" s="209"/>
      <c r="AA51" s="209"/>
      <c r="AB51" s="209"/>
      <c r="AC51" s="209"/>
      <c r="AD51" s="209"/>
      <c r="AE51" s="209"/>
      <c r="AF51" s="209"/>
      <c r="AG51" s="209"/>
      <c r="AH51" s="209"/>
      <c r="AI51" s="209"/>
      <c r="AJ51" s="209"/>
      <c r="AK51" s="209"/>
      <c r="AL51" s="209"/>
      <c r="AM51" s="209"/>
      <c r="AN51" s="209"/>
      <c r="AO51" s="209" t="str">
        <f aca="false">IFERROR(INDEX(DailyPrediction!$D$4:$D$35,MATCH(Stats!AG51,DailyPrediction!$A$4:$A$35,0)),"")</f>
        <v/>
      </c>
      <c r="AP51" s="209"/>
      <c r="AQ51" s="209"/>
      <c r="AR51" s="209"/>
      <c r="AS51" s="209"/>
      <c r="AT51" s="209"/>
      <c r="AU51" s="209"/>
      <c r="AV51" s="209"/>
      <c r="AW51" s="209"/>
      <c r="AX51" s="209"/>
      <c r="AY51" s="209"/>
      <c r="AZ51" s="209"/>
      <c r="BA51" s="209"/>
    </row>
    <row r="52" customFormat="false" ht="15" hidden="false" customHeight="false" outlineLevel="0" collapsed="false">
      <c r="A52" s="314"/>
      <c r="B52" s="314"/>
      <c r="C52" s="247"/>
      <c r="D52" s="247"/>
      <c r="E52" s="247"/>
      <c r="F52" s="247"/>
      <c r="G52" s="247"/>
      <c r="H52" s="247"/>
      <c r="I52" s="247"/>
      <c r="J52" s="314"/>
      <c r="K52" s="314"/>
      <c r="L52" s="528" t="str">
        <f aca="false">Horarios!Q47</f>
        <v>Túnez</v>
      </c>
      <c r="M52" s="522" t="n">
        <f aca="false">ADMIN!$D$5-SUM(N52:T52)</f>
        <v>40</v>
      </c>
      <c r="N52" s="522" t="n">
        <f aca="false">IFERROR(COUNTIF(ADMIN!$S$130:INDEX(ADMIN!$S$130:$JE$161,32,ADMIN!$D$5*3-1),Stats!$L52)-SUM(O52:T52),0)</f>
        <v>0</v>
      </c>
      <c r="O52" s="522" t="n">
        <f aca="false">COUNTIF(ADMIN!$S$182:INDEX(ADMIN!$S$182:$JE$197,16,ADMIN!$D$5*3-1),Stats!$L52)-SUM(P52:T52)</f>
        <v>0</v>
      </c>
      <c r="P52" s="522" t="n">
        <f aca="false">COUNTIF(ADMIN!$S$210:INDEX(ADMIN!$S$210:$JE$217,8,ADMIN!$D$5*3-1),Stats!$L52)-SUM(Q52:T52)</f>
        <v>0</v>
      </c>
      <c r="Q52" s="522" t="n">
        <f aca="false">COUNTIF(ADMIN!$S$226:INDEX(ADMIN!$S$226:$JE$229,4,ADMIN!$D$5*3-1),Stats!$L52)-SUM(R52:T52)</f>
        <v>0</v>
      </c>
      <c r="R52" s="522" t="n">
        <f aca="false">IFERROR(COUNTIF(ADMIN!$S$252:INDEX(ADMIN!$S$252:$JE$252,1,ADMIN!$D$5*3-1),Stats!$L52),0)</f>
        <v>0</v>
      </c>
      <c r="S52" s="522" t="n">
        <f aca="false">IFERROR(COUNTIF(ADMIN!$S$251:INDEX(ADMIN!$S$251:$JE$251,1,ADMIN!$D$5*3-1),Stats!$L52),0)</f>
        <v>0</v>
      </c>
      <c r="T52" s="523" t="n">
        <f aca="false">IFERROR(COUNTIF(ADMIN!$S$250:INDEX(ADMIN!$S$250:$JE$250,1,ADMIN!$D$5*3-1),Stats!$L52),0)</f>
        <v>0</v>
      </c>
      <c r="U52" s="314"/>
      <c r="V52" s="209" t="n">
        <f aca="false">SUM(M52:T52)</f>
        <v>40</v>
      </c>
      <c r="W52" s="209"/>
      <c r="X52" s="209"/>
      <c r="Y52" s="209"/>
      <c r="Z52" s="209"/>
      <c r="AA52" s="209"/>
      <c r="AB52" s="209"/>
      <c r="AC52" s="209"/>
      <c r="AD52" s="209"/>
      <c r="AE52" s="209"/>
      <c r="AF52" s="209"/>
      <c r="AG52" s="209"/>
      <c r="AH52" s="209"/>
      <c r="AI52" s="209"/>
      <c r="AJ52" s="209"/>
      <c r="AK52" s="209"/>
      <c r="AL52" s="209"/>
      <c r="AM52" s="209"/>
      <c r="AN52" s="209"/>
      <c r="AO52" s="209" t="str">
        <f aca="false">IFERROR(INDEX(DailyPrediction!$D$4:$D$35,MATCH(Stats!AG52,DailyPrediction!$A$4:$A$35,0)),"")</f>
        <v/>
      </c>
      <c r="AP52" s="209"/>
      <c r="AQ52" s="209"/>
      <c r="AR52" s="209"/>
      <c r="AS52" s="209"/>
      <c r="AT52" s="209"/>
      <c r="AU52" s="209"/>
      <c r="AV52" s="209"/>
      <c r="AW52" s="209"/>
      <c r="AX52" s="209"/>
      <c r="AY52" s="209"/>
      <c r="AZ52" s="209"/>
      <c r="BA52" s="209"/>
    </row>
    <row r="53" customFormat="false" ht="15" hidden="false" customHeight="false" outlineLevel="0" collapsed="false">
      <c r="A53" s="314"/>
      <c r="B53" s="314"/>
      <c r="C53" s="247"/>
      <c r="D53" s="247"/>
      <c r="E53" s="247"/>
      <c r="F53" s="247"/>
      <c r="G53" s="247"/>
      <c r="H53" s="247"/>
      <c r="I53" s="247"/>
      <c r="J53" s="314"/>
      <c r="K53" s="314"/>
      <c r="L53" s="525" t="str">
        <f aca="false">Horarios!Q48</f>
        <v>Turquía</v>
      </c>
      <c r="M53" s="526" t="n">
        <f aca="false">ADMIN!$D$5-SUM(N53:T53)</f>
        <v>22</v>
      </c>
      <c r="N53" s="526" t="n">
        <f aca="false">IFERROR(COUNTIF(ADMIN!$S$130:INDEX(ADMIN!$S$130:$JE$161,32,ADMIN!$D$5*3-1),Stats!$L53)-SUM(O53:T53),0)</f>
        <v>1</v>
      </c>
      <c r="O53" s="526" t="n">
        <f aca="false">COUNTIF(ADMIN!$S$182:INDEX(ADMIN!$S$182:$JE$197,16,ADMIN!$D$5*3-1),Stats!$L53)-SUM(P53:T53)</f>
        <v>14</v>
      </c>
      <c r="P53" s="526" t="n">
        <f aca="false">COUNTIF(ADMIN!$S$210:INDEX(ADMIN!$S$210:$JE$217,8,ADMIN!$D$5*3-1),Stats!$L53)-SUM(Q53:T53)</f>
        <v>3</v>
      </c>
      <c r="Q53" s="526" t="n">
        <f aca="false">COUNTIF(ADMIN!$S$226:INDEX(ADMIN!$S$226:$JE$229,4,ADMIN!$D$5*3-1),Stats!$L53)-SUM(R53:T53)</f>
        <v>0</v>
      </c>
      <c r="R53" s="526" t="n">
        <f aca="false">IFERROR(COUNTIF(ADMIN!$S$252:INDEX(ADMIN!$S$252:$JE$252,1,ADMIN!$D$5*3-1),Stats!$L53),0)</f>
        <v>0</v>
      </c>
      <c r="S53" s="526" t="n">
        <f aca="false">IFERROR(COUNTIF(ADMIN!$S$251:INDEX(ADMIN!$S$251:$JE$251,1,ADMIN!$D$5*3-1),Stats!$L53),0)</f>
        <v>0</v>
      </c>
      <c r="T53" s="527" t="n">
        <f aca="false">IFERROR(COUNTIF(ADMIN!$S$250:INDEX(ADMIN!$S$250:$JE$250,1,ADMIN!$D$5*3-1),Stats!$L53),0)</f>
        <v>0</v>
      </c>
      <c r="U53" s="314"/>
      <c r="V53" s="209" t="n">
        <f aca="false">SUM(M53:T53)</f>
        <v>40</v>
      </c>
      <c r="W53" s="209"/>
      <c r="X53" s="209"/>
      <c r="Y53" s="209"/>
      <c r="Z53" s="209"/>
      <c r="AA53" s="209"/>
      <c r="AB53" s="209"/>
      <c r="AC53" s="209"/>
      <c r="AD53" s="209"/>
      <c r="AE53" s="209"/>
      <c r="AF53" s="209"/>
      <c r="AG53" s="209"/>
      <c r="AH53" s="209"/>
      <c r="AI53" s="209"/>
      <c r="AJ53" s="209"/>
      <c r="AK53" s="209"/>
      <c r="AL53" s="209"/>
      <c r="AM53" s="209"/>
      <c r="AN53" s="209"/>
      <c r="AO53" s="209" t="str">
        <f aca="false">IFERROR(INDEX(DailyPrediction!$D$4:$D$35,MATCH(Stats!AG53,DailyPrediction!$A$4:$A$35,0)),"")</f>
        <v/>
      </c>
      <c r="AP53" s="209"/>
      <c r="AQ53" s="209"/>
      <c r="AR53" s="209"/>
      <c r="AS53" s="209"/>
      <c r="AT53" s="209"/>
      <c r="AU53" s="209"/>
      <c r="AV53" s="209"/>
      <c r="AW53" s="209"/>
      <c r="AX53" s="209"/>
      <c r="AY53" s="209"/>
      <c r="AZ53" s="209"/>
      <c r="BA53" s="209"/>
    </row>
    <row r="54" customFormat="false" ht="15" hidden="false" customHeight="false" outlineLevel="0" collapsed="false">
      <c r="A54" s="314"/>
      <c r="B54" s="314"/>
      <c r="C54" s="247"/>
      <c r="D54" s="247"/>
      <c r="E54" s="247"/>
      <c r="F54" s="247"/>
      <c r="G54" s="247"/>
      <c r="H54" s="247"/>
      <c r="I54" s="247"/>
      <c r="J54" s="314"/>
      <c r="K54" s="314"/>
      <c r="L54" s="528" t="str">
        <f aca="false">Horarios!Q49</f>
        <v>Uruguay</v>
      </c>
      <c r="M54" s="522" t="n">
        <f aca="false">ADMIN!$D$5-SUM(N54:T54)</f>
        <v>22</v>
      </c>
      <c r="N54" s="522" t="n">
        <f aca="false">IFERROR(COUNTIF(ADMIN!$S$130:INDEX(ADMIN!$S$130:$JE$161,32,ADMIN!$D$5*3-1),Stats!$L54)-SUM(O54:T54),0)</f>
        <v>14</v>
      </c>
      <c r="O54" s="522" t="n">
        <f aca="false">COUNTIF(ADMIN!$S$182:INDEX(ADMIN!$S$182:$JE$197,16,ADMIN!$D$5*3-1),Stats!$L54)-SUM(P54:T54)</f>
        <v>3</v>
      </c>
      <c r="P54" s="522" t="n">
        <f aca="false">COUNTIF(ADMIN!$S$210:INDEX(ADMIN!$S$210:$JE$217,8,ADMIN!$D$5*3-1),Stats!$L54)-SUM(Q54:T54)</f>
        <v>1</v>
      </c>
      <c r="Q54" s="522" t="n">
        <f aca="false">COUNTIF(ADMIN!$S$226:INDEX(ADMIN!$S$226:$JE$229,4,ADMIN!$D$5*3-1),Stats!$L54)-SUM(R54:T54)</f>
        <v>0</v>
      </c>
      <c r="R54" s="522" t="n">
        <f aca="false">IFERROR(COUNTIF(ADMIN!$S$252:INDEX(ADMIN!$S$252:$JE$252,1,ADMIN!$D$5*3-1),Stats!$L54),0)</f>
        <v>0</v>
      </c>
      <c r="S54" s="522" t="n">
        <f aca="false">IFERROR(COUNTIF(ADMIN!$S$251:INDEX(ADMIN!$S$251:$JE$251,1,ADMIN!$D$5*3-1),Stats!$L54),0)</f>
        <v>0</v>
      </c>
      <c r="T54" s="523" t="n">
        <f aca="false">IFERROR(COUNTIF(ADMIN!$S$250:INDEX(ADMIN!$S$250:$JE$250,1,ADMIN!$D$5*3-1),Stats!$L54),0)</f>
        <v>0</v>
      </c>
      <c r="U54" s="314"/>
      <c r="V54" s="209" t="n">
        <f aca="false">SUM(M54:T54)</f>
        <v>40</v>
      </c>
      <c r="W54" s="209"/>
      <c r="X54" s="209"/>
      <c r="Y54" s="209"/>
      <c r="Z54" s="209"/>
      <c r="AA54" s="209"/>
      <c r="AB54" s="209"/>
      <c r="AC54" s="209"/>
      <c r="AD54" s="209"/>
      <c r="AE54" s="209"/>
      <c r="AF54" s="209"/>
      <c r="AG54" s="209"/>
      <c r="AH54" s="209"/>
      <c r="AI54" s="209"/>
      <c r="AJ54" s="209"/>
      <c r="AK54" s="209"/>
      <c r="AL54" s="209"/>
      <c r="AM54" s="209"/>
      <c r="AN54" s="209"/>
      <c r="AO54" s="209" t="str">
        <f aca="false">IFERROR(INDEX(DailyPrediction!$D$4:$D$35,MATCH(Stats!AG54,DailyPrediction!$A$4:$A$35,0)),"")</f>
        <v/>
      </c>
      <c r="AP54" s="209"/>
      <c r="AQ54" s="209"/>
      <c r="AR54" s="209"/>
      <c r="AS54" s="209"/>
      <c r="AT54" s="209"/>
      <c r="AU54" s="209"/>
      <c r="AV54" s="209"/>
      <c r="AW54" s="209"/>
      <c r="AX54" s="209"/>
      <c r="AY54" s="209"/>
      <c r="AZ54" s="209"/>
      <c r="BA54" s="209"/>
    </row>
    <row r="55" customFormat="false" ht="15" hidden="false" customHeight="false" outlineLevel="0" collapsed="false">
      <c r="A55" s="314"/>
      <c r="B55" s="314"/>
      <c r="C55" s="247"/>
      <c r="D55" s="247"/>
      <c r="E55" s="247"/>
      <c r="F55" s="247"/>
      <c r="G55" s="247"/>
      <c r="H55" s="247"/>
      <c r="I55" s="247"/>
      <c r="J55" s="314"/>
      <c r="K55" s="314"/>
      <c r="L55" s="539" t="str">
        <f aca="false">Horarios!Q50</f>
        <v>Uzbekistán</v>
      </c>
      <c r="M55" s="540" t="n">
        <f aca="false">ADMIN!$D$5-SUM(N55:T55)</f>
        <v>37</v>
      </c>
      <c r="N55" s="540" t="n">
        <f aca="false">IFERROR(COUNTIF(ADMIN!$S$130:INDEX(ADMIN!$S$130:$JE$161,32,ADMIN!$D$5*3-1),Stats!$L55)-SUM(O55:T55),0)</f>
        <v>3</v>
      </c>
      <c r="O55" s="540" t="n">
        <f aca="false">COUNTIF(ADMIN!$S$182:INDEX(ADMIN!$S$182:$JE$197,16,ADMIN!$D$5*3-1),Stats!$L55)-SUM(P55:T55)</f>
        <v>0</v>
      </c>
      <c r="P55" s="540" t="n">
        <f aca="false">COUNTIF(ADMIN!$S$210:INDEX(ADMIN!$S$210:$JE$217,8,ADMIN!$D$5*3-1),Stats!$L55)-SUM(Q55:T55)</f>
        <v>0</v>
      </c>
      <c r="Q55" s="540" t="n">
        <f aca="false">COUNTIF(ADMIN!$S$226:INDEX(ADMIN!$S$226:$JE$229,4,ADMIN!$D$5*3-1),Stats!$L55)-SUM(R55:T55)</f>
        <v>0</v>
      </c>
      <c r="R55" s="540" t="n">
        <f aca="false">IFERROR(COUNTIF(ADMIN!$S$252:INDEX(ADMIN!$S$252:$JE$252,1,ADMIN!$D$5*3-1),Stats!$L55),0)</f>
        <v>0</v>
      </c>
      <c r="S55" s="540" t="n">
        <f aca="false">IFERROR(COUNTIF(ADMIN!$S$251:INDEX(ADMIN!$S$251:$JE$251,1,ADMIN!$D$5*3-1),Stats!$L55),0)</f>
        <v>0</v>
      </c>
      <c r="T55" s="541" t="n">
        <f aca="false">IFERROR(COUNTIF(ADMIN!$S$250:INDEX(ADMIN!$S$250:$JE$250,1,ADMIN!$D$5*3-1),Stats!$L55),0)</f>
        <v>0</v>
      </c>
      <c r="U55" s="314"/>
      <c r="V55" s="209" t="n">
        <f aca="false">SUM(M55:T55)</f>
        <v>40</v>
      </c>
      <c r="W55" s="209"/>
      <c r="X55" s="209"/>
      <c r="Y55" s="209"/>
      <c r="Z55" s="209"/>
      <c r="AA55" s="209"/>
      <c r="AB55" s="209"/>
      <c r="AC55" s="209"/>
      <c r="AD55" s="209"/>
      <c r="AE55" s="209"/>
      <c r="AF55" s="209"/>
      <c r="AG55" s="209"/>
      <c r="AH55" s="209"/>
      <c r="AI55" s="209"/>
      <c r="AJ55" s="209"/>
      <c r="AK55" s="209"/>
      <c r="AL55" s="209"/>
      <c r="AM55" s="209"/>
      <c r="AN55" s="209"/>
      <c r="AO55" s="209" t="str">
        <f aca="false">IFERROR(INDEX(DailyPrediction!$D$4:$D$35,MATCH(Stats!AG55,DailyPrediction!$A$4:$A$35,0)),"")</f>
        <v/>
      </c>
      <c r="AP55" s="209"/>
      <c r="AQ55" s="209"/>
      <c r="AR55" s="209"/>
      <c r="AS55" s="209"/>
      <c r="AT55" s="209"/>
      <c r="AU55" s="209"/>
      <c r="AV55" s="209"/>
      <c r="AW55" s="209"/>
      <c r="AX55" s="209"/>
      <c r="AY55" s="209"/>
      <c r="AZ55" s="209"/>
      <c r="BA55" s="209"/>
    </row>
    <row r="56" customFormat="false" ht="15" hidden="false" customHeight="false" outlineLevel="0" collapsed="false">
      <c r="A56" s="314"/>
      <c r="B56" s="314"/>
      <c r="C56" s="247"/>
      <c r="D56" s="247"/>
      <c r="E56" s="247"/>
      <c r="F56" s="247"/>
      <c r="G56" s="247"/>
      <c r="H56" s="247"/>
      <c r="I56" s="247"/>
      <c r="J56" s="314"/>
      <c r="K56" s="314"/>
      <c r="L56" s="247"/>
      <c r="M56" s="247"/>
      <c r="N56" s="247"/>
      <c r="O56" s="247"/>
      <c r="P56" s="247"/>
      <c r="Q56" s="247"/>
      <c r="R56" s="247"/>
      <c r="S56" s="247"/>
      <c r="T56" s="247"/>
      <c r="U56" s="314"/>
      <c r="V56" s="209"/>
      <c r="W56" s="209"/>
      <c r="X56" s="209"/>
      <c r="Y56" s="209"/>
      <c r="Z56" s="209"/>
      <c r="AA56" s="209"/>
      <c r="AB56" s="209"/>
      <c r="AC56" s="209"/>
      <c r="AD56" s="209"/>
      <c r="AE56" s="209"/>
      <c r="AF56" s="209"/>
      <c r="AG56" s="209"/>
      <c r="AH56" s="209"/>
      <c r="AI56" s="209"/>
      <c r="AJ56" s="209"/>
      <c r="AK56" s="209"/>
      <c r="AL56" s="209"/>
      <c r="AM56" s="209"/>
      <c r="AN56" s="209"/>
      <c r="AO56" s="209" t="str">
        <f aca="false">IFERROR(INDEX(DailyPrediction!$D$4:$D$35,MATCH(Stats!AG56,DailyPrediction!$A$4:$A$35,0)),"")</f>
        <v/>
      </c>
      <c r="AP56" s="209"/>
      <c r="AQ56" s="209"/>
      <c r="AR56" s="209"/>
      <c r="AS56" s="209"/>
      <c r="AT56" s="209"/>
      <c r="AU56" s="209"/>
      <c r="AV56" s="209"/>
      <c r="AW56" s="209"/>
      <c r="AX56" s="209"/>
      <c r="AY56" s="209"/>
      <c r="AZ56" s="209"/>
      <c r="BA56" s="209"/>
    </row>
    <row r="57" customFormat="false" ht="15" hidden="false" customHeight="false" outlineLevel="0" collapsed="false">
      <c r="A57" s="314"/>
      <c r="B57" s="314"/>
      <c r="C57" s="247"/>
      <c r="D57" s="247"/>
      <c r="E57" s="247"/>
      <c r="F57" s="247"/>
      <c r="G57" s="247"/>
      <c r="H57" s="247"/>
      <c r="I57" s="247"/>
      <c r="J57" s="314"/>
      <c r="K57" s="314"/>
      <c r="L57" s="247"/>
      <c r="M57" s="247"/>
      <c r="N57" s="247"/>
      <c r="O57" s="247"/>
      <c r="P57" s="247"/>
      <c r="Q57" s="247"/>
      <c r="R57" s="247"/>
      <c r="S57" s="247"/>
      <c r="T57" s="247"/>
      <c r="U57" s="314"/>
      <c r="V57" s="209"/>
      <c r="W57" s="209"/>
      <c r="X57" s="209"/>
      <c r="Y57" s="209"/>
      <c r="Z57" s="209"/>
      <c r="AA57" s="209"/>
      <c r="AB57" s="209"/>
      <c r="AC57" s="209"/>
      <c r="AD57" s="209"/>
      <c r="AE57" s="209"/>
      <c r="AF57" s="209"/>
      <c r="AG57" s="209"/>
      <c r="AH57" s="209"/>
      <c r="AI57" s="209"/>
      <c r="AJ57" s="209"/>
      <c r="AK57" s="209"/>
      <c r="AL57" s="209"/>
      <c r="AM57" s="209"/>
      <c r="AN57" s="209"/>
      <c r="AO57" s="209" t="str">
        <f aca="false">IFERROR(INDEX(DailyPrediction!$D$4:$D$35,MATCH(Stats!AG57,DailyPrediction!$A$4:$A$35,0)),"")</f>
        <v/>
      </c>
      <c r="AP57" s="209"/>
      <c r="AQ57" s="209"/>
      <c r="AR57" s="209"/>
      <c r="AS57" s="209"/>
      <c r="AT57" s="209"/>
      <c r="AU57" s="209"/>
      <c r="AV57" s="209"/>
      <c r="AW57" s="209"/>
      <c r="AX57" s="209"/>
      <c r="AY57" s="209"/>
      <c r="AZ57" s="209"/>
      <c r="BA57" s="209"/>
    </row>
    <row r="58" customFormat="false" ht="15" hidden="false" customHeight="false" outlineLevel="0" collapsed="false">
      <c r="A58" s="314"/>
      <c r="B58" s="314"/>
      <c r="C58" s="247"/>
      <c r="D58" s="247"/>
      <c r="E58" s="247"/>
      <c r="F58" s="247"/>
      <c r="G58" s="247"/>
      <c r="H58" s="247"/>
      <c r="I58" s="247"/>
      <c r="J58" s="314"/>
      <c r="K58" s="314"/>
      <c r="L58" s="247"/>
      <c r="M58" s="247"/>
      <c r="N58" s="247"/>
      <c r="O58" s="247"/>
      <c r="P58" s="247"/>
      <c r="Q58" s="247"/>
      <c r="R58" s="247"/>
      <c r="S58" s="247"/>
      <c r="T58" s="247"/>
      <c r="U58" s="314"/>
      <c r="V58" s="209"/>
      <c r="W58" s="209"/>
      <c r="X58" s="209"/>
      <c r="Y58" s="209"/>
      <c r="Z58" s="209"/>
      <c r="AA58" s="209"/>
      <c r="AB58" s="209"/>
      <c r="AC58" s="209"/>
      <c r="AD58" s="209"/>
      <c r="AE58" s="209"/>
      <c r="AF58" s="209"/>
      <c r="AG58" s="209"/>
      <c r="AH58" s="209"/>
      <c r="AI58" s="209"/>
      <c r="AJ58" s="209"/>
      <c r="AK58" s="209"/>
      <c r="AL58" s="209"/>
      <c r="AM58" s="209"/>
      <c r="AN58" s="209"/>
      <c r="AO58" s="209" t="str">
        <f aca="false">IFERROR(INDEX(DailyPrediction!$D$4:$D$35,MATCH(Stats!AG58,DailyPrediction!$A$4:$A$35,0)),"")</f>
        <v/>
      </c>
      <c r="AP58" s="209"/>
      <c r="AQ58" s="209"/>
      <c r="AR58" s="209"/>
      <c r="AS58" s="209"/>
      <c r="AT58" s="209"/>
      <c r="AU58" s="209"/>
      <c r="AV58" s="209"/>
      <c r="AW58" s="209"/>
      <c r="AX58" s="209"/>
      <c r="AY58" s="209"/>
      <c r="AZ58" s="209"/>
      <c r="BA58" s="209"/>
    </row>
    <row r="59" customFormat="false" ht="15" hidden="false" customHeight="false" outlineLevel="0" collapsed="false">
      <c r="A59" s="314"/>
      <c r="B59" s="314"/>
      <c r="C59" s="247"/>
      <c r="D59" s="247"/>
      <c r="E59" s="247"/>
      <c r="F59" s="247"/>
      <c r="G59" s="247"/>
      <c r="H59" s="247"/>
      <c r="I59" s="247"/>
      <c r="J59" s="314"/>
      <c r="K59" s="314"/>
      <c r="L59" s="247"/>
      <c r="M59" s="247"/>
      <c r="N59" s="247"/>
      <c r="O59" s="247"/>
      <c r="P59" s="247"/>
      <c r="Q59" s="247"/>
      <c r="R59" s="247"/>
      <c r="S59" s="247"/>
      <c r="T59" s="247"/>
      <c r="U59" s="314"/>
      <c r="V59" s="209"/>
      <c r="W59" s="209"/>
      <c r="X59" s="209"/>
      <c r="Y59" s="209"/>
      <c r="Z59" s="209"/>
      <c r="AA59" s="209"/>
      <c r="AB59" s="209"/>
      <c r="AC59" s="209"/>
      <c r="AD59" s="209"/>
      <c r="AE59" s="209"/>
      <c r="AF59" s="209"/>
      <c r="AG59" s="209"/>
      <c r="AH59" s="209"/>
      <c r="AI59" s="209"/>
      <c r="AJ59" s="209"/>
      <c r="AK59" s="209"/>
      <c r="AL59" s="209"/>
      <c r="AM59" s="209"/>
      <c r="AN59" s="209"/>
      <c r="AO59" s="209" t="str">
        <f aca="false">IFERROR(INDEX(DailyPrediction!$D$4:$D$35,MATCH(Stats!AG59,DailyPrediction!$A$4:$A$35,0)),"")</f>
        <v/>
      </c>
      <c r="AP59" s="209"/>
      <c r="AQ59" s="209"/>
      <c r="AR59" s="209"/>
      <c r="AS59" s="209"/>
      <c r="AT59" s="209"/>
      <c r="AU59" s="209"/>
      <c r="AV59" s="209"/>
      <c r="AW59" s="209"/>
      <c r="AX59" s="209"/>
      <c r="AY59" s="209"/>
      <c r="AZ59" s="209"/>
      <c r="BA59" s="209"/>
    </row>
    <row r="60" customFormat="false" ht="15" hidden="false" customHeight="false" outlineLevel="0" collapsed="false">
      <c r="A60" s="314"/>
      <c r="B60" s="314"/>
      <c r="C60" s="247"/>
      <c r="D60" s="247"/>
      <c r="E60" s="247"/>
      <c r="F60" s="247"/>
      <c r="G60" s="247"/>
      <c r="H60" s="247"/>
      <c r="I60" s="247"/>
      <c r="J60" s="314"/>
      <c r="K60" s="314"/>
      <c r="L60" s="247"/>
      <c r="M60" s="247"/>
      <c r="N60" s="247"/>
      <c r="O60" s="247"/>
      <c r="P60" s="247"/>
      <c r="Q60" s="247"/>
      <c r="R60" s="247"/>
      <c r="S60" s="247"/>
      <c r="T60" s="247"/>
      <c r="U60" s="314"/>
      <c r="V60" s="209"/>
      <c r="W60" s="209"/>
      <c r="X60" s="209"/>
      <c r="Y60" s="209"/>
      <c r="Z60" s="209"/>
      <c r="AA60" s="209"/>
      <c r="AB60" s="209"/>
      <c r="AC60" s="209"/>
      <c r="AD60" s="209"/>
      <c r="AE60" s="209"/>
      <c r="AF60" s="209"/>
      <c r="AG60" s="209"/>
      <c r="AH60" s="209"/>
      <c r="AI60" s="209"/>
      <c r="AJ60" s="209"/>
      <c r="AK60" s="209"/>
      <c r="AL60" s="209"/>
      <c r="AM60" s="209"/>
      <c r="AN60" s="209"/>
      <c r="AO60" s="209" t="str">
        <f aca="false">IFERROR(INDEX(DailyPrediction!$D$4:$D$35,MATCH(Stats!AG60,DailyPrediction!$A$4:$A$35,0)),"")</f>
        <v/>
      </c>
      <c r="AP60" s="209"/>
      <c r="AQ60" s="209"/>
      <c r="AR60" s="209"/>
      <c r="AS60" s="209"/>
      <c r="AT60" s="209"/>
      <c r="AU60" s="209"/>
      <c r="AV60" s="209"/>
      <c r="AW60" s="209"/>
      <c r="AX60" s="209"/>
      <c r="AY60" s="209"/>
      <c r="AZ60" s="209"/>
      <c r="BA60" s="209"/>
    </row>
    <row r="61" customFormat="false" ht="15" hidden="false" customHeight="false" outlineLevel="0" collapsed="false">
      <c r="A61" s="314"/>
      <c r="B61" s="314"/>
      <c r="C61" s="247"/>
      <c r="D61" s="247"/>
      <c r="E61" s="247"/>
      <c r="F61" s="247"/>
      <c r="G61" s="247"/>
      <c r="H61" s="247"/>
      <c r="I61" s="247"/>
      <c r="J61" s="314"/>
      <c r="K61" s="314"/>
      <c r="L61" s="247"/>
      <c r="M61" s="247"/>
      <c r="N61" s="247"/>
      <c r="O61" s="247"/>
      <c r="P61" s="247"/>
      <c r="Q61" s="247"/>
      <c r="R61" s="247"/>
      <c r="S61" s="247"/>
      <c r="T61" s="247"/>
      <c r="U61" s="314"/>
      <c r="V61" s="209"/>
      <c r="W61" s="209"/>
      <c r="X61" s="209"/>
      <c r="Y61" s="209"/>
      <c r="Z61" s="209"/>
      <c r="AA61" s="209"/>
      <c r="AB61" s="209"/>
      <c r="AC61" s="209"/>
      <c r="AD61" s="209"/>
      <c r="AE61" s="209"/>
      <c r="AF61" s="209"/>
      <c r="AG61" s="209"/>
      <c r="AH61" s="209"/>
      <c r="AI61" s="209"/>
      <c r="AJ61" s="209"/>
      <c r="AK61" s="209"/>
      <c r="AL61" s="209"/>
      <c r="AM61" s="209"/>
      <c r="AN61" s="209"/>
      <c r="AO61" s="209" t="str">
        <f aca="false">IFERROR(INDEX(DailyPrediction!$D$4:$D$35,MATCH(Stats!AG61,DailyPrediction!$A$4:$A$35,0)),"")</f>
        <v/>
      </c>
      <c r="AP61" s="209"/>
      <c r="AQ61" s="209"/>
      <c r="AR61" s="209"/>
      <c r="AS61" s="209"/>
      <c r="AT61" s="209"/>
      <c r="AU61" s="209"/>
      <c r="AV61" s="209"/>
      <c r="AW61" s="209"/>
      <c r="AX61" s="209"/>
      <c r="AY61" s="209"/>
      <c r="AZ61" s="209"/>
      <c r="BA61" s="209"/>
    </row>
    <row r="62" customFormat="false" ht="15" hidden="false" customHeight="false" outlineLevel="0" collapsed="false">
      <c r="A62" s="314"/>
      <c r="B62" s="314"/>
      <c r="C62" s="247"/>
      <c r="D62" s="247"/>
      <c r="E62" s="247"/>
      <c r="F62" s="247"/>
      <c r="G62" s="247"/>
      <c r="H62" s="247"/>
      <c r="I62" s="247"/>
      <c r="J62" s="314"/>
      <c r="K62" s="314"/>
      <c r="L62" s="247"/>
      <c r="M62" s="247"/>
      <c r="N62" s="247"/>
      <c r="O62" s="247"/>
      <c r="P62" s="247"/>
      <c r="Q62" s="247"/>
      <c r="R62" s="247"/>
      <c r="S62" s="247"/>
      <c r="T62" s="247"/>
      <c r="U62" s="314"/>
      <c r="V62" s="209"/>
      <c r="W62" s="209"/>
      <c r="X62" s="209"/>
      <c r="Y62" s="209"/>
      <c r="Z62" s="209"/>
      <c r="AA62" s="209"/>
      <c r="AB62" s="209"/>
      <c r="AC62" s="209"/>
      <c r="AD62" s="209"/>
      <c r="AE62" s="209"/>
      <c r="AF62" s="209"/>
      <c r="AG62" s="209"/>
      <c r="AH62" s="209"/>
      <c r="AI62" s="209"/>
      <c r="AJ62" s="209"/>
      <c r="AK62" s="209"/>
      <c r="AL62" s="209"/>
      <c r="AM62" s="209"/>
      <c r="AN62" s="209"/>
      <c r="AO62" s="209" t="str">
        <f aca="false">IFERROR(INDEX(DailyPrediction!$D$4:$D$35,MATCH(Stats!AG62,DailyPrediction!$A$4:$A$35,0)),"")</f>
        <v/>
      </c>
      <c r="AP62" s="209"/>
      <c r="AQ62" s="209"/>
      <c r="AR62" s="209"/>
      <c r="AS62" s="209"/>
      <c r="AT62" s="209"/>
      <c r="AU62" s="209"/>
      <c r="AV62" s="209"/>
      <c r="AW62" s="209"/>
      <c r="AX62" s="209"/>
      <c r="AY62" s="209"/>
      <c r="AZ62" s="209"/>
      <c r="BA62" s="209"/>
    </row>
    <row r="63" customFormat="false" ht="15" hidden="false" customHeight="false" outlineLevel="0" collapsed="false">
      <c r="A63" s="314"/>
      <c r="B63" s="314"/>
      <c r="C63" s="247"/>
      <c r="D63" s="247"/>
      <c r="E63" s="247"/>
      <c r="F63" s="247"/>
      <c r="G63" s="247"/>
      <c r="H63" s="247"/>
      <c r="I63" s="247"/>
      <c r="J63" s="314"/>
      <c r="K63" s="314"/>
      <c r="L63" s="247"/>
      <c r="M63" s="247"/>
      <c r="N63" s="247"/>
      <c r="O63" s="247"/>
      <c r="P63" s="247"/>
      <c r="Q63" s="247"/>
      <c r="R63" s="247"/>
      <c r="S63" s="247"/>
      <c r="T63" s="247"/>
      <c r="U63" s="314"/>
      <c r="V63" s="209"/>
      <c r="W63" s="209"/>
      <c r="X63" s="209"/>
      <c r="Y63" s="209"/>
      <c r="Z63" s="209"/>
      <c r="AA63" s="209"/>
      <c r="AB63" s="209"/>
      <c r="AC63" s="209"/>
      <c r="AD63" s="209"/>
      <c r="AE63" s="209"/>
      <c r="AF63" s="209"/>
      <c r="AG63" s="209"/>
      <c r="AH63" s="209"/>
      <c r="AI63" s="209"/>
      <c r="AJ63" s="209"/>
      <c r="AK63" s="209"/>
      <c r="AL63" s="209"/>
      <c r="AM63" s="209"/>
      <c r="AN63" s="209"/>
      <c r="AO63" s="209" t="str">
        <f aca="false">IFERROR(INDEX(DailyPrediction!$D$4:$D$35,MATCH(Stats!AG63,DailyPrediction!$A$4:$A$35,0)),"")</f>
        <v/>
      </c>
      <c r="AP63" s="209"/>
      <c r="AQ63" s="209"/>
      <c r="AR63" s="209"/>
      <c r="AS63" s="209"/>
      <c r="AT63" s="209"/>
      <c r="AU63" s="209"/>
      <c r="AV63" s="209"/>
      <c r="AW63" s="209"/>
      <c r="AX63" s="209"/>
      <c r="AY63" s="209"/>
      <c r="AZ63" s="209"/>
      <c r="BA63" s="209"/>
    </row>
    <row r="64" customFormat="false" ht="15" hidden="false" customHeight="false" outlineLevel="0" collapsed="false">
      <c r="A64" s="314"/>
      <c r="B64" s="314"/>
      <c r="C64" s="247"/>
      <c r="D64" s="247"/>
      <c r="E64" s="247"/>
      <c r="F64" s="247"/>
      <c r="G64" s="247"/>
      <c r="H64" s="247"/>
      <c r="I64" s="247"/>
      <c r="J64" s="314"/>
      <c r="K64" s="314"/>
      <c r="L64" s="247"/>
      <c r="M64" s="247"/>
      <c r="N64" s="247"/>
      <c r="O64" s="247"/>
      <c r="P64" s="247"/>
      <c r="Q64" s="247"/>
      <c r="R64" s="247"/>
      <c r="S64" s="247"/>
      <c r="T64" s="247"/>
      <c r="U64" s="314"/>
      <c r="V64" s="209"/>
      <c r="W64" s="209"/>
      <c r="X64" s="209"/>
      <c r="Y64" s="209"/>
      <c r="Z64" s="209"/>
      <c r="AA64" s="209"/>
      <c r="AB64" s="209"/>
      <c r="AC64" s="209"/>
      <c r="AD64" s="209"/>
      <c r="AE64" s="209"/>
      <c r="AF64" s="209"/>
      <c r="AG64" s="209"/>
      <c r="AH64" s="209"/>
      <c r="AI64" s="209"/>
      <c r="AJ64" s="209"/>
      <c r="AK64" s="209"/>
      <c r="AL64" s="209"/>
      <c r="AM64" s="209"/>
      <c r="AN64" s="209"/>
      <c r="AO64" s="209" t="str">
        <f aca="false">IFERROR(INDEX(DailyPrediction!$D$4:$D$35,MATCH(Stats!AG64,DailyPrediction!$A$4:$A$35,0)),"")</f>
        <v/>
      </c>
      <c r="AP64" s="209"/>
      <c r="AQ64" s="209"/>
      <c r="AR64" s="209"/>
      <c r="AS64" s="209"/>
      <c r="AT64" s="209"/>
      <c r="AU64" s="209"/>
      <c r="AV64" s="209"/>
      <c r="AW64" s="209"/>
      <c r="AX64" s="209"/>
      <c r="AY64" s="209"/>
      <c r="AZ64" s="209"/>
      <c r="BA64" s="209"/>
    </row>
    <row r="65" customFormat="false" ht="15" hidden="false" customHeight="false" outlineLevel="0" collapsed="false">
      <c r="A65" s="314"/>
      <c r="B65" s="314"/>
      <c r="C65" s="247"/>
      <c r="D65" s="247"/>
      <c r="E65" s="247"/>
      <c r="F65" s="247"/>
      <c r="G65" s="247"/>
      <c r="H65" s="247"/>
      <c r="I65" s="247"/>
      <c r="J65" s="314"/>
      <c r="K65" s="314"/>
      <c r="L65" s="247"/>
      <c r="M65" s="247"/>
      <c r="N65" s="247"/>
      <c r="O65" s="247"/>
      <c r="P65" s="247"/>
      <c r="Q65" s="247"/>
      <c r="R65" s="247"/>
      <c r="S65" s="247"/>
      <c r="T65" s="247"/>
      <c r="U65" s="314"/>
      <c r="V65" s="209"/>
      <c r="W65" s="209"/>
      <c r="X65" s="209"/>
      <c r="Y65" s="209"/>
      <c r="Z65" s="209"/>
      <c r="AA65" s="209"/>
      <c r="AB65" s="209"/>
      <c r="AC65" s="209"/>
      <c r="AD65" s="209"/>
      <c r="AE65" s="209"/>
      <c r="AF65" s="209"/>
      <c r="AG65" s="209"/>
      <c r="AH65" s="209"/>
      <c r="AI65" s="209"/>
      <c r="AJ65" s="209"/>
      <c r="AK65" s="209"/>
      <c r="AL65" s="209"/>
      <c r="AM65" s="209"/>
      <c r="AN65" s="209"/>
      <c r="AO65" s="209" t="str">
        <f aca="false">IFERROR(INDEX(DailyPrediction!$D$4:$D$35,MATCH(Stats!AG65,DailyPrediction!$A$4:$A$35,0)),"")</f>
        <v/>
      </c>
      <c r="AP65" s="209"/>
      <c r="AQ65" s="209"/>
      <c r="AR65" s="209"/>
      <c r="AS65" s="209"/>
      <c r="AT65" s="209"/>
      <c r="AU65" s="209"/>
      <c r="AV65" s="209"/>
      <c r="AW65" s="209"/>
      <c r="AX65" s="209"/>
      <c r="AY65" s="209"/>
      <c r="AZ65" s="209"/>
      <c r="BA65" s="209"/>
    </row>
    <row r="66" customFormat="false" ht="15" hidden="false" customHeight="false" outlineLevel="0" collapsed="false">
      <c r="A66" s="314"/>
      <c r="B66" s="314"/>
      <c r="C66" s="247"/>
      <c r="D66" s="247"/>
      <c r="E66" s="247"/>
      <c r="F66" s="247"/>
      <c r="G66" s="247"/>
      <c r="H66" s="247"/>
      <c r="I66" s="247"/>
      <c r="J66" s="314"/>
      <c r="K66" s="314"/>
      <c r="L66" s="247"/>
      <c r="M66" s="247"/>
      <c r="N66" s="247"/>
      <c r="O66" s="247"/>
      <c r="P66" s="247"/>
      <c r="Q66" s="247"/>
      <c r="R66" s="247"/>
      <c r="S66" s="247"/>
      <c r="T66" s="247"/>
      <c r="U66" s="314"/>
      <c r="V66" s="209"/>
      <c r="W66" s="209"/>
      <c r="X66" s="209"/>
      <c r="Y66" s="209"/>
      <c r="Z66" s="209"/>
      <c r="AA66" s="209"/>
      <c r="AB66" s="209"/>
      <c r="AC66" s="209"/>
      <c r="AD66" s="209"/>
      <c r="AE66" s="209"/>
      <c r="AF66" s="209"/>
      <c r="AG66" s="209"/>
      <c r="AH66" s="209"/>
      <c r="AI66" s="209"/>
      <c r="AJ66" s="209"/>
      <c r="AK66" s="209"/>
      <c r="AL66" s="209"/>
      <c r="AM66" s="209"/>
      <c r="AN66" s="209"/>
      <c r="AO66" s="209" t="str">
        <f aca="false">IFERROR(INDEX(DailyPrediction!$D$4:$D$35,MATCH(Stats!AG66,DailyPrediction!$A$4:$A$35,0)),"")</f>
        <v/>
      </c>
      <c r="AP66" s="209"/>
      <c r="AQ66" s="209"/>
      <c r="AR66" s="209"/>
      <c r="AS66" s="209"/>
      <c r="AT66" s="209"/>
      <c r="AU66" s="209"/>
      <c r="AV66" s="209"/>
      <c r="AW66" s="209"/>
      <c r="AX66" s="209"/>
      <c r="AY66" s="209"/>
      <c r="AZ66" s="209"/>
      <c r="BA66" s="209"/>
    </row>
    <row r="67" customFormat="false" ht="15" hidden="false" customHeight="false" outlineLevel="0" collapsed="false">
      <c r="V67" s="209"/>
      <c r="W67" s="209"/>
      <c r="X67" s="209"/>
      <c r="Y67" s="209"/>
      <c r="Z67" s="209"/>
      <c r="AA67" s="209"/>
      <c r="AB67" s="209"/>
      <c r="AC67" s="209"/>
      <c r="AD67" s="209"/>
      <c r="AE67" s="209"/>
      <c r="AF67" s="209"/>
      <c r="AG67" s="209"/>
      <c r="AH67" s="209"/>
      <c r="AI67" s="209"/>
      <c r="AJ67" s="209"/>
      <c r="AK67" s="209"/>
      <c r="AL67" s="209"/>
      <c r="AM67" s="209"/>
      <c r="AN67" s="209"/>
      <c r="AO67" s="209"/>
      <c r="AP67" s="209"/>
      <c r="AQ67" s="209"/>
      <c r="AR67" s="209"/>
      <c r="AS67" s="209"/>
      <c r="AT67" s="209"/>
      <c r="AU67" s="209"/>
      <c r="AV67" s="209"/>
      <c r="AW67" s="209"/>
      <c r="AX67" s="209"/>
      <c r="AY67" s="209"/>
      <c r="AZ67" s="209"/>
      <c r="BA67" s="209"/>
    </row>
    <row r="68" customFormat="false" ht="15" hidden="false" customHeight="false" outlineLevel="0" collapsed="false">
      <c r="V68" s="209"/>
      <c r="W68" s="209"/>
      <c r="X68" s="209"/>
      <c r="Y68" s="209"/>
      <c r="Z68" s="209"/>
      <c r="AA68" s="209"/>
      <c r="AB68" s="209"/>
      <c r="AC68" s="209"/>
      <c r="AD68" s="209"/>
      <c r="AE68" s="209"/>
      <c r="AF68" s="209"/>
      <c r="AG68" s="209"/>
      <c r="AH68" s="209"/>
      <c r="AI68" s="209"/>
      <c r="AJ68" s="209"/>
      <c r="AK68" s="209"/>
      <c r="AL68" s="209"/>
      <c r="AM68" s="209"/>
      <c r="AN68" s="209"/>
      <c r="AO68" s="209"/>
      <c r="AP68" s="209"/>
      <c r="AQ68" s="209"/>
      <c r="AR68" s="209"/>
      <c r="AS68" s="209"/>
      <c r="AT68" s="209"/>
      <c r="AU68" s="209"/>
      <c r="AV68" s="209"/>
      <c r="AW68" s="209"/>
      <c r="AX68" s="209"/>
      <c r="AY68" s="209"/>
      <c r="AZ68" s="209"/>
      <c r="BA68" s="209"/>
    </row>
    <row r="69" customFormat="false" ht="15" hidden="false" customHeight="false" outlineLevel="0" collapsed="false">
      <c r="V69" s="209"/>
      <c r="W69" s="209"/>
      <c r="X69" s="209"/>
      <c r="Y69" s="209"/>
      <c r="Z69" s="209"/>
      <c r="AA69" s="209"/>
      <c r="AB69" s="209"/>
      <c r="AC69" s="209"/>
      <c r="AD69" s="209"/>
      <c r="AE69" s="209"/>
      <c r="AF69" s="209"/>
      <c r="AG69" s="209"/>
      <c r="AH69" s="209"/>
      <c r="AI69" s="209"/>
      <c r="AJ69" s="209"/>
      <c r="AK69" s="209"/>
      <c r="AL69" s="209"/>
      <c r="AM69" s="209"/>
      <c r="AN69" s="209"/>
      <c r="AO69" s="209"/>
      <c r="AP69" s="209"/>
      <c r="AQ69" s="209"/>
      <c r="AR69" s="209"/>
      <c r="AS69" s="209"/>
      <c r="AT69" s="209"/>
      <c r="AU69" s="209"/>
      <c r="AV69" s="209"/>
      <c r="AW69" s="209"/>
      <c r="AX69" s="209"/>
      <c r="AY69" s="209"/>
      <c r="AZ69" s="209"/>
      <c r="BA69" s="209"/>
    </row>
    <row r="70" customFormat="false" ht="15" hidden="false" customHeight="false" outlineLevel="0" collapsed="false">
      <c r="V70" s="209"/>
      <c r="W70" s="209"/>
      <c r="X70" s="209"/>
      <c r="Y70" s="209"/>
      <c r="Z70" s="209"/>
      <c r="AA70" s="209"/>
      <c r="AB70" s="209"/>
      <c r="AC70" s="209"/>
      <c r="AD70" s="209"/>
      <c r="AE70" s="209"/>
      <c r="AF70" s="209"/>
      <c r="AG70" s="209"/>
      <c r="AH70" s="209"/>
      <c r="AI70" s="209"/>
      <c r="AJ70" s="209"/>
      <c r="AK70" s="209"/>
      <c r="AL70" s="209"/>
      <c r="AM70" s="209"/>
      <c r="AN70" s="209"/>
      <c r="AO70" s="209"/>
      <c r="AP70" s="209"/>
      <c r="AQ70" s="209"/>
      <c r="AR70" s="209"/>
      <c r="AS70" s="209"/>
      <c r="AT70" s="209"/>
      <c r="AU70" s="209"/>
      <c r="AV70" s="209"/>
      <c r="AW70" s="209"/>
      <c r="AX70" s="209"/>
      <c r="AY70" s="209"/>
      <c r="AZ70" s="209"/>
      <c r="BA70" s="209"/>
    </row>
    <row r="71" customFormat="false" ht="15" hidden="false" customHeight="false" outlineLevel="0" collapsed="false">
      <c r="V71" s="209"/>
      <c r="W71" s="209"/>
      <c r="X71" s="209"/>
      <c r="Y71" s="209"/>
      <c r="Z71" s="209"/>
      <c r="AA71" s="209"/>
      <c r="AB71" s="209"/>
      <c r="AC71" s="209"/>
      <c r="AD71" s="209"/>
      <c r="AE71" s="209"/>
      <c r="AF71" s="209"/>
      <c r="AG71" s="209"/>
      <c r="AH71" s="209"/>
      <c r="AI71" s="209"/>
      <c r="AJ71" s="209"/>
      <c r="AK71" s="209"/>
      <c r="AL71" s="209"/>
      <c r="AM71" s="209"/>
      <c r="AN71" s="209"/>
      <c r="AO71" s="209"/>
      <c r="AP71" s="209"/>
      <c r="AQ71" s="209"/>
      <c r="AR71" s="209"/>
      <c r="AS71" s="209"/>
      <c r="AT71" s="209"/>
      <c r="AU71" s="209"/>
      <c r="AV71" s="209"/>
      <c r="AW71" s="209"/>
      <c r="AX71" s="209"/>
      <c r="AY71" s="209"/>
      <c r="AZ71" s="209"/>
      <c r="BA71" s="209"/>
    </row>
  </sheetData>
  <mergeCells count="1">
    <mergeCell ref="L5:T5"/>
  </mergeCells>
  <conditionalFormatting sqref="H8:I31">
    <cfRule type="expression" priority="2" aboveAverage="0" equalAverage="0" bottom="0" percent="0" rank="0" text="" dxfId="24">
      <formula>IF(AND($I8=$K8,$I8&lt;&gt;""),1,0)</formula>
    </cfRule>
  </conditionalFormatting>
  <conditionalFormatting sqref="H31:I31">
    <cfRule type="expression" priority="3" aboveAverage="0" equalAverage="0" bottom="0" percent="0" rank="0" text="" dxfId="25">
      <formula>IF(AND($I31=$J31,$I31&lt;&gt;""),1,0)</formula>
    </cfRule>
  </conditionalFormatting>
  <conditionalFormatting sqref="H8:I30">
    <cfRule type="expression" priority="4" aboveAverage="0" equalAverage="0" bottom="0" percent="0" rank="0" text="" dxfId="26">
      <formula>IF(AND($I8=$J8,$I8&lt;&gt;""),1,0)</formula>
    </cfRule>
  </conditionalFormatting>
  <conditionalFormatting sqref="T8:T55">
    <cfRule type="dataBar" priority="5">
      <dataBar showValue="1" minLength="10" maxLength="90">
        <cfvo type="formula" val="0"/>
        <cfvo type="formula" val="$V$5"/>
        <color rgb="FFF0B811"/>
      </dataBar>
      <extLst>
        <ext xmlns:x14="http://schemas.microsoft.com/office/spreadsheetml/2009/9/main" uri="{B025F937-C7B1-47D3-B67F-A62EFF666E3E}">
          <x14:id>{8DC0898E-706B-44AD-B4F1-B02E2AA5FCAD}</x14:id>
        </ext>
      </extLst>
    </cfRule>
  </conditionalFormatting>
  <conditionalFormatting sqref="S8:S55">
    <cfRule type="dataBar" priority="6">
      <dataBar showValue="1" minLength="10" maxLength="90">
        <cfvo type="formula" val="0"/>
        <cfvo type="formula" val="$V$5"/>
        <color rgb="FFC0C0C0"/>
      </dataBar>
      <extLst>
        <ext xmlns:x14="http://schemas.microsoft.com/office/spreadsheetml/2009/9/main" uri="{B025F937-C7B1-47D3-B67F-A62EFF666E3E}">
          <x14:id>{47B8C31E-AB2A-455E-AB40-A03CA1E0B5D6}</x14:id>
        </ext>
      </extLst>
    </cfRule>
  </conditionalFormatting>
  <conditionalFormatting sqref="R8:R55">
    <cfRule type="dataBar" priority="7">
      <dataBar showValue="1" minLength="10" maxLength="90">
        <cfvo type="formula" val="0"/>
        <cfvo type="formula" val="$V$5"/>
        <color rgb="FFCD7F31"/>
      </dataBar>
      <extLst>
        <ext xmlns:x14="http://schemas.microsoft.com/office/spreadsheetml/2009/9/main" uri="{B025F937-C7B1-47D3-B67F-A62EFF666E3E}">
          <x14:id>{292197D9-B928-49E8-BE56-B7E4F0895570}</x14:id>
        </ext>
      </extLst>
    </cfRule>
  </conditionalFormatting>
  <conditionalFormatting sqref="Q8:Q55">
    <cfRule type="dataBar" priority="8">
      <dataBar showValue="1" minLength="10" maxLength="90">
        <cfvo type="formula" val="0"/>
        <cfvo type="formula" val="$V$5"/>
        <color rgb="FFE4DFEC"/>
      </dataBar>
      <extLst>
        <ext xmlns:x14="http://schemas.microsoft.com/office/spreadsheetml/2009/9/main" uri="{B025F937-C7B1-47D3-B67F-A62EFF666E3E}">
          <x14:id>{BDCD1180-7D12-4F32-8929-D87AA54DE0DF}</x14:id>
        </ext>
      </extLst>
    </cfRule>
  </conditionalFormatting>
  <conditionalFormatting sqref="P8:P55">
    <cfRule type="dataBar" priority="9">
      <dataBar showValue="1" minLength="10" maxLength="90">
        <cfvo type="formula" val="0"/>
        <cfvo type="formula" val="$V$5"/>
        <color rgb="FFEBF2DF"/>
      </dataBar>
      <extLst>
        <ext xmlns:x14="http://schemas.microsoft.com/office/spreadsheetml/2009/9/main" uri="{B025F937-C7B1-47D3-B67F-A62EFF666E3E}">
          <x14:id>{A5FE4739-3249-4991-8BC4-1356AB1B42F1}</x14:id>
        </ext>
      </extLst>
    </cfRule>
  </conditionalFormatting>
  <conditionalFormatting sqref="O8:O55">
    <cfRule type="dataBar" priority="10">
      <dataBar showValue="1" minLength="10" maxLength="90">
        <cfvo type="formula" val="0"/>
        <cfvo type="formula" val="$V$5"/>
        <color rgb="FFDDE7F2"/>
      </dataBar>
      <extLst>
        <ext xmlns:x14="http://schemas.microsoft.com/office/spreadsheetml/2009/9/main" uri="{B025F937-C7B1-47D3-B67F-A62EFF666E3E}">
          <x14:id>{C458D0CC-4AF9-41CD-9DEA-4C68B751931E}</x14:id>
        </ext>
      </extLst>
    </cfRule>
  </conditionalFormatting>
  <conditionalFormatting sqref="N8:N55">
    <cfRule type="dataBar" priority="11">
      <dataBar showValue="1" minLength="10" maxLength="90">
        <cfvo type="formula" val="0"/>
        <cfvo type="formula" val="$V$5"/>
        <color rgb="FFFBE7D8"/>
      </dataBar>
      <extLst>
        <ext xmlns:x14="http://schemas.microsoft.com/office/spreadsheetml/2009/9/main" uri="{B025F937-C7B1-47D3-B67F-A62EFF666E3E}">
          <x14:id>{F49C7DDC-A110-40DE-9800-B1726C71F23B}</x14:id>
        </ext>
      </extLst>
    </cfRule>
  </conditionalFormatting>
  <conditionalFormatting sqref="M8:M55">
    <cfRule type="dataBar" priority="12">
      <dataBar showValue="1" minLength="10" maxLength="90">
        <cfvo type="formula" val="0"/>
        <cfvo type="formula" val="$V$5"/>
        <color rgb="FFFFC7CE"/>
      </dataBar>
      <extLst>
        <ext xmlns:x14="http://schemas.microsoft.com/office/spreadsheetml/2009/9/main" uri="{B025F937-C7B1-47D3-B67F-A62EFF666E3E}">
          <x14:id>{FD8160E5-CA30-4AE0-953E-944C709AEBDE}</x14:id>
        </ext>
      </extLst>
    </cfRule>
  </conditionalFormatting>
  <conditionalFormatting sqref="L5:T5">
    <cfRule type="dataBar" priority="13">
      <dataBar showValue="1" minLength="10" maxLength="90">
        <cfvo type="num" val="0"/>
        <cfvo type="num" val="1"/>
        <color rgb="FFC0C0C0"/>
      </dataBar>
      <extLst>
        <ext xmlns:x14="http://schemas.microsoft.com/office/spreadsheetml/2009/9/main" uri="{B025F937-C7B1-47D3-B67F-A62EFF666E3E}">
          <x14:id>{5D4D4C35-FCFA-434B-936D-56599071ACDD}</x14:id>
        </ext>
      </extLst>
    </cfRule>
  </conditionalFormatting>
  <dataValidations count="1">
    <dataValidation allowBlank="true" errorStyle="stop" operator="between" showDropDown="false" showErrorMessage="true" showInputMessage="true" sqref="I5 AK35" type="list">
      <formula1>_xlfn.anchorarray($AG$35)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8DC0898E-706B-44AD-B4F1-B02E2AA5FCAD}">
            <x14:dataBar minLength="10" maxLength="90" axisPosition="automatic" gradient="false">
              <x14:cfvo type="formula">
                <xm:f>0</xm:f>
              </x14:cfvo>
              <x14:cfvo type="formula">
                <xm:f>$V$5</xm:f>
              </x14:cfvo>
              <x14:negativeFillColor rgb="FFFF0000"/>
              <x14:axisColor rgb="FF000000"/>
            </x14:dataBar>
          </x14:cfRule>
          <xm:sqref>T8:T55</xm:sqref>
        </x14:conditionalFormatting>
        <x14:conditionalFormatting xmlns:xm="http://schemas.microsoft.com/office/excel/2006/main">
          <x14:cfRule type="dataBar" id="{47B8C31E-AB2A-455E-AB40-A03CA1E0B5D6}">
            <x14:dataBar minLength="10" maxLength="90" axisPosition="automatic" gradient="false">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292197D9-B928-49E8-BE56-B7E4F0895570}">
            <x14:dataBar minLength="10" maxLength="90" axisPosition="automatic" gradient="false">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BDCD1180-7D12-4F32-8929-D87AA54DE0DF}">
            <x14:dataBar minLength="10" maxLength="90" axisPosition="automatic" gradient="false">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A5FE4739-3249-4991-8BC4-1356AB1B42F1}">
            <x14:dataBar minLength="10" maxLength="90" axisPosition="automatic" gradient="false">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C458D0CC-4AF9-41CD-9DEA-4C68B751931E}">
            <x14:dataBar minLength="10" maxLength="90" axisPosition="automatic" gradient="false">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F49C7DDC-A110-40DE-9800-B1726C71F23B}">
            <x14:dataBar minLength="10" maxLength="90" axisPosition="automatic" gradient="false">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FD8160E5-CA30-4AE0-953E-944C709AEBDE}">
            <x14:dataBar minLength="10" maxLength="90" axisPosition="automatic" gradient="false">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5D4D4C35-FCFA-434B-936D-56599071ACDD}">
            <x14:dataBar minLength="10" maxLength="90" axisPosition="automatic" gradient="false">
              <x14:cfvo type="num">
                <xm:f>0</xm:f>
              </x14:cfvo>
              <x14:cfvo type="num">
                <xm:f>1</xm:f>
              </x14:cfvo>
              <x14:negativeFillColor rgb="FFFF0000"/>
              <x14:axisColor rgb="FF000000"/>
            </x14:dataBar>
          </x14:cfRule>
          <xm:sqref>L5:T5</xm:sqref>
        </x14:conditionalFormatting>
        <x14:conditionalFormatting xmlns:xm="http://schemas.microsoft.com/office/excel/2006/main">
          <x14:cfRule type="expression" priority="14" id="{D6EBAD48-4639-49A2-9FE7-1EE1F51D7A2C}">
            <xm:f>IF($H$8=Idiomas!$D$501,1,0)</xm:f>
            <x14:dxf>
              <font>
                <color rgb="FF1B4066"/>
              </font>
              <fill>
                <patternFill>
                  <bgColor theme="0" tint="-0.15"/>
                </patternFill>
              </fill>
            </x14:dxf>
          </x14:cfRule>
          <xm:sqref>H8:I8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O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0.859375" defaultRowHeight="15" customHeight="true" zeroHeight="false" outlineLevelRow="0" outlineLevelCol="0"/>
  <cols>
    <col collapsed="false" customWidth="true" hidden="false" outlineLevel="0" max="1" min="1" style="319" width="3.29"/>
    <col collapsed="false" customWidth="true" hidden="false" outlineLevel="0" max="2" min="2" style="56" width="2.71"/>
    <col collapsed="false" customWidth="true" hidden="false" outlineLevel="0" max="3" min="3" style="37" width="5.71"/>
    <col collapsed="false" customWidth="true" hidden="false" outlineLevel="0" max="5" min="4" style="37" width="3.29"/>
    <col collapsed="false" customWidth="true" hidden="false" outlineLevel="0" max="6" min="6" style="37" width="6.14"/>
    <col collapsed="false" customWidth="true" hidden="false" outlineLevel="0" max="7" min="7" style="37" width="2.42"/>
    <col collapsed="false" customWidth="true" hidden="false" outlineLevel="0" max="9" min="8" style="37" width="3.86"/>
    <col collapsed="false" customWidth="true" hidden="false" outlineLevel="0" max="10" min="10" style="37" width="4.42"/>
    <col collapsed="false" customWidth="true" hidden="false" outlineLevel="0" max="11" min="11" style="37" width="4.86"/>
    <col collapsed="false" customWidth="true" hidden="true" outlineLevel="0" max="12" min="12" style="37" width="3.29"/>
    <col collapsed="false" customWidth="true" hidden="false" outlineLevel="0" max="13" min="13" style="319" width="1.71"/>
    <col collapsed="false" customWidth="true" hidden="false" outlineLevel="0" max="14" min="14" style="56" width="2.71"/>
    <col collapsed="false" customWidth="true" hidden="false" outlineLevel="0" max="15" min="15" style="37" width="4.29"/>
    <col collapsed="false" customWidth="true" hidden="false" outlineLevel="0" max="17" min="16" style="37" width="3.29"/>
    <col collapsed="false" customWidth="true" hidden="false" outlineLevel="0" max="18" min="18" style="37" width="5.14"/>
    <col collapsed="false" customWidth="true" hidden="false" outlineLevel="0" max="19" min="19" style="37" width="2.42"/>
    <col collapsed="false" customWidth="true" hidden="false" outlineLevel="0" max="20" min="20" style="37" width="4.29"/>
    <col collapsed="false" customWidth="true" hidden="false" outlineLevel="0" max="22" min="21" style="37" width="3.71"/>
    <col collapsed="false" customWidth="true" hidden="false" outlineLevel="0" max="23" min="23" style="37" width="4.86"/>
    <col collapsed="false" customWidth="true" hidden="true" outlineLevel="0" max="24" min="24" style="319" width="4.29"/>
    <col collapsed="false" customWidth="true" hidden="false" outlineLevel="0" max="25" min="25" style="56" width="2.86"/>
    <col collapsed="false" customWidth="true" hidden="false" outlineLevel="0" max="26" min="26" style="56" width="7.42"/>
    <col collapsed="false" customWidth="true" hidden="false" outlineLevel="0" max="27" min="27" style="37" width="5.86"/>
    <col collapsed="false" customWidth="true" hidden="false" outlineLevel="0" max="29" min="28" style="37" width="4.29"/>
    <col collapsed="false" customWidth="true" hidden="false" outlineLevel="0" max="30" min="30" style="56" width="2.86"/>
    <col collapsed="false" customWidth="true" hidden="false" outlineLevel="0" max="31" min="31" style="37" width="5.86"/>
    <col collapsed="false" customWidth="true" hidden="false" outlineLevel="0" max="33" min="32" style="37" width="4.29"/>
    <col collapsed="false" customWidth="true" hidden="false" outlineLevel="0" max="34" min="34" style="56" width="2.86"/>
    <col collapsed="false" customWidth="true" hidden="false" outlineLevel="0" max="35" min="35" style="37" width="5.86"/>
    <col collapsed="false" customWidth="true" hidden="false" outlineLevel="0" max="37" min="36" style="37" width="4.29"/>
    <col collapsed="false" customWidth="true" hidden="false" outlineLevel="0" max="38" min="38" style="56" width="2.86"/>
    <col collapsed="false" customWidth="true" hidden="false" outlineLevel="0" max="39" min="39" style="37" width="5.86"/>
    <col collapsed="false" customWidth="true" hidden="false" outlineLevel="0" max="41" min="40" style="37" width="4.29"/>
    <col collapsed="false" customWidth="true" hidden="false" outlineLevel="0" max="42" min="42" style="56" width="2.86"/>
    <col collapsed="false" customWidth="true" hidden="false" outlineLevel="0" max="43" min="43" style="37" width="5.86"/>
    <col collapsed="false" customWidth="true" hidden="false" outlineLevel="0" max="45" min="44" style="37" width="4.29"/>
    <col collapsed="false" customWidth="true" hidden="false" outlineLevel="0" max="46" min="46" style="56" width="2.86"/>
    <col collapsed="false" customWidth="true" hidden="false" outlineLevel="0" max="47" min="47" style="37" width="5.86"/>
    <col collapsed="false" customWidth="true" hidden="false" outlineLevel="0" max="49" min="48" style="37" width="4.29"/>
    <col collapsed="false" customWidth="true" hidden="false" outlineLevel="0" max="50" min="50" style="37" width="4"/>
    <col collapsed="false" customWidth="true" hidden="false" outlineLevel="0" max="51" min="51" style="37" width="3.29"/>
    <col collapsed="false" customWidth="true" hidden="false" outlineLevel="0" max="54" min="52" style="37" width="7.86"/>
    <col collapsed="false" customWidth="true" hidden="false" outlineLevel="0" max="55" min="55" style="37" width="3.29"/>
    <col collapsed="false" customWidth="true" hidden="false" outlineLevel="0" max="58" min="56" style="37" width="2.42"/>
    <col collapsed="false" customWidth="true" hidden="false" outlineLevel="0" max="59" min="59" style="37" width="18.42"/>
    <col collapsed="false" customWidth="true" hidden="false" outlineLevel="0" max="67" min="60" style="37" width="4.86"/>
    <col collapsed="false" customWidth="false" hidden="false" outlineLevel="0" max="68" min="68" style="37" width="10.85"/>
    <col collapsed="false" customWidth="false" hidden="true" outlineLevel="0" max="16384" min="69" style="37" width="10.85"/>
  </cols>
  <sheetData>
    <row r="1" customFormat="false" ht="7.5" hidden="false" customHeight="true" outlineLevel="0" collapsed="false">
      <c r="A1" s="84"/>
      <c r="B1" s="150"/>
      <c r="C1" s="243"/>
      <c r="D1" s="243"/>
      <c r="E1" s="243"/>
      <c r="F1" s="243"/>
      <c r="G1" s="243"/>
      <c r="H1" s="243"/>
      <c r="I1" s="243"/>
      <c r="J1" s="243"/>
      <c r="K1" s="243"/>
      <c r="L1" s="243"/>
      <c r="M1" s="84"/>
      <c r="N1" s="150"/>
      <c r="O1" s="243"/>
      <c r="P1" s="243"/>
      <c r="Q1" s="243"/>
      <c r="R1" s="243"/>
      <c r="S1" s="243"/>
      <c r="T1" s="243"/>
      <c r="U1" s="243"/>
      <c r="V1" s="243"/>
      <c r="W1" s="243"/>
      <c r="X1" s="84"/>
      <c r="Y1" s="150"/>
      <c r="Z1" s="150"/>
      <c r="AA1" s="243"/>
      <c r="AB1" s="243"/>
      <c r="AC1" s="243"/>
      <c r="AD1" s="84"/>
      <c r="AE1" s="243"/>
      <c r="AF1" s="243"/>
      <c r="AG1" s="243"/>
      <c r="AH1" s="150"/>
      <c r="AI1" s="243"/>
      <c r="AJ1" s="243"/>
      <c r="AK1" s="243"/>
      <c r="AL1" s="84"/>
      <c r="AM1" s="243"/>
      <c r="AN1" s="243"/>
      <c r="AO1" s="243"/>
      <c r="AP1" s="150"/>
      <c r="AQ1" s="243"/>
      <c r="AR1" s="243"/>
      <c r="AS1" s="243"/>
      <c r="AT1" s="84"/>
      <c r="AU1" s="243"/>
      <c r="AV1" s="243"/>
      <c r="AW1" s="243"/>
      <c r="AX1" s="243"/>
      <c r="AY1" s="243"/>
      <c r="AZ1" s="243"/>
      <c r="BA1" s="243"/>
      <c r="BB1" s="243"/>
      <c r="BC1" s="243"/>
      <c r="BD1" s="243"/>
      <c r="BE1" s="243"/>
    </row>
    <row r="2" customFormat="false" ht="9.75" hidden="false" customHeight="true" outlineLevel="0" collapsed="false">
      <c r="A2" s="84"/>
      <c r="B2" s="150"/>
      <c r="C2" s="48"/>
      <c r="D2" s="48"/>
      <c r="E2" s="48"/>
      <c r="F2" s="48"/>
      <c r="G2" s="48"/>
      <c r="H2" s="48"/>
      <c r="I2" s="48"/>
      <c r="J2" s="48"/>
      <c r="K2" s="48"/>
      <c r="L2" s="48"/>
      <c r="M2" s="49"/>
      <c r="N2" s="542"/>
      <c r="O2" s="543"/>
      <c r="P2" s="48"/>
      <c r="Q2" s="243"/>
      <c r="R2" s="243"/>
      <c r="S2" s="48"/>
      <c r="T2" s="243"/>
      <c r="U2" s="48"/>
      <c r="V2" s="48"/>
      <c r="W2" s="48"/>
      <c r="X2" s="49"/>
      <c r="Y2" s="542"/>
      <c r="Z2" s="542"/>
      <c r="AA2" s="243"/>
      <c r="AB2" s="243"/>
      <c r="AC2" s="243"/>
      <c r="AD2" s="49"/>
      <c r="AE2" s="243"/>
      <c r="AF2" s="243"/>
      <c r="AG2" s="243"/>
      <c r="AH2" s="150"/>
      <c r="AI2" s="544"/>
      <c r="AJ2" s="544"/>
      <c r="AK2" s="544"/>
      <c r="AL2" s="470"/>
      <c r="AM2" s="544"/>
      <c r="AN2" s="544"/>
      <c r="AO2" s="544"/>
      <c r="AP2" s="84"/>
      <c r="AQ2" s="544"/>
      <c r="AR2" s="544"/>
      <c r="AS2" s="544"/>
      <c r="AT2" s="84"/>
      <c r="AU2" s="544"/>
      <c r="AV2" s="544"/>
      <c r="AW2" s="544"/>
      <c r="AX2" s="243"/>
      <c r="AY2" s="243"/>
      <c r="AZ2" s="243"/>
      <c r="BA2" s="243"/>
      <c r="BB2" s="243"/>
      <c r="BC2" s="243"/>
      <c r="BD2" s="243"/>
      <c r="BE2" s="243"/>
    </row>
    <row r="3" customFormat="false" ht="15" hidden="false" customHeight="false" outlineLevel="0" collapsed="false">
      <c r="A3" s="84" t="n">
        <v>1</v>
      </c>
      <c r="B3" s="545" t="s">
        <v>24</v>
      </c>
      <c r="C3" s="546" t="str">
        <f aca="false">+MID(INDEX(WORLDCUP!$AA$4:$AA$147,MATCH(A3,WORLDCUP!$AH$4:$AH$147,0)),1,3)</f>
        <v>Méx</v>
      </c>
      <c r="D3" s="547" t="n">
        <f aca="false">IF(ISBLANK(INDEX(WORLDCUP!$AC$4:$AC$147,MATCH(A3,WORLDCUP!$AH$4:$AH$147,0))),"",INDEX(WORLDCUP!$AC$4:$AC$147,MATCH(A3,WORLDCUP!$AH$4:$AH$147,0)))</f>
        <v>2</v>
      </c>
      <c r="E3" s="547" t="n">
        <f aca="false">IF(ISBLANK(INDEX(WORLDCUP!$AD$4:$AD$147,MATCH(A3,WORLDCUP!$AH$4:$AH$147,0))),"",INDEX(WORLDCUP!$AD$4:$AD$147,MATCH(A3,WORLDCUP!$AH$4:$AH$147,0)))</f>
        <v>0</v>
      </c>
      <c r="F3" s="548" t="str">
        <f aca="false">+MID(INDEX(WORLDCUP!$AF$4:$AF$147,MATCH(A3,WORLDCUP!$AH$4:$AH$147,0)),1,3)</f>
        <v>Sud</v>
      </c>
      <c r="G3" s="549"/>
      <c r="H3" s="550" t="str">
        <f aca="false">MID(WORLDCUP!AL5,1,3)</f>
        <v>Sel</v>
      </c>
      <c r="I3" s="551" t="s">
        <v>552</v>
      </c>
      <c r="J3" s="551" t="str">
        <f aca="false">WORLDCUP!AT5</f>
        <v>DG</v>
      </c>
      <c r="K3" s="552" t="str">
        <f aca="false">WORLDCUP!AR5&amp;"-"&amp;WORLDCUP!AS5</f>
        <v>GF-GC</v>
      </c>
      <c r="L3" s="84"/>
      <c r="M3" s="84" t="n">
        <v>16</v>
      </c>
      <c r="N3" s="553" t="s">
        <v>129</v>
      </c>
      <c r="O3" s="546" t="str">
        <f aca="false">+MID(INDEX(WORLDCUP!$AA$4:$AA$147,MATCH(M3,WORLDCUP!$AH$4:$AH$147,0)),1,3)</f>
        <v>Bél</v>
      </c>
      <c r="P3" s="547" t="str">
        <f aca="false">IF(ISBLANK(INDEX(WORLDCUP!$AC$4:$AC$147,MATCH(M3,WORLDCUP!$AH$4:$AH$147,0))),"",INDEX(WORLDCUP!$AC$4:$AC$147,MATCH(M3,WORLDCUP!$AH$4:$AH$147,0)))</f>
        <v/>
      </c>
      <c r="Q3" s="547" t="str">
        <f aca="false">IF(ISBLANK(INDEX(WORLDCUP!$AD$4:$AD$147,MATCH(M3,WORLDCUP!$AH$4:$AH$147,0))),"",INDEX(WORLDCUP!$AD$4:$AD$147,MATCH(M3,WORLDCUP!$AH$4:$AH$147,0)))</f>
        <v/>
      </c>
      <c r="R3" s="548" t="str">
        <f aca="false">+MID(INDEX(WORLDCUP!$AF$4:$AF$147,MATCH(M3,WORLDCUP!$AH$4:$AH$147,0)),1,3)</f>
        <v>Egi</v>
      </c>
      <c r="S3" s="549"/>
      <c r="T3" s="550" t="str">
        <f aca="false">+H43</f>
        <v>Sel</v>
      </c>
      <c r="U3" s="551" t="str">
        <f aca="false">+I43</f>
        <v>Pts</v>
      </c>
      <c r="V3" s="551" t="str">
        <f aca="false">+J43</f>
        <v>DG</v>
      </c>
      <c r="W3" s="552" t="str">
        <f aca="false">+K43</f>
        <v>GF-GC</v>
      </c>
      <c r="X3" s="84"/>
      <c r="Y3" s="84" t="n">
        <v>74</v>
      </c>
      <c r="Z3" s="554" t="s">
        <v>96</v>
      </c>
      <c r="AA3" s="555" t="str">
        <f aca="false">+MID(INDEX(WORLDCUP!$AA$101:$AA$147,MATCH(Y3,WORLDCUP!$Z$101:$Z$147,0)),1,3)</f>
        <v>1E</v>
      </c>
      <c r="AB3" s="556" t="str">
        <f aca="false">+IF(ISBLANK(INDEX(WORLDCUP!$AC$101:$AC$147,MATCH(Y3,WORLDCUP!$Z$101:$Z$147,0))),"",INDEX(WORLDCUP!$AC$101:$AC$147,MATCH(Y3,WORLDCUP!$Z$101:$Z$147,0)))</f>
        <v/>
      </c>
      <c r="AC3" s="557" t="str">
        <f aca="false">+IF(ISBLANK(INDEX(WORLDCUP!$AB$101:$AB$147,MATCH(Y3,WORLDCUP!$Z$101:$Z$147,0))),"","( "&amp;INDEX(WORLDCUP!$AB$101:$AB$147,MATCH(Y3,WORLDCUP!$Z$101:$Z$147,0))&amp;" )")</f>
        <v/>
      </c>
      <c r="AD3" s="49"/>
      <c r="AE3" s="558"/>
      <c r="AF3" s="558"/>
      <c r="AG3" s="558"/>
      <c r="AH3" s="84"/>
      <c r="AI3" s="559"/>
      <c r="AJ3" s="559"/>
      <c r="AK3" s="559"/>
      <c r="AL3" s="470"/>
      <c r="AM3" s="560"/>
      <c r="AN3" s="560"/>
      <c r="AO3" s="560"/>
      <c r="AP3" s="84"/>
      <c r="AQ3" s="561"/>
      <c r="AR3" s="561"/>
      <c r="AS3" s="561"/>
      <c r="AT3" s="84"/>
      <c r="AU3" s="562"/>
      <c r="AV3" s="562"/>
      <c r="AW3" s="562"/>
      <c r="AX3" s="84"/>
      <c r="AY3" s="243"/>
      <c r="AZ3" s="243"/>
      <c r="BA3" s="243"/>
      <c r="BB3" s="243"/>
      <c r="BC3" s="243"/>
      <c r="BD3" s="243"/>
      <c r="BE3" s="243"/>
      <c r="BG3" s="563"/>
      <c r="BH3" s="564" t="s">
        <v>1357</v>
      </c>
      <c r="BI3" s="565" t="s">
        <v>147</v>
      </c>
      <c r="BJ3" s="566" t="s">
        <v>181</v>
      </c>
      <c r="BK3" s="567" t="s">
        <v>206</v>
      </c>
      <c r="BL3" s="568" t="s">
        <v>222</v>
      </c>
      <c r="BM3" s="569" t="s">
        <v>1358</v>
      </c>
      <c r="BN3" s="570" t="s">
        <v>1359</v>
      </c>
      <c r="BO3" s="571" t="s">
        <v>1360</v>
      </c>
    </row>
    <row r="4" customFormat="false" ht="15" hidden="false" customHeight="false" outlineLevel="0" collapsed="false">
      <c r="A4" s="84" t="n">
        <v>2</v>
      </c>
      <c r="B4" s="572"/>
      <c r="C4" s="573" t="str">
        <f aca="false">+MID(INDEX(WORLDCUP!$AA$4:$AA$147,MATCH(A4,WORLDCUP!$AH$4:$AH$147,0)),1,3)</f>
        <v>Cor</v>
      </c>
      <c r="D4" s="574" t="n">
        <f aca="false">IF(ISBLANK(INDEX(WORLDCUP!$AC$4:$AC$147,MATCH(A4,WORLDCUP!$AH$4:$AH$147,0))),"",INDEX(WORLDCUP!$AC$4:$AC$147,MATCH(A4,WORLDCUP!$AH$4:$AH$147,0)))</f>
        <v>2</v>
      </c>
      <c r="E4" s="574" t="n">
        <f aca="false">IF(ISBLANK(INDEX(WORLDCUP!$AD$4:$AD$147,MATCH(A4,WORLDCUP!$AH$4:$AH$147,0))),"",INDEX(WORLDCUP!$AD$4:$AD$147,MATCH(A4,WORLDCUP!$AH$4:$AH$147,0)))</f>
        <v>1</v>
      </c>
      <c r="F4" s="575" t="str">
        <f aca="false">+MID(INDEX(WORLDCUP!$AF$4:$AF$147,MATCH(A4,WORLDCUP!$AH$4:$AH$147,0)),1,3)</f>
        <v>Rep</v>
      </c>
      <c r="G4" s="576" t="n">
        <v>1</v>
      </c>
      <c r="H4" s="577" t="str">
        <f aca="false">+MID(INDEX(WORLDCUP!$AL$6:$AL$97,MATCH(L4,WORLDCUP!$AI$6:$AI$97,0)),1,3)</f>
        <v>Méx</v>
      </c>
      <c r="I4" s="578" t="n">
        <f aca="false">+INDEX(WORLDCUP!$AM$6:$AM$97,MATCH(L4,WORLDCUP!$AI$6:$AI$97,0))</f>
        <v>3</v>
      </c>
      <c r="J4" s="579" t="n">
        <f aca="false">+INDEX(WORLDCUP!$AT$6:$AT$97,MATCH(L4,WORLDCUP!$AI$6:$AI$97,0))</f>
        <v>2</v>
      </c>
      <c r="K4" s="580" t="str">
        <f aca="false">+INDEX(WORLDCUP!$AR$6:$AR$97,MATCH(L4,WORLDCUP!$AI$6:$AI$97,0))&amp;"-"&amp;INDEX(WORLDCUP!$AS$6:$AS$97,MATCH(L4,WORLDCUP!$AI$6:$AI$97,0))</f>
        <v>2-0</v>
      </c>
      <c r="L4" s="84" t="s">
        <v>78</v>
      </c>
      <c r="M4" s="84" t="n">
        <v>15</v>
      </c>
      <c r="N4" s="581"/>
      <c r="O4" s="573" t="str">
        <f aca="false">+MID(INDEX(WORLDCUP!$AA$4:$AA$147,MATCH(M4,WORLDCUP!$AH$4:$AH$147,0)),1,3)</f>
        <v>Irá</v>
      </c>
      <c r="P4" s="574" t="str">
        <f aca="false">IF(ISBLANK(INDEX(WORLDCUP!$AC$4:$AC$147,MATCH(M4,WORLDCUP!$AH$4:$AH$147,0))),"",INDEX(WORLDCUP!$AC$4:$AC$147,MATCH(M4,WORLDCUP!$AH$4:$AH$147,0)))</f>
        <v/>
      </c>
      <c r="Q4" s="574" t="str">
        <f aca="false">IF(ISBLANK(INDEX(WORLDCUP!$AD$4:$AD$147,MATCH(M4,WORLDCUP!$AH$4:$AH$147,0))),"",INDEX(WORLDCUP!$AD$4:$AD$147,MATCH(M4,WORLDCUP!$AH$4:$AH$147,0)))</f>
        <v/>
      </c>
      <c r="R4" s="575" t="str">
        <f aca="false">+MID(INDEX(WORLDCUP!$AF$4:$AF$147,MATCH(M4,WORLDCUP!$AH$4:$AH$147,0)),1,3)</f>
        <v>Nue</v>
      </c>
      <c r="S4" s="576" t="n">
        <v>1</v>
      </c>
      <c r="T4" s="577" t="str">
        <f aca="false">+MID(INDEX(WORLDCUP!$AL$6:$AL$97,MATCH(X4,WORLDCUP!$AI$6:$AI$97,0)),1,3)</f>
        <v>Bél</v>
      </c>
      <c r="U4" s="578" t="n">
        <f aca="false">+INDEX(WORLDCUP!$AM$6:$AM$97,MATCH(X4,WORLDCUP!$AI$6:$AI$97,0))</f>
        <v>0</v>
      </c>
      <c r="V4" s="579" t="n">
        <f aca="false">+INDEX(WORLDCUP!$AT$6:$AT$97,MATCH(X4,WORLDCUP!$AI$6:$AI$97,0))</f>
        <v>0</v>
      </c>
      <c r="W4" s="580" t="str">
        <f aca="false">+INDEX(WORLDCUP!$AR$6:$AR$97,MATCH(X4,WORLDCUP!$AI$6:$AI$97,0))&amp;"-"&amp;INDEX(WORLDCUP!$AS$6:$AS$97,MATCH(X4,WORLDCUP!$AI$6:$AI$97,0))</f>
        <v>0-0</v>
      </c>
      <c r="X4" s="84" t="s">
        <v>105</v>
      </c>
      <c r="Y4" s="84" t="n">
        <v>74</v>
      </c>
      <c r="Z4" s="554" t="s">
        <v>148</v>
      </c>
      <c r="AA4" s="555" t="str">
        <f aca="false">+MID(INDEX(WORLDCUP!$AF$101:$AF$147,MATCH(Y4,WORLDCUP!$Z$101:$Z$147,0)),1,IF(WORLDCUP!$H$113&lt;144,6,3))</f>
        <v>3ABCDF</v>
      </c>
      <c r="AB4" s="582" t="str">
        <f aca="false">+IF(ISBLANK(INDEX(WORLDCUP!$AD$101:$AD$147,MATCH(Y4,WORLDCUP!$Z$101:$Z$147,0))),"",INDEX(WORLDCUP!$AD$101:$AD$147,MATCH(Y4,WORLDCUP!$Z$101:$Z$147,0)))</f>
        <v/>
      </c>
      <c r="AC4" s="583" t="str">
        <f aca="false">+IF(ISBLANK(INDEX(WORLDCUP!$AE$101:$AE$147,MATCH(Y4,WORLDCUP!$Z$101:$Z$147,0))),"","( "&amp;INDEX(WORLDCUP!$AE$101:$AE$147,MATCH(Y4,WORLDCUP!$Z$101:$Z$147,0))&amp;" )")</f>
        <v/>
      </c>
      <c r="AD4" s="584" t="n">
        <v>89</v>
      </c>
      <c r="AE4" s="585" t="str">
        <f aca="false">+MID(INDEX(WORLDCUP!$AA$101:$AA$147,MATCH(AD4,WORLDCUP!$Z$101:$Z$147,0)),1,3)</f>
        <v>W74</v>
      </c>
      <c r="AF4" s="586" t="str">
        <f aca="false">+IF(ISBLANK(INDEX(WORLDCUP!$AC$101:$AC$147,MATCH(AD4,WORLDCUP!$Z$101:$Z$147,0))),"",INDEX(WORLDCUP!$AC$101:$AC$147,MATCH(AD4,WORLDCUP!$Z$101:$Z$147,0)))</f>
        <v/>
      </c>
      <c r="AG4" s="587" t="str">
        <f aca="false">+IF(ISBLANK(INDEX(WORLDCUP!$AB$101:$AB$147,MATCH(AD4,WORLDCUP!$Z$101:$Z$147,0))),"","( "&amp;INDEX(WORLDCUP!$AB$101:$AB$147,MATCH(AD4,WORLDCUP!$Z$101:$Z$147,0))&amp;" )")</f>
        <v/>
      </c>
      <c r="AH4" s="84"/>
      <c r="AI4" s="588"/>
      <c r="AJ4" s="588"/>
      <c r="AK4" s="588"/>
      <c r="AL4" s="470"/>
      <c r="AM4" s="560"/>
      <c r="AN4" s="560"/>
      <c r="AO4" s="560"/>
      <c r="AP4" s="84"/>
      <c r="AQ4" s="589"/>
      <c r="AR4" s="589"/>
      <c r="AS4" s="589"/>
      <c r="AT4" s="84"/>
      <c r="AU4" s="562"/>
      <c r="AV4" s="562"/>
      <c r="AW4" s="562"/>
      <c r="AX4" s="84"/>
      <c r="AY4" s="590"/>
      <c r="AZ4" s="243"/>
      <c r="BA4" s="243"/>
      <c r="BB4" s="243"/>
      <c r="BC4" s="243"/>
      <c r="BD4" s="243"/>
      <c r="BE4" s="243"/>
      <c r="BG4" s="591" t="str">
        <f aca="false">Horarios!Q3</f>
        <v>Alemania</v>
      </c>
      <c r="BH4" s="592" t="n">
        <f aca="false">1-SUM(BI4:BO4)</f>
        <v>1</v>
      </c>
      <c r="BI4" s="592" t="n">
        <f aca="false">COUNTIF(ADMIN!$M$130:$M$161,Fixture!BG4)-BJ4-BK4-BL4-BM4-BN4-BO4</f>
        <v>0</v>
      </c>
      <c r="BJ4" s="593" t="n">
        <f aca="false">COUNTIF(ADMIN!$M$182:$M$197,Fixture!BG4)-BK4-BL4-BM4-BN4-BO4</f>
        <v>0</v>
      </c>
      <c r="BK4" s="594" t="n">
        <f aca="false">COUNTIF(ADMIN!$M$210:$M$217,Fixture!BG4)-BL4-BM4-BN4-BO4</f>
        <v>0</v>
      </c>
      <c r="BL4" s="594" t="n">
        <f aca="false">COUNTIF(ADMIN!$M$226:$M$229,BG4)-BM4-BN4-BO4</f>
        <v>0</v>
      </c>
      <c r="BM4" s="592" t="n">
        <f aca="false">COUNTIF(ADMIN!$M$252,Fixture!BG4)</f>
        <v>0</v>
      </c>
      <c r="BN4" s="592" t="n">
        <f aca="false">COUNTIF(ADMIN!$M$251,Fixture!BG4)</f>
        <v>0</v>
      </c>
      <c r="BO4" s="595" t="n">
        <f aca="false">COUNTIF(ADMIN!$M$250,Fixture!BG4)</f>
        <v>0</v>
      </c>
    </row>
    <row r="5" customFormat="false" ht="15" hidden="false" customHeight="false" outlineLevel="0" collapsed="false">
      <c r="A5" s="84" t="n">
        <v>25</v>
      </c>
      <c r="B5" s="572"/>
      <c r="C5" s="573" t="str">
        <f aca="false">+MID(INDEX(WORLDCUP!$AA$4:$AA$147,MATCH(A5,WORLDCUP!$AH$4:$AH$147,0)),1,3)</f>
        <v>Rep</v>
      </c>
      <c r="D5" s="574" t="str">
        <f aca="false">IF(ISBLANK(INDEX(WORLDCUP!$AC$4:$AC$147,MATCH(A5,WORLDCUP!$AH$4:$AH$147,0))),"",INDEX(WORLDCUP!$AC$4:$AC$147,MATCH(A5,WORLDCUP!$AH$4:$AH$147,0)))</f>
        <v/>
      </c>
      <c r="E5" s="574" t="str">
        <f aca="false">IF(ISBLANK(INDEX(WORLDCUP!$AD$4:$AD$147,MATCH(A5,WORLDCUP!$AH$4:$AH$147,0))),"",INDEX(WORLDCUP!$AD$4:$AD$147,MATCH(A5,WORLDCUP!$AH$4:$AH$147,0)))</f>
        <v/>
      </c>
      <c r="F5" s="575" t="str">
        <f aca="false">+MID(INDEX(WORLDCUP!$AF$4:$AF$147,MATCH(A5,WORLDCUP!$AH$4:$AH$147,0)),1,3)</f>
        <v>Sud</v>
      </c>
      <c r="G5" s="596" t="n">
        <v>2</v>
      </c>
      <c r="H5" s="597" t="str">
        <f aca="false">+MID(INDEX(WORLDCUP!$AL$6:$AL$97,MATCH(L5,WORLDCUP!$AI$6:$AI$97,0)),1,3)</f>
        <v>Cor</v>
      </c>
      <c r="I5" s="123" t="n">
        <f aca="false">+INDEX(WORLDCUP!$AM$6:$AM$97,MATCH(L5,WORLDCUP!$AI$6:$AI$97,0))</f>
        <v>3</v>
      </c>
      <c r="J5" s="124" t="n">
        <f aca="false">+INDEX(WORLDCUP!$AT$6:$AT$97,MATCH(L5,WORLDCUP!$AI$6:$AI$97,0))</f>
        <v>1</v>
      </c>
      <c r="K5" s="230" t="str">
        <f aca="false">+INDEX(WORLDCUP!$AR$6:$AR$97,MATCH(L5,WORLDCUP!$AI$6:$AI$97,0))&amp;"-"&amp;INDEX(WORLDCUP!$AS$6:$AS$97,MATCH(L5,WORLDCUP!$AI$6:$AI$97,0))</f>
        <v>2-1</v>
      </c>
      <c r="L5" s="84" t="s">
        <v>79</v>
      </c>
      <c r="M5" s="84" t="n">
        <v>39</v>
      </c>
      <c r="N5" s="581"/>
      <c r="O5" s="573" t="str">
        <f aca="false">+MID(INDEX(WORLDCUP!$AA$4:$AA$147,MATCH(M5,WORLDCUP!$AH$4:$AH$147,0)),1,3)</f>
        <v>Bél</v>
      </c>
      <c r="P5" s="574" t="str">
        <f aca="false">IF(ISBLANK(INDEX(WORLDCUP!$AC$4:$AC$147,MATCH(M5,WORLDCUP!$AH$4:$AH$147,0))),"",INDEX(WORLDCUP!$AC$4:$AC$147,MATCH(M5,WORLDCUP!$AH$4:$AH$147,0)))</f>
        <v/>
      </c>
      <c r="Q5" s="574" t="str">
        <f aca="false">IF(ISBLANK(INDEX(WORLDCUP!$AD$4:$AD$147,MATCH(M5,WORLDCUP!$AH$4:$AH$147,0))),"",INDEX(WORLDCUP!$AD$4:$AD$147,MATCH(M5,WORLDCUP!$AH$4:$AH$147,0)))</f>
        <v/>
      </c>
      <c r="R5" s="575" t="str">
        <f aca="false">+MID(INDEX(WORLDCUP!$AF$4:$AF$147,MATCH(M5,WORLDCUP!$AH$4:$AH$147,0)),1,3)</f>
        <v>Irá</v>
      </c>
      <c r="S5" s="596" t="n">
        <v>2</v>
      </c>
      <c r="T5" s="597" t="str">
        <f aca="false">+MID(INDEX(WORLDCUP!$AL$6:$AL$97,MATCH(X5,WORLDCUP!$AI$6:$AI$97,0)),1,3)</f>
        <v>Egi</v>
      </c>
      <c r="U5" s="123" t="n">
        <f aca="false">+INDEX(WORLDCUP!$AM$6:$AM$97,MATCH(X5,WORLDCUP!$AI$6:$AI$97,0))</f>
        <v>0</v>
      </c>
      <c r="V5" s="124" t="n">
        <f aca="false">+INDEX(WORLDCUP!$AT$6:$AT$97,MATCH(X5,WORLDCUP!$AI$6:$AI$97,0))</f>
        <v>0</v>
      </c>
      <c r="W5" s="230" t="str">
        <f aca="false">+INDEX(WORLDCUP!$AR$6:$AR$97,MATCH(X5,WORLDCUP!$AI$6:$AI$97,0))&amp;"-"&amp;INDEX(WORLDCUP!$AS$6:$AS$97,MATCH(X5,WORLDCUP!$AI$6:$AI$97,0))</f>
        <v>0-0</v>
      </c>
      <c r="X5" s="84" t="s">
        <v>106</v>
      </c>
      <c r="Y5" s="84"/>
      <c r="Z5" s="554"/>
      <c r="AA5" s="598"/>
      <c r="AB5" s="598"/>
      <c r="AC5" s="599"/>
      <c r="AD5" s="84" t="n">
        <v>89</v>
      </c>
      <c r="AE5" s="585" t="str">
        <f aca="false">+MID(INDEX(WORLDCUP!$AF$101:$AF$147,MATCH(AD5,WORLDCUP!$Z$101:$Z$147,0)),1,3)</f>
        <v>W77</v>
      </c>
      <c r="AF5" s="586" t="str">
        <f aca="false">+IF(ISBLANK(INDEX(WORLDCUP!$AD$101:$AD$147,MATCH(AD5,WORLDCUP!$Z$101:$Z$147,0))),"",INDEX(WORLDCUP!$AD$101:$AD$147,MATCH(AD5,WORLDCUP!$Z$101:$Z$147,0)))</f>
        <v/>
      </c>
      <c r="AG5" s="600" t="str">
        <f aca="false">+IF(ISBLANK(INDEX(WORLDCUP!$AE$101:$AE$147,MATCH(AD5,WORLDCUP!$Z$101:$Z$147,0))),"","( "&amp;INDEX(WORLDCUP!$AE$101:$AE$147,MATCH(AD5,WORLDCUP!$Z$101:$Z$147,0))&amp;" )")</f>
        <v/>
      </c>
      <c r="AH5" s="84"/>
      <c r="AI5" s="588"/>
      <c r="AJ5" s="588"/>
      <c r="AK5" s="588"/>
      <c r="AL5" s="470"/>
      <c r="AM5" s="560"/>
      <c r="AN5" s="560"/>
      <c r="AO5" s="560"/>
      <c r="AP5" s="84"/>
      <c r="AQ5" s="589"/>
      <c r="AR5" s="589"/>
      <c r="AS5" s="589"/>
      <c r="AT5" s="84"/>
      <c r="AU5" s="562"/>
      <c r="AV5" s="562"/>
      <c r="AW5" s="562"/>
      <c r="AX5" s="84"/>
      <c r="AY5" s="243"/>
      <c r="AZ5" s="243"/>
      <c r="BA5" s="243"/>
      <c r="BB5" s="243"/>
      <c r="BC5" s="243"/>
      <c r="BD5" s="243"/>
      <c r="BE5" s="243"/>
      <c r="BG5" s="591" t="str">
        <f aca="false">Horarios!Q4</f>
        <v>Arabia Saudita</v>
      </c>
      <c r="BH5" s="592" t="n">
        <f aca="false">1-SUM(BI5:BO5)</f>
        <v>1</v>
      </c>
      <c r="BI5" s="592" t="n">
        <f aca="false">COUNTIF(ADMIN!$M$130:$M$161,Fixture!BG5)-BJ5-BK5-BL5-BM5-BN5-BO5</f>
        <v>0</v>
      </c>
      <c r="BJ5" s="593" t="n">
        <f aca="false">COUNTIF(ADMIN!$M$182:$M$197,Fixture!BG5)-BK5-BL5-BM5-BN5-BO5</f>
        <v>0</v>
      </c>
      <c r="BK5" s="594" t="n">
        <f aca="false">COUNTIF(ADMIN!$M$210:$M$217,Fixture!BG5)-BL5-BM5-BN5-BO5</f>
        <v>0</v>
      </c>
      <c r="BL5" s="594" t="n">
        <f aca="false">COUNTIF(ADMIN!$M$226:$M$229,BG5)-BM5-BN5-BO5</f>
        <v>0</v>
      </c>
      <c r="BM5" s="592" t="n">
        <f aca="false">COUNTIF(ADMIN!$M$252,Fixture!BG5)</f>
        <v>0</v>
      </c>
      <c r="BN5" s="592" t="n">
        <f aca="false">COUNTIF(ADMIN!$M$251,Fixture!BG5)</f>
        <v>0</v>
      </c>
      <c r="BO5" s="595" t="n">
        <f aca="false">COUNTIF(ADMIN!$M$250,Fixture!BG5)</f>
        <v>0</v>
      </c>
    </row>
    <row r="6" customFormat="false" ht="15" hidden="false" customHeight="false" outlineLevel="0" collapsed="false">
      <c r="A6" s="84" t="n">
        <v>28</v>
      </c>
      <c r="B6" s="572"/>
      <c r="C6" s="573" t="str">
        <f aca="false">+MID(INDEX(WORLDCUP!$AA$4:$AA$147,MATCH(A6,WORLDCUP!$AH$4:$AH$147,0)),1,3)</f>
        <v>Méx</v>
      </c>
      <c r="D6" s="574" t="str">
        <f aca="false">IF(ISBLANK(INDEX(WORLDCUP!$AC$4:$AC$147,MATCH(A6,WORLDCUP!$AH$4:$AH$147,0))),"",INDEX(WORLDCUP!$AC$4:$AC$147,MATCH(A6,WORLDCUP!$AH$4:$AH$147,0)))</f>
        <v/>
      </c>
      <c r="E6" s="574" t="str">
        <f aca="false">IF(ISBLANK(INDEX(WORLDCUP!$AD$4:$AD$147,MATCH(A6,WORLDCUP!$AH$4:$AH$147,0))),"",INDEX(WORLDCUP!$AD$4:$AD$147,MATCH(A6,WORLDCUP!$AH$4:$AH$147,0)))</f>
        <v/>
      </c>
      <c r="F6" s="575" t="str">
        <f aca="false">+MID(INDEX(WORLDCUP!$AF$4:$AF$147,MATCH(A6,WORLDCUP!$AH$4:$AH$147,0)),1,3)</f>
        <v>Cor</v>
      </c>
      <c r="G6" s="596" t="n">
        <v>3</v>
      </c>
      <c r="H6" s="597" t="str">
        <f aca="false">+MID(INDEX(WORLDCUP!$AL$6:$AL$97,MATCH(L6,WORLDCUP!$AI$6:$AI$97,0)),1,3)</f>
        <v>Rep</v>
      </c>
      <c r="I6" s="123" t="n">
        <f aca="false">+INDEX(WORLDCUP!$AM$6:$AM$97,MATCH(L6,WORLDCUP!$AI$6:$AI$97,0))</f>
        <v>0</v>
      </c>
      <c r="J6" s="124" t="n">
        <f aca="false">+INDEX(WORLDCUP!$AT$6:$AT$97,MATCH(L6,WORLDCUP!$AI$6:$AI$97,0))</f>
        <v>-1</v>
      </c>
      <c r="K6" s="230" t="str">
        <f aca="false">+INDEX(WORLDCUP!$AR$6:$AR$97,MATCH(L6,WORLDCUP!$AI$6:$AI$97,0))&amp;"-"&amp;INDEX(WORLDCUP!$AS$6:$AS$97,MATCH(L6,WORLDCUP!$AI$6:$AI$97,0))</f>
        <v>1-2</v>
      </c>
      <c r="L6" s="84" t="s">
        <v>80</v>
      </c>
      <c r="M6" s="84" t="n">
        <v>40</v>
      </c>
      <c r="N6" s="581"/>
      <c r="O6" s="573" t="str">
        <f aca="false">+MID(INDEX(WORLDCUP!$AA$4:$AA$147,MATCH(M6,WORLDCUP!$AH$4:$AH$147,0)),1,3)</f>
        <v>Nue</v>
      </c>
      <c r="P6" s="574" t="str">
        <f aca="false">IF(ISBLANK(INDEX(WORLDCUP!$AC$4:$AC$147,MATCH(M6,WORLDCUP!$AH$4:$AH$147,0))),"",INDEX(WORLDCUP!$AC$4:$AC$147,MATCH(M6,WORLDCUP!$AH$4:$AH$147,0)))</f>
        <v/>
      </c>
      <c r="Q6" s="574" t="str">
        <f aca="false">IF(ISBLANK(INDEX(WORLDCUP!$AD$4:$AD$147,MATCH(M6,WORLDCUP!$AH$4:$AH$147,0))),"",INDEX(WORLDCUP!$AD$4:$AD$147,MATCH(M6,WORLDCUP!$AH$4:$AH$147,0)))</f>
        <v/>
      </c>
      <c r="R6" s="575" t="str">
        <f aca="false">+MID(INDEX(WORLDCUP!$AF$4:$AF$147,MATCH(M6,WORLDCUP!$AH$4:$AH$147,0)),1,3)</f>
        <v>Egi</v>
      </c>
      <c r="S6" s="596" t="n">
        <v>3</v>
      </c>
      <c r="T6" s="597" t="str">
        <f aca="false">+MID(INDEX(WORLDCUP!$AL$6:$AL$97,MATCH(X6,WORLDCUP!$AI$6:$AI$97,0)),1,3)</f>
        <v>Irá</v>
      </c>
      <c r="U6" s="123" t="n">
        <f aca="false">+INDEX(WORLDCUP!$AM$6:$AM$97,MATCH(X6,WORLDCUP!$AI$6:$AI$97,0))</f>
        <v>0</v>
      </c>
      <c r="V6" s="124" t="n">
        <f aca="false">+INDEX(WORLDCUP!$AT$6:$AT$97,MATCH(X6,WORLDCUP!$AI$6:$AI$97,0))</f>
        <v>0</v>
      </c>
      <c r="W6" s="230" t="str">
        <f aca="false">+INDEX(WORLDCUP!$AR$6:$AR$97,MATCH(X6,WORLDCUP!$AI$6:$AI$97,0))&amp;"-"&amp;INDEX(WORLDCUP!$AS$6:$AS$97,MATCH(X6,WORLDCUP!$AI$6:$AI$97,0))</f>
        <v>0-0</v>
      </c>
      <c r="X6" s="84" t="s">
        <v>107</v>
      </c>
      <c r="Y6" s="84" t="n">
        <v>77</v>
      </c>
      <c r="Z6" s="554" t="s">
        <v>114</v>
      </c>
      <c r="AA6" s="555" t="str">
        <f aca="false">+MID(INDEX(WORLDCUP!$AA$101:$AA$147,MATCH(Y6,WORLDCUP!$Z$101:$Z$147,0)),1,3)</f>
        <v>1I</v>
      </c>
      <c r="AB6" s="601" t="str">
        <f aca="false">+IF(ISBLANK(INDEX(WORLDCUP!$AC$101:$AC$147,MATCH(Y6,WORLDCUP!$Z$101:$Z$147,0))),"",INDEX(WORLDCUP!$AC$101:$AC$147,MATCH(Y6,WORLDCUP!$Z$101:$Z$147,0)))</f>
        <v/>
      </c>
      <c r="AC6" s="602" t="str">
        <f aca="false">+IF(ISBLANK(INDEX(WORLDCUP!$AB$101:$AB$147,MATCH(Y6,WORLDCUP!$Z$101:$Z$147,0))),"","( "&amp;INDEX(WORLDCUP!$AB$101:$AB$147,MATCH(Y6,WORLDCUP!$Z$101:$Z$147,0))&amp;" )")</f>
        <v/>
      </c>
      <c r="AD6" s="84"/>
      <c r="AE6" s="603"/>
      <c r="AF6" s="603"/>
      <c r="AG6" s="604"/>
      <c r="AH6" s="84"/>
      <c r="AI6" s="588"/>
      <c r="AJ6" s="588"/>
      <c r="AK6" s="588"/>
      <c r="AL6" s="470"/>
      <c r="AM6" s="560"/>
      <c r="AN6" s="560"/>
      <c r="AO6" s="560"/>
      <c r="AP6" s="84"/>
      <c r="AQ6" s="589"/>
      <c r="AR6" s="589"/>
      <c r="AS6" s="589"/>
      <c r="AT6" s="84"/>
      <c r="AU6" s="562"/>
      <c r="AV6" s="562"/>
      <c r="AW6" s="562"/>
      <c r="AX6" s="84"/>
      <c r="AY6" s="243"/>
      <c r="AZ6" s="243"/>
      <c r="BA6" s="243"/>
      <c r="BB6" s="243"/>
      <c r="BC6" s="243"/>
      <c r="BD6" s="243"/>
      <c r="BE6" s="243"/>
      <c r="BG6" s="591" t="str">
        <f aca="false">Horarios!Q5</f>
        <v>Argelia</v>
      </c>
      <c r="BH6" s="592" t="n">
        <f aca="false">1-SUM(BI6:BO6)</f>
        <v>1</v>
      </c>
      <c r="BI6" s="592" t="n">
        <f aca="false">COUNTIF(ADMIN!$M$130:$M$161,Fixture!BG6)-BJ6-BK6-BL6-BM6-BN6-BO6</f>
        <v>0</v>
      </c>
      <c r="BJ6" s="593" t="n">
        <f aca="false">COUNTIF(ADMIN!$M$182:$M$197,Fixture!BG6)-BK6-BL6-BM6-BN6-BO6</f>
        <v>0</v>
      </c>
      <c r="BK6" s="594" t="n">
        <f aca="false">COUNTIF(ADMIN!$M$210:$M$217,Fixture!BG6)-BL6-BM6-BN6-BO6</f>
        <v>0</v>
      </c>
      <c r="BL6" s="594" t="n">
        <f aca="false">COUNTIF(ADMIN!$M$226:$M$229,BG6)-BM6-BN6-BO6</f>
        <v>0</v>
      </c>
      <c r="BM6" s="592" t="n">
        <f aca="false">COUNTIF(ADMIN!$M$252,Fixture!BG6)</f>
        <v>0</v>
      </c>
      <c r="BN6" s="592" t="n">
        <f aca="false">COUNTIF(ADMIN!$M$251,Fixture!BG6)</f>
        <v>0</v>
      </c>
      <c r="BO6" s="595" t="n">
        <f aca="false">COUNTIF(ADMIN!$M$250,Fixture!BG6)</f>
        <v>0</v>
      </c>
    </row>
    <row r="7" customFormat="false" ht="15" hidden="false" customHeight="false" outlineLevel="0" collapsed="false">
      <c r="A7" s="84" t="n">
        <v>53</v>
      </c>
      <c r="B7" s="572"/>
      <c r="C7" s="573" t="str">
        <f aca="false">+MID(INDEX(WORLDCUP!$AA$4:$AA$147,MATCH(A7,WORLDCUP!$AH$4:$AH$147,0)),1,3)</f>
        <v>Rep</v>
      </c>
      <c r="D7" s="574" t="str">
        <f aca="false">IF(ISBLANK(INDEX(WORLDCUP!$AC$4:$AC$147,MATCH(A7,WORLDCUP!$AH$4:$AH$147,0))),"",INDEX(WORLDCUP!$AC$4:$AC$147,MATCH(A7,WORLDCUP!$AH$4:$AH$147,0)))</f>
        <v/>
      </c>
      <c r="E7" s="574" t="str">
        <f aca="false">IF(ISBLANK(INDEX(WORLDCUP!$AD$4:$AD$147,MATCH(A7,WORLDCUP!$AH$4:$AH$147,0))),"",INDEX(WORLDCUP!$AD$4:$AD$147,MATCH(A7,WORLDCUP!$AH$4:$AH$147,0)))</f>
        <v/>
      </c>
      <c r="F7" s="575" t="str">
        <f aca="false">+MID(INDEX(WORLDCUP!$AF$4:$AF$147,MATCH(A7,WORLDCUP!$AH$4:$AH$147,0)),1,3)</f>
        <v>Méx</v>
      </c>
      <c r="G7" s="596" t="n">
        <v>4</v>
      </c>
      <c r="H7" s="605" t="str">
        <f aca="false">+MID(INDEX(WORLDCUP!$AL$6:$AL$97,MATCH(L7,WORLDCUP!$AI$6:$AI$97,0)),1,3)</f>
        <v>Sud</v>
      </c>
      <c r="I7" s="606" t="n">
        <f aca="false">+INDEX(WORLDCUP!$AM$6:$AM$97,MATCH(L7,WORLDCUP!$AI$6:$AI$97,0))</f>
        <v>0</v>
      </c>
      <c r="J7" s="607" t="n">
        <f aca="false">+INDEX(WORLDCUP!$AT$6:$AT$97,MATCH(L7,WORLDCUP!$AI$6:$AI$97,0))</f>
        <v>-2</v>
      </c>
      <c r="K7" s="608" t="str">
        <f aca="false">+INDEX(WORLDCUP!$AR$6:$AR$97,MATCH(L7,WORLDCUP!$AI$6:$AI$97,0))&amp;"-"&amp;INDEX(WORLDCUP!$AS$6:$AS$97,MATCH(L7,WORLDCUP!$AI$6:$AI$97,0))</f>
        <v>0-2</v>
      </c>
      <c r="L7" s="84" t="s">
        <v>81</v>
      </c>
      <c r="M7" s="84" t="n">
        <v>63</v>
      </c>
      <c r="N7" s="581"/>
      <c r="O7" s="573" t="str">
        <f aca="false">+MID(INDEX(WORLDCUP!$AA$4:$AA$147,MATCH(M7,WORLDCUP!$AH$4:$AH$147,0)),1,3)</f>
        <v>Egi</v>
      </c>
      <c r="P7" s="574" t="str">
        <f aca="false">IF(ISBLANK(INDEX(WORLDCUP!$AC$4:$AC$147,MATCH(M7,WORLDCUP!$AH$4:$AH$147,0))),"",INDEX(WORLDCUP!$AC$4:$AC$147,MATCH(M7,WORLDCUP!$AH$4:$AH$147,0)))</f>
        <v/>
      </c>
      <c r="Q7" s="574" t="str">
        <f aca="false">IF(ISBLANK(INDEX(WORLDCUP!$AD$4:$AD$147,MATCH(M7,WORLDCUP!$AH$4:$AH$147,0))),"",INDEX(WORLDCUP!$AD$4:$AD$147,MATCH(M7,WORLDCUP!$AH$4:$AH$147,0)))</f>
        <v/>
      </c>
      <c r="R7" s="575" t="str">
        <f aca="false">+MID(INDEX(WORLDCUP!$AF$4:$AF$147,MATCH(M7,WORLDCUP!$AH$4:$AH$147,0)),1,3)</f>
        <v>Irá</v>
      </c>
      <c r="S7" s="596" t="n">
        <v>4</v>
      </c>
      <c r="T7" s="605" t="str">
        <f aca="false">+MID(INDEX(WORLDCUP!$AL$6:$AL$97,MATCH(X7,WORLDCUP!$AI$6:$AI$97,0)),1,3)</f>
        <v>Nue</v>
      </c>
      <c r="U7" s="606" t="n">
        <f aca="false">+INDEX(WORLDCUP!$AM$6:$AM$97,MATCH(X7,WORLDCUP!$AI$6:$AI$97,0))</f>
        <v>0</v>
      </c>
      <c r="V7" s="607" t="n">
        <f aca="false">+INDEX(WORLDCUP!$AT$6:$AT$97,MATCH(X7,WORLDCUP!$AI$6:$AI$97,0))</f>
        <v>0</v>
      </c>
      <c r="W7" s="608" t="str">
        <f aca="false">+INDEX(WORLDCUP!$AR$6:$AR$97,MATCH(X7,WORLDCUP!$AI$6:$AI$97,0))&amp;"-"&amp;INDEX(WORLDCUP!$AS$6:$AS$97,MATCH(X7,WORLDCUP!$AI$6:$AI$97,0))</f>
        <v>0-0</v>
      </c>
      <c r="X7" s="84" t="s">
        <v>108</v>
      </c>
      <c r="Y7" s="84" t="n">
        <v>77</v>
      </c>
      <c r="Z7" s="554" t="s">
        <v>157</v>
      </c>
      <c r="AA7" s="609" t="str">
        <f aca="false">+MID(INDEX(WORLDCUP!$AF$101:$AF$147,MATCH(Y7,WORLDCUP!$Z$101:$Z$147,0)),1,IF(WORLDCUP!$H$113&lt;144,6,3))</f>
        <v>3CDFGH</v>
      </c>
      <c r="AB7" s="610" t="str">
        <f aca="false">+IF(ISBLANK(INDEX(WORLDCUP!$AD$101:$AD$147,MATCH(Y7,WORLDCUP!$Z$101:$Z$147,0))),"",INDEX(WORLDCUP!$AD$101:$AD$147,MATCH(Y7,WORLDCUP!$Z$101:$Z$147,0)))</f>
        <v/>
      </c>
      <c r="AC7" s="611" t="str">
        <f aca="false">+IF(ISBLANK(INDEX(WORLDCUP!$AE$101:$AE$147,MATCH(Y7,WORLDCUP!$Z$101:$Z$147,0))),"","( "&amp;INDEX(WORLDCUP!$AE$101:$AE$147,MATCH(Y7,WORLDCUP!$Z$101:$Z$147,0))&amp;" )")</f>
        <v/>
      </c>
      <c r="AD7" s="84"/>
      <c r="AE7" s="603"/>
      <c r="AF7" s="603"/>
      <c r="AG7" s="604"/>
      <c r="AH7" s="584" t="n">
        <v>97</v>
      </c>
      <c r="AI7" s="612" t="str">
        <f aca="false">+MID(INDEX(WORLDCUP!$AA$101:$AA$147,MATCH(AH7,WORLDCUP!$Z$101:$Z$147,0)),1,3)</f>
        <v>W89</v>
      </c>
      <c r="AJ7" s="613" t="str">
        <f aca="false">+IF(ISBLANK(INDEX(WORLDCUP!$AC$101:$AC$147,MATCH(AH7,WORLDCUP!$Z$101:$Z$147,0))),"",INDEX(WORLDCUP!$AC$101:$AC$147,MATCH(AH7,WORLDCUP!$Z$101:$Z$147,0)))</f>
        <v/>
      </c>
      <c r="AK7" s="614" t="str">
        <f aca="false">+IF(ISBLANK(INDEX(WORLDCUP!$AB$101:$AB$147,MATCH(AH7,WORLDCUP!$Z$101:$Z$147,0))),"","( "&amp;INDEX(WORLDCUP!$AB$101:$AB$147,MATCH(AH7,WORLDCUP!$Z$101:$Z$147,0))&amp;" )")</f>
        <v/>
      </c>
      <c r="AL7" s="470"/>
      <c r="AM7" s="560"/>
      <c r="AN7" s="560"/>
      <c r="AO7" s="560"/>
      <c r="AP7" s="84"/>
      <c r="AQ7" s="589"/>
      <c r="AR7" s="589"/>
      <c r="AS7" s="589"/>
      <c r="AT7" s="84"/>
      <c r="AU7" s="562"/>
      <c r="AV7" s="562"/>
      <c r="AW7" s="562"/>
      <c r="AX7" s="84"/>
      <c r="AY7" s="243"/>
      <c r="AZ7" s="243"/>
      <c r="BA7" s="243"/>
      <c r="BB7" s="243"/>
      <c r="BC7" s="243"/>
      <c r="BD7" s="243"/>
      <c r="BE7" s="243"/>
      <c r="BG7" s="591" t="str">
        <f aca="false">Horarios!Q6</f>
        <v>Argentina</v>
      </c>
      <c r="BH7" s="592" t="n">
        <f aca="false">1-SUM(BI7:BO7)</f>
        <v>1</v>
      </c>
      <c r="BI7" s="592" t="n">
        <f aca="false">COUNTIF(ADMIN!$M$130:$M$161,Fixture!BG7)-BJ7-BK7-BL7-BM7-BN7-BO7</f>
        <v>0</v>
      </c>
      <c r="BJ7" s="593" t="n">
        <f aca="false">COUNTIF(ADMIN!$M$182:$M$197,Fixture!BG7)-BK7-BL7-BM7-BN7-BO7</f>
        <v>0</v>
      </c>
      <c r="BK7" s="594" t="n">
        <f aca="false">COUNTIF(ADMIN!$M$210:$M$217,Fixture!BG7)-BL7-BM7-BN7-BO7</f>
        <v>0</v>
      </c>
      <c r="BL7" s="594" t="n">
        <f aca="false">COUNTIF(ADMIN!$M$226:$M$229,BG7)-BM7-BN7-BO7</f>
        <v>0</v>
      </c>
      <c r="BM7" s="592" t="n">
        <f aca="false">COUNTIF(ADMIN!$M$252,Fixture!BG7)</f>
        <v>0</v>
      </c>
      <c r="BN7" s="592" t="n">
        <f aca="false">COUNTIF(ADMIN!$M$251,Fixture!BG7)</f>
        <v>0</v>
      </c>
      <c r="BO7" s="595" t="n">
        <f aca="false">COUNTIF(ADMIN!$M$250,Fixture!BG7)</f>
        <v>0</v>
      </c>
    </row>
    <row r="8" customFormat="false" ht="15" hidden="false" customHeight="false" outlineLevel="0" collapsed="false">
      <c r="A8" s="84" t="n">
        <v>54</v>
      </c>
      <c r="B8" s="615"/>
      <c r="C8" s="616" t="str">
        <f aca="false">+MID(INDEX(WORLDCUP!$AA$4:$AA$147,MATCH(A8,WORLDCUP!$AH$4:$AH$147,0)),1,3)</f>
        <v>Sud</v>
      </c>
      <c r="D8" s="617" t="str">
        <f aca="false">IF(ISBLANK(INDEX(WORLDCUP!$AC$4:$AC$147,MATCH(A8,WORLDCUP!$AH$4:$AH$147,0))),"",INDEX(WORLDCUP!$AC$4:$AC$147,MATCH(A8,WORLDCUP!$AH$4:$AH$147,0)))</f>
        <v/>
      </c>
      <c r="E8" s="617" t="str">
        <f aca="false">IF(ISBLANK(INDEX(WORLDCUP!$AD$4:$AD$147,MATCH(A8,WORLDCUP!$AH$4:$AH$147,0))),"",INDEX(WORLDCUP!$AD$4:$AD$147,MATCH(A8,WORLDCUP!$AH$4:$AH$147,0)))</f>
        <v/>
      </c>
      <c r="F8" s="618" t="str">
        <f aca="false">+MID(INDEX(WORLDCUP!$AF$4:$AF$147,MATCH(A8,WORLDCUP!$AH$4:$AH$147,0)),1,3)</f>
        <v>Cor</v>
      </c>
      <c r="G8" s="619"/>
      <c r="H8" s="619"/>
      <c r="I8" s="620"/>
      <c r="J8" s="620"/>
      <c r="K8" s="621"/>
      <c r="L8" s="84"/>
      <c r="M8" s="84" t="n">
        <v>64</v>
      </c>
      <c r="N8" s="622"/>
      <c r="O8" s="616" t="str">
        <f aca="false">+MID(INDEX(WORLDCUP!$AA$4:$AA$147,MATCH(M8,WORLDCUP!$AH$4:$AH$147,0)),1,3)</f>
        <v>Nue</v>
      </c>
      <c r="P8" s="617" t="str">
        <f aca="false">IF(ISBLANK(INDEX(WORLDCUP!$AC$4:$AC$147,MATCH(M8,WORLDCUP!$AH$4:$AH$147,0))),"",INDEX(WORLDCUP!$AC$4:$AC$147,MATCH(M8,WORLDCUP!$AH$4:$AH$147,0)))</f>
        <v/>
      </c>
      <c r="Q8" s="617" t="str">
        <f aca="false">IF(ISBLANK(INDEX(WORLDCUP!$AD$4:$AD$147,MATCH(M8,WORLDCUP!$AH$4:$AH$147,0))),"",INDEX(WORLDCUP!$AD$4:$AD$147,MATCH(M8,WORLDCUP!$AH$4:$AH$147,0)))</f>
        <v/>
      </c>
      <c r="R8" s="618" t="str">
        <f aca="false">+MID(INDEX(WORLDCUP!$AF$4:$AF$147,MATCH(M8,WORLDCUP!$AH$4:$AH$147,0)),1,3)</f>
        <v>Bél</v>
      </c>
      <c r="S8" s="619"/>
      <c r="T8" s="619"/>
      <c r="U8" s="620"/>
      <c r="V8" s="620"/>
      <c r="W8" s="621"/>
      <c r="X8" s="84"/>
      <c r="Y8" s="84"/>
      <c r="Z8" s="554"/>
      <c r="AA8" s="623"/>
      <c r="AB8" s="623"/>
      <c r="AC8" s="623"/>
      <c r="AD8" s="84"/>
      <c r="AE8" s="558"/>
      <c r="AF8" s="558"/>
      <c r="AG8" s="604"/>
      <c r="AH8" s="84" t="n">
        <v>97</v>
      </c>
      <c r="AI8" s="612" t="str">
        <f aca="false">+MID(INDEX(WORLDCUP!$AF$101:$AF$147,MATCH(AH8,WORLDCUP!$Z$101:$Z$147,0)),1,3)</f>
        <v>W90</v>
      </c>
      <c r="AJ8" s="613" t="str">
        <f aca="false">+IF(ISBLANK(INDEX(WORLDCUP!$AD$101:$AD$147,MATCH(AH8,WORLDCUP!$Z$101:$Z$147,0))),"",INDEX(WORLDCUP!$AD$101:$AD$147,MATCH(AH8,WORLDCUP!$Z$101:$Z$147,0)))</f>
        <v/>
      </c>
      <c r="AK8" s="624" t="str">
        <f aca="false">+IF(ISBLANK(INDEX(WORLDCUP!$AE$101:$AE$147,MATCH(AH8,WORLDCUP!$Z$101:$Z$147,0))),"","( "&amp;INDEX(WORLDCUP!$AE$101:$AE$147,MATCH(AH8,WORLDCUP!$Z$101:$Z$147,0))&amp;" )")</f>
        <v/>
      </c>
      <c r="AL8" s="470"/>
      <c r="AM8" s="560"/>
      <c r="AN8" s="560"/>
      <c r="AO8" s="560"/>
      <c r="AP8" s="84"/>
      <c r="AQ8" s="589"/>
      <c r="AR8" s="589"/>
      <c r="AS8" s="589"/>
      <c r="AT8" s="84"/>
      <c r="AU8" s="562"/>
      <c r="AV8" s="562"/>
      <c r="AW8" s="562"/>
      <c r="AX8" s="84"/>
      <c r="AY8" s="243"/>
      <c r="AZ8" s="243"/>
      <c r="BA8" s="243"/>
      <c r="BB8" s="243"/>
      <c r="BC8" s="243"/>
      <c r="BD8" s="243"/>
      <c r="BE8" s="243"/>
      <c r="BG8" s="591" t="str">
        <f aca="false">Horarios!Q7</f>
        <v>Australia</v>
      </c>
      <c r="BH8" s="592" t="n">
        <f aca="false">1-SUM(BI8:BO8)</f>
        <v>1</v>
      </c>
      <c r="BI8" s="592" t="n">
        <f aca="false">COUNTIF(ADMIN!$M$130:$M$161,Fixture!BG8)-BJ8-BK8-BL8-BM8-BN8-BO8</f>
        <v>0</v>
      </c>
      <c r="BJ8" s="593" t="n">
        <f aca="false">COUNTIF(ADMIN!$M$182:$M$197,Fixture!BG8)-BK8-BL8-BM8-BN8-BO8</f>
        <v>0</v>
      </c>
      <c r="BK8" s="594" t="n">
        <f aca="false">COUNTIF(ADMIN!$M$210:$M$217,Fixture!BG8)-BL8-BM8-BN8-BO8</f>
        <v>0</v>
      </c>
      <c r="BL8" s="594" t="n">
        <f aca="false">COUNTIF(ADMIN!$M$226:$M$229,BG8)-BM8-BN8-BO8</f>
        <v>0</v>
      </c>
      <c r="BM8" s="592" t="n">
        <f aca="false">COUNTIF(ADMIN!$M$252,Fixture!BG8)</f>
        <v>0</v>
      </c>
      <c r="BN8" s="592" t="n">
        <f aca="false">COUNTIF(ADMIN!$M$251,Fixture!BG8)</f>
        <v>0</v>
      </c>
      <c r="BO8" s="595" t="n">
        <f aca="false">COUNTIF(ADMIN!$M$250,Fixture!BG8)</f>
        <v>0</v>
      </c>
    </row>
    <row r="9" customFormat="false" ht="15" hidden="false" customHeight="false" outlineLevel="0" collapsed="false">
      <c r="A9" s="84"/>
      <c r="B9" s="542"/>
      <c r="C9" s="625"/>
      <c r="D9" s="626"/>
      <c r="E9" s="626"/>
      <c r="F9" s="243"/>
      <c r="G9" s="243"/>
      <c r="H9" s="625"/>
      <c r="I9" s="243"/>
      <c r="J9" s="243"/>
      <c r="K9" s="243"/>
      <c r="L9" s="84"/>
      <c r="M9" s="84"/>
      <c r="N9" s="150"/>
      <c r="O9" s="625"/>
      <c r="P9" s="626"/>
      <c r="Q9" s="626"/>
      <c r="R9" s="243"/>
      <c r="S9" s="243"/>
      <c r="T9" s="625"/>
      <c r="U9" s="243"/>
      <c r="V9" s="243"/>
      <c r="W9" s="243"/>
      <c r="X9" s="84"/>
      <c r="Y9" s="84" t="n">
        <v>73</v>
      </c>
      <c r="Z9" s="554" t="s">
        <v>79</v>
      </c>
      <c r="AA9" s="555" t="str">
        <f aca="false">+MID(INDEX(WORLDCUP!$AA$101:$AA$147,MATCH(Y9,WORLDCUP!$Z$101:$Z$147,0)),1,3)</f>
        <v>2A</v>
      </c>
      <c r="AB9" s="556" t="str">
        <f aca="false">+IF(ISBLANK(INDEX(WORLDCUP!$AC$101:$AC$147,MATCH(Y9,WORLDCUP!$Z$101:$Z$147,0))),"",INDEX(WORLDCUP!$AC$101:$AC$147,MATCH(Y9,WORLDCUP!$Z$101:$Z$147,0)))</f>
        <v/>
      </c>
      <c r="AC9" s="627" t="str">
        <f aca="false">+IF(ISBLANK(INDEX(WORLDCUP!$AB$101:$AB$147,MATCH(Y9,WORLDCUP!$Z$101:$Z$147,0))),"","( "&amp;INDEX(WORLDCUP!$AB$101:$AB$147,MATCH(Y9,WORLDCUP!$Z$101:$Z$147,0))&amp;" )")</f>
        <v/>
      </c>
      <c r="AD9" s="49"/>
      <c r="AE9" s="558"/>
      <c r="AF9" s="558"/>
      <c r="AG9" s="604"/>
      <c r="AH9" s="84"/>
      <c r="AI9" s="588"/>
      <c r="AJ9" s="588"/>
      <c r="AK9" s="628"/>
      <c r="AL9" s="470"/>
      <c r="AM9" s="560"/>
      <c r="AN9" s="560"/>
      <c r="AO9" s="560"/>
      <c r="AP9" s="84"/>
      <c r="AQ9" s="589"/>
      <c r="AR9" s="589"/>
      <c r="AS9" s="589"/>
      <c r="AT9" s="84"/>
      <c r="AU9" s="562"/>
      <c r="AV9" s="562"/>
      <c r="AW9" s="562"/>
      <c r="AX9" s="84"/>
      <c r="AY9" s="243"/>
      <c r="AZ9" s="243"/>
      <c r="BA9" s="243"/>
      <c r="BB9" s="243"/>
      <c r="BC9" s="243"/>
      <c r="BD9" s="243"/>
      <c r="BE9" s="243"/>
      <c r="BG9" s="591" t="str">
        <f aca="false">Horarios!Q8</f>
        <v>Austria</v>
      </c>
      <c r="BH9" s="592" t="n">
        <f aca="false">1-SUM(BI9:BO9)</f>
        <v>1</v>
      </c>
      <c r="BI9" s="592" t="n">
        <f aca="false">COUNTIF(ADMIN!$M$130:$M$161,Fixture!BG9)-BJ9-BK9-BL9-BM9-BN9-BO9</f>
        <v>0</v>
      </c>
      <c r="BJ9" s="593" t="n">
        <f aca="false">COUNTIF(ADMIN!$M$182:$M$197,Fixture!BG9)-BK9-BL9-BM9-BN9-BO9</f>
        <v>0</v>
      </c>
      <c r="BK9" s="594" t="n">
        <f aca="false">COUNTIF(ADMIN!$M$210:$M$217,Fixture!BG9)-BL9-BM9-BN9-BO9</f>
        <v>0</v>
      </c>
      <c r="BL9" s="594" t="n">
        <f aca="false">COUNTIF(ADMIN!$M$226:$M$229,BG9)-BM9-BN9-BO9</f>
        <v>0</v>
      </c>
      <c r="BM9" s="592" t="n">
        <f aca="false">COUNTIF(ADMIN!$M$252,Fixture!BG9)</f>
        <v>0</v>
      </c>
      <c r="BN9" s="592" t="n">
        <f aca="false">COUNTIF(ADMIN!$M$251,Fixture!BG9)</f>
        <v>0</v>
      </c>
      <c r="BO9" s="595" t="n">
        <f aca="false">COUNTIF(ADMIN!$M$250,Fixture!BG9)</f>
        <v>0</v>
      </c>
    </row>
    <row r="10" customFormat="false" ht="15" hidden="false" customHeight="false" outlineLevel="0" collapsed="false">
      <c r="A10" s="84"/>
      <c r="B10" s="542"/>
      <c r="C10" s="625"/>
      <c r="D10" s="626"/>
      <c r="E10" s="626"/>
      <c r="F10" s="243"/>
      <c r="G10" s="243"/>
      <c r="H10" s="625"/>
      <c r="I10" s="243"/>
      <c r="J10" s="243"/>
      <c r="K10" s="243"/>
      <c r="L10" s="84"/>
      <c r="M10" s="84"/>
      <c r="N10" s="150"/>
      <c r="O10" s="625"/>
      <c r="P10" s="626"/>
      <c r="Q10" s="626"/>
      <c r="R10" s="243"/>
      <c r="S10" s="243"/>
      <c r="T10" s="625"/>
      <c r="U10" s="243"/>
      <c r="V10" s="243"/>
      <c r="W10" s="243"/>
      <c r="X10" s="84"/>
      <c r="Y10" s="84" t="n">
        <v>73</v>
      </c>
      <c r="Z10" s="554" t="s">
        <v>83</v>
      </c>
      <c r="AA10" s="555" t="str">
        <f aca="false">+MID(INDEX(WORLDCUP!$AF$101:$AF$147,MATCH(Y10,WORLDCUP!$Z$101:$Z$147,0)),1,3)</f>
        <v>2B</v>
      </c>
      <c r="AB10" s="582" t="str">
        <f aca="false">+IF(ISBLANK(INDEX(WORLDCUP!$AD$101:$AD$147,MATCH(Y10,WORLDCUP!$Z$101:$Z$147,0))),"",INDEX(WORLDCUP!$AD$101:$AD$147,MATCH(Y10,WORLDCUP!$Z$101:$Z$147,0)))</f>
        <v/>
      </c>
      <c r="AC10" s="583" t="str">
        <f aca="false">+IF(ISBLANK(INDEX(WORLDCUP!$AE$101:$AE$147,MATCH(Y10,WORLDCUP!$Z$101:$Z$147,0))),"","( "&amp;INDEX(WORLDCUP!$AE$101:$AE$147,MATCH(Y10,WORLDCUP!$Z$101:$Z$147,0))&amp;" )")</f>
        <v/>
      </c>
      <c r="AD10" s="629" t="n">
        <v>90</v>
      </c>
      <c r="AE10" s="585" t="str">
        <f aca="false">+MID(INDEX(WORLDCUP!$AA$101:$AA$147,MATCH(AD10,WORLDCUP!$Z$101:$Z$147,0)),1,3)</f>
        <v>W73</v>
      </c>
      <c r="AF10" s="586" t="str">
        <f aca="false">+IF(ISBLANK(INDEX(WORLDCUP!$AC$101:$AC$147,MATCH(AD10,WORLDCUP!$Z$101:$Z$147,0))),"",INDEX(WORLDCUP!$AC$101:$AC$147,MATCH(AD10,WORLDCUP!$Z$101:$Z$147,0)))</f>
        <v/>
      </c>
      <c r="AG10" s="630" t="str">
        <f aca="false">+IF(ISBLANK(INDEX(WORLDCUP!$AB$101:$AB$147,MATCH(AD10,WORLDCUP!$Z$101:$Z$147,0))),"","( "&amp;INDEX(WORLDCUP!$AB$101:$AB$147,MATCH(AD10,WORLDCUP!$Z$101:$Z$147,0))&amp;" )")</f>
        <v/>
      </c>
      <c r="AH10" s="84"/>
      <c r="AI10" s="588"/>
      <c r="AJ10" s="588"/>
      <c r="AK10" s="628"/>
      <c r="AL10" s="470"/>
      <c r="AM10" s="560"/>
      <c r="AN10" s="560"/>
      <c r="AO10" s="560"/>
      <c r="AP10" s="84"/>
      <c r="AQ10" s="589"/>
      <c r="AR10" s="589"/>
      <c r="AS10" s="589"/>
      <c r="AT10" s="84"/>
      <c r="AU10" s="562"/>
      <c r="AV10" s="562"/>
      <c r="AW10" s="562"/>
      <c r="AX10" s="84"/>
      <c r="AY10" s="243"/>
      <c r="AZ10" s="150"/>
      <c r="BA10" s="150"/>
      <c r="BB10" s="48"/>
      <c r="BC10" s="625"/>
      <c r="BD10" s="626"/>
      <c r="BE10" s="626"/>
      <c r="BF10" s="631"/>
      <c r="BG10" s="591" t="str">
        <f aca="false">Horarios!Q9</f>
        <v>Bélgica</v>
      </c>
      <c r="BH10" s="592" t="n">
        <f aca="false">1-SUM(BI10:BO10)</f>
        <v>1</v>
      </c>
      <c r="BI10" s="592" t="n">
        <f aca="false">COUNTIF(ADMIN!$M$130:$M$161,Fixture!BG10)-BJ10-BK10-BL10-BM10-BN10-BO10</f>
        <v>0</v>
      </c>
      <c r="BJ10" s="593" t="n">
        <f aca="false">COUNTIF(ADMIN!$M$182:$M$197,Fixture!BG10)-BK10-BL10-BM10-BN10-BO10</f>
        <v>0</v>
      </c>
      <c r="BK10" s="594" t="n">
        <f aca="false">COUNTIF(ADMIN!$M$210:$M$217,Fixture!BG10)-BL10-BM10-BN10-BO10</f>
        <v>0</v>
      </c>
      <c r="BL10" s="594" t="n">
        <f aca="false">COUNTIF(ADMIN!$M$226:$M$229,BG10)-BM10-BN10-BO10</f>
        <v>0</v>
      </c>
      <c r="BM10" s="592" t="n">
        <f aca="false">COUNTIF(ADMIN!$M$252,Fixture!BG10)</f>
        <v>0</v>
      </c>
      <c r="BN10" s="592" t="n">
        <f aca="false">COUNTIF(ADMIN!$M$251,Fixture!BG10)</f>
        <v>0</v>
      </c>
      <c r="BO10" s="595" t="n">
        <f aca="false">COUNTIF(ADMIN!$M$250,Fixture!BG10)</f>
        <v>0</v>
      </c>
    </row>
    <row r="11" customFormat="false" ht="15" hidden="false" customHeight="false" outlineLevel="0" collapsed="false">
      <c r="A11" s="84" t="n">
        <v>3</v>
      </c>
      <c r="B11" s="632" t="s">
        <v>84</v>
      </c>
      <c r="C11" s="546" t="str">
        <f aca="false">+MID(INDEX(WORLDCUP!$AA$4:$AA$147,MATCH(A11,WORLDCUP!$AH$4:$AH$147,0)),1,3)</f>
        <v>Can</v>
      </c>
      <c r="D11" s="633" t="n">
        <f aca="false">IF(ISBLANK(INDEX(WORLDCUP!$AC$4:$AC$147,MATCH(A11,WORLDCUP!$AH$4:$AH$147,0))),"",INDEX(WORLDCUP!$AC$4:$AC$147,MATCH(A11,WORLDCUP!$AH$4:$AH$147,0)))</f>
        <v>1</v>
      </c>
      <c r="E11" s="633" t="n">
        <f aca="false">IF(ISBLANK(INDEX(WORLDCUP!$AD$4:$AD$147,MATCH(A11,WORLDCUP!$AH$4:$AH$147,0))),"",INDEX(WORLDCUP!$AD$4:$AD$147,MATCH(A11,WORLDCUP!$AH$4:$AH$147,0)))</f>
        <v>1</v>
      </c>
      <c r="F11" s="548" t="str">
        <f aca="false">+MID(INDEX(WORLDCUP!$AF$4:$AF$147,MATCH(A11,WORLDCUP!$AH$4:$AH$147,0)),1,3)</f>
        <v>Bos</v>
      </c>
      <c r="G11" s="549"/>
      <c r="H11" s="550" t="str">
        <f aca="false">+H3</f>
        <v>Sel</v>
      </c>
      <c r="I11" s="551" t="str">
        <f aca="false">+I3</f>
        <v>Pts</v>
      </c>
      <c r="J11" s="551" t="str">
        <f aca="false">+J3</f>
        <v>DG</v>
      </c>
      <c r="K11" s="552" t="str">
        <f aca="false">+K3</f>
        <v>GF-GC</v>
      </c>
      <c r="L11" s="84"/>
      <c r="M11" s="84" t="n">
        <v>14</v>
      </c>
      <c r="N11" s="634" t="s">
        <v>133</v>
      </c>
      <c r="O11" s="546" t="str">
        <f aca="false">+MID(INDEX(WORLDCUP!$AA$4:$AA$147,MATCH(M11,WORLDCUP!$AH$4:$AH$147,0)),1,3)</f>
        <v>Esp</v>
      </c>
      <c r="P11" s="547" t="str">
        <f aca="false">IF(ISBLANK(INDEX(WORLDCUP!$AC$4:$AC$147,MATCH(M11,WORLDCUP!$AH$4:$AH$147,0))),"",INDEX(WORLDCUP!$AC$4:$AC$147,MATCH(M11,WORLDCUP!$AH$4:$AH$147,0)))</f>
        <v/>
      </c>
      <c r="Q11" s="547" t="str">
        <f aca="false">IF(ISBLANK(INDEX(WORLDCUP!$AD$4:$AD$147,MATCH(M11,WORLDCUP!$AH$4:$AH$147,0))),"",INDEX(WORLDCUP!$AD$4:$AD$147,MATCH(M11,WORLDCUP!$AH$4:$AH$147,0)))</f>
        <v/>
      </c>
      <c r="R11" s="548" t="str">
        <f aca="false">+MID(INDEX(WORLDCUP!$AF$4:$AF$147,MATCH(M11,WORLDCUP!$AH$4:$AH$147,0)),1,3)</f>
        <v>Cab</v>
      </c>
      <c r="S11" s="549"/>
      <c r="T11" s="550" t="str">
        <f aca="false">+T3</f>
        <v>Sel</v>
      </c>
      <c r="U11" s="551" t="str">
        <f aca="false">+U3</f>
        <v>Pts</v>
      </c>
      <c r="V11" s="551" t="str">
        <f aca="false">+V3</f>
        <v>DG</v>
      </c>
      <c r="W11" s="552" t="str">
        <f aca="false">+W3</f>
        <v>GF-GC</v>
      </c>
      <c r="X11" s="84"/>
      <c r="Y11" s="84"/>
      <c r="Z11" s="554"/>
      <c r="AA11" s="598"/>
      <c r="AB11" s="598"/>
      <c r="AC11" s="599"/>
      <c r="AD11" s="84" t="n">
        <v>90</v>
      </c>
      <c r="AE11" s="585" t="str">
        <f aca="false">+MID(INDEX(WORLDCUP!$AF$101:$AF$147,MATCH(AD11,WORLDCUP!$Z$101:$Z$147,0)),1,3)</f>
        <v>W75</v>
      </c>
      <c r="AF11" s="586" t="str">
        <f aca="false">+IF(ISBLANK(INDEX(WORLDCUP!$AD$101:$AD$147,MATCH(AD11,WORLDCUP!$Z$101:$Z$147,0))),"",INDEX(WORLDCUP!$AD$101:$AD$147,MATCH(AD11,WORLDCUP!$Z$101:$Z$147,0)))</f>
        <v/>
      </c>
      <c r="AG11" s="603" t="str">
        <f aca="false">+IF(ISBLANK(INDEX(WORLDCUP!$AE$101:$AE$147,MATCH(AD11,WORLDCUP!$Z$101:$Z$147,0))),"","( "&amp;INDEX(WORLDCUP!$AE$101:$AE$147,MATCH(AD11,WORLDCUP!$Z$101:$Z$147,0))&amp;" )")</f>
        <v/>
      </c>
      <c r="AH11" s="84"/>
      <c r="AI11" s="588"/>
      <c r="AJ11" s="588"/>
      <c r="AK11" s="628"/>
      <c r="AL11" s="470"/>
      <c r="AM11" s="560"/>
      <c r="AN11" s="560"/>
      <c r="AO11" s="560"/>
      <c r="AP11" s="84"/>
      <c r="AQ11" s="589"/>
      <c r="AR11" s="589"/>
      <c r="AS11" s="589"/>
      <c r="AT11" s="84"/>
      <c r="AU11" s="562"/>
      <c r="AV11" s="562"/>
      <c r="AW11" s="562"/>
      <c r="AX11" s="84"/>
      <c r="AY11" s="243"/>
      <c r="AZ11" s="243"/>
      <c r="BA11" s="243"/>
      <c r="BB11" s="243"/>
      <c r="BC11" s="243"/>
      <c r="BD11" s="243"/>
      <c r="BE11" s="243"/>
      <c r="BG11" s="591" t="str">
        <f aca="false">Horarios!Q10</f>
        <v>Bosnia y Herzegovina</v>
      </c>
      <c r="BH11" s="592" t="n">
        <f aca="false">1-SUM(BI11:BO11)</f>
        <v>1</v>
      </c>
      <c r="BI11" s="592" t="n">
        <f aca="false">COUNTIF(ADMIN!$M$130:$M$161,Fixture!BG11)-BJ11-BK11-BL11-BM11-BN11-BO11</f>
        <v>0</v>
      </c>
      <c r="BJ11" s="593" t="n">
        <f aca="false">COUNTIF(ADMIN!$M$182:$M$197,Fixture!BG11)-BK11-BL11-BM11-BN11-BO11</f>
        <v>0</v>
      </c>
      <c r="BK11" s="594" t="n">
        <f aca="false">COUNTIF(ADMIN!$M$210:$M$217,Fixture!BG11)-BL11-BM11-BN11-BO11</f>
        <v>0</v>
      </c>
      <c r="BL11" s="594" t="n">
        <f aca="false">COUNTIF(ADMIN!$M$226:$M$229,BG11)-BM11-BN11-BO11</f>
        <v>0</v>
      </c>
      <c r="BM11" s="592" t="n">
        <f aca="false">COUNTIF(ADMIN!$M$252,Fixture!BG11)</f>
        <v>0</v>
      </c>
      <c r="BN11" s="592" t="n">
        <f aca="false">COUNTIF(ADMIN!$M$251,Fixture!BG11)</f>
        <v>0</v>
      </c>
      <c r="BO11" s="595" t="n">
        <f aca="false">COUNTIF(ADMIN!$M$250,Fixture!BG11)</f>
        <v>0</v>
      </c>
    </row>
    <row r="12" customFormat="false" ht="15" hidden="false" customHeight="false" outlineLevel="0" collapsed="false">
      <c r="A12" s="84" t="n">
        <v>8</v>
      </c>
      <c r="B12" s="635"/>
      <c r="C12" s="573" t="str">
        <f aca="false">+MID(INDEX(WORLDCUP!$AA$4:$AA$147,MATCH(A12,WORLDCUP!$AH$4:$AH$147,0)),1,3)</f>
        <v>Cat</v>
      </c>
      <c r="D12" s="636" t="n">
        <f aca="false">IF(ISBLANK(INDEX(WORLDCUP!$AC$4:$AC$147,MATCH(A12,WORLDCUP!$AH$4:$AH$147,0))),"",INDEX(WORLDCUP!$AC$4:$AC$147,MATCH(A12,WORLDCUP!$AH$4:$AH$147,0)))</f>
        <v>1</v>
      </c>
      <c r="E12" s="636" t="n">
        <f aca="false">IF(ISBLANK(INDEX(WORLDCUP!$AD$4:$AD$147,MATCH(A12,WORLDCUP!$AH$4:$AH$147,0))),"",INDEX(WORLDCUP!$AD$4:$AD$147,MATCH(A12,WORLDCUP!$AH$4:$AH$147,0)))</f>
        <v>1</v>
      </c>
      <c r="F12" s="575" t="str">
        <f aca="false">+MID(INDEX(WORLDCUP!$AF$4:$AF$147,MATCH(A12,WORLDCUP!$AH$4:$AH$147,0)),1,3)</f>
        <v>Sui</v>
      </c>
      <c r="G12" s="576" t="n">
        <v>1</v>
      </c>
      <c r="H12" s="577" t="str">
        <f aca="false">+MID(INDEX(WORLDCUP!$AL$6:$AL$97,MATCH(L12,WORLDCUP!$AI$6:$AI$97,0)),1,3)</f>
        <v>Can</v>
      </c>
      <c r="I12" s="578" t="n">
        <f aca="false">+INDEX(WORLDCUP!$AM$6:$AM$97,MATCH(L12,WORLDCUP!$AI$6:$AI$97,0))</f>
        <v>1</v>
      </c>
      <c r="J12" s="579" t="n">
        <f aca="false">+INDEX(WORLDCUP!$AT$6:$AT$97,MATCH(L12,WORLDCUP!$AI$6:$AI$97,0))</f>
        <v>0</v>
      </c>
      <c r="K12" s="580" t="str">
        <f aca="false">+INDEX(WORLDCUP!$AR$6:$AR$97,MATCH(L12,WORLDCUP!$AI$6:$AI$97,0))&amp;"-"&amp;INDEX(WORLDCUP!$AS$6:$AS$97,MATCH(L12,WORLDCUP!$AI$6:$AI$97,0))</f>
        <v>1-1</v>
      </c>
      <c r="L12" s="84" t="s">
        <v>82</v>
      </c>
      <c r="M12" s="84" t="n">
        <v>13</v>
      </c>
      <c r="N12" s="637"/>
      <c r="O12" s="573" t="str">
        <f aca="false">+MID(INDEX(WORLDCUP!$AA$4:$AA$147,MATCH(M12,WORLDCUP!$AH$4:$AH$147,0)),1,3)</f>
        <v>Ara</v>
      </c>
      <c r="P12" s="574" t="str">
        <f aca="false">IF(ISBLANK(INDEX(WORLDCUP!$AC$4:$AC$147,MATCH(M12,WORLDCUP!$AH$4:$AH$147,0))),"",INDEX(WORLDCUP!$AC$4:$AC$147,MATCH(M12,WORLDCUP!$AH$4:$AH$147,0)))</f>
        <v/>
      </c>
      <c r="Q12" s="574" t="str">
        <f aca="false">IF(ISBLANK(INDEX(WORLDCUP!$AD$4:$AD$147,MATCH(M12,WORLDCUP!$AH$4:$AH$147,0))),"",INDEX(WORLDCUP!$AD$4:$AD$147,MATCH(M12,WORLDCUP!$AH$4:$AH$147,0)))</f>
        <v/>
      </c>
      <c r="R12" s="575" t="str">
        <f aca="false">+MID(INDEX(WORLDCUP!$AF$4:$AF$147,MATCH(M12,WORLDCUP!$AH$4:$AH$147,0)),1,3)</f>
        <v>Uru</v>
      </c>
      <c r="S12" s="576" t="n">
        <v>1</v>
      </c>
      <c r="T12" s="577" t="str">
        <f aca="false">+MID(INDEX(WORLDCUP!$AL$6:$AL$97,MATCH(X12,WORLDCUP!$AI$6:$AI$97,0)),1,3)</f>
        <v>Esp</v>
      </c>
      <c r="U12" s="578" t="n">
        <f aca="false">+INDEX(WORLDCUP!$AM$6:$AM$97,MATCH(X12,WORLDCUP!$AI$6:$AI$97,0))</f>
        <v>0</v>
      </c>
      <c r="V12" s="579" t="n">
        <f aca="false">+INDEX(WORLDCUP!$AT$6:$AT$97,MATCH(X12,WORLDCUP!$AI$6:$AI$97,0))</f>
        <v>0</v>
      </c>
      <c r="W12" s="580" t="str">
        <f aca="false">+INDEX(WORLDCUP!$AR$6:$AR$97,MATCH(X12,WORLDCUP!$AI$6:$AI$97,0))&amp;"-"&amp;INDEX(WORLDCUP!$AS$6:$AS$97,MATCH(X12,WORLDCUP!$AI$6:$AI$97,0))</f>
        <v>0-0</v>
      </c>
      <c r="X12" s="84" t="s">
        <v>109</v>
      </c>
      <c r="Y12" s="84" t="n">
        <v>75</v>
      </c>
      <c r="Z12" s="554" t="s">
        <v>100</v>
      </c>
      <c r="AA12" s="555" t="str">
        <f aca="false">+MID(INDEX(WORLDCUP!$AA$101:$AA$147,MATCH(Y12,WORLDCUP!$Z$101:$Z$147,0)),1,3)</f>
        <v>1F</v>
      </c>
      <c r="AB12" s="601" t="str">
        <f aca="false">+IF(ISBLANK(INDEX(WORLDCUP!$AC$101:$AC$147,MATCH(Y12,WORLDCUP!$Z$101:$Z$147,0))),"",INDEX(WORLDCUP!$AC$101:$AC$147,MATCH(Y12,WORLDCUP!$Z$101:$Z$147,0)))</f>
        <v/>
      </c>
      <c r="AC12" s="638" t="str">
        <f aca="false">+IF(ISBLANK(INDEX(WORLDCUP!$AB$101:$AB$147,MATCH(Y12,WORLDCUP!$Z$101:$Z$147,0))),"","( "&amp;INDEX(WORLDCUP!$AB$101:$AB$147,MATCH(Y12,WORLDCUP!$Z$101:$Z$147,0))&amp;" )")</f>
        <v/>
      </c>
      <c r="AD12" s="84"/>
      <c r="AE12" s="558"/>
      <c r="AF12" s="558"/>
      <c r="AG12" s="558"/>
      <c r="AH12" s="84"/>
      <c r="AI12" s="588"/>
      <c r="AJ12" s="588"/>
      <c r="AK12" s="628"/>
      <c r="AL12" s="470"/>
      <c r="AM12" s="560"/>
      <c r="AN12" s="560"/>
      <c r="AO12" s="560"/>
      <c r="AP12" s="84"/>
      <c r="AQ12" s="589"/>
      <c r="AR12" s="589"/>
      <c r="AS12" s="589"/>
      <c r="AT12" s="84"/>
      <c r="AU12" s="562"/>
      <c r="AV12" s="562"/>
      <c r="AW12" s="562"/>
      <c r="AX12" s="84"/>
      <c r="AY12" s="243"/>
      <c r="AZ12" s="243"/>
      <c r="BA12" s="243"/>
      <c r="BB12" s="243"/>
      <c r="BC12" s="243"/>
      <c r="BD12" s="243"/>
      <c r="BE12" s="243"/>
      <c r="BG12" s="591" t="str">
        <f aca="false">Horarios!Q11</f>
        <v>Brasil</v>
      </c>
      <c r="BH12" s="592" t="n">
        <f aca="false">1-SUM(BI12:BO12)</f>
        <v>1</v>
      </c>
      <c r="BI12" s="592" t="n">
        <f aca="false">COUNTIF(ADMIN!$M$130:$M$161,Fixture!BG12)-BJ12-BK12-BL12-BM12-BN12-BO12</f>
        <v>0</v>
      </c>
      <c r="BJ12" s="593" t="n">
        <f aca="false">COUNTIF(ADMIN!$M$182:$M$197,Fixture!BG12)-BK12-BL12-BM12-BN12-BO12</f>
        <v>0</v>
      </c>
      <c r="BK12" s="594" t="n">
        <f aca="false">COUNTIF(ADMIN!$M$210:$M$217,Fixture!BG12)-BL12-BM12-BN12-BO12</f>
        <v>0</v>
      </c>
      <c r="BL12" s="594" t="n">
        <f aca="false">COUNTIF(ADMIN!$M$226:$M$229,BG12)-BM12-BN12-BO12</f>
        <v>0</v>
      </c>
      <c r="BM12" s="592" t="n">
        <f aca="false">COUNTIF(ADMIN!$M$252,Fixture!BG12)</f>
        <v>0</v>
      </c>
      <c r="BN12" s="592" t="n">
        <f aca="false">COUNTIF(ADMIN!$M$251,Fixture!BG12)</f>
        <v>0</v>
      </c>
      <c r="BO12" s="595" t="n">
        <f aca="false">COUNTIF(ADMIN!$M$250,Fixture!BG12)</f>
        <v>0</v>
      </c>
    </row>
    <row r="13" customFormat="false" ht="15" hidden="false" customHeight="false" outlineLevel="0" collapsed="false">
      <c r="A13" s="84" t="n">
        <v>26</v>
      </c>
      <c r="B13" s="635"/>
      <c r="C13" s="573" t="str">
        <f aca="false">+MID(INDEX(WORLDCUP!$AA$4:$AA$147,MATCH(A13,WORLDCUP!$AH$4:$AH$147,0)),1,3)</f>
        <v>Sui</v>
      </c>
      <c r="D13" s="636" t="str">
        <f aca="false">IF(ISBLANK(INDEX(WORLDCUP!$AC$4:$AC$147,MATCH(A13,WORLDCUP!$AH$4:$AH$147,0))),"",INDEX(WORLDCUP!$AC$4:$AC$147,MATCH(A13,WORLDCUP!$AH$4:$AH$147,0)))</f>
        <v/>
      </c>
      <c r="E13" s="636" t="str">
        <f aca="false">IF(ISBLANK(INDEX(WORLDCUP!$AD$4:$AD$147,MATCH(A13,WORLDCUP!$AH$4:$AH$147,0))),"",INDEX(WORLDCUP!$AD$4:$AD$147,MATCH(A13,WORLDCUP!$AH$4:$AH$147,0)))</f>
        <v/>
      </c>
      <c r="F13" s="575" t="str">
        <f aca="false">+MID(INDEX(WORLDCUP!$AF$4:$AF$147,MATCH(A13,WORLDCUP!$AH$4:$AH$147,0)),1,3)</f>
        <v>Bos</v>
      </c>
      <c r="G13" s="596" t="n">
        <v>2</v>
      </c>
      <c r="H13" s="597" t="str">
        <f aca="false">+MID(INDEX(WORLDCUP!$AL$6:$AL$97,MATCH(L13,WORLDCUP!$AI$6:$AI$97,0)),1,3)</f>
        <v>Bos</v>
      </c>
      <c r="I13" s="123" t="n">
        <f aca="false">+INDEX(WORLDCUP!$AM$6:$AM$97,MATCH(L13,WORLDCUP!$AI$6:$AI$97,0))</f>
        <v>1</v>
      </c>
      <c r="J13" s="124" t="n">
        <f aca="false">+INDEX(WORLDCUP!$AT$6:$AT$97,MATCH(L13,WORLDCUP!$AI$6:$AI$97,0))</f>
        <v>0</v>
      </c>
      <c r="K13" s="230" t="str">
        <f aca="false">+INDEX(WORLDCUP!$AR$6:$AR$97,MATCH(L13,WORLDCUP!$AI$6:$AI$97,0))&amp;"-"&amp;INDEX(WORLDCUP!$AS$6:$AS$97,MATCH(L13,WORLDCUP!$AI$6:$AI$97,0))</f>
        <v>1-1</v>
      </c>
      <c r="L13" s="84" t="s">
        <v>83</v>
      </c>
      <c r="M13" s="84" t="n">
        <v>38</v>
      </c>
      <c r="N13" s="637"/>
      <c r="O13" s="573" t="str">
        <f aca="false">+MID(INDEX(WORLDCUP!$AA$4:$AA$147,MATCH(M13,WORLDCUP!$AH$4:$AH$147,0)),1,3)</f>
        <v>Esp</v>
      </c>
      <c r="P13" s="574" t="str">
        <f aca="false">IF(ISBLANK(INDEX(WORLDCUP!$AC$4:$AC$147,MATCH(M13,WORLDCUP!$AH$4:$AH$147,0))),"",INDEX(WORLDCUP!$AC$4:$AC$147,MATCH(M13,WORLDCUP!$AH$4:$AH$147,0)))</f>
        <v/>
      </c>
      <c r="Q13" s="574" t="str">
        <f aca="false">IF(ISBLANK(INDEX(WORLDCUP!$AD$4:$AD$147,MATCH(M13,WORLDCUP!$AH$4:$AH$147,0))),"",INDEX(WORLDCUP!$AD$4:$AD$147,MATCH(M13,WORLDCUP!$AH$4:$AH$147,0)))</f>
        <v/>
      </c>
      <c r="R13" s="575" t="str">
        <f aca="false">+MID(INDEX(WORLDCUP!$AF$4:$AF$147,MATCH(M13,WORLDCUP!$AH$4:$AH$147,0)),1,3)</f>
        <v>Ara</v>
      </c>
      <c r="S13" s="596" t="n">
        <v>2</v>
      </c>
      <c r="T13" s="597" t="str">
        <f aca="false">+MID(INDEX(WORLDCUP!$AL$6:$AL$97,MATCH(X13,WORLDCUP!$AI$6:$AI$97,0)),1,3)</f>
        <v>Cab</v>
      </c>
      <c r="U13" s="123" t="n">
        <f aca="false">+INDEX(WORLDCUP!$AM$6:$AM$97,MATCH(X13,WORLDCUP!$AI$6:$AI$97,0))</f>
        <v>0</v>
      </c>
      <c r="V13" s="124" t="n">
        <f aca="false">+INDEX(WORLDCUP!$AT$6:$AT$97,MATCH(X13,WORLDCUP!$AI$6:$AI$97,0))</f>
        <v>0</v>
      </c>
      <c r="W13" s="230" t="str">
        <f aca="false">+INDEX(WORLDCUP!$AR$6:$AR$97,MATCH(X13,WORLDCUP!$AI$6:$AI$97,0))&amp;"-"&amp;INDEX(WORLDCUP!$AS$6:$AS$97,MATCH(X13,WORLDCUP!$AI$6:$AI$97,0))</f>
        <v>0-0</v>
      </c>
      <c r="X13" s="84" t="s">
        <v>110</v>
      </c>
      <c r="Y13" s="84" t="n">
        <v>75</v>
      </c>
      <c r="Z13" s="554" t="s">
        <v>88</v>
      </c>
      <c r="AA13" s="609" t="str">
        <f aca="false">+MID(INDEX(WORLDCUP!$AF$101:$AF$147,MATCH(Y13,WORLDCUP!$Z$101:$Z$147,0)),1,3)</f>
        <v>2C</v>
      </c>
      <c r="AB13" s="610" t="str">
        <f aca="false">+IF(ISBLANK(INDEX(WORLDCUP!$AD$101:$AD$147,MATCH(Y13,WORLDCUP!$Z$101:$Z$147,0))),"",INDEX(WORLDCUP!$AD$101:$AD$147,MATCH(Y13,WORLDCUP!$Z$101:$Z$147,0)))</f>
        <v/>
      </c>
      <c r="AC13" s="639" t="str">
        <f aca="false">+IF(ISBLANK(INDEX(WORLDCUP!$AE$101:$AE$147,MATCH(Y13,WORLDCUP!$Z$101:$Z$147,0))),"","( "&amp;INDEX(WORLDCUP!$AE$101:$AE$147,MATCH(Y13,WORLDCUP!$Z$101:$Z$147,0))&amp;" )")</f>
        <v/>
      </c>
      <c r="AD13" s="84"/>
      <c r="AE13" s="558"/>
      <c r="AF13" s="558"/>
      <c r="AG13" s="558"/>
      <c r="AH13" s="84"/>
      <c r="AI13" s="588"/>
      <c r="AJ13" s="588"/>
      <c r="AK13" s="628"/>
      <c r="AL13" s="629" t="n">
        <v>101</v>
      </c>
      <c r="AM13" s="640" t="str">
        <f aca="false">+MID(INDEX(WORLDCUP!$AA$101:$AA$147,MATCH(AL13,WORLDCUP!$Z$101:$Z$147,0)),1,3)</f>
        <v>W97</v>
      </c>
      <c r="AN13" s="641" t="str">
        <f aca="false">+IF(ISBLANK(INDEX(WORLDCUP!$AC$101:$AC$147,MATCH(AL13,WORLDCUP!$Z$101:$Z$147,0))),"",INDEX(WORLDCUP!$AC$101:$AC$147,MATCH(AL13,WORLDCUP!$Z$101:$Z$147,0)))</f>
        <v/>
      </c>
      <c r="AO13" s="642" t="str">
        <f aca="false">+IF(ISBLANK(INDEX(WORLDCUP!$AB$101:$AB$147,MATCH(AL13,WORLDCUP!$Z$101:$Z$147,0))),"","( "&amp;INDEX(WORLDCUP!$AB$101:$AB$147,MATCH(AL13,WORLDCUP!$Z$101:$Z$147,0))&amp;" )")</f>
        <v/>
      </c>
      <c r="AP13" s="84"/>
      <c r="AQ13" s="589"/>
      <c r="AR13" s="589"/>
      <c r="AS13" s="589"/>
      <c r="AT13" s="84"/>
      <c r="AU13" s="562"/>
      <c r="AV13" s="562"/>
      <c r="AW13" s="562"/>
      <c r="AX13" s="84"/>
      <c r="AY13" s="243"/>
      <c r="AZ13" s="243"/>
      <c r="BA13" s="243"/>
      <c r="BB13" s="243"/>
      <c r="BC13" s="243"/>
      <c r="BD13" s="243"/>
      <c r="BE13" s="243"/>
      <c r="BG13" s="591" t="str">
        <f aca="false">Horarios!Q12</f>
        <v>Cabo Verde</v>
      </c>
      <c r="BH13" s="592" t="n">
        <f aca="false">1-SUM(BI13:BO13)</f>
        <v>1</v>
      </c>
      <c r="BI13" s="592" t="n">
        <f aca="false">COUNTIF(ADMIN!$M$130:$M$161,Fixture!BG13)-BJ13-BK13-BL13-BM13-BN13-BO13</f>
        <v>0</v>
      </c>
      <c r="BJ13" s="593" t="n">
        <f aca="false">COUNTIF(ADMIN!$M$182:$M$197,Fixture!BG13)-BK13-BL13-BM13-BN13-BO13</f>
        <v>0</v>
      </c>
      <c r="BK13" s="594" t="n">
        <f aca="false">COUNTIF(ADMIN!$M$210:$M$217,Fixture!BG13)-BL13-BM13-BN13-BO13</f>
        <v>0</v>
      </c>
      <c r="BL13" s="594" t="n">
        <f aca="false">COUNTIF(ADMIN!$M$226:$M$229,BG13)-BM13-BN13-BO13</f>
        <v>0</v>
      </c>
      <c r="BM13" s="592" t="n">
        <f aca="false">COUNTIF(ADMIN!$M$252,Fixture!BG13)</f>
        <v>0</v>
      </c>
      <c r="BN13" s="592" t="n">
        <f aca="false">COUNTIF(ADMIN!$M$251,Fixture!BG13)</f>
        <v>0</v>
      </c>
      <c r="BO13" s="595" t="n">
        <f aca="false">COUNTIF(ADMIN!$M$250,Fixture!BG13)</f>
        <v>0</v>
      </c>
    </row>
    <row r="14" customFormat="false" ht="15" hidden="false" customHeight="false" outlineLevel="0" collapsed="false">
      <c r="A14" s="84" t="n">
        <v>27</v>
      </c>
      <c r="B14" s="635"/>
      <c r="C14" s="573" t="str">
        <f aca="false">+MID(INDEX(WORLDCUP!$AA$4:$AA$147,MATCH(A14,WORLDCUP!$AH$4:$AH$147,0)),1,3)</f>
        <v>Can</v>
      </c>
      <c r="D14" s="574" t="str">
        <f aca="false">IF(ISBLANK(INDEX(WORLDCUP!$AC$4:$AC$147,MATCH(A14,WORLDCUP!$AH$4:$AH$147,0))),"",INDEX(WORLDCUP!$AC$4:$AC$147,MATCH(A14,WORLDCUP!$AH$4:$AH$147,0)))</f>
        <v/>
      </c>
      <c r="E14" s="574" t="str">
        <f aca="false">IF(ISBLANK(INDEX(WORLDCUP!$AD$4:$AD$147,MATCH(A14,WORLDCUP!$AH$4:$AH$147,0))),"",INDEX(WORLDCUP!$AD$4:$AD$147,MATCH(A14,WORLDCUP!$AH$4:$AH$147,0)))</f>
        <v/>
      </c>
      <c r="F14" s="575" t="str">
        <f aca="false">+MID(INDEX(WORLDCUP!$AF$4:$AF$147,MATCH(A14,WORLDCUP!$AH$4:$AH$147,0)),1,3)</f>
        <v>Cat</v>
      </c>
      <c r="G14" s="596" t="n">
        <v>3</v>
      </c>
      <c r="H14" s="597" t="str">
        <f aca="false">+MID(INDEX(WORLDCUP!$AL$6:$AL$97,MATCH(L14,WORLDCUP!$AI$6:$AI$97,0)),1,3)</f>
        <v>Cat</v>
      </c>
      <c r="I14" s="123" t="n">
        <f aca="false">+INDEX(WORLDCUP!$AM$6:$AM$97,MATCH(L14,WORLDCUP!$AI$6:$AI$97,0))</f>
        <v>1</v>
      </c>
      <c r="J14" s="124" t="n">
        <f aca="false">+INDEX(WORLDCUP!$AT$6:$AT$97,MATCH(L14,WORLDCUP!$AI$6:$AI$97,0))</f>
        <v>0</v>
      </c>
      <c r="K14" s="230" t="str">
        <f aca="false">+INDEX(WORLDCUP!$AR$6:$AR$97,MATCH(L14,WORLDCUP!$AI$6:$AI$97,0))&amp;"-"&amp;INDEX(WORLDCUP!$AS$6:$AS$97,MATCH(L14,WORLDCUP!$AI$6:$AI$97,0))</f>
        <v>1-1</v>
      </c>
      <c r="L14" s="84" t="s">
        <v>85</v>
      </c>
      <c r="M14" s="84" t="n">
        <v>37</v>
      </c>
      <c r="N14" s="637"/>
      <c r="O14" s="573" t="str">
        <f aca="false">+MID(INDEX(WORLDCUP!$AA$4:$AA$147,MATCH(M14,WORLDCUP!$AH$4:$AH$147,0)),1,3)</f>
        <v>Uru</v>
      </c>
      <c r="P14" s="574" t="str">
        <f aca="false">IF(ISBLANK(INDEX(WORLDCUP!$AC$4:$AC$147,MATCH(M14,WORLDCUP!$AH$4:$AH$147,0))),"",INDEX(WORLDCUP!$AC$4:$AC$147,MATCH(M14,WORLDCUP!$AH$4:$AH$147,0)))</f>
        <v/>
      </c>
      <c r="Q14" s="574" t="str">
        <f aca="false">IF(ISBLANK(INDEX(WORLDCUP!$AD$4:$AD$147,MATCH(M14,WORLDCUP!$AH$4:$AH$147,0))),"",INDEX(WORLDCUP!$AD$4:$AD$147,MATCH(M14,WORLDCUP!$AH$4:$AH$147,0)))</f>
        <v/>
      </c>
      <c r="R14" s="575" t="str">
        <f aca="false">+MID(INDEX(WORLDCUP!$AF$4:$AF$147,MATCH(M14,WORLDCUP!$AH$4:$AH$147,0)),1,3)</f>
        <v>Cab</v>
      </c>
      <c r="S14" s="596" t="n">
        <v>3</v>
      </c>
      <c r="T14" s="597" t="str">
        <f aca="false">+MID(INDEX(WORLDCUP!$AL$6:$AL$97,MATCH(X14,WORLDCUP!$AI$6:$AI$97,0)),1,3)</f>
        <v>Ara</v>
      </c>
      <c r="U14" s="123" t="n">
        <f aca="false">+INDEX(WORLDCUP!$AM$6:$AM$97,MATCH(X14,WORLDCUP!$AI$6:$AI$97,0))</f>
        <v>0</v>
      </c>
      <c r="V14" s="124" t="n">
        <f aca="false">+INDEX(WORLDCUP!$AT$6:$AT$97,MATCH(X14,WORLDCUP!$AI$6:$AI$97,0))</f>
        <v>0</v>
      </c>
      <c r="W14" s="230" t="str">
        <f aca="false">+INDEX(WORLDCUP!$AR$6:$AR$97,MATCH(X14,WORLDCUP!$AI$6:$AI$97,0))&amp;"-"&amp;INDEX(WORLDCUP!$AS$6:$AS$97,MATCH(X14,WORLDCUP!$AI$6:$AI$97,0))</f>
        <v>0-0</v>
      </c>
      <c r="X14" s="84" t="s">
        <v>112</v>
      </c>
      <c r="Y14" s="84"/>
      <c r="Z14" s="554"/>
      <c r="AA14" s="623"/>
      <c r="AB14" s="623"/>
      <c r="AC14" s="623"/>
      <c r="AD14" s="84"/>
      <c r="AE14" s="558"/>
      <c r="AF14" s="558"/>
      <c r="AG14" s="558"/>
      <c r="AH14" s="84"/>
      <c r="AI14" s="588"/>
      <c r="AJ14" s="588"/>
      <c r="AK14" s="628"/>
      <c r="AL14" s="84" t="n">
        <v>101</v>
      </c>
      <c r="AM14" s="640" t="str">
        <f aca="false">+MID(INDEX(WORLDCUP!$AF$101:$AF$147,MATCH(AL14,WORLDCUP!$Z$101:$Z$147,0)),1,3)</f>
        <v>W98</v>
      </c>
      <c r="AN14" s="641" t="str">
        <f aca="false">+IF(ISBLANK(INDEX(WORLDCUP!$AD$101:$AD$147,MATCH(AL14,WORLDCUP!$Z$101:$Z$147,0))),"",INDEX(WORLDCUP!$AD$101:$AD$147,MATCH(AL14,WORLDCUP!$Z$101:$Z$147,0)))</f>
        <v/>
      </c>
      <c r="AO14" s="643" t="str">
        <f aca="false">+IF(ISBLANK(INDEX(WORLDCUP!$AE$101:$AE$147,MATCH(AL14,WORLDCUP!$Z$101:$Z$147,0))),"","( "&amp;INDEX(WORLDCUP!$AE$101:$AE$147,MATCH(AL14,WORLDCUP!$Z$101:$Z$147,0))&amp;" )")</f>
        <v/>
      </c>
      <c r="AP14" s="84"/>
      <c r="AQ14" s="589"/>
      <c r="AR14" s="589"/>
      <c r="AS14" s="589"/>
      <c r="AT14" s="84"/>
      <c r="AU14" s="562"/>
      <c r="AV14" s="562"/>
      <c r="AW14" s="562"/>
      <c r="AX14" s="84"/>
      <c r="AY14" s="243"/>
      <c r="AZ14" s="243"/>
      <c r="BA14" s="243"/>
      <c r="BB14" s="243"/>
      <c r="BC14" s="243"/>
      <c r="BD14" s="243"/>
      <c r="BE14" s="243"/>
      <c r="BG14" s="591" t="str">
        <f aca="false">Horarios!Q13</f>
        <v>Canadá</v>
      </c>
      <c r="BH14" s="592" t="n">
        <f aca="false">1-SUM(BI14:BO14)</f>
        <v>1</v>
      </c>
      <c r="BI14" s="592" t="n">
        <f aca="false">COUNTIF(ADMIN!$M$130:$M$161,Fixture!BG14)-BJ14-BK14-BL14-BM14-BN14-BO14</f>
        <v>0</v>
      </c>
      <c r="BJ14" s="593" t="n">
        <f aca="false">COUNTIF(ADMIN!$M$182:$M$197,Fixture!BG14)-BK14-BL14-BM14-BN14-BO14</f>
        <v>0</v>
      </c>
      <c r="BK14" s="594" t="n">
        <f aca="false">COUNTIF(ADMIN!$M$210:$M$217,Fixture!BG14)-BL14-BM14-BN14-BO14</f>
        <v>0</v>
      </c>
      <c r="BL14" s="594" t="n">
        <f aca="false">COUNTIF(ADMIN!$M$226:$M$229,BG14)-BM14-BN14-BO14</f>
        <v>0</v>
      </c>
      <c r="BM14" s="592" t="n">
        <f aca="false">COUNTIF(ADMIN!$M$252,Fixture!BG14)</f>
        <v>0</v>
      </c>
      <c r="BN14" s="592" t="n">
        <f aca="false">COUNTIF(ADMIN!$M$251,Fixture!BG14)</f>
        <v>0</v>
      </c>
      <c r="BO14" s="595" t="n">
        <f aca="false">COUNTIF(ADMIN!$M$250,Fixture!BG14)</f>
        <v>0</v>
      </c>
    </row>
    <row r="15" customFormat="false" ht="15" hidden="false" customHeight="false" outlineLevel="0" collapsed="false">
      <c r="A15" s="84" t="n">
        <v>51</v>
      </c>
      <c r="B15" s="635"/>
      <c r="C15" s="573" t="str">
        <f aca="false">+MID(INDEX(WORLDCUP!$AA$4:$AA$147,MATCH(A15,WORLDCUP!$AH$4:$AH$147,0)),1,3)</f>
        <v>Sui</v>
      </c>
      <c r="D15" s="574" t="str">
        <f aca="false">IF(ISBLANK(INDEX(WORLDCUP!$AC$4:$AC$147,MATCH(A15,WORLDCUP!$AH$4:$AH$147,0))),"",INDEX(WORLDCUP!$AC$4:$AC$147,MATCH(A15,WORLDCUP!$AH$4:$AH$147,0)))</f>
        <v/>
      </c>
      <c r="E15" s="574" t="str">
        <f aca="false">IF(ISBLANK(INDEX(WORLDCUP!$AD$4:$AD$147,MATCH(A15,WORLDCUP!$AH$4:$AH$147,0))),"",INDEX(WORLDCUP!$AD$4:$AD$147,MATCH(A15,WORLDCUP!$AH$4:$AH$147,0)))</f>
        <v/>
      </c>
      <c r="F15" s="575" t="str">
        <f aca="false">+MID(INDEX(WORLDCUP!$AF$4:$AF$147,MATCH(A15,WORLDCUP!$AH$4:$AH$147,0)),1,3)</f>
        <v>Can</v>
      </c>
      <c r="G15" s="596" t="n">
        <v>4</v>
      </c>
      <c r="H15" s="605" t="str">
        <f aca="false">+MID(INDEX(WORLDCUP!$AL$6:$AL$97,MATCH(L15,WORLDCUP!$AI$6:$AI$97,0)),1,3)</f>
        <v>Sui</v>
      </c>
      <c r="I15" s="606" t="n">
        <f aca="false">+INDEX(WORLDCUP!$AM$6:$AM$97,MATCH(L15,WORLDCUP!$AI$6:$AI$97,0))</f>
        <v>1</v>
      </c>
      <c r="J15" s="607" t="n">
        <f aca="false">+INDEX(WORLDCUP!$AT$6:$AT$97,MATCH(L15,WORLDCUP!$AI$6:$AI$97,0))</f>
        <v>0</v>
      </c>
      <c r="K15" s="608" t="str">
        <f aca="false">+INDEX(WORLDCUP!$AR$6:$AR$97,MATCH(L15,WORLDCUP!$AI$6:$AI$97,0))&amp;"-"&amp;INDEX(WORLDCUP!$AS$6:$AS$97,MATCH(L15,WORLDCUP!$AI$6:$AI$97,0))</f>
        <v>1-1</v>
      </c>
      <c r="L15" s="84" t="s">
        <v>86</v>
      </c>
      <c r="M15" s="84" t="n">
        <v>65</v>
      </c>
      <c r="N15" s="637"/>
      <c r="O15" s="573" t="str">
        <f aca="false">+MID(INDEX(WORLDCUP!$AA$4:$AA$147,MATCH(M15,WORLDCUP!$AH$4:$AH$147,0)),1,3)</f>
        <v>Cab</v>
      </c>
      <c r="P15" s="574" t="str">
        <f aca="false">IF(ISBLANK(INDEX(WORLDCUP!$AC$4:$AC$147,MATCH(M15,WORLDCUP!$AH$4:$AH$147,0))),"",INDEX(WORLDCUP!$AC$4:$AC$147,MATCH(M15,WORLDCUP!$AH$4:$AH$147,0)))</f>
        <v/>
      </c>
      <c r="Q15" s="574" t="str">
        <f aca="false">IF(ISBLANK(INDEX(WORLDCUP!$AD$4:$AD$147,MATCH(M15,WORLDCUP!$AH$4:$AH$147,0))),"",INDEX(WORLDCUP!$AD$4:$AD$147,MATCH(M15,WORLDCUP!$AH$4:$AH$147,0)))</f>
        <v/>
      </c>
      <c r="R15" s="575" t="str">
        <f aca="false">+MID(INDEX(WORLDCUP!$AF$4:$AF$147,MATCH(M15,WORLDCUP!$AH$4:$AH$147,0)),1,3)</f>
        <v>Ara</v>
      </c>
      <c r="S15" s="596" t="n">
        <v>4</v>
      </c>
      <c r="T15" s="605" t="str">
        <f aca="false">+MID(INDEX(WORLDCUP!$AL$6:$AL$97,MATCH(X15,WORLDCUP!$AI$6:$AI$97,0)),1,3)</f>
        <v>Uru</v>
      </c>
      <c r="U15" s="606" t="n">
        <f aca="false">+INDEX(WORLDCUP!$AM$6:$AM$97,MATCH(X15,WORLDCUP!$AI$6:$AI$97,0))</f>
        <v>0</v>
      </c>
      <c r="V15" s="607" t="n">
        <f aca="false">+INDEX(WORLDCUP!$AT$6:$AT$97,MATCH(X15,WORLDCUP!$AI$6:$AI$97,0))</f>
        <v>0</v>
      </c>
      <c r="W15" s="608" t="str">
        <f aca="false">+INDEX(WORLDCUP!$AR$6:$AR$97,MATCH(X15,WORLDCUP!$AI$6:$AI$97,0))&amp;"-"&amp;INDEX(WORLDCUP!$AS$6:$AS$97,MATCH(X15,WORLDCUP!$AI$6:$AI$97,0))</f>
        <v>0-0</v>
      </c>
      <c r="X15" s="84" t="s">
        <v>113</v>
      </c>
      <c r="Y15" s="84" t="n">
        <v>83</v>
      </c>
      <c r="Z15" s="554" t="s">
        <v>124</v>
      </c>
      <c r="AA15" s="555" t="str">
        <f aca="false">+MID(INDEX(WORLDCUP!$AA$101:$AA$147,MATCH(Y15,WORLDCUP!$Z$101:$Z$147,0)),1,3)</f>
        <v>2K</v>
      </c>
      <c r="AB15" s="556" t="str">
        <f aca="false">+IF(ISBLANK(INDEX(WORLDCUP!$AC$101:$AC$147,MATCH(Y15,WORLDCUP!$Z$101:$Z$147,0))),"",INDEX(WORLDCUP!$AC$101:$AC$147,MATCH(Y15,WORLDCUP!$Z$101:$Z$147,0)))</f>
        <v/>
      </c>
      <c r="AC15" s="627" t="str">
        <f aca="false">+IF(ISBLANK(INDEX(WORLDCUP!$AB$101:$AB$147,MATCH(Y15,WORLDCUP!$Z$101:$Z$147,0))),"","( "&amp;INDEX(WORLDCUP!$AB$101:$AB$147,MATCH(Y15,WORLDCUP!$Z$101:$Z$147,0))&amp;" )")</f>
        <v/>
      </c>
      <c r="AD15" s="49"/>
      <c r="AE15" s="558"/>
      <c r="AF15" s="558"/>
      <c r="AG15" s="558"/>
      <c r="AH15" s="84"/>
      <c r="AI15" s="588"/>
      <c r="AJ15" s="588"/>
      <c r="AK15" s="628"/>
      <c r="AL15" s="470"/>
      <c r="AM15" s="560"/>
      <c r="AN15" s="560"/>
      <c r="AO15" s="644"/>
      <c r="AP15" s="470"/>
      <c r="AQ15" s="589"/>
      <c r="AR15" s="589"/>
      <c r="AS15" s="589"/>
      <c r="AT15" s="84"/>
      <c r="AU15" s="562"/>
      <c r="AV15" s="562"/>
      <c r="AW15" s="562"/>
      <c r="AX15" s="84"/>
      <c r="AY15" s="243"/>
      <c r="AZ15" s="243"/>
      <c r="BA15" s="243"/>
      <c r="BB15" s="243"/>
      <c r="BC15" s="243"/>
      <c r="BD15" s="243"/>
      <c r="BE15" s="243"/>
      <c r="BG15" s="591" t="str">
        <f aca="false">Horarios!Q14</f>
        <v>Catar</v>
      </c>
      <c r="BH15" s="592" t="n">
        <f aca="false">1-SUM(BI15:BO15)</f>
        <v>1</v>
      </c>
      <c r="BI15" s="592" t="n">
        <f aca="false">COUNTIF(ADMIN!$M$130:$M$161,Fixture!BG15)-BJ15-BK15-BL15-BM15-BN15-BO15</f>
        <v>0</v>
      </c>
      <c r="BJ15" s="593" t="n">
        <f aca="false">COUNTIF(ADMIN!$M$182:$M$197,Fixture!BG15)-BK15-BL15-BM15-BN15-BO15</f>
        <v>0</v>
      </c>
      <c r="BK15" s="594" t="n">
        <f aca="false">COUNTIF(ADMIN!$M$210:$M$217,Fixture!BG15)-BL15-BM15-BN15-BO15</f>
        <v>0</v>
      </c>
      <c r="BL15" s="594" t="n">
        <f aca="false">COUNTIF(ADMIN!$M$226:$M$229,BG15)-BM15-BN15-BO15</f>
        <v>0</v>
      </c>
      <c r="BM15" s="592" t="n">
        <f aca="false">COUNTIF(ADMIN!$M$252,Fixture!BG15)</f>
        <v>0</v>
      </c>
      <c r="BN15" s="592" t="n">
        <f aca="false">COUNTIF(ADMIN!$M$251,Fixture!BG15)</f>
        <v>0</v>
      </c>
      <c r="BO15" s="595" t="n">
        <f aca="false">COUNTIF(ADMIN!$M$250,Fixture!BG15)</f>
        <v>0</v>
      </c>
    </row>
    <row r="16" customFormat="false" ht="15" hidden="false" customHeight="false" outlineLevel="0" collapsed="false">
      <c r="A16" s="84" t="n">
        <v>52</v>
      </c>
      <c r="B16" s="645"/>
      <c r="C16" s="616" t="str">
        <f aca="false">+MID(INDEX(WORLDCUP!$AA$4:$AA$147,MATCH(A16,WORLDCUP!$AH$4:$AH$147,0)),1,3)</f>
        <v>Bos</v>
      </c>
      <c r="D16" s="617" t="str">
        <f aca="false">IF(ISBLANK(INDEX(WORLDCUP!$AC$4:$AC$147,MATCH(A16,WORLDCUP!$AH$4:$AH$147,0))),"",INDEX(WORLDCUP!$AC$4:$AC$147,MATCH(A16,WORLDCUP!$AH$4:$AH$147,0)))</f>
        <v/>
      </c>
      <c r="E16" s="617" t="str">
        <f aca="false">IF(ISBLANK(INDEX(WORLDCUP!$AD$4:$AD$147,MATCH(A16,WORLDCUP!$AH$4:$AH$147,0))),"",INDEX(WORLDCUP!$AD$4:$AD$147,MATCH(A16,WORLDCUP!$AH$4:$AH$147,0)))</f>
        <v/>
      </c>
      <c r="F16" s="618" t="str">
        <f aca="false">+MID(INDEX(WORLDCUP!$AF$4:$AF$147,MATCH(A16,WORLDCUP!$AH$4:$AH$147,0)),1,3)</f>
        <v>Cat</v>
      </c>
      <c r="G16" s="619"/>
      <c r="H16" s="619"/>
      <c r="I16" s="620"/>
      <c r="J16" s="620"/>
      <c r="K16" s="621"/>
      <c r="L16" s="84"/>
      <c r="M16" s="84" t="n">
        <v>66</v>
      </c>
      <c r="N16" s="646"/>
      <c r="O16" s="616" t="str">
        <f aca="false">+MID(INDEX(WORLDCUP!$AA$4:$AA$147,MATCH(M16,WORLDCUP!$AH$4:$AH$147,0)),1,3)</f>
        <v>Uru</v>
      </c>
      <c r="P16" s="617" t="str">
        <f aca="false">IF(ISBLANK(INDEX(WORLDCUP!$AC$4:$AC$147,MATCH(M16,WORLDCUP!$AH$4:$AH$147,0))),"",INDEX(WORLDCUP!$AC$4:$AC$147,MATCH(M16,WORLDCUP!$AH$4:$AH$147,0)))</f>
        <v/>
      </c>
      <c r="Q16" s="617" t="str">
        <f aca="false">IF(ISBLANK(INDEX(WORLDCUP!$AD$4:$AD$147,MATCH(M16,WORLDCUP!$AH$4:$AH$147,0))),"",INDEX(WORLDCUP!$AD$4:$AD$147,MATCH(M16,WORLDCUP!$AH$4:$AH$147,0)))</f>
        <v/>
      </c>
      <c r="R16" s="618" t="str">
        <f aca="false">+MID(INDEX(WORLDCUP!$AF$4:$AF$147,MATCH(M16,WORLDCUP!$AH$4:$AH$147,0)),1,3)</f>
        <v>Esp</v>
      </c>
      <c r="S16" s="619"/>
      <c r="T16" s="619"/>
      <c r="U16" s="620"/>
      <c r="V16" s="620"/>
      <c r="W16" s="621"/>
      <c r="X16" s="84"/>
      <c r="Y16" s="84" t="n">
        <v>83</v>
      </c>
      <c r="Z16" s="554" t="s">
        <v>128</v>
      </c>
      <c r="AA16" s="555" t="str">
        <f aca="false">+MID(INDEX(WORLDCUP!$AF$101:$AF$147,MATCH(Y16,WORLDCUP!$Z$101:$Z$147,0)),1,3)</f>
        <v>2L</v>
      </c>
      <c r="AB16" s="582" t="str">
        <f aca="false">+IF(ISBLANK(INDEX(WORLDCUP!$AD$101:$AD$147,MATCH(Y16,WORLDCUP!$Z$101:$Z$147,0))),"",INDEX(WORLDCUP!$AD$101:$AD$147,MATCH(Y16,WORLDCUP!$Z$101:$Z$147,0)))</f>
        <v/>
      </c>
      <c r="AC16" s="583" t="str">
        <f aca="false">+IF(ISBLANK(INDEX(WORLDCUP!$AE$101:$AE$147,MATCH(Y16,WORLDCUP!$Z$101:$Z$147,0))),"","( "&amp;INDEX(WORLDCUP!$AE$101:$AE$147,MATCH(Y16,WORLDCUP!$Z$101:$Z$147,0))&amp;" )")</f>
        <v/>
      </c>
      <c r="AD16" s="584" t="n">
        <v>93</v>
      </c>
      <c r="AE16" s="585" t="str">
        <f aca="false">+MID(INDEX(WORLDCUP!$AA$101:$AA$147,MATCH(AD16,WORLDCUP!$Z$101:$Z$147,0)),1,3)</f>
        <v>W83</v>
      </c>
      <c r="AF16" s="586" t="str">
        <f aca="false">+IF(ISBLANK(INDEX(WORLDCUP!$AC$101:$AC$147,MATCH(AD16,WORLDCUP!$Z$101:$Z$147,0))),"",INDEX(WORLDCUP!$AC$101:$AC$147,MATCH(AD16,WORLDCUP!$Z$101:$Z$147,0)))</f>
        <v/>
      </c>
      <c r="AG16" s="587" t="str">
        <f aca="false">+IF(ISBLANK(INDEX(WORLDCUP!$AB$101:$AB$147,MATCH(AD16,WORLDCUP!$Z$101:$Z$147,0))),"","( "&amp;INDEX(WORLDCUP!$AB$101:$AB$147,MATCH(AD16,WORLDCUP!$Z$101:$Z$147,0))&amp;" )")</f>
        <v/>
      </c>
      <c r="AH16" s="84"/>
      <c r="AI16" s="588"/>
      <c r="AJ16" s="588"/>
      <c r="AK16" s="628"/>
      <c r="AL16" s="84"/>
      <c r="AM16" s="560"/>
      <c r="AN16" s="560"/>
      <c r="AO16" s="644"/>
      <c r="AP16" s="470"/>
      <c r="AQ16" s="589"/>
      <c r="AR16" s="589"/>
      <c r="AS16" s="589"/>
      <c r="AT16" s="84"/>
      <c r="AU16" s="562"/>
      <c r="AV16" s="562"/>
      <c r="AW16" s="562"/>
      <c r="AX16" s="84"/>
      <c r="AY16" s="243"/>
      <c r="AZ16" s="243"/>
      <c r="BA16" s="243"/>
      <c r="BB16" s="243"/>
      <c r="BC16" s="243"/>
      <c r="BD16" s="243"/>
      <c r="BE16" s="243"/>
      <c r="BG16" s="591" t="str">
        <f aca="false">Horarios!Q15</f>
        <v>Colombia</v>
      </c>
      <c r="BH16" s="592" t="n">
        <f aca="false">1-SUM(BI16:BO16)</f>
        <v>1</v>
      </c>
      <c r="BI16" s="592" t="n">
        <f aca="false">COUNTIF(ADMIN!$M$130:$M$161,Fixture!BG16)-BJ16-BK16-BL16-BM16-BN16-BO16</f>
        <v>0</v>
      </c>
      <c r="BJ16" s="593" t="n">
        <f aca="false">COUNTIF(ADMIN!$M$182:$M$197,Fixture!BG16)-BK16-BL16-BM16-BN16-BO16</f>
        <v>0</v>
      </c>
      <c r="BK16" s="594" t="n">
        <f aca="false">COUNTIF(ADMIN!$M$210:$M$217,Fixture!BG16)-BL16-BM16-BN16-BO16</f>
        <v>0</v>
      </c>
      <c r="BL16" s="594" t="n">
        <f aca="false">COUNTIF(ADMIN!$M$226:$M$229,BG16)-BM16-BN16-BO16</f>
        <v>0</v>
      </c>
      <c r="BM16" s="592" t="n">
        <f aca="false">COUNTIF(ADMIN!$M$252,Fixture!BG16)</f>
        <v>0</v>
      </c>
      <c r="BN16" s="592" t="n">
        <f aca="false">COUNTIF(ADMIN!$M$251,Fixture!BG16)</f>
        <v>0</v>
      </c>
      <c r="BO16" s="595" t="n">
        <f aca="false">COUNTIF(ADMIN!$M$250,Fixture!BG16)</f>
        <v>0</v>
      </c>
    </row>
    <row r="17" customFormat="false" ht="15" hidden="false" customHeight="false" outlineLevel="0" collapsed="false">
      <c r="A17" s="84"/>
      <c r="B17" s="542"/>
      <c r="C17" s="625"/>
      <c r="D17" s="626"/>
      <c r="E17" s="626"/>
      <c r="F17" s="243"/>
      <c r="G17" s="243"/>
      <c r="H17" s="625"/>
      <c r="I17" s="243"/>
      <c r="J17" s="243"/>
      <c r="K17" s="243"/>
      <c r="L17" s="84"/>
      <c r="M17" s="84"/>
      <c r="N17" s="150"/>
      <c r="O17" s="625"/>
      <c r="P17" s="626"/>
      <c r="Q17" s="626"/>
      <c r="R17" s="243"/>
      <c r="S17" s="243"/>
      <c r="T17" s="625"/>
      <c r="U17" s="243"/>
      <c r="V17" s="243"/>
      <c r="W17" s="243"/>
      <c r="X17" s="84"/>
      <c r="Y17" s="84"/>
      <c r="Z17" s="554"/>
      <c r="AA17" s="598"/>
      <c r="AB17" s="598"/>
      <c r="AC17" s="599"/>
      <c r="AD17" s="84" t="n">
        <v>93</v>
      </c>
      <c r="AE17" s="585" t="str">
        <f aca="false">+MID(INDEX(WORLDCUP!$AF$101:$AF$147,MATCH(AD17,WORLDCUP!$Z$101:$Z$147,0)),1,3)</f>
        <v>W84</v>
      </c>
      <c r="AF17" s="586" t="str">
        <f aca="false">+IF(ISBLANK(INDEX(WORLDCUP!$AD$101:$AD$147,MATCH(AD17,WORLDCUP!$Z$101:$Z$147,0))),"",INDEX(WORLDCUP!$AD$101:$AD$147,MATCH(AD17,WORLDCUP!$Z$101:$Z$147,0)))</f>
        <v/>
      </c>
      <c r="AG17" s="647" t="str">
        <f aca="false">+IF(ISBLANK(INDEX(WORLDCUP!$AE$101:$AE$147,MATCH(AD17,WORLDCUP!$Z$101:$Z$147,0))),"","( "&amp;INDEX(WORLDCUP!$AE$101:$AE$147,MATCH(AD17,WORLDCUP!$Z$101:$Z$147,0))&amp;" )")</f>
        <v/>
      </c>
      <c r="AH17" s="84"/>
      <c r="AI17" s="588"/>
      <c r="AJ17" s="588"/>
      <c r="AK17" s="628"/>
      <c r="AL17" s="84"/>
      <c r="AM17" s="560"/>
      <c r="AN17" s="560"/>
      <c r="AO17" s="644"/>
      <c r="AP17" s="470"/>
      <c r="AQ17" s="589"/>
      <c r="AR17" s="589"/>
      <c r="AS17" s="589"/>
      <c r="AT17" s="84"/>
      <c r="AU17" s="562"/>
      <c r="AV17" s="562"/>
      <c r="AW17" s="562"/>
      <c r="AX17" s="84"/>
      <c r="AY17" s="243"/>
      <c r="AZ17" s="243"/>
      <c r="BA17" s="243"/>
      <c r="BB17" s="243"/>
      <c r="BC17" s="243"/>
      <c r="BD17" s="243"/>
      <c r="BE17" s="243"/>
      <c r="BG17" s="591" t="str">
        <f aca="false">Horarios!Q16</f>
        <v>Corea del Sur</v>
      </c>
      <c r="BH17" s="592" t="n">
        <f aca="false">1-SUM(BI17:BO17)</f>
        <v>1</v>
      </c>
      <c r="BI17" s="592" t="n">
        <f aca="false">COUNTIF(ADMIN!$M$130:$M$161,Fixture!BG17)-BJ17-BK17-BL17-BM17-BN17-BO17</f>
        <v>0</v>
      </c>
      <c r="BJ17" s="593" t="n">
        <f aca="false">COUNTIF(ADMIN!$M$182:$M$197,Fixture!BG17)-BK17-BL17-BM17-BN17-BO17</f>
        <v>0</v>
      </c>
      <c r="BK17" s="594" t="n">
        <f aca="false">COUNTIF(ADMIN!$M$210:$M$217,Fixture!BG17)-BL17-BM17-BN17-BO17</f>
        <v>0</v>
      </c>
      <c r="BL17" s="594" t="n">
        <f aca="false">COUNTIF(ADMIN!$M$226:$M$229,BG17)-BM17-BN17-BO17</f>
        <v>0</v>
      </c>
      <c r="BM17" s="592" t="n">
        <f aca="false">COUNTIF(ADMIN!$M$252,Fixture!BG17)</f>
        <v>0</v>
      </c>
      <c r="BN17" s="592" t="n">
        <f aca="false">COUNTIF(ADMIN!$M$251,Fixture!BG17)</f>
        <v>0</v>
      </c>
      <c r="BO17" s="595" t="n">
        <f aca="false">COUNTIF(ADMIN!$M$250,Fixture!BG17)</f>
        <v>0</v>
      </c>
    </row>
    <row r="18" customFormat="false" ht="15" hidden="false" customHeight="false" outlineLevel="0" collapsed="false">
      <c r="A18" s="84"/>
      <c r="B18" s="542"/>
      <c r="C18" s="625"/>
      <c r="D18" s="626"/>
      <c r="E18" s="626"/>
      <c r="F18" s="243"/>
      <c r="G18" s="243"/>
      <c r="H18" s="625"/>
      <c r="I18" s="243"/>
      <c r="J18" s="243"/>
      <c r="K18" s="243"/>
      <c r="L18" s="84"/>
      <c r="M18" s="84"/>
      <c r="N18" s="150"/>
      <c r="O18" s="625"/>
      <c r="P18" s="626"/>
      <c r="Q18" s="626"/>
      <c r="R18" s="243"/>
      <c r="S18" s="243"/>
      <c r="T18" s="625"/>
      <c r="U18" s="243"/>
      <c r="V18" s="243"/>
      <c r="W18" s="243"/>
      <c r="X18" s="84"/>
      <c r="Y18" s="84" t="n">
        <v>84</v>
      </c>
      <c r="Z18" s="554" t="s">
        <v>109</v>
      </c>
      <c r="AA18" s="555" t="str">
        <f aca="false">+MID(INDEX(WORLDCUP!$AA$101:$AA$147,MATCH(Y18,WORLDCUP!$Z$101:$Z$147,0)),1,3)</f>
        <v>1H</v>
      </c>
      <c r="AB18" s="601" t="str">
        <f aca="false">+IF(ISBLANK(INDEX(WORLDCUP!$AC$101:$AC$147,MATCH(Y18,WORLDCUP!$Z$101:$Z$147,0))),"",INDEX(WORLDCUP!$AC$101:$AC$147,MATCH(Y18,WORLDCUP!$Z$101:$Z$147,0)))</f>
        <v/>
      </c>
      <c r="AC18" s="638" t="str">
        <f aca="false">+IF(ISBLANK(INDEX(WORLDCUP!$AB$101:$AB$147,MATCH(Y18,WORLDCUP!$Z$101:$Z$147,0))),"","( "&amp;INDEX(WORLDCUP!$AB$101:$AB$147,MATCH(Y18,WORLDCUP!$Z$101:$Z$147,0))&amp;" )")</f>
        <v/>
      </c>
      <c r="AD18" s="84"/>
      <c r="AE18" s="603"/>
      <c r="AF18" s="603"/>
      <c r="AG18" s="604"/>
      <c r="AH18" s="84"/>
      <c r="AI18" s="588"/>
      <c r="AJ18" s="588"/>
      <c r="AK18" s="628"/>
      <c r="AL18" s="84"/>
      <c r="AM18" s="560"/>
      <c r="AN18" s="560"/>
      <c r="AO18" s="644"/>
      <c r="AP18" s="470"/>
      <c r="AQ18" s="589"/>
      <c r="AR18" s="589"/>
      <c r="AS18" s="589"/>
      <c r="AT18" s="84"/>
      <c r="AU18" s="562"/>
      <c r="AV18" s="562"/>
      <c r="AW18" s="562"/>
      <c r="AX18" s="648" t="str">
        <f aca="false">Idiomas!D8</f>
        <v>XXIII Mundial USA/MEX/CAN 2026</v>
      </c>
      <c r="AY18" s="648"/>
      <c r="AZ18" s="648"/>
      <c r="BA18" s="648"/>
      <c r="BB18" s="648"/>
      <c r="BC18" s="648"/>
      <c r="BD18" s="648"/>
      <c r="BE18" s="648"/>
      <c r="BG18" s="591" t="str">
        <f aca="false">Horarios!Q17</f>
        <v>Costa de Marfil</v>
      </c>
      <c r="BH18" s="592" t="n">
        <f aca="false">1-SUM(BI18:BO18)</f>
        <v>1</v>
      </c>
      <c r="BI18" s="592" t="n">
        <f aca="false">COUNTIF(ADMIN!$M$130:$M$161,Fixture!BG18)-BJ18-BK18-BL18-BM18-BN18-BO18</f>
        <v>0</v>
      </c>
      <c r="BJ18" s="593" t="n">
        <f aca="false">COUNTIF(ADMIN!$M$182:$M$197,Fixture!BG18)-BK18-BL18-BM18-BN18-BO18</f>
        <v>0</v>
      </c>
      <c r="BK18" s="594" t="n">
        <f aca="false">COUNTIF(ADMIN!$M$210:$M$217,Fixture!BG18)-BL18-BM18-BN18-BO18</f>
        <v>0</v>
      </c>
      <c r="BL18" s="594" t="n">
        <f aca="false">COUNTIF(ADMIN!$M$226:$M$229,BG18)-BM18-BN18-BO18</f>
        <v>0</v>
      </c>
      <c r="BM18" s="592" t="n">
        <f aca="false">COUNTIF(ADMIN!$M$252,Fixture!BG18)</f>
        <v>0</v>
      </c>
      <c r="BN18" s="592" t="n">
        <f aca="false">COUNTIF(ADMIN!$M$251,Fixture!BG18)</f>
        <v>0</v>
      </c>
      <c r="BO18" s="595" t="n">
        <f aca="false">COUNTIF(ADMIN!$M$250,Fixture!BG18)</f>
        <v>0</v>
      </c>
    </row>
    <row r="19" customFormat="false" ht="15" hidden="false" customHeight="false" outlineLevel="0" collapsed="false">
      <c r="A19" s="84" t="n">
        <v>7</v>
      </c>
      <c r="B19" s="649" t="s">
        <v>93</v>
      </c>
      <c r="C19" s="546" t="str">
        <f aca="false">+MID(INDEX(WORLDCUP!$AA$4:$AA$147,MATCH(A19,WORLDCUP!$AH$4:$AH$147,0)),1,3)</f>
        <v>Bra</v>
      </c>
      <c r="D19" s="633" t="n">
        <f aca="false">IF(ISBLANK(INDEX(WORLDCUP!$AC$4:$AC$147,MATCH(A19,WORLDCUP!$AH$4:$AH$147,0))),"",INDEX(WORLDCUP!$AC$4:$AC$147,MATCH(A19,WORLDCUP!$AH$4:$AH$147,0)))</f>
        <v>1</v>
      </c>
      <c r="E19" s="633" t="n">
        <f aca="false">IF(ISBLANK(INDEX(WORLDCUP!$AD$4:$AD$147,MATCH(A19,WORLDCUP!$AH$4:$AH$147,0))),"",INDEX(WORLDCUP!$AD$4:$AD$147,MATCH(A19,WORLDCUP!$AH$4:$AH$147,0)))</f>
        <v>1</v>
      </c>
      <c r="F19" s="548" t="str">
        <f aca="false">+MID(INDEX(WORLDCUP!$AF$4:$AF$147,MATCH(A19,WORLDCUP!$AH$4:$AH$147,0)),1,3)</f>
        <v>Mar</v>
      </c>
      <c r="G19" s="549"/>
      <c r="H19" s="550" t="str">
        <f aca="false">+H11</f>
        <v>Sel</v>
      </c>
      <c r="I19" s="551" t="str">
        <f aca="false">+I11</f>
        <v>Pts</v>
      </c>
      <c r="J19" s="551" t="str">
        <f aca="false">+J11</f>
        <v>DG</v>
      </c>
      <c r="K19" s="552" t="str">
        <f aca="false">+K11</f>
        <v>GF-GC</v>
      </c>
      <c r="L19" s="84"/>
      <c r="M19" s="84" t="n">
        <v>17</v>
      </c>
      <c r="N19" s="650" t="s">
        <v>134</v>
      </c>
      <c r="O19" s="546" t="str">
        <f aca="false">+MID(INDEX(WORLDCUP!$AA$4:$AA$147,MATCH(M19,WORLDCUP!$AH$4:$AH$147,0)),1,3)</f>
        <v>Fra</v>
      </c>
      <c r="P19" s="547" t="str">
        <f aca="false">IF(ISBLANK(INDEX(WORLDCUP!$AC$4:$AC$147,MATCH(M19,WORLDCUP!$AH$4:$AH$147,0))),"",INDEX(WORLDCUP!$AC$4:$AC$147,MATCH(M19,WORLDCUP!$AH$4:$AH$147,0)))</f>
        <v/>
      </c>
      <c r="Q19" s="547" t="str">
        <f aca="false">IF(ISBLANK(INDEX(WORLDCUP!$AD$4:$AD$147,MATCH(M19,WORLDCUP!$AH$4:$AH$147,0))),"",INDEX(WORLDCUP!$AD$4:$AD$147,MATCH(M19,WORLDCUP!$AH$4:$AH$147,0)))</f>
        <v/>
      </c>
      <c r="R19" s="548" t="str">
        <f aca="false">+MID(INDEX(WORLDCUP!$AF$4:$AF$147,MATCH(M19,WORLDCUP!$AH$4:$AH$147,0)),1,3)</f>
        <v>Sen</v>
      </c>
      <c r="S19" s="549"/>
      <c r="T19" s="550" t="str">
        <f aca="false">+T11</f>
        <v>Sel</v>
      </c>
      <c r="U19" s="551" t="str">
        <f aca="false">+U11</f>
        <v>Pts</v>
      </c>
      <c r="V19" s="551" t="str">
        <f aca="false">+V11</f>
        <v>DG</v>
      </c>
      <c r="W19" s="552" t="str">
        <f aca="false">+W11</f>
        <v>GF-GC</v>
      </c>
      <c r="X19" s="84"/>
      <c r="Y19" s="84" t="n">
        <v>84</v>
      </c>
      <c r="Z19" s="554" t="s">
        <v>119</v>
      </c>
      <c r="AA19" s="609" t="str">
        <f aca="false">+MID(INDEX(WORLDCUP!$AF$101:$AF$147,MATCH(Y19,WORLDCUP!$Z$101:$Z$147,0)),1,3)</f>
        <v>2J</v>
      </c>
      <c r="AB19" s="610" t="str">
        <f aca="false">+IF(ISBLANK(INDEX(WORLDCUP!$AD$101:$AD$147,MATCH(Y19,WORLDCUP!$Z$101:$Z$147,0))),"",INDEX(WORLDCUP!$AD$101:$AD$147,MATCH(Y19,WORLDCUP!$Z$101:$Z$147,0)))</f>
        <v/>
      </c>
      <c r="AC19" s="639" t="str">
        <f aca="false">+IF(ISBLANK(INDEX(WORLDCUP!$AE$101:$AE$147,MATCH(Y19,WORLDCUP!$Z$101:$Z$147,0))),"","( "&amp;INDEX(WORLDCUP!$AE$101:$AE$147,MATCH(Y19,WORLDCUP!$Z$101:$Z$147,0))&amp;" )")</f>
        <v/>
      </c>
      <c r="AD19" s="84"/>
      <c r="AE19" s="603"/>
      <c r="AF19" s="603"/>
      <c r="AG19" s="604"/>
      <c r="AH19" s="629" t="n">
        <v>98</v>
      </c>
      <c r="AI19" s="612" t="str">
        <f aca="false">+MID(INDEX(WORLDCUP!$AA$101:$AA$147,MATCH(AH19,WORLDCUP!$Z$101:$Z$147,0)),1,3)</f>
        <v>W93</v>
      </c>
      <c r="AJ19" s="613" t="str">
        <f aca="false">+IF(ISBLANK(INDEX(WORLDCUP!$AC$101:$AC$147,MATCH(AH19,WORLDCUP!$Z$101:$Z$147,0))),"",INDEX(WORLDCUP!$AC$101:$AC$147,MATCH(AH19,WORLDCUP!$Z$101:$Z$147,0)))</f>
        <v/>
      </c>
      <c r="AK19" s="651" t="str">
        <f aca="false">+IF(ISBLANK(INDEX(WORLDCUP!$AB$101:$AB$147,MATCH(AH19,WORLDCUP!$Z$101:$Z$147,0))),"","( "&amp;INDEX(WORLDCUP!$AB$101:$AB$147,MATCH(AH19,WORLDCUP!$Z$101:$Z$147,0))&amp;" )")</f>
        <v/>
      </c>
      <c r="AL19" s="84"/>
      <c r="AM19" s="560"/>
      <c r="AN19" s="560"/>
      <c r="AO19" s="644"/>
      <c r="AP19" s="470"/>
      <c r="AQ19" s="589"/>
      <c r="AR19" s="589"/>
      <c r="AS19" s="589"/>
      <c r="AT19" s="84"/>
      <c r="AU19" s="562"/>
      <c r="AV19" s="562"/>
      <c r="AW19" s="562"/>
      <c r="AX19" s="84"/>
      <c r="AY19" s="243"/>
      <c r="AZ19" s="243"/>
      <c r="BA19" s="243"/>
      <c r="BB19" s="243"/>
      <c r="BC19" s="243"/>
      <c r="BD19" s="243"/>
      <c r="BE19" s="243"/>
      <c r="BG19" s="591" t="str">
        <f aca="false">Horarios!Q18</f>
        <v>Croacia</v>
      </c>
      <c r="BH19" s="592" t="n">
        <f aca="false">1-SUM(BI19:BO19)</f>
        <v>1</v>
      </c>
      <c r="BI19" s="592" t="n">
        <f aca="false">COUNTIF(ADMIN!$M$130:$M$161,Fixture!BG19)-BJ19-BK19-BL19-BM19-BN19-BO19</f>
        <v>0</v>
      </c>
      <c r="BJ19" s="593" t="n">
        <f aca="false">COUNTIF(ADMIN!$M$182:$M$197,Fixture!BG19)-BK19-BL19-BM19-BN19-BO19</f>
        <v>0</v>
      </c>
      <c r="BK19" s="594" t="n">
        <f aca="false">COUNTIF(ADMIN!$M$210:$M$217,Fixture!BG19)-BL19-BM19-BN19-BO19</f>
        <v>0</v>
      </c>
      <c r="BL19" s="594" t="n">
        <f aca="false">COUNTIF(ADMIN!$M$226:$M$229,BG19)-BM19-BN19-BO19</f>
        <v>0</v>
      </c>
      <c r="BM19" s="592" t="n">
        <f aca="false">COUNTIF(ADMIN!$M$252,Fixture!BG19)</f>
        <v>0</v>
      </c>
      <c r="BN19" s="592" t="n">
        <f aca="false">COUNTIF(ADMIN!$M$251,Fixture!BG19)</f>
        <v>0</v>
      </c>
      <c r="BO19" s="595" t="n">
        <f aca="false">COUNTIF(ADMIN!$M$250,Fixture!BG19)</f>
        <v>0</v>
      </c>
    </row>
    <row r="20" customFormat="false" ht="15" hidden="false" customHeight="false" outlineLevel="0" collapsed="false">
      <c r="A20" s="84" t="n">
        <v>5</v>
      </c>
      <c r="B20" s="652"/>
      <c r="C20" s="573" t="str">
        <f aca="false">+MID(INDEX(WORLDCUP!$AA$4:$AA$147,MATCH(A20,WORLDCUP!$AH$4:$AH$147,0)),1,3)</f>
        <v>Hai</v>
      </c>
      <c r="D20" s="636" t="n">
        <f aca="false">IF(ISBLANK(INDEX(WORLDCUP!$AC$4:$AC$147,MATCH(A20,WORLDCUP!$AH$4:$AH$147,0))),"",INDEX(WORLDCUP!$AC$4:$AC$147,MATCH(A20,WORLDCUP!$AH$4:$AH$147,0)))</f>
        <v>0</v>
      </c>
      <c r="E20" s="636" t="n">
        <f aca="false">IF(ISBLANK(INDEX(WORLDCUP!$AD$4:$AD$147,MATCH(A20,WORLDCUP!$AH$4:$AH$147,0))),"",INDEX(WORLDCUP!$AD$4:$AD$147,MATCH(A20,WORLDCUP!$AH$4:$AH$147,0)))</f>
        <v>1</v>
      </c>
      <c r="F20" s="575" t="str">
        <f aca="false">+MID(INDEX(WORLDCUP!$AF$4:$AF$147,MATCH(A20,WORLDCUP!$AH$4:$AH$147,0)),1,3)</f>
        <v>Esc</v>
      </c>
      <c r="G20" s="576" t="n">
        <v>1</v>
      </c>
      <c r="H20" s="577" t="str">
        <f aca="false">+MID(INDEX(WORLDCUP!$AL$6:$AL$97,MATCH(L20,WORLDCUP!$AI$6:$AI$97,0)),1,3)</f>
        <v>Esc</v>
      </c>
      <c r="I20" s="578" t="n">
        <f aca="false">+INDEX(WORLDCUP!$AM$6:$AM$97,MATCH(L20,WORLDCUP!$AI$6:$AI$97,0))</f>
        <v>3</v>
      </c>
      <c r="J20" s="579" t="n">
        <f aca="false">+INDEX(WORLDCUP!$AT$6:$AT$97,MATCH(L20,WORLDCUP!$AI$6:$AI$97,0))</f>
        <v>1</v>
      </c>
      <c r="K20" s="580" t="str">
        <f aca="false">+INDEX(WORLDCUP!$AR$6:$AR$97,MATCH(L20,WORLDCUP!$AI$6:$AI$97,0))&amp;"-"&amp;INDEX(WORLDCUP!$AS$6:$AS$97,MATCH(L20,WORLDCUP!$AI$6:$AI$97,0))</f>
        <v>1-0</v>
      </c>
      <c r="L20" s="84" t="s">
        <v>87</v>
      </c>
      <c r="M20" s="84" t="n">
        <v>18</v>
      </c>
      <c r="N20" s="653"/>
      <c r="O20" s="573" t="str">
        <f aca="false">+MID(INDEX(WORLDCUP!$AA$4:$AA$147,MATCH(M20,WORLDCUP!$AH$4:$AH$147,0)),1,3)</f>
        <v>Ira</v>
      </c>
      <c r="P20" s="574" t="str">
        <f aca="false">IF(ISBLANK(INDEX(WORLDCUP!$AC$4:$AC$147,MATCH(M20,WORLDCUP!$AH$4:$AH$147,0))),"",INDEX(WORLDCUP!$AC$4:$AC$147,MATCH(M20,WORLDCUP!$AH$4:$AH$147,0)))</f>
        <v/>
      </c>
      <c r="Q20" s="574" t="str">
        <f aca="false">IF(ISBLANK(INDEX(WORLDCUP!$AD$4:$AD$147,MATCH(M20,WORLDCUP!$AH$4:$AH$147,0))),"",INDEX(WORLDCUP!$AD$4:$AD$147,MATCH(M20,WORLDCUP!$AH$4:$AH$147,0)))</f>
        <v/>
      </c>
      <c r="R20" s="575" t="str">
        <f aca="false">+MID(INDEX(WORLDCUP!$AF$4:$AF$147,MATCH(M20,WORLDCUP!$AH$4:$AH$147,0)),1,3)</f>
        <v>Nor</v>
      </c>
      <c r="S20" s="576" t="n">
        <v>1</v>
      </c>
      <c r="T20" s="577" t="str">
        <f aca="false">+MID(INDEX(WORLDCUP!$AL$6:$AL$97,MATCH(X20,WORLDCUP!$AI$6:$AI$97,0)),1,3)</f>
        <v>Fra</v>
      </c>
      <c r="U20" s="578" t="n">
        <f aca="false">+INDEX(WORLDCUP!$AM$6:$AM$97,MATCH(X20,WORLDCUP!$AI$6:$AI$97,0))</f>
        <v>0</v>
      </c>
      <c r="V20" s="579" t="n">
        <f aca="false">+INDEX(WORLDCUP!$AT$6:$AT$97,MATCH(X20,WORLDCUP!$AI$6:$AI$97,0))</f>
        <v>0</v>
      </c>
      <c r="W20" s="580" t="str">
        <f aca="false">+INDEX(WORLDCUP!$AR$6:$AR$97,MATCH(X20,WORLDCUP!$AI$6:$AI$97,0))&amp;"-"&amp;INDEX(WORLDCUP!$AS$6:$AS$97,MATCH(X20,WORLDCUP!$AI$6:$AI$97,0))</f>
        <v>0-0</v>
      </c>
      <c r="X20" s="84" t="s">
        <v>114</v>
      </c>
      <c r="Y20" s="84"/>
      <c r="Z20" s="554"/>
      <c r="AA20" s="623"/>
      <c r="AB20" s="623"/>
      <c r="AC20" s="623"/>
      <c r="AD20" s="84"/>
      <c r="AE20" s="558"/>
      <c r="AF20" s="558"/>
      <c r="AG20" s="604"/>
      <c r="AH20" s="84" t="n">
        <v>98</v>
      </c>
      <c r="AI20" s="612" t="str">
        <f aca="false">+MID(INDEX(WORLDCUP!$AF$101:$AF$147,MATCH(AH20,WORLDCUP!$Z$101:$Z$147,0)),1,3)</f>
        <v>W94</v>
      </c>
      <c r="AJ20" s="613" t="str">
        <f aca="false">+IF(ISBLANK(INDEX(WORLDCUP!$AD$101:$AD$147,MATCH(AH20,WORLDCUP!$Z$101:$Z$147,0))),"",INDEX(WORLDCUP!$AD$101:$AD$147,MATCH(AH20,WORLDCUP!$Z$101:$Z$147,0)))</f>
        <v/>
      </c>
      <c r="AK20" s="588" t="str">
        <f aca="false">+IF(ISBLANK(INDEX(WORLDCUP!$AE$101:$AE$147,MATCH(AH20,WORLDCUP!$Z$101:$Z$147,0))),"","( "&amp;INDEX(WORLDCUP!$AE$101:$AE$147,MATCH(AH20,WORLDCUP!$Z$101:$Z$147,0))&amp;" )")</f>
        <v/>
      </c>
      <c r="AL20" s="84"/>
      <c r="AM20" s="560"/>
      <c r="AN20" s="560"/>
      <c r="AO20" s="644"/>
      <c r="AP20" s="84"/>
      <c r="AQ20" s="589"/>
      <c r="AR20" s="589"/>
      <c r="AS20" s="589"/>
      <c r="AT20" s="84"/>
      <c r="AU20" s="654"/>
      <c r="AV20" s="655"/>
      <c r="AW20" s="562"/>
      <c r="AX20" s="84"/>
      <c r="AY20" s="656"/>
      <c r="AZ20" s="657"/>
      <c r="BA20" s="657"/>
      <c r="BB20" s="657"/>
      <c r="BC20" s="658"/>
      <c r="BD20" s="243"/>
      <c r="BE20" s="243"/>
      <c r="BG20" s="591" t="str">
        <f aca="false">Horarios!Q19</f>
        <v>Curazao</v>
      </c>
      <c r="BH20" s="592" t="n">
        <f aca="false">1-SUM(BI20:BO20)</f>
        <v>1</v>
      </c>
      <c r="BI20" s="592" t="n">
        <f aca="false">COUNTIF(ADMIN!$M$130:$M$161,Fixture!BG20)-BJ20-BK20-BL20-BM20-BN20-BO20</f>
        <v>0</v>
      </c>
      <c r="BJ20" s="593" t="n">
        <f aca="false">COUNTIF(ADMIN!$M$182:$M$197,Fixture!BG20)-BK20-BL20-BM20-BN20-BO20</f>
        <v>0</v>
      </c>
      <c r="BK20" s="594" t="n">
        <f aca="false">COUNTIF(ADMIN!$M$210:$M$217,Fixture!BG20)-BL20-BM20-BN20-BO20</f>
        <v>0</v>
      </c>
      <c r="BL20" s="594" t="n">
        <f aca="false">COUNTIF(ADMIN!$M$226:$M$229,BG20)-BM20-BN20-BO20</f>
        <v>0</v>
      </c>
      <c r="BM20" s="592" t="n">
        <f aca="false">COUNTIF(ADMIN!$M$252,Fixture!BG20)</f>
        <v>0</v>
      </c>
      <c r="BN20" s="592" t="n">
        <f aca="false">COUNTIF(ADMIN!$M$251,Fixture!BG20)</f>
        <v>0</v>
      </c>
      <c r="BO20" s="595" t="n">
        <f aca="false">COUNTIF(ADMIN!$M$250,Fixture!BG20)</f>
        <v>0</v>
      </c>
    </row>
    <row r="21" customFormat="false" ht="15" hidden="false" customHeight="false" outlineLevel="0" collapsed="false">
      <c r="A21" s="84" t="n">
        <v>30</v>
      </c>
      <c r="B21" s="652"/>
      <c r="C21" s="573" t="str">
        <f aca="false">+MID(INDEX(WORLDCUP!$AA$4:$AA$147,MATCH(A21,WORLDCUP!$AH$4:$AH$147,0)),1,3)</f>
        <v>Esc</v>
      </c>
      <c r="D21" s="574" t="str">
        <f aca="false">IF(ISBLANK(INDEX(WORLDCUP!$AC$4:$AC$147,MATCH(A21,WORLDCUP!$AH$4:$AH$147,0))),"",INDEX(WORLDCUP!$AC$4:$AC$147,MATCH(A21,WORLDCUP!$AH$4:$AH$147,0)))</f>
        <v/>
      </c>
      <c r="E21" s="574" t="str">
        <f aca="false">IF(ISBLANK(INDEX(WORLDCUP!$AD$4:$AD$147,MATCH(A21,WORLDCUP!$AH$4:$AH$147,0))),"",INDEX(WORLDCUP!$AD$4:$AD$147,MATCH(A21,WORLDCUP!$AH$4:$AH$147,0)))</f>
        <v/>
      </c>
      <c r="F21" s="575" t="str">
        <f aca="false">+MID(INDEX(WORLDCUP!$AF$4:$AF$147,MATCH(A21,WORLDCUP!$AH$4:$AH$147,0)),1,3)</f>
        <v>Mar</v>
      </c>
      <c r="G21" s="596" t="n">
        <v>2</v>
      </c>
      <c r="H21" s="597" t="str">
        <f aca="false">+MID(INDEX(WORLDCUP!$AL$6:$AL$97,MATCH(L21,WORLDCUP!$AI$6:$AI$97,0)),1,3)</f>
        <v>Bra</v>
      </c>
      <c r="I21" s="123" t="n">
        <f aca="false">+INDEX(WORLDCUP!$AM$6:$AM$97,MATCH(L21,WORLDCUP!$AI$6:$AI$97,0))</f>
        <v>1</v>
      </c>
      <c r="J21" s="124" t="n">
        <f aca="false">+INDEX(WORLDCUP!$AT$6:$AT$97,MATCH(L21,WORLDCUP!$AI$6:$AI$97,0))</f>
        <v>0</v>
      </c>
      <c r="K21" s="230" t="str">
        <f aca="false">+INDEX(WORLDCUP!$AR$6:$AR$97,MATCH(L21,WORLDCUP!$AI$6:$AI$97,0))&amp;"-"&amp;INDEX(WORLDCUP!$AS$6:$AS$97,MATCH(L21,WORLDCUP!$AI$6:$AI$97,0))</f>
        <v>1-1</v>
      </c>
      <c r="L21" s="84" t="s">
        <v>88</v>
      </c>
      <c r="M21" s="84" t="n">
        <v>42</v>
      </c>
      <c r="N21" s="653"/>
      <c r="O21" s="573" t="str">
        <f aca="false">+MID(INDEX(WORLDCUP!$AA$4:$AA$147,MATCH(M21,WORLDCUP!$AH$4:$AH$147,0)),1,3)</f>
        <v>Fra</v>
      </c>
      <c r="P21" s="574" t="str">
        <f aca="false">IF(ISBLANK(INDEX(WORLDCUP!$AC$4:$AC$147,MATCH(M21,WORLDCUP!$AH$4:$AH$147,0))),"",INDEX(WORLDCUP!$AC$4:$AC$147,MATCH(M21,WORLDCUP!$AH$4:$AH$147,0)))</f>
        <v/>
      </c>
      <c r="Q21" s="574" t="str">
        <f aca="false">IF(ISBLANK(INDEX(WORLDCUP!$AD$4:$AD$147,MATCH(M21,WORLDCUP!$AH$4:$AH$147,0))),"",INDEX(WORLDCUP!$AD$4:$AD$147,MATCH(M21,WORLDCUP!$AH$4:$AH$147,0)))</f>
        <v/>
      </c>
      <c r="R21" s="575" t="str">
        <f aca="false">+MID(INDEX(WORLDCUP!$AF$4:$AF$147,MATCH(M21,WORLDCUP!$AH$4:$AH$147,0)),1,3)</f>
        <v>Ira</v>
      </c>
      <c r="S21" s="596" t="n">
        <v>2</v>
      </c>
      <c r="T21" s="597" t="str">
        <f aca="false">+MID(INDEX(WORLDCUP!$AL$6:$AL$97,MATCH(X21,WORLDCUP!$AI$6:$AI$97,0)),1,3)</f>
        <v>Sen</v>
      </c>
      <c r="U21" s="123" t="n">
        <f aca="false">+INDEX(WORLDCUP!$AM$6:$AM$97,MATCH(X21,WORLDCUP!$AI$6:$AI$97,0))</f>
        <v>0</v>
      </c>
      <c r="V21" s="124" t="n">
        <f aca="false">+INDEX(WORLDCUP!$AT$6:$AT$97,MATCH(X21,WORLDCUP!$AI$6:$AI$97,0))</f>
        <v>0</v>
      </c>
      <c r="W21" s="230" t="str">
        <f aca="false">+INDEX(WORLDCUP!$AR$6:$AR$97,MATCH(X21,WORLDCUP!$AI$6:$AI$97,0))&amp;"-"&amp;INDEX(WORLDCUP!$AS$6:$AS$97,MATCH(X21,WORLDCUP!$AI$6:$AI$97,0))</f>
        <v>0-0</v>
      </c>
      <c r="X21" s="84" t="s">
        <v>115</v>
      </c>
      <c r="Y21" s="84" t="n">
        <v>81</v>
      </c>
      <c r="Z21" s="554" t="s">
        <v>91</v>
      </c>
      <c r="AA21" s="555" t="str">
        <f aca="false">+MID(INDEX(WORLDCUP!$AA$101:$AA$147,MATCH(Y21,WORLDCUP!$Z$101:$Z$147,0)),1,3)</f>
        <v>1D</v>
      </c>
      <c r="AB21" s="556" t="str">
        <f aca="false">+IF(ISBLANK(INDEX(WORLDCUP!$AC$101:$AC$147,MATCH(Y21,WORLDCUP!$Z$101:$Z$147,0))),"",INDEX(WORLDCUP!$AC$101:$AC$147,MATCH(Y21,WORLDCUP!$Z$101:$Z$147,0)))</f>
        <v/>
      </c>
      <c r="AC21" s="627" t="str">
        <f aca="false">+IF(ISBLANK(INDEX(WORLDCUP!$AB$101:$AB$147,MATCH(Y21,WORLDCUP!$Z$101:$Z$147,0))),"","( "&amp;INDEX(WORLDCUP!$AB$101:$AB$147,MATCH(Y21,WORLDCUP!$Z$101:$Z$147,0))&amp;" )")</f>
        <v/>
      </c>
      <c r="AD21" s="49"/>
      <c r="AE21" s="558"/>
      <c r="AF21" s="558"/>
      <c r="AG21" s="604"/>
      <c r="AH21" s="84"/>
      <c r="AI21" s="588"/>
      <c r="AJ21" s="588"/>
      <c r="AK21" s="588"/>
      <c r="AL21" s="84"/>
      <c r="AM21" s="560"/>
      <c r="AN21" s="560"/>
      <c r="AO21" s="644"/>
      <c r="AP21" s="84"/>
      <c r="AQ21" s="589"/>
      <c r="AR21" s="589"/>
      <c r="AS21" s="589"/>
      <c r="AT21" s="84"/>
      <c r="AU21" s="654"/>
      <c r="AV21" s="655"/>
      <c r="AW21" s="562"/>
      <c r="AX21" s="84"/>
      <c r="AY21" s="659"/>
      <c r="AZ21" s="660"/>
      <c r="BA21" s="660" t="str">
        <f aca="false">WORLDCUP!AA150</f>
        <v>WF</v>
      </c>
      <c r="BB21" s="660"/>
      <c r="BC21" s="661"/>
      <c r="BD21" s="243"/>
      <c r="BE21" s="243"/>
      <c r="BG21" s="591" t="str">
        <f aca="false">Horarios!Q20</f>
        <v>Ecuador</v>
      </c>
      <c r="BH21" s="592" t="n">
        <f aca="false">1-SUM(BI21:BO21)</f>
        <v>1</v>
      </c>
      <c r="BI21" s="592" t="n">
        <f aca="false">COUNTIF(ADMIN!$M$130:$M$161,Fixture!BG21)-BJ21-BK21-BL21-BM21-BN21-BO21</f>
        <v>0</v>
      </c>
      <c r="BJ21" s="593" t="n">
        <f aca="false">COUNTIF(ADMIN!$M$182:$M$197,Fixture!BG21)-BK21-BL21-BM21-BN21-BO21</f>
        <v>0</v>
      </c>
      <c r="BK21" s="594" t="n">
        <f aca="false">COUNTIF(ADMIN!$M$210:$M$217,Fixture!BG21)-BL21-BM21-BN21-BO21</f>
        <v>0</v>
      </c>
      <c r="BL21" s="594" t="n">
        <f aca="false">COUNTIF(ADMIN!$M$226:$M$229,BG21)-BM21-BN21-BO21</f>
        <v>0</v>
      </c>
      <c r="BM21" s="592" t="n">
        <f aca="false">COUNTIF(ADMIN!$M$252,Fixture!BG21)</f>
        <v>0</v>
      </c>
      <c r="BN21" s="592" t="n">
        <f aca="false">COUNTIF(ADMIN!$M$251,Fixture!BG21)</f>
        <v>0</v>
      </c>
      <c r="BO21" s="595" t="n">
        <f aca="false">COUNTIF(ADMIN!$M$250,Fixture!BG21)</f>
        <v>0</v>
      </c>
    </row>
    <row r="22" customFormat="false" ht="15" hidden="false" customHeight="false" outlineLevel="0" collapsed="false">
      <c r="A22" s="84" t="n">
        <v>29</v>
      </c>
      <c r="B22" s="652"/>
      <c r="C22" s="573" t="str">
        <f aca="false">+MID(INDEX(WORLDCUP!$AA$4:$AA$147,MATCH(A22,WORLDCUP!$AH$4:$AH$147,0)),1,3)</f>
        <v>Bra</v>
      </c>
      <c r="D22" s="574" t="str">
        <f aca="false">IF(ISBLANK(INDEX(WORLDCUP!$AC$4:$AC$147,MATCH(A22,WORLDCUP!$AH$4:$AH$147,0))),"",INDEX(WORLDCUP!$AC$4:$AC$147,MATCH(A22,WORLDCUP!$AH$4:$AH$147,0)))</f>
        <v/>
      </c>
      <c r="E22" s="574" t="str">
        <f aca="false">IF(ISBLANK(INDEX(WORLDCUP!$AD$4:$AD$147,MATCH(A22,WORLDCUP!$AH$4:$AH$147,0))),"",INDEX(WORLDCUP!$AD$4:$AD$147,MATCH(A22,WORLDCUP!$AH$4:$AH$147,0)))</f>
        <v/>
      </c>
      <c r="F22" s="575" t="str">
        <f aca="false">+MID(INDEX(WORLDCUP!$AF$4:$AF$147,MATCH(A22,WORLDCUP!$AH$4:$AH$147,0)),1,3)</f>
        <v>Hai</v>
      </c>
      <c r="G22" s="596" t="n">
        <v>3</v>
      </c>
      <c r="H22" s="597" t="str">
        <f aca="false">+MID(INDEX(WORLDCUP!$AL$6:$AL$97,MATCH(L22,WORLDCUP!$AI$6:$AI$97,0)),1,3)</f>
        <v>Mar</v>
      </c>
      <c r="I22" s="123" t="n">
        <f aca="false">+INDEX(WORLDCUP!$AM$6:$AM$97,MATCH(L22,WORLDCUP!$AI$6:$AI$97,0))</f>
        <v>1</v>
      </c>
      <c r="J22" s="124" t="n">
        <f aca="false">+INDEX(WORLDCUP!$AT$6:$AT$97,MATCH(L22,WORLDCUP!$AI$6:$AI$97,0))</f>
        <v>0</v>
      </c>
      <c r="K22" s="230" t="str">
        <f aca="false">+INDEX(WORLDCUP!$AR$6:$AR$97,MATCH(L22,WORLDCUP!$AI$6:$AI$97,0))&amp;"-"&amp;INDEX(WORLDCUP!$AS$6:$AS$97,MATCH(L22,WORLDCUP!$AI$6:$AI$97,0))</f>
        <v>1-1</v>
      </c>
      <c r="L22" s="84" t="s">
        <v>89</v>
      </c>
      <c r="M22" s="84" t="n">
        <v>41</v>
      </c>
      <c r="N22" s="653"/>
      <c r="O22" s="573" t="str">
        <f aca="false">+MID(INDEX(WORLDCUP!$AA$4:$AA$147,MATCH(M22,WORLDCUP!$AH$4:$AH$147,0)),1,3)</f>
        <v>Nor</v>
      </c>
      <c r="P22" s="574" t="str">
        <f aca="false">IF(ISBLANK(INDEX(WORLDCUP!$AC$4:$AC$147,MATCH(M22,WORLDCUP!$AH$4:$AH$147,0))),"",INDEX(WORLDCUP!$AC$4:$AC$147,MATCH(M22,WORLDCUP!$AH$4:$AH$147,0)))</f>
        <v/>
      </c>
      <c r="Q22" s="574" t="str">
        <f aca="false">IF(ISBLANK(INDEX(WORLDCUP!$AD$4:$AD$147,MATCH(M22,WORLDCUP!$AH$4:$AH$147,0))),"",INDEX(WORLDCUP!$AD$4:$AD$147,MATCH(M22,WORLDCUP!$AH$4:$AH$147,0)))</f>
        <v/>
      </c>
      <c r="R22" s="575" t="str">
        <f aca="false">+MID(INDEX(WORLDCUP!$AF$4:$AF$147,MATCH(M22,WORLDCUP!$AH$4:$AH$147,0)),1,3)</f>
        <v>Sen</v>
      </c>
      <c r="S22" s="596" t="n">
        <v>3</v>
      </c>
      <c r="T22" s="597" t="str">
        <f aca="false">+MID(INDEX(WORLDCUP!$AL$6:$AL$97,MATCH(X22,WORLDCUP!$AI$6:$AI$97,0)),1,3)</f>
        <v>Ira</v>
      </c>
      <c r="U22" s="123" t="n">
        <f aca="false">+INDEX(WORLDCUP!$AM$6:$AM$97,MATCH(X22,WORLDCUP!$AI$6:$AI$97,0))</f>
        <v>0</v>
      </c>
      <c r="V22" s="124" t="n">
        <f aca="false">+INDEX(WORLDCUP!$AT$6:$AT$97,MATCH(X22,WORLDCUP!$AI$6:$AI$97,0))</f>
        <v>0</v>
      </c>
      <c r="W22" s="230" t="str">
        <f aca="false">+INDEX(WORLDCUP!$AR$6:$AR$97,MATCH(X22,WORLDCUP!$AI$6:$AI$97,0))&amp;"-"&amp;INDEX(WORLDCUP!$AS$6:$AS$97,MATCH(X22,WORLDCUP!$AI$6:$AI$97,0))</f>
        <v>0-0</v>
      </c>
      <c r="X22" s="84" t="s">
        <v>116</v>
      </c>
      <c r="Y22" s="84" t="n">
        <v>81</v>
      </c>
      <c r="Z22" s="554" t="s">
        <v>164</v>
      </c>
      <c r="AA22" s="555" t="str">
        <f aca="false">+MID(INDEX(WORLDCUP!$AF$101:$AF$147,MATCH(Y22,WORLDCUP!$Z$101:$Z$147,0)),1,IF(WORLDCUP!$H$113&lt;144,6,3))</f>
        <v>3BEFIJ</v>
      </c>
      <c r="AB22" s="582" t="str">
        <f aca="false">+IF(ISBLANK(INDEX(WORLDCUP!$AD$101:$AD$147,MATCH(Y22,WORLDCUP!$Z$101:$Z$147,0))),"",INDEX(WORLDCUP!$AD$101:$AD$147,MATCH(Y22,WORLDCUP!$Z$101:$Z$147,0)))</f>
        <v/>
      </c>
      <c r="AC22" s="583" t="str">
        <f aca="false">+IF(ISBLANK(INDEX(WORLDCUP!$AE$101:$AE$147,MATCH(Y22,WORLDCUP!$Z$101:$Z$147,0))),"","( "&amp;INDEX(WORLDCUP!$AE$101:$AE$147,MATCH(Y22,WORLDCUP!$Z$101:$Z$147,0))&amp;" )")</f>
        <v/>
      </c>
      <c r="AD22" s="584" t="n">
        <v>94</v>
      </c>
      <c r="AE22" s="585" t="str">
        <f aca="false">+MID(INDEX(WORLDCUP!$AA$101:$AA$147,MATCH(AD22,WORLDCUP!$Z$101:$Z$147,0)),1,3)</f>
        <v>W81</v>
      </c>
      <c r="AF22" s="586" t="str">
        <f aca="false">+IF(ISBLANK(INDEX(WORLDCUP!$AC$101:$AC$147,MATCH(AD22,WORLDCUP!$Z$101:$Z$147,0))),"",INDEX(WORLDCUP!$AC$101:$AC$147,MATCH(AD22,WORLDCUP!$Z$101:$Z$147,0)))</f>
        <v/>
      </c>
      <c r="AG22" s="630" t="str">
        <f aca="false">+IF(ISBLANK(INDEX(WORLDCUP!$AB$101:$AB$147,MATCH(AD22,WORLDCUP!$Z$101:$Z$147,0))),"","( "&amp;INDEX(WORLDCUP!$AB$101:$AB$147,MATCH(AD22,WORLDCUP!$Z$101:$Z$147,0))&amp;" )")</f>
        <v/>
      </c>
      <c r="AH22" s="84"/>
      <c r="AI22" s="588"/>
      <c r="AJ22" s="588"/>
      <c r="AK22" s="588"/>
      <c r="AL22" s="84"/>
      <c r="AM22" s="560"/>
      <c r="AN22" s="560"/>
      <c r="AO22" s="644"/>
      <c r="AP22" s="84"/>
      <c r="AQ22" s="589"/>
      <c r="AR22" s="589"/>
      <c r="AS22" s="589"/>
      <c r="AT22" s="84"/>
      <c r="AU22" s="654"/>
      <c r="AV22" s="655"/>
      <c r="AW22" s="562"/>
      <c r="AX22" s="84"/>
      <c r="AY22" s="659"/>
      <c r="AZ22" s="660"/>
      <c r="BA22" s="662"/>
      <c r="BB22" s="660"/>
      <c r="BC22" s="661"/>
      <c r="BD22" s="243"/>
      <c r="BE22" s="243"/>
      <c r="BG22" s="591" t="str">
        <f aca="false">Horarios!Q21</f>
        <v>Egipto</v>
      </c>
      <c r="BH22" s="592" t="n">
        <f aca="false">1-SUM(BI22:BO22)</f>
        <v>1</v>
      </c>
      <c r="BI22" s="592" t="n">
        <f aca="false">COUNTIF(ADMIN!$M$130:$M$161,Fixture!BG22)-BJ22-BK22-BL22-BM22-BN22-BO22</f>
        <v>0</v>
      </c>
      <c r="BJ22" s="593" t="n">
        <f aca="false">COUNTIF(ADMIN!$M$182:$M$197,Fixture!BG22)-BK22-BL22-BM22-BN22-BO22</f>
        <v>0</v>
      </c>
      <c r="BK22" s="594" t="n">
        <f aca="false">COUNTIF(ADMIN!$M$210:$M$217,Fixture!BG22)-BL22-BM22-BN22-BO22</f>
        <v>0</v>
      </c>
      <c r="BL22" s="594" t="n">
        <f aca="false">COUNTIF(ADMIN!$M$226:$M$229,BG22)-BM22-BN22-BO22</f>
        <v>0</v>
      </c>
      <c r="BM22" s="592" t="n">
        <f aca="false">COUNTIF(ADMIN!$M$252,Fixture!BG22)</f>
        <v>0</v>
      </c>
      <c r="BN22" s="592" t="n">
        <f aca="false">COUNTIF(ADMIN!$M$251,Fixture!BG22)</f>
        <v>0</v>
      </c>
      <c r="BO22" s="595" t="n">
        <f aca="false">COUNTIF(ADMIN!$M$250,Fixture!BG22)</f>
        <v>0</v>
      </c>
    </row>
    <row r="23" customFormat="false" ht="15" hidden="false" customHeight="false" outlineLevel="0" collapsed="false">
      <c r="A23" s="84" t="n">
        <v>49</v>
      </c>
      <c r="B23" s="652"/>
      <c r="C23" s="573" t="str">
        <f aca="false">+MID(INDEX(WORLDCUP!$AA$4:$AA$147,MATCH(A23,WORLDCUP!$AH$4:$AH$147,0)),1,3)</f>
        <v>Esc</v>
      </c>
      <c r="D23" s="574" t="str">
        <f aca="false">IF(ISBLANK(INDEX(WORLDCUP!$AC$4:$AC$147,MATCH(A23,WORLDCUP!$AH$4:$AH$147,0))),"",INDEX(WORLDCUP!$AC$4:$AC$147,MATCH(A23,WORLDCUP!$AH$4:$AH$147,0)))</f>
        <v/>
      </c>
      <c r="E23" s="574" t="str">
        <f aca="false">IF(ISBLANK(INDEX(WORLDCUP!$AD$4:$AD$147,MATCH(A23,WORLDCUP!$AH$4:$AH$147,0))),"",INDEX(WORLDCUP!$AD$4:$AD$147,MATCH(A23,WORLDCUP!$AH$4:$AH$147,0)))</f>
        <v/>
      </c>
      <c r="F23" s="575" t="str">
        <f aca="false">+MID(INDEX(WORLDCUP!$AF$4:$AF$147,MATCH(A23,WORLDCUP!$AH$4:$AH$147,0)),1,3)</f>
        <v>Bra</v>
      </c>
      <c r="G23" s="596" t="n">
        <v>4</v>
      </c>
      <c r="H23" s="605" t="str">
        <f aca="false">+MID(INDEX(WORLDCUP!$AL$6:$AL$97,MATCH(L23,WORLDCUP!$AI$6:$AI$97,0)),1,3)</f>
        <v>Hai</v>
      </c>
      <c r="I23" s="606" t="n">
        <f aca="false">+INDEX(WORLDCUP!$AM$6:$AM$97,MATCH(L23,WORLDCUP!$AI$6:$AI$97,0))</f>
        <v>0</v>
      </c>
      <c r="J23" s="607" t="n">
        <f aca="false">+INDEX(WORLDCUP!$AT$6:$AT$97,MATCH(L23,WORLDCUP!$AI$6:$AI$97,0))</f>
        <v>-1</v>
      </c>
      <c r="K23" s="608" t="str">
        <f aca="false">+INDEX(WORLDCUP!$AR$6:$AR$97,MATCH(L23,WORLDCUP!$AI$6:$AI$97,0))&amp;"-"&amp;INDEX(WORLDCUP!$AS$6:$AS$97,MATCH(L23,WORLDCUP!$AI$6:$AI$97,0))</f>
        <v>0-1</v>
      </c>
      <c r="L23" s="84" t="s">
        <v>90</v>
      </c>
      <c r="M23" s="84" t="n">
        <v>61</v>
      </c>
      <c r="N23" s="653"/>
      <c r="O23" s="573" t="str">
        <f aca="false">+MID(INDEX(WORLDCUP!$AA$4:$AA$147,MATCH(M23,WORLDCUP!$AH$4:$AH$147,0)),1,3)</f>
        <v>Nor</v>
      </c>
      <c r="P23" s="574" t="str">
        <f aca="false">IF(ISBLANK(INDEX(WORLDCUP!$AC$4:$AC$147,MATCH(M23,WORLDCUP!$AH$4:$AH$147,0))),"",INDEX(WORLDCUP!$AC$4:$AC$147,MATCH(M23,WORLDCUP!$AH$4:$AH$147,0)))</f>
        <v/>
      </c>
      <c r="Q23" s="574" t="str">
        <f aca="false">IF(ISBLANK(INDEX(WORLDCUP!$AD$4:$AD$147,MATCH(M23,WORLDCUP!$AH$4:$AH$147,0))),"",INDEX(WORLDCUP!$AD$4:$AD$147,MATCH(M23,WORLDCUP!$AH$4:$AH$147,0)))</f>
        <v/>
      </c>
      <c r="R23" s="575" t="str">
        <f aca="false">+MID(INDEX(WORLDCUP!$AF$4:$AF$147,MATCH(M23,WORLDCUP!$AH$4:$AH$147,0)),1,3)</f>
        <v>Fra</v>
      </c>
      <c r="S23" s="596" t="n">
        <v>4</v>
      </c>
      <c r="T23" s="605" t="str">
        <f aca="false">+MID(INDEX(WORLDCUP!$AL$6:$AL$97,MATCH(X23,WORLDCUP!$AI$6:$AI$97,0)),1,3)</f>
        <v>Nor</v>
      </c>
      <c r="U23" s="606" t="n">
        <f aca="false">+INDEX(WORLDCUP!$AM$6:$AM$97,MATCH(X23,WORLDCUP!$AI$6:$AI$97,0))</f>
        <v>0</v>
      </c>
      <c r="V23" s="607" t="n">
        <f aca="false">+INDEX(WORLDCUP!$AT$6:$AT$97,MATCH(X23,WORLDCUP!$AI$6:$AI$97,0))</f>
        <v>0</v>
      </c>
      <c r="W23" s="608" t="str">
        <f aca="false">+INDEX(WORLDCUP!$AR$6:$AR$97,MATCH(X23,WORLDCUP!$AI$6:$AI$97,0))&amp;"-"&amp;INDEX(WORLDCUP!$AS$6:$AS$97,MATCH(X23,WORLDCUP!$AI$6:$AI$97,0))</f>
        <v>0-0</v>
      </c>
      <c r="X23" s="84" t="s">
        <v>117</v>
      </c>
      <c r="Y23" s="84"/>
      <c r="Z23" s="554"/>
      <c r="AA23" s="598"/>
      <c r="AB23" s="598"/>
      <c r="AC23" s="599"/>
      <c r="AD23" s="84" t="n">
        <v>94</v>
      </c>
      <c r="AE23" s="585" t="str">
        <f aca="false">+MID(INDEX(WORLDCUP!$AF$101:$AF$147,MATCH(AD23,WORLDCUP!$Z$101:$Z$147,0)),1,3)</f>
        <v>W82</v>
      </c>
      <c r="AF23" s="586" t="str">
        <f aca="false">+IF(ISBLANK(INDEX(WORLDCUP!$AD$101:$AD$147,MATCH(AD23,WORLDCUP!$Z$101:$Z$147,0))),"",INDEX(WORLDCUP!$AD$101:$AD$147,MATCH(AD23,WORLDCUP!$Z$101:$Z$147,0)))</f>
        <v/>
      </c>
      <c r="AG23" s="603" t="str">
        <f aca="false">+IF(ISBLANK(INDEX(WORLDCUP!$AE$101:$AE$147,MATCH(AD23,WORLDCUP!$Z$101:$Z$147,0))),"","( "&amp;INDEX(WORLDCUP!$AE$101:$AE$147,MATCH(AD23,WORLDCUP!$Z$101:$Z$147,0))&amp;" )")</f>
        <v/>
      </c>
      <c r="AH23" s="84"/>
      <c r="AI23" s="588"/>
      <c r="AJ23" s="588"/>
      <c r="AK23" s="588"/>
      <c r="AL23" s="84"/>
      <c r="AM23" s="560"/>
      <c r="AN23" s="560"/>
      <c r="AO23" s="644"/>
      <c r="AP23" s="470"/>
      <c r="AQ23" s="589"/>
      <c r="AR23" s="589"/>
      <c r="AS23" s="589"/>
      <c r="AT23" s="84"/>
      <c r="AU23" s="562"/>
      <c r="AV23" s="562"/>
      <c r="AW23" s="562"/>
      <c r="AX23" s="84"/>
      <c r="AY23" s="659"/>
      <c r="AZ23" s="660"/>
      <c r="BA23" s="662"/>
      <c r="BB23" s="660" t="str">
        <f aca="false">+WORLDCUP!AA151</f>
        <v>LF</v>
      </c>
      <c r="BC23" s="661"/>
      <c r="BD23" s="243"/>
      <c r="BE23" s="243"/>
      <c r="BG23" s="591" t="str">
        <f aca="false">Horarios!Q22</f>
        <v>Escocia</v>
      </c>
      <c r="BH23" s="592" t="n">
        <f aca="false">1-SUM(BI23:BO23)</f>
        <v>1</v>
      </c>
      <c r="BI23" s="592" t="n">
        <f aca="false">COUNTIF(ADMIN!$M$130:$M$161,Fixture!BG23)-BJ23-BK23-BL23-BM23-BN23-BO23</f>
        <v>0</v>
      </c>
      <c r="BJ23" s="593" t="n">
        <f aca="false">COUNTIF(ADMIN!$M$182:$M$197,Fixture!BG23)-BK23-BL23-BM23-BN23-BO23</f>
        <v>0</v>
      </c>
      <c r="BK23" s="594" t="n">
        <f aca="false">COUNTIF(ADMIN!$M$210:$M$217,Fixture!BG23)-BL23-BM23-BN23-BO23</f>
        <v>0</v>
      </c>
      <c r="BL23" s="594" t="n">
        <f aca="false">COUNTIF(ADMIN!$M$226:$M$229,BG23)-BM23-BN23-BO23</f>
        <v>0</v>
      </c>
      <c r="BM23" s="592" t="n">
        <f aca="false">COUNTIF(ADMIN!$M$252,Fixture!BG23)</f>
        <v>0</v>
      </c>
      <c r="BN23" s="592" t="n">
        <f aca="false">COUNTIF(ADMIN!$M$251,Fixture!BG23)</f>
        <v>0</v>
      </c>
      <c r="BO23" s="595" t="n">
        <f aca="false">COUNTIF(ADMIN!$M$250,Fixture!BG23)</f>
        <v>0</v>
      </c>
    </row>
    <row r="24" customFormat="false" ht="15" hidden="false" customHeight="false" outlineLevel="0" collapsed="false">
      <c r="A24" s="84" t="n">
        <v>50</v>
      </c>
      <c r="B24" s="663"/>
      <c r="C24" s="616" t="str">
        <f aca="false">+MID(INDEX(WORLDCUP!$AA$4:$AA$147,MATCH(A24,WORLDCUP!$AH$4:$AH$147,0)),1,3)</f>
        <v>Mar</v>
      </c>
      <c r="D24" s="617" t="str">
        <f aca="false">IF(ISBLANK(INDEX(WORLDCUP!$AC$4:$AC$147,MATCH(A24,WORLDCUP!$AH$4:$AH$147,0))),"",INDEX(WORLDCUP!$AC$4:$AC$147,MATCH(A24,WORLDCUP!$AH$4:$AH$147,0)))</f>
        <v/>
      </c>
      <c r="E24" s="617" t="str">
        <f aca="false">IF(ISBLANK(INDEX(WORLDCUP!$AD$4:$AD$147,MATCH(A24,WORLDCUP!$AH$4:$AH$147,0))),"",INDEX(WORLDCUP!$AD$4:$AD$147,MATCH(A24,WORLDCUP!$AH$4:$AH$147,0)))</f>
        <v/>
      </c>
      <c r="F24" s="618" t="str">
        <f aca="false">+MID(INDEX(WORLDCUP!$AF$4:$AF$147,MATCH(A24,WORLDCUP!$AH$4:$AH$147,0)),1,3)</f>
        <v>Hai</v>
      </c>
      <c r="G24" s="619"/>
      <c r="H24" s="619"/>
      <c r="I24" s="620"/>
      <c r="J24" s="620"/>
      <c r="K24" s="621"/>
      <c r="L24" s="84"/>
      <c r="M24" s="84" t="n">
        <v>62</v>
      </c>
      <c r="N24" s="664"/>
      <c r="O24" s="616" t="str">
        <f aca="false">+MID(INDEX(WORLDCUP!$AA$4:$AA$147,MATCH(M24,WORLDCUP!$AH$4:$AH$147,0)),1,3)</f>
        <v>Sen</v>
      </c>
      <c r="P24" s="617" t="str">
        <f aca="false">IF(ISBLANK(INDEX(WORLDCUP!$AC$4:$AC$147,MATCH(M24,WORLDCUP!$AH$4:$AH$147,0))),"",INDEX(WORLDCUP!$AC$4:$AC$147,MATCH(M24,WORLDCUP!$AH$4:$AH$147,0)))</f>
        <v/>
      </c>
      <c r="Q24" s="617" t="str">
        <f aca="false">IF(ISBLANK(INDEX(WORLDCUP!$AD$4:$AD$147,MATCH(M24,WORLDCUP!$AH$4:$AH$147,0))),"",INDEX(WORLDCUP!$AD$4:$AD$147,MATCH(M24,WORLDCUP!$AH$4:$AH$147,0)))</f>
        <v/>
      </c>
      <c r="R24" s="618" t="str">
        <f aca="false">+MID(INDEX(WORLDCUP!$AF$4:$AF$147,MATCH(M24,WORLDCUP!$AH$4:$AH$147,0)),1,3)</f>
        <v>Ira</v>
      </c>
      <c r="S24" s="619"/>
      <c r="T24" s="619"/>
      <c r="U24" s="620"/>
      <c r="V24" s="620"/>
      <c r="W24" s="621"/>
      <c r="X24" s="84"/>
      <c r="Y24" s="84" t="n">
        <v>82</v>
      </c>
      <c r="Z24" s="554" t="s">
        <v>105</v>
      </c>
      <c r="AA24" s="555" t="str">
        <f aca="false">+MID(INDEX(WORLDCUP!$AA$101:$AA$147,MATCH(Y24,WORLDCUP!$Z$101:$Z$147,0)),1,3)</f>
        <v>1G</v>
      </c>
      <c r="AB24" s="601" t="str">
        <f aca="false">+IF(ISBLANK(INDEX(WORLDCUP!$AC$101:$AC$147,MATCH(Y24,WORLDCUP!$Z$101:$Z$147,0))),"",INDEX(WORLDCUP!$AC$101:$AC$147,MATCH(Y24,WORLDCUP!$Z$101:$Z$147,0)))</f>
        <v/>
      </c>
      <c r="AC24" s="638" t="str">
        <f aca="false">+IF(ISBLANK(INDEX(WORLDCUP!$AB$101:$AB$147,MATCH(Y24,WORLDCUP!$Z$101:$Z$147,0))),"","( "&amp;INDEX(WORLDCUP!$AB$101:$AB$147,MATCH(Y24,WORLDCUP!$Z$101:$Z$147,0))&amp;" )")</f>
        <v/>
      </c>
      <c r="AD24" s="84"/>
      <c r="AE24" s="558"/>
      <c r="AF24" s="558"/>
      <c r="AG24" s="558"/>
      <c r="AH24" s="84"/>
      <c r="AI24" s="588"/>
      <c r="AJ24" s="588"/>
      <c r="AK24" s="588"/>
      <c r="AL24" s="84"/>
      <c r="AM24" s="560"/>
      <c r="AN24" s="560"/>
      <c r="AO24" s="644"/>
      <c r="AP24" s="470"/>
      <c r="AQ24" s="589"/>
      <c r="AR24" s="589"/>
      <c r="AS24" s="589"/>
      <c r="AT24" s="84"/>
      <c r="AU24" s="562"/>
      <c r="AV24" s="562"/>
      <c r="AW24" s="562"/>
      <c r="AX24" s="84"/>
      <c r="AY24" s="659"/>
      <c r="AZ24" s="660"/>
      <c r="BA24" s="662"/>
      <c r="BB24" s="665"/>
      <c r="BC24" s="661"/>
      <c r="BD24" s="243"/>
      <c r="BE24" s="243"/>
      <c r="BG24" s="591" t="str">
        <f aca="false">Horarios!Q23</f>
        <v>España</v>
      </c>
      <c r="BH24" s="592" t="n">
        <f aca="false">1-SUM(BI24:BO24)</f>
        <v>1</v>
      </c>
      <c r="BI24" s="592" t="n">
        <f aca="false">COUNTIF(ADMIN!$M$130:$M$161,Fixture!BG24)-BJ24-BK24-BL24-BM24-BN24-BO24</f>
        <v>0</v>
      </c>
      <c r="BJ24" s="593" t="n">
        <f aca="false">COUNTIF(ADMIN!$M$182:$M$197,Fixture!BG24)-BK24-BL24-BM24-BN24-BO24</f>
        <v>0</v>
      </c>
      <c r="BK24" s="594" t="n">
        <f aca="false">COUNTIF(ADMIN!$M$210:$M$217,Fixture!BG24)-BL24-BM24-BN24-BO24</f>
        <v>0</v>
      </c>
      <c r="BL24" s="594" t="n">
        <f aca="false">COUNTIF(ADMIN!$M$226:$M$229,BG24)-BM24-BN24-BO24</f>
        <v>0</v>
      </c>
      <c r="BM24" s="592" t="n">
        <f aca="false">COUNTIF(ADMIN!$M$252,Fixture!BG24)</f>
        <v>0</v>
      </c>
      <c r="BN24" s="592" t="n">
        <f aca="false">COUNTIF(ADMIN!$M$251,Fixture!BG24)</f>
        <v>0</v>
      </c>
      <c r="BO24" s="595" t="n">
        <f aca="false">COUNTIF(ADMIN!$M$250,Fixture!BG24)</f>
        <v>0</v>
      </c>
    </row>
    <row r="25" customFormat="false" ht="15" hidden="false" customHeight="false" outlineLevel="0" collapsed="false">
      <c r="A25" s="84"/>
      <c r="B25" s="542"/>
      <c r="C25" s="625"/>
      <c r="D25" s="626"/>
      <c r="E25" s="626"/>
      <c r="F25" s="243"/>
      <c r="G25" s="243"/>
      <c r="H25" s="625"/>
      <c r="I25" s="243"/>
      <c r="J25" s="243"/>
      <c r="K25" s="243"/>
      <c r="L25" s="84"/>
      <c r="M25" s="84"/>
      <c r="N25" s="150"/>
      <c r="O25" s="243"/>
      <c r="P25" s="243"/>
      <c r="Q25" s="243"/>
      <c r="R25" s="243"/>
      <c r="S25" s="243"/>
      <c r="T25" s="243"/>
      <c r="U25" s="243"/>
      <c r="V25" s="243"/>
      <c r="W25" s="243"/>
      <c r="X25" s="84"/>
      <c r="Y25" s="84" t="n">
        <v>82</v>
      </c>
      <c r="Z25" s="554" t="s">
        <v>166</v>
      </c>
      <c r="AA25" s="609" t="str">
        <f aca="false">+MID(INDEX(WORLDCUP!$AF$101:$AF$147,MATCH(Y25,WORLDCUP!$Z$101:$Z$147,0)),1,IF(WORLDCUP!$H$113&lt;144,6,3))</f>
        <v>3AEHIJ</v>
      </c>
      <c r="AB25" s="610" t="str">
        <f aca="false">+IF(ISBLANK(INDEX(WORLDCUP!$AD$101:$AD$147,MATCH(Y25,WORLDCUP!$Z$101:$Z$147,0))),"",INDEX(WORLDCUP!$AD$101:$AD$147,MATCH(Y25,WORLDCUP!$Z$101:$Z$147,0)))</f>
        <v/>
      </c>
      <c r="AC25" s="639" t="str">
        <f aca="false">+IF(ISBLANK(INDEX(WORLDCUP!$AE$101:$AE$147,MATCH(Y25,WORLDCUP!$Z$101:$Z$147,0))),"","( "&amp;INDEX(WORLDCUP!$AE$101:$AE$147,MATCH(Y25,WORLDCUP!$Z$101:$Z$147,0))&amp;" )")</f>
        <v/>
      </c>
      <c r="AD25" s="84"/>
      <c r="AE25" s="558"/>
      <c r="AF25" s="558"/>
      <c r="AG25" s="558"/>
      <c r="AH25" s="84"/>
      <c r="AI25" s="588"/>
      <c r="AJ25" s="588"/>
      <c r="AK25" s="588"/>
      <c r="AL25" s="84"/>
      <c r="AM25" s="560"/>
      <c r="AN25" s="560"/>
      <c r="AO25" s="644"/>
      <c r="AP25" s="666"/>
      <c r="AQ25" s="667"/>
      <c r="AR25" s="667"/>
      <c r="AS25" s="667"/>
      <c r="AT25" s="668" t="n">
        <v>104</v>
      </c>
      <c r="AU25" s="669" t="str">
        <f aca="false">+MID(INDEX(WORLDCUP!$AA$101:$AA$147,MATCH(AT25,WORLDCUP!$Z$101:$Z$147,0)),1,4)</f>
        <v>W101</v>
      </c>
      <c r="AV25" s="670" t="str">
        <f aca="false">+IF(ISBLANK(INDEX(WORLDCUP!$AC$101:$AC$147,MATCH(AT25,WORLDCUP!$Z$101:$Z$147,0))),"",INDEX(WORLDCUP!$AC$101:$AC$147,MATCH(AT25,WORLDCUP!$Z$101:$Z$147,0)))</f>
        <v/>
      </c>
      <c r="AW25" s="671" t="str">
        <f aca="false">+IF(ISBLANK(INDEX(WORLDCUP!$AB$101:$AB$147,MATCH(AT25,WORLDCUP!$Z$101:$Z$147,0))),"","( "&amp;INDEX(WORLDCUP!$AB$101:$AB$147,MATCH(AT25,WORLDCUP!$Z$101:$Z$147,0))&amp;" )")</f>
        <v/>
      </c>
      <c r="AX25" s="672"/>
      <c r="AY25" s="659"/>
      <c r="AZ25" s="660" t="str">
        <f aca="false">+WORLDCUP!AA152</f>
        <v>W34</v>
      </c>
      <c r="BA25" s="662"/>
      <c r="BB25" s="665"/>
      <c r="BC25" s="661"/>
      <c r="BD25" s="243"/>
      <c r="BE25" s="243"/>
      <c r="BG25" s="591" t="str">
        <f aca="false">Horarios!Q24</f>
        <v>Estados Unidos</v>
      </c>
      <c r="BH25" s="592" t="n">
        <f aca="false">1-SUM(BI25:BO25)</f>
        <v>1</v>
      </c>
      <c r="BI25" s="592" t="n">
        <f aca="false">COUNTIF(ADMIN!$M$130:$M$161,Fixture!BG25)-BJ25-BK25-BL25-BM25-BN25-BO25</f>
        <v>0</v>
      </c>
      <c r="BJ25" s="593" t="n">
        <f aca="false">COUNTIF(ADMIN!$M$182:$M$197,Fixture!BG25)-BK25-BL25-BM25-BN25-BO25</f>
        <v>0</v>
      </c>
      <c r="BK25" s="594" t="n">
        <f aca="false">COUNTIF(ADMIN!$M$210:$M$217,Fixture!BG25)-BL25-BM25-BN25-BO25</f>
        <v>0</v>
      </c>
      <c r="BL25" s="594" t="n">
        <f aca="false">COUNTIF(ADMIN!$M$226:$M$229,BG25)-BM25-BN25-BO25</f>
        <v>0</v>
      </c>
      <c r="BM25" s="592" t="n">
        <f aca="false">COUNTIF(ADMIN!$M$252,Fixture!BG25)</f>
        <v>0</v>
      </c>
      <c r="BN25" s="592" t="n">
        <f aca="false">COUNTIF(ADMIN!$M$251,Fixture!BG25)</f>
        <v>0</v>
      </c>
      <c r="BO25" s="595" t="n">
        <f aca="false">COUNTIF(ADMIN!$M$250,Fixture!BG25)</f>
        <v>0</v>
      </c>
    </row>
    <row r="26" customFormat="false" ht="15" hidden="false" customHeight="false" outlineLevel="0" collapsed="false">
      <c r="A26" s="84"/>
      <c r="B26" s="542"/>
      <c r="C26" s="625"/>
      <c r="D26" s="626"/>
      <c r="E26" s="626"/>
      <c r="F26" s="243"/>
      <c r="G26" s="243"/>
      <c r="H26" s="625"/>
      <c r="I26" s="243"/>
      <c r="J26" s="243"/>
      <c r="K26" s="243"/>
      <c r="L26" s="84"/>
      <c r="M26" s="84"/>
      <c r="N26" s="150"/>
      <c r="O26" s="243"/>
      <c r="P26" s="243"/>
      <c r="Q26" s="243"/>
      <c r="R26" s="243"/>
      <c r="S26" s="243"/>
      <c r="T26" s="243"/>
      <c r="U26" s="243"/>
      <c r="V26" s="243"/>
      <c r="W26" s="243"/>
      <c r="X26" s="84"/>
      <c r="Y26" s="84"/>
      <c r="Z26" s="554"/>
      <c r="AA26" s="623"/>
      <c r="AB26" s="623"/>
      <c r="AC26" s="623"/>
      <c r="AD26" s="84"/>
      <c r="AE26" s="558"/>
      <c r="AF26" s="558"/>
      <c r="AG26" s="603"/>
      <c r="AH26" s="84"/>
      <c r="AI26" s="588"/>
      <c r="AJ26" s="588"/>
      <c r="AK26" s="588"/>
      <c r="AL26" s="84"/>
      <c r="AM26" s="560"/>
      <c r="AN26" s="560"/>
      <c r="AO26" s="644"/>
      <c r="AP26" s="84"/>
      <c r="AQ26" s="589"/>
      <c r="AR26" s="589"/>
      <c r="AS26" s="589"/>
      <c r="AT26" s="84" t="n">
        <v>104</v>
      </c>
      <c r="AU26" s="669" t="str">
        <f aca="false">+MID(INDEX(WORLDCUP!$AF$101:$AF$147,MATCH(AT26,WORLDCUP!$Z$101:$Z$147,0)),1,4)</f>
        <v>W102</v>
      </c>
      <c r="AV26" s="670" t="str">
        <f aca="false">+IF(ISBLANK(INDEX(WORLDCUP!$AD$101:$AD$147,MATCH(AT26,WORLDCUP!$Z$101:$Z$147,0))),"",INDEX(WORLDCUP!$AD$101:$AD$147,MATCH(AT26,WORLDCUP!$Z$101:$Z$147,0)))</f>
        <v/>
      </c>
      <c r="AW26" s="562" t="str">
        <f aca="false">+IF(ISBLANK(INDEX(WORLDCUP!$AE$101:$AE$147,MATCH(AT26,WORLDCUP!$Z$101:$Z$147,0))),"","( "&amp;INDEX(WORLDCUP!$AE$101:$AE$147,MATCH(AT26,WORLDCUP!$Z$101:$Z$147,0))&amp;" )")</f>
        <v/>
      </c>
      <c r="AX26" s="84"/>
      <c r="AY26" s="659"/>
      <c r="AZ26" s="673"/>
      <c r="BA26" s="662"/>
      <c r="BB26" s="665"/>
      <c r="BC26" s="661"/>
      <c r="BD26" s="243"/>
      <c r="BE26" s="243"/>
      <c r="BG26" s="591" t="str">
        <f aca="false">Horarios!Q25</f>
        <v>Francia</v>
      </c>
      <c r="BH26" s="592" t="n">
        <f aca="false">1-SUM(BI26:BO26)</f>
        <v>1</v>
      </c>
      <c r="BI26" s="592" t="n">
        <f aca="false">COUNTIF(ADMIN!$M$130:$M$161,Fixture!BG26)-BJ26-BK26-BL26-BM26-BN26-BO26</f>
        <v>0</v>
      </c>
      <c r="BJ26" s="593" t="n">
        <f aca="false">COUNTIF(ADMIN!$M$182:$M$197,Fixture!BG26)-BK26-BL26-BM26-BN26-BO26</f>
        <v>0</v>
      </c>
      <c r="BK26" s="594" t="n">
        <f aca="false">COUNTIF(ADMIN!$M$210:$M$217,Fixture!BG26)-BL26-BM26-BN26-BO26</f>
        <v>0</v>
      </c>
      <c r="BL26" s="594" t="n">
        <f aca="false">COUNTIF(ADMIN!$M$226:$M$229,BG26)-BM26-BN26-BO26</f>
        <v>0</v>
      </c>
      <c r="BM26" s="592" t="n">
        <f aca="false">COUNTIF(ADMIN!$M$252,Fixture!BG26)</f>
        <v>0</v>
      </c>
      <c r="BN26" s="592" t="n">
        <f aca="false">COUNTIF(ADMIN!$M$251,Fixture!BG26)</f>
        <v>0</v>
      </c>
      <c r="BO26" s="595" t="n">
        <f aca="false">COUNTIF(ADMIN!$M$250,Fixture!BG26)</f>
        <v>0</v>
      </c>
    </row>
    <row r="27" customFormat="false" ht="15" hidden="false" customHeight="false" outlineLevel="0" collapsed="false">
      <c r="A27" s="84" t="n">
        <v>4</v>
      </c>
      <c r="B27" s="674" t="s">
        <v>102</v>
      </c>
      <c r="C27" s="546" t="str">
        <f aca="false">+MID(INDEX(WORLDCUP!$AA$4:$AA$147,MATCH(A27,WORLDCUP!$AH$4:$AH$147,0)),1,3)</f>
        <v>Est</v>
      </c>
      <c r="D27" s="633" t="n">
        <f aca="false">IF(ISBLANK(INDEX(WORLDCUP!$AC$4:$AC$147,MATCH(A27,WORLDCUP!$AH$4:$AH$147,0))),"",INDEX(WORLDCUP!$AC$4:$AC$147,MATCH(A27,WORLDCUP!$AH$4:$AH$147,0)))</f>
        <v>4</v>
      </c>
      <c r="E27" s="633" t="n">
        <f aca="false">IF(ISBLANK(INDEX(WORLDCUP!$AD$4:$AD$147,MATCH(A27,WORLDCUP!$AH$4:$AH$147,0))),"",INDEX(WORLDCUP!$AD$4:$AD$147,MATCH(A27,WORLDCUP!$AH$4:$AH$147,0)))</f>
        <v>1</v>
      </c>
      <c r="F27" s="548" t="str">
        <f aca="false">+MID(INDEX(WORLDCUP!$AF$4:$AF$147,MATCH(A27,WORLDCUP!$AH$4:$AH$147,0)),1,3)</f>
        <v>Par</v>
      </c>
      <c r="G27" s="549"/>
      <c r="H27" s="550" t="str">
        <f aca="false">+H19</f>
        <v>Sel</v>
      </c>
      <c r="I27" s="551" t="str">
        <f aca="false">+I19</f>
        <v>Pts</v>
      </c>
      <c r="J27" s="551" t="str">
        <f aca="false">+J19</f>
        <v>DG</v>
      </c>
      <c r="K27" s="552" t="str">
        <f aca="false">+K19</f>
        <v>GF-GC</v>
      </c>
      <c r="L27" s="84"/>
      <c r="M27" s="84" t="n">
        <v>19</v>
      </c>
      <c r="N27" s="675" t="s">
        <v>135</v>
      </c>
      <c r="O27" s="546" t="str">
        <f aca="false">+MID(INDEX(WORLDCUP!$AA$4:$AA$147,MATCH(M27,WORLDCUP!$AH$4:$AH$147,0)),1,3)</f>
        <v>Arg</v>
      </c>
      <c r="P27" s="547" t="str">
        <f aca="false">IF(ISBLANK(INDEX(WORLDCUP!$AC$4:$AC$147,MATCH(M27,WORLDCUP!$AH$4:$AH$147,0))),"",INDEX(WORLDCUP!$AC$4:$AC$147,MATCH(M27,WORLDCUP!$AH$4:$AH$147,0)))</f>
        <v/>
      </c>
      <c r="Q27" s="547" t="str">
        <f aca="false">IF(ISBLANK(INDEX(WORLDCUP!$AD$4:$AD$147,MATCH(M27,WORLDCUP!$AH$4:$AH$147,0))),"",INDEX(WORLDCUP!$AD$4:$AD$147,MATCH(M27,WORLDCUP!$AH$4:$AH$147,0)))</f>
        <v/>
      </c>
      <c r="R27" s="548" t="str">
        <f aca="false">+MID(INDEX(WORLDCUP!$AF$4:$AF$147,MATCH(M27,WORLDCUP!$AH$4:$AH$147,0)),1,3)</f>
        <v>Arg</v>
      </c>
      <c r="S27" s="549"/>
      <c r="T27" s="550" t="str">
        <f aca="false">+T19</f>
        <v>Sel</v>
      </c>
      <c r="U27" s="551" t="str">
        <f aca="false">+U19</f>
        <v>Pts</v>
      </c>
      <c r="V27" s="551" t="str">
        <f aca="false">+V19</f>
        <v>DG</v>
      </c>
      <c r="W27" s="552" t="str">
        <f aca="false">+W19</f>
        <v>GF-GC</v>
      </c>
      <c r="X27" s="84"/>
      <c r="Y27" s="84" t="n">
        <v>76</v>
      </c>
      <c r="Z27" s="554" t="s">
        <v>87</v>
      </c>
      <c r="AA27" s="555" t="str">
        <f aca="false">+MID(INDEX(WORLDCUP!$AA$101:$AA$147,MATCH(Y27,WORLDCUP!$Z$101:$Z$147,0)),1,3)</f>
        <v>1C</v>
      </c>
      <c r="AB27" s="556" t="str">
        <f aca="false">+IF(ISBLANK(INDEX(WORLDCUP!$AC$101:$AC$147,MATCH(Y27,WORLDCUP!$Z$101:$Z$147,0))),"",INDEX(WORLDCUP!$AC$101:$AC$147,MATCH(Y27,WORLDCUP!$Z$101:$Z$147,0)))</f>
        <v/>
      </c>
      <c r="AC27" s="627" t="str">
        <f aca="false">+IF(ISBLANK(INDEX(WORLDCUP!$AB$101:$AB$147,MATCH(Y27,WORLDCUP!$Z$101:$Z$147,0))),"","( "&amp;INDEX(WORLDCUP!$AB$101:$AB$147,MATCH(Y27,WORLDCUP!$Z$101:$Z$147,0))&amp;" )")</f>
        <v/>
      </c>
      <c r="AD27" s="49"/>
      <c r="AE27" s="558"/>
      <c r="AF27" s="558"/>
      <c r="AG27" s="558"/>
      <c r="AH27" s="84"/>
      <c r="AI27" s="588"/>
      <c r="AJ27" s="588"/>
      <c r="AK27" s="588"/>
      <c r="AL27" s="84"/>
      <c r="AM27" s="560"/>
      <c r="AN27" s="560"/>
      <c r="AO27" s="644"/>
      <c r="AP27" s="470"/>
      <c r="AQ27" s="589"/>
      <c r="AR27" s="589"/>
      <c r="AS27" s="589"/>
      <c r="AT27" s="84"/>
      <c r="AU27" s="562"/>
      <c r="AV27" s="562"/>
      <c r="AW27" s="562"/>
      <c r="AX27" s="84"/>
      <c r="AY27" s="659"/>
      <c r="AZ27" s="673"/>
      <c r="BA27" s="662"/>
      <c r="BB27" s="665"/>
      <c r="BC27" s="661"/>
      <c r="BD27" s="243"/>
      <c r="BE27" s="243"/>
      <c r="BG27" s="591" t="str">
        <f aca="false">Horarios!Q26</f>
        <v>Ghana</v>
      </c>
      <c r="BH27" s="592" t="n">
        <f aca="false">1-SUM(BI27:BO27)</f>
        <v>1</v>
      </c>
      <c r="BI27" s="592" t="n">
        <f aca="false">COUNTIF(ADMIN!$M$130:$M$161,Fixture!BG27)-BJ27-BK27-BL27-BM27-BN27-BO27</f>
        <v>0</v>
      </c>
      <c r="BJ27" s="593" t="n">
        <f aca="false">COUNTIF(ADMIN!$M$182:$M$197,Fixture!BG27)-BK27-BL27-BM27-BN27-BO27</f>
        <v>0</v>
      </c>
      <c r="BK27" s="594" t="n">
        <f aca="false">COUNTIF(ADMIN!$M$210:$M$217,Fixture!BG27)-BL27-BM27-BN27-BO27</f>
        <v>0</v>
      </c>
      <c r="BL27" s="594" t="n">
        <f aca="false">COUNTIF(ADMIN!$M$226:$M$229,BG27)-BM27-BN27-BO27</f>
        <v>0</v>
      </c>
      <c r="BM27" s="592" t="n">
        <f aca="false">COUNTIF(ADMIN!$M$252,Fixture!BG27)</f>
        <v>0</v>
      </c>
      <c r="BN27" s="592" t="n">
        <f aca="false">COUNTIF(ADMIN!$M$251,Fixture!BG27)</f>
        <v>0</v>
      </c>
      <c r="BO27" s="595" t="n">
        <f aca="false">COUNTIF(ADMIN!$M$250,Fixture!BG27)</f>
        <v>0</v>
      </c>
    </row>
    <row r="28" customFormat="false" ht="15" hidden="false" customHeight="false" outlineLevel="0" collapsed="false">
      <c r="A28" s="84" t="n">
        <v>6</v>
      </c>
      <c r="B28" s="676"/>
      <c r="C28" s="573" t="str">
        <f aca="false">+MID(INDEX(WORLDCUP!$AA$4:$AA$147,MATCH(A28,WORLDCUP!$AH$4:$AH$147,0)),1,3)</f>
        <v>Aus</v>
      </c>
      <c r="D28" s="636" t="n">
        <f aca="false">IF(ISBLANK(INDEX(WORLDCUP!$AC$4:$AC$147,MATCH(A28,WORLDCUP!$AH$4:$AH$147,0))),"",INDEX(WORLDCUP!$AC$4:$AC$147,MATCH(A28,WORLDCUP!$AH$4:$AH$147,0)))</f>
        <v>2</v>
      </c>
      <c r="E28" s="636" t="n">
        <f aca="false">IF(ISBLANK(INDEX(WORLDCUP!$AD$4:$AD$147,MATCH(A28,WORLDCUP!$AH$4:$AH$147,0))),"",INDEX(WORLDCUP!$AD$4:$AD$147,MATCH(A28,WORLDCUP!$AH$4:$AH$147,0)))</f>
        <v>0</v>
      </c>
      <c r="F28" s="575" t="str">
        <f aca="false">+MID(INDEX(WORLDCUP!$AF$4:$AF$147,MATCH(A28,WORLDCUP!$AH$4:$AH$147,0)),1,3)</f>
        <v>Tur</v>
      </c>
      <c r="G28" s="576" t="n">
        <v>1</v>
      </c>
      <c r="H28" s="577" t="str">
        <f aca="false">+MID(INDEX(WORLDCUP!$AL$6:$AL$97,MATCH(L28,WORLDCUP!$AI$6:$AI$97,0)),1,3)</f>
        <v>Est</v>
      </c>
      <c r="I28" s="578" t="n">
        <f aca="false">+INDEX(WORLDCUP!$AM$6:$AM$97,MATCH(L28,WORLDCUP!$AI$6:$AI$97,0))</f>
        <v>3</v>
      </c>
      <c r="J28" s="579" t="n">
        <f aca="false">+INDEX(WORLDCUP!$AT$6:$AT$97,MATCH(L28,WORLDCUP!$AI$6:$AI$97,0))</f>
        <v>3</v>
      </c>
      <c r="K28" s="580" t="str">
        <f aca="false">+INDEX(WORLDCUP!$AR$6:$AR$97,MATCH(L28,WORLDCUP!$AI$6:$AI$97,0))&amp;"-"&amp;INDEX(WORLDCUP!$AS$6:$AS$97,MATCH(L28,WORLDCUP!$AI$6:$AI$97,0))</f>
        <v>4-1</v>
      </c>
      <c r="L28" s="84" t="s">
        <v>91</v>
      </c>
      <c r="M28" s="84" t="n">
        <v>20</v>
      </c>
      <c r="N28" s="677"/>
      <c r="O28" s="573" t="str">
        <f aca="false">+MID(INDEX(WORLDCUP!$AA$4:$AA$147,MATCH(M28,WORLDCUP!$AH$4:$AH$147,0)),1,3)</f>
        <v>Aus</v>
      </c>
      <c r="P28" s="574" t="str">
        <f aca="false">IF(ISBLANK(INDEX(WORLDCUP!$AC$4:$AC$147,MATCH(M28,WORLDCUP!$AH$4:$AH$147,0))),"",INDEX(WORLDCUP!$AC$4:$AC$147,MATCH(M28,WORLDCUP!$AH$4:$AH$147,0)))</f>
        <v/>
      </c>
      <c r="Q28" s="574" t="str">
        <f aca="false">IF(ISBLANK(INDEX(WORLDCUP!$AD$4:$AD$147,MATCH(M28,WORLDCUP!$AH$4:$AH$147,0))),"",INDEX(WORLDCUP!$AD$4:$AD$147,MATCH(M28,WORLDCUP!$AH$4:$AH$147,0)))</f>
        <v/>
      </c>
      <c r="R28" s="575" t="str">
        <f aca="false">+MID(INDEX(WORLDCUP!$AF$4:$AF$147,MATCH(M28,WORLDCUP!$AH$4:$AH$147,0)),1,3)</f>
        <v>Jor</v>
      </c>
      <c r="S28" s="576" t="n">
        <v>1</v>
      </c>
      <c r="T28" s="577" t="str">
        <f aca="false">+MID(INDEX(WORLDCUP!$AL$6:$AL$97,MATCH(X28,WORLDCUP!$AI$6:$AI$97,0)),1,3)</f>
        <v>Arg</v>
      </c>
      <c r="U28" s="578" t="n">
        <f aca="false">+INDEX(WORLDCUP!$AM$6:$AM$97,MATCH(X28,WORLDCUP!$AI$6:$AI$97,0))</f>
        <v>0</v>
      </c>
      <c r="V28" s="579" t="n">
        <f aca="false">+INDEX(WORLDCUP!$AT$6:$AT$97,MATCH(X28,WORLDCUP!$AI$6:$AI$97,0))</f>
        <v>0</v>
      </c>
      <c r="W28" s="580" t="str">
        <f aca="false">+INDEX(WORLDCUP!$AR$6:$AR$97,MATCH(X28,WORLDCUP!$AI$6:$AI$97,0))&amp;"-"&amp;INDEX(WORLDCUP!$AS$6:$AS$97,MATCH(X28,WORLDCUP!$AI$6:$AI$97,0))</f>
        <v>0-0</v>
      </c>
      <c r="X28" s="84" t="s">
        <v>118</v>
      </c>
      <c r="Y28" s="84" t="n">
        <v>76</v>
      </c>
      <c r="Z28" s="554" t="s">
        <v>101</v>
      </c>
      <c r="AA28" s="555" t="str">
        <f aca="false">+MID(INDEX(WORLDCUP!$AF$101:$AF$147,MATCH(Y28,WORLDCUP!$Z$101:$Z$147,0)),1,3)</f>
        <v>2F</v>
      </c>
      <c r="AB28" s="582" t="str">
        <f aca="false">+IF(ISBLANK(INDEX(WORLDCUP!$AD$101:$AD$147,MATCH(Y28,WORLDCUP!$Z$101:$Z$147,0))),"",INDEX(WORLDCUP!$AD$101:$AD$147,MATCH(Y28,WORLDCUP!$Z$101:$Z$147,0)))</f>
        <v/>
      </c>
      <c r="AC28" s="583" t="str">
        <f aca="false">+IF(ISBLANK(INDEX(WORLDCUP!$AE$101:$AE$147,MATCH(Y28,WORLDCUP!$Z$101:$Z$147,0))),"","( "&amp;INDEX(WORLDCUP!$AE$101:$AE$147,MATCH(Y28,WORLDCUP!$Z$101:$Z$147,0))&amp;" )")</f>
        <v/>
      </c>
      <c r="AD28" s="584" t="n">
        <v>91</v>
      </c>
      <c r="AE28" s="585" t="str">
        <f aca="false">+MID(INDEX(WORLDCUP!$AA$101:$AA$147,MATCH(AD28,WORLDCUP!$Z$101:$Z$147,0)),1,3)</f>
        <v>W76</v>
      </c>
      <c r="AF28" s="586" t="str">
        <f aca="false">+IF(ISBLANK(INDEX(WORLDCUP!$AC$101:$AC$147,MATCH(AD28,WORLDCUP!$Z$101:$Z$147,0))),"",INDEX(WORLDCUP!$AC$101:$AC$147,MATCH(AD28,WORLDCUP!$Z$101:$Z$147,0)))</f>
        <v/>
      </c>
      <c r="AG28" s="587" t="str">
        <f aca="false">+IF(ISBLANK(INDEX(WORLDCUP!$AB$101:$AB$147,MATCH(AD28,WORLDCUP!$Z$101:$Z$147,0))),"","( "&amp;INDEX(WORLDCUP!$AB$101:$AB$147,MATCH(AD28,WORLDCUP!$Z$101:$Z$147,0))&amp;" )")</f>
        <v/>
      </c>
      <c r="AH28" s="84"/>
      <c r="AI28" s="588"/>
      <c r="AJ28" s="588"/>
      <c r="AK28" s="588"/>
      <c r="AL28" s="84"/>
      <c r="AM28" s="560"/>
      <c r="AN28" s="560"/>
      <c r="AO28" s="644"/>
      <c r="AP28" s="470"/>
      <c r="AQ28" s="589"/>
      <c r="AR28" s="589"/>
      <c r="AS28" s="589"/>
      <c r="AT28" s="84"/>
      <c r="AU28" s="562"/>
      <c r="AV28" s="562"/>
      <c r="AW28" s="562"/>
      <c r="AX28" s="84"/>
      <c r="AY28" s="659"/>
      <c r="AZ28" s="673"/>
      <c r="BA28" s="662"/>
      <c r="BB28" s="665"/>
      <c r="BC28" s="661"/>
      <c r="BD28" s="243"/>
      <c r="BE28" s="243"/>
      <c r="BG28" s="591" t="str">
        <f aca="false">Horarios!Q27</f>
        <v>Haití</v>
      </c>
      <c r="BH28" s="592" t="n">
        <f aca="false">1-SUM(BI28:BO28)</f>
        <v>1</v>
      </c>
      <c r="BI28" s="592" t="n">
        <f aca="false">COUNTIF(ADMIN!$M$130:$M$161,Fixture!BG28)-BJ28-BK28-BL28-BM28-BN28-BO28</f>
        <v>0</v>
      </c>
      <c r="BJ28" s="593" t="n">
        <f aca="false">COUNTIF(ADMIN!$M$182:$M$197,Fixture!BG28)-BK28-BL28-BM28-BN28-BO28</f>
        <v>0</v>
      </c>
      <c r="BK28" s="594" t="n">
        <f aca="false">COUNTIF(ADMIN!$M$210:$M$217,Fixture!BG28)-BL28-BM28-BN28-BO28</f>
        <v>0</v>
      </c>
      <c r="BL28" s="594" t="n">
        <f aca="false">COUNTIF(ADMIN!$M$226:$M$229,BG28)-BM28-BN28-BO28</f>
        <v>0</v>
      </c>
      <c r="BM28" s="592" t="n">
        <f aca="false">COUNTIF(ADMIN!$M$252,Fixture!BG28)</f>
        <v>0</v>
      </c>
      <c r="BN28" s="592" t="n">
        <f aca="false">COUNTIF(ADMIN!$M$251,Fixture!BG28)</f>
        <v>0</v>
      </c>
      <c r="BO28" s="595" t="n">
        <f aca="false">COUNTIF(ADMIN!$M$250,Fixture!BG28)</f>
        <v>0</v>
      </c>
    </row>
    <row r="29" customFormat="false" ht="15" hidden="false" customHeight="false" outlineLevel="0" collapsed="false">
      <c r="A29" s="84" t="n">
        <v>32</v>
      </c>
      <c r="B29" s="676"/>
      <c r="C29" s="573" t="str">
        <f aca="false">+MID(INDEX(WORLDCUP!$AA$4:$AA$147,MATCH(A29,WORLDCUP!$AH$4:$AH$147,0)),1,3)</f>
        <v>Est</v>
      </c>
      <c r="D29" s="574" t="str">
        <f aca="false">IF(ISBLANK(INDEX(WORLDCUP!$AC$4:$AC$147,MATCH(A29,WORLDCUP!$AH$4:$AH$147,0))),"",INDEX(WORLDCUP!$AC$4:$AC$147,MATCH(A29,WORLDCUP!$AH$4:$AH$147,0)))</f>
        <v/>
      </c>
      <c r="E29" s="574" t="str">
        <f aca="false">IF(ISBLANK(INDEX(WORLDCUP!$AD$4:$AD$147,MATCH(A29,WORLDCUP!$AH$4:$AH$147,0))),"",INDEX(WORLDCUP!$AD$4:$AD$147,MATCH(A29,WORLDCUP!$AH$4:$AH$147,0)))</f>
        <v/>
      </c>
      <c r="F29" s="575" t="str">
        <f aca="false">+MID(INDEX(WORLDCUP!$AF$4:$AF$147,MATCH(A29,WORLDCUP!$AH$4:$AH$147,0)),1,3)</f>
        <v>Aus</v>
      </c>
      <c r="G29" s="596" t="n">
        <v>2</v>
      </c>
      <c r="H29" s="597" t="str">
        <f aca="false">+MID(INDEX(WORLDCUP!$AL$6:$AL$97,MATCH(L29,WORLDCUP!$AI$6:$AI$97,0)),1,3)</f>
        <v>Aus</v>
      </c>
      <c r="I29" s="123" t="n">
        <f aca="false">+INDEX(WORLDCUP!$AM$6:$AM$97,MATCH(L29,WORLDCUP!$AI$6:$AI$97,0))</f>
        <v>3</v>
      </c>
      <c r="J29" s="124" t="n">
        <f aca="false">+INDEX(WORLDCUP!$AT$6:$AT$97,MATCH(L29,WORLDCUP!$AI$6:$AI$97,0))</f>
        <v>2</v>
      </c>
      <c r="K29" s="230" t="str">
        <f aca="false">+INDEX(WORLDCUP!$AR$6:$AR$97,MATCH(L29,WORLDCUP!$AI$6:$AI$97,0))&amp;"-"&amp;INDEX(WORLDCUP!$AS$6:$AS$97,MATCH(L29,WORLDCUP!$AI$6:$AI$97,0))</f>
        <v>2-0</v>
      </c>
      <c r="L29" s="84" t="s">
        <v>92</v>
      </c>
      <c r="M29" s="84" t="n">
        <v>43</v>
      </c>
      <c r="N29" s="677"/>
      <c r="O29" s="573" t="str">
        <f aca="false">+MID(INDEX(WORLDCUP!$AA$4:$AA$147,MATCH(M29,WORLDCUP!$AH$4:$AH$147,0)),1,3)</f>
        <v>Arg</v>
      </c>
      <c r="P29" s="574" t="str">
        <f aca="false">IF(ISBLANK(INDEX(WORLDCUP!$AC$4:$AC$147,MATCH(M29,WORLDCUP!$AH$4:$AH$147,0))),"",INDEX(WORLDCUP!$AC$4:$AC$147,MATCH(M29,WORLDCUP!$AH$4:$AH$147,0)))</f>
        <v/>
      </c>
      <c r="Q29" s="574" t="str">
        <f aca="false">IF(ISBLANK(INDEX(WORLDCUP!$AD$4:$AD$147,MATCH(M29,WORLDCUP!$AH$4:$AH$147,0))),"",INDEX(WORLDCUP!$AD$4:$AD$147,MATCH(M29,WORLDCUP!$AH$4:$AH$147,0)))</f>
        <v/>
      </c>
      <c r="R29" s="575" t="str">
        <f aca="false">+MID(INDEX(WORLDCUP!$AF$4:$AF$147,MATCH(M29,WORLDCUP!$AH$4:$AH$147,0)),1,3)</f>
        <v>Aus</v>
      </c>
      <c r="S29" s="596" t="n">
        <v>2</v>
      </c>
      <c r="T29" s="597" t="str">
        <f aca="false">+MID(INDEX(WORLDCUP!$AL$6:$AL$97,MATCH(X29,WORLDCUP!$AI$6:$AI$97,0)),1,3)</f>
        <v>Arg</v>
      </c>
      <c r="U29" s="123" t="n">
        <f aca="false">+INDEX(WORLDCUP!$AM$6:$AM$97,MATCH(X29,WORLDCUP!$AI$6:$AI$97,0))</f>
        <v>0</v>
      </c>
      <c r="V29" s="124" t="n">
        <f aca="false">+INDEX(WORLDCUP!$AT$6:$AT$97,MATCH(X29,WORLDCUP!$AI$6:$AI$97,0))</f>
        <v>0</v>
      </c>
      <c r="W29" s="230" t="str">
        <f aca="false">+INDEX(WORLDCUP!$AR$6:$AR$97,MATCH(X29,WORLDCUP!$AI$6:$AI$97,0))&amp;"-"&amp;INDEX(WORLDCUP!$AS$6:$AS$97,MATCH(X29,WORLDCUP!$AI$6:$AI$97,0))</f>
        <v>0-0</v>
      </c>
      <c r="X29" s="84" t="s">
        <v>119</v>
      </c>
      <c r="Y29" s="84"/>
      <c r="Z29" s="554"/>
      <c r="AA29" s="598"/>
      <c r="AB29" s="598"/>
      <c r="AC29" s="599"/>
      <c r="AD29" s="84" t="n">
        <v>91</v>
      </c>
      <c r="AE29" s="585" t="str">
        <f aca="false">+MID(INDEX(WORLDCUP!$AF$101:$AF$147,MATCH(AD29,WORLDCUP!$Z$101:$Z$147,0)),1,3)</f>
        <v>W78</v>
      </c>
      <c r="AF29" s="586" t="str">
        <f aca="false">+IF(ISBLANK(INDEX(WORLDCUP!$AD$101:$AD$147,MATCH(AD29,WORLDCUP!$Z$101:$Z$147,0))),"",INDEX(WORLDCUP!$AD$101:$AD$147,MATCH(AD29,WORLDCUP!$Z$101:$Z$147,0)))</f>
        <v/>
      </c>
      <c r="AG29" s="647" t="str">
        <f aca="false">+IF(ISBLANK(INDEX(WORLDCUP!$AE$101:$AE$147,MATCH(AD29,WORLDCUP!$Z$101:$Z$147,0))),"","( "&amp;INDEX(WORLDCUP!$AE$101:$AE$147,MATCH(AD29,WORLDCUP!$Z$101:$Z$147,0))&amp;" )")</f>
        <v/>
      </c>
      <c r="AH29" s="84"/>
      <c r="AI29" s="588"/>
      <c r="AJ29" s="588"/>
      <c r="AK29" s="588"/>
      <c r="AL29" s="84"/>
      <c r="AM29" s="560"/>
      <c r="AN29" s="560"/>
      <c r="AO29" s="644"/>
      <c r="AP29" s="470"/>
      <c r="AQ29" s="589"/>
      <c r="AR29" s="589"/>
      <c r="AS29" s="589"/>
      <c r="AT29" s="84"/>
      <c r="AU29" s="562"/>
      <c r="AV29" s="562"/>
      <c r="AW29" s="562"/>
      <c r="AX29" s="84"/>
      <c r="AY29" s="659"/>
      <c r="AZ29" s="673"/>
      <c r="BA29" s="662"/>
      <c r="BB29" s="665"/>
      <c r="BC29" s="661"/>
      <c r="BD29" s="243"/>
      <c r="BE29" s="243"/>
      <c r="BG29" s="591" t="str">
        <f aca="false">Horarios!Q28</f>
        <v>Inglaterra</v>
      </c>
      <c r="BH29" s="592" t="n">
        <f aca="false">1-SUM(BI29:BO29)</f>
        <v>1</v>
      </c>
      <c r="BI29" s="592" t="n">
        <f aca="false">COUNTIF(ADMIN!$M$130:$M$161,Fixture!BG29)-BJ29-BK29-BL29-BM29-BN29-BO29</f>
        <v>0</v>
      </c>
      <c r="BJ29" s="593" t="n">
        <f aca="false">COUNTIF(ADMIN!$M$182:$M$197,Fixture!BG29)-BK29-BL29-BM29-BN29-BO29</f>
        <v>0</v>
      </c>
      <c r="BK29" s="594" t="n">
        <f aca="false">COUNTIF(ADMIN!$M$210:$M$217,Fixture!BG29)-BL29-BM29-BN29-BO29</f>
        <v>0</v>
      </c>
      <c r="BL29" s="594" t="n">
        <f aca="false">COUNTIF(ADMIN!$M$226:$M$229,BG29)-BM29-BN29-BO29</f>
        <v>0</v>
      </c>
      <c r="BM29" s="592" t="n">
        <f aca="false">COUNTIF(ADMIN!$M$252,Fixture!BG29)</f>
        <v>0</v>
      </c>
      <c r="BN29" s="592" t="n">
        <f aca="false">COUNTIF(ADMIN!$M$251,Fixture!BG29)</f>
        <v>0</v>
      </c>
      <c r="BO29" s="595" t="n">
        <f aca="false">COUNTIF(ADMIN!$M$250,Fixture!BG29)</f>
        <v>0</v>
      </c>
    </row>
    <row r="30" customFormat="false" ht="15" hidden="false" customHeight="false" outlineLevel="0" collapsed="false">
      <c r="A30" s="84" t="n">
        <v>31</v>
      </c>
      <c r="B30" s="676"/>
      <c r="C30" s="573" t="str">
        <f aca="false">+MID(INDEX(WORLDCUP!$AA$4:$AA$147,MATCH(A30,WORLDCUP!$AH$4:$AH$147,0)),1,3)</f>
        <v>Tur</v>
      </c>
      <c r="D30" s="574" t="str">
        <f aca="false">IF(ISBLANK(INDEX(WORLDCUP!$AC$4:$AC$147,MATCH(A30,WORLDCUP!$AH$4:$AH$147,0))),"",INDEX(WORLDCUP!$AC$4:$AC$147,MATCH(A30,WORLDCUP!$AH$4:$AH$147,0)))</f>
        <v/>
      </c>
      <c r="E30" s="574" t="str">
        <f aca="false">IF(ISBLANK(INDEX(WORLDCUP!$AD$4:$AD$147,MATCH(A30,WORLDCUP!$AH$4:$AH$147,0))),"",INDEX(WORLDCUP!$AD$4:$AD$147,MATCH(A30,WORLDCUP!$AH$4:$AH$147,0)))</f>
        <v/>
      </c>
      <c r="F30" s="575" t="str">
        <f aca="false">+MID(INDEX(WORLDCUP!$AF$4:$AF$147,MATCH(A30,WORLDCUP!$AH$4:$AH$147,0)),1,3)</f>
        <v>Par</v>
      </c>
      <c r="G30" s="596" t="n">
        <v>3</v>
      </c>
      <c r="H30" s="597" t="str">
        <f aca="false">+MID(INDEX(WORLDCUP!$AL$6:$AL$97,MATCH(L30,WORLDCUP!$AI$6:$AI$97,0)),1,3)</f>
        <v>Tur</v>
      </c>
      <c r="I30" s="123" t="n">
        <f aca="false">+INDEX(WORLDCUP!$AM$6:$AM$97,MATCH(L30,WORLDCUP!$AI$6:$AI$97,0))</f>
        <v>0</v>
      </c>
      <c r="J30" s="124" t="n">
        <f aca="false">+INDEX(WORLDCUP!$AT$6:$AT$97,MATCH(L30,WORLDCUP!$AI$6:$AI$97,0))</f>
        <v>-2</v>
      </c>
      <c r="K30" s="230" t="str">
        <f aca="false">+INDEX(WORLDCUP!$AR$6:$AR$97,MATCH(L30,WORLDCUP!$AI$6:$AI$97,0))&amp;"-"&amp;INDEX(WORLDCUP!$AS$6:$AS$97,MATCH(L30,WORLDCUP!$AI$6:$AI$97,0))</f>
        <v>0-2</v>
      </c>
      <c r="L30" s="84" t="s">
        <v>94</v>
      </c>
      <c r="M30" s="84" t="n">
        <v>44</v>
      </c>
      <c r="N30" s="677"/>
      <c r="O30" s="573" t="str">
        <f aca="false">+MID(INDEX(WORLDCUP!$AA$4:$AA$147,MATCH(M30,WORLDCUP!$AH$4:$AH$147,0)),1,3)</f>
        <v>Jor</v>
      </c>
      <c r="P30" s="574" t="str">
        <f aca="false">IF(ISBLANK(INDEX(WORLDCUP!$AC$4:$AC$147,MATCH(M30,WORLDCUP!$AH$4:$AH$147,0))),"",INDEX(WORLDCUP!$AC$4:$AC$147,MATCH(M30,WORLDCUP!$AH$4:$AH$147,0)))</f>
        <v/>
      </c>
      <c r="Q30" s="574" t="str">
        <f aca="false">IF(ISBLANK(INDEX(WORLDCUP!$AD$4:$AD$147,MATCH(M30,WORLDCUP!$AH$4:$AH$147,0))),"",INDEX(WORLDCUP!$AD$4:$AD$147,MATCH(M30,WORLDCUP!$AH$4:$AH$147,0)))</f>
        <v/>
      </c>
      <c r="R30" s="575" t="str">
        <f aca="false">+MID(INDEX(WORLDCUP!$AF$4:$AF$147,MATCH(M30,WORLDCUP!$AH$4:$AH$147,0)),1,3)</f>
        <v>Arg</v>
      </c>
      <c r="S30" s="596" t="n">
        <v>3</v>
      </c>
      <c r="T30" s="597" t="str">
        <f aca="false">+MID(INDEX(WORLDCUP!$AL$6:$AL$97,MATCH(X30,WORLDCUP!$AI$6:$AI$97,0)),1,3)</f>
        <v>Aus</v>
      </c>
      <c r="U30" s="123" t="n">
        <f aca="false">+INDEX(WORLDCUP!$AM$6:$AM$97,MATCH(X30,WORLDCUP!$AI$6:$AI$97,0))</f>
        <v>0</v>
      </c>
      <c r="V30" s="124" t="n">
        <f aca="false">+INDEX(WORLDCUP!$AT$6:$AT$97,MATCH(X30,WORLDCUP!$AI$6:$AI$97,0))</f>
        <v>0</v>
      </c>
      <c r="W30" s="230" t="str">
        <f aca="false">+INDEX(WORLDCUP!$AR$6:$AR$97,MATCH(X30,WORLDCUP!$AI$6:$AI$97,0))&amp;"-"&amp;INDEX(WORLDCUP!$AS$6:$AS$97,MATCH(X30,WORLDCUP!$AI$6:$AI$97,0))</f>
        <v>0-0</v>
      </c>
      <c r="X30" s="84" t="s">
        <v>121</v>
      </c>
      <c r="Y30" s="84" t="n">
        <v>78</v>
      </c>
      <c r="Z30" s="554" t="s">
        <v>97</v>
      </c>
      <c r="AA30" s="555" t="str">
        <f aca="false">+MID(INDEX(WORLDCUP!$AA$101:$AA$147,MATCH(Y30,WORLDCUP!$Z$101:$Z$147,0)),1,3)</f>
        <v>2E</v>
      </c>
      <c r="AB30" s="601" t="str">
        <f aca="false">+IF(ISBLANK(INDEX(WORLDCUP!$AC$101:$AC$147,MATCH(Y30,WORLDCUP!$Z$101:$Z$147,0))),"",INDEX(WORLDCUP!$AC$101:$AC$147,MATCH(Y30,WORLDCUP!$Z$101:$Z$147,0)))</f>
        <v/>
      </c>
      <c r="AC30" s="638" t="str">
        <f aca="false">+IF(ISBLANK(INDEX(WORLDCUP!$AB$101:$AB$147,MATCH(Y30,WORLDCUP!$Z$101:$Z$147,0))),"","( "&amp;INDEX(WORLDCUP!$AB$101:$AB$147,MATCH(Y30,WORLDCUP!$Z$101:$Z$147,0))&amp;" )")</f>
        <v/>
      </c>
      <c r="AD30" s="84"/>
      <c r="AE30" s="603"/>
      <c r="AF30" s="603"/>
      <c r="AG30" s="604"/>
      <c r="AH30" s="84"/>
      <c r="AI30" s="588"/>
      <c r="AJ30" s="588"/>
      <c r="AK30" s="588"/>
      <c r="AL30" s="84"/>
      <c r="AM30" s="560"/>
      <c r="AN30" s="560"/>
      <c r="AO30" s="644"/>
      <c r="AP30" s="84"/>
      <c r="AQ30" s="589"/>
      <c r="AR30" s="589"/>
      <c r="AS30" s="589"/>
      <c r="AT30" s="84"/>
      <c r="AU30" s="562"/>
      <c r="AV30" s="562"/>
      <c r="AW30" s="562"/>
      <c r="AX30" s="84"/>
      <c r="AY30" s="659"/>
      <c r="AZ30" s="673"/>
      <c r="BA30" s="662"/>
      <c r="BB30" s="665"/>
      <c r="BC30" s="661"/>
      <c r="BD30" s="243"/>
      <c r="BE30" s="243"/>
      <c r="BG30" s="591" t="str">
        <f aca="false">Horarios!Q29</f>
        <v>Irak</v>
      </c>
      <c r="BH30" s="592" t="n">
        <f aca="false">1-SUM(BI30:BO30)</f>
        <v>1</v>
      </c>
      <c r="BI30" s="592" t="n">
        <f aca="false">COUNTIF(ADMIN!$M$130:$M$161,Fixture!BG30)-BJ30-BK30-BL30-BM30-BN30-BO30</f>
        <v>0</v>
      </c>
      <c r="BJ30" s="593" t="n">
        <f aca="false">COUNTIF(ADMIN!$M$182:$M$197,Fixture!BG30)-BK30-BL30-BM30-BN30-BO30</f>
        <v>0</v>
      </c>
      <c r="BK30" s="594" t="n">
        <f aca="false">COUNTIF(ADMIN!$M$210:$M$217,Fixture!BG30)-BL30-BM30-BN30-BO30</f>
        <v>0</v>
      </c>
      <c r="BL30" s="594" t="n">
        <f aca="false">COUNTIF(ADMIN!$M$226:$M$229,BG30)-BM30-BN30-BO30</f>
        <v>0</v>
      </c>
      <c r="BM30" s="592" t="n">
        <f aca="false">COUNTIF(ADMIN!$M$252,Fixture!BG30)</f>
        <v>0</v>
      </c>
      <c r="BN30" s="592" t="n">
        <f aca="false">COUNTIF(ADMIN!$M$251,Fixture!BG30)</f>
        <v>0</v>
      </c>
      <c r="BO30" s="595" t="n">
        <f aca="false">COUNTIF(ADMIN!$M$250,Fixture!BG30)</f>
        <v>0</v>
      </c>
    </row>
    <row r="31" customFormat="false" ht="15" hidden="false" customHeight="false" outlineLevel="0" collapsed="false">
      <c r="A31" s="84" t="n">
        <v>59</v>
      </c>
      <c r="B31" s="676"/>
      <c r="C31" s="573" t="str">
        <f aca="false">+MID(INDEX(WORLDCUP!$AA$4:$AA$147,MATCH(A31,WORLDCUP!$AH$4:$AH$147,0)),1,3)</f>
        <v>Tur</v>
      </c>
      <c r="D31" s="574" t="str">
        <f aca="false">IF(ISBLANK(INDEX(WORLDCUP!$AC$4:$AC$147,MATCH(A31,WORLDCUP!$AH$4:$AH$147,0))),"",INDEX(WORLDCUP!$AC$4:$AC$147,MATCH(A31,WORLDCUP!$AH$4:$AH$147,0)))</f>
        <v/>
      </c>
      <c r="E31" s="574" t="str">
        <f aca="false">IF(ISBLANK(INDEX(WORLDCUP!$AD$4:$AD$147,MATCH(A31,WORLDCUP!$AH$4:$AH$147,0))),"",INDEX(WORLDCUP!$AD$4:$AD$147,MATCH(A31,WORLDCUP!$AH$4:$AH$147,0)))</f>
        <v/>
      </c>
      <c r="F31" s="575" t="str">
        <f aca="false">+MID(INDEX(WORLDCUP!$AF$4:$AF$147,MATCH(A31,WORLDCUP!$AH$4:$AH$147,0)),1,3)</f>
        <v>Est</v>
      </c>
      <c r="G31" s="596" t="n">
        <v>4</v>
      </c>
      <c r="H31" s="605" t="str">
        <f aca="false">+MID(INDEX(WORLDCUP!$AL$6:$AL$97,MATCH(L31,WORLDCUP!$AI$6:$AI$97,0)),1,3)</f>
        <v>Par</v>
      </c>
      <c r="I31" s="606" t="n">
        <f aca="false">+INDEX(WORLDCUP!$AM$6:$AM$97,MATCH(L31,WORLDCUP!$AI$6:$AI$97,0))</f>
        <v>0</v>
      </c>
      <c r="J31" s="607" t="n">
        <f aca="false">+INDEX(WORLDCUP!$AT$6:$AT$97,MATCH(L31,WORLDCUP!$AI$6:$AI$97,0))</f>
        <v>-3</v>
      </c>
      <c r="K31" s="608" t="str">
        <f aca="false">+INDEX(WORLDCUP!$AR$6:$AR$97,MATCH(L31,WORLDCUP!$AI$6:$AI$97,0))&amp;"-"&amp;INDEX(WORLDCUP!$AS$6:$AS$97,MATCH(L31,WORLDCUP!$AI$6:$AI$97,0))</f>
        <v>1-4</v>
      </c>
      <c r="L31" s="84" t="s">
        <v>95</v>
      </c>
      <c r="M31" s="84" t="n">
        <v>69</v>
      </c>
      <c r="N31" s="677"/>
      <c r="O31" s="573" t="str">
        <f aca="false">+MID(INDEX(WORLDCUP!$AA$4:$AA$147,MATCH(M31,WORLDCUP!$AH$4:$AH$147,0)),1,3)</f>
        <v>Arg</v>
      </c>
      <c r="P31" s="574" t="str">
        <f aca="false">IF(ISBLANK(INDEX(WORLDCUP!$AC$4:$AC$147,MATCH(M31,WORLDCUP!$AH$4:$AH$147,0))),"",INDEX(WORLDCUP!$AC$4:$AC$147,MATCH(M31,WORLDCUP!$AH$4:$AH$147,0)))</f>
        <v/>
      </c>
      <c r="Q31" s="574" t="str">
        <f aca="false">IF(ISBLANK(INDEX(WORLDCUP!$AD$4:$AD$147,MATCH(M31,WORLDCUP!$AH$4:$AH$147,0))),"",INDEX(WORLDCUP!$AD$4:$AD$147,MATCH(M31,WORLDCUP!$AH$4:$AH$147,0)))</f>
        <v/>
      </c>
      <c r="R31" s="575" t="str">
        <f aca="false">+MID(INDEX(WORLDCUP!$AF$4:$AF$147,MATCH(M31,WORLDCUP!$AH$4:$AH$147,0)),1,3)</f>
        <v>Aus</v>
      </c>
      <c r="S31" s="596" t="n">
        <v>4</v>
      </c>
      <c r="T31" s="605" t="str">
        <f aca="false">+MID(INDEX(WORLDCUP!$AL$6:$AL$97,MATCH(X31,WORLDCUP!$AI$6:$AI$97,0)),1,3)</f>
        <v>Jor</v>
      </c>
      <c r="U31" s="606" t="n">
        <f aca="false">+INDEX(WORLDCUP!$AM$6:$AM$97,MATCH(X31,WORLDCUP!$AI$6:$AI$97,0))</f>
        <v>0</v>
      </c>
      <c r="V31" s="607" t="n">
        <f aca="false">+INDEX(WORLDCUP!$AT$6:$AT$97,MATCH(X31,WORLDCUP!$AI$6:$AI$97,0))</f>
        <v>0</v>
      </c>
      <c r="W31" s="608" t="str">
        <f aca="false">+INDEX(WORLDCUP!$AR$6:$AR$97,MATCH(X31,WORLDCUP!$AI$6:$AI$97,0))&amp;"-"&amp;INDEX(WORLDCUP!$AS$6:$AS$97,MATCH(X31,WORLDCUP!$AI$6:$AI$97,0))</f>
        <v>0-0</v>
      </c>
      <c r="X31" s="84" t="s">
        <v>122</v>
      </c>
      <c r="Y31" s="84" t="n">
        <v>78</v>
      </c>
      <c r="Z31" s="554" t="s">
        <v>115</v>
      </c>
      <c r="AA31" s="609" t="str">
        <f aca="false">+MID(INDEX(WORLDCUP!$AF$101:$AF$147,MATCH(Y31,WORLDCUP!$Z$101:$Z$147,0)),1,3)</f>
        <v>2I</v>
      </c>
      <c r="AB31" s="610" t="str">
        <f aca="false">+IF(ISBLANK(INDEX(WORLDCUP!$AD$101:$AD$147,MATCH(Y31,WORLDCUP!$Z$101:$Z$147,0))),"",INDEX(WORLDCUP!$AD$101:$AD$147,MATCH(Y31,WORLDCUP!$Z$101:$Z$147,0)))</f>
        <v/>
      </c>
      <c r="AC31" s="639" t="str">
        <f aca="false">+IF(ISBLANK(INDEX(WORLDCUP!$AE$101:$AE$147,MATCH(Y31,WORLDCUP!$Z$101:$Z$147,0))),"","( "&amp;INDEX(WORLDCUP!$AE$101:$AE$147,MATCH(Y31,WORLDCUP!$Z$101:$Z$147,0))&amp;" )")</f>
        <v/>
      </c>
      <c r="AD31" s="84"/>
      <c r="AE31" s="603"/>
      <c r="AF31" s="603"/>
      <c r="AG31" s="604"/>
      <c r="AH31" s="629" t="n">
        <v>99</v>
      </c>
      <c r="AI31" s="612" t="str">
        <f aca="false">+MID(INDEX(WORLDCUP!$AA$101:$AA$147,MATCH(AH31,WORLDCUP!$Z$101:$Z$147,0)),1,3)</f>
        <v>W91</v>
      </c>
      <c r="AJ31" s="613" t="str">
        <f aca="false">+IF(ISBLANK(INDEX(WORLDCUP!$AC$101:$AC$147,MATCH(AH31,WORLDCUP!$Z$101:$Z$147,0))),"",INDEX(WORLDCUP!$AC$101:$AC$147,MATCH(AH31,WORLDCUP!$Z$101:$Z$147,0)))</f>
        <v/>
      </c>
      <c r="AK31" s="614" t="str">
        <f aca="false">+IF(ISBLANK(INDEX(WORLDCUP!$AB$101:$AB$147,MATCH(AH31,WORLDCUP!$Z$101:$Z$147,0))),"","( "&amp;INDEX(WORLDCUP!$AB$101:$AB$147,MATCH(AH31,WORLDCUP!$Z$101:$Z$147,0))&amp;" )")</f>
        <v/>
      </c>
      <c r="AL31" s="84"/>
      <c r="AM31" s="560"/>
      <c r="AN31" s="560"/>
      <c r="AO31" s="644"/>
      <c r="AP31" s="678" t="n">
        <v>103</v>
      </c>
      <c r="AQ31" s="679" t="str">
        <f aca="false">+MID(INDEX(WORLDCUP!$AA$101:$AA$147,MATCH(AP31,WORLDCUP!$Z$101:$Z$147,0)),1,4)</f>
        <v>L101</v>
      </c>
      <c r="AR31" s="680" t="str">
        <f aca="false">+IF(ISBLANK(INDEX(WORLDCUP!$AC$101:$AC$147,MATCH(AP31,WORLDCUP!$Z$101:$Z$147,0))),"",INDEX(WORLDCUP!$AC$101:$AC$147,MATCH(AP31,WORLDCUP!$Z$101:$Z$147,0)))</f>
        <v/>
      </c>
      <c r="AS31" s="681" t="str">
        <f aca="false">+IF(ISBLANK(INDEX(WORLDCUP!$AB$101:$AB$147,MATCH(AP31,WORLDCUP!$Z$101:$Z$147,0))),"","( "&amp;INDEX(WORLDCUP!$AB$101:$AB$147,MATCH(AP31,WORLDCUP!$Z$101:$Z$147,0))&amp;" )")</f>
        <v/>
      </c>
      <c r="AT31" s="672"/>
      <c r="AU31" s="682"/>
      <c r="AV31" s="682"/>
      <c r="AW31" s="682"/>
      <c r="AX31" s="672"/>
      <c r="AY31" s="683"/>
      <c r="AZ31" s="684"/>
      <c r="BA31" s="684"/>
      <c r="BB31" s="684"/>
      <c r="BC31" s="685"/>
      <c r="BD31" s="243"/>
      <c r="BE31" s="243"/>
      <c r="BG31" s="591" t="str">
        <f aca="false">Horarios!Q30</f>
        <v>Irán</v>
      </c>
      <c r="BH31" s="592" t="n">
        <f aca="false">1-SUM(BI31:BO31)</f>
        <v>1</v>
      </c>
      <c r="BI31" s="592" t="n">
        <f aca="false">COUNTIF(ADMIN!$M$130:$M$161,Fixture!BG31)-BJ31-BK31-BL31-BM31-BN31-BO31</f>
        <v>0</v>
      </c>
      <c r="BJ31" s="593" t="n">
        <f aca="false">COUNTIF(ADMIN!$M$182:$M$197,Fixture!BG31)-BK31-BL31-BM31-BN31-BO31</f>
        <v>0</v>
      </c>
      <c r="BK31" s="594" t="n">
        <f aca="false">COUNTIF(ADMIN!$M$210:$M$217,Fixture!BG31)-BL31-BM31-BN31-BO31</f>
        <v>0</v>
      </c>
      <c r="BL31" s="594" t="n">
        <f aca="false">COUNTIF(ADMIN!$M$226:$M$229,BG31)-BM31-BN31-BO31</f>
        <v>0</v>
      </c>
      <c r="BM31" s="592" t="n">
        <f aca="false">COUNTIF(ADMIN!$M$252,Fixture!BG31)</f>
        <v>0</v>
      </c>
      <c r="BN31" s="592" t="n">
        <f aca="false">COUNTIF(ADMIN!$M$251,Fixture!BG31)</f>
        <v>0</v>
      </c>
      <c r="BO31" s="595" t="n">
        <f aca="false">COUNTIF(ADMIN!$M$250,Fixture!BG31)</f>
        <v>0</v>
      </c>
    </row>
    <row r="32" customFormat="false" ht="15" hidden="false" customHeight="false" outlineLevel="0" collapsed="false">
      <c r="A32" s="84" t="n">
        <v>60</v>
      </c>
      <c r="B32" s="686"/>
      <c r="C32" s="616" t="str">
        <f aca="false">+MID(INDEX(WORLDCUP!$AA$4:$AA$147,MATCH(A32,WORLDCUP!$AH$4:$AH$147,0)),1,3)</f>
        <v>Par</v>
      </c>
      <c r="D32" s="617" t="str">
        <f aca="false">IF(ISBLANK(INDEX(WORLDCUP!$AC$4:$AC$147,MATCH(A32,WORLDCUP!$AH$4:$AH$147,0))),"",INDEX(WORLDCUP!$AC$4:$AC$147,MATCH(A32,WORLDCUP!$AH$4:$AH$147,0)))</f>
        <v/>
      </c>
      <c r="E32" s="617" t="str">
        <f aca="false">IF(ISBLANK(INDEX(WORLDCUP!$AD$4:$AD$147,MATCH(A32,WORLDCUP!$AH$4:$AH$147,0))),"",INDEX(WORLDCUP!$AD$4:$AD$147,MATCH(A32,WORLDCUP!$AH$4:$AH$147,0)))</f>
        <v/>
      </c>
      <c r="F32" s="618" t="str">
        <f aca="false">+MID(INDEX(WORLDCUP!$AF$4:$AF$147,MATCH(A32,WORLDCUP!$AH$4:$AH$147,0)),1,3)</f>
        <v>Aus</v>
      </c>
      <c r="G32" s="619"/>
      <c r="H32" s="619"/>
      <c r="I32" s="620"/>
      <c r="J32" s="620"/>
      <c r="K32" s="621"/>
      <c r="L32" s="84"/>
      <c r="M32" s="84" t="n">
        <v>70</v>
      </c>
      <c r="N32" s="687"/>
      <c r="O32" s="616" t="str">
        <f aca="false">+MID(INDEX(WORLDCUP!$AA$4:$AA$147,MATCH(M32,WORLDCUP!$AH$4:$AH$147,0)),1,3)</f>
        <v>Jor</v>
      </c>
      <c r="P32" s="617" t="str">
        <f aca="false">IF(ISBLANK(INDEX(WORLDCUP!$AC$4:$AC$147,MATCH(M32,WORLDCUP!$AH$4:$AH$147,0))),"",INDEX(WORLDCUP!$AC$4:$AC$147,MATCH(M32,WORLDCUP!$AH$4:$AH$147,0)))</f>
        <v/>
      </c>
      <c r="Q32" s="617" t="str">
        <f aca="false">IF(ISBLANK(INDEX(WORLDCUP!$AD$4:$AD$147,MATCH(M32,WORLDCUP!$AH$4:$AH$147,0))),"",INDEX(WORLDCUP!$AD$4:$AD$147,MATCH(M32,WORLDCUP!$AH$4:$AH$147,0)))</f>
        <v/>
      </c>
      <c r="R32" s="618" t="str">
        <f aca="false">+MID(INDEX(WORLDCUP!$AF$4:$AF$147,MATCH(M32,WORLDCUP!$AH$4:$AH$147,0)),1,3)</f>
        <v>Arg</v>
      </c>
      <c r="S32" s="619"/>
      <c r="T32" s="619"/>
      <c r="U32" s="620"/>
      <c r="V32" s="620"/>
      <c r="W32" s="621"/>
      <c r="X32" s="84"/>
      <c r="Y32" s="84"/>
      <c r="Z32" s="554"/>
      <c r="AA32" s="623"/>
      <c r="AB32" s="623"/>
      <c r="AC32" s="623"/>
      <c r="AD32" s="84"/>
      <c r="AE32" s="558"/>
      <c r="AF32" s="558"/>
      <c r="AG32" s="604"/>
      <c r="AH32" s="84" t="n">
        <v>99</v>
      </c>
      <c r="AI32" s="612" t="str">
        <f aca="false">+MID(INDEX(WORLDCUP!$AF$101:$AF$147,MATCH(AH32,WORLDCUP!$Z$101:$Z$147,0)),1,3)</f>
        <v>W92</v>
      </c>
      <c r="AJ32" s="613" t="str">
        <f aca="false">+IF(ISBLANK(INDEX(WORLDCUP!$AD$101:$AD$147,MATCH(AH32,WORLDCUP!$Z$101:$Z$147,0))),"",INDEX(WORLDCUP!$AD$101:$AD$147,MATCH(AH32,WORLDCUP!$Z$101:$Z$147,0)))</f>
        <v/>
      </c>
      <c r="AK32" s="624" t="str">
        <f aca="false">+IF(ISBLANK(INDEX(WORLDCUP!$AE$101:$AE$147,MATCH(AH32,WORLDCUP!$Z$101:$Z$147,0))),"","( "&amp;INDEX(WORLDCUP!$AE$101:$AE$147,MATCH(AH32,WORLDCUP!$Z$101:$Z$147,0))&amp;" )")</f>
        <v/>
      </c>
      <c r="AL32" s="84"/>
      <c r="AM32" s="560"/>
      <c r="AN32" s="560"/>
      <c r="AO32" s="644"/>
      <c r="AP32" s="470" t="n">
        <v>103</v>
      </c>
      <c r="AQ32" s="679" t="str">
        <f aca="false">+MID(INDEX(WORLDCUP!$AF$101:$AF$147,MATCH(AP32,WORLDCUP!$Z$101:$Z$147,0)),1,4)</f>
        <v>L102</v>
      </c>
      <c r="AR32" s="680" t="str">
        <f aca="false">+IF(ISBLANK(INDEX(WORLDCUP!$AD$101:$AD$147,MATCH(AP32,WORLDCUP!$Z$101:$Z$147,0))),"",INDEX(WORLDCUP!$AD$101:$AD$147,MATCH(AP32,WORLDCUP!$Z$101:$Z$147,0)))</f>
        <v/>
      </c>
      <c r="AS32" s="589" t="str">
        <f aca="false">+IF(ISBLANK(INDEX(WORLDCUP!$AE$101:$AE$147,MATCH(AP32,WORLDCUP!$Z$101:$Z$147,0))),"","( "&amp;INDEX(WORLDCUP!$AE$101:$AE$147,MATCH(AP32,WORLDCUP!$Z$101:$Z$147,0))&amp;" )")</f>
        <v/>
      </c>
      <c r="AT32" s="84"/>
      <c r="AU32" s="562"/>
      <c r="AV32" s="562"/>
      <c r="AW32" s="562"/>
      <c r="AX32" s="84"/>
      <c r="AY32" s="243"/>
      <c r="AZ32" s="243"/>
      <c r="BA32" s="243"/>
      <c r="BB32" s="243"/>
      <c r="BC32" s="243"/>
      <c r="BD32" s="243"/>
      <c r="BE32" s="243"/>
      <c r="BG32" s="591" t="str">
        <f aca="false">Horarios!Q31</f>
        <v>Japón</v>
      </c>
      <c r="BH32" s="592" t="n">
        <f aca="false">1-SUM(BI32:BO32)</f>
        <v>1</v>
      </c>
      <c r="BI32" s="592" t="n">
        <f aca="false">COUNTIF(ADMIN!$M$130:$M$161,Fixture!BG32)-BJ32-BK32-BL32-BM32-BN32-BO32</f>
        <v>0</v>
      </c>
      <c r="BJ32" s="593" t="n">
        <f aca="false">COUNTIF(ADMIN!$M$182:$M$197,Fixture!BG32)-BK32-BL32-BM32-BN32-BO32</f>
        <v>0</v>
      </c>
      <c r="BK32" s="594" t="n">
        <f aca="false">COUNTIF(ADMIN!$M$210:$M$217,Fixture!BG32)-BL32-BM32-BN32-BO32</f>
        <v>0</v>
      </c>
      <c r="BL32" s="594" t="n">
        <f aca="false">COUNTIF(ADMIN!$M$226:$M$229,BG32)-BM32-BN32-BO32</f>
        <v>0</v>
      </c>
      <c r="BM32" s="592" t="n">
        <f aca="false">COUNTIF(ADMIN!$M$252,Fixture!BG32)</f>
        <v>0</v>
      </c>
      <c r="BN32" s="592" t="n">
        <f aca="false">COUNTIF(ADMIN!$M$251,Fixture!BG32)</f>
        <v>0</v>
      </c>
      <c r="BO32" s="595" t="n">
        <f aca="false">COUNTIF(ADMIN!$M$250,Fixture!BG32)</f>
        <v>0</v>
      </c>
    </row>
    <row r="33" customFormat="false" ht="15" hidden="false" customHeight="false" outlineLevel="0" collapsed="false">
      <c r="A33" s="84"/>
      <c r="B33" s="542"/>
      <c r="C33" s="625"/>
      <c r="D33" s="626"/>
      <c r="E33" s="626"/>
      <c r="F33" s="243"/>
      <c r="G33" s="243"/>
      <c r="H33" s="625"/>
      <c r="I33" s="243"/>
      <c r="J33" s="243"/>
      <c r="K33" s="243"/>
      <c r="L33" s="84"/>
      <c r="M33" s="84"/>
      <c r="N33" s="150"/>
      <c r="O33" s="625"/>
      <c r="P33" s="626"/>
      <c r="Q33" s="626"/>
      <c r="R33" s="243"/>
      <c r="S33" s="243"/>
      <c r="T33" s="625"/>
      <c r="U33" s="243"/>
      <c r="V33" s="243"/>
      <c r="W33" s="243"/>
      <c r="X33" s="84"/>
      <c r="Y33" s="84" t="n">
        <v>79</v>
      </c>
      <c r="Z33" s="554" t="s">
        <v>78</v>
      </c>
      <c r="AA33" s="555" t="str">
        <f aca="false">+MID(INDEX(WORLDCUP!$AA$101:$AA$147,MATCH(Y33,WORLDCUP!$Z$101:$Z$147,0)),1,3)</f>
        <v>1A</v>
      </c>
      <c r="AB33" s="556" t="str">
        <f aca="false">+IF(ISBLANK(INDEX(WORLDCUP!$AC$101:$AC$147,MATCH(Y33,WORLDCUP!$Z$101:$Z$147,0))),"",INDEX(WORLDCUP!$AC$101:$AC$147,MATCH(Y33,WORLDCUP!$Z$101:$Z$147,0)))</f>
        <v/>
      </c>
      <c r="AC33" s="627" t="str">
        <f aca="false">+IF(ISBLANK(INDEX(WORLDCUP!$AB$101:$AB$147,MATCH(Y33,WORLDCUP!$Z$101:$Z$147,0))),"","( "&amp;INDEX(WORLDCUP!$AB$101:$AB$147,MATCH(Y33,WORLDCUP!$Z$101:$Z$147,0))&amp;" )")</f>
        <v/>
      </c>
      <c r="AD33" s="49"/>
      <c r="AE33" s="558"/>
      <c r="AF33" s="558"/>
      <c r="AG33" s="604"/>
      <c r="AH33" s="84"/>
      <c r="AI33" s="588"/>
      <c r="AJ33" s="588"/>
      <c r="AK33" s="628"/>
      <c r="AL33" s="470"/>
      <c r="AM33" s="560"/>
      <c r="AN33" s="560"/>
      <c r="AO33" s="644"/>
      <c r="AP33" s="84"/>
      <c r="AQ33" s="589"/>
      <c r="AR33" s="589"/>
      <c r="AS33" s="589"/>
      <c r="AT33" s="84"/>
      <c r="AU33" s="562"/>
      <c r="AV33" s="562"/>
      <c r="AW33" s="562"/>
      <c r="AX33" s="84"/>
      <c r="AY33" s="243"/>
      <c r="AZ33" s="243"/>
      <c r="BA33" s="243"/>
      <c r="BB33" s="243"/>
      <c r="BC33" s="243"/>
      <c r="BD33" s="243"/>
      <c r="BE33" s="243"/>
      <c r="BG33" s="591" t="str">
        <f aca="false">Horarios!Q32</f>
        <v>Jordania</v>
      </c>
      <c r="BH33" s="592" t="n">
        <f aca="false">1-SUM(BI33:BO33)</f>
        <v>1</v>
      </c>
      <c r="BI33" s="592" t="n">
        <f aca="false">COUNTIF(ADMIN!$M$130:$M$161,Fixture!BG33)-BJ33-BK33-BL33-BM33-BN33-BO33</f>
        <v>0</v>
      </c>
      <c r="BJ33" s="593" t="n">
        <f aca="false">COUNTIF(ADMIN!$M$182:$M$197,Fixture!BG33)-BK33-BL33-BM33-BN33-BO33</f>
        <v>0</v>
      </c>
      <c r="BK33" s="594" t="n">
        <f aca="false">COUNTIF(ADMIN!$M$210:$M$217,Fixture!BG33)-BL33-BM33-BN33-BO33</f>
        <v>0</v>
      </c>
      <c r="BL33" s="594" t="n">
        <f aca="false">COUNTIF(ADMIN!$M$226:$M$229,BG33)-BM33-BN33-BO33</f>
        <v>0</v>
      </c>
      <c r="BM33" s="592" t="n">
        <f aca="false">COUNTIF(ADMIN!$M$252,Fixture!BG33)</f>
        <v>0</v>
      </c>
      <c r="BN33" s="592" t="n">
        <f aca="false">COUNTIF(ADMIN!$M$251,Fixture!BG33)</f>
        <v>0</v>
      </c>
      <c r="BO33" s="595" t="n">
        <f aca="false">COUNTIF(ADMIN!$M$250,Fixture!BG33)</f>
        <v>0</v>
      </c>
    </row>
    <row r="34" customFormat="false" ht="15" hidden="false" customHeight="false" outlineLevel="0" collapsed="false">
      <c r="A34" s="84"/>
      <c r="B34" s="542"/>
      <c r="C34" s="625"/>
      <c r="D34" s="626"/>
      <c r="E34" s="626"/>
      <c r="F34" s="243"/>
      <c r="G34" s="243"/>
      <c r="H34" s="625"/>
      <c r="I34" s="243"/>
      <c r="J34" s="243"/>
      <c r="K34" s="243"/>
      <c r="L34" s="84"/>
      <c r="M34" s="84"/>
      <c r="N34" s="150"/>
      <c r="O34" s="625"/>
      <c r="P34" s="626"/>
      <c r="Q34" s="626"/>
      <c r="R34" s="243"/>
      <c r="S34" s="243"/>
      <c r="T34" s="625"/>
      <c r="U34" s="243"/>
      <c r="V34" s="243"/>
      <c r="W34" s="243"/>
      <c r="X34" s="84"/>
      <c r="Y34" s="84" t="n">
        <v>79</v>
      </c>
      <c r="Z34" s="554" t="s">
        <v>160</v>
      </c>
      <c r="AA34" s="555" t="str">
        <f aca="false">+MID(INDEX(WORLDCUP!$AF$101:$AF$147,MATCH(Y34,WORLDCUP!$Z$101:$Z$147,0)),1,IF(WORLDCUP!$H$113&lt;144,6,3))</f>
        <v>3CEFHI</v>
      </c>
      <c r="AB34" s="582" t="str">
        <f aca="false">+IF(ISBLANK(INDEX(WORLDCUP!$AD$101:$AD$147,MATCH(Y34,WORLDCUP!$Z$101:$Z$147,0))),"",INDEX(WORLDCUP!$AD$101:$AD$147,MATCH(Y34,WORLDCUP!$Z$101:$Z$147,0)))</f>
        <v/>
      </c>
      <c r="AC34" s="583" t="str">
        <f aca="false">+IF(ISBLANK(INDEX(WORLDCUP!$AE$101:$AE$147,MATCH(Y34,WORLDCUP!$Z$101:$Z$147,0))),"","( "&amp;INDEX(WORLDCUP!$AE$101:$AE$147,MATCH(Y34,WORLDCUP!$Z$101:$Z$147,0))&amp;" )")</f>
        <v/>
      </c>
      <c r="AD34" s="584" t="n">
        <v>92</v>
      </c>
      <c r="AE34" s="585" t="str">
        <f aca="false">+MID(INDEX(WORLDCUP!$AA$101:$AA$147,MATCH(AD34,WORLDCUP!$Z$101:$Z$147,0)),1,3)</f>
        <v>W79</v>
      </c>
      <c r="AF34" s="586" t="str">
        <f aca="false">+IF(ISBLANK(INDEX(WORLDCUP!$AC$101:$AC$147,MATCH(AD34,WORLDCUP!$Z$101:$Z$147,0))),"",INDEX(WORLDCUP!$AC$101:$AC$147,MATCH(AD34,WORLDCUP!$Z$101:$Z$147,0)))</f>
        <v/>
      </c>
      <c r="AG34" s="630" t="str">
        <f aca="false">+IF(ISBLANK(INDEX(WORLDCUP!$AB$101:$AB$147,MATCH(AD34,WORLDCUP!$Z$101:$Z$147,0))),"","( "&amp;INDEX(WORLDCUP!$AB$101:$AB$147,MATCH(AD34,WORLDCUP!$Z$101:$Z$147,0))&amp;" )")</f>
        <v/>
      </c>
      <c r="AH34" s="84"/>
      <c r="AI34" s="588"/>
      <c r="AJ34" s="588"/>
      <c r="AK34" s="628"/>
      <c r="AL34" s="470"/>
      <c r="AM34" s="560"/>
      <c r="AN34" s="560"/>
      <c r="AO34" s="644"/>
      <c r="AP34" s="84"/>
      <c r="AQ34" s="589"/>
      <c r="AR34" s="589"/>
      <c r="AS34" s="589"/>
      <c r="AT34" s="84"/>
      <c r="AU34" s="562"/>
      <c r="AV34" s="562"/>
      <c r="AW34" s="562"/>
      <c r="AX34" s="84"/>
      <c r="AY34" s="243"/>
      <c r="AZ34" s="243"/>
      <c r="BA34" s="243"/>
      <c r="BB34" s="243"/>
      <c r="BC34" s="243"/>
      <c r="BD34" s="243"/>
      <c r="BE34" s="243"/>
      <c r="BG34" s="591" t="str">
        <f aca="false">Horarios!Q33</f>
        <v>Marruecos</v>
      </c>
      <c r="BH34" s="592" t="n">
        <f aca="false">1-SUM(BI34:BO34)</f>
        <v>1</v>
      </c>
      <c r="BI34" s="592" t="n">
        <f aca="false">COUNTIF(ADMIN!$M$130:$M$161,Fixture!BG34)-BJ34-BK34-BL34-BM34-BN34-BO34</f>
        <v>0</v>
      </c>
      <c r="BJ34" s="593" t="n">
        <f aca="false">COUNTIF(ADMIN!$M$182:$M$197,Fixture!BG34)-BK34-BL34-BM34-BN34-BO34</f>
        <v>0</v>
      </c>
      <c r="BK34" s="594" t="n">
        <f aca="false">COUNTIF(ADMIN!$M$210:$M$217,Fixture!BG34)-BL34-BM34-BN34-BO34</f>
        <v>0</v>
      </c>
      <c r="BL34" s="594" t="n">
        <f aca="false">COUNTIF(ADMIN!$M$226:$M$229,BG34)-BM34-BN34-BO34</f>
        <v>0</v>
      </c>
      <c r="BM34" s="592" t="n">
        <f aca="false">COUNTIF(ADMIN!$M$252,Fixture!BG34)</f>
        <v>0</v>
      </c>
      <c r="BN34" s="592" t="n">
        <f aca="false">COUNTIF(ADMIN!$M$251,Fixture!BG34)</f>
        <v>0</v>
      </c>
      <c r="BO34" s="595" t="n">
        <f aca="false">COUNTIF(ADMIN!$M$250,Fixture!BG34)</f>
        <v>0</v>
      </c>
    </row>
    <row r="35" customFormat="false" ht="15" hidden="false" customHeight="false" outlineLevel="0" collapsed="false">
      <c r="A35" s="84" t="n">
        <v>10</v>
      </c>
      <c r="B35" s="688" t="s">
        <v>111</v>
      </c>
      <c r="C35" s="546" t="str">
        <f aca="false">+MID(INDEX(WORLDCUP!$AA$4:$AA$147,MATCH(A35,WORLDCUP!$AH$4:$AH$147,0)),1,3)</f>
        <v>Ale</v>
      </c>
      <c r="D35" s="633" t="n">
        <f aca="false">IF(ISBLANK(INDEX(WORLDCUP!$AC$4:$AC$147,MATCH(A35,WORLDCUP!$AH$4:$AH$147,0))),"",INDEX(WORLDCUP!$AC$4:$AC$147,MATCH(A35,WORLDCUP!$AH$4:$AH$147,0)))</f>
        <v>7</v>
      </c>
      <c r="E35" s="633" t="n">
        <f aca="false">IF(ISBLANK(INDEX(WORLDCUP!$AD$4:$AD$147,MATCH(A35,WORLDCUP!$AH$4:$AH$147,0))),"",INDEX(WORLDCUP!$AD$4:$AD$147,MATCH(A35,WORLDCUP!$AH$4:$AH$147,0)))</f>
        <v>1</v>
      </c>
      <c r="F35" s="548" t="str">
        <f aca="false">+MID(INDEX(WORLDCUP!$AF$4:$AF$147,MATCH(A35,WORLDCUP!$AH$4:$AH$147,0)),1,3)</f>
        <v>Cur</v>
      </c>
      <c r="G35" s="549"/>
      <c r="H35" s="550" t="str">
        <f aca="false">+H27</f>
        <v>Sel</v>
      </c>
      <c r="I35" s="551" t="str">
        <f aca="false">+I27</f>
        <v>Pts</v>
      </c>
      <c r="J35" s="551" t="str">
        <f aca="false">+J27</f>
        <v>DG</v>
      </c>
      <c r="K35" s="552" t="str">
        <f aca="false">+K27</f>
        <v>GF-GC</v>
      </c>
      <c r="L35" s="84"/>
      <c r="M35" s="84" t="n">
        <v>23</v>
      </c>
      <c r="N35" s="689" t="s">
        <v>136</v>
      </c>
      <c r="O35" s="546" t="str">
        <f aca="false">+MID(INDEX(WORLDCUP!$AA$4:$AA$147,MATCH(M35,WORLDCUP!$AH$4:$AH$147,0)),1,3)</f>
        <v>Por</v>
      </c>
      <c r="P35" s="547" t="str">
        <f aca="false">IF(ISBLANK(INDEX(WORLDCUP!$AC$4:$AC$147,MATCH(M35,WORLDCUP!$AH$4:$AH$147,0))),"",INDEX(WORLDCUP!$AC$4:$AC$147,MATCH(M35,WORLDCUP!$AH$4:$AH$147,0)))</f>
        <v/>
      </c>
      <c r="Q35" s="547" t="str">
        <f aca="false">IF(ISBLANK(INDEX(WORLDCUP!$AD$4:$AD$147,MATCH(M35,WORLDCUP!$AH$4:$AH$147,0))),"",INDEX(WORLDCUP!$AD$4:$AD$147,MATCH(M35,WORLDCUP!$AH$4:$AH$147,0)))</f>
        <v/>
      </c>
      <c r="R35" s="548" t="str">
        <f aca="false">+MID(INDEX(WORLDCUP!$AF$4:$AF$147,MATCH(M35,WORLDCUP!$AH$4:$AH$147,0)),1,3)</f>
        <v>RD </v>
      </c>
      <c r="S35" s="549"/>
      <c r="T35" s="550" t="str">
        <f aca="false">+T27</f>
        <v>Sel</v>
      </c>
      <c r="U35" s="551" t="str">
        <f aca="false">+U27</f>
        <v>Pts</v>
      </c>
      <c r="V35" s="551" t="str">
        <f aca="false">+V27</f>
        <v>DG</v>
      </c>
      <c r="W35" s="552" t="str">
        <f aca="false">+W27</f>
        <v>GF-GC</v>
      </c>
      <c r="X35" s="84"/>
      <c r="Y35" s="84"/>
      <c r="Z35" s="554"/>
      <c r="AA35" s="598"/>
      <c r="AB35" s="598"/>
      <c r="AC35" s="599"/>
      <c r="AD35" s="84" t="n">
        <v>92</v>
      </c>
      <c r="AE35" s="585" t="str">
        <f aca="false">+MID(INDEX(WORLDCUP!$AF$101:$AF$147,MATCH(AD35,WORLDCUP!$Z$101:$Z$147,0)),1,3)</f>
        <v>W80</v>
      </c>
      <c r="AF35" s="586" t="str">
        <f aca="false">+IF(ISBLANK(INDEX(WORLDCUP!$AD$101:$AD$147,MATCH(AD35,WORLDCUP!$Z$101:$Z$147,0))),"",INDEX(WORLDCUP!$AD$101:$AD$147,MATCH(AD35,WORLDCUP!$Z$101:$Z$147,0)))</f>
        <v/>
      </c>
      <c r="AG35" s="603" t="str">
        <f aca="false">+IF(ISBLANK(INDEX(WORLDCUP!$AE$101:$AE$147,MATCH(AD35,WORLDCUP!$Z$101:$Z$147,0))),"","( "&amp;INDEX(WORLDCUP!$AE$101:$AE$147,MATCH(AD35,WORLDCUP!$Z$101:$Z$147,0))&amp;" )")</f>
        <v/>
      </c>
      <c r="AH35" s="84"/>
      <c r="AI35" s="588"/>
      <c r="AJ35" s="588"/>
      <c r="AK35" s="628"/>
      <c r="AL35" s="470"/>
      <c r="AM35" s="560"/>
      <c r="AN35" s="690"/>
      <c r="AO35" s="644"/>
      <c r="AP35" s="470"/>
      <c r="AQ35" s="589"/>
      <c r="AR35" s="589"/>
      <c r="AS35" s="589"/>
      <c r="AT35" s="84"/>
      <c r="AU35" s="562"/>
      <c r="AV35" s="562"/>
      <c r="AW35" s="562"/>
      <c r="AX35" s="84"/>
      <c r="AY35" s="243"/>
      <c r="AZ35" s="243"/>
      <c r="BA35" s="243"/>
      <c r="BB35" s="243"/>
      <c r="BC35" s="243"/>
      <c r="BD35" s="243"/>
      <c r="BE35" s="243"/>
      <c r="BG35" s="591" t="str">
        <f aca="false">Horarios!Q34</f>
        <v>México</v>
      </c>
      <c r="BH35" s="592" t="n">
        <f aca="false">1-SUM(BI35:BO35)</f>
        <v>1</v>
      </c>
      <c r="BI35" s="592" t="n">
        <f aca="false">COUNTIF(ADMIN!$M$130:$M$161,Fixture!BG35)-BJ35-BK35-BL35-BM35-BN35-BO35</f>
        <v>0</v>
      </c>
      <c r="BJ35" s="593" t="n">
        <f aca="false">COUNTIF(ADMIN!$M$182:$M$197,Fixture!BG35)-BK35-BL35-BM35-BN35-BO35</f>
        <v>0</v>
      </c>
      <c r="BK35" s="594" t="n">
        <f aca="false">COUNTIF(ADMIN!$M$210:$M$217,Fixture!BG35)-BL35-BM35-BN35-BO35</f>
        <v>0</v>
      </c>
      <c r="BL35" s="594" t="n">
        <f aca="false">COUNTIF(ADMIN!$M$226:$M$229,BG35)-BM35-BN35-BO35</f>
        <v>0</v>
      </c>
      <c r="BM35" s="592" t="n">
        <f aca="false">COUNTIF(ADMIN!$M$252,Fixture!BG35)</f>
        <v>0</v>
      </c>
      <c r="BN35" s="592" t="n">
        <f aca="false">COUNTIF(ADMIN!$M$251,Fixture!BG35)</f>
        <v>0</v>
      </c>
      <c r="BO35" s="595" t="n">
        <f aca="false">COUNTIF(ADMIN!$M$250,Fixture!BG35)</f>
        <v>0</v>
      </c>
    </row>
    <row r="36" customFormat="false" ht="15" hidden="false" customHeight="false" outlineLevel="0" collapsed="false">
      <c r="A36" s="84" t="n">
        <v>9</v>
      </c>
      <c r="B36" s="691"/>
      <c r="C36" s="573" t="str">
        <f aca="false">+MID(INDEX(WORLDCUP!$AA$4:$AA$147,MATCH(A36,WORLDCUP!$AH$4:$AH$147,0)),1,3)</f>
        <v>Cos</v>
      </c>
      <c r="D36" s="636" t="n">
        <f aca="false">IF(ISBLANK(INDEX(WORLDCUP!$AC$4:$AC$147,MATCH(A36,WORLDCUP!$AH$4:$AH$147,0))),"",INDEX(WORLDCUP!$AC$4:$AC$147,MATCH(A36,WORLDCUP!$AH$4:$AH$147,0)))</f>
        <v>1</v>
      </c>
      <c r="E36" s="636" t="n">
        <f aca="false">IF(ISBLANK(INDEX(WORLDCUP!$AD$4:$AD$147,MATCH(A36,WORLDCUP!$AH$4:$AH$147,0))),"",INDEX(WORLDCUP!$AD$4:$AD$147,MATCH(A36,WORLDCUP!$AH$4:$AH$147,0)))</f>
        <v>0</v>
      </c>
      <c r="F36" s="575" t="str">
        <f aca="false">+MID(INDEX(WORLDCUP!$AF$4:$AF$147,MATCH(A36,WORLDCUP!$AH$4:$AH$147,0)),1,3)</f>
        <v>Ecu</v>
      </c>
      <c r="G36" s="576" t="n">
        <v>1</v>
      </c>
      <c r="H36" s="577" t="str">
        <f aca="false">+MID(INDEX(WORLDCUP!$AL$6:$AL$97,MATCH(L36,WORLDCUP!$AI$6:$AI$97,0)),1,3)</f>
        <v>Ale</v>
      </c>
      <c r="I36" s="578" t="n">
        <f aca="false">+INDEX(WORLDCUP!$AM$6:$AM$97,MATCH(L36,WORLDCUP!$AI$6:$AI$97,0))</f>
        <v>3</v>
      </c>
      <c r="J36" s="579" t="n">
        <f aca="false">+INDEX(WORLDCUP!$AT$6:$AT$97,MATCH(L36,WORLDCUP!$AI$6:$AI$97,0))</f>
        <v>6</v>
      </c>
      <c r="K36" s="580" t="str">
        <f aca="false">+INDEX(WORLDCUP!$AR$6:$AR$97,MATCH(L36,WORLDCUP!$AI$6:$AI$97,0))&amp;"-"&amp;INDEX(WORLDCUP!$AS$6:$AS$97,MATCH(L36,WORLDCUP!$AI$6:$AI$97,0))</f>
        <v>7-1</v>
      </c>
      <c r="L36" s="84" t="s">
        <v>96</v>
      </c>
      <c r="M36" s="84" t="n">
        <v>24</v>
      </c>
      <c r="N36" s="692"/>
      <c r="O36" s="573" t="str">
        <f aca="false">+MID(INDEX(WORLDCUP!$AA$4:$AA$147,MATCH(M36,WORLDCUP!$AH$4:$AH$147,0)),1,3)</f>
        <v>Uzb</v>
      </c>
      <c r="P36" s="574" t="str">
        <f aca="false">IF(ISBLANK(INDEX(WORLDCUP!$AC$4:$AC$147,MATCH(M36,WORLDCUP!$AH$4:$AH$147,0))),"",INDEX(WORLDCUP!$AC$4:$AC$147,MATCH(M36,WORLDCUP!$AH$4:$AH$147,0)))</f>
        <v/>
      </c>
      <c r="Q36" s="574" t="str">
        <f aca="false">IF(ISBLANK(INDEX(WORLDCUP!$AD$4:$AD$147,MATCH(M36,WORLDCUP!$AH$4:$AH$147,0))),"",INDEX(WORLDCUP!$AD$4:$AD$147,MATCH(M36,WORLDCUP!$AH$4:$AH$147,0)))</f>
        <v/>
      </c>
      <c r="R36" s="575" t="str">
        <f aca="false">+MID(INDEX(WORLDCUP!$AF$4:$AF$147,MATCH(M36,WORLDCUP!$AH$4:$AH$147,0)),1,3)</f>
        <v>Col</v>
      </c>
      <c r="S36" s="576" t="n">
        <v>1</v>
      </c>
      <c r="T36" s="577" t="str">
        <f aca="false">+MID(INDEX(WORLDCUP!$AL$6:$AL$97,MATCH(X36,WORLDCUP!$AI$6:$AI$97,0)),1,3)</f>
        <v>Por</v>
      </c>
      <c r="U36" s="578" t="n">
        <f aca="false">+INDEX(WORLDCUP!$AM$6:$AM$97,MATCH(X36,WORLDCUP!$AI$6:$AI$97,0))</f>
        <v>0</v>
      </c>
      <c r="V36" s="579" t="n">
        <f aca="false">+INDEX(WORLDCUP!$AT$6:$AT$97,MATCH(X36,WORLDCUP!$AI$6:$AI$97,0))</f>
        <v>0</v>
      </c>
      <c r="W36" s="580" t="str">
        <f aca="false">+INDEX(WORLDCUP!$AR$6:$AR$97,MATCH(X36,WORLDCUP!$AI$6:$AI$97,0))&amp;"-"&amp;INDEX(WORLDCUP!$AS$6:$AS$97,MATCH(X36,WORLDCUP!$AI$6:$AI$97,0))</f>
        <v>0-0</v>
      </c>
      <c r="X36" s="84" t="s">
        <v>123</v>
      </c>
      <c r="Y36" s="84" t="n">
        <v>80</v>
      </c>
      <c r="Z36" s="554" t="s">
        <v>127</v>
      </c>
      <c r="AA36" s="555" t="str">
        <f aca="false">+MID(INDEX(WORLDCUP!$AA$101:$AA$147,MATCH(Y36,WORLDCUP!$Z$101:$Z$147,0)),1,3)</f>
        <v>1L</v>
      </c>
      <c r="AB36" s="601" t="str">
        <f aca="false">+IF(ISBLANK(INDEX(WORLDCUP!$AC$101:$AC$147,MATCH(Y36,WORLDCUP!$Z$101:$Z$147,0))),"",INDEX(WORLDCUP!$AC$101:$AC$147,MATCH(Y36,WORLDCUP!$Z$101:$Z$147,0)))</f>
        <v/>
      </c>
      <c r="AC36" s="638" t="str">
        <f aca="false">+IF(ISBLANK(INDEX(WORLDCUP!$AB$101:$AB$147,MATCH(Y36,WORLDCUP!$Z$101:$Z$147,0))),"","( "&amp;INDEX(WORLDCUP!$AB$101:$AB$147,MATCH(Y36,WORLDCUP!$Z$101:$Z$147,0))&amp;" )")</f>
        <v/>
      </c>
      <c r="AD36" s="84"/>
      <c r="AE36" s="558"/>
      <c r="AF36" s="558"/>
      <c r="AG36" s="558"/>
      <c r="AH36" s="84"/>
      <c r="AI36" s="588"/>
      <c r="AJ36" s="588"/>
      <c r="AK36" s="628"/>
      <c r="AL36" s="470"/>
      <c r="AM36" s="560"/>
      <c r="AN36" s="560"/>
      <c r="AO36" s="644"/>
      <c r="AP36" s="470"/>
      <c r="AQ36" s="589"/>
      <c r="AR36" s="589"/>
      <c r="AS36" s="589"/>
      <c r="AT36" s="84"/>
      <c r="AU36" s="562"/>
      <c r="AV36" s="562"/>
      <c r="AW36" s="562"/>
      <c r="AX36" s="84"/>
      <c r="AY36" s="243"/>
      <c r="AZ36" s="243"/>
      <c r="BA36" s="243"/>
      <c r="BB36" s="243"/>
      <c r="BC36" s="243"/>
      <c r="BD36" s="243"/>
      <c r="BE36" s="243"/>
      <c r="BG36" s="591" t="str">
        <f aca="false">Horarios!Q35</f>
        <v>Noruega</v>
      </c>
      <c r="BH36" s="592" t="n">
        <f aca="false">1-SUM(BI36:BO36)</f>
        <v>1</v>
      </c>
      <c r="BI36" s="592" t="n">
        <f aca="false">COUNTIF(ADMIN!$M$130:$M$161,Fixture!BG36)-BJ36-BK36-BL36-BM36-BN36-BO36</f>
        <v>0</v>
      </c>
      <c r="BJ36" s="593" t="n">
        <f aca="false">COUNTIF(ADMIN!$M$182:$M$197,Fixture!BG36)-BK36-BL36-BM36-BN36-BO36</f>
        <v>0</v>
      </c>
      <c r="BK36" s="594" t="n">
        <f aca="false">COUNTIF(ADMIN!$M$210:$M$217,Fixture!BG36)-BL36-BM36-BN36-BO36</f>
        <v>0</v>
      </c>
      <c r="BL36" s="594" t="n">
        <f aca="false">COUNTIF(ADMIN!$M$226:$M$229,BG36)-BM36-BN36-BO36</f>
        <v>0</v>
      </c>
      <c r="BM36" s="592" t="n">
        <f aca="false">COUNTIF(ADMIN!$M$252,Fixture!BG36)</f>
        <v>0</v>
      </c>
      <c r="BN36" s="592" t="n">
        <f aca="false">COUNTIF(ADMIN!$M$251,Fixture!BG36)</f>
        <v>0</v>
      </c>
      <c r="BO36" s="595" t="n">
        <f aca="false">COUNTIF(ADMIN!$M$250,Fixture!BG36)</f>
        <v>0</v>
      </c>
    </row>
    <row r="37" customFormat="false" ht="15" hidden="false" customHeight="false" outlineLevel="0" collapsed="false">
      <c r="A37" s="84" t="n">
        <v>33</v>
      </c>
      <c r="B37" s="691"/>
      <c r="C37" s="573" t="str">
        <f aca="false">+MID(INDEX(WORLDCUP!$AA$4:$AA$147,MATCH(A37,WORLDCUP!$AH$4:$AH$147,0)),1,3)</f>
        <v>Ale</v>
      </c>
      <c r="D37" s="636" t="str">
        <f aca="false">IF(ISBLANK(INDEX(WORLDCUP!$AC$4:$AC$147,MATCH(A37,WORLDCUP!$AH$4:$AH$147,0))),"",INDEX(WORLDCUP!$AC$4:$AC$147,MATCH(A37,WORLDCUP!$AH$4:$AH$147,0)))</f>
        <v/>
      </c>
      <c r="E37" s="574" t="str">
        <f aca="false">IF(ISBLANK(INDEX(WORLDCUP!$AD$4:$AD$147,MATCH(A37,WORLDCUP!$AH$4:$AH$147,0))),"",INDEX(WORLDCUP!$AD$4:$AD$147,MATCH(A37,WORLDCUP!$AH$4:$AH$147,0)))</f>
        <v/>
      </c>
      <c r="F37" s="575" t="str">
        <f aca="false">+MID(INDEX(WORLDCUP!$AF$4:$AF$147,MATCH(A37,WORLDCUP!$AH$4:$AH$147,0)),1,3)</f>
        <v>Cos</v>
      </c>
      <c r="G37" s="596" t="n">
        <v>2</v>
      </c>
      <c r="H37" s="597" t="str">
        <f aca="false">+MID(INDEX(WORLDCUP!$AL$6:$AL$97,MATCH(L37,WORLDCUP!$AI$6:$AI$97,0)),1,3)</f>
        <v>Cos</v>
      </c>
      <c r="I37" s="123" t="n">
        <f aca="false">+INDEX(WORLDCUP!$AM$6:$AM$97,MATCH(L37,WORLDCUP!$AI$6:$AI$97,0))</f>
        <v>3</v>
      </c>
      <c r="J37" s="124" t="n">
        <f aca="false">+INDEX(WORLDCUP!$AT$6:$AT$97,MATCH(L37,WORLDCUP!$AI$6:$AI$97,0))</f>
        <v>1</v>
      </c>
      <c r="K37" s="230" t="str">
        <f aca="false">+INDEX(WORLDCUP!$AR$6:$AR$97,MATCH(L37,WORLDCUP!$AI$6:$AI$97,0))&amp;"-"&amp;INDEX(WORLDCUP!$AS$6:$AS$97,MATCH(L37,WORLDCUP!$AI$6:$AI$97,0))</f>
        <v>1-0</v>
      </c>
      <c r="L37" s="84" t="s">
        <v>97</v>
      </c>
      <c r="M37" s="84" t="n">
        <v>47</v>
      </c>
      <c r="N37" s="692"/>
      <c r="O37" s="573" t="str">
        <f aca="false">+MID(INDEX(WORLDCUP!$AA$4:$AA$147,MATCH(M37,WORLDCUP!$AH$4:$AH$147,0)),1,3)</f>
        <v>Por</v>
      </c>
      <c r="P37" s="574" t="str">
        <f aca="false">IF(ISBLANK(INDEX(WORLDCUP!$AC$4:$AC$147,MATCH(M37,WORLDCUP!$AH$4:$AH$147,0))),"",INDEX(WORLDCUP!$AC$4:$AC$147,MATCH(M37,WORLDCUP!$AH$4:$AH$147,0)))</f>
        <v/>
      </c>
      <c r="Q37" s="574" t="str">
        <f aca="false">IF(ISBLANK(INDEX(WORLDCUP!$AD$4:$AD$147,MATCH(M37,WORLDCUP!$AH$4:$AH$147,0))),"",INDEX(WORLDCUP!$AD$4:$AD$147,MATCH(M37,WORLDCUP!$AH$4:$AH$147,0)))</f>
        <v/>
      </c>
      <c r="R37" s="575" t="str">
        <f aca="false">+MID(INDEX(WORLDCUP!$AF$4:$AF$147,MATCH(M37,WORLDCUP!$AH$4:$AH$147,0)),1,3)</f>
        <v>Uzb</v>
      </c>
      <c r="S37" s="596" t="n">
        <v>2</v>
      </c>
      <c r="T37" s="597" t="str">
        <f aca="false">+MID(INDEX(WORLDCUP!$AL$6:$AL$97,MATCH(X37,WORLDCUP!$AI$6:$AI$97,0)),1,3)</f>
        <v>RD </v>
      </c>
      <c r="U37" s="123" t="n">
        <f aca="false">+INDEX(WORLDCUP!$AM$6:$AM$97,MATCH(X37,WORLDCUP!$AI$6:$AI$97,0))</f>
        <v>0</v>
      </c>
      <c r="V37" s="124" t="n">
        <f aca="false">+INDEX(WORLDCUP!$AT$6:$AT$97,MATCH(X37,WORLDCUP!$AI$6:$AI$97,0))</f>
        <v>0</v>
      </c>
      <c r="W37" s="230" t="str">
        <f aca="false">+INDEX(WORLDCUP!$AR$6:$AR$97,MATCH(X37,WORLDCUP!$AI$6:$AI$97,0))&amp;"-"&amp;INDEX(WORLDCUP!$AS$6:$AS$97,MATCH(X37,WORLDCUP!$AI$6:$AI$97,0))</f>
        <v>0-0</v>
      </c>
      <c r="X37" s="84" t="s">
        <v>124</v>
      </c>
      <c r="Y37" s="84" t="n">
        <v>80</v>
      </c>
      <c r="Z37" s="554" t="s">
        <v>162</v>
      </c>
      <c r="AA37" s="609" t="str">
        <f aca="false">+MID(INDEX(WORLDCUP!$AF$101:$AF$147,MATCH(Y37,WORLDCUP!$Z$101:$Z$147,0)),1,IF(WORLDCUP!$H$113&lt;144,6,3))</f>
        <v>3EHIJK</v>
      </c>
      <c r="AB37" s="610" t="str">
        <f aca="false">+IF(ISBLANK(INDEX(WORLDCUP!$AD$101:$AD$147,MATCH(Y37,WORLDCUP!$Z$101:$Z$147,0))),"",INDEX(WORLDCUP!$AD$101:$AD$147,MATCH(Y37,WORLDCUP!$Z$101:$Z$147,0)))</f>
        <v/>
      </c>
      <c r="AC37" s="639" t="str">
        <f aca="false">+IF(ISBLANK(INDEX(WORLDCUP!$AE$101:$AE$147,MATCH(Y37,WORLDCUP!$Z$101:$Z$147,0))),"","( "&amp;INDEX(WORLDCUP!$AE$101:$AE$147,MATCH(Y37,WORLDCUP!$Z$101:$Z$147,0))&amp;" )")</f>
        <v/>
      </c>
      <c r="AD37" s="84"/>
      <c r="AE37" s="558"/>
      <c r="AF37" s="558"/>
      <c r="AG37" s="558"/>
      <c r="AH37" s="84"/>
      <c r="AI37" s="588"/>
      <c r="AJ37" s="588"/>
      <c r="AK37" s="628"/>
      <c r="AL37" s="629" t="n">
        <v>102</v>
      </c>
      <c r="AM37" s="640" t="str">
        <f aca="false">+MID(INDEX(WORLDCUP!$AA$101:$AA$147,MATCH(AL37,WORLDCUP!$Z$101:$Z$147,0)),1,3)</f>
        <v>W99</v>
      </c>
      <c r="AN37" s="641" t="str">
        <f aca="false">+IF(ISBLANK(INDEX(WORLDCUP!$AC$101:$AC$147,MATCH(AL37,WORLDCUP!$Z$101:$Z$147,0))),"",INDEX(WORLDCUP!$AC$101:$AC$147,MATCH(AL37,WORLDCUP!$Z$101:$Z$147,0)))</f>
        <v/>
      </c>
      <c r="AO37" s="693" t="str">
        <f aca="false">+IF(ISBLANK(INDEX(WORLDCUP!$AB$101:$AB$147,MATCH(AL37,WORLDCUP!$Z$101:$Z$147,0))),"","( "&amp;INDEX(WORLDCUP!$AB$101:$AB$147,MATCH(AL37,WORLDCUP!$Z$101:$Z$147,0))&amp;" )")</f>
        <v/>
      </c>
      <c r="AP37" s="84"/>
      <c r="AQ37" s="589"/>
      <c r="AR37" s="589"/>
      <c r="AS37" s="589"/>
      <c r="AT37" s="84"/>
      <c r="AU37" s="562"/>
      <c r="AV37" s="562"/>
      <c r="AW37" s="562"/>
      <c r="AX37" s="84"/>
      <c r="AY37" s="243"/>
      <c r="AZ37" s="243"/>
      <c r="BA37" s="243"/>
      <c r="BB37" s="243"/>
      <c r="BC37" s="243"/>
      <c r="BD37" s="243"/>
      <c r="BE37" s="243"/>
      <c r="BG37" s="591" t="str">
        <f aca="false">Horarios!Q36</f>
        <v>Nueva Zelanda</v>
      </c>
      <c r="BH37" s="592" t="n">
        <f aca="false">1-SUM(BI37:BO37)</f>
        <v>1</v>
      </c>
      <c r="BI37" s="592" t="n">
        <f aca="false">COUNTIF(ADMIN!$M$130:$M$161,Fixture!BG37)-BJ37-BK37-BL37-BM37-BN37-BO37</f>
        <v>0</v>
      </c>
      <c r="BJ37" s="593" t="n">
        <f aca="false">COUNTIF(ADMIN!$M$182:$M$197,Fixture!BG37)-BK37-BL37-BM37-BN37-BO37</f>
        <v>0</v>
      </c>
      <c r="BK37" s="594" t="n">
        <f aca="false">COUNTIF(ADMIN!$M$210:$M$217,Fixture!BG37)-BL37-BM37-BN37-BO37</f>
        <v>0</v>
      </c>
      <c r="BL37" s="594" t="n">
        <f aca="false">COUNTIF(ADMIN!$M$226:$M$229,BG37)-BM37-BN37-BO37</f>
        <v>0</v>
      </c>
      <c r="BM37" s="592" t="n">
        <f aca="false">COUNTIF(ADMIN!$M$252,Fixture!BG37)</f>
        <v>0</v>
      </c>
      <c r="BN37" s="592" t="n">
        <f aca="false">COUNTIF(ADMIN!$M$251,Fixture!BG37)</f>
        <v>0</v>
      </c>
      <c r="BO37" s="595" t="n">
        <f aca="false">COUNTIF(ADMIN!$M$250,Fixture!BG37)</f>
        <v>0</v>
      </c>
    </row>
    <row r="38" customFormat="false" ht="15" hidden="false" customHeight="false" outlineLevel="0" collapsed="false">
      <c r="A38" s="84" t="n">
        <v>34</v>
      </c>
      <c r="B38" s="691"/>
      <c r="C38" s="573" t="str">
        <f aca="false">+MID(INDEX(WORLDCUP!$AA$4:$AA$147,MATCH(A38,WORLDCUP!$AH$4:$AH$147,0)),1,3)</f>
        <v>Ecu</v>
      </c>
      <c r="D38" s="574" t="str">
        <f aca="false">IF(ISBLANK(INDEX(WORLDCUP!$AC$4:$AC$147,MATCH(A38,WORLDCUP!$AH$4:$AH$147,0))),"",INDEX(WORLDCUP!$AC$4:$AC$147,MATCH(A38,WORLDCUP!$AH$4:$AH$147,0)))</f>
        <v/>
      </c>
      <c r="E38" s="574" t="str">
        <f aca="false">IF(ISBLANK(INDEX(WORLDCUP!$AD$4:$AD$147,MATCH(A38,WORLDCUP!$AH$4:$AH$147,0))),"",INDEX(WORLDCUP!$AD$4:$AD$147,MATCH(A38,WORLDCUP!$AH$4:$AH$147,0)))</f>
        <v/>
      </c>
      <c r="F38" s="575" t="str">
        <f aca="false">+MID(INDEX(WORLDCUP!$AF$4:$AF$147,MATCH(A38,WORLDCUP!$AH$4:$AH$147,0)),1,3)</f>
        <v>Cur</v>
      </c>
      <c r="G38" s="596" t="n">
        <v>3</v>
      </c>
      <c r="H38" s="597" t="str">
        <f aca="false">+MID(INDEX(WORLDCUP!$AL$6:$AL$97,MATCH(L38,WORLDCUP!$AI$6:$AI$97,0)),1,3)</f>
        <v>Ecu</v>
      </c>
      <c r="I38" s="123" t="n">
        <f aca="false">+INDEX(WORLDCUP!$AM$6:$AM$97,MATCH(L38,WORLDCUP!$AI$6:$AI$97,0))</f>
        <v>0</v>
      </c>
      <c r="J38" s="124" t="n">
        <f aca="false">+INDEX(WORLDCUP!$AT$6:$AT$97,MATCH(L38,WORLDCUP!$AI$6:$AI$97,0))</f>
        <v>-1</v>
      </c>
      <c r="K38" s="230" t="str">
        <f aca="false">+INDEX(WORLDCUP!$AR$6:$AR$97,MATCH(L38,WORLDCUP!$AI$6:$AI$97,0))&amp;"-"&amp;INDEX(WORLDCUP!$AS$6:$AS$97,MATCH(L38,WORLDCUP!$AI$6:$AI$97,0))</f>
        <v>0-1</v>
      </c>
      <c r="L38" s="84" t="s">
        <v>98</v>
      </c>
      <c r="M38" s="84" t="n">
        <v>48</v>
      </c>
      <c r="N38" s="692"/>
      <c r="O38" s="573" t="str">
        <f aca="false">+MID(INDEX(WORLDCUP!$AA$4:$AA$147,MATCH(M38,WORLDCUP!$AH$4:$AH$147,0)),1,3)</f>
        <v>Col</v>
      </c>
      <c r="P38" s="574" t="str">
        <f aca="false">IF(ISBLANK(INDEX(WORLDCUP!$AC$4:$AC$147,MATCH(M38,WORLDCUP!$AH$4:$AH$147,0))),"",INDEX(WORLDCUP!$AC$4:$AC$147,MATCH(M38,WORLDCUP!$AH$4:$AH$147,0)))</f>
        <v/>
      </c>
      <c r="Q38" s="574" t="str">
        <f aca="false">IF(ISBLANK(INDEX(WORLDCUP!$AD$4:$AD$147,MATCH(M38,WORLDCUP!$AH$4:$AH$147,0))),"",INDEX(WORLDCUP!$AD$4:$AD$147,MATCH(M38,WORLDCUP!$AH$4:$AH$147,0)))</f>
        <v/>
      </c>
      <c r="R38" s="575" t="str">
        <f aca="false">+MID(INDEX(WORLDCUP!$AF$4:$AF$147,MATCH(M38,WORLDCUP!$AH$4:$AH$147,0)),1,3)</f>
        <v>RD </v>
      </c>
      <c r="S38" s="596" t="n">
        <v>3</v>
      </c>
      <c r="T38" s="597" t="str">
        <f aca="false">+MID(INDEX(WORLDCUP!$AL$6:$AL$97,MATCH(X38,WORLDCUP!$AI$6:$AI$97,0)),1,3)</f>
        <v>Uzb</v>
      </c>
      <c r="U38" s="123" t="n">
        <f aca="false">+INDEX(WORLDCUP!$AM$6:$AM$97,MATCH(X38,WORLDCUP!$AI$6:$AI$97,0))</f>
        <v>0</v>
      </c>
      <c r="V38" s="124" t="n">
        <f aca="false">+INDEX(WORLDCUP!$AT$6:$AT$97,MATCH(X38,WORLDCUP!$AI$6:$AI$97,0))</f>
        <v>0</v>
      </c>
      <c r="W38" s="230" t="str">
        <f aca="false">+INDEX(WORLDCUP!$AR$6:$AR$97,MATCH(X38,WORLDCUP!$AI$6:$AI$97,0))&amp;"-"&amp;INDEX(WORLDCUP!$AS$6:$AS$97,MATCH(X38,WORLDCUP!$AI$6:$AI$97,0))</f>
        <v>0-0</v>
      </c>
      <c r="X38" s="84" t="s">
        <v>125</v>
      </c>
      <c r="Y38" s="84"/>
      <c r="Z38" s="554"/>
      <c r="AA38" s="623"/>
      <c r="AB38" s="623"/>
      <c r="AC38" s="623"/>
      <c r="AD38" s="84"/>
      <c r="AE38" s="558"/>
      <c r="AF38" s="558"/>
      <c r="AG38" s="558"/>
      <c r="AH38" s="84"/>
      <c r="AI38" s="588"/>
      <c r="AJ38" s="588"/>
      <c r="AK38" s="628"/>
      <c r="AL38" s="84" t="n">
        <v>102</v>
      </c>
      <c r="AM38" s="640" t="str">
        <f aca="false" t="array" ref="AM38:AM38">+MID(INDEX(WORLDCUP!$AF$101:$AF$147,MATCH(AL38,WORLDCUP!$Z$101:$Z$147,0)),1,IF(OR(ISBLANK(AC86:AD86)),4,3))</f>
        <v>W100</v>
      </c>
      <c r="AN38" s="641" t="str">
        <f aca="false">+IF(ISBLANK(INDEX(WORLDCUP!$AD$101:$AD$147,MATCH(AL38,WORLDCUP!$Z$101:$Z$147,0))),"",INDEX(WORLDCUP!$AD$101:$AD$147,MATCH(AL38,WORLDCUP!$Z$101:$Z$147,0)))</f>
        <v/>
      </c>
      <c r="AO38" s="560" t="str">
        <f aca="false">+IF(ISBLANK(INDEX(WORLDCUP!$AE$101:$AE$147,MATCH(AL38,WORLDCUP!$Z$101:$Z$147,0))),"","( "&amp;INDEX(WORLDCUP!$AE$101:$AE$147,MATCH(AL38,WORLDCUP!$Z$101:$Z$147,0))&amp;" )")</f>
        <v/>
      </c>
      <c r="AP38" s="84"/>
      <c r="AQ38" s="589"/>
      <c r="AR38" s="589"/>
      <c r="AS38" s="589"/>
      <c r="AT38" s="84"/>
      <c r="AU38" s="562"/>
      <c r="AV38" s="562"/>
      <c r="AW38" s="562"/>
      <c r="AX38" s="84"/>
      <c r="AY38" s="243"/>
      <c r="AZ38" s="243"/>
      <c r="BA38" s="243"/>
      <c r="BB38" s="243"/>
      <c r="BC38" s="243"/>
      <c r="BD38" s="243"/>
      <c r="BE38" s="243"/>
      <c r="BG38" s="591" t="str">
        <f aca="false">Horarios!Q37</f>
        <v>Países Bajos</v>
      </c>
      <c r="BH38" s="592" t="n">
        <f aca="false">1-SUM(BI38:BO38)</f>
        <v>1</v>
      </c>
      <c r="BI38" s="592" t="n">
        <f aca="false">COUNTIF(ADMIN!$M$130:$M$161,Fixture!BG38)-BJ38-BK38-BL38-BM38-BN38-BO38</f>
        <v>0</v>
      </c>
      <c r="BJ38" s="593" t="n">
        <f aca="false">COUNTIF(ADMIN!$M$182:$M$197,Fixture!BG38)-BK38-BL38-BM38-BN38-BO38</f>
        <v>0</v>
      </c>
      <c r="BK38" s="594" t="n">
        <f aca="false">COUNTIF(ADMIN!$M$210:$M$217,Fixture!BG38)-BL38-BM38-BN38-BO38</f>
        <v>0</v>
      </c>
      <c r="BL38" s="594" t="n">
        <f aca="false">COUNTIF(ADMIN!$M$226:$M$229,BG38)-BM38-BN38-BO38</f>
        <v>0</v>
      </c>
      <c r="BM38" s="592" t="n">
        <f aca="false">COUNTIF(ADMIN!$M$252,Fixture!BG38)</f>
        <v>0</v>
      </c>
      <c r="BN38" s="592" t="n">
        <f aca="false">COUNTIF(ADMIN!$M$251,Fixture!BG38)</f>
        <v>0</v>
      </c>
      <c r="BO38" s="595" t="n">
        <f aca="false">COUNTIF(ADMIN!$M$250,Fixture!BG38)</f>
        <v>0</v>
      </c>
    </row>
    <row r="39" customFormat="false" ht="15" hidden="false" customHeight="false" outlineLevel="0" collapsed="false">
      <c r="A39" s="84" t="n">
        <v>55</v>
      </c>
      <c r="B39" s="691"/>
      <c r="C39" s="573" t="str">
        <f aca="false">+MID(INDEX(WORLDCUP!$AA$4:$AA$147,MATCH(A39,WORLDCUP!$AH$4:$AH$147,0)),1,3)</f>
        <v>Cur</v>
      </c>
      <c r="D39" s="574" t="str">
        <f aca="false">IF(ISBLANK(INDEX(WORLDCUP!$AC$4:$AC$147,MATCH(A39,WORLDCUP!$AH$4:$AH$147,0))),"",INDEX(WORLDCUP!$AC$4:$AC$147,MATCH(A39,WORLDCUP!$AH$4:$AH$147,0)))</f>
        <v/>
      </c>
      <c r="E39" s="574" t="str">
        <f aca="false">IF(ISBLANK(INDEX(WORLDCUP!$AD$4:$AD$147,MATCH(A39,WORLDCUP!$AH$4:$AH$147,0))),"",INDEX(WORLDCUP!$AD$4:$AD$147,MATCH(A39,WORLDCUP!$AH$4:$AH$147,0)))</f>
        <v/>
      </c>
      <c r="F39" s="575" t="str">
        <f aca="false">+MID(INDEX(WORLDCUP!$AF$4:$AF$147,MATCH(A39,WORLDCUP!$AH$4:$AH$147,0)),1,3)</f>
        <v>Cos</v>
      </c>
      <c r="G39" s="596" t="n">
        <v>4</v>
      </c>
      <c r="H39" s="605" t="str">
        <f aca="false">+MID(INDEX(WORLDCUP!$AL$6:$AL$97,MATCH(L39,WORLDCUP!$AI$6:$AI$97,0)),1,3)</f>
        <v>Cur</v>
      </c>
      <c r="I39" s="606" t="n">
        <f aca="false">+INDEX(WORLDCUP!$AM$6:$AM$97,MATCH(L39,WORLDCUP!$AI$6:$AI$97,0))</f>
        <v>0</v>
      </c>
      <c r="J39" s="607" t="n">
        <f aca="false">+INDEX(WORLDCUP!$AT$6:$AT$97,MATCH(L39,WORLDCUP!$AI$6:$AI$97,0))</f>
        <v>-6</v>
      </c>
      <c r="K39" s="608" t="str">
        <f aca="false">+INDEX(WORLDCUP!$AR$6:$AR$97,MATCH(L39,WORLDCUP!$AI$6:$AI$97,0))&amp;"-"&amp;INDEX(WORLDCUP!$AS$6:$AS$97,MATCH(L39,WORLDCUP!$AI$6:$AI$97,0))</f>
        <v>1-7</v>
      </c>
      <c r="L39" s="84" t="s">
        <v>99</v>
      </c>
      <c r="M39" s="84" t="n">
        <v>71</v>
      </c>
      <c r="N39" s="692"/>
      <c r="O39" s="573" t="str">
        <f aca="false">+MID(INDEX(WORLDCUP!$AA$4:$AA$147,MATCH(M39,WORLDCUP!$AH$4:$AH$147,0)),1,3)</f>
        <v>Col</v>
      </c>
      <c r="P39" s="574" t="str">
        <f aca="false">IF(ISBLANK(INDEX(WORLDCUP!$AC$4:$AC$147,MATCH(M39,WORLDCUP!$AH$4:$AH$147,0))),"",INDEX(WORLDCUP!$AC$4:$AC$147,MATCH(M39,WORLDCUP!$AH$4:$AH$147,0)))</f>
        <v/>
      </c>
      <c r="Q39" s="574" t="str">
        <f aca="false">IF(ISBLANK(INDEX(WORLDCUP!$AD$4:$AD$147,MATCH(M39,WORLDCUP!$AH$4:$AH$147,0))),"",INDEX(WORLDCUP!$AD$4:$AD$147,MATCH(M39,WORLDCUP!$AH$4:$AH$147,0)))</f>
        <v/>
      </c>
      <c r="R39" s="575" t="str">
        <f aca="false">+MID(INDEX(WORLDCUP!$AF$4:$AF$147,MATCH(M39,WORLDCUP!$AH$4:$AH$147,0)),1,3)</f>
        <v>Por</v>
      </c>
      <c r="S39" s="596" t="n">
        <v>4</v>
      </c>
      <c r="T39" s="605" t="str">
        <f aca="false">+MID(INDEX(WORLDCUP!$AL$6:$AL$97,MATCH(X39,WORLDCUP!$AI$6:$AI$97,0)),1,3)</f>
        <v>Col</v>
      </c>
      <c r="U39" s="606" t="n">
        <f aca="false">+INDEX(WORLDCUP!$AM$6:$AM$97,MATCH(X39,WORLDCUP!$AI$6:$AI$97,0))</f>
        <v>0</v>
      </c>
      <c r="V39" s="607" t="n">
        <f aca="false">+INDEX(WORLDCUP!$AT$6:$AT$97,MATCH(X39,WORLDCUP!$AI$6:$AI$97,0))</f>
        <v>0</v>
      </c>
      <c r="W39" s="608" t="str">
        <f aca="false">+INDEX(WORLDCUP!$AR$6:$AR$97,MATCH(X39,WORLDCUP!$AI$6:$AI$97,0))&amp;"-"&amp;INDEX(WORLDCUP!$AS$6:$AS$97,MATCH(X39,WORLDCUP!$AI$6:$AI$97,0))</f>
        <v>0-0</v>
      </c>
      <c r="X39" s="84" t="s">
        <v>126</v>
      </c>
      <c r="Y39" s="84" t="n">
        <v>86</v>
      </c>
      <c r="Z39" s="554" t="s">
        <v>118</v>
      </c>
      <c r="AA39" s="555" t="str">
        <f aca="false">+MID(INDEX(WORLDCUP!$AA$101:$AA$147,MATCH(Y39,WORLDCUP!$Z$101:$Z$147,0)),1,3)</f>
        <v>1J</v>
      </c>
      <c r="AB39" s="556" t="str">
        <f aca="false">+IF(ISBLANK(INDEX(WORLDCUP!$AC$101:$AC$147,MATCH(Y39,WORLDCUP!$Z$101:$Z$147,0))),"",INDEX(WORLDCUP!$AC$101:$AC$147,MATCH(Y39,WORLDCUP!$Z$101:$Z$147,0)))</f>
        <v/>
      </c>
      <c r="AC39" s="627" t="str">
        <f aca="false">+IF(ISBLANK(INDEX(WORLDCUP!$AB$101:$AB$147,MATCH(Y39,WORLDCUP!$Z$101:$Z$147,0))),"","( "&amp;INDEX(WORLDCUP!$AB$101:$AB$147,MATCH(Y39,WORLDCUP!$Z$101:$Z$147,0))&amp;" )")</f>
        <v/>
      </c>
      <c r="AD39" s="49"/>
      <c r="AE39" s="558"/>
      <c r="AF39" s="558"/>
      <c r="AG39" s="558"/>
      <c r="AH39" s="84"/>
      <c r="AI39" s="588"/>
      <c r="AJ39" s="588"/>
      <c r="AK39" s="628"/>
      <c r="AL39" s="470"/>
      <c r="AM39" s="560"/>
      <c r="AN39" s="560"/>
      <c r="AO39" s="560"/>
      <c r="AP39" s="84"/>
      <c r="AQ39" s="589"/>
      <c r="AR39" s="589"/>
      <c r="AS39" s="589"/>
      <c r="AT39" s="84"/>
      <c r="AU39" s="562"/>
      <c r="AV39" s="562"/>
      <c r="AW39" s="562"/>
      <c r="AX39" s="84"/>
      <c r="AY39" s="243"/>
      <c r="AZ39" s="243"/>
      <c r="BA39" s="243"/>
      <c r="BB39" s="243"/>
      <c r="BC39" s="243"/>
      <c r="BD39" s="243"/>
      <c r="BE39" s="243"/>
      <c r="BG39" s="591" t="str">
        <f aca="false">Horarios!Q38</f>
        <v>Panamá</v>
      </c>
      <c r="BH39" s="592" t="n">
        <f aca="false">1-SUM(BI39:BO39)</f>
        <v>1</v>
      </c>
      <c r="BI39" s="592" t="n">
        <f aca="false">COUNTIF(ADMIN!$M$130:$M$161,Fixture!BG39)-BJ39-BK39-BL39-BM39-BN39-BO39</f>
        <v>0</v>
      </c>
      <c r="BJ39" s="593" t="n">
        <f aca="false">COUNTIF(ADMIN!$M$182:$M$197,Fixture!BG39)-BK39-BL39-BM39-BN39-BO39</f>
        <v>0</v>
      </c>
      <c r="BK39" s="594" t="n">
        <f aca="false">COUNTIF(ADMIN!$M$210:$M$217,Fixture!BG39)-BL39-BM39-BN39-BO39</f>
        <v>0</v>
      </c>
      <c r="BL39" s="594" t="n">
        <f aca="false">COUNTIF(ADMIN!$M$226:$M$229,BG39)-BM39-BN39-BO39</f>
        <v>0</v>
      </c>
      <c r="BM39" s="592" t="n">
        <f aca="false">COUNTIF(ADMIN!$M$252,Fixture!BG39)</f>
        <v>0</v>
      </c>
      <c r="BN39" s="592" t="n">
        <f aca="false">COUNTIF(ADMIN!$M$251,Fixture!BG39)</f>
        <v>0</v>
      </c>
      <c r="BO39" s="595" t="n">
        <f aca="false">COUNTIF(ADMIN!$M$250,Fixture!BG39)</f>
        <v>0</v>
      </c>
    </row>
    <row r="40" customFormat="false" ht="15" hidden="false" customHeight="false" outlineLevel="0" collapsed="false">
      <c r="A40" s="84" t="n">
        <v>56</v>
      </c>
      <c r="B40" s="694"/>
      <c r="C40" s="616" t="str">
        <f aca="false">+MID(INDEX(WORLDCUP!$AA$4:$AA$147,MATCH(A40,WORLDCUP!$AH$4:$AH$147,0)),1,3)</f>
        <v>Ecu</v>
      </c>
      <c r="D40" s="617" t="str">
        <f aca="false">IF(ISBLANK(INDEX(WORLDCUP!$AC$4:$AC$147,MATCH(A40,WORLDCUP!$AH$4:$AH$147,0))),"",INDEX(WORLDCUP!$AC$4:$AC$147,MATCH(A40,WORLDCUP!$AH$4:$AH$147,0)))</f>
        <v/>
      </c>
      <c r="E40" s="617" t="str">
        <f aca="false">IF(ISBLANK(INDEX(WORLDCUP!$AD$4:$AD$147,MATCH(A40,WORLDCUP!$AH$4:$AH$147,0))),"",INDEX(WORLDCUP!$AD$4:$AD$147,MATCH(A40,WORLDCUP!$AH$4:$AH$147,0)))</f>
        <v/>
      </c>
      <c r="F40" s="618" t="str">
        <f aca="false">+MID(INDEX(WORLDCUP!$AF$4:$AF$147,MATCH(A40,WORLDCUP!$AH$4:$AH$147,0)),1,3)</f>
        <v>Ale</v>
      </c>
      <c r="G40" s="619"/>
      <c r="H40" s="619"/>
      <c r="I40" s="620"/>
      <c r="J40" s="620"/>
      <c r="K40" s="621"/>
      <c r="L40" s="84"/>
      <c r="M40" s="84" t="n">
        <v>72</v>
      </c>
      <c r="N40" s="695"/>
      <c r="O40" s="616" t="str">
        <f aca="false">+MID(INDEX(WORLDCUP!$AA$4:$AA$147,MATCH(M40,WORLDCUP!$AH$4:$AH$147,0)),1,3)</f>
        <v>RD </v>
      </c>
      <c r="P40" s="617" t="str">
        <f aca="false">IF(ISBLANK(INDEX(WORLDCUP!$AC$4:$AC$147,MATCH(M40,WORLDCUP!$AH$4:$AH$147,0))),"",INDEX(WORLDCUP!$AC$4:$AC$147,MATCH(M40,WORLDCUP!$AH$4:$AH$147,0)))</f>
        <v/>
      </c>
      <c r="Q40" s="617" t="str">
        <f aca="false">IF(ISBLANK(INDEX(WORLDCUP!$AD$4:$AD$147,MATCH(M40,WORLDCUP!$AH$4:$AH$147,0))),"",INDEX(WORLDCUP!$AD$4:$AD$147,MATCH(M40,WORLDCUP!$AH$4:$AH$147,0)))</f>
        <v/>
      </c>
      <c r="R40" s="618" t="str">
        <f aca="false">+MID(INDEX(WORLDCUP!$AF$4:$AF$147,MATCH(M40,WORLDCUP!$AH$4:$AH$147,0)),1,3)</f>
        <v>Uzb</v>
      </c>
      <c r="S40" s="619"/>
      <c r="T40" s="619"/>
      <c r="U40" s="620"/>
      <c r="V40" s="620"/>
      <c r="W40" s="621"/>
      <c r="X40" s="84"/>
      <c r="Y40" s="84" t="n">
        <v>86</v>
      </c>
      <c r="Z40" s="554" t="s">
        <v>110</v>
      </c>
      <c r="AA40" s="555" t="str">
        <f aca="false">+MID(INDEX(WORLDCUP!$AF$101:$AF$147,MATCH(Y40,WORLDCUP!$Z$101:$Z$147,0)),1,3)</f>
        <v>2H</v>
      </c>
      <c r="AB40" s="582" t="str">
        <f aca="false">+IF(ISBLANK(INDEX(WORLDCUP!$AD$101:$AD$147,MATCH(Y40,WORLDCUP!$Z$101:$Z$147,0))),"",INDEX(WORLDCUP!$AD$101:$AD$147,MATCH(Y40,WORLDCUP!$Z$101:$Z$147,0)))</f>
        <v/>
      </c>
      <c r="AC40" s="583" t="str">
        <f aca="false">+IF(ISBLANK(INDEX(WORLDCUP!$AE$101:$AE$147,MATCH(Y40,WORLDCUP!$Z$101:$Z$147,0))),"","( "&amp;INDEX(WORLDCUP!$AE$101:$AE$147,MATCH(Y40,WORLDCUP!$Z$101:$Z$147,0))&amp;" )")</f>
        <v/>
      </c>
      <c r="AD40" s="584" t="n">
        <v>95</v>
      </c>
      <c r="AE40" s="585" t="str">
        <f aca="false">+MID(INDEX(WORLDCUP!$AA$101:$AA$147,MATCH(AD40,WORLDCUP!$Z$101:$Z$147,0)),1,3)</f>
        <v>W86</v>
      </c>
      <c r="AF40" s="586" t="str">
        <f aca="false">+IF(ISBLANK(INDEX(WORLDCUP!$AC$101:$AC$147,MATCH(AD40,WORLDCUP!$Z$101:$Z$147,0))),"",INDEX(WORLDCUP!$AC$101:$AC$147,MATCH(AD40,WORLDCUP!$Z$101:$Z$147,0)))</f>
        <v/>
      </c>
      <c r="AG40" s="587" t="str">
        <f aca="false">+IF(ISBLANK(INDEX(WORLDCUP!$AB$101:$AB$147,MATCH(AD40,WORLDCUP!$Z$101:$Z$147,0))),"","( "&amp;INDEX(WORLDCUP!$AB$101:$AB$147,MATCH(AD40,WORLDCUP!$Z$101:$Z$147,0))&amp;" )")</f>
        <v/>
      </c>
      <c r="AH40" s="84"/>
      <c r="AI40" s="588"/>
      <c r="AJ40" s="588"/>
      <c r="AK40" s="628"/>
      <c r="AL40" s="470"/>
      <c r="AM40" s="560"/>
      <c r="AN40" s="560"/>
      <c r="AO40" s="560"/>
      <c r="AP40" s="84"/>
      <c r="AQ40" s="589"/>
      <c r="AR40" s="589"/>
      <c r="AS40" s="589"/>
      <c r="AT40" s="84"/>
      <c r="AU40" s="562"/>
      <c r="AV40" s="562"/>
      <c r="AW40" s="562"/>
      <c r="AX40" s="84"/>
      <c r="AY40" s="243"/>
      <c r="AZ40" s="243"/>
      <c r="BA40" s="243"/>
      <c r="BB40" s="243"/>
      <c r="BC40" s="243"/>
      <c r="BD40" s="243"/>
      <c r="BE40" s="243"/>
      <c r="BG40" s="591" t="str">
        <f aca="false">Horarios!Q39</f>
        <v>Paraguay</v>
      </c>
      <c r="BH40" s="592" t="n">
        <f aca="false">1-SUM(BI40:BO40)</f>
        <v>1</v>
      </c>
      <c r="BI40" s="592" t="n">
        <f aca="false">COUNTIF(ADMIN!$M$130:$M$161,Fixture!BG40)-BJ40-BK40-BL40-BM40-BN40-BO40</f>
        <v>0</v>
      </c>
      <c r="BJ40" s="593" t="n">
        <f aca="false">COUNTIF(ADMIN!$M$182:$M$197,Fixture!BG40)-BK40-BL40-BM40-BN40-BO40</f>
        <v>0</v>
      </c>
      <c r="BK40" s="594" t="n">
        <f aca="false">COUNTIF(ADMIN!$M$210:$M$217,Fixture!BG40)-BL40-BM40-BN40-BO40</f>
        <v>0</v>
      </c>
      <c r="BL40" s="594" t="n">
        <f aca="false">COUNTIF(ADMIN!$M$226:$M$229,BG40)-BM40-BN40-BO40</f>
        <v>0</v>
      </c>
      <c r="BM40" s="592" t="n">
        <f aca="false">COUNTIF(ADMIN!$M$252,Fixture!BG40)</f>
        <v>0</v>
      </c>
      <c r="BN40" s="592" t="n">
        <f aca="false">COUNTIF(ADMIN!$M$251,Fixture!BG40)</f>
        <v>0</v>
      </c>
      <c r="BO40" s="595" t="n">
        <f aca="false">COUNTIF(ADMIN!$M$250,Fixture!BG40)</f>
        <v>0</v>
      </c>
    </row>
    <row r="41" customFormat="false" ht="15" hidden="false" customHeight="false" outlineLevel="0" collapsed="false">
      <c r="A41" s="84"/>
      <c r="B41" s="542"/>
      <c r="C41" s="625"/>
      <c r="D41" s="626"/>
      <c r="E41" s="626"/>
      <c r="F41" s="243"/>
      <c r="G41" s="243"/>
      <c r="H41" s="625"/>
      <c r="I41" s="243"/>
      <c r="J41" s="243"/>
      <c r="K41" s="243"/>
      <c r="L41" s="84"/>
      <c r="M41" s="84"/>
      <c r="N41" s="150"/>
      <c r="O41" s="625"/>
      <c r="P41" s="626"/>
      <c r="Q41" s="626"/>
      <c r="R41" s="243"/>
      <c r="S41" s="243"/>
      <c r="T41" s="625"/>
      <c r="U41" s="243"/>
      <c r="V41" s="243"/>
      <c r="W41" s="243"/>
      <c r="X41" s="84"/>
      <c r="Y41" s="84"/>
      <c r="Z41" s="554"/>
      <c r="AA41" s="598"/>
      <c r="AB41" s="598"/>
      <c r="AC41" s="599"/>
      <c r="AD41" s="84" t="n">
        <v>95</v>
      </c>
      <c r="AE41" s="585" t="str">
        <f aca="false">+MID(INDEX(WORLDCUP!$AF$101:$AF$147,MATCH(AD41,WORLDCUP!$Z$101:$Z$147,0)),1,3)</f>
        <v>W88</v>
      </c>
      <c r="AF41" s="586" t="str">
        <f aca="false">+IF(ISBLANK(INDEX(WORLDCUP!$AD$101:$AD$147,MATCH(AD41,WORLDCUP!$Z$101:$Z$147,0))),"",INDEX(WORLDCUP!$AD$101:$AD$147,MATCH(AD41,WORLDCUP!$Z$101:$Z$147,0)))</f>
        <v/>
      </c>
      <c r="AG41" s="647" t="str">
        <f aca="false">+IF(ISBLANK(INDEX(WORLDCUP!$AE$101:$AE$147,MATCH(AD41,WORLDCUP!$Z$101:$Z$147,0))),"","( "&amp;INDEX(WORLDCUP!$AE$101:$AE$147,MATCH(AD41,WORLDCUP!$Z$101:$Z$147,0))&amp;" )")</f>
        <v/>
      </c>
      <c r="AH41" s="84"/>
      <c r="AI41" s="588"/>
      <c r="AJ41" s="588"/>
      <c r="AK41" s="628"/>
      <c r="AL41" s="470"/>
      <c r="AM41" s="560"/>
      <c r="AN41" s="560"/>
      <c r="AO41" s="560"/>
      <c r="AP41" s="84"/>
      <c r="AQ41" s="589"/>
      <c r="AR41" s="589"/>
      <c r="AS41" s="589"/>
      <c r="AT41" s="84"/>
      <c r="AU41" s="562"/>
      <c r="AV41" s="562"/>
      <c r="AW41" s="562"/>
      <c r="AX41" s="84"/>
      <c r="AY41" s="243"/>
      <c r="AZ41" s="243"/>
      <c r="BA41" s="243"/>
      <c r="BB41" s="243"/>
      <c r="BC41" s="243"/>
      <c r="BD41" s="243"/>
      <c r="BE41" s="243"/>
      <c r="BG41" s="591" t="str">
        <f aca="false">Horarios!Q40</f>
        <v>Portugal</v>
      </c>
      <c r="BH41" s="592" t="n">
        <f aca="false">1-SUM(BI41:BO41)</f>
        <v>1</v>
      </c>
      <c r="BI41" s="592" t="n">
        <f aca="false">COUNTIF(ADMIN!$M$130:$M$161,Fixture!BG41)-BJ41-BK41-BL41-BM41-BN41-BO41</f>
        <v>0</v>
      </c>
      <c r="BJ41" s="593" t="n">
        <f aca="false">COUNTIF(ADMIN!$M$182:$M$197,Fixture!BG41)-BK41-BL41-BM41-BN41-BO41</f>
        <v>0</v>
      </c>
      <c r="BK41" s="594" t="n">
        <f aca="false">COUNTIF(ADMIN!$M$210:$M$217,Fixture!BG41)-BL41-BM41-BN41-BO41</f>
        <v>0</v>
      </c>
      <c r="BL41" s="594" t="n">
        <f aca="false">COUNTIF(ADMIN!$M$226:$M$229,BG41)-BM41-BN41-BO41</f>
        <v>0</v>
      </c>
      <c r="BM41" s="592" t="n">
        <f aca="false">COUNTIF(ADMIN!$M$252,Fixture!BG41)</f>
        <v>0</v>
      </c>
      <c r="BN41" s="592" t="n">
        <f aca="false">COUNTIF(ADMIN!$M$251,Fixture!BG41)</f>
        <v>0</v>
      </c>
      <c r="BO41" s="595" t="n">
        <f aca="false">COUNTIF(ADMIN!$M$250,Fixture!BG41)</f>
        <v>0</v>
      </c>
    </row>
    <row r="42" customFormat="false" ht="15" hidden="false" customHeight="false" outlineLevel="0" collapsed="false">
      <c r="A42" s="84"/>
      <c r="B42" s="542"/>
      <c r="C42" s="625"/>
      <c r="D42" s="626"/>
      <c r="E42" s="626"/>
      <c r="F42" s="243"/>
      <c r="G42" s="243"/>
      <c r="H42" s="625"/>
      <c r="I42" s="243"/>
      <c r="J42" s="243"/>
      <c r="K42" s="243"/>
      <c r="L42" s="84"/>
      <c r="M42" s="84"/>
      <c r="N42" s="150"/>
      <c r="O42" s="625"/>
      <c r="P42" s="626"/>
      <c r="Q42" s="626"/>
      <c r="R42" s="243"/>
      <c r="S42" s="243"/>
      <c r="T42" s="625"/>
      <c r="U42" s="243"/>
      <c r="V42" s="243"/>
      <c r="W42" s="243"/>
      <c r="X42" s="84"/>
      <c r="Y42" s="84" t="n">
        <v>88</v>
      </c>
      <c r="Z42" s="554" t="s">
        <v>92</v>
      </c>
      <c r="AA42" s="555" t="str">
        <f aca="false">+MID(INDEX(WORLDCUP!$AA$101:$AA$147,MATCH(Y42,WORLDCUP!$Z$101:$Z$147,0)),1,3)</f>
        <v>2D</v>
      </c>
      <c r="AB42" s="601" t="str">
        <f aca="false">+IF(ISBLANK(INDEX(WORLDCUP!$AC$101:$AC$147,MATCH(Y42,WORLDCUP!$Z$101:$Z$147,0))),"",INDEX(WORLDCUP!$AC$101:$AC$147,MATCH(Y42,WORLDCUP!$Z$101:$Z$147,0)))</f>
        <v/>
      </c>
      <c r="AC42" s="638" t="str">
        <f aca="false">+IF(ISBLANK(INDEX(WORLDCUP!$AB$101:$AB$147,MATCH(Y42,WORLDCUP!$Z$101:$Z$147,0))),"","( "&amp;INDEX(WORLDCUP!$AB$101:$AB$147,MATCH(Y42,WORLDCUP!$Z$101:$Z$147,0))&amp;" )")</f>
        <v/>
      </c>
      <c r="AD42" s="84"/>
      <c r="AE42" s="603"/>
      <c r="AF42" s="603"/>
      <c r="AG42" s="604"/>
      <c r="AH42" s="84"/>
      <c r="AI42" s="588"/>
      <c r="AJ42" s="588"/>
      <c r="AK42" s="628"/>
      <c r="AL42" s="470"/>
      <c r="AM42" s="560"/>
      <c r="AN42" s="560"/>
      <c r="AO42" s="560"/>
      <c r="AP42" s="84"/>
      <c r="AQ42" s="589"/>
      <c r="AR42" s="589"/>
      <c r="AS42" s="589"/>
      <c r="AT42" s="84"/>
      <c r="AU42" s="562"/>
      <c r="AV42" s="562"/>
      <c r="AW42" s="562"/>
      <c r="AX42" s="84"/>
      <c r="AY42" s="243"/>
      <c r="AZ42" s="243"/>
      <c r="BA42" s="243"/>
      <c r="BB42" s="243"/>
      <c r="BC42" s="243"/>
      <c r="BD42" s="243"/>
      <c r="BE42" s="243"/>
      <c r="BG42" s="591" t="str">
        <f aca="false">Horarios!Q41</f>
        <v>RD Congo</v>
      </c>
      <c r="BH42" s="592" t="n">
        <f aca="false">1-SUM(BI42:BO42)</f>
        <v>1</v>
      </c>
      <c r="BI42" s="592" t="n">
        <f aca="false">COUNTIF(ADMIN!$M$130:$M$161,Fixture!BG42)-BJ42-BK42-BL42-BM42-BN42-BO42</f>
        <v>0</v>
      </c>
      <c r="BJ42" s="593" t="n">
        <f aca="false">COUNTIF(ADMIN!$M$182:$M$197,Fixture!BG42)-BK42-BL42-BM42-BN42-BO42</f>
        <v>0</v>
      </c>
      <c r="BK42" s="594" t="n">
        <f aca="false">COUNTIF(ADMIN!$M$210:$M$217,Fixture!BG42)-BL42-BM42-BN42-BO42</f>
        <v>0</v>
      </c>
      <c r="BL42" s="594" t="n">
        <f aca="false">COUNTIF(ADMIN!$M$226:$M$229,BG42)-BM42-BN42-BO42</f>
        <v>0</v>
      </c>
      <c r="BM42" s="592" t="n">
        <f aca="false">COUNTIF(ADMIN!$M$252,Fixture!BG42)</f>
        <v>0</v>
      </c>
      <c r="BN42" s="592" t="n">
        <f aca="false">COUNTIF(ADMIN!$M$251,Fixture!BG42)</f>
        <v>0</v>
      </c>
      <c r="BO42" s="595" t="n">
        <f aca="false">COUNTIF(ADMIN!$M$250,Fixture!BG42)</f>
        <v>0</v>
      </c>
    </row>
    <row r="43" customFormat="false" ht="15" hidden="false" customHeight="false" outlineLevel="0" collapsed="false">
      <c r="A43" s="84" t="n">
        <v>11</v>
      </c>
      <c r="B43" s="696" t="s">
        <v>120</v>
      </c>
      <c r="C43" s="546" t="str">
        <f aca="false">+MID(INDEX(WORLDCUP!$AA$4:$AA$147,MATCH(A43,WORLDCUP!$AH$4:$AH$147,0)),1,3)</f>
        <v>Paí</v>
      </c>
      <c r="D43" s="633" t="n">
        <f aca="false">IF(ISBLANK(INDEX(WORLDCUP!$AC$4:$AC$147,MATCH(A43,WORLDCUP!$AH$4:$AH$147,0))),"",INDEX(WORLDCUP!$AC$4:$AC$147,MATCH(A43,WORLDCUP!$AH$4:$AH$147,0)))</f>
        <v>2</v>
      </c>
      <c r="E43" s="633" t="n">
        <f aca="false">IF(ISBLANK(INDEX(WORLDCUP!$AD$4:$AD$147,MATCH(A43,WORLDCUP!$AH$4:$AH$147,0))),"",INDEX(WORLDCUP!$AD$4:$AD$147,MATCH(A43,WORLDCUP!$AH$4:$AH$147,0)))</f>
        <v>2</v>
      </c>
      <c r="F43" s="548" t="str">
        <f aca="false">+MID(INDEX(WORLDCUP!$AF$4:$AF$147,MATCH(A43,WORLDCUP!$AH$4:$AH$147,0)),1,3)</f>
        <v>Jap</v>
      </c>
      <c r="G43" s="549"/>
      <c r="H43" s="550" t="str">
        <f aca="false">+H35</f>
        <v>Sel</v>
      </c>
      <c r="I43" s="551" t="str">
        <f aca="false">+I35</f>
        <v>Pts</v>
      </c>
      <c r="J43" s="551" t="str">
        <f aca="false">+J35</f>
        <v>DG</v>
      </c>
      <c r="K43" s="552" t="str">
        <f aca="false">+K35</f>
        <v>GF-GC</v>
      </c>
      <c r="L43" s="84"/>
      <c r="M43" s="84" t="n">
        <v>22</v>
      </c>
      <c r="N43" s="697" t="s">
        <v>137</v>
      </c>
      <c r="O43" s="546" t="str">
        <f aca="false">+MID(INDEX(WORLDCUP!$AA$4:$AA$147,MATCH(M43,WORLDCUP!$AH$4:$AH$147,0)),1,3)</f>
        <v>Ing</v>
      </c>
      <c r="P43" s="547" t="str">
        <f aca="false">IF(ISBLANK(INDEX(WORLDCUP!$AC$4:$AC$147,MATCH(M43,WORLDCUP!$AH$4:$AH$147,0))),"",INDEX(WORLDCUP!$AC$4:$AC$147,MATCH(M43,WORLDCUP!$AH$4:$AH$147,0)))</f>
        <v/>
      </c>
      <c r="Q43" s="547" t="str">
        <f aca="false">IF(ISBLANK(INDEX(WORLDCUP!$AD$4:$AD$147,MATCH(M43,WORLDCUP!$AH$4:$AH$147,0))),"",INDEX(WORLDCUP!$AD$4:$AD$147,MATCH(M43,WORLDCUP!$AH$4:$AH$147,0)))</f>
        <v/>
      </c>
      <c r="R43" s="548" t="str">
        <f aca="false">+MID(INDEX(WORLDCUP!$AF$4:$AF$147,MATCH(M43,WORLDCUP!$AH$4:$AH$147,0)),1,3)</f>
        <v>Cro</v>
      </c>
      <c r="S43" s="549"/>
      <c r="T43" s="550" t="str">
        <f aca="false">+T35</f>
        <v>Sel</v>
      </c>
      <c r="U43" s="551" t="str">
        <f aca="false">+U35</f>
        <v>Pts</v>
      </c>
      <c r="V43" s="551" t="str">
        <f aca="false">+V35</f>
        <v>DG</v>
      </c>
      <c r="W43" s="552" t="str">
        <f aca="false">+W35</f>
        <v>GF-GC</v>
      </c>
      <c r="X43" s="84"/>
      <c r="Y43" s="84" t="n">
        <v>88</v>
      </c>
      <c r="Z43" s="554" t="s">
        <v>106</v>
      </c>
      <c r="AA43" s="609" t="str">
        <f aca="false">+MID(INDEX(WORLDCUP!$AF$101:$AF$147,MATCH(Y43,WORLDCUP!$Z$101:$Z$147,0)),1,3)</f>
        <v>2G</v>
      </c>
      <c r="AB43" s="610" t="str">
        <f aca="false">+IF(ISBLANK(INDEX(WORLDCUP!$AD$101:$AD$147,MATCH(Y43,WORLDCUP!$Z$101:$Z$147,0))),"",INDEX(WORLDCUP!$AD$101:$AD$147,MATCH(Y43,WORLDCUP!$Z$101:$Z$147,0)))</f>
        <v/>
      </c>
      <c r="AC43" s="639" t="str">
        <f aca="false">+IF(ISBLANK(INDEX(WORLDCUP!$AE$101:$AE$147,MATCH(Y43,WORLDCUP!$Z$101:$Z$147,0))),"","( "&amp;INDEX(WORLDCUP!$AE$101:$AE$147,MATCH(Y43,WORLDCUP!$Z$101:$Z$147,0))&amp;" )")</f>
        <v/>
      </c>
      <c r="AD43" s="84"/>
      <c r="AE43" s="603"/>
      <c r="AF43" s="603"/>
      <c r="AG43" s="604"/>
      <c r="AH43" s="629" t="n">
        <v>100</v>
      </c>
      <c r="AI43" s="612" t="str">
        <f aca="false">+MID(INDEX(WORLDCUP!$AA$101:$AA$147,MATCH(AH43,WORLDCUP!$Z$101:$Z$147,0)),1,3)</f>
        <v>W95</v>
      </c>
      <c r="AJ43" s="613" t="str">
        <f aca="false">+IF(ISBLANK(INDEX(WORLDCUP!$AC$101:$AC$147,MATCH(AH43,WORLDCUP!$Z$101:$Z$147,0))),"",INDEX(WORLDCUP!$AC$101:$AC$147,MATCH(AH43,WORLDCUP!$Z$101:$Z$147,0)))</f>
        <v/>
      </c>
      <c r="AK43" s="651" t="str">
        <f aca="false">+IF(ISBLANK(INDEX(WORLDCUP!$AB$101:$AB$147,MATCH(AH43,WORLDCUP!$Z$101:$Z$147,0))),"","( "&amp;INDEX(WORLDCUP!$AB$101:$AB$147,MATCH(AH43,WORLDCUP!$Z$101:$Z$147,0))&amp;" )")</f>
        <v/>
      </c>
      <c r="AL43" s="470"/>
      <c r="AM43" s="560"/>
      <c r="AN43" s="560"/>
      <c r="AO43" s="560"/>
      <c r="AP43" s="84"/>
      <c r="AQ43" s="589"/>
      <c r="AR43" s="589"/>
      <c r="AS43" s="589"/>
      <c r="AT43" s="84"/>
      <c r="AU43" s="562"/>
      <c r="AV43" s="562"/>
      <c r="AW43" s="562"/>
      <c r="AX43" s="84"/>
      <c r="AY43" s="243"/>
      <c r="AZ43" s="243"/>
      <c r="BA43" s="243"/>
      <c r="BB43" s="243"/>
      <c r="BC43" s="243"/>
      <c r="BD43" s="243"/>
      <c r="BE43" s="243"/>
      <c r="BG43" s="591" t="str">
        <f aca="false">Horarios!Q42</f>
        <v>República Checa</v>
      </c>
      <c r="BH43" s="592" t="n">
        <f aca="false">1-SUM(BI43:BO43)</f>
        <v>1</v>
      </c>
      <c r="BI43" s="592" t="n">
        <f aca="false">COUNTIF(ADMIN!$M$130:$M$161,Fixture!BG43)-BJ43-BK43-BL43-BM43-BN43-BO43</f>
        <v>0</v>
      </c>
      <c r="BJ43" s="593" t="n">
        <f aca="false">COUNTIF(ADMIN!$M$182:$M$197,Fixture!BG43)-BK43-BL43-BM43-BN43-BO43</f>
        <v>0</v>
      </c>
      <c r="BK43" s="594" t="n">
        <f aca="false">COUNTIF(ADMIN!$M$210:$M$217,Fixture!BG43)-BL43-BM43-BN43-BO43</f>
        <v>0</v>
      </c>
      <c r="BL43" s="594" t="n">
        <f aca="false">COUNTIF(ADMIN!$M$226:$M$229,BG43)-BM43-BN43-BO43</f>
        <v>0</v>
      </c>
      <c r="BM43" s="592" t="n">
        <f aca="false">COUNTIF(ADMIN!$M$252,Fixture!BG43)</f>
        <v>0</v>
      </c>
      <c r="BN43" s="592" t="n">
        <f aca="false">COUNTIF(ADMIN!$M$251,Fixture!BG43)</f>
        <v>0</v>
      </c>
      <c r="BO43" s="595" t="n">
        <f aca="false">COUNTIF(ADMIN!$M$250,Fixture!BG43)</f>
        <v>0</v>
      </c>
    </row>
    <row r="44" customFormat="false" ht="15" hidden="false" customHeight="false" outlineLevel="0" collapsed="false">
      <c r="A44" s="84" t="n">
        <v>12</v>
      </c>
      <c r="B44" s="698"/>
      <c r="C44" s="573" t="str">
        <f aca="false">+MID(INDEX(WORLDCUP!$AA$4:$AA$147,MATCH(A44,WORLDCUP!$AH$4:$AH$147,0)),1,3)</f>
        <v>Sue</v>
      </c>
      <c r="D44" s="636" t="n">
        <f aca="false">IF(ISBLANK(INDEX(WORLDCUP!$AC$4:$AC$147,MATCH(A44,WORLDCUP!$AH$4:$AH$147,0))),"",INDEX(WORLDCUP!$AC$4:$AC$147,MATCH(A44,WORLDCUP!$AH$4:$AH$147,0)))</f>
        <v>5</v>
      </c>
      <c r="E44" s="636" t="n">
        <f aca="false">IF(ISBLANK(INDEX(WORLDCUP!$AD$4:$AD$147,MATCH(A44,WORLDCUP!$AH$4:$AH$147,0))),"",INDEX(WORLDCUP!$AD$4:$AD$147,MATCH(A44,WORLDCUP!$AH$4:$AH$147,0)))</f>
        <v>1</v>
      </c>
      <c r="F44" s="575" t="str">
        <f aca="false">+MID(INDEX(WORLDCUP!$AF$4:$AF$147,MATCH(A44,WORLDCUP!$AH$4:$AH$147,0)),1,3)</f>
        <v>Tún</v>
      </c>
      <c r="G44" s="576" t="n">
        <v>1</v>
      </c>
      <c r="H44" s="577" t="str">
        <f aca="false">+MID(INDEX(WORLDCUP!$AL$6:$AL$97,MATCH(L44,WORLDCUP!$AI$6:$AI$97,0)),1,3)</f>
        <v>Sue</v>
      </c>
      <c r="I44" s="578" t="n">
        <f aca="false">+INDEX(WORLDCUP!$AM$6:$AM$97,MATCH(L44,WORLDCUP!$AI$6:$AI$97,0))</f>
        <v>3</v>
      </c>
      <c r="J44" s="579" t="n">
        <f aca="false">+INDEX(WORLDCUP!$AT$6:$AT$97,MATCH(L44,WORLDCUP!$AI$6:$AI$97,0))</f>
        <v>4</v>
      </c>
      <c r="K44" s="580" t="str">
        <f aca="false">+INDEX(WORLDCUP!$AR$6:$AR$97,MATCH(L44,WORLDCUP!$AI$6:$AI$97,0))&amp;"-"&amp;INDEX(WORLDCUP!$AS$6:$AS$97,MATCH(L44,WORLDCUP!$AI$6:$AI$97,0))</f>
        <v>5-1</v>
      </c>
      <c r="L44" s="84" t="s">
        <v>100</v>
      </c>
      <c r="M44" s="84" t="n">
        <v>21</v>
      </c>
      <c r="N44" s="699"/>
      <c r="O44" s="573" t="str">
        <f aca="false">+MID(INDEX(WORLDCUP!$AA$4:$AA$147,MATCH(M44,WORLDCUP!$AH$4:$AH$147,0)),1,3)</f>
        <v>Gha</v>
      </c>
      <c r="P44" s="574" t="str">
        <f aca="false">IF(ISBLANK(INDEX(WORLDCUP!$AC$4:$AC$147,MATCH(M44,WORLDCUP!$AH$4:$AH$147,0))),"",INDEX(WORLDCUP!$AC$4:$AC$147,MATCH(M44,WORLDCUP!$AH$4:$AH$147,0)))</f>
        <v/>
      </c>
      <c r="Q44" s="574" t="str">
        <f aca="false">IF(ISBLANK(INDEX(WORLDCUP!$AD$4:$AD$147,MATCH(M44,WORLDCUP!$AH$4:$AH$147,0))),"",INDEX(WORLDCUP!$AD$4:$AD$147,MATCH(M44,WORLDCUP!$AH$4:$AH$147,0)))</f>
        <v/>
      </c>
      <c r="R44" s="575" t="str">
        <f aca="false">+MID(INDEX(WORLDCUP!$AF$4:$AF$147,MATCH(M44,WORLDCUP!$AH$4:$AH$147,0)),1,3)</f>
        <v>Pan</v>
      </c>
      <c r="S44" s="576" t="n">
        <v>1</v>
      </c>
      <c r="T44" s="577" t="str">
        <f aca="false">+MID(INDEX(WORLDCUP!$AL$6:$AL$97,MATCH(X44,WORLDCUP!$AI$6:$AI$97,0)),1,3)</f>
        <v>Ing</v>
      </c>
      <c r="U44" s="578" t="n">
        <f aca="false">+INDEX(WORLDCUP!$AM$6:$AM$97,MATCH(X44,WORLDCUP!$AI$6:$AI$97,0))</f>
        <v>0</v>
      </c>
      <c r="V44" s="579" t="n">
        <f aca="false">+INDEX(WORLDCUP!$AT$6:$AT$97,MATCH(X44,WORLDCUP!$AI$6:$AI$97,0))</f>
        <v>0</v>
      </c>
      <c r="W44" s="580" t="str">
        <f aca="false">+INDEX(WORLDCUP!$AR$6:$AR$97,MATCH(X44,WORLDCUP!$AI$6:$AI$97,0))&amp;"-"&amp;INDEX(WORLDCUP!$AS$6:$AS$97,MATCH(X44,WORLDCUP!$AI$6:$AI$97,0))</f>
        <v>0-0</v>
      </c>
      <c r="X44" s="84" t="s">
        <v>127</v>
      </c>
      <c r="Y44" s="84"/>
      <c r="Z44" s="554"/>
      <c r="AA44" s="623"/>
      <c r="AB44" s="623"/>
      <c r="AC44" s="623"/>
      <c r="AD44" s="84"/>
      <c r="AE44" s="558"/>
      <c r="AF44" s="558"/>
      <c r="AG44" s="604"/>
      <c r="AH44" s="84" t="n">
        <v>100</v>
      </c>
      <c r="AI44" s="612" t="str">
        <f aca="false">+MID(INDEX(WORLDCUP!$AF$101:$AF$147,MATCH(AH44,WORLDCUP!$Z$101:$Z$147,0)),1,3)</f>
        <v>W96</v>
      </c>
      <c r="AJ44" s="613" t="str">
        <f aca="false">+IF(ISBLANK(INDEX(WORLDCUP!$AD$101:$AD$147,MATCH(AH44,WORLDCUP!$Z$101:$Z$147,0))),"",INDEX(WORLDCUP!$AD$101:$AD$147,MATCH(AH44,WORLDCUP!$Z$101:$Z$147,0)))</f>
        <v/>
      </c>
      <c r="AK44" s="588" t="str">
        <f aca="false">+IF(ISBLANK(INDEX(WORLDCUP!$AE$101:$AE$147,MATCH(AH44,WORLDCUP!$Z$101:$Z$147,0))),"","( "&amp;INDEX(WORLDCUP!$AE$101:$AE$147,MATCH(AH44,WORLDCUP!$Z$101:$Z$147,0))&amp;" )")</f>
        <v/>
      </c>
      <c r="AL44" s="470"/>
      <c r="AM44" s="560"/>
      <c r="AN44" s="560"/>
      <c r="AO44" s="560"/>
      <c r="AP44" s="84"/>
      <c r="AQ44" s="589"/>
      <c r="AR44" s="589"/>
      <c r="AS44" s="589"/>
      <c r="AT44" s="84"/>
      <c r="AU44" s="562"/>
      <c r="AV44" s="562"/>
      <c r="AW44" s="562"/>
      <c r="AX44" s="84"/>
      <c r="AY44" s="243"/>
      <c r="AZ44" s="243"/>
      <c r="BA44" s="243"/>
      <c r="BB44" s="243"/>
      <c r="BC44" s="243"/>
      <c r="BD44" s="243"/>
      <c r="BE44" s="243"/>
      <c r="BG44" s="591" t="str">
        <f aca="false">Horarios!Q43</f>
        <v>Senegal</v>
      </c>
      <c r="BH44" s="592" t="n">
        <f aca="false">1-SUM(BI44:BO44)</f>
        <v>1</v>
      </c>
      <c r="BI44" s="592" t="n">
        <f aca="false">COUNTIF(ADMIN!$M$130:$M$161,Fixture!BG44)-BJ44-BK44-BL44-BM44-BN44-BO44</f>
        <v>0</v>
      </c>
      <c r="BJ44" s="593" t="n">
        <f aca="false">COUNTIF(ADMIN!$M$182:$M$197,Fixture!BG44)-BK44-BL44-BM44-BN44-BO44</f>
        <v>0</v>
      </c>
      <c r="BK44" s="594" t="n">
        <f aca="false">COUNTIF(ADMIN!$M$210:$M$217,Fixture!BG44)-BL44-BM44-BN44-BO44</f>
        <v>0</v>
      </c>
      <c r="BL44" s="594" t="n">
        <f aca="false">COUNTIF(ADMIN!$M$226:$M$229,BG44)-BM44-BN44-BO44</f>
        <v>0</v>
      </c>
      <c r="BM44" s="592" t="n">
        <f aca="false">COUNTIF(ADMIN!$M$252,Fixture!BG44)</f>
        <v>0</v>
      </c>
      <c r="BN44" s="592" t="n">
        <f aca="false">COUNTIF(ADMIN!$M$251,Fixture!BG44)</f>
        <v>0</v>
      </c>
      <c r="BO44" s="595" t="n">
        <f aca="false">COUNTIF(ADMIN!$M$250,Fixture!BG44)</f>
        <v>0</v>
      </c>
    </row>
    <row r="45" customFormat="false" ht="15" hidden="false" customHeight="false" outlineLevel="0" collapsed="false">
      <c r="A45" s="84" t="n">
        <v>35</v>
      </c>
      <c r="B45" s="698"/>
      <c r="C45" s="573" t="str">
        <f aca="false">+MID(INDEX(WORLDCUP!$AA$4:$AA$147,MATCH(A45,WORLDCUP!$AH$4:$AH$147,0)),1,3)</f>
        <v>Paí</v>
      </c>
      <c r="D45" s="574" t="str">
        <f aca="false">IF(ISBLANK(INDEX(WORLDCUP!$AC$4:$AC$147,MATCH(A45,WORLDCUP!$AH$4:$AH$147,0))),"",INDEX(WORLDCUP!$AC$4:$AC$147,MATCH(A45,WORLDCUP!$AH$4:$AH$147,0)))</f>
        <v/>
      </c>
      <c r="E45" s="574" t="str">
        <f aca="false">IF(ISBLANK(INDEX(WORLDCUP!$AD$4:$AD$147,MATCH(A45,WORLDCUP!$AH$4:$AH$147,0))),"",INDEX(WORLDCUP!$AD$4:$AD$147,MATCH(A45,WORLDCUP!$AH$4:$AH$147,0)))</f>
        <v/>
      </c>
      <c r="F45" s="575" t="str">
        <f aca="false">+MID(INDEX(WORLDCUP!$AF$4:$AF$147,MATCH(A45,WORLDCUP!$AH$4:$AH$147,0)),1,3)</f>
        <v>Sue</v>
      </c>
      <c r="G45" s="596" t="n">
        <v>2</v>
      </c>
      <c r="H45" s="597" t="str">
        <f aca="false">+MID(INDEX(WORLDCUP!$AL$6:$AL$97,MATCH(L45,WORLDCUP!$AI$6:$AI$97,0)),1,3)</f>
        <v>Paí</v>
      </c>
      <c r="I45" s="123" t="n">
        <f aca="false">+INDEX(WORLDCUP!$AM$6:$AM$97,MATCH(L45,WORLDCUP!$AI$6:$AI$97,0))</f>
        <v>1</v>
      </c>
      <c r="J45" s="124" t="n">
        <f aca="false">+INDEX(WORLDCUP!$AT$6:$AT$97,MATCH(L45,WORLDCUP!$AI$6:$AI$97,0))</f>
        <v>0</v>
      </c>
      <c r="K45" s="230" t="str">
        <f aca="false">+INDEX(WORLDCUP!$AR$6:$AR$97,MATCH(L45,WORLDCUP!$AI$6:$AI$97,0))&amp;"-"&amp;INDEX(WORLDCUP!$AS$6:$AS$97,MATCH(L45,WORLDCUP!$AI$6:$AI$97,0))</f>
        <v>2-2</v>
      </c>
      <c r="L45" s="84" t="s">
        <v>101</v>
      </c>
      <c r="M45" s="84" t="n">
        <v>45</v>
      </c>
      <c r="N45" s="699"/>
      <c r="O45" s="573" t="str">
        <f aca="false">+MID(INDEX(WORLDCUP!$AA$4:$AA$147,MATCH(M45,WORLDCUP!$AH$4:$AH$147,0)),1,3)</f>
        <v>Ing</v>
      </c>
      <c r="P45" s="574" t="str">
        <f aca="false">IF(ISBLANK(INDEX(WORLDCUP!$AC$4:$AC$147,MATCH(M45,WORLDCUP!$AH$4:$AH$147,0))),"",INDEX(WORLDCUP!$AC$4:$AC$147,MATCH(M45,WORLDCUP!$AH$4:$AH$147,0)))</f>
        <v/>
      </c>
      <c r="Q45" s="574" t="str">
        <f aca="false">IF(ISBLANK(INDEX(WORLDCUP!$AD$4:$AD$147,MATCH(M45,WORLDCUP!$AH$4:$AH$147,0))),"",INDEX(WORLDCUP!$AD$4:$AD$147,MATCH(M45,WORLDCUP!$AH$4:$AH$147,0)))</f>
        <v/>
      </c>
      <c r="R45" s="575" t="str">
        <f aca="false">+MID(INDEX(WORLDCUP!$AF$4:$AF$147,MATCH(M45,WORLDCUP!$AH$4:$AH$147,0)),1,3)</f>
        <v>Gha</v>
      </c>
      <c r="S45" s="596" t="n">
        <v>2</v>
      </c>
      <c r="T45" s="597" t="str">
        <f aca="false">+MID(INDEX(WORLDCUP!$AL$6:$AL$97,MATCH(X45,WORLDCUP!$AI$6:$AI$97,0)),1,3)</f>
        <v>Cro</v>
      </c>
      <c r="U45" s="123" t="n">
        <f aca="false">+INDEX(WORLDCUP!$AM$6:$AM$97,MATCH(X45,WORLDCUP!$AI$6:$AI$97,0))</f>
        <v>0</v>
      </c>
      <c r="V45" s="124" t="n">
        <f aca="false">+INDEX(WORLDCUP!$AT$6:$AT$97,MATCH(X45,WORLDCUP!$AI$6:$AI$97,0))</f>
        <v>0</v>
      </c>
      <c r="W45" s="230" t="str">
        <f aca="false">+INDEX(WORLDCUP!$AR$6:$AR$97,MATCH(X45,WORLDCUP!$AI$6:$AI$97,0))&amp;"-"&amp;INDEX(WORLDCUP!$AS$6:$AS$97,MATCH(X45,WORLDCUP!$AI$6:$AI$97,0))</f>
        <v>0-0</v>
      </c>
      <c r="X45" s="84" t="s">
        <v>128</v>
      </c>
      <c r="Y45" s="84" t="n">
        <v>85</v>
      </c>
      <c r="Z45" s="554" t="s">
        <v>82</v>
      </c>
      <c r="AA45" s="555" t="str">
        <f aca="false">+MID(INDEX(WORLDCUP!$AA$101:$AA$147,MATCH(Y45,WORLDCUP!$Z$101:$Z$147,0)),1,3)</f>
        <v>1B</v>
      </c>
      <c r="AB45" s="556" t="str">
        <f aca="false">+IF(ISBLANK(INDEX(WORLDCUP!$AC$101:$AC$147,MATCH(Y45,WORLDCUP!$Z$101:$Z$147,0))),"",INDEX(WORLDCUP!$AC$101:$AC$147,MATCH(Y45,WORLDCUP!$Z$101:$Z$147,0)))</f>
        <v/>
      </c>
      <c r="AC45" s="627" t="str">
        <f aca="false">+IF(ISBLANK(INDEX(WORLDCUP!$AB$101:$AB$147,MATCH(Y45,WORLDCUP!$Z$101:$Z$147,0))),"","( "&amp;INDEX(WORLDCUP!$AB$101:$AB$147,MATCH(Y45,WORLDCUP!$Z$101:$Z$147,0))&amp;" )")</f>
        <v/>
      </c>
      <c r="AD45" s="49"/>
      <c r="AE45" s="558"/>
      <c r="AF45" s="558"/>
      <c r="AG45" s="604"/>
      <c r="AH45" s="84"/>
      <c r="AI45" s="588"/>
      <c r="AJ45" s="588"/>
      <c r="AK45" s="588"/>
      <c r="AL45" s="470"/>
      <c r="AM45" s="560"/>
      <c r="AN45" s="560"/>
      <c r="AO45" s="560"/>
      <c r="AP45" s="84"/>
      <c r="AQ45" s="589"/>
      <c r="AR45" s="589"/>
      <c r="AS45" s="589"/>
      <c r="AT45" s="84"/>
      <c r="AU45" s="562"/>
      <c r="AV45" s="562"/>
      <c r="AW45" s="562"/>
      <c r="AX45" s="84"/>
      <c r="AY45" s="243"/>
      <c r="AZ45" s="243"/>
      <c r="BA45" s="243"/>
      <c r="BB45" s="243"/>
      <c r="BC45" s="243"/>
      <c r="BD45" s="243"/>
      <c r="BE45" s="243"/>
      <c r="BG45" s="591" t="str">
        <f aca="false">Horarios!Q44</f>
        <v>Sudáfrica</v>
      </c>
      <c r="BH45" s="592" t="n">
        <f aca="false">1-SUM(BI45:BO45)</f>
        <v>1</v>
      </c>
      <c r="BI45" s="592" t="n">
        <f aca="false">COUNTIF(ADMIN!$M$130:$M$161,Fixture!BG45)-BJ45-BK45-BL45-BM45-BN45-BO45</f>
        <v>0</v>
      </c>
      <c r="BJ45" s="593" t="n">
        <f aca="false">COUNTIF(ADMIN!$M$182:$M$197,Fixture!BG45)-BK45-BL45-BM45-BN45-BO45</f>
        <v>0</v>
      </c>
      <c r="BK45" s="594" t="n">
        <f aca="false">COUNTIF(ADMIN!$M$210:$M$217,Fixture!BG45)-BL45-BM45-BN45-BO45</f>
        <v>0</v>
      </c>
      <c r="BL45" s="594" t="n">
        <f aca="false">COUNTIF(ADMIN!$M$226:$M$229,BG45)-BM45-BN45-BO45</f>
        <v>0</v>
      </c>
      <c r="BM45" s="592" t="n">
        <f aca="false">COUNTIF(ADMIN!$M$252,Fixture!BG45)</f>
        <v>0</v>
      </c>
      <c r="BN45" s="592" t="n">
        <f aca="false">COUNTIF(ADMIN!$M$251,Fixture!BG45)</f>
        <v>0</v>
      </c>
      <c r="BO45" s="595" t="n">
        <f aca="false">COUNTIF(ADMIN!$M$250,Fixture!BG45)</f>
        <v>0</v>
      </c>
    </row>
    <row r="46" customFormat="false" ht="15" hidden="false" customHeight="false" outlineLevel="0" collapsed="false">
      <c r="A46" s="84" t="n">
        <v>36</v>
      </c>
      <c r="B46" s="698"/>
      <c r="C46" s="573" t="str">
        <f aca="false">+MID(INDEX(WORLDCUP!$AA$4:$AA$147,MATCH(A46,WORLDCUP!$AH$4:$AH$147,0)),1,3)</f>
        <v>Tún</v>
      </c>
      <c r="D46" s="574" t="str">
        <f aca="false">IF(ISBLANK(INDEX(WORLDCUP!$AC$4:$AC$147,MATCH(A46,WORLDCUP!$AH$4:$AH$147,0))),"",INDEX(WORLDCUP!$AC$4:$AC$147,MATCH(A46,WORLDCUP!$AH$4:$AH$147,0)))</f>
        <v/>
      </c>
      <c r="E46" s="574" t="str">
        <f aca="false">IF(ISBLANK(INDEX(WORLDCUP!$AD$4:$AD$147,MATCH(A46,WORLDCUP!$AH$4:$AH$147,0))),"",INDEX(WORLDCUP!$AD$4:$AD$147,MATCH(A46,WORLDCUP!$AH$4:$AH$147,0)))</f>
        <v/>
      </c>
      <c r="F46" s="575" t="str">
        <f aca="false">+MID(INDEX(WORLDCUP!$AF$4:$AF$147,MATCH(A46,WORLDCUP!$AH$4:$AH$147,0)),1,3)</f>
        <v>Jap</v>
      </c>
      <c r="G46" s="596" t="n">
        <v>3</v>
      </c>
      <c r="H46" s="597" t="str">
        <f aca="false">+MID(INDEX(WORLDCUP!$AL$6:$AL$97,MATCH(L46,WORLDCUP!$AI$6:$AI$97,0)),1,3)</f>
        <v>Jap</v>
      </c>
      <c r="I46" s="123" t="n">
        <f aca="false">+INDEX(WORLDCUP!$AM$6:$AM$97,MATCH(L46,WORLDCUP!$AI$6:$AI$97,0))</f>
        <v>1</v>
      </c>
      <c r="J46" s="124" t="n">
        <f aca="false">+INDEX(WORLDCUP!$AT$6:$AT$97,MATCH(L46,WORLDCUP!$AI$6:$AI$97,0))</f>
        <v>0</v>
      </c>
      <c r="K46" s="230" t="str">
        <f aca="false">+INDEX(WORLDCUP!$AR$6:$AR$97,MATCH(L46,WORLDCUP!$AI$6:$AI$97,0))&amp;"-"&amp;INDEX(WORLDCUP!$AS$6:$AS$97,MATCH(L46,WORLDCUP!$AI$6:$AI$97,0))</f>
        <v>2-2</v>
      </c>
      <c r="L46" s="84" t="s">
        <v>103</v>
      </c>
      <c r="M46" s="84" t="n">
        <v>46</v>
      </c>
      <c r="N46" s="699"/>
      <c r="O46" s="573" t="str">
        <f aca="false">+MID(INDEX(WORLDCUP!$AA$4:$AA$147,MATCH(M46,WORLDCUP!$AH$4:$AH$147,0)),1,3)</f>
        <v>Pan</v>
      </c>
      <c r="P46" s="574" t="str">
        <f aca="false">IF(ISBLANK(INDEX(WORLDCUP!$AC$4:$AC$147,MATCH(M46,WORLDCUP!$AH$4:$AH$147,0))),"",INDEX(WORLDCUP!$AC$4:$AC$147,MATCH(M46,WORLDCUP!$AH$4:$AH$147,0)))</f>
        <v/>
      </c>
      <c r="Q46" s="574" t="str">
        <f aca="false">IF(ISBLANK(INDEX(WORLDCUP!$AD$4:$AD$147,MATCH(M46,WORLDCUP!$AH$4:$AH$147,0))),"",INDEX(WORLDCUP!$AD$4:$AD$147,MATCH(M46,WORLDCUP!$AH$4:$AH$147,0)))</f>
        <v/>
      </c>
      <c r="R46" s="575" t="str">
        <f aca="false">+MID(INDEX(WORLDCUP!$AF$4:$AF$147,MATCH(M46,WORLDCUP!$AH$4:$AH$147,0)),1,3)</f>
        <v>Cro</v>
      </c>
      <c r="S46" s="596" t="n">
        <v>3</v>
      </c>
      <c r="T46" s="597" t="str">
        <f aca="false">+MID(INDEX(WORLDCUP!$AL$6:$AL$97,MATCH(X46,WORLDCUP!$AI$6:$AI$97,0)),1,3)</f>
        <v>Gha</v>
      </c>
      <c r="U46" s="123" t="n">
        <f aca="false">+INDEX(WORLDCUP!$AM$6:$AM$97,MATCH(X46,WORLDCUP!$AI$6:$AI$97,0))</f>
        <v>0</v>
      </c>
      <c r="V46" s="124" t="n">
        <f aca="false">+INDEX(WORLDCUP!$AT$6:$AT$97,MATCH(X46,WORLDCUP!$AI$6:$AI$97,0))</f>
        <v>0</v>
      </c>
      <c r="W46" s="230" t="str">
        <f aca="false">+INDEX(WORLDCUP!$AR$6:$AR$97,MATCH(X46,WORLDCUP!$AI$6:$AI$97,0))&amp;"-"&amp;INDEX(WORLDCUP!$AS$6:$AS$97,MATCH(X46,WORLDCUP!$AI$6:$AI$97,0))</f>
        <v>0-0</v>
      </c>
      <c r="X46" s="84" t="s">
        <v>130</v>
      </c>
      <c r="Y46" s="84" t="n">
        <v>85</v>
      </c>
      <c r="Z46" s="554" t="s">
        <v>171</v>
      </c>
      <c r="AA46" s="555" t="str">
        <f aca="false">+MID(INDEX(WORLDCUP!$AF$101:$AF$147,MATCH(Y46,WORLDCUP!$Z$101:$Z$147,0)),1,IF(WORLDCUP!$H$113&lt;144,6,3))</f>
        <v>3EFGIJ</v>
      </c>
      <c r="AB46" s="582" t="str">
        <f aca="false">+IF(ISBLANK(INDEX(WORLDCUP!$AD$101:$AD$147,MATCH(Y46,WORLDCUP!$Z$101:$Z$147,0))),"",INDEX(WORLDCUP!$AD$101:$AD$147,MATCH(Y46,WORLDCUP!$Z$101:$Z$147,0)))</f>
        <v/>
      </c>
      <c r="AC46" s="583" t="str">
        <f aca="false">+IF(ISBLANK(INDEX(WORLDCUP!$AE$101:$AE$147,MATCH(Y46,WORLDCUP!$Z$101:$Z$147,0))),"","( "&amp;INDEX(WORLDCUP!$AE$101:$AE$147,MATCH(Y46,WORLDCUP!$Z$101:$Z$147,0))&amp;" )")</f>
        <v/>
      </c>
      <c r="AD46" s="584" t="n">
        <v>96</v>
      </c>
      <c r="AE46" s="585" t="str">
        <f aca="false">+MID(INDEX(WORLDCUP!$AA$101:$AA$147,MATCH(AD46,WORLDCUP!$Z$101:$Z$147,0)),1,3)</f>
        <v>W85</v>
      </c>
      <c r="AF46" s="586" t="str">
        <f aca="false">+IF(ISBLANK(INDEX(WORLDCUP!$AC$101:$AC$147,MATCH(AD46,WORLDCUP!$Z$101:$Z$147,0))),"",INDEX(WORLDCUP!$AC$101:$AC$147,MATCH(AD46,WORLDCUP!$Z$101:$Z$147,0)))</f>
        <v/>
      </c>
      <c r="AG46" s="630" t="str">
        <f aca="false">+IF(ISBLANK(INDEX(WORLDCUP!$AB$101:$AB$147,MATCH(AD46,WORLDCUP!$Z$101:$Z$147,0))),"","( "&amp;INDEX(WORLDCUP!$AB$101:$AB$147,MATCH(AD46,WORLDCUP!$Z$101:$Z$147,0))&amp;" )")</f>
        <v/>
      </c>
      <c r="AH46" s="84"/>
      <c r="AI46" s="588"/>
      <c r="AJ46" s="588"/>
      <c r="AK46" s="588"/>
      <c r="AL46" s="470"/>
      <c r="AM46" s="560"/>
      <c r="AN46" s="560"/>
      <c r="AO46" s="560"/>
      <c r="AP46" s="84"/>
      <c r="AQ46" s="589"/>
      <c r="AR46" s="589"/>
      <c r="AS46" s="589"/>
      <c r="AT46" s="84"/>
      <c r="AU46" s="562"/>
      <c r="AV46" s="562"/>
      <c r="AW46" s="562"/>
      <c r="AX46" s="84"/>
      <c r="AY46" s="243"/>
      <c r="AZ46" s="243"/>
      <c r="BA46" s="243"/>
      <c r="BB46" s="243"/>
      <c r="BC46" s="243"/>
      <c r="BD46" s="243"/>
      <c r="BE46" s="243"/>
      <c r="BG46" s="591" t="str">
        <f aca="false">Horarios!Q45</f>
        <v>Suecia</v>
      </c>
      <c r="BH46" s="592" t="n">
        <f aca="false">1-SUM(BI46:BO46)</f>
        <v>1</v>
      </c>
      <c r="BI46" s="592" t="n">
        <f aca="false">COUNTIF(ADMIN!$M$130:$M$161,Fixture!BG46)-BJ46-BK46-BL46-BM46-BN46-BO46</f>
        <v>0</v>
      </c>
      <c r="BJ46" s="593" t="n">
        <f aca="false">COUNTIF(ADMIN!$M$182:$M$197,Fixture!BG46)-BK46-BL46-BM46-BN46-BO46</f>
        <v>0</v>
      </c>
      <c r="BK46" s="594" t="n">
        <f aca="false">COUNTIF(ADMIN!$M$210:$M$217,Fixture!BG46)-BL46-BM46-BN46-BO46</f>
        <v>0</v>
      </c>
      <c r="BL46" s="594" t="n">
        <f aca="false">COUNTIF(ADMIN!$M$226:$M$229,BG46)-BM46-BN46-BO46</f>
        <v>0</v>
      </c>
      <c r="BM46" s="592" t="n">
        <f aca="false">COUNTIF(ADMIN!$M$252,Fixture!BG46)</f>
        <v>0</v>
      </c>
      <c r="BN46" s="592" t="n">
        <f aca="false">COUNTIF(ADMIN!$M$251,Fixture!BG46)</f>
        <v>0</v>
      </c>
      <c r="BO46" s="595" t="n">
        <f aca="false">COUNTIF(ADMIN!$M$250,Fixture!BG46)</f>
        <v>0</v>
      </c>
    </row>
    <row r="47" customFormat="false" ht="15" hidden="false" customHeight="false" outlineLevel="0" collapsed="false">
      <c r="A47" s="84" t="n">
        <v>57</v>
      </c>
      <c r="B47" s="698"/>
      <c r="C47" s="573" t="str">
        <f aca="false">+MID(INDEX(WORLDCUP!$AA$4:$AA$147,MATCH(A47,WORLDCUP!$AH$4:$AH$147,0)),1,3)</f>
        <v>Jap</v>
      </c>
      <c r="D47" s="574" t="str">
        <f aca="false">IF(ISBLANK(INDEX(WORLDCUP!$AC$4:$AC$147,MATCH(A47,WORLDCUP!$AH$4:$AH$147,0))),"",INDEX(WORLDCUP!$AC$4:$AC$147,MATCH(A47,WORLDCUP!$AH$4:$AH$147,0)))</f>
        <v/>
      </c>
      <c r="E47" s="574" t="str">
        <f aca="false">IF(ISBLANK(INDEX(WORLDCUP!$AD$4:$AD$147,MATCH(A47,WORLDCUP!$AH$4:$AH$147,0))),"",INDEX(WORLDCUP!$AD$4:$AD$147,MATCH(A47,WORLDCUP!$AH$4:$AH$147,0)))</f>
        <v/>
      </c>
      <c r="F47" s="575" t="str">
        <f aca="false">+MID(INDEX(WORLDCUP!$AF$4:$AF$147,MATCH(A47,WORLDCUP!$AH$4:$AH$147,0)),1,3)</f>
        <v>Sue</v>
      </c>
      <c r="G47" s="596" t="n">
        <v>4</v>
      </c>
      <c r="H47" s="605" t="str">
        <f aca="false">+MID(INDEX(WORLDCUP!$AL$6:$AL$97,MATCH(L47,WORLDCUP!$AI$6:$AI$97,0)),1,3)</f>
        <v>Tún</v>
      </c>
      <c r="I47" s="606" t="n">
        <f aca="false">+INDEX(WORLDCUP!$AM$6:$AM$97,MATCH(L47,WORLDCUP!$AI$6:$AI$97,0))</f>
        <v>0</v>
      </c>
      <c r="J47" s="607" t="n">
        <f aca="false">+INDEX(WORLDCUP!$AT$6:$AT$97,MATCH(L47,WORLDCUP!$AI$6:$AI$97,0))</f>
        <v>-4</v>
      </c>
      <c r="K47" s="608" t="str">
        <f aca="false">+INDEX(WORLDCUP!$AR$6:$AR$97,MATCH(L47,WORLDCUP!$AI$6:$AI$97,0))&amp;"-"&amp;INDEX(WORLDCUP!$AS$6:$AS$97,MATCH(L47,WORLDCUP!$AI$6:$AI$97,0))</f>
        <v>1-5</v>
      </c>
      <c r="L47" s="84" t="s">
        <v>104</v>
      </c>
      <c r="M47" s="84" t="n">
        <v>67</v>
      </c>
      <c r="N47" s="699"/>
      <c r="O47" s="573" t="str">
        <f aca="false">+MID(INDEX(WORLDCUP!$AA$4:$AA$147,MATCH(M47,WORLDCUP!$AH$4:$AH$147,0)),1,3)</f>
        <v>Pan</v>
      </c>
      <c r="P47" s="574" t="str">
        <f aca="false">IF(ISBLANK(INDEX(WORLDCUP!$AC$4:$AC$147,MATCH(M47,WORLDCUP!$AH$4:$AH$147,0))),"",INDEX(WORLDCUP!$AC$4:$AC$147,MATCH(M47,WORLDCUP!$AH$4:$AH$147,0)))</f>
        <v/>
      </c>
      <c r="Q47" s="574" t="str">
        <f aca="false">IF(ISBLANK(INDEX(WORLDCUP!$AD$4:$AD$147,MATCH(M47,WORLDCUP!$AH$4:$AH$147,0))),"",INDEX(WORLDCUP!$AD$4:$AD$147,MATCH(M47,WORLDCUP!$AH$4:$AH$147,0)))</f>
        <v/>
      </c>
      <c r="R47" s="575" t="str">
        <f aca="false">+MID(INDEX(WORLDCUP!$AF$4:$AF$147,MATCH(M47,WORLDCUP!$AH$4:$AH$147,0)),1,3)</f>
        <v>Ing</v>
      </c>
      <c r="S47" s="596" t="n">
        <v>4</v>
      </c>
      <c r="T47" s="605" t="str">
        <f aca="false">+MID(INDEX(WORLDCUP!$AL$6:$AL$97,MATCH(X47,WORLDCUP!$AI$6:$AI$97,0)),1,3)</f>
        <v>Pan</v>
      </c>
      <c r="U47" s="606" t="n">
        <f aca="false">+INDEX(WORLDCUP!$AM$6:$AM$97,MATCH(X47,WORLDCUP!$AI$6:$AI$97,0))</f>
        <v>0</v>
      </c>
      <c r="V47" s="607" t="n">
        <f aca="false">+INDEX(WORLDCUP!$AT$6:$AT$97,MATCH(X47,WORLDCUP!$AI$6:$AI$97,0))</f>
        <v>0</v>
      </c>
      <c r="W47" s="608" t="str">
        <f aca="false">+INDEX(WORLDCUP!$AR$6:$AR$97,MATCH(X47,WORLDCUP!$AI$6:$AI$97,0))&amp;"-"&amp;INDEX(WORLDCUP!$AS$6:$AS$97,MATCH(X47,WORLDCUP!$AI$6:$AI$97,0))</f>
        <v>0-0</v>
      </c>
      <c r="X47" s="84" t="s">
        <v>131</v>
      </c>
      <c r="Y47" s="84"/>
      <c r="Z47" s="554"/>
      <c r="AA47" s="598"/>
      <c r="AB47" s="598"/>
      <c r="AC47" s="599"/>
      <c r="AD47" s="84" t="n">
        <v>96</v>
      </c>
      <c r="AE47" s="585" t="str">
        <f aca="false">+MID(INDEX(WORLDCUP!$AF$101:$AF$147,MATCH(AD47,WORLDCUP!$Z$101:$Z$147,0)),1,3)</f>
        <v>W87</v>
      </c>
      <c r="AF47" s="586" t="str">
        <f aca="false">+IF(ISBLANK(INDEX(WORLDCUP!$AD$101:$AD$147,MATCH(AD47,WORLDCUP!$Z$101:$Z$147,0))),"",INDEX(WORLDCUP!$AD$101:$AD$147,MATCH(AD47,WORLDCUP!$Z$101:$Z$147,0)))</f>
        <v/>
      </c>
      <c r="AG47" s="603" t="str">
        <f aca="false">+IF(ISBLANK(INDEX(WORLDCUP!$AE$101:$AE$147,MATCH(AD47,WORLDCUP!$Z$101:$Z$147,0))),"","( "&amp;INDEX(WORLDCUP!$AE$101:$AE$147,MATCH(AD47,WORLDCUP!$Z$101:$Z$147,0))&amp;" )")</f>
        <v/>
      </c>
      <c r="AH47" s="84"/>
      <c r="AI47" s="588"/>
      <c r="AJ47" s="588"/>
      <c r="AK47" s="588"/>
      <c r="AL47" s="470"/>
      <c r="AM47" s="560"/>
      <c r="AN47" s="560"/>
      <c r="AO47" s="560"/>
      <c r="AP47" s="84"/>
      <c r="AQ47" s="589"/>
      <c r="AR47" s="589"/>
      <c r="AS47" s="589"/>
      <c r="AT47" s="84"/>
      <c r="AU47" s="562"/>
      <c r="AV47" s="562"/>
      <c r="AW47" s="562"/>
      <c r="AX47" s="84"/>
      <c r="AY47" s="243"/>
      <c r="AZ47" s="243"/>
      <c r="BA47" s="243"/>
      <c r="BB47" s="243"/>
      <c r="BC47" s="243"/>
      <c r="BD47" s="243"/>
      <c r="BE47" s="243"/>
      <c r="BG47" s="591" t="str">
        <f aca="false">Horarios!Q46</f>
        <v>Suiza</v>
      </c>
      <c r="BH47" s="592" t="n">
        <f aca="false">1-SUM(BI47:BO47)</f>
        <v>1</v>
      </c>
      <c r="BI47" s="592" t="n">
        <f aca="false">COUNTIF(ADMIN!$M$130:$M$161,Fixture!BG47)-BJ47-BK47-BL47-BM47-BN47-BO47</f>
        <v>0</v>
      </c>
      <c r="BJ47" s="593" t="n">
        <f aca="false">COUNTIF(ADMIN!$M$182:$M$197,Fixture!BG47)-BK47-BL47-BM47-BN47-BO47</f>
        <v>0</v>
      </c>
      <c r="BK47" s="594" t="n">
        <f aca="false">COUNTIF(ADMIN!$M$210:$M$217,Fixture!BG47)-BL47-BM47-BN47-BO47</f>
        <v>0</v>
      </c>
      <c r="BL47" s="594" t="n">
        <f aca="false">COUNTIF(ADMIN!$M$226:$M$229,BG47)-BM47-BN47-BO47</f>
        <v>0</v>
      </c>
      <c r="BM47" s="592" t="n">
        <f aca="false">COUNTIF(ADMIN!$M$252,Fixture!BG47)</f>
        <v>0</v>
      </c>
      <c r="BN47" s="592" t="n">
        <f aca="false">COUNTIF(ADMIN!$M$251,Fixture!BG47)</f>
        <v>0</v>
      </c>
      <c r="BO47" s="595" t="n">
        <f aca="false">COUNTIF(ADMIN!$M$250,Fixture!BG47)</f>
        <v>0</v>
      </c>
    </row>
    <row r="48" customFormat="false" ht="15" hidden="false" customHeight="false" outlineLevel="0" collapsed="false">
      <c r="A48" s="84" t="n">
        <v>58</v>
      </c>
      <c r="B48" s="700"/>
      <c r="C48" s="616" t="str">
        <f aca="false">+MID(INDEX(WORLDCUP!$AA$4:$AA$147,MATCH(A48,WORLDCUP!$AH$4:$AH$147,0)),1,3)</f>
        <v>Tún</v>
      </c>
      <c r="D48" s="617" t="str">
        <f aca="false">IF(ISBLANK(INDEX(WORLDCUP!$AC$4:$AC$147,MATCH(A48,WORLDCUP!$AH$4:$AH$147,0))),"",INDEX(WORLDCUP!$AC$4:$AC$147,MATCH(A48,WORLDCUP!$AH$4:$AH$147,0)))</f>
        <v/>
      </c>
      <c r="E48" s="617" t="str">
        <f aca="false">IF(ISBLANK(INDEX(WORLDCUP!$AD$4:$AD$147,MATCH(A48,WORLDCUP!$AH$4:$AH$147,0))),"",INDEX(WORLDCUP!$AD$4:$AD$147,MATCH(A48,WORLDCUP!$AH$4:$AH$147,0)))</f>
        <v/>
      </c>
      <c r="F48" s="618" t="str">
        <f aca="false">+MID(INDEX(WORLDCUP!$AF$4:$AF$147,MATCH(A48,WORLDCUP!$AH$4:$AH$147,0)),1,3)</f>
        <v>Paí</v>
      </c>
      <c r="G48" s="619"/>
      <c r="H48" s="619"/>
      <c r="I48" s="620"/>
      <c r="J48" s="620"/>
      <c r="K48" s="621"/>
      <c r="L48" s="84"/>
      <c r="M48" s="84" t="n">
        <v>68</v>
      </c>
      <c r="N48" s="701"/>
      <c r="O48" s="616" t="str">
        <f aca="false">+MID(INDEX(WORLDCUP!$AA$4:$AA$147,MATCH(M48,WORLDCUP!$AH$4:$AH$147,0)),1,3)</f>
        <v>Cro</v>
      </c>
      <c r="P48" s="617" t="str">
        <f aca="false">IF(ISBLANK(INDEX(WORLDCUP!$AC$4:$AC$147,MATCH(M48,WORLDCUP!$AH$4:$AH$147,0))),"",INDEX(WORLDCUP!$AC$4:$AC$147,MATCH(M48,WORLDCUP!$AH$4:$AH$147,0)))</f>
        <v/>
      </c>
      <c r="Q48" s="617" t="str">
        <f aca="false">IF(ISBLANK(INDEX(WORLDCUP!$AD$4:$AD$147,MATCH(M48,WORLDCUP!$AH$4:$AH$147,0))),"",INDEX(WORLDCUP!$AD$4:$AD$147,MATCH(M48,WORLDCUP!$AH$4:$AH$147,0)))</f>
        <v/>
      </c>
      <c r="R48" s="618" t="str">
        <f aca="false">+MID(INDEX(WORLDCUP!$AF$4:$AF$147,MATCH(M48,WORLDCUP!$AH$4:$AH$147,0)),1,3)</f>
        <v>Gha</v>
      </c>
      <c r="S48" s="619"/>
      <c r="T48" s="619"/>
      <c r="U48" s="620"/>
      <c r="V48" s="620"/>
      <c r="W48" s="621"/>
      <c r="X48" s="84"/>
      <c r="Y48" s="84" t="n">
        <v>87</v>
      </c>
      <c r="Z48" s="554" t="s">
        <v>123</v>
      </c>
      <c r="AA48" s="555" t="str">
        <f aca="false">+MID(INDEX(WORLDCUP!$AA$101:$AA$147,MATCH(Y48,WORLDCUP!$Z$101:$Z$147,0)),1,3)</f>
        <v>1K</v>
      </c>
      <c r="AB48" s="601" t="str">
        <f aca="false">+IF(ISBLANK(INDEX(WORLDCUP!$AC$101:$AC$147,MATCH(Y48,WORLDCUP!$Z$101:$Z$147,0))),"",INDEX(WORLDCUP!$AC$101:$AC$147,MATCH(Y48,WORLDCUP!$Z$101:$Z$147,0)))</f>
        <v/>
      </c>
      <c r="AC48" s="638" t="str">
        <f aca="false">+IF(ISBLANK(INDEX(WORLDCUP!$AB$101:$AB$147,MATCH(Y48,WORLDCUP!$Z$101:$Z$147,0))),"","( "&amp;INDEX(WORLDCUP!$AB$101:$AB$147,MATCH(Y48,WORLDCUP!$Z$101:$Z$147,0))&amp;" )")</f>
        <v/>
      </c>
      <c r="AD48" s="84"/>
      <c r="AE48" s="558"/>
      <c r="AF48" s="558"/>
      <c r="AG48" s="558"/>
      <c r="AH48" s="84"/>
      <c r="AI48" s="588"/>
      <c r="AJ48" s="588"/>
      <c r="AK48" s="588"/>
      <c r="AL48" s="470"/>
      <c r="AM48" s="560"/>
      <c r="AN48" s="560"/>
      <c r="AO48" s="560"/>
      <c r="AP48" s="84"/>
      <c r="AQ48" s="589"/>
      <c r="AR48" s="589"/>
      <c r="AS48" s="589"/>
      <c r="AT48" s="84"/>
      <c r="AU48" s="562"/>
      <c r="AV48" s="562"/>
      <c r="AW48" s="562"/>
      <c r="AX48" s="84"/>
      <c r="AY48" s="243"/>
      <c r="AZ48" s="243"/>
      <c r="BA48" s="243"/>
      <c r="BB48" s="243"/>
      <c r="BC48" s="243"/>
      <c r="BD48" s="243"/>
      <c r="BE48" s="243"/>
      <c r="BG48" s="591" t="str">
        <f aca="false">Horarios!Q47</f>
        <v>Túnez</v>
      </c>
      <c r="BH48" s="592" t="n">
        <f aca="false">1-SUM(BI48:BO48)</f>
        <v>1</v>
      </c>
      <c r="BI48" s="592" t="n">
        <f aca="false">COUNTIF(ADMIN!$M$130:$M$161,Fixture!BG48)-BJ48-BK48-BL48-BM48-BN48-BO48</f>
        <v>0</v>
      </c>
      <c r="BJ48" s="593" t="n">
        <f aca="false">COUNTIF(ADMIN!$M$182:$M$197,Fixture!BG48)-BK48-BL48-BM48-BN48-BO48</f>
        <v>0</v>
      </c>
      <c r="BK48" s="594" t="n">
        <f aca="false">COUNTIF(ADMIN!$M$210:$M$217,Fixture!BG48)-BL48-BM48-BN48-BO48</f>
        <v>0</v>
      </c>
      <c r="BL48" s="594" t="n">
        <f aca="false">COUNTIF(ADMIN!$M$226:$M$229,BG48)-BM48-BN48-BO48</f>
        <v>0</v>
      </c>
      <c r="BM48" s="592" t="n">
        <f aca="false">COUNTIF(ADMIN!$M$252,Fixture!BG48)</f>
        <v>0</v>
      </c>
      <c r="BN48" s="592" t="n">
        <f aca="false">COUNTIF(ADMIN!$M$251,Fixture!BG48)</f>
        <v>0</v>
      </c>
      <c r="BO48" s="595" t="n">
        <f aca="false">COUNTIF(ADMIN!$M$250,Fixture!BG48)</f>
        <v>0</v>
      </c>
    </row>
    <row r="49" customFormat="false" ht="15" hidden="false" customHeight="false" outlineLevel="0" collapsed="false">
      <c r="A49" s="84"/>
      <c r="B49" s="150"/>
      <c r="C49" s="243"/>
      <c r="D49" s="243"/>
      <c r="E49" s="243"/>
      <c r="F49" s="243"/>
      <c r="G49" s="243"/>
      <c r="H49" s="243"/>
      <c r="I49" s="243"/>
      <c r="J49" s="243"/>
      <c r="K49" s="243"/>
      <c r="L49" s="243"/>
      <c r="M49" s="84"/>
      <c r="N49" s="150"/>
      <c r="O49" s="243"/>
      <c r="P49" s="243"/>
      <c r="Q49" s="243"/>
      <c r="R49" s="243"/>
      <c r="S49" s="243"/>
      <c r="T49" s="243"/>
      <c r="U49" s="243"/>
      <c r="V49" s="243"/>
      <c r="W49" s="243"/>
      <c r="X49" s="84"/>
      <c r="Y49" s="84" t="n">
        <v>87</v>
      </c>
      <c r="Z49" s="554" t="s">
        <v>174</v>
      </c>
      <c r="AA49" s="609" t="str">
        <f aca="false">+MID(INDEX(WORLDCUP!$AF$101:$AF$147,MATCH(Y49,WORLDCUP!$Z$101:$Z$147,0)),1,IF(WORLDCUP!$H$113&lt;144,6,3))</f>
        <v>3DEIJL</v>
      </c>
      <c r="AB49" s="610" t="str">
        <f aca="false">+IF(ISBLANK(INDEX(WORLDCUP!$AD$101:$AD$147,MATCH(Y49,WORLDCUP!$Z$101:$Z$147,0))),"",INDEX(WORLDCUP!$AD$101:$AD$147,MATCH(Y49,WORLDCUP!$Z$101:$Z$147,0)))</f>
        <v/>
      </c>
      <c r="AC49" s="639" t="str">
        <f aca="false">+IF(ISBLANK(INDEX(WORLDCUP!$AE$101:$AE$147,MATCH(Y49,WORLDCUP!$Z$101:$Z$147,0))),"","( "&amp;INDEX(WORLDCUP!$AE$101:$AE$147,MATCH(Y49,WORLDCUP!$Z$101:$Z$147,0))&amp;" )")</f>
        <v/>
      </c>
      <c r="AD49" s="84"/>
      <c r="AE49" s="558"/>
      <c r="AF49" s="558"/>
      <c r="AG49" s="558"/>
      <c r="AH49" s="84"/>
      <c r="AI49" s="588"/>
      <c r="AJ49" s="588"/>
      <c r="AK49" s="588"/>
      <c r="AL49" s="470"/>
      <c r="AM49" s="560"/>
      <c r="AN49" s="560"/>
      <c r="AO49" s="560"/>
      <c r="AP49" s="84"/>
      <c r="AQ49" s="589"/>
      <c r="AR49" s="589"/>
      <c r="AS49" s="589"/>
      <c r="AT49" s="84"/>
      <c r="AU49" s="562"/>
      <c r="AV49" s="562"/>
      <c r="AW49" s="562"/>
      <c r="AX49" s="84"/>
      <c r="AY49" s="243"/>
      <c r="AZ49" s="243"/>
      <c r="BA49" s="243"/>
      <c r="BB49" s="243"/>
      <c r="BC49" s="243"/>
      <c r="BD49" s="243"/>
      <c r="BE49" s="243"/>
      <c r="BG49" s="591" t="str">
        <f aca="false">Horarios!Q48</f>
        <v>Turquía</v>
      </c>
      <c r="BH49" s="592" t="n">
        <f aca="false">1-SUM(BI49:BO49)</f>
        <v>1</v>
      </c>
      <c r="BI49" s="592" t="n">
        <f aca="false">COUNTIF(ADMIN!$M$130:$M$161,Fixture!BG49)-BJ49-BK49-BL49-BM49-BN49-BO49</f>
        <v>0</v>
      </c>
      <c r="BJ49" s="593" t="n">
        <f aca="false">COUNTIF(ADMIN!$M$182:$M$197,Fixture!BG49)-BK49-BL49-BM49-BN49-BO49</f>
        <v>0</v>
      </c>
      <c r="BK49" s="594" t="n">
        <f aca="false">COUNTIF(ADMIN!$M$210:$M$217,Fixture!BG49)-BL49-BM49-BN49-BO49</f>
        <v>0</v>
      </c>
      <c r="BL49" s="594" t="n">
        <f aca="false">COUNTIF(ADMIN!$M$226:$M$229,BG49)-BM49-BN49-BO49</f>
        <v>0</v>
      </c>
      <c r="BM49" s="592" t="n">
        <f aca="false">COUNTIF(ADMIN!$M$252,Fixture!BG49)</f>
        <v>0</v>
      </c>
      <c r="BN49" s="592" t="n">
        <f aca="false">COUNTIF(ADMIN!$M$251,Fixture!BG49)</f>
        <v>0</v>
      </c>
      <c r="BO49" s="595" t="n">
        <f aca="false">COUNTIF(ADMIN!$M$250,Fixture!BG49)</f>
        <v>0</v>
      </c>
    </row>
    <row r="50" customFormat="false" ht="15" hidden="false" customHeight="true" outlineLevel="0" collapsed="false">
      <c r="A50" s="84"/>
      <c r="B50" s="150"/>
      <c r="C50" s="243"/>
      <c r="D50" s="243"/>
      <c r="E50" s="243"/>
      <c r="F50" s="243"/>
      <c r="G50" s="243"/>
      <c r="H50" s="243"/>
      <c r="I50" s="243"/>
      <c r="J50" s="243"/>
      <c r="K50" s="243"/>
      <c r="L50" s="243"/>
      <c r="M50" s="84"/>
      <c r="N50" s="150"/>
      <c r="O50" s="243"/>
      <c r="P50" s="243"/>
      <c r="Q50" s="243"/>
      <c r="R50" s="243"/>
      <c r="S50" s="243"/>
      <c r="T50" s="243"/>
      <c r="U50" s="243"/>
      <c r="V50" s="243"/>
      <c r="W50" s="243"/>
      <c r="X50" s="243"/>
      <c r="Y50" s="49"/>
      <c r="Z50" s="49"/>
      <c r="AA50" s="702"/>
      <c r="AB50" s="702"/>
      <c r="AC50" s="702"/>
      <c r="AD50" s="84"/>
      <c r="AE50" s="703"/>
      <c r="AF50" s="703"/>
      <c r="AG50" s="703"/>
      <c r="AH50" s="84"/>
      <c r="AI50" s="588"/>
      <c r="AJ50" s="588"/>
      <c r="AK50" s="588"/>
      <c r="AL50" s="470"/>
      <c r="AM50" s="560"/>
      <c r="AN50" s="560"/>
      <c r="AO50" s="560"/>
      <c r="AP50" s="84"/>
      <c r="AQ50" s="561"/>
      <c r="AR50" s="561"/>
      <c r="AS50" s="561"/>
      <c r="AT50" s="84"/>
      <c r="AU50" s="704"/>
      <c r="AV50" s="704"/>
      <c r="AW50" s="704"/>
      <c r="AX50" s="84"/>
      <c r="AY50" s="243"/>
      <c r="AZ50" s="243"/>
      <c r="BA50" s="243"/>
      <c r="BB50" s="243"/>
      <c r="BC50" s="243"/>
      <c r="BD50" s="243"/>
      <c r="BE50" s="243"/>
      <c r="BG50" s="591" t="str">
        <f aca="false">Horarios!Q49</f>
        <v>Uruguay</v>
      </c>
      <c r="BH50" s="592" t="n">
        <f aca="false">1-SUM(BI50:BO50)</f>
        <v>1</v>
      </c>
      <c r="BI50" s="592" t="n">
        <f aca="false">COUNTIF(ADMIN!$M$130:$M$161,Fixture!BG50)-BJ50-BK50-BL50-BM50-BN50-BO50</f>
        <v>0</v>
      </c>
      <c r="BJ50" s="593" t="n">
        <f aca="false">COUNTIF(ADMIN!$M$182:$M$197,Fixture!BG50)-BK50-BL50-BM50-BN50-BO50</f>
        <v>0</v>
      </c>
      <c r="BK50" s="594" t="n">
        <f aca="false">COUNTIF(ADMIN!$M$210:$M$217,Fixture!BG50)-BL50-BM50-BN50-BO50</f>
        <v>0</v>
      </c>
      <c r="BL50" s="594" t="n">
        <f aca="false">COUNTIF(ADMIN!$M$226:$M$229,BG50)-BM50-BN50-BO50</f>
        <v>0</v>
      </c>
      <c r="BM50" s="592" t="n">
        <f aca="false">COUNTIF(ADMIN!$M$252,Fixture!BG50)</f>
        <v>0</v>
      </c>
      <c r="BN50" s="592" t="n">
        <f aca="false">COUNTIF(ADMIN!$M$251,Fixture!BG50)</f>
        <v>0</v>
      </c>
      <c r="BO50" s="595" t="n">
        <f aca="false">COUNTIF(ADMIN!$M$250,Fixture!BG50)</f>
        <v>0</v>
      </c>
    </row>
    <row r="51" customFormat="false" ht="15" hidden="false" customHeight="false" outlineLevel="0" collapsed="false">
      <c r="A51" s="84"/>
      <c r="B51" s="150"/>
      <c r="C51" s="243"/>
      <c r="D51" s="243"/>
      <c r="E51" s="243"/>
      <c r="F51" s="243"/>
      <c r="G51" s="243"/>
      <c r="H51" s="243"/>
      <c r="I51" s="243"/>
      <c r="J51" s="243"/>
      <c r="K51" s="243"/>
      <c r="L51" s="243"/>
      <c r="M51" s="84"/>
      <c r="N51" s="150"/>
      <c r="O51" s="243"/>
      <c r="P51" s="243"/>
      <c r="Q51" s="243"/>
      <c r="R51" s="243"/>
      <c r="S51" s="243"/>
      <c r="T51" s="243"/>
      <c r="U51" s="243"/>
      <c r="V51" s="243"/>
      <c r="W51" s="243"/>
      <c r="X51" s="243"/>
      <c r="Y51" s="150"/>
      <c r="Z51" s="150"/>
      <c r="AA51" s="243"/>
      <c r="AB51" s="243"/>
      <c r="AC51" s="243"/>
      <c r="AD51" s="150"/>
      <c r="AE51" s="243"/>
      <c r="AF51" s="243"/>
      <c r="AG51" s="243"/>
      <c r="AH51" s="150"/>
      <c r="AI51" s="243"/>
      <c r="AJ51" s="243"/>
      <c r="AK51" s="243"/>
      <c r="AL51" s="150"/>
      <c r="AM51" s="243"/>
      <c r="AN51" s="243"/>
      <c r="AO51" s="243"/>
      <c r="AP51" s="150"/>
      <c r="AQ51" s="243"/>
      <c r="AR51" s="243"/>
      <c r="AS51" s="243"/>
      <c r="AT51" s="150"/>
      <c r="AU51" s="243"/>
      <c r="AV51" s="243"/>
      <c r="AW51" s="243"/>
      <c r="AX51" s="243"/>
      <c r="AY51" s="243"/>
      <c r="AZ51" s="243"/>
      <c r="BA51" s="243"/>
      <c r="BB51" s="243"/>
      <c r="BC51" s="243"/>
      <c r="BD51" s="243"/>
      <c r="BE51" s="243"/>
      <c r="BG51" s="705" t="str">
        <f aca="false">Horarios!Q50</f>
        <v>Uzbekistán</v>
      </c>
      <c r="BH51" s="706" t="n">
        <f aca="false">1-SUM(BI51:BO51)</f>
        <v>1</v>
      </c>
      <c r="BI51" s="706" t="n">
        <f aca="false">COUNTIF(ADMIN!$M$130:$M$161,Fixture!BG51)-BJ51-BK51-BL51-BM51-BN51-BO51</f>
        <v>0</v>
      </c>
      <c r="BJ51" s="707" t="n">
        <f aca="false">COUNTIF(ADMIN!$M$182:$M$197,Fixture!BG51)-BK51-BL51-BM51-BN51-BO51</f>
        <v>0</v>
      </c>
      <c r="BK51" s="708" t="n">
        <f aca="false">COUNTIF(ADMIN!$M$210:$M$217,Fixture!BG51)-BL51-BM51-BN51-BO51</f>
        <v>0</v>
      </c>
      <c r="BL51" s="708" t="n">
        <f aca="false">COUNTIF(ADMIN!$M$226:$M$229,BG51)-BM51-BN51-BO51</f>
        <v>0</v>
      </c>
      <c r="BM51" s="706" t="n">
        <f aca="false">COUNTIF(ADMIN!$M$252,Fixture!BG51)</f>
        <v>0</v>
      </c>
      <c r="BN51" s="706" t="n">
        <f aca="false">COUNTIF(ADMIN!$M$251,Fixture!BG51)</f>
        <v>0</v>
      </c>
      <c r="BO51" s="709" t="n">
        <f aca="false">COUNTIF(ADMIN!$M$250,Fixture!BG51)</f>
        <v>0</v>
      </c>
    </row>
    <row r="52" customFormat="false" ht="15" hidden="false" customHeight="false" outlineLevel="0" collapsed="false">
      <c r="A52" s="84"/>
      <c r="B52" s="150"/>
      <c r="C52" s="243"/>
      <c r="D52" s="243"/>
      <c r="E52" s="243"/>
      <c r="F52" s="243"/>
      <c r="G52" s="243"/>
      <c r="H52" s="243"/>
      <c r="I52" s="243"/>
      <c r="J52" s="243"/>
      <c r="K52" s="243"/>
      <c r="L52" s="243"/>
      <c r="M52" s="84"/>
      <c r="N52" s="150"/>
      <c r="O52" s="243"/>
      <c r="P52" s="243"/>
      <c r="Q52" s="243"/>
      <c r="R52" s="243"/>
      <c r="S52" s="243"/>
      <c r="T52" s="243"/>
      <c r="U52" s="243"/>
      <c r="V52" s="243"/>
      <c r="W52" s="243"/>
      <c r="X52" s="243"/>
      <c r="Y52" s="150"/>
      <c r="Z52" s="150"/>
      <c r="AA52" s="243"/>
      <c r="AB52" s="243"/>
      <c r="AC52" s="243"/>
      <c r="AD52" s="150"/>
      <c r="AE52" s="243"/>
      <c r="AF52" s="243"/>
      <c r="AG52" s="243"/>
      <c r="AH52" s="150"/>
      <c r="AI52" s="243"/>
      <c r="AJ52" s="243"/>
      <c r="AK52" s="243"/>
      <c r="AL52" s="150"/>
      <c r="AM52" s="243"/>
      <c r="AN52" s="243"/>
      <c r="AO52" s="243"/>
      <c r="AP52" s="150"/>
      <c r="AQ52" s="243"/>
      <c r="AR52" s="243"/>
      <c r="AS52" s="243"/>
      <c r="AT52" s="150"/>
      <c r="AU52" s="243"/>
      <c r="AV52" s="243"/>
      <c r="AW52" s="243"/>
      <c r="AX52" s="243"/>
      <c r="AY52" s="243"/>
      <c r="AZ52" s="243"/>
      <c r="BA52" s="243"/>
      <c r="BB52" s="243"/>
      <c r="BC52" s="243"/>
      <c r="BD52" s="243"/>
      <c r="BE52" s="243"/>
    </row>
    <row r="53" customFormat="false" ht="15" hidden="false" customHeight="false" outlineLevel="0" collapsed="false">
      <c r="W53" s="56"/>
      <c r="X53" s="37"/>
      <c r="BB53" s="631"/>
    </row>
    <row r="54" customFormat="false" ht="15" hidden="false" customHeight="false" outlineLevel="0" collapsed="false">
      <c r="W54" s="56"/>
      <c r="X54" s="37"/>
      <c r="BB54" s="631"/>
    </row>
    <row r="55" customFormat="false" ht="15" hidden="false" customHeight="false" outlineLevel="0" collapsed="false">
      <c r="W55" s="56"/>
      <c r="X55" s="37"/>
      <c r="BB55" s="631"/>
    </row>
    <row r="56" customFormat="false" ht="15" hidden="false" customHeight="false" outlineLevel="0" collapsed="false">
      <c r="W56" s="56"/>
      <c r="X56" s="37"/>
      <c r="BB56" s="631"/>
    </row>
    <row r="57" customFormat="false" ht="15" hidden="false" customHeight="false" outlineLevel="0" collapsed="false">
      <c r="W57" s="56"/>
      <c r="X57" s="37"/>
      <c r="BB57" s="631"/>
    </row>
  </sheetData>
  <mergeCells count="1">
    <mergeCell ref="AX18:BE18"/>
  </mergeCells>
  <conditionalFormatting sqref="BH4:BH51">
    <cfRule type="expression" priority="2" aboveAverage="0" equalAverage="0" bottom="0" percent="0" rank="0" text="" dxfId="28">
      <formula>$BH4=1</formula>
    </cfRule>
  </conditionalFormatting>
  <conditionalFormatting sqref="BH4:BI51">
    <cfRule type="expression" priority="3" aboveAverage="0" equalAverage="0" bottom="0" percent="0" rank="0" text="" dxfId="29">
      <formula>$BI4=1</formula>
    </cfRule>
  </conditionalFormatting>
  <conditionalFormatting sqref="BH4:BJ51">
    <cfRule type="expression" priority="4" aboveAverage="0" equalAverage="0" bottom="0" percent="0" rank="0" text="" dxfId="30">
      <formula>$BJ4=1</formula>
    </cfRule>
  </conditionalFormatting>
  <conditionalFormatting sqref="BH4:BK51">
    <cfRule type="expression" priority="5" aboveAverage="0" equalAverage="0" bottom="0" percent="0" rank="0" text="" dxfId="31">
      <formula>$BK4=1</formula>
    </cfRule>
  </conditionalFormatting>
  <conditionalFormatting sqref="BH4:BL51">
    <cfRule type="expression" priority="6" aboveAverage="0" equalAverage="0" bottom="0" percent="0" rank="0" text="" dxfId="32">
      <formula>$BL4=1</formula>
    </cfRule>
  </conditionalFormatting>
  <conditionalFormatting sqref="BH4:BM51">
    <cfRule type="expression" priority="7" aboveAverage="0" equalAverage="0" bottom="0" percent="0" rank="0" text="" dxfId="33">
      <formula>$BM4=1</formula>
    </cfRule>
  </conditionalFormatting>
  <conditionalFormatting sqref="BH4:BN51">
    <cfRule type="expression" priority="8" aboveAverage="0" equalAverage="0" bottom="0" percent="0" rank="0" text="" dxfId="34">
      <formula>$BN4=1</formula>
    </cfRule>
  </conditionalFormatting>
  <conditionalFormatting sqref="BH4:BO51">
    <cfRule type="expression" priority="9" aboveAverage="0" equalAverage="0" bottom="0" percent="0" rank="0" text="" dxfId="35">
      <formula>$BO4=1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4" activeCellId="0" sqref="B34"/>
    </sheetView>
  </sheetViews>
  <sheetFormatPr defaultColWidth="10.859375" defaultRowHeight="15" customHeight="true" zeroHeight="false" outlineLevelRow="0" outlineLevelCol="0"/>
  <cols>
    <col collapsed="false" customWidth="true" hidden="false" outlineLevel="0" max="1" min="1" style="0" width="6"/>
    <col collapsed="false" customWidth="true" hidden="false" outlineLevel="0" max="2" min="2" style="0" width="13.29"/>
    <col collapsed="false" customWidth="true" hidden="false" outlineLevel="0" max="3" min="3" style="0" width="32.86"/>
    <col collapsed="false" customWidth="true" hidden="false" outlineLevel="0" max="4" min="4" style="0" width="0.42"/>
    <col collapsed="false" customWidth="true" hidden="false" outlineLevel="0" max="6" min="6" style="0" width="0.42"/>
    <col collapsed="false" customWidth="true" hidden="false" outlineLevel="0" max="11" min="11" style="0" width="3.42"/>
    <col collapsed="false" customWidth="true" hidden="false" outlineLevel="0" max="17" min="14" style="0" width="15.85"/>
    <col collapsed="false" customWidth="true" hidden="false" outlineLevel="0" max="18" min="18" style="0" width="17.42"/>
    <col collapsed="false" customWidth="false" hidden="false" outlineLevel="0" max="22" min="19" style="209" width="10.85"/>
    <col collapsed="false" customWidth="false" hidden="true" outlineLevel="0" max="24" min="23" style="209" width="10.85"/>
    <col collapsed="false" customWidth="false" hidden="false" outlineLevel="0" max="25" min="25" style="209" width="10.85"/>
    <col collapsed="false" customWidth="false" hidden="false" outlineLevel="0" max="28" min="26" style="30" width="10.85"/>
  </cols>
  <sheetData>
    <row r="1" customFormat="false" ht="15" hidden="false" customHeight="false" outlineLevel="0" collapsed="false">
      <c r="A1" s="710"/>
      <c r="B1" s="710"/>
      <c r="C1" s="710"/>
      <c r="D1" s="710"/>
      <c r="E1" s="711"/>
      <c r="F1" s="711"/>
      <c r="G1" s="711"/>
      <c r="H1" s="711"/>
      <c r="I1" s="711"/>
      <c r="J1" s="711"/>
      <c r="K1" s="712"/>
      <c r="L1" s="712"/>
      <c r="M1" s="712"/>
      <c r="N1" s="712"/>
    </row>
    <row r="2" customFormat="false" ht="15" hidden="false" customHeight="false" outlineLevel="0" collapsed="false">
      <c r="A2" s="710"/>
      <c r="B2" s="713" t="str">
        <f aca="false">Idiomas!D84</f>
        <v>Limitación de responsabilidad:</v>
      </c>
      <c r="C2" s="714"/>
      <c r="D2" s="714"/>
      <c r="E2" s="715"/>
      <c r="F2" s="715"/>
      <c r="G2" s="715"/>
      <c r="H2" s="715"/>
      <c r="I2" s="715"/>
      <c r="J2" s="715"/>
      <c r="K2" s="712"/>
      <c r="L2" s="713" t="s">
        <v>459</v>
      </c>
      <c r="M2" s="712"/>
      <c r="N2" s="712"/>
      <c r="O2" s="712"/>
      <c r="P2" s="712"/>
      <c r="Q2" s="712"/>
      <c r="R2" s="716"/>
      <c r="S2" s="717"/>
      <c r="T2" s="717"/>
    </row>
    <row r="3" customFormat="false" ht="15" hidden="false" customHeight="false" outlineLevel="0" collapsed="false">
      <c r="A3" s="710"/>
      <c r="B3" s="718" t="str">
        <f aca="false">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718"/>
      <c r="D3" s="718"/>
      <c r="E3" s="718"/>
      <c r="F3" s="718"/>
      <c r="G3" s="718"/>
      <c r="H3" s="718"/>
      <c r="I3" s="718"/>
      <c r="J3" s="718"/>
      <c r="K3" s="712"/>
      <c r="L3" s="719"/>
      <c r="M3" s="720"/>
      <c r="N3" s="720"/>
      <c r="O3" s="720"/>
      <c r="P3" s="720"/>
      <c r="Q3" s="720"/>
      <c r="R3" s="720"/>
      <c r="S3" s="721"/>
      <c r="T3" s="722"/>
    </row>
    <row r="4" customFormat="false" ht="15" hidden="false" customHeight="false" outlineLevel="0" collapsed="false">
      <c r="A4" s="710"/>
      <c r="B4" s="718"/>
      <c r="C4" s="718"/>
      <c r="D4" s="718"/>
      <c r="E4" s="718"/>
      <c r="F4" s="718"/>
      <c r="G4" s="718"/>
      <c r="H4" s="718"/>
      <c r="I4" s="718"/>
      <c r="J4" s="718"/>
      <c r="K4" s="712"/>
      <c r="L4" s="723" t="str">
        <f aca="false">Idiomas!D86</f>
        <v>· Selecciona el idioma en el que quieras hacer la porra y la zona horaria</v>
      </c>
      <c r="M4" s="724"/>
      <c r="N4" s="724"/>
      <c r="O4" s="724"/>
      <c r="P4" s="724"/>
      <c r="Q4" s="724"/>
      <c r="R4" s="724"/>
      <c r="S4" s="725"/>
      <c r="T4" s="726"/>
    </row>
    <row r="5" customFormat="false" ht="15" hidden="false" customHeight="false" outlineLevel="0" collapsed="false">
      <c r="A5" s="710"/>
      <c r="B5" s="718"/>
      <c r="C5" s="718"/>
      <c r="D5" s="718"/>
      <c r="E5" s="718"/>
      <c r="F5" s="718"/>
      <c r="G5" s="718"/>
      <c r="H5" s="718"/>
      <c r="I5" s="718"/>
      <c r="J5" s="718"/>
      <c r="K5" s="712"/>
      <c r="L5" s="723" t="str">
        <f aca="false">Idiomas!D87</f>
        <v>· Escribe el nombre del grupo de la porra/quiniela</v>
      </c>
      <c r="M5" s="724"/>
      <c r="N5" s="724"/>
      <c r="O5" s="724"/>
      <c r="P5" s="724"/>
      <c r="Q5" s="724"/>
      <c r="R5" s="724"/>
      <c r="S5" s="725"/>
      <c r="T5" s="726"/>
    </row>
    <row r="6" customFormat="false" ht="15" hidden="false" customHeight="false" outlineLevel="0" collapsed="false">
      <c r="A6" s="710"/>
      <c r="B6" s="718"/>
      <c r="C6" s="718"/>
      <c r="D6" s="718"/>
      <c r="E6" s="718"/>
      <c r="F6" s="718"/>
      <c r="G6" s="718"/>
      <c r="H6" s="718"/>
      <c r="I6" s="718"/>
      <c r="J6" s="718"/>
      <c r="K6" s="712"/>
      <c r="L6" s="727" t="str">
        <f aca="false">HYPERLINK(Idiomas!D103,Idiomas!D88)</f>
        <v>· El archivo de participante lo puedes descargar desde aquí</v>
      </c>
      <c r="M6" s="727"/>
      <c r="N6" s="727"/>
      <c r="O6" s="727"/>
      <c r="P6" s="724"/>
      <c r="Q6" s="724"/>
      <c r="R6" s="724"/>
      <c r="S6" s="725"/>
      <c r="T6" s="726"/>
    </row>
    <row r="7" customFormat="false" ht="15" hidden="false" customHeight="false" outlineLevel="0" collapsed="false">
      <c r="A7" s="710"/>
      <c r="B7" s="718"/>
      <c r="C7" s="718"/>
      <c r="D7" s="718"/>
      <c r="E7" s="718"/>
      <c r="F7" s="718"/>
      <c r="G7" s="718"/>
      <c r="H7" s="718"/>
      <c r="I7" s="718"/>
      <c r="J7" s="718"/>
      <c r="K7" s="712"/>
      <c r="L7" s="728"/>
      <c r="M7" s="729"/>
      <c r="N7" s="729"/>
      <c r="O7" s="729"/>
      <c r="P7" s="729"/>
      <c r="Q7" s="729"/>
      <c r="R7" s="729"/>
      <c r="S7" s="730"/>
      <c r="T7" s="731"/>
    </row>
    <row r="8" customFormat="false" ht="15" hidden="false" customHeight="false" outlineLevel="0" collapsed="false">
      <c r="A8" s="710"/>
      <c r="B8" s="718"/>
      <c r="C8" s="718"/>
      <c r="D8" s="718"/>
      <c r="E8" s="718"/>
      <c r="F8" s="718"/>
      <c r="G8" s="718"/>
      <c r="H8" s="718"/>
      <c r="I8" s="718"/>
      <c r="J8" s="718"/>
      <c r="K8" s="712"/>
      <c r="L8" s="716"/>
      <c r="M8" s="716"/>
      <c r="N8" s="716"/>
      <c r="O8" s="716"/>
      <c r="P8" s="716"/>
      <c r="Q8" s="716"/>
      <c r="R8" s="716"/>
      <c r="S8" s="717"/>
      <c r="T8" s="717"/>
    </row>
    <row r="9" customFormat="false" ht="15" hidden="false" customHeight="false" outlineLevel="0" collapsed="false">
      <c r="A9" s="710"/>
      <c r="B9" s="718"/>
      <c r="C9" s="718"/>
      <c r="D9" s="718"/>
      <c r="E9" s="718"/>
      <c r="F9" s="718"/>
      <c r="G9" s="718"/>
      <c r="H9" s="718"/>
      <c r="I9" s="718"/>
      <c r="J9" s="718"/>
      <c r="K9" s="712"/>
      <c r="L9" s="713" t="str">
        <f aca="false">"ADMIN"&amp;" "&amp;Idiomas!D89</f>
        <v>ADMIN (Antes de empezar el mundial)</v>
      </c>
      <c r="M9" s="732"/>
      <c r="N9" s="716"/>
      <c r="O9" s="716"/>
      <c r="P9" s="716"/>
      <c r="Q9" s="716"/>
      <c r="R9" s="716"/>
      <c r="S9" s="717"/>
      <c r="T9" s="717"/>
    </row>
    <row r="10" customFormat="false" ht="15" hidden="false" customHeight="false" outlineLevel="0" collapsed="false">
      <c r="A10" s="710"/>
      <c r="B10" s="718"/>
      <c r="C10" s="718"/>
      <c r="D10" s="718"/>
      <c r="E10" s="718"/>
      <c r="F10" s="718"/>
      <c r="G10" s="718"/>
      <c r="H10" s="718"/>
      <c r="I10" s="718"/>
      <c r="J10" s="718"/>
      <c r="K10" s="712"/>
      <c r="L10" s="719"/>
      <c r="M10" s="720"/>
      <c r="N10" s="720"/>
      <c r="O10" s="720"/>
      <c r="P10" s="720"/>
      <c r="Q10" s="720"/>
      <c r="R10" s="720"/>
      <c r="S10" s="721"/>
      <c r="T10" s="722"/>
    </row>
    <row r="11" customFormat="false" ht="15" hidden="false" customHeight="false" outlineLevel="0" collapsed="false">
      <c r="A11" s="710"/>
      <c r="B11" s="718"/>
      <c r="C11" s="718"/>
      <c r="D11" s="718"/>
      <c r="E11" s="718"/>
      <c r="F11" s="718"/>
      <c r="G11" s="718"/>
      <c r="H11" s="718"/>
      <c r="I11" s="718"/>
      <c r="J11" s="718"/>
      <c r="K11" s="712"/>
      <c r="L11" s="723" t="str">
        <f aca="false">Idiomas!D91</f>
        <v>· Esta hoja sirve para administrar la porra/quiniela</v>
      </c>
      <c r="M11" s="724"/>
      <c r="N11" s="724"/>
      <c r="O11" s="724"/>
      <c r="P11" s="724"/>
      <c r="Q11" s="724"/>
      <c r="R11" s="724"/>
      <c r="S11" s="725"/>
      <c r="T11" s="726"/>
    </row>
    <row r="12" customFormat="false" ht="15" hidden="false" customHeight="false" outlineLevel="0" collapsed="false">
      <c r="A12" s="710"/>
      <c r="B12" s="718"/>
      <c r="C12" s="718"/>
      <c r="D12" s="718"/>
      <c r="E12" s="718"/>
      <c r="F12" s="718"/>
      <c r="G12" s="718"/>
      <c r="H12" s="718"/>
      <c r="I12" s="718"/>
      <c r="J12" s="718"/>
      <c r="K12" s="712"/>
      <c r="L12" s="723" t="str">
        <f aca="false">Idiomas!D92</f>
        <v>· Lo primero, establece la puntuación para cada criterio y comparte la puntuación con los participantes</v>
      </c>
      <c r="M12" s="724"/>
      <c r="N12" s="724"/>
      <c r="O12" s="724"/>
      <c r="P12" s="724"/>
      <c r="Q12" s="724"/>
      <c r="R12" s="733"/>
      <c r="S12" s="725"/>
      <c r="T12" s="726"/>
    </row>
    <row r="13" customFormat="false" ht="15" hidden="false" customHeight="false" outlineLevel="0" collapsed="false">
      <c r="A13" s="710"/>
      <c r="B13" s="734"/>
      <c r="C13" s="734"/>
      <c r="D13" s="734"/>
      <c r="E13" s="734"/>
      <c r="F13" s="734"/>
      <c r="G13" s="734"/>
      <c r="H13" s="734"/>
      <c r="I13" s="734"/>
      <c r="J13" s="734"/>
      <c r="K13" s="712"/>
      <c r="L13" s="727" t="str">
        <f aca="false">HYPERLINK(Idiomas!D302,Idiomas!D93)</f>
        <v>· Aquí explicamos cada criterio de puntuación</v>
      </c>
      <c r="M13" s="727"/>
      <c r="N13" s="727"/>
      <c r="O13" s="727"/>
      <c r="P13" s="724"/>
      <c r="Q13" s="724"/>
      <c r="R13" s="724"/>
      <c r="S13" s="725"/>
      <c r="T13" s="726"/>
    </row>
    <row r="14" customFormat="false" ht="15" hidden="false" customHeight="false" outlineLevel="0" collapsed="false">
      <c r="A14" s="710"/>
      <c r="B14" s="735"/>
      <c r="C14" s="736"/>
      <c r="D14" s="736"/>
      <c r="E14" s="736"/>
      <c r="F14" s="736"/>
      <c r="G14" s="736"/>
      <c r="H14" s="736"/>
      <c r="I14" s="736"/>
      <c r="J14" s="737"/>
      <c r="K14" s="712"/>
      <c r="L14" s="738" t="str">
        <f aca="false">Idiomas!D94</f>
        <v>· Cuando los participantes te envíen su archivo, copia sus pronósticos de la hoja “Pool”, en esta hoja ADMIN</v>
      </c>
      <c r="M14" s="724"/>
      <c r="N14" s="724"/>
      <c r="O14" s="724"/>
      <c r="P14" s="724"/>
      <c r="Q14" s="724"/>
      <c r="R14" s="724"/>
      <c r="S14" s="725"/>
      <c r="T14" s="726"/>
    </row>
    <row r="15" customFormat="false" ht="15" hidden="false" customHeight="false" outlineLevel="0" collapsed="false">
      <c r="A15" s="710"/>
      <c r="B15" s="739" t="str">
        <f aca="false">Idiomas!D82</f>
        <v>Autor:</v>
      </c>
      <c r="C15" s="740" t="s">
        <v>1361</v>
      </c>
      <c r="D15" s="740"/>
      <c r="E15" s="740" t="s">
        <v>1362</v>
      </c>
      <c r="F15" s="724"/>
      <c r="G15" s="740" t="s">
        <v>1363</v>
      </c>
      <c r="H15" s="724"/>
      <c r="I15" s="741"/>
      <c r="J15" s="742"/>
      <c r="K15" s="712"/>
      <c r="L15" s="723" t="str">
        <f aca="false">Idiomas!D95</f>
        <v>· Cuando tengas todos los pronósticos, selecciona el número de jugadores en la hoja ADMIN</v>
      </c>
      <c r="M15" s="724"/>
      <c r="N15" s="724"/>
      <c r="O15" s="724"/>
      <c r="P15" s="724"/>
      <c r="Q15" s="724"/>
      <c r="R15" s="724"/>
      <c r="S15" s="725"/>
      <c r="T15" s="726"/>
    </row>
    <row r="16" customFormat="false" ht="15" hidden="false" customHeight="false" outlineLevel="0" collapsed="false">
      <c r="A16" s="710"/>
      <c r="B16" s="743" t="str">
        <f aca="false">Idiomas!D83</f>
        <v>Útima versión</v>
      </c>
      <c r="C16" s="744" t="n">
        <v>46125</v>
      </c>
      <c r="D16" s="744"/>
      <c r="E16" s="745"/>
      <c r="F16" s="745"/>
      <c r="G16" s="745"/>
      <c r="H16" s="745"/>
      <c r="I16" s="746"/>
      <c r="J16" s="747"/>
      <c r="K16" s="712"/>
      <c r="L16" s="728"/>
      <c r="M16" s="729"/>
      <c r="N16" s="729"/>
      <c r="O16" s="729"/>
      <c r="P16" s="729"/>
      <c r="Q16" s="729"/>
      <c r="R16" s="729"/>
      <c r="S16" s="730"/>
      <c r="T16" s="731"/>
    </row>
    <row r="17" customFormat="false" ht="15" hidden="false" customHeight="false" outlineLevel="0" collapsed="false">
      <c r="A17" s="710"/>
      <c r="B17" s="748"/>
      <c r="C17" s="749"/>
      <c r="D17" s="749"/>
      <c r="E17" s="749"/>
      <c r="F17" s="749"/>
      <c r="G17" s="749"/>
      <c r="H17" s="749"/>
      <c r="I17" s="749"/>
      <c r="J17" s="750"/>
      <c r="K17" s="712"/>
      <c r="L17" s="712"/>
      <c r="M17" s="712"/>
      <c r="N17" s="712"/>
      <c r="O17" s="712"/>
      <c r="P17" s="712"/>
      <c r="Q17" s="712"/>
      <c r="R17" s="712"/>
      <c r="S17" s="717"/>
      <c r="T17" s="717"/>
    </row>
    <row r="18" customFormat="false" ht="15" hidden="false" customHeight="false" outlineLevel="0" collapsed="false">
      <c r="A18" s="710"/>
      <c r="B18" s="751"/>
      <c r="C18" s="751"/>
      <c r="D18" s="751"/>
      <c r="E18" s="752"/>
      <c r="F18" s="752"/>
      <c r="G18" s="710"/>
      <c r="H18" s="710"/>
      <c r="I18" s="710"/>
      <c r="J18" s="753"/>
      <c r="K18" s="712"/>
      <c r="L18" s="713" t="str">
        <f aca="false">"WORLDCUP"&amp;" "&amp;Idiomas!D96</f>
        <v>WORLDCUP (Una vez ha empezado el mundial)</v>
      </c>
      <c r="M18" s="732"/>
      <c r="N18" s="716"/>
      <c r="O18" s="716"/>
      <c r="P18" s="716"/>
      <c r="Q18" s="716"/>
      <c r="R18" s="716"/>
      <c r="S18" s="717"/>
      <c r="T18" s="717"/>
    </row>
    <row r="19" customFormat="false" ht="19.5" hidden="false" customHeight="true" outlineLevel="0" collapsed="false">
      <c r="A19" s="712"/>
      <c r="B19" s="754"/>
      <c r="C19" s="755" t="str">
        <f aca="false">Idiomas!D85</f>
        <v>PARA DESCARGAR, CLICK EN</v>
      </c>
      <c r="D19" s="755"/>
      <c r="E19" s="756" t="n">
        <v>2</v>
      </c>
      <c r="F19" s="757"/>
      <c r="G19" s="755"/>
      <c r="H19" s="758"/>
      <c r="I19" s="758"/>
      <c r="J19" s="759"/>
      <c r="K19" s="712"/>
      <c r="L19" s="719"/>
      <c r="M19" s="720"/>
      <c r="N19" s="720"/>
      <c r="O19" s="720"/>
      <c r="P19" s="720"/>
      <c r="Q19" s="720"/>
      <c r="R19" s="720"/>
      <c r="S19" s="721"/>
      <c r="T19" s="722"/>
    </row>
    <row r="20" customFormat="false" ht="15" hidden="false" customHeight="false" outlineLevel="0" collapsed="false">
      <c r="A20" s="712"/>
      <c r="B20" s="760"/>
      <c r="C20" s="761" t="s">
        <v>1364</v>
      </c>
      <c r="D20" s="761"/>
      <c r="E20" s="762" t="s">
        <v>0</v>
      </c>
      <c r="F20" s="762"/>
      <c r="G20" s="762" t="s">
        <v>419</v>
      </c>
      <c r="H20" s="763"/>
      <c r="I20" s="763"/>
      <c r="J20" s="747"/>
      <c r="K20" s="712"/>
      <c r="L20" s="723" t="str">
        <f aca="false">Idiomas!D97</f>
        <v>· Cuando empiece el mundial, rellena los cuadros grises con los resultados reales de la fase de grupos</v>
      </c>
      <c r="M20" s="724"/>
      <c r="N20" s="724"/>
      <c r="O20" s="724"/>
      <c r="P20" s="724"/>
      <c r="Q20" s="724"/>
      <c r="R20" s="724"/>
      <c r="S20" s="725"/>
      <c r="T20" s="726"/>
    </row>
    <row r="21" customFormat="false" ht="19.5" hidden="false" customHeight="true" outlineLevel="0" collapsed="false">
      <c r="A21" s="764"/>
      <c r="B21" s="765"/>
      <c r="C21" s="766" t="s">
        <v>1365</v>
      </c>
      <c r="D21" s="767"/>
      <c r="E21" s="768" t="n">
        <v>2</v>
      </c>
      <c r="F21" s="767"/>
      <c r="G21" s="768" t="n">
        <v>2</v>
      </c>
      <c r="H21" s="769"/>
      <c r="I21" s="763"/>
      <c r="J21" s="770"/>
      <c r="K21" s="764"/>
      <c r="L21" s="723" t="str">
        <f aca="false">Idiomas!D98</f>
        <v>· En caso de empate en la posición de un grupo o en los mejores terceros, selcciona el orden de los empatados</v>
      </c>
      <c r="M21" s="724"/>
      <c r="N21" s="724"/>
      <c r="O21" s="724"/>
      <c r="P21" s="724"/>
      <c r="Q21" s="724"/>
      <c r="R21" s="724"/>
      <c r="S21" s="725"/>
      <c r="T21" s="726"/>
    </row>
    <row r="22" customFormat="false" ht="1.5" hidden="false" customHeight="true" outlineLevel="0" collapsed="false">
      <c r="A22" s="764"/>
      <c r="B22" s="765"/>
      <c r="C22" s="769"/>
      <c r="D22" s="769"/>
      <c r="E22" s="769"/>
      <c r="F22" s="769"/>
      <c r="G22" s="769"/>
      <c r="H22" s="769"/>
      <c r="I22" s="763"/>
      <c r="J22" s="770"/>
      <c r="K22" s="764"/>
      <c r="L22" s="723"/>
      <c r="M22" s="724"/>
      <c r="N22" s="724"/>
      <c r="O22" s="724"/>
      <c r="P22" s="724"/>
      <c r="Q22" s="724"/>
      <c r="R22" s="724"/>
      <c r="S22" s="725"/>
      <c r="T22" s="726"/>
    </row>
    <row r="23" customFormat="false" ht="19.5" hidden="false" customHeight="true" outlineLevel="0" collapsed="false">
      <c r="A23" s="764"/>
      <c r="B23" s="765"/>
      <c r="C23" s="766" t="s">
        <v>1366</v>
      </c>
      <c r="D23" s="767"/>
      <c r="E23" s="771" t="n">
        <v>2</v>
      </c>
      <c r="F23" s="767"/>
      <c r="G23" s="771" t="n">
        <v>2</v>
      </c>
      <c r="H23" s="769"/>
      <c r="I23" s="769"/>
      <c r="J23" s="770"/>
      <c r="K23" s="764"/>
      <c r="L23" s="723" t="str">
        <f aca="false">Idiomas!D99</f>
        <v>· Las eliminatorias se establecen de forma automática</v>
      </c>
      <c r="M23" s="724"/>
      <c r="N23" s="724"/>
      <c r="O23" s="724"/>
      <c r="P23" s="724"/>
      <c r="Q23" s="724"/>
      <c r="R23" s="724"/>
      <c r="S23" s="725"/>
      <c r="T23" s="726"/>
    </row>
    <row r="24" customFormat="false" ht="1.5" hidden="false" customHeight="true" outlineLevel="0" collapsed="false">
      <c r="A24" s="764"/>
      <c r="B24" s="765"/>
      <c r="C24" s="769"/>
      <c r="D24" s="769"/>
      <c r="E24" s="769"/>
      <c r="F24" s="769"/>
      <c r="G24" s="769"/>
      <c r="H24" s="769"/>
      <c r="I24" s="769"/>
      <c r="J24" s="770"/>
      <c r="K24" s="764"/>
      <c r="L24" s="723"/>
      <c r="M24" s="724"/>
      <c r="N24" s="724"/>
      <c r="O24" s="724"/>
      <c r="P24" s="724"/>
      <c r="Q24" s="724"/>
      <c r="R24" s="724"/>
      <c r="S24" s="725"/>
      <c r="T24" s="726"/>
    </row>
    <row r="25" customFormat="false" ht="19.5" hidden="false" customHeight="true" outlineLevel="0" collapsed="false">
      <c r="A25" s="764"/>
      <c r="B25" s="765"/>
      <c r="C25" s="766" t="s">
        <v>1367</v>
      </c>
      <c r="D25" s="767"/>
      <c r="E25" s="771" t="n">
        <v>2</v>
      </c>
      <c r="F25" s="767"/>
      <c r="G25" s="772" t="n">
        <v>0</v>
      </c>
      <c r="H25" s="769"/>
      <c r="I25" s="769"/>
      <c r="J25" s="770"/>
      <c r="K25" s="764"/>
      <c r="L25" s="723" t="str">
        <f aca="false">Idiomas!D100</f>
        <v>· Rellena los resultados de las fases eliminatorias. En caso de empate, se abren dos celdas a los lados para poner el resultado de los penaltis</v>
      </c>
      <c r="M25" s="724"/>
      <c r="N25" s="724"/>
      <c r="O25" s="724"/>
      <c r="P25" s="724"/>
      <c r="Q25" s="724"/>
      <c r="R25" s="724"/>
      <c r="S25" s="725"/>
      <c r="T25" s="726"/>
    </row>
    <row r="26" customFormat="false" ht="1.5" hidden="false" customHeight="true" outlineLevel="0" collapsed="false">
      <c r="A26" s="764"/>
      <c r="B26" s="765"/>
      <c r="C26" s="769"/>
      <c r="D26" s="769"/>
      <c r="E26" s="769"/>
      <c r="F26" s="769"/>
      <c r="G26" s="769"/>
      <c r="H26" s="769"/>
      <c r="I26" s="769"/>
      <c r="J26" s="770"/>
      <c r="K26" s="764"/>
      <c r="L26" s="723"/>
      <c r="M26" s="724"/>
      <c r="N26" s="724"/>
      <c r="O26" s="724"/>
      <c r="P26" s="724"/>
      <c r="Q26" s="724"/>
      <c r="R26" s="724"/>
      <c r="S26" s="725"/>
      <c r="T26" s="726"/>
    </row>
    <row r="27" customFormat="false" ht="19.5" hidden="false" customHeight="true" outlineLevel="0" collapsed="false">
      <c r="A27" s="764"/>
      <c r="B27" s="765"/>
      <c r="C27" s="766" t="s">
        <v>1368</v>
      </c>
      <c r="D27" s="767"/>
      <c r="E27" s="771" t="n">
        <v>2</v>
      </c>
      <c r="F27" s="767"/>
      <c r="G27" s="772" t="n">
        <v>0</v>
      </c>
      <c r="H27" s="769"/>
      <c r="I27" s="769"/>
      <c r="J27" s="770"/>
      <c r="K27" s="764"/>
      <c r="L27" s="728" t="str">
        <f aca="false">Idiomas!D101</f>
        <v>· Rellenar los mejores jugadores y los máximos goleadores</v>
      </c>
      <c r="M27" s="729"/>
      <c r="N27" s="729"/>
      <c r="O27" s="729"/>
      <c r="P27" s="729"/>
      <c r="Q27" s="729"/>
      <c r="R27" s="729"/>
      <c r="S27" s="730"/>
      <c r="T27" s="731"/>
    </row>
    <row r="28" customFormat="false" ht="1.5" hidden="false" customHeight="true" outlineLevel="0" collapsed="false">
      <c r="A28" s="764"/>
      <c r="B28" s="765"/>
      <c r="C28" s="769"/>
      <c r="D28" s="769"/>
      <c r="E28" s="769"/>
      <c r="F28" s="769"/>
      <c r="G28" s="769"/>
      <c r="H28" s="769"/>
      <c r="I28" s="769"/>
      <c r="J28" s="770"/>
      <c r="K28" s="764"/>
    </row>
    <row r="29" customFormat="false" ht="19.5" hidden="false" customHeight="true" outlineLevel="0" collapsed="false">
      <c r="A29" s="764"/>
      <c r="B29" s="765"/>
      <c r="C29" s="766" t="s">
        <v>1369</v>
      </c>
      <c r="D29" s="767"/>
      <c r="E29" s="772" t="n">
        <v>0</v>
      </c>
      <c r="F29" s="767"/>
      <c r="G29" s="771" t="n">
        <v>2</v>
      </c>
      <c r="H29" s="769"/>
      <c r="I29" s="769"/>
      <c r="J29" s="770"/>
      <c r="K29" s="764"/>
    </row>
    <row r="30" customFormat="false" ht="1.5" hidden="false" customHeight="true" outlineLevel="0" collapsed="false">
      <c r="A30" s="764"/>
      <c r="B30" s="765"/>
      <c r="C30" s="769"/>
      <c r="D30" s="769"/>
      <c r="E30" s="769"/>
      <c r="F30" s="769"/>
      <c r="G30" s="769"/>
      <c r="H30" s="769"/>
      <c r="I30" s="769"/>
      <c r="J30" s="770"/>
      <c r="K30" s="764"/>
      <c r="L30" s="713"/>
    </row>
    <row r="31" customFormat="false" ht="19.5" hidden="false" customHeight="true" outlineLevel="0" collapsed="false">
      <c r="A31" s="764"/>
      <c r="B31" s="765"/>
      <c r="C31" s="766" t="s">
        <v>1370</v>
      </c>
      <c r="D31" s="767"/>
      <c r="E31" s="771" t="n">
        <v>2</v>
      </c>
      <c r="F31" s="767"/>
      <c r="G31" s="772" t="n">
        <v>0</v>
      </c>
      <c r="H31" s="769"/>
      <c r="I31" s="769"/>
      <c r="J31" s="770"/>
      <c r="K31" s="764"/>
      <c r="L31" s="773" t="s">
        <v>1371</v>
      </c>
    </row>
    <row r="32" customFormat="false" ht="18" hidden="false" customHeight="true" outlineLevel="0" collapsed="false">
      <c r="A32" s="712"/>
      <c r="B32" s="774"/>
      <c r="C32" s="775"/>
      <c r="D32" s="775"/>
      <c r="E32" s="775"/>
      <c r="F32" s="775"/>
      <c r="G32" s="775"/>
      <c r="H32" s="775"/>
      <c r="I32" s="775"/>
      <c r="J32" s="776"/>
      <c r="K32" s="712"/>
      <c r="L32" s="777" t="str">
        <f aca="false">Idiomas!D104</f>
        <v>· En esta hoja se puede ver la clasificación general según se vayan introduciendo los resultados de los partidos</v>
      </c>
      <c r="M32" s="778"/>
      <c r="N32" s="778"/>
      <c r="O32" s="778"/>
      <c r="P32" s="778"/>
      <c r="Q32" s="778"/>
      <c r="R32" s="778"/>
      <c r="S32" s="779"/>
      <c r="T32" s="780"/>
    </row>
    <row r="33" customFormat="false" ht="15" hidden="false" customHeight="false" outlineLevel="0" collapsed="false">
      <c r="A33" s="712"/>
      <c r="B33" s="781"/>
      <c r="C33" s="781"/>
      <c r="D33" s="781"/>
      <c r="E33" s="781"/>
      <c r="F33" s="781"/>
      <c r="G33" s="781"/>
      <c r="H33" s="781"/>
      <c r="I33" s="781"/>
      <c r="J33" s="781"/>
      <c r="K33" s="712"/>
      <c r="L33" s="712"/>
    </row>
    <row r="34" customFormat="false" ht="27.75" hidden="false" customHeight="true" outlineLevel="0" collapsed="false">
      <c r="A34" s="712"/>
      <c r="B34" s="782" t="str">
        <f aca="false">HYPERLINK(Idiomas!D10,Idiomas!D9)</f>
        <v>Versiones para más participantes</v>
      </c>
      <c r="C34" s="782"/>
      <c r="D34" s="782"/>
      <c r="E34" s="782"/>
      <c r="F34" s="782"/>
      <c r="G34" s="782"/>
      <c r="H34" s="782"/>
      <c r="I34" s="782"/>
      <c r="J34" s="782"/>
      <c r="K34" s="712"/>
      <c r="L34" s="773" t="s">
        <v>1372</v>
      </c>
    </row>
    <row r="35" customFormat="false" ht="18" hidden="false" customHeight="true" outlineLevel="0" collapsed="false">
      <c r="A35" s="712"/>
      <c r="B35" s="716"/>
      <c r="C35" s="712"/>
      <c r="D35" s="712"/>
      <c r="E35" s="712"/>
      <c r="F35" s="712"/>
      <c r="G35" s="712"/>
      <c r="H35" s="712"/>
      <c r="I35" s="712"/>
      <c r="J35" s="712"/>
      <c r="K35" s="712"/>
      <c r="L35" s="777" t="str">
        <f aca="false">Idiomas!D105</f>
        <v>· Esta hoja permite filtrar los pronósticos por día de la fase de grupos o por eliminatoria.</v>
      </c>
      <c r="M35" s="778"/>
      <c r="N35" s="778"/>
      <c r="O35" s="778"/>
      <c r="P35" s="778"/>
      <c r="Q35" s="778"/>
      <c r="R35" s="778"/>
      <c r="S35" s="779"/>
      <c r="T35" s="780"/>
    </row>
    <row r="36" customFormat="false" ht="17.35" hidden="false" customHeight="false" outlineLevel="0" collapsed="false">
      <c r="A36" s="712"/>
      <c r="B36" s="716"/>
      <c r="C36" s="783" t="s">
        <v>1373</v>
      </c>
      <c r="D36" s="712"/>
      <c r="E36" s="712"/>
      <c r="F36" s="712"/>
      <c r="G36" s="712"/>
      <c r="H36" s="12" t="str">
        <f aca="false">HYPERLINK(Idiomas!D13,"FAQ")</f>
        <v>FAQ</v>
      </c>
      <c r="I36" s="712"/>
      <c r="J36" s="712"/>
      <c r="K36" s="712"/>
      <c r="L36" s="712"/>
      <c r="M36" s="710"/>
      <c r="N36" s="712"/>
    </row>
    <row r="37" customFormat="false" ht="15" hidden="false" customHeight="true" outlineLevel="0" collapsed="false">
      <c r="A37" s="712"/>
      <c r="B37" s="716"/>
      <c r="C37" s="716"/>
      <c r="D37" s="716"/>
      <c r="E37" s="716"/>
      <c r="F37" s="716"/>
      <c r="G37" s="716"/>
      <c r="H37" s="716"/>
      <c r="I37" s="716"/>
      <c r="J37" s="716"/>
      <c r="K37" s="712"/>
      <c r="L37" s="773" t="s">
        <v>1374</v>
      </c>
      <c r="M37" s="710"/>
      <c r="N37" s="712"/>
    </row>
    <row r="38" customFormat="false" ht="33.75" hidden="false" customHeight="true" outlineLevel="0" collapsed="false">
      <c r="A38" s="712"/>
      <c r="C38" s="712"/>
      <c r="D38" s="712"/>
      <c r="E38" s="712"/>
      <c r="F38" s="712"/>
      <c r="G38" s="712"/>
      <c r="H38" s="712"/>
      <c r="I38" s="712"/>
      <c r="J38" s="712"/>
      <c r="K38" s="712"/>
      <c r="L38" s="777" t="str">
        <f aca="false">Idiomas!D106</f>
        <v> · Aquí puedes ver la clasificación del dia/ronda seleccionado en la hoja "DailyPredcition"</v>
      </c>
      <c r="M38" s="778"/>
      <c r="N38" s="778"/>
      <c r="O38" s="778"/>
      <c r="P38" s="778"/>
      <c r="Q38" s="778"/>
      <c r="R38" s="778"/>
      <c r="S38" s="779"/>
      <c r="T38" s="780"/>
    </row>
    <row r="40" customFormat="false" ht="15" hidden="false" customHeight="false" outlineLevel="0" collapsed="false">
      <c r="L40" s="773" t="s">
        <v>1272</v>
      </c>
      <c r="M40" s="784"/>
      <c r="N40" s="784"/>
      <c r="O40" s="784"/>
      <c r="P40" s="784"/>
      <c r="Q40" s="784"/>
      <c r="R40" s="784"/>
      <c r="S40" s="785"/>
      <c r="T40" s="785"/>
    </row>
    <row r="41" customFormat="false" ht="15" hidden="false" customHeight="false" outlineLevel="0" collapsed="false">
      <c r="L41" s="719" t="str">
        <f aca="false">Idiomas!D108</f>
        <v>· En estas hoja podrás ver diferentes estadísticas generales y por partido</v>
      </c>
      <c r="M41" s="720"/>
      <c r="N41" s="720"/>
      <c r="O41" s="720"/>
      <c r="P41" s="720"/>
      <c r="Q41" s="720"/>
      <c r="R41" s="720"/>
      <c r="S41" s="721"/>
      <c r="T41" s="722"/>
    </row>
    <row r="42" customFormat="false" ht="15" hidden="false" customHeight="false" outlineLevel="0" collapsed="false">
      <c r="L42" s="786" t="str">
        <f aca="false">Idiomas!D109</f>
        <v>· Para verlas correctamente necesitas una versión posterior a excel 2021</v>
      </c>
      <c r="M42" s="787"/>
      <c r="N42" s="787"/>
      <c r="O42" s="787"/>
      <c r="P42" s="787"/>
      <c r="Q42" s="787"/>
      <c r="R42" s="787"/>
      <c r="S42" s="788"/>
      <c r="T42" s="789"/>
    </row>
    <row r="44" customFormat="false" ht="15" hidden="false" customHeight="false" outlineLevel="0" collapsed="false">
      <c r="L44" s="773" t="s">
        <v>233</v>
      </c>
      <c r="M44" s="784"/>
      <c r="N44" s="784"/>
      <c r="O44" s="784"/>
      <c r="P44" s="784"/>
      <c r="Q44" s="784"/>
      <c r="R44" s="784"/>
      <c r="S44" s="785"/>
      <c r="T44" s="785"/>
    </row>
    <row r="45" customFormat="false" ht="18" hidden="false" customHeight="true" outlineLevel="0" collapsed="false">
      <c r="L45" s="777" t="str">
        <f aca="false">Idiomas!D110</f>
        <v>· En esta hoja puedes ver de un vistazo el cuadro del mundial </v>
      </c>
      <c r="M45" s="778"/>
      <c r="N45" s="778"/>
      <c r="O45" s="778"/>
      <c r="P45" s="778"/>
      <c r="Q45" s="778"/>
      <c r="R45" s="778"/>
      <c r="S45" s="779"/>
      <c r="T45" s="780"/>
    </row>
    <row r="84" customFormat="false" ht="60" hidden="false" customHeight="true" outlineLevel="0" collapsed="false">
      <c r="M84" s="790" t="str">
        <f aca="false">Idiomas!D107</f>
        <v>Si Irán no participa en el mundial y le sustituye otra selección, selecciona el país sustituto en el desplegable. Si no aparece, elige 'Otro' e ingresa manualmente el nombre (español e inglés), su zona UTC y, opcionalmente, la imagen de su bandera.</v>
      </c>
      <c r="N84" s="790"/>
      <c r="O84" s="790"/>
      <c r="P84" s="790"/>
      <c r="Q84" s="790"/>
      <c r="R84" s="790"/>
    </row>
    <row r="86" customFormat="false" ht="15" hidden="false" customHeight="false" outlineLevel="0" collapsed="false">
      <c r="M86" s="207" t="s">
        <v>1375</v>
      </c>
      <c r="T86" s="207" t="s">
        <v>1376</v>
      </c>
      <c r="U86" s="207" t="s">
        <v>1377</v>
      </c>
      <c r="V86" s="207" t="s">
        <v>1378</v>
      </c>
      <c r="W86" s="207" t="s">
        <v>1379</v>
      </c>
      <c r="X86" s="207" t="s">
        <v>1380</v>
      </c>
      <c r="Y86" s="207" t="s">
        <v>1381</v>
      </c>
    </row>
    <row r="87" customFormat="false" ht="15" hidden="false" customHeight="false" outlineLevel="0" collapsed="false">
      <c r="M87" s="791" t="s">
        <v>1382</v>
      </c>
      <c r="N87" s="209" t="str">
        <f aca="false">IFERROR(IF(J18="",$U$87,INDEX($U$87:$U$91,MATCH(M87,$T$87:$T$91,0))),"")</f>
        <v>Irán</v>
      </c>
      <c r="O87" s="209" t="str">
        <f aca="false">IFERROR(IF(J18="",$V$87,INDEX($V$87:$V$91,MATCH(M87,$T$87:$T$91,0))),"")</f>
        <v>Iran</v>
      </c>
      <c r="T87" s="792" t="s">
        <v>1382</v>
      </c>
      <c r="U87" s="56" t="s">
        <v>357</v>
      </c>
      <c r="V87" s="56" t="s">
        <v>1383</v>
      </c>
      <c r="W87" s="56" t="s">
        <v>1384</v>
      </c>
      <c r="X87" s="56" t="e">
        <f aca="false">#VALUE!</f>
        <v>#VALUE!</v>
      </c>
      <c r="Y87" s="56" t="n">
        <v>3.5</v>
      </c>
    </row>
    <row r="88" customFormat="false" ht="15" hidden="false" customHeight="false" outlineLevel="0" collapsed="false">
      <c r="T88" s="792" t="s">
        <v>1385</v>
      </c>
      <c r="U88" s="56" t="s">
        <v>1386</v>
      </c>
      <c r="V88" s="56" t="s">
        <v>1387</v>
      </c>
      <c r="W88" s="56" t="s">
        <v>1388</v>
      </c>
      <c r="X88" s="792" t="e">
        <f aca="false">#VALUE!</f>
        <v>#VALUE!</v>
      </c>
      <c r="Y88" s="56" t="n">
        <v>4</v>
      </c>
    </row>
    <row r="89" customFormat="false" ht="15" hidden="false" customHeight="false" outlineLevel="0" collapsed="false">
      <c r="T89" s="792" t="s">
        <v>1389</v>
      </c>
      <c r="U89" s="56" t="s">
        <v>1390</v>
      </c>
      <c r="V89" s="56" t="s">
        <v>1390</v>
      </c>
      <c r="W89" s="793" t="s">
        <v>1391</v>
      </c>
      <c r="X89" s="792" t="e">
        <f aca="false">#VALUE!</f>
        <v>#VALUE!</v>
      </c>
      <c r="Y89" s="56" t="n">
        <v>-4</v>
      </c>
    </row>
    <row r="90" customFormat="false" ht="15" hidden="false" customHeight="false" outlineLevel="0" collapsed="false">
      <c r="T90" s="792" t="s">
        <v>1392</v>
      </c>
      <c r="U90" s="56" t="s">
        <v>1393</v>
      </c>
      <c r="V90" s="56" t="s">
        <v>1394</v>
      </c>
      <c r="W90" s="793" t="s">
        <v>1395</v>
      </c>
      <c r="X90" s="792" t="e">
        <f aca="false">#VALUE!</f>
        <v>#VALUE!</v>
      </c>
      <c r="Y90" s="56" t="n">
        <v>-3</v>
      </c>
    </row>
    <row r="91" customFormat="false" ht="15" hidden="false" customHeight="false" outlineLevel="0" collapsed="false">
      <c r="T91" s="792" t="s">
        <v>1396</v>
      </c>
      <c r="U91" s="56" t="str">
        <f aca="false">N93</f>
        <v>Escribe la selección</v>
      </c>
      <c r="V91" s="56" t="str">
        <f aca="false">O93</f>
        <v>Write the nation</v>
      </c>
      <c r="W91" s="56" t="str">
        <f aca="false">IF(Q93="","",Q93)</f>
        <v/>
      </c>
      <c r="X91" s="56" t="str">
        <f aca="false">IF(R93="","",R93)</f>
        <v/>
      </c>
      <c r="Y91" s="56" t="n">
        <f aca="false">IF(P93="",-4,P93)</f>
        <v>-4</v>
      </c>
    </row>
    <row r="92" customFormat="false" ht="18.75" hidden="false" customHeight="true" outlineLevel="0" collapsed="false">
      <c r="N92" s="207" t="s">
        <v>1377</v>
      </c>
      <c r="O92" s="207" t="s">
        <v>1378</v>
      </c>
      <c r="P92" s="207" t="s">
        <v>1397</v>
      </c>
      <c r="Q92" s="207" t="s">
        <v>1398</v>
      </c>
      <c r="R92" s="207" t="s">
        <v>1380</v>
      </c>
    </row>
    <row r="93" customFormat="false" ht="24.75" hidden="false" customHeight="true" outlineLevel="0" collapsed="false">
      <c r="N93" s="794" t="s">
        <v>1399</v>
      </c>
      <c r="O93" s="794" t="s">
        <v>1400</v>
      </c>
      <c r="P93" s="794"/>
      <c r="Q93" s="794"/>
      <c r="R93" s="794"/>
    </row>
  </sheetData>
  <mergeCells count="5">
    <mergeCell ref="B3:J12"/>
    <mergeCell ref="L6:O6"/>
    <mergeCell ref="L13:O13"/>
    <mergeCell ref="B34:J34"/>
    <mergeCell ref="M84:R84"/>
  </mergeCells>
  <conditionalFormatting sqref="M86">
    <cfRule type="expression" priority="2" aboveAverage="0" equalAverage="0" bottom="0" percent="0" rank="0" text="" dxfId="36">
      <formula>$J$18=1</formula>
    </cfRule>
  </conditionalFormatting>
  <conditionalFormatting sqref="M84:R84 M87">
    <cfRule type="expression" priority="3" aboveAverage="0" equalAverage="0" bottom="0" percent="0" rank="0" text="" dxfId="37">
      <formula>$J$18=1</formula>
    </cfRule>
  </conditionalFormatting>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N92:R93">
    <cfRule type="expression" priority="6" aboveAverage="0" equalAverage="0" bottom="0" percent="0" rank="0" text="" dxfId="38">
      <formula>IF($M$87=$T$91,1,0)</formula>
    </cfRule>
  </conditionalFormatting>
  <dataValidations count="1">
    <dataValidation allowBlank="true" errorStyle="stop" operator="between" showDropDown="false" showErrorMessage="true" showInputMessage="true" sqref="M87" type="list">
      <formula1>$T$87:$T$91</formula1>
      <formula2>0</formula2>
    </dataValidation>
  </dataValidations>
  <hyperlinks>
    <hyperlink ref="C15" r:id="rId1" display="Miguel Angel Tejero"/>
    <hyperlink ref="E15" r:id="rId2" display="matejero.es"/>
    <hyperlink ref="G15" r:id="rId3" display="matejero.com"/>
    <hyperlink ref="E21" r:id="rId4" display="https://matejero.es/download/excel-mundial-2026/"/>
    <hyperlink ref="G21" r:id="rId5" display="https://matejero.com/download/excel-world-cup-2026"/>
    <hyperlink ref="E23" r:id="rId6" display="https://matejero.es/excel-champions-league/"/>
    <hyperlink ref="G23" r:id="rId7" display="https://matejero.com/excel-champions-league/"/>
    <hyperlink ref="E25" r:id="rId8" display="https://matejero.es/calendario-excel-liga/"/>
    <hyperlink ref="E27" r:id="rId9" location="Descarga_el_Calendario_2a_Division_Liga_23_24_Excel" display="https://matejero.es/calendario-excel-liga/#Descarga_el_Calendario_2a_Division_Liga_23_24_Excel"/>
    <hyperlink ref="G29" r:id="rId10" display="https://matejero.com/premier-league-excel-schedule/"/>
    <hyperlink ref="E31" r:id="rId11" display="https://matejero.es/excel-copa-libertadores/"/>
    <hyperlink ref="C36" r:id="rId12" display="Video►Tutoria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P10" activeCellId="0" sqref="P10"/>
    </sheetView>
  </sheetViews>
  <sheetFormatPr defaultColWidth="20.42578125" defaultRowHeight="15" customHeight="true" zeroHeight="false" outlineLevelRow="0" outlineLevelCol="0"/>
  <cols>
    <col collapsed="false" customWidth="true" hidden="false" outlineLevel="0" max="1" min="1" style="29" width="6.85"/>
    <col collapsed="false" customWidth="true" hidden="false" outlineLevel="0" max="2" min="2" style="29" width="16.85"/>
    <col collapsed="false" customWidth="true" hidden="false" outlineLevel="0" max="3" min="3" style="29" width="11.43"/>
    <col collapsed="false" customWidth="true" hidden="false" outlineLevel="0" max="4" min="4" style="29" width="8.86"/>
    <col collapsed="false" customWidth="true" hidden="false" outlineLevel="0" max="5" min="5" style="29" width="11.29"/>
    <col collapsed="false" customWidth="true" hidden="false" outlineLevel="0" max="6" min="6" style="29" width="15.29"/>
    <col collapsed="false" customWidth="true" hidden="false" outlineLevel="0" max="7" min="7" style="29" width="4.14"/>
    <col collapsed="false" customWidth="false" hidden="false" outlineLevel="0" max="8" min="8" style="29" width="20.42"/>
    <col collapsed="false" customWidth="true" hidden="false" outlineLevel="0" max="9" min="9" style="29" width="13"/>
    <col collapsed="false" customWidth="true" hidden="false" outlineLevel="0" max="10" min="10" style="29" width="12"/>
    <col collapsed="false" customWidth="false" hidden="false" outlineLevel="0" max="13" min="11" style="29" width="20.42"/>
    <col collapsed="false" customWidth="true" hidden="false" outlineLevel="0" max="14" min="14" style="321" width="4.42"/>
    <col collapsed="false" customWidth="false" hidden="false" outlineLevel="0" max="20" min="15" style="795" width="20.42"/>
    <col collapsed="false" customWidth="false" hidden="false" outlineLevel="0" max="16384" min="21" style="30" width="20.42"/>
  </cols>
  <sheetData>
    <row r="1" customFormat="false" ht="15" hidden="false" customHeight="true" outlineLevel="0" collapsed="false">
      <c r="A1" s="796" t="s">
        <v>1401</v>
      </c>
      <c r="B1" s="796" t="s">
        <v>23</v>
      </c>
      <c r="C1" s="796" t="s">
        <v>465</v>
      </c>
      <c r="D1" s="796" t="s">
        <v>1402</v>
      </c>
      <c r="F1" s="29" t="s">
        <v>1403</v>
      </c>
      <c r="H1" s="796"/>
      <c r="I1" s="796"/>
      <c r="K1" s="29" t="s">
        <v>549</v>
      </c>
      <c r="L1" s="29" t="s">
        <v>1404</v>
      </c>
      <c r="Q1" s="797" t="s">
        <v>1405</v>
      </c>
      <c r="R1" s="797" t="s">
        <v>1406</v>
      </c>
      <c r="T1" s="798" t="str">
        <f aca="false">+Idiomas!D442</f>
        <v>None</v>
      </c>
    </row>
    <row r="2" customFormat="false" ht="15" hidden="false" customHeight="true" outlineLevel="0" collapsed="false">
      <c r="A2" s="29" t="n">
        <v>1</v>
      </c>
      <c r="B2" s="29" t="str">
        <f aca="false">+INDEX(Idiomas!$D$212:$D$259,MATCH(T_Equipos[[#This Row],[Num]],Idiomas!$C$212:$C$259,0))</f>
        <v>México</v>
      </c>
      <c r="C2" s="29" t="s">
        <v>24</v>
      </c>
      <c r="D2" s="29" t="n">
        <v>1</v>
      </c>
      <c r="F2" s="29" t="s">
        <v>24</v>
      </c>
      <c r="K2" s="29" t="str">
        <f aca="false">Idiomas!D212</f>
        <v>Alemania</v>
      </c>
      <c r="L2" s="29" t="s">
        <v>1407</v>
      </c>
      <c r="M2" s="29" t="e">
        <f aca="false">#VALUE!</f>
        <v>#VALUE!</v>
      </c>
      <c r="O2" s="799" t="n">
        <v>1</v>
      </c>
      <c r="P2" s="800"/>
      <c r="Q2" s="800" t="n">
        <f aca="false" t="array" ref="Q2:Q2">IFERROR(MIN(IF(COUNTIF($Q$1:Q1,ADMIN!$H$6:$H$77)=0,ADMIN!$H$6:$H$77)),"")</f>
        <v>46184</v>
      </c>
      <c r="R2" s="797" t="n">
        <v>1</v>
      </c>
      <c r="S2" s="801"/>
      <c r="T2" s="798" t="n">
        <v>0.05</v>
      </c>
    </row>
    <row r="3" customFormat="false" ht="15" hidden="false" customHeight="true" outlineLevel="0" collapsed="false">
      <c r="A3" s="29" t="n">
        <v>2</v>
      </c>
      <c r="B3" s="29" t="str">
        <f aca="false">+INDEX(Idiomas!$D$212:$D$259,MATCH(T_Equipos[[#This Row],[Num]],Idiomas!$C$212:$C$259,0))</f>
        <v>Sudáfrica</v>
      </c>
      <c r="C3" s="29" t="s">
        <v>24</v>
      </c>
      <c r="D3" s="29" t="n">
        <v>2</v>
      </c>
      <c r="F3" s="29" t="s">
        <v>84</v>
      </c>
      <c r="K3" s="29" t="str">
        <f aca="false">Idiomas!D213</f>
        <v>Arabia Saudita</v>
      </c>
      <c r="L3" s="29" t="s">
        <v>1408</v>
      </c>
      <c r="M3" s="29" t="e">
        <f aca="false">#VALUE!</f>
        <v>#VALUE!</v>
      </c>
      <c r="O3" s="799" t="n">
        <v>2</v>
      </c>
      <c r="P3" s="800"/>
      <c r="Q3" s="800" t="n">
        <f aca="false" t="array" ref="Q3:Q3">IFERROR(MIN(IF(COUNTIF($Q$1:Q2,ADMIN!$H$6:$H$77)=0,ADMIN!$H$6:$H$77)),"")</f>
        <v>46185</v>
      </c>
      <c r="R3" s="797" t="n">
        <v>2</v>
      </c>
      <c r="S3" s="801"/>
      <c r="T3" s="798" t="n">
        <v>0.1</v>
      </c>
    </row>
    <row r="4" customFormat="false" ht="15" hidden="false" customHeight="true" outlineLevel="0" collapsed="false">
      <c r="A4" s="29" t="n">
        <v>3</v>
      </c>
      <c r="B4" s="29" t="str">
        <f aca="false">+INDEX(Idiomas!$D$212:$D$259,MATCH(T_Equipos[[#This Row],[Num]],Idiomas!$C$212:$C$259,0))</f>
        <v>Corea del Sur</v>
      </c>
      <c r="C4" s="29" t="s">
        <v>24</v>
      </c>
      <c r="D4" s="29" t="n">
        <v>3</v>
      </c>
      <c r="F4" s="29" t="s">
        <v>93</v>
      </c>
      <c r="K4" s="29" t="str">
        <f aca="false">Idiomas!D214</f>
        <v>Argelia</v>
      </c>
      <c r="L4" s="29" t="s">
        <v>1409</v>
      </c>
      <c r="M4" s="29" t="e">
        <f aca="false">#VALUE!</f>
        <v>#VALUE!</v>
      </c>
      <c r="O4" s="799" t="n">
        <v>3</v>
      </c>
      <c r="P4" s="800"/>
      <c r="Q4" s="800" t="n">
        <f aca="false" t="array" ref="Q4:Q4">IFERROR(MIN(IF(COUNTIF($Q$1:Q3,ADMIN!$H$6:$H$77)=0,ADMIN!$H$6:$H$77)),"")</f>
        <v>46186</v>
      </c>
      <c r="R4" s="797" t="n">
        <v>3</v>
      </c>
      <c r="S4" s="801"/>
      <c r="T4" s="798" t="n">
        <v>0.15</v>
      </c>
    </row>
    <row r="5" customFormat="false" ht="15" hidden="false" customHeight="true" outlineLevel="0" collapsed="false">
      <c r="A5" s="29" t="n">
        <v>4</v>
      </c>
      <c r="B5" s="29" t="str">
        <f aca="false">+INDEX(Idiomas!$D$212:$D$259,MATCH(T_Equipos[[#This Row],[Num]],Idiomas!$C$212:$C$259,0))</f>
        <v>República Checa</v>
      </c>
      <c r="C5" s="29" t="s">
        <v>24</v>
      </c>
      <c r="D5" s="29" t="n">
        <v>4</v>
      </c>
      <c r="F5" s="29" t="s">
        <v>102</v>
      </c>
      <c r="K5" s="29" t="str">
        <f aca="false">Idiomas!D215</f>
        <v>Argentina</v>
      </c>
      <c r="L5" s="29" t="s">
        <v>1410</v>
      </c>
      <c r="M5" s="29" t="e">
        <f aca="false">#VALUE!</f>
        <v>#VALUE!</v>
      </c>
      <c r="O5" s="799" t="n">
        <v>4</v>
      </c>
      <c r="P5" s="800"/>
      <c r="Q5" s="800" t="n">
        <f aca="false" t="array" ref="Q5:Q5">IFERROR(MIN(IF(COUNTIF($Q$1:Q4,ADMIN!$H$6:$H$77)=0,ADMIN!$H$6:$H$77)),"")</f>
        <v>46187</v>
      </c>
      <c r="R5" s="797" t="n">
        <v>4</v>
      </c>
      <c r="S5" s="801"/>
      <c r="T5" s="798" t="n">
        <v>0.2</v>
      </c>
    </row>
    <row r="6" customFormat="false" ht="15" hidden="false" customHeight="true" outlineLevel="0" collapsed="false">
      <c r="A6" s="29" t="n">
        <v>5</v>
      </c>
      <c r="B6" s="29" t="str">
        <f aca="false">+INDEX(Idiomas!$D$212:$D$259,MATCH(T_Equipos[[#This Row],[Num]],Idiomas!$C$212:$C$259,0))</f>
        <v>Canadá</v>
      </c>
      <c r="C6" s="29" t="s">
        <v>84</v>
      </c>
      <c r="D6" s="29" t="n">
        <v>1</v>
      </c>
      <c r="F6" s="29" t="s">
        <v>111</v>
      </c>
      <c r="K6" s="29" t="str">
        <f aca="false">Idiomas!D216</f>
        <v>Australia</v>
      </c>
      <c r="L6" s="29" t="s">
        <v>1411</v>
      </c>
      <c r="M6" s="29" t="e">
        <f aca="false">#VALUE!</f>
        <v>#VALUE!</v>
      </c>
      <c r="O6" s="799" t="n">
        <v>5</v>
      </c>
      <c r="P6" s="800"/>
      <c r="Q6" s="800" t="n">
        <f aca="false" t="array" ref="Q6:Q6">IFERROR(MIN(IF(COUNTIF($Q$1:Q5,ADMIN!$H$6:$H$77)=0,ADMIN!$H$6:$H$77)),"")</f>
        <v>46188</v>
      </c>
      <c r="R6" s="797" t="n">
        <v>5</v>
      </c>
      <c r="S6" s="801"/>
      <c r="T6" s="798" t="n">
        <v>0.25</v>
      </c>
    </row>
    <row r="7" customFormat="false" ht="15" hidden="false" customHeight="true" outlineLevel="0" collapsed="false">
      <c r="A7" s="29" t="n">
        <v>6</v>
      </c>
      <c r="B7" s="29" t="str">
        <f aca="false">+INDEX(Idiomas!$D$212:$D$259,MATCH(T_Equipos[[#This Row],[Num]],Idiomas!$C$212:$C$259,0))</f>
        <v>Bosnia y Herzegovina</v>
      </c>
      <c r="C7" s="29" t="s">
        <v>84</v>
      </c>
      <c r="D7" s="29" t="n">
        <v>2</v>
      </c>
      <c r="F7" s="29" t="s">
        <v>120</v>
      </c>
      <c r="K7" s="29" t="str">
        <f aca="false">Idiomas!D217</f>
        <v>Austria</v>
      </c>
      <c r="L7" s="799" t="s">
        <v>1412</v>
      </c>
      <c r="M7" s="799" t="e">
        <f aca="false">#VALUE!</f>
        <v>#VALUE!</v>
      </c>
      <c r="O7" s="799" t="n">
        <v>6</v>
      </c>
      <c r="P7" s="800"/>
      <c r="Q7" s="800" t="n">
        <f aca="false" t="array" ref="Q7:Q7">IFERROR(MIN(IF(COUNTIF($Q$1:Q6,ADMIN!$H$6:$H$77)=0,ADMIN!$H$6:$H$77)),"")</f>
        <v>46189</v>
      </c>
      <c r="R7" s="797" t="n">
        <v>6</v>
      </c>
      <c r="S7" s="801"/>
      <c r="T7" s="798" t="n">
        <v>0.3</v>
      </c>
    </row>
    <row r="8" customFormat="false" ht="15" hidden="false" customHeight="true" outlineLevel="0" collapsed="false">
      <c r="A8" s="29" t="n">
        <v>7</v>
      </c>
      <c r="B8" s="29" t="str">
        <f aca="false">+INDEX(Idiomas!$D$212:$D$259,MATCH(T_Equipos[[#This Row],[Num]],Idiomas!$C$212:$C$259,0))</f>
        <v>Catar</v>
      </c>
      <c r="C8" s="29" t="s">
        <v>84</v>
      </c>
      <c r="D8" s="29" t="n">
        <v>3</v>
      </c>
      <c r="F8" s="29" t="s">
        <v>129</v>
      </c>
      <c r="K8" s="29" t="str">
        <f aca="false">Idiomas!D218</f>
        <v>Bélgica</v>
      </c>
      <c r="L8" s="29" t="s">
        <v>1413</v>
      </c>
      <c r="M8" s="29" t="e">
        <f aca="false">#VALUE!</f>
        <v>#VALUE!</v>
      </c>
      <c r="O8" s="799" t="n">
        <v>7</v>
      </c>
      <c r="P8" s="800"/>
      <c r="Q8" s="800" t="n">
        <f aca="false" t="array" ref="Q8:Q8">IFERROR(MIN(IF(COUNTIF($Q$1:Q7,ADMIN!$H$6:$H$77)=0,ADMIN!$H$6:$H$77)),"")</f>
        <v>46190</v>
      </c>
      <c r="R8" s="797" t="n">
        <v>7</v>
      </c>
      <c r="S8" s="801"/>
      <c r="T8" s="798" t="n">
        <v>0.35</v>
      </c>
    </row>
    <row r="9" customFormat="false" ht="15" hidden="false" customHeight="true" outlineLevel="0" collapsed="false">
      <c r="A9" s="29" t="n">
        <v>8</v>
      </c>
      <c r="B9" s="29" t="str">
        <f aca="false">+INDEX(Idiomas!$D$212:$D$259,MATCH(T_Equipos[[#This Row],[Num]],Idiomas!$C$212:$C$259,0))</f>
        <v>Suiza</v>
      </c>
      <c r="C9" s="29" t="s">
        <v>84</v>
      </c>
      <c r="D9" s="29" t="n">
        <v>4</v>
      </c>
      <c r="F9" s="29" t="s">
        <v>133</v>
      </c>
      <c r="K9" s="29" t="str">
        <f aca="false">Idiomas!D219</f>
        <v>Brasil</v>
      </c>
      <c r="L9" s="29" t="s">
        <v>1414</v>
      </c>
      <c r="M9" s="29" t="e">
        <f aca="false">#VALUE!</f>
        <v>#VALUE!</v>
      </c>
      <c r="O9" s="799" t="n">
        <v>8</v>
      </c>
      <c r="P9" s="800"/>
      <c r="Q9" s="800" t="n">
        <f aca="false" t="array" ref="Q9:Q9">IFERROR(MIN(IF(COUNTIF($Q$1:Q8,ADMIN!$H$6:$H$77)=0,ADMIN!$H$6:$H$77)),"")</f>
        <v>46191</v>
      </c>
      <c r="R9" s="797" t="n">
        <v>8</v>
      </c>
      <c r="S9" s="801"/>
      <c r="T9" s="798" t="n">
        <v>0.4</v>
      </c>
    </row>
    <row r="10" customFormat="false" ht="15" hidden="false" customHeight="true" outlineLevel="0" collapsed="false">
      <c r="A10" s="29" t="n">
        <v>9</v>
      </c>
      <c r="B10" s="29" t="str">
        <f aca="false">+INDEX(Idiomas!$D$212:$D$259,MATCH(T_Equipos[[#This Row],[Num]],Idiomas!$C$212:$C$259,0))</f>
        <v>Brasil</v>
      </c>
      <c r="C10" s="29" t="s">
        <v>93</v>
      </c>
      <c r="D10" s="29" t="n">
        <v>1</v>
      </c>
      <c r="F10" s="29" t="s">
        <v>134</v>
      </c>
      <c r="K10" s="29" t="str">
        <f aca="false">Idiomas!D220</f>
        <v>Cabo Verde</v>
      </c>
      <c r="L10" s="29" t="s">
        <v>1415</v>
      </c>
      <c r="M10" s="29" t="e">
        <f aca="false">#VALUE!</f>
        <v>#VALUE!</v>
      </c>
      <c r="O10" s="799" t="n">
        <v>9</v>
      </c>
      <c r="P10" s="800"/>
      <c r="Q10" s="800" t="n">
        <f aca="false" t="array" ref="Q10:Q10">IFERROR(MIN(IF(COUNTIF($Q$1:Q9,ADMIN!$H$6:$H$77)=0,ADMIN!$H$6:$H$77)),"")</f>
        <v>46192</v>
      </c>
      <c r="R10" s="797" t="n">
        <v>9</v>
      </c>
      <c r="S10" s="801"/>
      <c r="T10" s="798" t="n">
        <v>0.45</v>
      </c>
    </row>
    <row r="11" customFormat="false" ht="15" hidden="false" customHeight="true" outlineLevel="0" collapsed="false">
      <c r="A11" s="29" t="n">
        <v>10</v>
      </c>
      <c r="B11" s="29" t="str">
        <f aca="false">+INDEX(Idiomas!$D$212:$D$259,MATCH(T_Equipos[[#This Row],[Num]],Idiomas!$C$212:$C$259,0))</f>
        <v>Marruecos</v>
      </c>
      <c r="C11" s="29" t="s">
        <v>93</v>
      </c>
      <c r="D11" s="29" t="n">
        <v>2</v>
      </c>
      <c r="F11" s="29" t="s">
        <v>135</v>
      </c>
      <c r="K11" s="29" t="str">
        <f aca="false">Idiomas!D221</f>
        <v>Canadá</v>
      </c>
      <c r="L11" s="29" t="s">
        <v>1416</v>
      </c>
      <c r="M11" s="29" t="e">
        <f aca="false">#VALUE!</f>
        <v>#VALUE!</v>
      </c>
      <c r="O11" s="799" t="n">
        <v>10</v>
      </c>
      <c r="P11" s="800"/>
      <c r="Q11" s="800" t="n">
        <f aca="false" t="array" ref="Q11:Q11">IFERROR(MIN(IF(COUNTIF($Q$1:Q10,ADMIN!$H$6:$H$77)=0,ADMIN!$H$6:$H$77)),"")</f>
        <v>46193</v>
      </c>
      <c r="R11" s="797" t="n">
        <v>10</v>
      </c>
      <c r="S11" s="801"/>
      <c r="T11" s="798" t="n">
        <v>0.5</v>
      </c>
    </row>
    <row r="12" customFormat="false" ht="15" hidden="false" customHeight="true" outlineLevel="0" collapsed="false">
      <c r="A12" s="29" t="n">
        <v>11</v>
      </c>
      <c r="B12" s="29" t="str">
        <f aca="false">+INDEX(Idiomas!$D$212:$D$259,MATCH(T_Equipos[[#This Row],[Num]],Idiomas!$C$212:$C$259,0))</f>
        <v>Haití</v>
      </c>
      <c r="C12" s="29" t="s">
        <v>93</v>
      </c>
      <c r="D12" s="29" t="n">
        <v>3</v>
      </c>
      <c r="F12" s="29" t="s">
        <v>136</v>
      </c>
      <c r="K12" s="29" t="str">
        <f aca="false">Idiomas!D222</f>
        <v>Catar</v>
      </c>
      <c r="L12" s="29" t="s">
        <v>1417</v>
      </c>
      <c r="M12" s="29" t="e">
        <f aca="false">#VALUE!</f>
        <v>#VALUE!</v>
      </c>
      <c r="O12" s="799" t="n">
        <v>11</v>
      </c>
      <c r="P12" s="800"/>
      <c r="Q12" s="800" t="n">
        <f aca="false" t="array" ref="Q12:Q12">IFERROR(MIN(IF(COUNTIF($Q$1:Q11,ADMIN!$H$6:$H$77)=0,ADMIN!$H$6:$H$77)),"")</f>
        <v>46194</v>
      </c>
      <c r="R12" s="797" t="n">
        <v>11</v>
      </c>
      <c r="S12" s="801"/>
      <c r="T12" s="798" t="n">
        <v>0.55</v>
      </c>
    </row>
    <row r="13" customFormat="false" ht="15" hidden="false" customHeight="true" outlineLevel="0" collapsed="false">
      <c r="A13" s="29" t="n">
        <v>12</v>
      </c>
      <c r="B13" s="29" t="str">
        <f aca="false">+INDEX(Idiomas!$D$212:$D$259,MATCH(T_Equipos[[#This Row],[Num]],Idiomas!$C$212:$C$259,0))</f>
        <v>Escocia</v>
      </c>
      <c r="C13" s="29" t="s">
        <v>93</v>
      </c>
      <c r="D13" s="29" t="n">
        <v>4</v>
      </c>
      <c r="F13" s="29" t="s">
        <v>137</v>
      </c>
      <c r="K13" s="29" t="str">
        <f aca="false">Idiomas!D223</f>
        <v>Colombia</v>
      </c>
      <c r="L13" s="29" t="s">
        <v>1418</v>
      </c>
      <c r="M13" s="29" t="e">
        <f aca="false">#VALUE!</f>
        <v>#VALUE!</v>
      </c>
      <c r="O13" s="799" t="n">
        <v>12</v>
      </c>
      <c r="P13" s="800"/>
      <c r="Q13" s="800" t="n">
        <f aca="false" t="array" ref="Q13:Q13">IFERROR(MIN(IF(COUNTIF($Q$1:Q12,ADMIN!$H$6:$H$77)=0,ADMIN!$H$6:$H$77)),"")</f>
        <v>46195</v>
      </c>
      <c r="R13" s="797" t="n">
        <v>12</v>
      </c>
      <c r="S13" s="801"/>
      <c r="T13" s="798" t="n">
        <v>0.6</v>
      </c>
    </row>
    <row r="14" customFormat="false" ht="15" hidden="false" customHeight="true" outlineLevel="0" collapsed="false">
      <c r="A14" s="29" t="n">
        <v>13</v>
      </c>
      <c r="B14" s="29" t="str">
        <f aca="false">+INDEX(Idiomas!$D$212:$D$259,MATCH(T_Equipos[[#This Row],[Num]],Idiomas!$C$212:$C$259,0))</f>
        <v>Estados Unidos</v>
      </c>
      <c r="C14" s="29" t="s">
        <v>102</v>
      </c>
      <c r="D14" s="29" t="n">
        <v>1</v>
      </c>
      <c r="K14" s="29" t="str">
        <f aca="false">Idiomas!D224</f>
        <v>Corea del Sur</v>
      </c>
      <c r="L14" s="29" t="s">
        <v>1419</v>
      </c>
      <c r="M14" s="29" t="e">
        <f aca="false">#VALUE!</f>
        <v>#VALUE!</v>
      </c>
      <c r="O14" s="799" t="n">
        <v>13</v>
      </c>
      <c r="P14" s="800"/>
      <c r="Q14" s="800" t="n">
        <f aca="false" t="array" ref="Q14:Q14">IFERROR(MIN(IF(COUNTIF($Q$1:Q13,ADMIN!$H$6:$H$77)=0,ADMIN!$H$6:$H$77)),"")</f>
        <v>46196</v>
      </c>
      <c r="R14" s="797" t="n">
        <v>13</v>
      </c>
      <c r="S14" s="801"/>
      <c r="T14" s="798" t="n">
        <v>0.65</v>
      </c>
    </row>
    <row r="15" customFormat="false" ht="15" hidden="false" customHeight="true" outlineLevel="0" collapsed="false">
      <c r="A15" s="29" t="n">
        <v>14</v>
      </c>
      <c r="B15" s="29" t="str">
        <f aca="false">+INDEX(Idiomas!$D$212:$D$259,MATCH(T_Equipos[[#This Row],[Num]],Idiomas!$C$212:$C$259,0))</f>
        <v>Paraguay</v>
      </c>
      <c r="C15" s="29" t="s">
        <v>102</v>
      </c>
      <c r="D15" s="29" t="n">
        <v>2</v>
      </c>
      <c r="K15" s="29" t="str">
        <f aca="false">Idiomas!D225</f>
        <v>Costa de Marfil</v>
      </c>
      <c r="L15" s="29" t="s">
        <v>1420</v>
      </c>
      <c r="M15" s="30" t="e">
        <f aca="false">#VALUE!</f>
        <v>#VALUE!</v>
      </c>
      <c r="O15" s="799" t="n">
        <v>14</v>
      </c>
      <c r="P15" s="800"/>
      <c r="Q15" s="800" t="n">
        <f aca="false" t="array" ref="Q15:Q15">IFERROR(MIN(IF(COUNTIF($Q$1:Q14,ADMIN!$H$6:$H$77)=0,ADMIN!$H$6:$H$77)),"")</f>
        <v>46197</v>
      </c>
      <c r="R15" s="797" t="n">
        <v>14</v>
      </c>
      <c r="S15" s="801"/>
      <c r="T15" s="798" t="n">
        <v>0.7</v>
      </c>
    </row>
    <row r="16" customFormat="false" ht="15" hidden="false" customHeight="true" outlineLevel="0" collapsed="false">
      <c r="A16" s="29" t="n">
        <v>15</v>
      </c>
      <c r="B16" s="29" t="str">
        <f aca="false">+INDEX(Idiomas!$D$212:$D$259,MATCH(T_Equipos[[#This Row],[Num]],Idiomas!$C$212:$C$259,0))</f>
        <v>Australia</v>
      </c>
      <c r="C16" s="29" t="s">
        <v>102</v>
      </c>
      <c r="D16" s="29" t="n">
        <v>3</v>
      </c>
      <c r="K16" s="29" t="str">
        <f aca="false">Idiomas!D226</f>
        <v>Croacia</v>
      </c>
      <c r="L16" s="29" t="s">
        <v>1421</v>
      </c>
      <c r="M16" s="29" t="e">
        <f aca="false">#VALUE!</f>
        <v>#VALUE!</v>
      </c>
      <c r="O16" s="799" t="n">
        <v>15</v>
      </c>
      <c r="P16" s="800"/>
      <c r="Q16" s="800" t="n">
        <f aca="false" t="array" ref="Q16:Q16">IFERROR(MIN(IF(COUNTIF($Q$1:Q15,ADMIN!$H$6:$H$77)=0,ADMIN!$H$6:$H$77)),"")</f>
        <v>46198</v>
      </c>
      <c r="R16" s="797" t="n">
        <v>15</v>
      </c>
      <c r="S16" s="801"/>
      <c r="T16" s="798" t="n">
        <v>0.75</v>
      </c>
    </row>
    <row r="17" customFormat="false" ht="15" hidden="false" customHeight="true" outlineLevel="0" collapsed="false">
      <c r="A17" s="29" t="n">
        <v>16</v>
      </c>
      <c r="B17" s="29" t="str">
        <f aca="false">+INDEX(Idiomas!$D$212:$D$259,MATCH(T_Equipos[[#This Row],[Num]],Idiomas!$C$212:$C$259,0))</f>
        <v>Turquía</v>
      </c>
      <c r="C17" s="29" t="s">
        <v>102</v>
      </c>
      <c r="D17" s="29" t="n">
        <v>4</v>
      </c>
      <c r="K17" s="29" t="str">
        <f aca="false">Idiomas!D227</f>
        <v>Curazao</v>
      </c>
      <c r="L17" s="29" t="s">
        <v>1422</v>
      </c>
      <c r="M17" s="29" t="e">
        <f aca="false">#VALUE!</f>
        <v>#VALUE!</v>
      </c>
      <c r="O17" s="799" t="n">
        <v>16</v>
      </c>
      <c r="P17" s="800"/>
      <c r="Q17" s="800" t="n">
        <f aca="false" t="array" ref="Q17:Q17">IFERROR(MIN(IF(COUNTIF($Q$1:Q16,ADMIN!$H$6:$H$77)=0,ADMIN!$H$6:$H$77)),"")</f>
        <v>46199</v>
      </c>
      <c r="R17" s="797" t="n">
        <v>16</v>
      </c>
      <c r="S17" s="801"/>
      <c r="T17" s="798" t="n">
        <v>0.8</v>
      </c>
    </row>
    <row r="18" customFormat="false" ht="15" hidden="false" customHeight="true" outlineLevel="0" collapsed="false">
      <c r="A18" s="29" t="n">
        <v>17</v>
      </c>
      <c r="B18" s="29" t="str">
        <f aca="false">+INDEX(Idiomas!$D$212:$D$259,MATCH(T_Equipos[[#This Row],[Num]],Idiomas!$C$212:$C$259,0))</f>
        <v>Alemania</v>
      </c>
      <c r="C18" s="29" t="s">
        <v>111</v>
      </c>
      <c r="D18" s="29" t="n">
        <v>1</v>
      </c>
      <c r="K18" s="29" t="str">
        <f aca="false">Idiomas!D228</f>
        <v>Ecuador</v>
      </c>
      <c r="L18" s="29" t="s">
        <v>1423</v>
      </c>
      <c r="M18" s="30" t="e">
        <f aca="false">#VALUE!</f>
        <v>#VALUE!</v>
      </c>
      <c r="O18" s="799" t="n">
        <v>17</v>
      </c>
      <c r="P18" s="800"/>
      <c r="Q18" s="800" t="n">
        <f aca="false" t="array" ref="Q18:Q18">IFERROR(MIN(IF(COUNTIF($Q$1:Q17,ADMIN!$H$6:$H$77)=0,ADMIN!$H$6:$H$77)),"")</f>
        <v>46200</v>
      </c>
      <c r="R18" s="797" t="n">
        <v>17</v>
      </c>
      <c r="S18" s="801"/>
      <c r="T18" s="798" t="n">
        <v>0.85</v>
      </c>
    </row>
    <row r="19" customFormat="false" ht="15" hidden="false" customHeight="true" outlineLevel="0" collapsed="false">
      <c r="A19" s="29" t="n">
        <v>18</v>
      </c>
      <c r="B19" s="29" t="str">
        <f aca="false">+INDEX(Idiomas!$D$212:$D$259,MATCH(T_Equipos[[#This Row],[Num]],Idiomas!$C$212:$C$259,0))</f>
        <v>Curazao</v>
      </c>
      <c r="C19" s="29" t="s">
        <v>111</v>
      </c>
      <c r="D19" s="29" t="n">
        <v>2</v>
      </c>
      <c r="K19" s="29" t="str">
        <f aca="false">Idiomas!D229</f>
        <v>Egipto</v>
      </c>
      <c r="L19" s="29" t="s">
        <v>1424</v>
      </c>
      <c r="M19" s="30" t="e">
        <f aca="false">#VALUE!</f>
        <v>#VALUE!</v>
      </c>
      <c r="O19" s="799" t="n">
        <v>18</v>
      </c>
      <c r="P19" s="800"/>
      <c r="Q19" s="800" t="n">
        <f aca="false" t="array" ref="Q19:Q19">IFERROR(MIN(IF(COUNTIF($Q$1:Q18,ADMIN!$H$6:$H$77)=0,ADMIN!$H$6:$H$77)),"")</f>
        <v>46201</v>
      </c>
      <c r="R19" s="797" t="n">
        <v>18</v>
      </c>
      <c r="S19" s="801"/>
      <c r="T19" s="798" t="n">
        <v>0.9</v>
      </c>
    </row>
    <row r="20" customFormat="false" ht="15" hidden="false" customHeight="true" outlineLevel="0" collapsed="false">
      <c r="A20" s="29" t="n">
        <v>19</v>
      </c>
      <c r="B20" s="29" t="str">
        <f aca="false">+INDEX(Idiomas!$D$212:$D$259,MATCH(T_Equipos[[#This Row],[Num]],Idiomas!$C$212:$C$259,0))</f>
        <v>Costa de Marfil</v>
      </c>
      <c r="C20" s="29" t="s">
        <v>111</v>
      </c>
      <c r="D20" s="29" t="n">
        <v>3</v>
      </c>
      <c r="K20" s="29" t="str">
        <f aca="false">Idiomas!D230</f>
        <v>Escocia</v>
      </c>
      <c r="L20" s="29" t="s">
        <v>1425</v>
      </c>
      <c r="M20" s="29" t="e">
        <f aca="false">#VALUE!</f>
        <v>#VALUE!</v>
      </c>
      <c r="O20" s="799" t="n">
        <v>19</v>
      </c>
      <c r="P20" s="800"/>
      <c r="Q20" s="799" t="str">
        <f aca="false">+PROPER(Idiomas!D137)</f>
        <v>Clasificados Para Dieciseisavos</v>
      </c>
      <c r="R20" s="799" t="n">
        <v>19</v>
      </c>
      <c r="T20" s="798" t="n">
        <v>0.95</v>
      </c>
    </row>
    <row r="21" customFormat="false" ht="15" hidden="false" customHeight="true" outlineLevel="0" collapsed="false">
      <c r="A21" s="29" t="n">
        <v>20</v>
      </c>
      <c r="B21" s="29" t="str">
        <f aca="false">+INDEX(Idiomas!$D$212:$D$259,MATCH(T_Equipos[[#This Row],[Num]],Idiomas!$C$212:$C$259,0))</f>
        <v>Ecuador</v>
      </c>
      <c r="C21" s="29" t="s">
        <v>111</v>
      </c>
      <c r="D21" s="29" t="n">
        <v>4</v>
      </c>
      <c r="K21" s="29" t="str">
        <f aca="false">Idiomas!D231</f>
        <v>España</v>
      </c>
      <c r="L21" s="29" t="s">
        <v>1426</v>
      </c>
      <c r="M21" s="29" t="e">
        <f aca="false">#VALUE!</f>
        <v>#VALUE!</v>
      </c>
      <c r="O21" s="799" t="n">
        <v>20</v>
      </c>
      <c r="Q21" s="800" t="str">
        <f aca="false">Idiomas!D260</f>
        <v>Dieciseisavos de final</v>
      </c>
      <c r="R21" s="797" t="n">
        <v>20</v>
      </c>
      <c r="T21" s="798"/>
    </row>
    <row r="22" customFormat="false" ht="15" hidden="false" customHeight="true" outlineLevel="0" collapsed="false">
      <c r="A22" s="29" t="n">
        <v>21</v>
      </c>
      <c r="B22" s="29" t="str">
        <f aca="false">+INDEX(Idiomas!$D$212:$D$259,MATCH(T_Equipos[[#This Row],[Num]],Idiomas!$C$212:$C$259,0))</f>
        <v>Países Bajos</v>
      </c>
      <c r="C22" s="29" t="s">
        <v>120</v>
      </c>
      <c r="D22" s="29" t="n">
        <v>1</v>
      </c>
      <c r="K22" s="29" t="str">
        <f aca="false">Idiomas!D232</f>
        <v>Estados Unidos</v>
      </c>
      <c r="L22" s="29" t="s">
        <v>1427</v>
      </c>
      <c r="M22" s="29" t="e">
        <f aca="false">#VALUE!</f>
        <v>#VALUE!</v>
      </c>
      <c r="O22" s="799" t="n">
        <v>21</v>
      </c>
      <c r="Q22" s="800" t="str">
        <f aca="false">Idiomas!D261</f>
        <v>Octavos de final</v>
      </c>
      <c r="R22" s="797" t="n">
        <v>21</v>
      </c>
      <c r="T22" s="798"/>
    </row>
    <row r="23" customFormat="false" ht="15" hidden="false" customHeight="true" outlineLevel="0" collapsed="false">
      <c r="A23" s="29" t="n">
        <v>22</v>
      </c>
      <c r="B23" s="29" t="str">
        <f aca="false">+INDEX(Idiomas!$D$212:$D$259,MATCH(T_Equipos[[#This Row],[Num]],Idiomas!$C$212:$C$259,0))</f>
        <v>Japón</v>
      </c>
      <c r="C23" s="29" t="s">
        <v>120</v>
      </c>
      <c r="D23" s="29" t="n">
        <v>2</v>
      </c>
      <c r="K23" s="29" t="str">
        <f aca="false">Idiomas!D233</f>
        <v>Francia</v>
      </c>
      <c r="L23" s="29" t="s">
        <v>1428</v>
      </c>
      <c r="M23" s="29" t="e">
        <f aca="false">#VALUE!</f>
        <v>#VALUE!</v>
      </c>
      <c r="O23" s="799" t="n">
        <v>22</v>
      </c>
      <c r="Q23" s="800" t="str">
        <f aca="false">Idiomas!D262</f>
        <v>Cuartos de final</v>
      </c>
      <c r="R23" s="797" t="n">
        <v>22</v>
      </c>
    </row>
    <row r="24" customFormat="false" ht="15" hidden="false" customHeight="true" outlineLevel="0" collapsed="false">
      <c r="A24" s="29" t="n">
        <v>23</v>
      </c>
      <c r="B24" s="29" t="str">
        <f aca="false">+INDEX(Idiomas!$D$212:$D$259,MATCH(T_Equipos[[#This Row],[Num]],Idiomas!$C$212:$C$259,0))</f>
        <v>Suecia</v>
      </c>
      <c r="C24" s="29" t="s">
        <v>120</v>
      </c>
      <c r="D24" s="29" t="n">
        <v>3</v>
      </c>
      <c r="K24" s="29" t="str">
        <f aca="false">Idiomas!D234</f>
        <v>Ghana</v>
      </c>
      <c r="L24" s="29" t="s">
        <v>1429</v>
      </c>
      <c r="M24" s="29" t="e">
        <f aca="false">#VALUE!</f>
        <v>#VALUE!</v>
      </c>
      <c r="O24" s="799" t="n">
        <v>23</v>
      </c>
      <c r="Q24" s="800" t="str">
        <f aca="false">Idiomas!D263</f>
        <v>Semifinales</v>
      </c>
      <c r="R24" s="797" t="n">
        <v>23</v>
      </c>
    </row>
    <row r="25" customFormat="false" ht="15" hidden="false" customHeight="true" outlineLevel="0" collapsed="false">
      <c r="A25" s="29" t="n">
        <v>24</v>
      </c>
      <c r="B25" s="29" t="str">
        <f aca="false">+INDEX(Idiomas!$D$212:$D$259,MATCH(T_Equipos[[#This Row],[Num]],Idiomas!$C$212:$C$259,0))</f>
        <v>Túnez</v>
      </c>
      <c r="C25" s="29" t="s">
        <v>120</v>
      </c>
      <c r="D25" s="29" t="n">
        <v>4</v>
      </c>
      <c r="K25" s="29" t="str">
        <f aca="false">Idiomas!D235</f>
        <v>Haití</v>
      </c>
      <c r="L25" s="29" t="s">
        <v>1430</v>
      </c>
      <c r="M25" s="29" t="e">
        <f aca="false">#VALUE!</f>
        <v>#VALUE!</v>
      </c>
      <c r="O25" s="799" t="n">
        <v>24</v>
      </c>
      <c r="Q25" s="800" t="str">
        <f aca="false">Idiomas!D264</f>
        <v>3-4 &amp; Final</v>
      </c>
      <c r="R25" s="797" t="n">
        <v>24</v>
      </c>
    </row>
    <row r="26" customFormat="false" ht="15" hidden="false" customHeight="true" outlineLevel="0" collapsed="false">
      <c r="A26" s="29" t="n">
        <v>25</v>
      </c>
      <c r="B26" s="29" t="str">
        <f aca="false">+INDEX(Idiomas!$D$212:$D$259,MATCH(T_Equipos[[#This Row],[Num]],Idiomas!$C$212:$C$259,0))</f>
        <v>Bélgica</v>
      </c>
      <c r="C26" s="29" t="s">
        <v>129</v>
      </c>
      <c r="D26" s="29" t="n">
        <v>1</v>
      </c>
      <c r="K26" s="29" t="str">
        <f aca="false">Idiomas!D236</f>
        <v>Inglaterra</v>
      </c>
      <c r="L26" s="29" t="s">
        <v>1431</v>
      </c>
      <c r="M26" s="29" t="e">
        <f aca="false">#VALUE!</f>
        <v>#VALUE!</v>
      </c>
      <c r="O26" s="799" t="n">
        <v>25</v>
      </c>
      <c r="Q26" s="799" t="str">
        <f aca="false">+PROPER(Idiomas!G137)</f>
        <v>Clasificados Para Dieciseisavos</v>
      </c>
      <c r="R26" s="799" t="n">
        <v>19</v>
      </c>
    </row>
    <row r="27" customFormat="false" ht="15" hidden="false" customHeight="true" outlineLevel="0" collapsed="false">
      <c r="A27" s="29" t="n">
        <v>26</v>
      </c>
      <c r="B27" s="29" t="str">
        <f aca="false">+INDEX(Idiomas!$D$212:$D$259,MATCH(T_Equipos[[#This Row],[Num]],Idiomas!$C$212:$C$259,0))</f>
        <v>Egipto</v>
      </c>
      <c r="C27" s="29" t="s">
        <v>129</v>
      </c>
      <c r="D27" s="29" t="n">
        <v>2</v>
      </c>
      <c r="K27" s="29" t="str">
        <f aca="false">Idiomas!D237</f>
        <v>Irán</v>
      </c>
      <c r="L27" s="29" t="str">
        <f aca="false">+INDEX(Credits!$W$87:$W$91,MATCH(Credits!$N$87,Credits!$U$87:$U$91,0))</f>
        <v>🇮🇷</v>
      </c>
      <c r="M27" s="29" t="e">
        <f aca="false">+INDEX(Credits!$X$87:$X$91,MATCH(Credits!$N$87,Credits!$U$87:$U$91,0))</f>
        <v>#VALUE!</v>
      </c>
      <c r="O27" s="799" t="n">
        <v>26</v>
      </c>
      <c r="P27" s="801"/>
      <c r="Q27" s="800" t="str">
        <f aca="false">Idiomas!G260</f>
        <v>Dieciseisavos de final</v>
      </c>
      <c r="R27" s="797" t="n">
        <v>20</v>
      </c>
    </row>
    <row r="28" customFormat="false" ht="15" hidden="false" customHeight="true" outlineLevel="0" collapsed="false">
      <c r="A28" s="29" t="n">
        <v>27</v>
      </c>
      <c r="B28" s="29" t="str">
        <f aca="false">+INDEX(Idiomas!$D$212:$D$259,MATCH(T_Equipos[[#This Row],[Num]],Idiomas!$C$212:$C$259,0))</f>
        <v>Irán</v>
      </c>
      <c r="C28" s="29" t="s">
        <v>129</v>
      </c>
      <c r="D28" s="29" t="n">
        <v>3</v>
      </c>
      <c r="K28" s="29" t="str">
        <f aca="false">Idiomas!D238</f>
        <v>Japón</v>
      </c>
      <c r="L28" s="29" t="s">
        <v>1432</v>
      </c>
      <c r="M28" s="29" t="e">
        <f aca="false">#VALUE!</f>
        <v>#VALUE!</v>
      </c>
      <c r="O28" s="799" t="n">
        <v>27</v>
      </c>
      <c r="P28" s="801"/>
      <c r="Q28" s="800" t="str">
        <f aca="false">Idiomas!G261</f>
        <v>Octavos de final</v>
      </c>
      <c r="R28" s="797" t="n">
        <v>21</v>
      </c>
    </row>
    <row r="29" customFormat="false" ht="15" hidden="false" customHeight="true" outlineLevel="0" collapsed="false">
      <c r="A29" s="29" t="n">
        <v>28</v>
      </c>
      <c r="B29" s="29" t="str">
        <f aca="false">+INDEX(Idiomas!$D$212:$D$259,MATCH(T_Equipos[[#This Row],[Num]],Idiomas!$C$212:$C$259,0))</f>
        <v>Nueva Zelanda</v>
      </c>
      <c r="C29" s="29" t="s">
        <v>129</v>
      </c>
      <c r="D29" s="29" t="n">
        <v>4</v>
      </c>
      <c r="K29" s="29" t="str">
        <f aca="false">Idiomas!D239</f>
        <v>Jordania</v>
      </c>
      <c r="L29" s="29" t="s">
        <v>1433</v>
      </c>
      <c r="M29" s="29" t="e">
        <f aca="false">#VALUE!</f>
        <v>#VALUE!</v>
      </c>
      <c r="O29" s="799" t="n">
        <v>28</v>
      </c>
      <c r="P29" s="801"/>
      <c r="Q29" s="800" t="str">
        <f aca="false">Idiomas!G262</f>
        <v>Cuartos de final</v>
      </c>
      <c r="R29" s="797" t="n">
        <v>22</v>
      </c>
    </row>
    <row r="30" customFormat="false" ht="15" hidden="false" customHeight="true" outlineLevel="0" collapsed="false">
      <c r="A30" s="29" t="n">
        <v>29</v>
      </c>
      <c r="B30" s="29" t="str">
        <f aca="false">+INDEX(Idiomas!$D$212:$D$259,MATCH(T_Equipos[[#This Row],[Num]],Idiomas!$C$212:$C$259,0))</f>
        <v>España</v>
      </c>
      <c r="C30" s="29" t="s">
        <v>133</v>
      </c>
      <c r="D30" s="29" t="n">
        <v>1</v>
      </c>
      <c r="K30" s="29" t="str">
        <f aca="false">Idiomas!D240</f>
        <v>Marruecos</v>
      </c>
      <c r="L30" s="29" t="s">
        <v>1434</v>
      </c>
      <c r="M30" s="29" t="e">
        <f aca="false">#VALUE!</f>
        <v>#VALUE!</v>
      </c>
      <c r="O30" s="799" t="n">
        <v>29</v>
      </c>
      <c r="Q30" s="800" t="str">
        <f aca="false">Idiomas!G263</f>
        <v>Semifinales</v>
      </c>
      <c r="R30" s="797" t="n">
        <v>23</v>
      </c>
    </row>
    <row r="31" customFormat="false" ht="15" hidden="false" customHeight="true" outlineLevel="0" collapsed="false">
      <c r="A31" s="29" t="n">
        <v>30</v>
      </c>
      <c r="B31" s="29" t="str">
        <f aca="false">+INDEX(Idiomas!$D$212:$D$259,MATCH(T_Equipos[[#This Row],[Num]],Idiomas!$C$212:$C$259,0))</f>
        <v>Cabo Verde</v>
      </c>
      <c r="C31" s="29" t="s">
        <v>133</v>
      </c>
      <c r="D31" s="29" t="n">
        <v>2</v>
      </c>
      <c r="K31" s="29" t="str">
        <f aca="false">Idiomas!D241</f>
        <v>México</v>
      </c>
      <c r="L31" s="29" t="s">
        <v>1435</v>
      </c>
      <c r="M31" s="29" t="e">
        <f aca="false">#VALUE!</f>
        <v>#VALUE!</v>
      </c>
      <c r="O31" s="799" t="n">
        <v>30</v>
      </c>
      <c r="Q31" s="800" t="str">
        <f aca="false">Idiomas!G264</f>
        <v>3-4 &amp; Final</v>
      </c>
      <c r="R31" s="797" t="n">
        <v>24</v>
      </c>
    </row>
    <row r="32" customFormat="false" ht="15" hidden="false" customHeight="true" outlineLevel="0" collapsed="false">
      <c r="A32" s="29" t="n">
        <v>31</v>
      </c>
      <c r="B32" s="29" t="str">
        <f aca="false">+INDEX(Idiomas!$D$212:$D$259,MATCH(T_Equipos[[#This Row],[Num]],Idiomas!$C$212:$C$259,0))</f>
        <v>Arabia Saudita</v>
      </c>
      <c r="C32" s="29" t="s">
        <v>133</v>
      </c>
      <c r="D32" s="29" t="n">
        <v>3</v>
      </c>
      <c r="K32" s="29" t="str">
        <f aca="false">Idiomas!D242</f>
        <v>Noruega</v>
      </c>
      <c r="L32" s="29" t="s">
        <v>1436</v>
      </c>
      <c r="M32" s="29" t="e">
        <f aca="false">#VALUE!</f>
        <v>#VALUE!</v>
      </c>
      <c r="O32" s="799" t="n">
        <v>31</v>
      </c>
      <c r="Q32" s="799" t="str">
        <f aca="false">+PROPER(Idiomas!H137)</f>
        <v>Qualified For Round Of 32</v>
      </c>
      <c r="R32" s="799" t="n">
        <v>19</v>
      </c>
    </row>
    <row r="33" customFormat="false" ht="15" hidden="false" customHeight="true" outlineLevel="0" collapsed="false">
      <c r="A33" s="29" t="n">
        <v>32</v>
      </c>
      <c r="B33" s="29" t="str">
        <f aca="false">+INDEX(Idiomas!$D$212:$D$259,MATCH(T_Equipos[[#This Row],[Num]],Idiomas!$C$212:$C$259,0))</f>
        <v>Uruguay</v>
      </c>
      <c r="C33" s="29" t="s">
        <v>133</v>
      </c>
      <c r="D33" s="29" t="n">
        <v>4</v>
      </c>
      <c r="K33" s="29" t="str">
        <f aca="false">Idiomas!D243</f>
        <v>Nueva Zelanda</v>
      </c>
      <c r="L33" s="29" t="s">
        <v>1437</v>
      </c>
      <c r="M33" s="29" t="e">
        <f aca="false">#VALUE!</f>
        <v>#VALUE!</v>
      </c>
      <c r="O33" s="799" t="n">
        <v>32</v>
      </c>
      <c r="Q33" s="800" t="str">
        <f aca="false">Idiomas!H260</f>
        <v>Round of 32</v>
      </c>
      <c r="R33" s="797" t="n">
        <v>20</v>
      </c>
    </row>
    <row r="34" customFormat="false" ht="15" hidden="false" customHeight="true" outlineLevel="0" collapsed="false">
      <c r="A34" s="29" t="n">
        <v>33</v>
      </c>
      <c r="B34" s="29" t="str">
        <f aca="false">+INDEX(Idiomas!$D$212:$D$259,MATCH(T_Equipos[[#This Row],[Num]],Idiomas!$C$212:$C$259,0))</f>
        <v>Francia</v>
      </c>
      <c r="C34" s="29" t="s">
        <v>134</v>
      </c>
      <c r="D34" s="29" t="n">
        <v>1</v>
      </c>
      <c r="K34" s="29" t="str">
        <f aca="false">Idiomas!D244</f>
        <v>Países Bajos</v>
      </c>
      <c r="L34" s="29" t="s">
        <v>1438</v>
      </c>
      <c r="M34" s="29" t="e">
        <f aca="false">#VALUE!</f>
        <v>#VALUE!</v>
      </c>
      <c r="O34" s="799" t="n">
        <v>33</v>
      </c>
      <c r="Q34" s="800" t="str">
        <f aca="false">Idiomas!H261</f>
        <v>Round Of 16</v>
      </c>
      <c r="R34" s="797" t="n">
        <v>21</v>
      </c>
    </row>
    <row r="35" customFormat="false" ht="15" hidden="false" customHeight="true" outlineLevel="0" collapsed="false">
      <c r="A35" s="29" t="n">
        <v>34</v>
      </c>
      <c r="B35" s="29" t="str">
        <f aca="false">+INDEX(Idiomas!$D$212:$D$259,MATCH(T_Equipos[[#This Row],[Num]],Idiomas!$C$212:$C$259,0))</f>
        <v>Senegal</v>
      </c>
      <c r="C35" s="29" t="s">
        <v>134</v>
      </c>
      <c r="D35" s="29" t="n">
        <v>2</v>
      </c>
      <c r="K35" s="29" t="str">
        <f aca="false">Idiomas!D245</f>
        <v>Panamá</v>
      </c>
      <c r="L35" s="29" t="s">
        <v>1439</v>
      </c>
      <c r="M35" s="29" t="e">
        <f aca="false">#VALUE!</f>
        <v>#VALUE!</v>
      </c>
      <c r="O35" s="799" t="n">
        <v>34</v>
      </c>
      <c r="Q35" s="800" t="str">
        <f aca="false">Idiomas!H262</f>
        <v>Quarterfinals</v>
      </c>
      <c r="R35" s="797" t="n">
        <v>22</v>
      </c>
    </row>
    <row r="36" customFormat="false" ht="15" hidden="false" customHeight="true" outlineLevel="0" collapsed="false">
      <c r="A36" s="29" t="n">
        <v>35</v>
      </c>
      <c r="B36" s="29" t="str">
        <f aca="false">+INDEX(Idiomas!$D$212:$D$259,MATCH(T_Equipos[[#This Row],[Num]],Idiomas!$C$212:$C$259,0))</f>
        <v>Irak</v>
      </c>
      <c r="C36" s="29" t="s">
        <v>134</v>
      </c>
      <c r="D36" s="29" t="n">
        <v>3</v>
      </c>
      <c r="K36" s="29" t="str">
        <f aca="false">Idiomas!D246</f>
        <v>Paraguay</v>
      </c>
      <c r="L36" s="29" t="s">
        <v>1440</v>
      </c>
      <c r="M36" s="29" t="e">
        <f aca="false">#VALUE!</f>
        <v>#VALUE!</v>
      </c>
      <c r="O36" s="799" t="n">
        <v>35</v>
      </c>
      <c r="Q36" s="800" t="str">
        <f aca="false">Idiomas!H263</f>
        <v>Semifinals</v>
      </c>
      <c r="R36" s="797" t="n">
        <v>23</v>
      </c>
    </row>
    <row r="37" customFormat="false" ht="15" hidden="false" customHeight="true" outlineLevel="0" collapsed="false">
      <c r="A37" s="29" t="n">
        <v>36</v>
      </c>
      <c r="B37" s="29" t="str">
        <f aca="false">+INDEX(Idiomas!$D$212:$D$259,MATCH(T_Equipos[[#This Row],[Num]],Idiomas!$C$212:$C$259,0))</f>
        <v>Noruega</v>
      </c>
      <c r="C37" s="29" t="s">
        <v>134</v>
      </c>
      <c r="D37" s="29" t="n">
        <v>4</v>
      </c>
      <c r="K37" s="29" t="str">
        <f aca="false">Idiomas!D247</f>
        <v>Portugal</v>
      </c>
      <c r="L37" s="29" t="s">
        <v>1441</v>
      </c>
      <c r="M37" s="29" t="e">
        <f aca="false">#VALUE!</f>
        <v>#VALUE!</v>
      </c>
      <c r="O37" s="799" t="n">
        <v>36</v>
      </c>
      <c r="Q37" s="800" t="str">
        <f aca="false">Idiomas!H264</f>
        <v>3-4 &amp; Final</v>
      </c>
      <c r="R37" s="797" t="n">
        <v>24</v>
      </c>
      <c r="T37" s="800"/>
    </row>
    <row r="38" customFormat="false" ht="15" hidden="false" customHeight="true" outlineLevel="0" collapsed="false">
      <c r="A38" s="29" t="n">
        <v>37</v>
      </c>
      <c r="B38" s="29" t="str">
        <f aca="false">+INDEX(Idiomas!$D$212:$D$259,MATCH(T_Equipos[[#This Row],[Num]],Idiomas!$C$212:$C$259,0))</f>
        <v>Argentina</v>
      </c>
      <c r="C38" s="29" t="s">
        <v>135</v>
      </c>
      <c r="D38" s="29" t="n">
        <v>1</v>
      </c>
      <c r="K38" s="29" t="str">
        <f aca="false">Idiomas!D248</f>
        <v>Senegal</v>
      </c>
      <c r="L38" s="29" t="s">
        <v>1442</v>
      </c>
      <c r="M38" s="29" t="e">
        <f aca="false">#VALUE!</f>
        <v>#VALUE!</v>
      </c>
      <c r="O38" s="799" t="n">
        <v>37</v>
      </c>
      <c r="T38" s="800"/>
    </row>
    <row r="39" customFormat="false" ht="15" hidden="false" customHeight="true" outlineLevel="0" collapsed="false">
      <c r="A39" s="29" t="n">
        <v>38</v>
      </c>
      <c r="B39" s="29" t="str">
        <f aca="false">+INDEX(Idiomas!$D$212:$D$259,MATCH(T_Equipos[[#This Row],[Num]],Idiomas!$C$212:$C$259,0))</f>
        <v>Argelia</v>
      </c>
      <c r="C39" s="29" t="s">
        <v>135</v>
      </c>
      <c r="D39" s="29" t="n">
        <v>2</v>
      </c>
      <c r="K39" s="29" t="str">
        <f aca="false">Idiomas!D249</f>
        <v>Sudáfrica</v>
      </c>
      <c r="L39" s="29" t="s">
        <v>1443</v>
      </c>
      <c r="M39" s="29" t="e">
        <f aca="false">#VALUE!</f>
        <v>#VALUE!</v>
      </c>
      <c r="O39" s="799" t="n">
        <v>38</v>
      </c>
      <c r="Q39" s="799" t="s">
        <v>1444</v>
      </c>
      <c r="R39" s="799" t="s">
        <v>1445</v>
      </c>
      <c r="S39" s="799"/>
      <c r="T39" s="800"/>
    </row>
    <row r="40" customFormat="false" ht="15" hidden="false" customHeight="true" outlineLevel="0" collapsed="false">
      <c r="A40" s="29" t="n">
        <v>39</v>
      </c>
      <c r="B40" s="29" t="str">
        <f aca="false">+INDEX(Idiomas!$D$212:$D$259,MATCH(T_Equipos[[#This Row],[Num]],Idiomas!$C$212:$C$259,0))</f>
        <v>Austria</v>
      </c>
      <c r="C40" s="29" t="s">
        <v>135</v>
      </c>
      <c r="D40" s="29" t="n">
        <v>3</v>
      </c>
      <c r="K40" s="29" t="str">
        <f aca="false">Idiomas!D250</f>
        <v>Suiza</v>
      </c>
      <c r="L40" s="29" t="s">
        <v>1446</v>
      </c>
      <c r="M40" s="29" t="e">
        <f aca="false">#VALUE!</f>
        <v>#VALUE!</v>
      </c>
      <c r="O40" s="799" t="n">
        <v>39</v>
      </c>
      <c r="Q40" s="800" t="n">
        <f aca="false" t="array" ref="Q40:Q40">IFERROR(INDEX($Q$2:$Q$25,SMALL(IF(($Q$2:$Q$25)=0,"",ROW($Q$2:$Q$25)),ROW(Q1))-MIN(ROW($Q$2:$Q$25))+1),"")</f>
        <v>46184</v>
      </c>
      <c r="R40" s="800" t="n">
        <f aca="false" t="array" ref="R40:R63">Equipos!$Q$40:INDEX(Equipos!$Q$40:$Q$63,SUMPRODUCT((NOT(ISERROR(Equipos!$Q$40:$Q$63)))*(Equipos!$Q$40:$Q$63&lt;&gt;"")))</f>
        <v>46184</v>
      </c>
      <c r="S40" s="799"/>
      <c r="T40" s="800"/>
    </row>
    <row r="41" customFormat="false" ht="15" hidden="false" customHeight="true" outlineLevel="0" collapsed="false">
      <c r="A41" s="29" t="n">
        <v>40</v>
      </c>
      <c r="B41" s="29" t="str">
        <f aca="false">+INDEX(Idiomas!$D$212:$D$259,MATCH(T_Equipos[[#This Row],[Num]],Idiomas!$C$212:$C$259,0))</f>
        <v>Jordania</v>
      </c>
      <c r="C41" s="29" t="s">
        <v>135</v>
      </c>
      <c r="D41" s="29" t="n">
        <v>4</v>
      </c>
      <c r="K41" s="29" t="str">
        <f aca="false">Idiomas!D251</f>
        <v>Túnez</v>
      </c>
      <c r="L41" s="29" t="s">
        <v>1447</v>
      </c>
      <c r="M41" s="29" t="e">
        <f aca="false">#VALUE!</f>
        <v>#VALUE!</v>
      </c>
      <c r="O41" s="799" t="n">
        <v>40</v>
      </c>
      <c r="Q41" s="800" t="n">
        <f aca="false" t="array" ref="Q41:Q41">IFERROR(INDEX($Q$2:$Q$25,SMALL(IF(($Q$2:$Q$25)=0,"",ROW($Q$2:$Q$25)),ROW(Q2))-MIN(ROW($Q$2:$Q$25))+1),"")</f>
        <v>46185</v>
      </c>
      <c r="R41" s="800" t="n">
        <v>46185</v>
      </c>
      <c r="T41" s="800"/>
    </row>
    <row r="42" customFormat="false" ht="15" hidden="false" customHeight="true" outlineLevel="0" collapsed="false">
      <c r="A42" s="29" t="n">
        <v>41</v>
      </c>
      <c r="B42" s="29" t="str">
        <f aca="false">+INDEX(Idiomas!$D$212:$D$259,MATCH(T_Equipos[[#This Row],[Num]],Idiomas!$C$212:$C$259,0))</f>
        <v>Portugal</v>
      </c>
      <c r="C42" s="29" t="s">
        <v>136</v>
      </c>
      <c r="D42" s="29" t="n">
        <v>1</v>
      </c>
      <c r="K42" s="29" t="str">
        <f aca="false">Idiomas!D252</f>
        <v>Uruguay</v>
      </c>
      <c r="L42" s="29" t="s">
        <v>1448</v>
      </c>
      <c r="M42" s="29" t="e">
        <f aca="false">#VALUE!</f>
        <v>#VALUE!</v>
      </c>
      <c r="O42" s="799"/>
      <c r="Q42" s="800" t="n">
        <f aca="false" t="array" ref="Q42:Q42">IFERROR(INDEX($Q$2:$Q$25,SMALL(IF(($Q$2:$Q$25)=0,"",ROW($Q$2:$Q$25)),ROW(Q3))-MIN(ROW($Q$2:$Q$25))+1),"")</f>
        <v>46186</v>
      </c>
      <c r="R42" s="800" t="n">
        <v>46186</v>
      </c>
      <c r="T42" s="800"/>
    </row>
    <row r="43" customFormat="false" ht="15" hidden="false" customHeight="true" outlineLevel="0" collapsed="false">
      <c r="A43" s="29" t="n">
        <v>42</v>
      </c>
      <c r="B43" s="29" t="str">
        <f aca="false">+INDEX(Idiomas!$D$212:$D$259,MATCH(T_Equipos[[#This Row],[Num]],Idiomas!$C$212:$C$259,0))</f>
        <v>RD Congo</v>
      </c>
      <c r="C43" s="29" t="s">
        <v>136</v>
      </c>
      <c r="D43" s="29" t="n">
        <v>2</v>
      </c>
      <c r="K43" s="29" t="str">
        <f aca="false">Idiomas!D253</f>
        <v>Uzbekistán</v>
      </c>
      <c r="L43" s="29" t="s">
        <v>1449</v>
      </c>
      <c r="M43" s="29" t="e">
        <f aca="false">#VALUE!</f>
        <v>#VALUE!</v>
      </c>
      <c r="O43" s="799"/>
      <c r="Q43" s="800" t="n">
        <f aca="false" t="array" ref="Q43:Q43">IFERROR(INDEX($Q$2:$Q$25,SMALL(IF(($Q$2:$Q$25)=0,"",ROW($Q$2:$Q$25)),ROW(Q4))-MIN(ROW($Q$2:$Q$25))+1),"")</f>
        <v>46187</v>
      </c>
      <c r="R43" s="800" t="n">
        <v>46187</v>
      </c>
      <c r="T43" s="800"/>
    </row>
    <row r="44" customFormat="false" ht="15" hidden="false" customHeight="true" outlineLevel="0" collapsed="false">
      <c r="A44" s="29" t="n">
        <v>43</v>
      </c>
      <c r="B44" s="29" t="str">
        <f aca="false">+INDEX(Idiomas!$D$212:$D$259,MATCH(T_Equipos[[#This Row],[Num]],Idiomas!$C$212:$C$259,0))</f>
        <v>Uzbekistán</v>
      </c>
      <c r="C44" s="29" t="s">
        <v>136</v>
      </c>
      <c r="D44" s="29" t="n">
        <v>3</v>
      </c>
      <c r="K44" s="29" t="str">
        <f aca="false">Idiomas!D254</f>
        <v>RD Congo</v>
      </c>
      <c r="L44" s="802" t="s">
        <v>1450</v>
      </c>
      <c r="M44" s="29" t="e">
        <f aca="false">#VALUE!</f>
        <v>#VALUE!</v>
      </c>
      <c r="O44" s="799"/>
      <c r="Q44" s="800" t="n">
        <f aca="false" t="array" ref="Q44:Q44">IFERROR(INDEX($Q$2:$Q$25,SMALL(IF(($Q$2:$Q$25)=0,"",ROW($Q$2:$Q$25)),ROW(Q5))-MIN(ROW($Q$2:$Q$25))+1),"")</f>
        <v>46188</v>
      </c>
      <c r="R44" s="800" t="n">
        <v>46188</v>
      </c>
      <c r="T44" s="800"/>
    </row>
    <row r="45" customFormat="false" ht="15" hidden="false" customHeight="true" outlineLevel="0" collapsed="false">
      <c r="A45" s="29" t="n">
        <v>44</v>
      </c>
      <c r="B45" s="29" t="str">
        <f aca="false">+INDEX(Idiomas!$D$212:$D$259,MATCH(T_Equipos[[#This Row],[Num]],Idiomas!$C$212:$C$259,0))</f>
        <v>Colombia</v>
      </c>
      <c r="C45" s="29" t="s">
        <v>136</v>
      </c>
      <c r="D45" s="29" t="n">
        <v>4</v>
      </c>
      <c r="K45" s="29" t="str">
        <f aca="false">Idiomas!D255</f>
        <v>Irak</v>
      </c>
      <c r="L45" s="802" t="s">
        <v>1451</v>
      </c>
      <c r="M45" s="29" t="e">
        <f aca="false">#VALUE!</f>
        <v>#VALUE!</v>
      </c>
      <c r="O45" s="799"/>
      <c r="Q45" s="800" t="n">
        <f aca="false" t="array" ref="Q45:Q45">IFERROR(INDEX($Q$2:$Q$25,SMALL(IF(($Q$2:$Q$25)=0,"",ROW($Q$2:$Q$25)),ROW(Q6))-MIN(ROW($Q$2:$Q$25))+1),"")</f>
        <v>46189</v>
      </c>
      <c r="R45" s="800" t="n">
        <v>46189</v>
      </c>
      <c r="T45" s="800"/>
    </row>
    <row r="46" customFormat="false" ht="15" hidden="false" customHeight="true" outlineLevel="0" collapsed="false">
      <c r="A46" s="29" t="n">
        <v>45</v>
      </c>
      <c r="B46" s="29" t="str">
        <f aca="false">+INDEX(Idiomas!$D$212:$D$259,MATCH(T_Equipos[[#This Row],[Num]],Idiomas!$C$212:$C$259,0))</f>
        <v>Inglaterra</v>
      </c>
      <c r="C46" s="29" t="s">
        <v>137</v>
      </c>
      <c r="D46" s="29" t="n">
        <v>1</v>
      </c>
      <c r="K46" s="29" t="str">
        <f aca="false">Idiomas!D256</f>
        <v>Bosnia y Herzegovina</v>
      </c>
      <c r="L46" s="802" t="s">
        <v>1452</v>
      </c>
      <c r="M46" s="29" t="e">
        <f aca="false">#VALUE!</f>
        <v>#VALUE!</v>
      </c>
      <c r="O46" s="799"/>
      <c r="Q46" s="800" t="n">
        <f aca="false" t="array" ref="Q46:Q46">IFERROR(INDEX($Q$2:$Q$25,SMALL(IF(($Q$2:$Q$25)=0,"",ROW($Q$2:$Q$25)),ROW(Q7))-MIN(ROW($Q$2:$Q$25))+1),"")</f>
        <v>46190</v>
      </c>
      <c r="R46" s="800" t="n">
        <v>46190</v>
      </c>
      <c r="T46" s="800"/>
    </row>
    <row r="47" customFormat="false" ht="15" hidden="false" customHeight="true" outlineLevel="0" collapsed="false">
      <c r="A47" s="29" t="n">
        <v>46</v>
      </c>
      <c r="B47" s="29" t="str">
        <f aca="false">+INDEX(Idiomas!$D$212:$D$259,MATCH(T_Equipos[[#This Row],[Num]],Idiomas!$C$212:$C$259,0))</f>
        <v>Croacia</v>
      </c>
      <c r="C47" s="29" t="s">
        <v>137</v>
      </c>
      <c r="D47" s="29" t="n">
        <v>2</v>
      </c>
      <c r="K47" s="29" t="str">
        <f aca="false">Idiomas!D257</f>
        <v>Suecia</v>
      </c>
      <c r="L47" s="802" t="s">
        <v>1453</v>
      </c>
      <c r="M47" s="29" t="e">
        <f aca="false">#VALUE!</f>
        <v>#VALUE!</v>
      </c>
      <c r="O47" s="799"/>
      <c r="Q47" s="800" t="n">
        <f aca="false" t="array" ref="Q47:Q47">IFERROR(INDEX($Q$2:$Q$25,SMALL(IF(($Q$2:$Q$25)=0,"",ROW($Q$2:$Q$25)),ROW(Q8))-MIN(ROW($Q$2:$Q$25))+1),"")</f>
        <v>46191</v>
      </c>
      <c r="R47" s="800" t="n">
        <v>46191</v>
      </c>
      <c r="T47" s="800"/>
    </row>
    <row r="48" customFormat="false" ht="15" hidden="false" customHeight="true" outlineLevel="0" collapsed="false">
      <c r="A48" s="29" t="n">
        <v>47</v>
      </c>
      <c r="B48" s="29" t="str">
        <f aca="false">+INDEX(Idiomas!$D$212:$D$259,MATCH(T_Equipos[[#This Row],[Num]],Idiomas!$C$212:$C$259,0))</f>
        <v>Ghana</v>
      </c>
      <c r="C48" s="29" t="s">
        <v>137</v>
      </c>
      <c r="D48" s="29" t="n">
        <v>3</v>
      </c>
      <c r="K48" s="29" t="str">
        <f aca="false">Idiomas!D258</f>
        <v>Turquía</v>
      </c>
      <c r="L48" s="802" t="s">
        <v>1454</v>
      </c>
      <c r="M48" s="29" t="e">
        <f aca="false">#VALUE!</f>
        <v>#VALUE!</v>
      </c>
      <c r="O48" s="799"/>
      <c r="Q48" s="800" t="n">
        <f aca="false" t="array" ref="Q48:Q48">IFERROR(INDEX($Q$2:$Q$25,SMALL(IF(($Q$2:$Q$25)=0,"",ROW($Q$2:$Q$25)),ROW(Q9))-MIN(ROW($Q$2:$Q$25))+1),"")</f>
        <v>46192</v>
      </c>
      <c r="R48" s="800" t="n">
        <v>46192</v>
      </c>
      <c r="T48" s="800"/>
    </row>
    <row r="49" customFormat="false" ht="15" hidden="false" customHeight="true" outlineLevel="0" collapsed="false">
      <c r="A49" s="29" t="n">
        <v>48</v>
      </c>
      <c r="B49" s="29" t="str">
        <f aca="false">+INDEX(Idiomas!$D$212:$D$259,MATCH(T_Equipos[[#This Row],[Num]],Idiomas!$C$212:$C$259,0))</f>
        <v>Panamá</v>
      </c>
      <c r="C49" s="29" t="s">
        <v>137</v>
      </c>
      <c r="D49" s="29" t="n">
        <v>4</v>
      </c>
      <c r="K49" s="29" t="str">
        <f aca="false">Idiomas!D259</f>
        <v>República Checa</v>
      </c>
      <c r="L49" s="802" t="s">
        <v>1455</v>
      </c>
      <c r="M49" s="29" t="e">
        <f aca="false">#VALUE!</f>
        <v>#VALUE!</v>
      </c>
      <c r="O49" s="799"/>
      <c r="Q49" s="800" t="n">
        <f aca="false" t="array" ref="Q49:Q49">IFERROR(INDEX($Q$2:$Q$25,SMALL(IF(($Q$2:$Q$25)=0,"",ROW($Q$2:$Q$25)),ROW(Q10))-MIN(ROW($Q$2:$Q$25))+1),"")</f>
        <v>46193</v>
      </c>
      <c r="R49" s="800" t="n">
        <v>46193</v>
      </c>
      <c r="T49" s="800"/>
    </row>
    <row r="50" customFormat="false" ht="15" hidden="false" customHeight="true" outlineLevel="0" collapsed="false">
      <c r="L50" s="29" t="s">
        <v>5</v>
      </c>
      <c r="O50" s="799"/>
      <c r="Q50" s="800" t="n">
        <f aca="false" t="array" ref="Q50:Q50">IFERROR(INDEX($Q$2:$Q$25,SMALL(IF(($Q$2:$Q$25)=0,"",ROW($Q$2:$Q$25)),ROW(Q11))-MIN(ROW($Q$2:$Q$25))+1),"")</f>
        <v>46194</v>
      </c>
      <c r="R50" s="800" t="n">
        <v>46194</v>
      </c>
      <c r="T50" s="800"/>
    </row>
    <row r="51" customFormat="false" ht="15" hidden="false" customHeight="true" outlineLevel="0" collapsed="false">
      <c r="O51" s="799"/>
      <c r="Q51" s="800" t="n">
        <f aca="false" t="array" ref="Q51:Q51">IFERROR(INDEX($Q$2:$Q$25,SMALL(IF(($Q$2:$Q$25)=0,"",ROW($Q$2:$Q$25)),ROW(Q12))-MIN(ROW($Q$2:$Q$25))+1),"")</f>
        <v>46195</v>
      </c>
      <c r="R51" s="800" t="n">
        <v>46195</v>
      </c>
      <c r="T51" s="800"/>
    </row>
    <row r="52" customFormat="false" ht="15" hidden="false" customHeight="true" outlineLevel="0" collapsed="false">
      <c r="O52" s="799"/>
      <c r="Q52" s="800" t="n">
        <f aca="false" t="array" ref="Q52:Q52">IFERROR(INDEX($Q$2:$Q$25,SMALL(IF(($Q$2:$Q$25)=0,"",ROW($Q$2:$Q$25)),ROW(Q13))-MIN(ROW($Q$2:$Q$25))+1),"")</f>
        <v>46196</v>
      </c>
      <c r="R52" s="800" t="n">
        <v>46196</v>
      </c>
      <c r="T52" s="800"/>
    </row>
    <row r="53" customFormat="false" ht="15" hidden="false" customHeight="true" outlineLevel="0" collapsed="false">
      <c r="O53" s="799"/>
      <c r="P53" s="801"/>
      <c r="Q53" s="800" t="n">
        <f aca="false" t="array" ref="Q53:Q53">IFERROR(INDEX($Q$2:$Q$25,SMALL(IF(($Q$2:$Q$25)=0,"",ROW($Q$2:$Q$25)),ROW(Q14))-MIN(ROW($Q$2:$Q$25))+1),"")</f>
        <v>46197</v>
      </c>
      <c r="R53" s="800" t="n">
        <v>46197</v>
      </c>
      <c r="T53" s="800"/>
    </row>
    <row r="54" customFormat="false" ht="15" hidden="false" customHeight="true" outlineLevel="0" collapsed="false">
      <c r="O54" s="799"/>
      <c r="Q54" s="800" t="n">
        <f aca="false" t="array" ref="Q54:Q54">IFERROR(INDEX($Q$2:$Q$25,SMALL(IF(($Q$2:$Q$25)=0,"",ROW($Q$2:$Q$25)),ROW(Q15))-MIN(ROW($Q$2:$Q$25))+1),"")</f>
        <v>46198</v>
      </c>
      <c r="R54" s="800" t="n">
        <v>46198</v>
      </c>
      <c r="T54" s="800"/>
    </row>
    <row r="55" customFormat="false" ht="15" hidden="false" customHeight="true" outlineLevel="0" collapsed="false">
      <c r="O55" s="799"/>
      <c r="Q55" s="800" t="n">
        <f aca="false" t="array" ref="Q55:Q55">IFERROR(INDEX($Q$2:$Q$25,SMALL(IF(($Q$2:$Q$25)=0,"",ROW($Q$2:$Q$25)),ROW(Q16))-MIN(ROW($Q$2:$Q$25))+1),"")</f>
        <v>46199</v>
      </c>
      <c r="R55" s="800" t="n">
        <v>46199</v>
      </c>
      <c r="T55" s="800"/>
    </row>
    <row r="56" customFormat="false" ht="15" hidden="false" customHeight="true" outlineLevel="0" collapsed="false">
      <c r="O56" s="799"/>
      <c r="Q56" s="800" t="n">
        <f aca="false" t="array" ref="Q56:Q56">IFERROR(INDEX($Q$2:$Q$25,SMALL(IF(($Q$2:$Q$25)=0,"",ROW($Q$2:$Q$25)),ROW(Q17))-MIN(ROW($Q$2:$Q$25))+1),"")</f>
        <v>46200</v>
      </c>
      <c r="R56" s="800" t="n">
        <v>46200</v>
      </c>
      <c r="T56" s="800"/>
    </row>
    <row r="57" customFormat="false" ht="15" hidden="false" customHeight="true" outlineLevel="0" collapsed="false">
      <c r="O57" s="799"/>
      <c r="Q57" s="800" t="n">
        <f aca="false" t="array" ref="Q57:Q57">IFERROR(INDEX($Q$2:$Q$25,SMALL(IF(($Q$2:$Q$25)=0,"",ROW($Q$2:$Q$25)),ROW(Q18))-MIN(ROW($Q$2:$Q$25))+1),"")</f>
        <v>46201</v>
      </c>
      <c r="R57" s="800" t="n">
        <v>46201</v>
      </c>
      <c r="T57" s="800"/>
    </row>
    <row r="58" customFormat="false" ht="15" hidden="false" customHeight="true" outlineLevel="0" collapsed="false">
      <c r="O58" s="799"/>
      <c r="Q58" s="800" t="str">
        <f aca="false" t="array" ref="Q58:Q58">IFERROR(INDEX($Q$2:$Q$25,SMALL(IF(($Q$2:$Q$25)=0,"",ROW($Q$2:$Q$25)),ROW(Q19))-MIN(ROW($Q$2:$Q$25))+1),"")</f>
        <v>Clasificados Para Dieciseisavos</v>
      </c>
      <c r="R58" s="799" t="str">
        <v>Clasificados Para Dieciseisavos</v>
      </c>
      <c r="T58" s="800"/>
    </row>
    <row r="59" customFormat="false" ht="15" hidden="false" customHeight="true" outlineLevel="0" collapsed="false">
      <c r="O59" s="799"/>
      <c r="Q59" s="800" t="str">
        <f aca="false" t="array" ref="Q59:Q59">IFERROR(INDEX($Q$2:$Q$25,SMALL(IF(($Q$2:$Q$25)=0,"",ROW($Q$2:$Q$25)),ROW(Q20))-MIN(ROW($Q$2:$Q$25))+1),"")</f>
        <v>Dieciseisavos de final</v>
      </c>
      <c r="R59" s="799" t="str">
        <v>Dieciseisavos de final</v>
      </c>
      <c r="T59" s="800"/>
    </row>
    <row r="60" customFormat="false" ht="15" hidden="false" customHeight="true" outlineLevel="0" collapsed="false">
      <c r="O60" s="799"/>
      <c r="Q60" s="800" t="str">
        <f aca="false" t="array" ref="Q60:Q60">IFERROR(INDEX($Q$2:$Q$25,SMALL(IF(($Q$2:$Q$25)=0,"",ROW($Q$2:$Q$25)),ROW(Q21))-MIN(ROW($Q$2:$Q$25))+1),"")</f>
        <v>Octavos de final</v>
      </c>
      <c r="R60" s="799" t="str">
        <v>Octavos de final</v>
      </c>
      <c r="T60" s="800"/>
    </row>
    <row r="61" customFormat="false" ht="15" hidden="false" customHeight="true" outlineLevel="0" collapsed="false">
      <c r="O61" s="799"/>
      <c r="Q61" s="800" t="str">
        <f aca="false" t="array" ref="Q61:Q61">IFERROR(INDEX($Q$2:$Q$25,SMALL(IF(($Q$2:$Q$25)=0,"",ROW($Q$2:$Q$25)),ROW(Q22))-MIN(ROW($Q$2:$Q$25))+1),"")</f>
        <v>Cuartos de final</v>
      </c>
      <c r="R61" s="799" t="str">
        <v>Cuartos de final</v>
      </c>
    </row>
    <row r="62" customFormat="false" ht="15" hidden="false" customHeight="true" outlineLevel="0" collapsed="false">
      <c r="O62" s="799"/>
      <c r="Q62" s="800" t="str">
        <f aca="false" t="array" ref="Q62:Q62">IFERROR(INDEX($Q$2:$Q$25,SMALL(IF(($Q$2:$Q$25)=0,"",ROW($Q$2:$Q$25)),ROW(Q23))-MIN(ROW($Q$2:$Q$25))+1),"")</f>
        <v>Semifinales</v>
      </c>
      <c r="R62" s="799" t="str">
        <v>Semifinales</v>
      </c>
    </row>
    <row r="63" customFormat="false" ht="15" hidden="false" customHeight="true" outlineLevel="0" collapsed="false">
      <c r="O63" s="799"/>
      <c r="Q63" s="800" t="str">
        <f aca="false" t="array" ref="Q63:Q63">IFERROR(INDEX($Q$2:$Q$25,SMALL(IF(($Q$2:$Q$25)=0,"",ROW($Q$2:$Q$25)),ROW(Q24))-MIN(ROW($Q$2:$Q$25))+1),"")</f>
        <v>3-4 &amp; Final</v>
      </c>
      <c r="R63" s="799" t="str">
        <v>3-4 &amp; Final</v>
      </c>
    </row>
    <row r="64" customFormat="false" ht="15" hidden="false" customHeight="true" outlineLevel="0" collapsed="false">
      <c r="O64" s="799"/>
      <c r="Q64" s="801" t="str">
        <f aca="false" t="array" ref="Q64:Q64">IFERROR(INDEX($Q$2:$Q$25,SMALL(IF(($Q$2:$Q$25)=0,"",ROW($Q$2:$Q$25)),ROW(Q25))-MIN(ROW($Q$2:$Q$25))+1),"")</f>
        <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47"/>
  <sheetViews>
    <sheetView showFormulas="false" showGridLines="true" showRowColHeaders="true" showZeros="true" rightToLeft="false" tabSelected="false" showOutlineSymbols="true" defaultGridColor="true" view="normal" topLeftCell="A7" colorId="64" zoomScale="99" zoomScaleNormal="99" zoomScalePageLayoutView="100" workbookViewId="0">
      <selection pane="topLeft" activeCell="P27" activeCellId="0" sqref="P27"/>
    </sheetView>
  </sheetViews>
  <sheetFormatPr defaultColWidth="10.859375" defaultRowHeight="15" customHeight="true" zeroHeight="false" outlineLevelRow="0" outlineLevelCol="0"/>
  <cols>
    <col collapsed="false" customWidth="true" hidden="false" outlineLevel="0" max="1" min="1" style="30" width="16.14"/>
    <col collapsed="false" customWidth="true" hidden="false" outlineLevel="0" max="2" min="2" style="30" width="5"/>
    <col collapsed="false" customWidth="true" hidden="false" outlineLevel="0" max="3" min="3" style="30" width="15.85"/>
    <col collapsed="false" customWidth="true" hidden="false" outlineLevel="0" max="4" min="4" style="30" width="13.15"/>
    <col collapsed="false" customWidth="true" hidden="false" outlineLevel="0" max="5" min="5" style="30" width="12.29"/>
    <col collapsed="false" customWidth="false" hidden="false" outlineLevel="0" max="6" min="6" style="30" width="10.85"/>
    <col collapsed="false" customWidth="true" hidden="false" outlineLevel="0" max="7" min="7" style="30" width="12.29"/>
    <col collapsed="false" customWidth="false" hidden="false" outlineLevel="0" max="10" min="8" style="30" width="10.85"/>
    <col collapsed="false" customWidth="true" hidden="false" outlineLevel="0" max="11" min="11" style="30" width="46.57"/>
    <col collapsed="false" customWidth="true" hidden="false" outlineLevel="0" max="12" min="12" style="30" width="14.42"/>
    <col collapsed="false" customWidth="true" hidden="false" outlineLevel="0" max="13" min="13" style="30" width="4.42"/>
    <col collapsed="false" customWidth="true" hidden="false" outlineLevel="0" max="14" min="14" style="30" width="8.71"/>
    <col collapsed="false" customWidth="false" hidden="false" outlineLevel="0" max="15" min="15" style="30" width="10.85"/>
    <col collapsed="false" customWidth="true" hidden="false" outlineLevel="0" max="16" min="16" style="30" width="27.86"/>
    <col collapsed="false" customWidth="true" hidden="false" outlineLevel="0" max="17" min="17" style="30" width="20"/>
    <col collapsed="false" customWidth="true" hidden="false" outlineLevel="0" max="18" min="18" style="30" width="13"/>
    <col collapsed="false" customWidth="true" hidden="false" outlineLevel="0" max="19" min="19" style="30" width="12.71"/>
    <col collapsed="false" customWidth="true" hidden="false" outlineLevel="0" max="20" min="20" style="30" width="11.85"/>
    <col collapsed="false" customWidth="true" hidden="false" outlineLevel="0" max="21" min="21" style="30" width="25.14"/>
    <col collapsed="false" customWidth="true" hidden="false" outlineLevel="0" max="22" min="22" style="30" width="12.15"/>
    <col collapsed="false" customWidth="true" hidden="false" outlineLevel="0" max="23" min="23" style="30" width="3.57"/>
    <col collapsed="false" customWidth="true" hidden="false" outlineLevel="0" max="24" min="24" style="30" width="11.85"/>
    <col collapsed="false" customWidth="false" hidden="false" outlineLevel="0" max="26" min="25" style="30" width="10.85"/>
    <col collapsed="false" customWidth="true" hidden="false" outlineLevel="0" max="27" min="27" style="30" width="5.29"/>
    <col collapsed="false" customWidth="true" hidden="false" outlineLevel="0" max="28" min="28" style="30" width="20"/>
    <col collapsed="false" customWidth="true" hidden="false" outlineLevel="0" max="29" min="29" style="30" width="13"/>
    <col collapsed="false" customWidth="true" hidden="false" outlineLevel="0" max="30" min="30" style="30" width="12.71"/>
    <col collapsed="false" customWidth="true" hidden="false" outlineLevel="0" max="31" min="31" style="30" width="11.85"/>
    <col collapsed="false" customWidth="true" hidden="false" outlineLevel="0" max="32" min="32" style="30" width="25.14"/>
    <col collapsed="false" customWidth="true" hidden="false" outlineLevel="0" max="33" min="33" style="30" width="12.15"/>
    <col collapsed="false" customWidth="true" hidden="false" outlineLevel="0" max="34" min="34" style="30" width="3.57"/>
    <col collapsed="false" customWidth="true" hidden="false" outlineLevel="0" max="35" min="35" style="30" width="6.57"/>
    <col collapsed="false" customWidth="false" hidden="false" outlineLevel="0" max="16384" min="36" style="30" width="10.85"/>
  </cols>
  <sheetData>
    <row r="1" customFormat="false" ht="15" hidden="false" customHeight="false" outlineLevel="0" collapsed="false">
      <c r="A1" s="490"/>
      <c r="K1" s="803" t="s">
        <v>1456</v>
      </c>
      <c r="L1" s="803" t="s">
        <v>1457</v>
      </c>
      <c r="M1" s="803" t="s">
        <v>1458</v>
      </c>
      <c r="N1" s="803" t="s">
        <v>1459</v>
      </c>
      <c r="P1" s="30" t="s">
        <v>1460</v>
      </c>
    </row>
    <row r="2" customFormat="false" ht="15" hidden="false" customHeight="false" outlineLevel="0" collapsed="false">
      <c r="K2" s="803" t="s">
        <v>1461</v>
      </c>
      <c r="L2" s="803" t="str">
        <f aca="false">Idiomas!D266</f>
        <v>Estados Unidos</v>
      </c>
      <c r="M2" s="803" t="n">
        <f aca="false">+INDEX($R$3:$R$86,MATCH($L$2,$Q$3:$Q$86,0))</f>
        <v>-4</v>
      </c>
      <c r="N2" s="804" t="n">
        <f aca="false">+INDEX($S$3:$S$86,MATCH($L$2,$Q$3:$Q$86,0))</f>
        <v>0.166666666666667</v>
      </c>
      <c r="P2" s="805" t="s">
        <v>1401</v>
      </c>
      <c r="Q2" s="805" t="s">
        <v>1457</v>
      </c>
      <c r="R2" s="805" t="s">
        <v>1462</v>
      </c>
      <c r="S2" s="805" t="s">
        <v>1463</v>
      </c>
      <c r="T2" s="805" t="s">
        <v>1464</v>
      </c>
      <c r="U2" s="805" t="s">
        <v>1465</v>
      </c>
      <c r="V2" s="805" t="s">
        <v>1466</v>
      </c>
      <c r="W2" s="805" t="s">
        <v>1467</v>
      </c>
      <c r="X2" s="805" t="s">
        <v>1464</v>
      </c>
      <c r="AA2" s="805" t="s">
        <v>1401</v>
      </c>
      <c r="AB2" s="805" t="s">
        <v>1457</v>
      </c>
      <c r="AC2" s="805" t="s">
        <v>1462</v>
      </c>
      <c r="AD2" s="805" t="s">
        <v>1463</v>
      </c>
      <c r="AE2" s="805" t="s">
        <v>1464</v>
      </c>
      <c r="AF2" s="805" t="s">
        <v>1465</v>
      </c>
      <c r="AG2" s="805" t="s">
        <v>1466</v>
      </c>
      <c r="AH2" s="805" t="s">
        <v>1467</v>
      </c>
      <c r="AI2" s="805" t="s">
        <v>1468</v>
      </c>
    </row>
    <row r="3" customFormat="false" ht="15" hidden="false" customHeight="false" outlineLevel="0" collapsed="false">
      <c r="A3" s="29" t="s">
        <v>1469</v>
      </c>
      <c r="C3" s="30" t="n">
        <f aca="false">+IFERROR(INDEX($P$3:$P$86,MATCH(Home!$C$8,Horarios!$Q$3:$Q$86,0)),INDEX($P$3:$P$86,MATCH(1,$T$3:$T$86,0)))</f>
        <v>21</v>
      </c>
      <c r="K3" s="30" t="s">
        <v>1470</v>
      </c>
      <c r="P3" s="30" t="n">
        <v>1</v>
      </c>
      <c r="Q3" s="30" t="str">
        <f aca="false">+INDEX($AB$3:$AB$50,MATCH(P3,$AI$3:$AI$50,0))</f>
        <v>Alemania</v>
      </c>
      <c r="R3" s="30" t="n">
        <f aca="false">+INDEX($AC$3:$AH$86,MATCH($Q3,$AB$3:$AB$86,0),MATCH(R$2,$AC$2:$AH$2,0))</f>
        <v>2</v>
      </c>
      <c r="S3" s="806" t="n">
        <f aca="false">+INDEX($AC$3:$AH$86,MATCH($Q3,$AB$3:$AB$86,0),MATCH(S$2,$AC$2:$AH$2,0))</f>
        <v>0.0833333333333333</v>
      </c>
      <c r="T3" s="30" t="n">
        <f aca="false">+INDEX($AC$3:$AH$86,MATCH($Q3,$AB$3:$AB$86,0),MATCH(T$2,$AC$2:$AH$2,0))</f>
        <v>0</v>
      </c>
      <c r="U3" s="30" t="n">
        <f aca="false">+INDEX($AC$3:$AH$86,MATCH($Q3,$AB$3:$AB$86,0),MATCH(U$2,$AC$2:$AH$2,0))</f>
        <v>6</v>
      </c>
      <c r="V3" s="806" t="n">
        <f aca="false">+INDEX($AC$3:$AH$86,MATCH($Q3,$AB$3:$AB$86,0),MATCH(V$2,$AC$2:$AH$2,0))</f>
        <v>0.25</v>
      </c>
      <c r="W3" s="30" t="n">
        <f aca="false">+INDEX($AC$3:$AH$86,MATCH($Q3,$AB$3:$AB$86,0),MATCH(W$2,$AC$2:$AH$2,0))</f>
        <v>1</v>
      </c>
      <c r="X3" s="30" t="n">
        <f aca="false">IFERROR(IF(Q3=$L$2,1,0),0)</f>
        <v>0</v>
      </c>
      <c r="AA3" s="30" t="n">
        <v>1</v>
      </c>
      <c r="AB3" s="30" t="str">
        <f aca="false">Idiomas!D212</f>
        <v>Alemania</v>
      </c>
      <c r="AC3" s="30" t="n">
        <v>2</v>
      </c>
      <c r="AD3" s="806" t="n">
        <f aca="false">ABS(AC3/24)</f>
        <v>0.0833333333333333</v>
      </c>
      <c r="AE3" s="30" t="n">
        <v>0</v>
      </c>
      <c r="AF3" s="30" t="n">
        <f aca="false">AC3-$M$2</f>
        <v>6</v>
      </c>
      <c r="AG3" s="806" t="n">
        <f aca="false">ABS(AF3/24)</f>
        <v>0.25</v>
      </c>
      <c r="AH3" s="30" t="n">
        <f aca="false">IF(AC3&gt;$M$2,1,IF(AC3=$M$2,0,-1))</f>
        <v>1</v>
      </c>
      <c r="AI3" s="30" t="n">
        <f aca="false">+COUNTIF($AB$3:$AB$50,"&lt;="&amp;AB3)</f>
        <v>1</v>
      </c>
    </row>
    <row r="4" customFormat="false" ht="15" hidden="false" customHeight="false" outlineLevel="0" collapsed="false">
      <c r="A4" s="490" t="n">
        <v>46184.625</v>
      </c>
      <c r="C4" s="490" t="n">
        <f aca="false">A4+INDEX($V$3:$V$86,MATCH($C$3,$P$3:$P$86,0))*INDEX($W$3:$W$86,MATCH($C$3,$P$3:$P$86,0))</f>
        <v>46184.875</v>
      </c>
      <c r="D4" s="490"/>
      <c r="E4" s="490"/>
      <c r="P4" s="30" t="n">
        <v>2</v>
      </c>
      <c r="Q4" s="30" t="str">
        <f aca="false">+INDEX($AB$3:$AB$50,MATCH(P4,$AI$3:$AI$50,0))</f>
        <v>Arabia Saudita</v>
      </c>
      <c r="R4" s="30" t="n">
        <f aca="false">+INDEX($AC$3:$AH$86,MATCH($Q4,$AB$3:$AB$86,0),MATCH(R$2,$AC$2:$AH$2,0))</f>
        <v>3</v>
      </c>
      <c r="S4" s="806" t="n">
        <f aca="false">+INDEX($AC$3:$AH$86,MATCH($Q4,$AB$3:$AB$86,0),MATCH(S$2,$AC$2:$AH$2,0))</f>
        <v>0.125</v>
      </c>
      <c r="T4" s="30" t="n">
        <f aca="false">+INDEX($AC$3:$AH$86,MATCH($Q4,$AB$3:$AB$86,0),MATCH(T$2,$AC$2:$AH$2,0))</f>
        <v>0</v>
      </c>
      <c r="U4" s="30" t="n">
        <f aca="false">+INDEX($AC$3:$AH$86,MATCH($Q4,$AB$3:$AB$86,0),MATCH(U$2,$AC$2:$AH$2,0))</f>
        <v>7</v>
      </c>
      <c r="V4" s="806" t="n">
        <f aca="false">+INDEX($AC$3:$AH$86,MATCH($Q4,$AB$3:$AB$86,0),MATCH(V$2,$AC$2:$AH$2,0))</f>
        <v>0.291666666666667</v>
      </c>
      <c r="W4" s="30" t="n">
        <f aca="false">+INDEX($AC$3:$AH$86,MATCH($Q4,$AB$3:$AB$86,0),MATCH(W$2,$AC$2:$AH$2,0))</f>
        <v>1</v>
      </c>
      <c r="X4" s="30" t="n">
        <f aca="false">IFERROR(IF(Q4=$L$2,1,0),0)</f>
        <v>0</v>
      </c>
      <c r="AA4" s="30" t="n">
        <v>2</v>
      </c>
      <c r="AB4" s="30" t="str">
        <f aca="false">Idiomas!D213</f>
        <v>Arabia Saudita</v>
      </c>
      <c r="AC4" s="30" t="n">
        <v>3</v>
      </c>
      <c r="AD4" s="806" t="n">
        <f aca="false">ABS(AC4/24)</f>
        <v>0.125</v>
      </c>
      <c r="AE4" s="30" t="n">
        <v>0</v>
      </c>
      <c r="AF4" s="30" t="n">
        <f aca="false">AC4-$M$2</f>
        <v>7</v>
      </c>
      <c r="AG4" s="806" t="n">
        <f aca="false">ABS(AF4/24)</f>
        <v>0.291666666666667</v>
      </c>
      <c r="AH4" s="30" t="n">
        <f aca="false">IF(AC4&gt;$M$2,1,IF(AC4=$M$2,0,-1))</f>
        <v>1</v>
      </c>
      <c r="AI4" s="30" t="n">
        <f aca="false">+COUNTIF($AB$3:$AB$50,"&lt;="&amp;AB4)</f>
        <v>2</v>
      </c>
    </row>
    <row r="5" customFormat="false" ht="15" hidden="false" customHeight="false" outlineLevel="0" collapsed="false">
      <c r="A5" s="490" t="n">
        <v>46184.9166666667</v>
      </c>
      <c r="C5" s="490" t="n">
        <f aca="false">A5+INDEX($V$3:$V$86,MATCH($C$3,$P$3:$P$86,0))*INDEX($W$3:$W$86,MATCH($C$3,$P$3:$P$86,0))</f>
        <v>46185.1666666667</v>
      </c>
      <c r="D5" s="490"/>
      <c r="E5" s="490"/>
      <c r="P5" s="30" t="n">
        <v>3</v>
      </c>
      <c r="Q5" s="30" t="str">
        <f aca="false">+INDEX($AB$3:$AB$50,MATCH(P5,$AI$3:$AI$50,0))</f>
        <v>Argelia</v>
      </c>
      <c r="R5" s="30" t="n">
        <f aca="false">+INDEX($AC$3:$AH$86,MATCH($Q5,$AB$3:$AB$86,0),MATCH(R$2,$AC$2:$AH$2,0))</f>
        <v>1</v>
      </c>
      <c r="S5" s="806" t="n">
        <f aca="false">+INDEX($AC$3:$AH$86,MATCH($Q5,$AB$3:$AB$86,0),MATCH(S$2,$AC$2:$AH$2,0))</f>
        <v>0.0416666666666667</v>
      </c>
      <c r="T5" s="30" t="n">
        <f aca="false">+INDEX($AC$3:$AH$86,MATCH($Q5,$AB$3:$AB$86,0),MATCH(T$2,$AC$2:$AH$2,0))</f>
        <v>0</v>
      </c>
      <c r="U5" s="30" t="n">
        <f aca="false">+INDEX($AC$3:$AH$86,MATCH($Q5,$AB$3:$AB$86,0),MATCH(U$2,$AC$2:$AH$2,0))</f>
        <v>5</v>
      </c>
      <c r="V5" s="806" t="n">
        <f aca="false">+INDEX($AC$3:$AH$86,MATCH($Q5,$AB$3:$AB$86,0),MATCH(V$2,$AC$2:$AH$2,0))</f>
        <v>0.208333333333333</v>
      </c>
      <c r="W5" s="30" t="n">
        <f aca="false">+INDEX($AC$3:$AH$86,MATCH($Q5,$AB$3:$AB$86,0),MATCH(W$2,$AC$2:$AH$2,0))</f>
        <v>1</v>
      </c>
      <c r="X5" s="30" t="n">
        <f aca="false">IFERROR(IF(Q5=$L$2,1,0),0)</f>
        <v>0</v>
      </c>
      <c r="AA5" s="30" t="n">
        <v>3</v>
      </c>
      <c r="AB5" s="30" t="str">
        <f aca="false">Idiomas!D214</f>
        <v>Argelia</v>
      </c>
      <c r="AC5" s="30" t="n">
        <v>1</v>
      </c>
      <c r="AD5" s="806" t="n">
        <f aca="false">ABS(AC5/24)</f>
        <v>0.0416666666666667</v>
      </c>
      <c r="AE5" s="30" t="n">
        <v>0</v>
      </c>
      <c r="AF5" s="30" t="n">
        <f aca="false">AC5-$M$2</f>
        <v>5</v>
      </c>
      <c r="AG5" s="806" t="n">
        <f aca="false">ABS(AF5/24)</f>
        <v>0.208333333333333</v>
      </c>
      <c r="AH5" s="30" t="n">
        <f aca="false">IF(AC5&gt;$M$2,1,IF(AC5=$M$2,0,-1))</f>
        <v>1</v>
      </c>
      <c r="AI5" s="30" t="n">
        <f aca="false">+COUNTIF($AB$3:$AB$50,"&lt;="&amp;AB5)</f>
        <v>3</v>
      </c>
    </row>
    <row r="6" customFormat="false" ht="15" hidden="false" customHeight="false" outlineLevel="0" collapsed="false">
      <c r="A6" s="490" t="n">
        <v>46191.5</v>
      </c>
      <c r="C6" s="490" t="n">
        <f aca="false">A6+INDEX($V$3:$V$86,MATCH($C$3,$P$3:$P$86,0))*INDEX($W$3:$W$86,MATCH($C$3,$P$3:$P$86,0))</f>
        <v>46191.75</v>
      </c>
      <c r="D6" s="490"/>
      <c r="E6" s="490"/>
      <c r="P6" s="30" t="n">
        <v>4</v>
      </c>
      <c r="Q6" s="30" t="str">
        <f aca="false">+INDEX($AB$3:$AB$50,MATCH(P6,$AI$3:$AI$50,0))</f>
        <v>Argentina</v>
      </c>
      <c r="R6" s="30" t="n">
        <f aca="false">+INDEX($AC$3:$AH$86,MATCH($Q6,$AB$3:$AB$86,0),MATCH(R$2,$AC$2:$AH$2,0))</f>
        <v>-3</v>
      </c>
      <c r="S6" s="806" t="n">
        <f aca="false">+INDEX($AC$3:$AH$86,MATCH($Q6,$AB$3:$AB$86,0),MATCH(S$2,$AC$2:$AH$2,0))</f>
        <v>0.125</v>
      </c>
      <c r="T6" s="30" t="n">
        <f aca="false">+INDEX($AC$3:$AH$86,MATCH($Q6,$AB$3:$AB$86,0),MATCH(T$2,$AC$2:$AH$2,0))</f>
        <v>0</v>
      </c>
      <c r="U6" s="30" t="n">
        <f aca="false">+INDEX($AC$3:$AH$86,MATCH($Q6,$AB$3:$AB$86,0),MATCH(U$2,$AC$2:$AH$2,0))</f>
        <v>1</v>
      </c>
      <c r="V6" s="806" t="n">
        <f aca="false">+INDEX($AC$3:$AH$86,MATCH($Q6,$AB$3:$AB$86,0),MATCH(V$2,$AC$2:$AH$2,0))</f>
        <v>0.0416666666666667</v>
      </c>
      <c r="W6" s="30" t="n">
        <f aca="false">+INDEX($AC$3:$AH$86,MATCH($Q6,$AB$3:$AB$86,0),MATCH(W$2,$AC$2:$AH$2,0))</f>
        <v>1</v>
      </c>
      <c r="X6" s="30" t="n">
        <f aca="false">IFERROR(IF(Q6=$L$2,1,0),0)</f>
        <v>0</v>
      </c>
      <c r="AA6" s="30" t="n">
        <v>4</v>
      </c>
      <c r="AB6" s="30" t="str">
        <f aca="false">Idiomas!D215</f>
        <v>Argentina</v>
      </c>
      <c r="AC6" s="30" t="n">
        <v>-3</v>
      </c>
      <c r="AD6" s="806" t="n">
        <f aca="false">ABS(AC6/24)</f>
        <v>0.125</v>
      </c>
      <c r="AE6" s="30" t="n">
        <v>0</v>
      </c>
      <c r="AF6" s="30" t="n">
        <f aca="false">AC6-$M$2</f>
        <v>1</v>
      </c>
      <c r="AG6" s="806" t="n">
        <f aca="false">ABS(AF6/24)</f>
        <v>0.0416666666666667</v>
      </c>
      <c r="AH6" s="30" t="n">
        <f aca="false">IF(AC6&gt;$M$2,1,IF(AC6=$M$2,0,-1))</f>
        <v>1</v>
      </c>
      <c r="AI6" s="30" t="n">
        <f aca="false">+COUNTIF($AB$3:$AB$50,"&lt;="&amp;AB6)</f>
        <v>4</v>
      </c>
    </row>
    <row r="7" customFormat="false" ht="15" hidden="false" customHeight="false" outlineLevel="0" collapsed="false">
      <c r="A7" s="490" t="n">
        <v>46191.875</v>
      </c>
      <c r="C7" s="490" t="n">
        <f aca="false">A7+INDEX($V$3:$V$86,MATCH($C$3,$P$3:$P$86,0))*INDEX($W$3:$W$86,MATCH($C$3,$P$3:$P$86,0))</f>
        <v>46192.125</v>
      </c>
      <c r="D7" s="490"/>
      <c r="E7" s="490"/>
      <c r="P7" s="30" t="n">
        <v>5</v>
      </c>
      <c r="Q7" s="30" t="str">
        <f aca="false">+INDEX($AB$3:$AB$50,MATCH(P7,$AI$3:$AI$50,0))</f>
        <v>Australia</v>
      </c>
      <c r="R7" s="30" t="n">
        <f aca="false">+INDEX($AC$3:$AH$86,MATCH($Q7,$AB$3:$AB$86,0),MATCH(R$2,$AC$2:$AH$2,0))</f>
        <v>10.5</v>
      </c>
      <c r="S7" s="806" t="n">
        <f aca="false">+INDEX($AC$3:$AH$86,MATCH($Q7,$AB$3:$AB$86,0),MATCH(S$2,$AC$2:$AH$2,0))</f>
        <v>0.4375</v>
      </c>
      <c r="T7" s="30" t="n">
        <f aca="false">+INDEX($AC$3:$AH$86,MATCH($Q7,$AB$3:$AB$86,0),MATCH(T$2,$AC$2:$AH$2,0))</f>
        <v>0</v>
      </c>
      <c r="U7" s="30" t="n">
        <f aca="false">+INDEX($AC$3:$AH$86,MATCH($Q7,$AB$3:$AB$86,0),MATCH(U$2,$AC$2:$AH$2,0))</f>
        <v>14.5</v>
      </c>
      <c r="V7" s="806" t="n">
        <f aca="false">+INDEX($AC$3:$AH$86,MATCH($Q7,$AB$3:$AB$86,0),MATCH(V$2,$AC$2:$AH$2,0))</f>
        <v>0.604166666666667</v>
      </c>
      <c r="W7" s="30" t="n">
        <f aca="false">+INDEX($AC$3:$AH$86,MATCH($Q7,$AB$3:$AB$86,0),MATCH(W$2,$AC$2:$AH$2,0))</f>
        <v>1</v>
      </c>
      <c r="X7" s="30" t="n">
        <f aca="false">IFERROR(IF(Q7=$L$2,1,0),0)</f>
        <v>0</v>
      </c>
      <c r="AA7" s="30" t="n">
        <v>5</v>
      </c>
      <c r="AB7" s="30" t="str">
        <f aca="false">Idiomas!D216</f>
        <v>Australia</v>
      </c>
      <c r="AC7" s="30" t="n">
        <v>10.5</v>
      </c>
      <c r="AD7" s="806" t="n">
        <f aca="false">ABS(AC7/24)</f>
        <v>0.4375</v>
      </c>
      <c r="AE7" s="30" t="n">
        <v>0</v>
      </c>
      <c r="AF7" s="30" t="n">
        <f aca="false">AC7-$M$2</f>
        <v>14.5</v>
      </c>
      <c r="AG7" s="806" t="n">
        <f aca="false">ABS(AF7/24)</f>
        <v>0.604166666666667</v>
      </c>
      <c r="AH7" s="30" t="n">
        <f aca="false">IF(AC7&gt;$M$2,1,IF(AC7=$M$2,0,-1))</f>
        <v>1</v>
      </c>
      <c r="AI7" s="30" t="n">
        <f aca="false">+COUNTIF($AB$3:$AB$50,"&lt;="&amp;AB7)</f>
        <v>5</v>
      </c>
    </row>
    <row r="8" customFormat="false" ht="15" hidden="false" customHeight="false" outlineLevel="0" collapsed="false">
      <c r="A8" s="490" t="n">
        <v>46197.875</v>
      </c>
      <c r="C8" s="490" t="n">
        <f aca="false">A8+INDEX($V$3:$V$86,MATCH($C$3,$P$3:$P$86,0))*INDEX($W$3:$W$86,MATCH($C$3,$P$3:$P$86,0))</f>
        <v>46198.125</v>
      </c>
      <c r="D8" s="490"/>
      <c r="E8" s="490"/>
      <c r="P8" s="30" t="n">
        <v>6</v>
      </c>
      <c r="Q8" s="30" t="str">
        <f aca="false">+INDEX($AB$3:$AB$50,MATCH(P8,$AI$3:$AI$50,0))</f>
        <v>Austria</v>
      </c>
      <c r="R8" s="30" t="n">
        <f aca="false">+INDEX($AC$3:$AH$86,MATCH($Q8,$AB$3:$AB$86,0),MATCH(R$2,$AC$2:$AH$2,0))</f>
        <v>2</v>
      </c>
      <c r="S8" s="806" t="n">
        <f aca="false">+INDEX($AC$3:$AH$86,MATCH($Q8,$AB$3:$AB$86,0),MATCH(S$2,$AC$2:$AH$2,0))</f>
        <v>0.0833333333333333</v>
      </c>
      <c r="T8" s="30" t="n">
        <f aca="false">+INDEX($AC$3:$AH$86,MATCH($Q8,$AB$3:$AB$86,0),MATCH(T$2,$AC$2:$AH$2,0))</f>
        <v>0</v>
      </c>
      <c r="U8" s="30" t="n">
        <f aca="false">+INDEX($AC$3:$AH$86,MATCH($Q8,$AB$3:$AB$86,0),MATCH(U$2,$AC$2:$AH$2,0))</f>
        <v>6</v>
      </c>
      <c r="V8" s="806" t="n">
        <f aca="false">+INDEX($AC$3:$AH$86,MATCH($Q8,$AB$3:$AB$86,0),MATCH(V$2,$AC$2:$AH$2,0))</f>
        <v>0.25</v>
      </c>
      <c r="W8" s="30" t="n">
        <f aca="false">+INDEX($AC$3:$AH$86,MATCH($Q8,$AB$3:$AB$86,0),MATCH(W$2,$AC$2:$AH$2,0))</f>
        <v>1</v>
      </c>
      <c r="X8" s="30" t="n">
        <f aca="false">IFERROR(IF(Q8=$L$2,1,0),0)</f>
        <v>0</v>
      </c>
      <c r="AA8" s="30" t="n">
        <v>6</v>
      </c>
      <c r="AB8" s="30" t="str">
        <f aca="false">Idiomas!D217</f>
        <v>Austria</v>
      </c>
      <c r="AC8" s="30" t="n">
        <v>2</v>
      </c>
      <c r="AD8" s="806" t="n">
        <f aca="false">ABS(AC8/24)</f>
        <v>0.0833333333333333</v>
      </c>
      <c r="AE8" s="30" t="n">
        <v>0</v>
      </c>
      <c r="AF8" s="30" t="n">
        <f aca="false">AC8-$M$2</f>
        <v>6</v>
      </c>
      <c r="AG8" s="806" t="n">
        <f aca="false">ABS(AF8/24)</f>
        <v>0.25</v>
      </c>
      <c r="AH8" s="30" t="n">
        <f aca="false">IF(AC8&gt;$M$2,1,IF(AC8=$M$2,0,-1))</f>
        <v>1</v>
      </c>
      <c r="AI8" s="30" t="n">
        <f aca="false">+COUNTIF($AB$3:$AB$50,"&lt;="&amp;AB8)</f>
        <v>6</v>
      </c>
    </row>
    <row r="9" customFormat="false" ht="15" hidden="false" customHeight="false" outlineLevel="0" collapsed="false">
      <c r="A9" s="490" t="n">
        <v>46197.875</v>
      </c>
      <c r="C9" s="490" t="n">
        <f aca="false">A9+INDEX($V$3:$V$86,MATCH($C$3,$P$3:$P$86,0))*INDEX($W$3:$W$86,MATCH($C$3,$P$3:$P$86,0))</f>
        <v>46198.125</v>
      </c>
      <c r="D9" s="490"/>
      <c r="E9" s="490"/>
      <c r="P9" s="30" t="n">
        <v>7</v>
      </c>
      <c r="Q9" s="30" t="str">
        <f aca="false">+INDEX($AB$3:$AB$50,MATCH(P9,$AI$3:$AI$50,0))</f>
        <v>Bélgica</v>
      </c>
      <c r="R9" s="30" t="n">
        <f aca="false">+INDEX($AC$3:$AH$86,MATCH($Q9,$AB$3:$AB$86,0),MATCH(R$2,$AC$2:$AH$2,0))</f>
        <v>2</v>
      </c>
      <c r="S9" s="806" t="n">
        <f aca="false">+INDEX($AC$3:$AH$86,MATCH($Q9,$AB$3:$AB$86,0),MATCH(S$2,$AC$2:$AH$2,0))</f>
        <v>0.0833333333333333</v>
      </c>
      <c r="T9" s="30" t="n">
        <f aca="false">+INDEX($AC$3:$AH$86,MATCH($Q9,$AB$3:$AB$86,0),MATCH(T$2,$AC$2:$AH$2,0))</f>
        <v>0</v>
      </c>
      <c r="U9" s="30" t="n">
        <f aca="false">+INDEX($AC$3:$AH$86,MATCH($Q9,$AB$3:$AB$86,0),MATCH(U$2,$AC$2:$AH$2,0))</f>
        <v>6</v>
      </c>
      <c r="V9" s="806" t="n">
        <f aca="false">+INDEX($AC$3:$AH$86,MATCH($Q9,$AB$3:$AB$86,0),MATCH(V$2,$AC$2:$AH$2,0))</f>
        <v>0.25</v>
      </c>
      <c r="W9" s="30" t="n">
        <f aca="false">+INDEX($AC$3:$AH$86,MATCH($Q9,$AB$3:$AB$86,0),MATCH(W$2,$AC$2:$AH$2,0))</f>
        <v>1</v>
      </c>
      <c r="X9" s="30" t="n">
        <f aca="false">IFERROR(IF(Q9=$L$2,1,0),0)</f>
        <v>0</v>
      </c>
      <c r="AA9" s="30" t="n">
        <v>7</v>
      </c>
      <c r="AB9" s="30" t="str">
        <f aca="false">Idiomas!D218</f>
        <v>Bélgica</v>
      </c>
      <c r="AC9" s="30" t="n">
        <v>2</v>
      </c>
      <c r="AD9" s="806" t="n">
        <f aca="false">ABS(AC9/24)</f>
        <v>0.0833333333333333</v>
      </c>
      <c r="AE9" s="30" t="n">
        <v>0</v>
      </c>
      <c r="AF9" s="30" t="n">
        <f aca="false">AC9-$M$2</f>
        <v>6</v>
      </c>
      <c r="AG9" s="806" t="n">
        <f aca="false">ABS(AF9/24)</f>
        <v>0.25</v>
      </c>
      <c r="AH9" s="30" t="n">
        <f aca="false">IF(AC9&gt;$M$2,1,IF(AC9=$M$2,0,-1))</f>
        <v>1</v>
      </c>
      <c r="AI9" s="30" t="n">
        <f aca="false">+COUNTIF($AB$3:$AB$50,"&lt;="&amp;AB9)</f>
        <v>7</v>
      </c>
    </row>
    <row r="10" customFormat="false" ht="15" hidden="false" customHeight="false" outlineLevel="0" collapsed="false">
      <c r="C10" s="490"/>
      <c r="E10" s="490"/>
      <c r="P10" s="30" t="n">
        <v>8</v>
      </c>
      <c r="Q10" s="30" t="str">
        <f aca="false">+INDEX($AB$3:$AB$50,MATCH(P10,$AI$3:$AI$50,0))</f>
        <v>Bosnia y Herzegovina</v>
      </c>
      <c r="R10" s="30" t="n">
        <f aca="false">+INDEX($AC$3:$AH$86,MATCH($Q10,$AB$3:$AB$86,0),MATCH(R$2,$AC$2:$AH$2,0))</f>
        <v>2</v>
      </c>
      <c r="S10" s="806" t="n">
        <f aca="false">+INDEX($AC$3:$AH$86,MATCH($Q10,$AB$3:$AB$86,0),MATCH(S$2,$AC$2:$AH$2,0))</f>
        <v>0.0833333333333333</v>
      </c>
      <c r="T10" s="30" t="n">
        <f aca="false">+INDEX($AC$3:$AH$86,MATCH($Q10,$AB$3:$AB$86,0),MATCH(T$2,$AC$2:$AH$2,0))</f>
        <v>0</v>
      </c>
      <c r="U10" s="30" t="n">
        <f aca="false">+INDEX($AC$3:$AH$86,MATCH($Q10,$AB$3:$AB$86,0),MATCH(U$2,$AC$2:$AH$2,0))</f>
        <v>6</v>
      </c>
      <c r="V10" s="806" t="n">
        <f aca="false">+INDEX($AC$3:$AH$86,MATCH($Q10,$AB$3:$AB$86,0),MATCH(V$2,$AC$2:$AH$2,0))</f>
        <v>0.25</v>
      </c>
      <c r="W10" s="30" t="n">
        <f aca="false">+INDEX($AC$3:$AH$86,MATCH($Q10,$AB$3:$AB$86,0),MATCH(W$2,$AC$2:$AH$2,0))</f>
        <v>1</v>
      </c>
      <c r="X10" s="30" t="n">
        <f aca="false">IFERROR(IF(Q10=$L$2,1,0),0)</f>
        <v>0</v>
      </c>
      <c r="AA10" s="30" t="n">
        <v>8</v>
      </c>
      <c r="AB10" s="30" t="str">
        <f aca="false">Idiomas!D219</f>
        <v>Brasil</v>
      </c>
      <c r="AC10" s="30" t="n">
        <v>-3</v>
      </c>
      <c r="AD10" s="806" t="n">
        <f aca="false">ABS(AC10/24)</f>
        <v>0.125</v>
      </c>
      <c r="AE10" s="30" t="n">
        <v>0</v>
      </c>
      <c r="AF10" s="30" t="n">
        <f aca="false">AC10-$M$2</f>
        <v>1</v>
      </c>
      <c r="AG10" s="806" t="n">
        <f aca="false">ABS(AF10/24)</f>
        <v>0.0416666666666667</v>
      </c>
      <c r="AH10" s="30" t="n">
        <f aca="false">IF(AC10&gt;$M$2,1,IF(AC10=$M$2,0,-1))</f>
        <v>1</v>
      </c>
      <c r="AI10" s="30" t="n">
        <f aca="false">+COUNTIF($AB$3:$AB$50,"&lt;="&amp;AB10)</f>
        <v>9</v>
      </c>
    </row>
    <row r="11" customFormat="false" ht="15" hidden="false" customHeight="false" outlineLevel="0" collapsed="false">
      <c r="A11" s="29" t="s">
        <v>1471</v>
      </c>
      <c r="C11" s="490"/>
      <c r="E11" s="490"/>
      <c r="P11" s="30" t="n">
        <v>9</v>
      </c>
      <c r="Q11" s="30" t="str">
        <f aca="false">+INDEX($AB$3:$AB$50,MATCH(P11,$AI$3:$AI$50,0))</f>
        <v>Brasil</v>
      </c>
      <c r="R11" s="30" t="n">
        <f aca="false">+INDEX($AC$3:$AH$86,MATCH($Q11,$AB$3:$AB$86,0),MATCH(R$2,$AC$2:$AH$2,0))</f>
        <v>-3</v>
      </c>
      <c r="S11" s="806" t="n">
        <f aca="false">+INDEX($AC$3:$AH$86,MATCH($Q11,$AB$3:$AB$86,0),MATCH(S$2,$AC$2:$AH$2,0))</f>
        <v>0.125</v>
      </c>
      <c r="T11" s="30" t="n">
        <f aca="false">+INDEX($AC$3:$AH$86,MATCH($Q11,$AB$3:$AB$86,0),MATCH(T$2,$AC$2:$AH$2,0))</f>
        <v>0</v>
      </c>
      <c r="U11" s="30" t="n">
        <f aca="false">+INDEX($AC$3:$AH$86,MATCH($Q11,$AB$3:$AB$86,0),MATCH(U$2,$AC$2:$AH$2,0))</f>
        <v>1</v>
      </c>
      <c r="V11" s="806" t="n">
        <f aca="false">+INDEX($AC$3:$AH$86,MATCH($Q11,$AB$3:$AB$86,0),MATCH(V$2,$AC$2:$AH$2,0))</f>
        <v>0.0416666666666667</v>
      </c>
      <c r="W11" s="30" t="n">
        <f aca="false">+INDEX($AC$3:$AH$86,MATCH($Q11,$AB$3:$AB$86,0),MATCH(W$2,$AC$2:$AH$2,0))</f>
        <v>1</v>
      </c>
      <c r="X11" s="30" t="n">
        <f aca="false">IFERROR(IF(Q11=$L$2,1,0),0)</f>
        <v>0</v>
      </c>
      <c r="AA11" s="30" t="n">
        <v>9</v>
      </c>
      <c r="AB11" s="30" t="str">
        <f aca="false">Idiomas!D220</f>
        <v>Cabo Verde</v>
      </c>
      <c r="AC11" s="30" t="n">
        <v>-1</v>
      </c>
      <c r="AD11" s="806" t="n">
        <f aca="false">ABS(AC11/24)</f>
        <v>0.0416666666666667</v>
      </c>
      <c r="AE11" s="30" t="n">
        <v>0</v>
      </c>
      <c r="AF11" s="30" t="n">
        <f aca="false">AC11-$M$2</f>
        <v>3</v>
      </c>
      <c r="AG11" s="806" t="n">
        <f aca="false">ABS(AF11/24)</f>
        <v>0.125</v>
      </c>
      <c r="AH11" s="30" t="n">
        <f aca="false">IF(AC11&gt;$M$2,1,IF(AC11=$M$2,0,-1))</f>
        <v>1</v>
      </c>
      <c r="AI11" s="30" t="n">
        <f aca="false">+COUNTIF($AB$3:$AB$50,"&lt;="&amp;AB11)</f>
        <v>10</v>
      </c>
    </row>
    <row r="12" customFormat="false" ht="15" hidden="false" customHeight="false" outlineLevel="0" collapsed="false">
      <c r="A12" s="490" t="n">
        <v>46185.625</v>
      </c>
      <c r="C12" s="490" t="n">
        <f aca="false">A12+INDEX($V$3:$V$86,MATCH($C$3,$P$3:$P$86,0))*INDEX($W$3:$W$86,MATCH($C$3,$P$3:$P$86,0))</f>
        <v>46185.875</v>
      </c>
      <c r="D12" s="490"/>
      <c r="E12" s="490"/>
      <c r="P12" s="30" t="n">
        <v>10</v>
      </c>
      <c r="Q12" s="30" t="str">
        <f aca="false">+INDEX($AB$3:$AB$50,MATCH(P12,$AI$3:$AI$50,0))</f>
        <v>Cabo Verde</v>
      </c>
      <c r="R12" s="30" t="n">
        <f aca="false">+INDEX($AC$3:$AH$86,MATCH($Q12,$AB$3:$AB$86,0),MATCH(R$2,$AC$2:$AH$2,0))</f>
        <v>-1</v>
      </c>
      <c r="S12" s="806" t="n">
        <f aca="false">+INDEX($AC$3:$AH$86,MATCH($Q12,$AB$3:$AB$86,0),MATCH(S$2,$AC$2:$AH$2,0))</f>
        <v>0.0416666666666667</v>
      </c>
      <c r="T12" s="30" t="n">
        <f aca="false">+INDEX($AC$3:$AH$86,MATCH($Q12,$AB$3:$AB$86,0),MATCH(T$2,$AC$2:$AH$2,0))</f>
        <v>0</v>
      </c>
      <c r="U12" s="30" t="n">
        <f aca="false">+INDEX($AC$3:$AH$86,MATCH($Q12,$AB$3:$AB$86,0),MATCH(U$2,$AC$2:$AH$2,0))</f>
        <v>3</v>
      </c>
      <c r="V12" s="806" t="n">
        <f aca="false">+INDEX($AC$3:$AH$86,MATCH($Q12,$AB$3:$AB$86,0),MATCH(V$2,$AC$2:$AH$2,0))</f>
        <v>0.125</v>
      </c>
      <c r="W12" s="30" t="n">
        <f aca="false">+INDEX($AC$3:$AH$86,MATCH($Q12,$AB$3:$AB$86,0),MATCH(W$2,$AC$2:$AH$2,0))</f>
        <v>1</v>
      </c>
      <c r="X12" s="30" t="n">
        <f aca="false">IFERROR(IF(Q12=$L$2,1,0),0)</f>
        <v>0</v>
      </c>
      <c r="AA12" s="30" t="n">
        <v>10</v>
      </c>
      <c r="AB12" s="30" t="str">
        <f aca="false">Idiomas!D221</f>
        <v>Canadá</v>
      </c>
      <c r="AC12" s="30" t="n">
        <v>-4</v>
      </c>
      <c r="AD12" s="806" t="n">
        <f aca="false">ABS(AC12/24)</f>
        <v>0.166666666666667</v>
      </c>
      <c r="AE12" s="30" t="n">
        <v>0</v>
      </c>
      <c r="AF12" s="30" t="n">
        <f aca="false">AC12-$M$2</f>
        <v>0</v>
      </c>
      <c r="AG12" s="806" t="n">
        <f aca="false">ABS(AF12/24)</f>
        <v>0</v>
      </c>
      <c r="AH12" s="30" t="n">
        <f aca="false">IF(AC12&gt;$M$2,1,IF(AC12=$M$2,0,-1))</f>
        <v>0</v>
      </c>
      <c r="AI12" s="30" t="n">
        <f aca="false">+COUNTIF($AB$3:$AB$50,"&lt;="&amp;AB12)</f>
        <v>11</v>
      </c>
    </row>
    <row r="13" customFormat="false" ht="15" hidden="false" customHeight="false" outlineLevel="0" collapsed="false">
      <c r="A13" s="490" t="n">
        <v>46186.625</v>
      </c>
      <c r="C13" s="490" t="n">
        <f aca="false">A13+INDEX($V$3:$V$86,MATCH($C$3,$P$3:$P$86,0))*INDEX($W$3:$W$86,MATCH($C$3,$P$3:$P$86,0))</f>
        <v>46186.875</v>
      </c>
      <c r="D13" s="490"/>
      <c r="E13" s="490"/>
      <c r="P13" s="30" t="n">
        <v>11</v>
      </c>
      <c r="Q13" s="30" t="str">
        <f aca="false">+INDEX($AB$3:$AB$50,MATCH(P13,$AI$3:$AI$50,0))</f>
        <v>Canadá</v>
      </c>
      <c r="R13" s="30" t="n">
        <f aca="false">+INDEX($AC$3:$AH$86,MATCH($Q13,$AB$3:$AB$86,0),MATCH(R$2,$AC$2:$AH$2,0))</f>
        <v>-4</v>
      </c>
      <c r="S13" s="806" t="n">
        <f aca="false">+INDEX($AC$3:$AH$86,MATCH($Q13,$AB$3:$AB$86,0),MATCH(S$2,$AC$2:$AH$2,0))</f>
        <v>0.166666666666667</v>
      </c>
      <c r="T13" s="30" t="n">
        <f aca="false">+INDEX($AC$3:$AH$86,MATCH($Q13,$AB$3:$AB$86,0),MATCH(T$2,$AC$2:$AH$2,0))</f>
        <v>0</v>
      </c>
      <c r="U13" s="30" t="n">
        <f aca="false">+INDEX($AC$3:$AH$86,MATCH($Q13,$AB$3:$AB$86,0),MATCH(U$2,$AC$2:$AH$2,0))</f>
        <v>0</v>
      </c>
      <c r="V13" s="806" t="n">
        <f aca="false">+INDEX($AC$3:$AH$86,MATCH($Q13,$AB$3:$AB$86,0),MATCH(V$2,$AC$2:$AH$2,0))</f>
        <v>0</v>
      </c>
      <c r="W13" s="30" t="n">
        <f aca="false">+INDEX($AC$3:$AH$86,MATCH($Q13,$AB$3:$AB$86,0),MATCH(W$2,$AC$2:$AH$2,0))</f>
        <v>0</v>
      </c>
      <c r="X13" s="30" t="n">
        <f aca="false">IFERROR(IF(Q13=$L$2,1,0),0)</f>
        <v>0</v>
      </c>
      <c r="AA13" s="30" t="n">
        <v>11</v>
      </c>
      <c r="AB13" s="30" t="str">
        <f aca="false">Idiomas!D222</f>
        <v>Catar</v>
      </c>
      <c r="AC13" s="30" t="n">
        <v>3</v>
      </c>
      <c r="AD13" s="806" t="n">
        <f aca="false">ABS(AC13/24)</f>
        <v>0.125</v>
      </c>
      <c r="AE13" s="30" t="n">
        <v>0</v>
      </c>
      <c r="AF13" s="30" t="n">
        <f aca="false">AC13-$M$2</f>
        <v>7</v>
      </c>
      <c r="AG13" s="806" t="n">
        <f aca="false">ABS(AF13/24)</f>
        <v>0.291666666666667</v>
      </c>
      <c r="AH13" s="30" t="n">
        <f aca="false">IF(AC13&gt;$M$2,1,IF(AC13=$M$2,0,-1))</f>
        <v>1</v>
      </c>
      <c r="AI13" s="30" t="n">
        <f aca="false">+COUNTIF($AB$3:$AB$50,"&lt;="&amp;AB13)</f>
        <v>12</v>
      </c>
    </row>
    <row r="14" customFormat="false" ht="15" hidden="false" customHeight="false" outlineLevel="0" collapsed="false">
      <c r="A14" s="490" t="n">
        <v>46191.625</v>
      </c>
      <c r="C14" s="490" t="n">
        <f aca="false">A14+INDEX($V$3:$V$86,MATCH($C$3,$P$3:$P$86,0))*INDEX($W$3:$W$86,MATCH($C$3,$P$3:$P$86,0))</f>
        <v>46191.875</v>
      </c>
      <c r="D14" s="490"/>
      <c r="E14" s="490"/>
      <c r="P14" s="30" t="n">
        <v>12</v>
      </c>
      <c r="Q14" s="30" t="str">
        <f aca="false">+INDEX($AB$3:$AB$50,MATCH(P14,$AI$3:$AI$50,0))</f>
        <v>Catar</v>
      </c>
      <c r="R14" s="30" t="n">
        <f aca="false">+INDEX($AC$3:$AH$86,MATCH($Q14,$AB$3:$AB$86,0),MATCH(R$2,$AC$2:$AH$2,0))</f>
        <v>3</v>
      </c>
      <c r="S14" s="806" t="n">
        <f aca="false">+INDEX($AC$3:$AH$86,MATCH($Q14,$AB$3:$AB$86,0),MATCH(S$2,$AC$2:$AH$2,0))</f>
        <v>0.125</v>
      </c>
      <c r="T14" s="30" t="n">
        <f aca="false">+INDEX($AC$3:$AH$86,MATCH($Q14,$AB$3:$AB$86,0),MATCH(T$2,$AC$2:$AH$2,0))</f>
        <v>0</v>
      </c>
      <c r="U14" s="30" t="n">
        <f aca="false">+INDEX($AC$3:$AH$86,MATCH($Q14,$AB$3:$AB$86,0),MATCH(U$2,$AC$2:$AH$2,0))</f>
        <v>7</v>
      </c>
      <c r="V14" s="806" t="n">
        <f aca="false">+INDEX($AC$3:$AH$86,MATCH($Q14,$AB$3:$AB$86,0),MATCH(V$2,$AC$2:$AH$2,0))</f>
        <v>0.291666666666667</v>
      </c>
      <c r="W14" s="30" t="n">
        <f aca="false">+INDEX($AC$3:$AH$86,MATCH($Q14,$AB$3:$AB$86,0),MATCH(W$2,$AC$2:$AH$2,0))</f>
        <v>1</v>
      </c>
      <c r="X14" s="30" t="n">
        <f aca="false">IFERROR(IF(Q14=$L$2,1,0),0)</f>
        <v>0</v>
      </c>
      <c r="AA14" s="30" t="n">
        <v>12</v>
      </c>
      <c r="AB14" s="30" t="str">
        <f aca="false">Idiomas!D223</f>
        <v>Colombia</v>
      </c>
      <c r="AC14" s="30" t="n">
        <v>-5</v>
      </c>
      <c r="AD14" s="806" t="n">
        <f aca="false">ABS(AC14/24)</f>
        <v>0.208333333333333</v>
      </c>
      <c r="AE14" s="30" t="n">
        <v>0</v>
      </c>
      <c r="AF14" s="30" t="n">
        <f aca="false">AC14-$M$2</f>
        <v>-1</v>
      </c>
      <c r="AG14" s="806" t="n">
        <f aca="false">ABS(AF14/24)</f>
        <v>0.0416666666666667</v>
      </c>
      <c r="AH14" s="30" t="n">
        <f aca="false">IF(AC14&gt;$M$2,1,IF(AC14=$M$2,0,-1))</f>
        <v>-1</v>
      </c>
      <c r="AI14" s="30" t="n">
        <f aca="false">+COUNTIF($AB$3:$AB$50,"&lt;="&amp;AB14)</f>
        <v>13</v>
      </c>
    </row>
    <row r="15" customFormat="false" ht="15" hidden="false" customHeight="false" outlineLevel="0" collapsed="false">
      <c r="A15" s="490" t="n">
        <v>46191.75</v>
      </c>
      <c r="C15" s="490" t="n">
        <f aca="false">A15+INDEX($V$3:$V$86,MATCH($C$3,$P$3:$P$86,0))*INDEX($W$3:$W$86,MATCH($C$3,$P$3:$P$86,0))</f>
        <v>46192</v>
      </c>
      <c r="D15" s="490"/>
      <c r="E15" s="490"/>
      <c r="P15" s="30" t="n">
        <v>13</v>
      </c>
      <c r="Q15" s="30" t="str">
        <f aca="false">+INDEX($AB$3:$AB$50,MATCH(P15,$AI$3:$AI$50,0))</f>
        <v>Colombia</v>
      </c>
      <c r="R15" s="30" t="n">
        <f aca="false">+INDEX($AC$3:$AH$86,MATCH($Q15,$AB$3:$AB$86,0),MATCH(R$2,$AC$2:$AH$2,0))</f>
        <v>-5</v>
      </c>
      <c r="S15" s="806" t="n">
        <f aca="false">+INDEX($AC$3:$AH$86,MATCH($Q15,$AB$3:$AB$86,0),MATCH(S$2,$AC$2:$AH$2,0))</f>
        <v>0.208333333333333</v>
      </c>
      <c r="T15" s="30" t="n">
        <f aca="false">+INDEX($AC$3:$AH$86,MATCH($Q15,$AB$3:$AB$86,0),MATCH(T$2,$AC$2:$AH$2,0))</f>
        <v>0</v>
      </c>
      <c r="U15" s="30" t="n">
        <f aca="false">+INDEX($AC$3:$AH$86,MATCH($Q15,$AB$3:$AB$86,0),MATCH(U$2,$AC$2:$AH$2,0))</f>
        <v>-1</v>
      </c>
      <c r="V15" s="806" t="n">
        <f aca="false">+INDEX($AC$3:$AH$86,MATCH($Q15,$AB$3:$AB$86,0),MATCH(V$2,$AC$2:$AH$2,0))</f>
        <v>0.0416666666666667</v>
      </c>
      <c r="W15" s="30" t="n">
        <f aca="false">+INDEX($AC$3:$AH$86,MATCH($Q15,$AB$3:$AB$86,0),MATCH(W$2,$AC$2:$AH$2,0))</f>
        <v>-1</v>
      </c>
      <c r="X15" s="30" t="n">
        <f aca="false">IFERROR(IF(Q15=$L$2,1,0),0)</f>
        <v>0</v>
      </c>
      <c r="AA15" s="30" t="n">
        <v>13</v>
      </c>
      <c r="AB15" s="30" t="str">
        <f aca="false">Idiomas!D224</f>
        <v>Corea del Sur</v>
      </c>
      <c r="AC15" s="30" t="n">
        <v>9</v>
      </c>
      <c r="AD15" s="806" t="n">
        <f aca="false">ABS(AC15/24)</f>
        <v>0.375</v>
      </c>
      <c r="AE15" s="30" t="n">
        <v>0</v>
      </c>
      <c r="AF15" s="30" t="n">
        <f aca="false">AC15-$M$2</f>
        <v>13</v>
      </c>
      <c r="AG15" s="806" t="n">
        <f aca="false">ABS(AF15/24)</f>
        <v>0.541666666666667</v>
      </c>
      <c r="AH15" s="30" t="n">
        <f aca="false">IF(AC15&gt;$M$2,1,IF(AC15=$M$2,0,-1))</f>
        <v>1</v>
      </c>
      <c r="AI15" s="30" t="n">
        <f aca="false">+COUNTIF($AB$3:$AB$50,"&lt;="&amp;AB15)</f>
        <v>14</v>
      </c>
    </row>
    <row r="16" customFormat="false" ht="15" hidden="false" customHeight="false" outlineLevel="0" collapsed="false">
      <c r="A16" s="490" t="n">
        <v>46197.625</v>
      </c>
      <c r="C16" s="490" t="n">
        <f aca="false">A16+INDEX($V$3:$V$86,MATCH($C$3,$P$3:$P$86,0))*INDEX($W$3:$W$86,MATCH($C$3,$P$3:$P$86,0))</f>
        <v>46197.875</v>
      </c>
      <c r="D16" s="490"/>
      <c r="E16" s="490"/>
      <c r="P16" s="30" t="n">
        <v>14</v>
      </c>
      <c r="Q16" s="30" t="str">
        <f aca="false">+INDEX($AB$3:$AB$50,MATCH(P16,$AI$3:$AI$50,0))</f>
        <v>Corea del Sur</v>
      </c>
      <c r="R16" s="30" t="n">
        <f aca="false">+INDEX($AC$3:$AH$86,MATCH($Q16,$AB$3:$AB$86,0),MATCH(R$2,$AC$2:$AH$2,0))</f>
        <v>9</v>
      </c>
      <c r="S16" s="806" t="n">
        <f aca="false">+INDEX($AC$3:$AH$86,MATCH($Q16,$AB$3:$AB$86,0),MATCH(S$2,$AC$2:$AH$2,0))</f>
        <v>0.375</v>
      </c>
      <c r="T16" s="30" t="n">
        <f aca="false">+INDEX($AC$3:$AH$86,MATCH($Q16,$AB$3:$AB$86,0),MATCH(T$2,$AC$2:$AH$2,0))</f>
        <v>0</v>
      </c>
      <c r="U16" s="30" t="n">
        <f aca="false">+INDEX($AC$3:$AH$86,MATCH($Q16,$AB$3:$AB$86,0),MATCH(U$2,$AC$2:$AH$2,0))</f>
        <v>13</v>
      </c>
      <c r="V16" s="806" t="n">
        <f aca="false">+INDEX($AC$3:$AH$86,MATCH($Q16,$AB$3:$AB$86,0),MATCH(V$2,$AC$2:$AH$2,0))</f>
        <v>0.541666666666667</v>
      </c>
      <c r="W16" s="30" t="n">
        <f aca="false">+INDEX($AC$3:$AH$86,MATCH($Q16,$AB$3:$AB$86,0),MATCH(W$2,$AC$2:$AH$2,0))</f>
        <v>1</v>
      </c>
      <c r="X16" s="30" t="n">
        <f aca="false">IFERROR(IF(Q16=$L$2,1,0),0)</f>
        <v>0</v>
      </c>
      <c r="AA16" s="30" t="n">
        <v>14</v>
      </c>
      <c r="AB16" s="30" t="str">
        <f aca="false">Idiomas!D225</f>
        <v>Costa de Marfil</v>
      </c>
      <c r="AC16" s="30" t="n">
        <v>0</v>
      </c>
      <c r="AD16" s="806" t="n">
        <f aca="false">ABS(AC16/24)</f>
        <v>0</v>
      </c>
      <c r="AE16" s="30" t="n">
        <v>0</v>
      </c>
      <c r="AF16" s="30" t="n">
        <f aca="false">AC16-$M$2</f>
        <v>4</v>
      </c>
      <c r="AG16" s="806" t="n">
        <f aca="false">ABS(AF16/24)</f>
        <v>0.166666666666667</v>
      </c>
      <c r="AH16" s="30" t="n">
        <f aca="false">IF(AC16&gt;$M$2,1,IF(AC16=$M$2,0,-1))</f>
        <v>1</v>
      </c>
      <c r="AI16" s="30" t="n">
        <f aca="false">+COUNTIF($AB$3:$AB$50,"&lt;="&amp;AB16)</f>
        <v>15</v>
      </c>
    </row>
    <row r="17" customFormat="false" ht="15" hidden="false" customHeight="false" outlineLevel="0" collapsed="false">
      <c r="A17" s="490" t="n">
        <v>46197.625</v>
      </c>
      <c r="C17" s="490" t="n">
        <f aca="false">A17+INDEX($V$3:$V$86,MATCH($C$3,$P$3:$P$86,0))*INDEX($W$3:$W$86,MATCH($C$3,$P$3:$P$86,0))</f>
        <v>46197.875</v>
      </c>
      <c r="D17" s="490"/>
      <c r="E17" s="490"/>
      <c r="P17" s="30" t="n">
        <v>15</v>
      </c>
      <c r="Q17" s="30" t="str">
        <f aca="false">+INDEX($AB$3:$AB$50,MATCH(P17,$AI$3:$AI$50,0))</f>
        <v>Costa de Marfil</v>
      </c>
      <c r="R17" s="30" t="n">
        <f aca="false">+INDEX($AC$3:$AH$86,MATCH($Q17,$AB$3:$AB$86,0),MATCH(R$2,$AC$2:$AH$2,0))</f>
        <v>0</v>
      </c>
      <c r="S17" s="806" t="n">
        <f aca="false">+INDEX($AC$3:$AH$86,MATCH($Q17,$AB$3:$AB$86,0),MATCH(S$2,$AC$2:$AH$2,0))</f>
        <v>0</v>
      </c>
      <c r="T17" s="30" t="n">
        <f aca="false">+INDEX($AC$3:$AH$86,MATCH($Q17,$AB$3:$AB$86,0),MATCH(T$2,$AC$2:$AH$2,0))</f>
        <v>0</v>
      </c>
      <c r="U17" s="30" t="n">
        <f aca="false">+INDEX($AC$3:$AH$86,MATCH($Q17,$AB$3:$AB$86,0),MATCH(U$2,$AC$2:$AH$2,0))</f>
        <v>4</v>
      </c>
      <c r="V17" s="806" t="n">
        <f aca="false">+INDEX($AC$3:$AH$86,MATCH($Q17,$AB$3:$AB$86,0),MATCH(V$2,$AC$2:$AH$2,0))</f>
        <v>0.166666666666667</v>
      </c>
      <c r="W17" s="30" t="n">
        <f aca="false">+INDEX($AC$3:$AH$86,MATCH($Q17,$AB$3:$AB$86,0),MATCH(W$2,$AC$2:$AH$2,0))</f>
        <v>1</v>
      </c>
      <c r="X17" s="30" t="n">
        <f aca="false">IFERROR(IF(Q17=$L$2,1,0),0)</f>
        <v>0</v>
      </c>
      <c r="AA17" s="30" t="n">
        <v>15</v>
      </c>
      <c r="AB17" s="30" t="str">
        <f aca="false">Idiomas!D226</f>
        <v>Croacia</v>
      </c>
      <c r="AC17" s="30" t="n">
        <v>2</v>
      </c>
      <c r="AD17" s="806" t="n">
        <f aca="false">ABS(AC17/24)</f>
        <v>0.0833333333333333</v>
      </c>
      <c r="AE17" s="30" t="n">
        <v>0</v>
      </c>
      <c r="AF17" s="30" t="n">
        <f aca="false">AC17-$M$2</f>
        <v>6</v>
      </c>
      <c r="AG17" s="806" t="n">
        <f aca="false">ABS(AF17/24)</f>
        <v>0.25</v>
      </c>
      <c r="AH17" s="30" t="n">
        <f aca="false">IF(AC17&gt;$M$2,1,IF(AC17=$M$2,0,-1))</f>
        <v>1</v>
      </c>
      <c r="AI17" s="30" t="n">
        <f aca="false">+COUNTIF($AB$3:$AB$50,"&lt;="&amp;AB17)</f>
        <v>16</v>
      </c>
    </row>
    <row r="18" customFormat="false" ht="15" hidden="false" customHeight="false" outlineLevel="0" collapsed="false">
      <c r="C18" s="490"/>
      <c r="E18" s="490"/>
      <c r="P18" s="30" t="n">
        <v>16</v>
      </c>
      <c r="Q18" s="30" t="str">
        <f aca="false">+INDEX($AB$3:$AB$50,MATCH(P18,$AI$3:$AI$50,0))</f>
        <v>Croacia</v>
      </c>
      <c r="R18" s="30" t="n">
        <f aca="false">+INDEX($AC$3:$AH$86,MATCH($Q18,$AB$3:$AB$86,0),MATCH(R$2,$AC$2:$AH$2,0))</f>
        <v>2</v>
      </c>
      <c r="S18" s="806" t="n">
        <f aca="false">+INDEX($AC$3:$AH$86,MATCH($Q18,$AB$3:$AB$86,0),MATCH(S$2,$AC$2:$AH$2,0))</f>
        <v>0.0833333333333333</v>
      </c>
      <c r="T18" s="30" t="n">
        <f aca="false">+INDEX($AC$3:$AH$86,MATCH($Q18,$AB$3:$AB$86,0),MATCH(T$2,$AC$2:$AH$2,0))</f>
        <v>0</v>
      </c>
      <c r="U18" s="30" t="n">
        <f aca="false">+INDEX($AC$3:$AH$86,MATCH($Q18,$AB$3:$AB$86,0),MATCH(U$2,$AC$2:$AH$2,0))</f>
        <v>6</v>
      </c>
      <c r="V18" s="806" t="n">
        <f aca="false">+INDEX($AC$3:$AH$86,MATCH($Q18,$AB$3:$AB$86,0),MATCH(V$2,$AC$2:$AH$2,0))</f>
        <v>0.25</v>
      </c>
      <c r="W18" s="30" t="n">
        <f aca="false">+INDEX($AC$3:$AH$86,MATCH($Q18,$AB$3:$AB$86,0),MATCH(W$2,$AC$2:$AH$2,0))</f>
        <v>1</v>
      </c>
      <c r="X18" s="30" t="n">
        <f aca="false">IFERROR(IF(Q18=$L$2,1,0),0)</f>
        <v>0</v>
      </c>
      <c r="AA18" s="30" t="n">
        <v>16</v>
      </c>
      <c r="AB18" s="30" t="str">
        <f aca="false">Idiomas!D227</f>
        <v>Curazao</v>
      </c>
      <c r="AC18" s="30" t="n">
        <v>-4</v>
      </c>
      <c r="AD18" s="806" t="n">
        <f aca="false">ABS(AC18/24)</f>
        <v>0.166666666666667</v>
      </c>
      <c r="AE18" s="30" t="n">
        <v>0</v>
      </c>
      <c r="AF18" s="30" t="n">
        <f aca="false">AC18-$M$2</f>
        <v>0</v>
      </c>
      <c r="AG18" s="806" t="n">
        <f aca="false">ABS(AF18/24)</f>
        <v>0</v>
      </c>
      <c r="AH18" s="30" t="n">
        <f aca="false">IF(AC18&gt;$M$2,1,IF(AC18=$M$2,0,-1))</f>
        <v>0</v>
      </c>
      <c r="AI18" s="30" t="n">
        <f aca="false">+COUNTIF($AB$3:$AB$50,"&lt;="&amp;AB18)</f>
        <v>17</v>
      </c>
    </row>
    <row r="19" customFormat="false" ht="15" hidden="false" customHeight="false" outlineLevel="0" collapsed="false">
      <c r="A19" s="29" t="s">
        <v>561</v>
      </c>
      <c r="C19" s="490"/>
      <c r="E19" s="490"/>
      <c r="P19" s="30" t="n">
        <v>17</v>
      </c>
      <c r="Q19" s="30" t="str">
        <f aca="false">+INDEX($AB$3:$AB$50,MATCH(P19,$AI$3:$AI$50,0))</f>
        <v>Curazao</v>
      </c>
      <c r="R19" s="30" t="n">
        <f aca="false">+INDEX($AC$3:$AH$86,MATCH($Q19,$AB$3:$AB$86,0),MATCH(R$2,$AC$2:$AH$2,0))</f>
        <v>-4</v>
      </c>
      <c r="S19" s="806" t="n">
        <f aca="false">+INDEX($AC$3:$AH$86,MATCH($Q19,$AB$3:$AB$86,0),MATCH(S$2,$AC$2:$AH$2,0))</f>
        <v>0.166666666666667</v>
      </c>
      <c r="T19" s="30" t="n">
        <f aca="false">+INDEX($AC$3:$AH$86,MATCH($Q19,$AB$3:$AB$86,0),MATCH(T$2,$AC$2:$AH$2,0))</f>
        <v>0</v>
      </c>
      <c r="U19" s="30" t="n">
        <f aca="false">+INDEX($AC$3:$AH$86,MATCH($Q19,$AB$3:$AB$86,0),MATCH(U$2,$AC$2:$AH$2,0))</f>
        <v>0</v>
      </c>
      <c r="V19" s="806" t="n">
        <f aca="false">+INDEX($AC$3:$AH$86,MATCH($Q19,$AB$3:$AB$86,0),MATCH(V$2,$AC$2:$AH$2,0))</f>
        <v>0</v>
      </c>
      <c r="W19" s="30" t="n">
        <f aca="false">+INDEX($AC$3:$AH$86,MATCH($Q19,$AB$3:$AB$86,0),MATCH(W$2,$AC$2:$AH$2,0))</f>
        <v>0</v>
      </c>
      <c r="X19" s="30" t="n">
        <f aca="false">IFERROR(IF(Q19=$L$2,1,0),0)</f>
        <v>0</v>
      </c>
      <c r="AA19" s="30" t="n">
        <v>17</v>
      </c>
      <c r="AB19" s="30" t="str">
        <f aca="false">Idiomas!D228</f>
        <v>Ecuador</v>
      </c>
      <c r="AC19" s="30" t="n">
        <v>-5</v>
      </c>
      <c r="AD19" s="806" t="n">
        <f aca="false">ABS(AC19/24)</f>
        <v>0.208333333333333</v>
      </c>
      <c r="AE19" s="30" t="n">
        <v>0</v>
      </c>
      <c r="AF19" s="30" t="n">
        <f aca="false">AC19-$M$2</f>
        <v>-1</v>
      </c>
      <c r="AG19" s="806" t="n">
        <f aca="false">ABS(AF19/24)</f>
        <v>0.0416666666666667</v>
      </c>
      <c r="AH19" s="30" t="n">
        <f aca="false">IF(AC19&gt;$M$2,1,IF(AC19=$M$2,0,-1))</f>
        <v>-1</v>
      </c>
      <c r="AI19" s="30" t="n">
        <f aca="false">+COUNTIF($AB$3:$AB$50,"&lt;="&amp;AB19)</f>
        <v>18</v>
      </c>
    </row>
    <row r="20" customFormat="false" ht="15" hidden="false" customHeight="false" outlineLevel="0" collapsed="false">
      <c r="A20" s="490" t="n">
        <v>46186.75</v>
      </c>
      <c r="C20" s="490" t="n">
        <f aca="false">A20+INDEX($V$3:$V$86,MATCH($C$3,$P$3:$P$86,0))*INDEX($W$3:$W$86,MATCH($C$3,$P$3:$P$86,0))</f>
        <v>46187</v>
      </c>
      <c r="D20" s="490"/>
      <c r="E20" s="490"/>
      <c r="P20" s="30" t="n">
        <v>18</v>
      </c>
      <c r="Q20" s="30" t="str">
        <f aca="false">+INDEX($AB$3:$AB$50,MATCH(P20,$AI$3:$AI$50,0))</f>
        <v>Ecuador</v>
      </c>
      <c r="R20" s="30" t="n">
        <f aca="false">+INDEX($AC$3:$AH$86,MATCH($Q20,$AB$3:$AB$86,0),MATCH(R$2,$AC$2:$AH$2,0))</f>
        <v>-5</v>
      </c>
      <c r="S20" s="806" t="n">
        <f aca="false">+INDEX($AC$3:$AH$86,MATCH($Q20,$AB$3:$AB$86,0),MATCH(S$2,$AC$2:$AH$2,0))</f>
        <v>0.208333333333333</v>
      </c>
      <c r="T20" s="30" t="n">
        <f aca="false">+INDEX($AC$3:$AH$86,MATCH($Q20,$AB$3:$AB$86,0),MATCH(T$2,$AC$2:$AH$2,0))</f>
        <v>0</v>
      </c>
      <c r="U20" s="30" t="n">
        <f aca="false">+INDEX($AC$3:$AH$86,MATCH($Q20,$AB$3:$AB$86,0),MATCH(U$2,$AC$2:$AH$2,0))</f>
        <v>-1</v>
      </c>
      <c r="V20" s="806" t="n">
        <f aca="false">+INDEX($AC$3:$AH$86,MATCH($Q20,$AB$3:$AB$86,0),MATCH(V$2,$AC$2:$AH$2,0))</f>
        <v>0.0416666666666667</v>
      </c>
      <c r="W20" s="30" t="n">
        <f aca="false">+INDEX($AC$3:$AH$86,MATCH($Q20,$AB$3:$AB$86,0),MATCH(W$2,$AC$2:$AH$2,0))</f>
        <v>-1</v>
      </c>
      <c r="X20" s="30" t="n">
        <f aca="false">IFERROR(IF(Q20=$L$2,1,0),0)</f>
        <v>0</v>
      </c>
      <c r="AA20" s="30" t="n">
        <v>18</v>
      </c>
      <c r="AB20" s="30" t="str">
        <f aca="false">Idiomas!D229</f>
        <v>Egipto</v>
      </c>
      <c r="AC20" s="30" t="n">
        <v>3</v>
      </c>
      <c r="AD20" s="806" t="n">
        <f aca="false">ABS(AC20/24)</f>
        <v>0.125</v>
      </c>
      <c r="AE20" s="30" t="n">
        <v>0</v>
      </c>
      <c r="AF20" s="30" t="n">
        <f aca="false">AC20-$M$2</f>
        <v>7</v>
      </c>
      <c r="AG20" s="806" t="n">
        <f aca="false">ABS(AF20/24)</f>
        <v>0.291666666666667</v>
      </c>
      <c r="AH20" s="30" t="n">
        <f aca="false">IF(AC20&gt;$M$2,1,IF(AC20=$M$2,0,-1))</f>
        <v>1</v>
      </c>
      <c r="AI20" s="30" t="n">
        <f aca="false">+COUNTIF($AB$3:$AB$50,"&lt;="&amp;AB20)</f>
        <v>19</v>
      </c>
    </row>
    <row r="21" customFormat="false" ht="15" hidden="false" customHeight="false" outlineLevel="0" collapsed="false">
      <c r="A21" s="490" t="n">
        <v>46186.875</v>
      </c>
      <c r="C21" s="490" t="n">
        <f aca="false">A21+INDEX($V$3:$V$86,MATCH($C$3,$P$3:$P$86,0))*INDEX($W$3:$W$86,MATCH($C$3,$P$3:$P$86,0))</f>
        <v>46187.125</v>
      </c>
      <c r="D21" s="490"/>
      <c r="E21" s="490"/>
      <c r="P21" s="30" t="n">
        <v>19</v>
      </c>
      <c r="Q21" s="30" t="str">
        <f aca="false">+INDEX($AB$3:$AB$50,MATCH(P21,$AI$3:$AI$50,0))</f>
        <v>Egipto</v>
      </c>
      <c r="R21" s="30" t="n">
        <f aca="false">+INDEX($AC$3:$AH$86,MATCH($Q21,$AB$3:$AB$86,0),MATCH(R$2,$AC$2:$AH$2,0))</f>
        <v>3</v>
      </c>
      <c r="S21" s="806" t="n">
        <f aca="false">+INDEX($AC$3:$AH$86,MATCH($Q21,$AB$3:$AB$86,0),MATCH(S$2,$AC$2:$AH$2,0))</f>
        <v>0.125</v>
      </c>
      <c r="T21" s="30" t="n">
        <f aca="false">+INDEX($AC$3:$AH$86,MATCH($Q21,$AB$3:$AB$86,0),MATCH(T$2,$AC$2:$AH$2,0))</f>
        <v>0</v>
      </c>
      <c r="U21" s="30" t="n">
        <f aca="false">+INDEX($AC$3:$AH$86,MATCH($Q21,$AB$3:$AB$86,0),MATCH(U$2,$AC$2:$AH$2,0))</f>
        <v>7</v>
      </c>
      <c r="V21" s="806" t="n">
        <f aca="false">+INDEX($AC$3:$AH$86,MATCH($Q21,$AB$3:$AB$86,0),MATCH(V$2,$AC$2:$AH$2,0))</f>
        <v>0.291666666666667</v>
      </c>
      <c r="W21" s="30" t="n">
        <f aca="false">+INDEX($AC$3:$AH$86,MATCH($Q21,$AB$3:$AB$86,0),MATCH(W$2,$AC$2:$AH$2,0))</f>
        <v>1</v>
      </c>
      <c r="X21" s="30" t="n">
        <f aca="false">IFERROR(IF(Q21=$L$2,1,0),0)</f>
        <v>0</v>
      </c>
      <c r="AA21" s="30" t="n">
        <v>19</v>
      </c>
      <c r="AB21" s="30" t="str">
        <f aca="false">Idiomas!D230</f>
        <v>Escocia</v>
      </c>
      <c r="AC21" s="30" t="n">
        <v>1</v>
      </c>
      <c r="AD21" s="806" t="n">
        <f aca="false">ABS(AC21/24)</f>
        <v>0.0416666666666667</v>
      </c>
      <c r="AE21" s="30" t="n">
        <v>0</v>
      </c>
      <c r="AF21" s="30" t="n">
        <f aca="false">AC21-$M$2</f>
        <v>5</v>
      </c>
      <c r="AG21" s="806" t="n">
        <f aca="false">ABS(AF21/24)</f>
        <v>0.208333333333333</v>
      </c>
      <c r="AH21" s="30" t="n">
        <f aca="false">IF(AC21&gt;$M$2,1,IF(AC21=$M$2,0,-1))</f>
        <v>1</v>
      </c>
      <c r="AI21" s="30" t="n">
        <f aca="false">+COUNTIF($AB$3:$AB$50,"&lt;="&amp;AB21)</f>
        <v>20</v>
      </c>
    </row>
    <row r="22" customFormat="false" ht="15" hidden="false" customHeight="false" outlineLevel="0" collapsed="false">
      <c r="A22" s="490" t="n">
        <v>46192.75</v>
      </c>
      <c r="C22" s="490" t="n">
        <f aca="false">A22+INDEX($V$3:$V$86,MATCH($C$3,$P$3:$P$86,0))*INDEX($W$3:$W$86,MATCH($C$3,$P$3:$P$86,0))</f>
        <v>46193</v>
      </c>
      <c r="D22" s="490"/>
      <c r="E22" s="490"/>
      <c r="P22" s="30" t="n">
        <v>20</v>
      </c>
      <c r="Q22" s="30" t="str">
        <f aca="false">+INDEX($AB$3:$AB$50,MATCH(P22,$AI$3:$AI$50,0))</f>
        <v>Escocia</v>
      </c>
      <c r="R22" s="30" t="n">
        <f aca="false">+INDEX($AC$3:$AH$86,MATCH($Q22,$AB$3:$AB$86,0),MATCH(R$2,$AC$2:$AH$2,0))</f>
        <v>1</v>
      </c>
      <c r="S22" s="806" t="n">
        <f aca="false">+INDEX($AC$3:$AH$86,MATCH($Q22,$AB$3:$AB$86,0),MATCH(S$2,$AC$2:$AH$2,0))</f>
        <v>0.0416666666666667</v>
      </c>
      <c r="T22" s="30" t="n">
        <f aca="false">+INDEX($AC$3:$AH$86,MATCH($Q22,$AB$3:$AB$86,0),MATCH(T$2,$AC$2:$AH$2,0))</f>
        <v>0</v>
      </c>
      <c r="U22" s="30" t="n">
        <f aca="false">+INDEX($AC$3:$AH$86,MATCH($Q22,$AB$3:$AB$86,0),MATCH(U$2,$AC$2:$AH$2,0))</f>
        <v>5</v>
      </c>
      <c r="V22" s="806" t="n">
        <f aca="false">+INDEX($AC$3:$AH$86,MATCH($Q22,$AB$3:$AB$86,0),MATCH(V$2,$AC$2:$AH$2,0))</f>
        <v>0.208333333333333</v>
      </c>
      <c r="W22" s="30" t="n">
        <f aca="false">+INDEX($AC$3:$AH$86,MATCH($Q22,$AB$3:$AB$86,0),MATCH(W$2,$AC$2:$AH$2,0))</f>
        <v>1</v>
      </c>
      <c r="X22" s="30" t="n">
        <f aca="false">IFERROR(IF(Q22=$L$2,1,0),0)</f>
        <v>0</v>
      </c>
      <c r="AA22" s="30" t="n">
        <v>20</v>
      </c>
      <c r="AB22" s="30" t="str">
        <f aca="false">Idiomas!D231</f>
        <v>España</v>
      </c>
      <c r="AC22" s="30" t="n">
        <v>2</v>
      </c>
      <c r="AD22" s="806" t="n">
        <f aca="false">ABS(AC22/24)</f>
        <v>0.0833333333333333</v>
      </c>
      <c r="AE22" s="30" t="n">
        <v>0</v>
      </c>
      <c r="AF22" s="30" t="n">
        <f aca="false">AC22-$M$2</f>
        <v>6</v>
      </c>
      <c r="AG22" s="806" t="n">
        <f aca="false">ABS(AF22/24)</f>
        <v>0.25</v>
      </c>
      <c r="AH22" s="30" t="n">
        <f aca="false">IF(AC22&gt;$M$2,1,IF(AC22=$M$2,0,-1))</f>
        <v>1</v>
      </c>
      <c r="AI22" s="30" t="n">
        <f aca="false">+COUNTIF($AB$3:$AB$50,"&lt;="&amp;AB22)</f>
        <v>21</v>
      </c>
    </row>
    <row r="23" customFormat="false" ht="15" hidden="false" customHeight="false" outlineLevel="0" collapsed="false">
      <c r="A23" s="490" t="n">
        <v>46192.8541666667</v>
      </c>
      <c r="C23" s="490" t="n">
        <f aca="false">A23+INDEX($V$3:$V$86,MATCH($C$3,$P$3:$P$86,0))*INDEX($W$3:$W$86,MATCH($C$3,$P$3:$P$86,0))</f>
        <v>46193.1041666667</v>
      </c>
      <c r="D23" s="490"/>
      <c r="E23" s="490"/>
      <c r="P23" s="30" t="n">
        <v>21</v>
      </c>
      <c r="Q23" s="30" t="str">
        <f aca="false">+INDEX($AB$3:$AB$50,MATCH(P23,$AI$3:$AI$50,0))</f>
        <v>España</v>
      </c>
      <c r="R23" s="30" t="n">
        <f aca="false">+INDEX($AC$3:$AH$86,MATCH($Q23,$AB$3:$AB$86,0),MATCH(R$2,$AC$2:$AH$2,0))</f>
        <v>2</v>
      </c>
      <c r="S23" s="806" t="n">
        <f aca="false">+INDEX($AC$3:$AH$86,MATCH($Q23,$AB$3:$AB$86,0),MATCH(S$2,$AC$2:$AH$2,0))</f>
        <v>0.0833333333333333</v>
      </c>
      <c r="T23" s="30" t="n">
        <f aca="false">+INDEX($AC$3:$AH$86,MATCH($Q23,$AB$3:$AB$86,0),MATCH(T$2,$AC$2:$AH$2,0))</f>
        <v>0</v>
      </c>
      <c r="U23" s="30" t="n">
        <f aca="false">+INDEX($AC$3:$AH$86,MATCH($Q23,$AB$3:$AB$86,0),MATCH(U$2,$AC$2:$AH$2,0))</f>
        <v>6</v>
      </c>
      <c r="V23" s="806" t="n">
        <f aca="false">+INDEX($AC$3:$AH$86,MATCH($Q23,$AB$3:$AB$86,0),MATCH(V$2,$AC$2:$AH$2,0))</f>
        <v>0.25</v>
      </c>
      <c r="W23" s="30" t="n">
        <f aca="false">+INDEX($AC$3:$AH$86,MATCH($Q23,$AB$3:$AB$86,0),MATCH(W$2,$AC$2:$AH$2,0))</f>
        <v>1</v>
      </c>
      <c r="X23" s="30" t="n">
        <f aca="false">IFERROR(IF(Q23=$L$2,1,0),0)</f>
        <v>0</v>
      </c>
      <c r="AA23" s="30" t="n">
        <v>21</v>
      </c>
      <c r="AB23" s="30" t="str">
        <f aca="false">Idiomas!D232</f>
        <v>Estados Unidos</v>
      </c>
      <c r="AC23" s="30" t="n">
        <v>-4</v>
      </c>
      <c r="AD23" s="806" t="n">
        <f aca="false">ABS(AC23/24)</f>
        <v>0.166666666666667</v>
      </c>
      <c r="AE23" s="30" t="n">
        <v>1</v>
      </c>
      <c r="AF23" s="30" t="n">
        <f aca="false">AC23-$M$2</f>
        <v>0</v>
      </c>
      <c r="AG23" s="806" t="n">
        <f aca="false">ABS(AF23/24)</f>
        <v>0</v>
      </c>
      <c r="AH23" s="30" t="n">
        <f aca="false">IF(AC23&gt;$M$2,1,IF(AC23=$M$2,0,-1))</f>
        <v>0</v>
      </c>
      <c r="AI23" s="30" t="n">
        <f aca="false">+COUNTIF($AB$3:$AB$50,"&lt;="&amp;AB23)</f>
        <v>22</v>
      </c>
    </row>
    <row r="24" customFormat="false" ht="15" hidden="false" customHeight="false" outlineLevel="0" collapsed="false">
      <c r="A24" s="490" t="n">
        <v>46197.75</v>
      </c>
      <c r="C24" s="490" t="n">
        <f aca="false">A24+INDEX($V$3:$V$86,MATCH($C$3,$P$3:$P$86,0))*INDEX($W$3:$W$86,MATCH($C$3,$P$3:$P$86,0))</f>
        <v>46198</v>
      </c>
      <c r="D24" s="490"/>
      <c r="E24" s="490"/>
      <c r="P24" s="30" t="n">
        <v>22</v>
      </c>
      <c r="Q24" s="30" t="str">
        <f aca="false">+INDEX($AB$3:$AB$50,MATCH(P24,$AI$3:$AI$50,0))</f>
        <v>Estados Unidos</v>
      </c>
      <c r="R24" s="30" t="n">
        <f aca="false">+INDEX($AC$3:$AH$86,MATCH($Q24,$AB$3:$AB$86,0),MATCH(R$2,$AC$2:$AH$2,0))</f>
        <v>-4</v>
      </c>
      <c r="S24" s="806" t="n">
        <f aca="false">+INDEX($AC$3:$AH$86,MATCH($Q24,$AB$3:$AB$86,0),MATCH(S$2,$AC$2:$AH$2,0))</f>
        <v>0.166666666666667</v>
      </c>
      <c r="T24" s="30" t="n">
        <f aca="false">+INDEX($AC$3:$AH$86,MATCH($Q24,$AB$3:$AB$86,0),MATCH(T$2,$AC$2:$AH$2,0))</f>
        <v>1</v>
      </c>
      <c r="U24" s="30" t="n">
        <f aca="false">+INDEX($AC$3:$AH$86,MATCH($Q24,$AB$3:$AB$86,0),MATCH(U$2,$AC$2:$AH$2,0))</f>
        <v>0</v>
      </c>
      <c r="V24" s="806" t="n">
        <f aca="false">+INDEX($AC$3:$AH$86,MATCH($Q24,$AB$3:$AB$86,0),MATCH(V$2,$AC$2:$AH$2,0))</f>
        <v>0</v>
      </c>
      <c r="W24" s="30" t="n">
        <f aca="false">+INDEX($AC$3:$AH$86,MATCH($Q24,$AB$3:$AB$86,0),MATCH(W$2,$AC$2:$AH$2,0))</f>
        <v>0</v>
      </c>
      <c r="X24" s="30" t="n">
        <f aca="false">IFERROR(IF(Q24=$L$2,1,0),0)</f>
        <v>1</v>
      </c>
      <c r="AA24" s="30" t="n">
        <v>22</v>
      </c>
      <c r="AB24" s="30" t="str">
        <f aca="false">Idiomas!D233</f>
        <v>Francia</v>
      </c>
      <c r="AC24" s="30" t="n">
        <v>2</v>
      </c>
      <c r="AD24" s="806" t="n">
        <f aca="false">ABS(AC24/24)</f>
        <v>0.0833333333333333</v>
      </c>
      <c r="AE24" s="30" t="n">
        <v>0</v>
      </c>
      <c r="AF24" s="30" t="n">
        <f aca="false">AC24-$M$2</f>
        <v>6</v>
      </c>
      <c r="AG24" s="806" t="n">
        <f aca="false">ABS(AF24/24)</f>
        <v>0.25</v>
      </c>
      <c r="AH24" s="30" t="n">
        <f aca="false">IF(AC24&gt;$M$2,1,IF(AC24=$M$2,0,-1))</f>
        <v>1</v>
      </c>
      <c r="AI24" s="30" t="n">
        <f aca="false">+COUNTIF($AB$3:$AB$50,"&lt;="&amp;AB24)</f>
        <v>23</v>
      </c>
    </row>
    <row r="25" customFormat="false" ht="15" hidden="false" customHeight="false" outlineLevel="0" collapsed="false">
      <c r="A25" s="490" t="n">
        <v>46197.75</v>
      </c>
      <c r="C25" s="490" t="n">
        <f aca="false">A25+INDEX($V$3:$V$86,MATCH($C$3,$P$3:$P$86,0))*INDEX($W$3:$W$86,MATCH($C$3,$P$3:$P$86,0))</f>
        <v>46198</v>
      </c>
      <c r="D25" s="490"/>
      <c r="E25" s="490"/>
      <c r="P25" s="30" t="n">
        <v>23</v>
      </c>
      <c r="Q25" s="30" t="str">
        <f aca="false">+INDEX($AB$3:$AB$50,MATCH(P25,$AI$3:$AI$50,0))</f>
        <v>Francia</v>
      </c>
      <c r="R25" s="30" t="n">
        <f aca="false">+INDEX($AC$3:$AH$86,MATCH($Q25,$AB$3:$AB$86,0),MATCH(R$2,$AC$2:$AH$2,0))</f>
        <v>2</v>
      </c>
      <c r="S25" s="806" t="n">
        <f aca="false">+INDEX($AC$3:$AH$86,MATCH($Q25,$AB$3:$AB$86,0),MATCH(S$2,$AC$2:$AH$2,0))</f>
        <v>0.0833333333333333</v>
      </c>
      <c r="T25" s="30" t="n">
        <f aca="false">+INDEX($AC$3:$AH$86,MATCH($Q25,$AB$3:$AB$86,0),MATCH(T$2,$AC$2:$AH$2,0))</f>
        <v>0</v>
      </c>
      <c r="U25" s="30" t="n">
        <f aca="false">+INDEX($AC$3:$AH$86,MATCH($Q25,$AB$3:$AB$86,0),MATCH(U$2,$AC$2:$AH$2,0))</f>
        <v>6</v>
      </c>
      <c r="V25" s="806" t="n">
        <f aca="false">+INDEX($AC$3:$AH$86,MATCH($Q25,$AB$3:$AB$86,0),MATCH(V$2,$AC$2:$AH$2,0))</f>
        <v>0.25</v>
      </c>
      <c r="W25" s="30" t="n">
        <f aca="false">+INDEX($AC$3:$AH$86,MATCH($Q25,$AB$3:$AB$86,0),MATCH(W$2,$AC$2:$AH$2,0))</f>
        <v>1</v>
      </c>
      <c r="X25" s="30" t="n">
        <f aca="false">IFERROR(IF(Q25=$L$2,1,0),0)</f>
        <v>0</v>
      </c>
      <c r="AA25" s="30" t="n">
        <v>23</v>
      </c>
      <c r="AB25" s="30" t="str">
        <f aca="false">Idiomas!D234</f>
        <v>Ghana</v>
      </c>
      <c r="AC25" s="30" t="n">
        <v>0</v>
      </c>
      <c r="AD25" s="806" t="n">
        <f aca="false">ABS(AC25/24)</f>
        <v>0</v>
      </c>
      <c r="AE25" s="30" t="n">
        <v>0</v>
      </c>
      <c r="AF25" s="30" t="n">
        <f aca="false">AC25-$M$2</f>
        <v>4</v>
      </c>
      <c r="AG25" s="806" t="n">
        <f aca="false">ABS(AF25/24)</f>
        <v>0.166666666666667</v>
      </c>
      <c r="AH25" s="30" t="n">
        <f aca="false">IF(AC25&gt;$M$2,1,IF(AC25=$M$2,0,-1))</f>
        <v>1</v>
      </c>
      <c r="AI25" s="30" t="n">
        <f aca="false">+COUNTIF($AB$3:$AB$50,"&lt;="&amp;AB25)</f>
        <v>24</v>
      </c>
    </row>
    <row r="26" customFormat="false" ht="15" hidden="false" customHeight="false" outlineLevel="0" collapsed="false">
      <c r="C26" s="490"/>
      <c r="E26" s="490"/>
      <c r="P26" s="30" t="n">
        <v>24</v>
      </c>
      <c r="Q26" s="30" t="str">
        <f aca="false">+INDEX($AB$3:$AB$50,MATCH(P26,$AI$3:$AI$50,0))</f>
        <v>Ghana</v>
      </c>
      <c r="R26" s="30" t="n">
        <f aca="false">+INDEX($AC$3:$AH$86,MATCH($Q26,$AB$3:$AB$86,0),MATCH(R$2,$AC$2:$AH$2,0))</f>
        <v>0</v>
      </c>
      <c r="S26" s="806" t="n">
        <f aca="false">+INDEX($AC$3:$AH$86,MATCH($Q26,$AB$3:$AB$86,0),MATCH(S$2,$AC$2:$AH$2,0))</f>
        <v>0</v>
      </c>
      <c r="T26" s="30" t="n">
        <f aca="false">+INDEX($AC$3:$AH$86,MATCH($Q26,$AB$3:$AB$86,0),MATCH(T$2,$AC$2:$AH$2,0))</f>
        <v>0</v>
      </c>
      <c r="U26" s="30" t="n">
        <f aca="false">+INDEX($AC$3:$AH$86,MATCH($Q26,$AB$3:$AB$86,0),MATCH(U$2,$AC$2:$AH$2,0))</f>
        <v>4</v>
      </c>
      <c r="V26" s="806" t="n">
        <f aca="false">+INDEX($AC$3:$AH$86,MATCH($Q26,$AB$3:$AB$86,0),MATCH(V$2,$AC$2:$AH$2,0))</f>
        <v>0.166666666666667</v>
      </c>
      <c r="W26" s="30" t="n">
        <f aca="false">+INDEX($AC$3:$AH$86,MATCH($Q26,$AB$3:$AB$86,0),MATCH(W$2,$AC$2:$AH$2,0))</f>
        <v>1</v>
      </c>
      <c r="X26" s="30" t="n">
        <f aca="false">IFERROR(IF(Q26=$L$2,1,0),0)</f>
        <v>0</v>
      </c>
      <c r="AA26" s="30" t="n">
        <v>24</v>
      </c>
      <c r="AB26" s="30" t="str">
        <f aca="false">Idiomas!D235</f>
        <v>Haití</v>
      </c>
      <c r="AC26" s="30" t="n">
        <v>-4</v>
      </c>
      <c r="AD26" s="806" t="n">
        <f aca="false">ABS(AC26/24)</f>
        <v>0.166666666666667</v>
      </c>
      <c r="AE26" s="30" t="n">
        <v>0</v>
      </c>
      <c r="AF26" s="30" t="n">
        <f aca="false">AC26-$M$2</f>
        <v>0</v>
      </c>
      <c r="AG26" s="806" t="n">
        <f aca="false">ABS(AF26/24)</f>
        <v>0</v>
      </c>
      <c r="AH26" s="30" t="n">
        <f aca="false">IF(AC26&gt;$M$2,1,IF(AC26=$M$2,0,-1))</f>
        <v>0</v>
      </c>
      <c r="AI26" s="30" t="n">
        <f aca="false">+COUNTIF($AB$3:$AB$50,"&lt;="&amp;AB26)</f>
        <v>25</v>
      </c>
    </row>
    <row r="27" customFormat="false" ht="15" hidden="false" customHeight="false" outlineLevel="0" collapsed="false">
      <c r="A27" s="29" t="s">
        <v>563</v>
      </c>
      <c r="C27" s="490"/>
      <c r="E27" s="490"/>
      <c r="P27" s="30" t="n">
        <v>25</v>
      </c>
      <c r="Q27" s="30" t="str">
        <f aca="false">+INDEX($AB$3:$AB$50,MATCH(P27,$AI$3:$AI$50,0))</f>
        <v>Haití</v>
      </c>
      <c r="R27" s="30" t="n">
        <f aca="false">+INDEX($AC$3:$AH$86,MATCH($Q27,$AB$3:$AB$86,0),MATCH(R$2,$AC$2:$AH$2,0))</f>
        <v>-4</v>
      </c>
      <c r="S27" s="806" t="n">
        <f aca="false">+INDEX($AC$3:$AH$86,MATCH($Q27,$AB$3:$AB$86,0),MATCH(S$2,$AC$2:$AH$2,0))</f>
        <v>0.166666666666667</v>
      </c>
      <c r="T27" s="30" t="n">
        <f aca="false">+INDEX($AC$3:$AH$86,MATCH($Q27,$AB$3:$AB$86,0),MATCH(T$2,$AC$2:$AH$2,0))</f>
        <v>0</v>
      </c>
      <c r="U27" s="30" t="n">
        <f aca="false">+INDEX($AC$3:$AH$86,MATCH($Q27,$AB$3:$AB$86,0),MATCH(U$2,$AC$2:$AH$2,0))</f>
        <v>0</v>
      </c>
      <c r="V27" s="806" t="n">
        <f aca="false">+INDEX($AC$3:$AH$86,MATCH($Q27,$AB$3:$AB$86,0),MATCH(V$2,$AC$2:$AH$2,0))</f>
        <v>0</v>
      </c>
      <c r="W27" s="30" t="n">
        <f aca="false">+INDEX($AC$3:$AH$86,MATCH($Q27,$AB$3:$AB$86,0),MATCH(W$2,$AC$2:$AH$2,0))</f>
        <v>0</v>
      </c>
      <c r="X27" s="30" t="n">
        <f aca="false">IFERROR(IF(Q27=$L$2,1,0),0)</f>
        <v>0</v>
      </c>
      <c r="AA27" s="30" t="n">
        <v>25</v>
      </c>
      <c r="AB27" s="30" t="str">
        <f aca="false">Idiomas!D236</f>
        <v>Inglaterra</v>
      </c>
      <c r="AC27" s="30" t="n">
        <v>1</v>
      </c>
      <c r="AD27" s="806" t="n">
        <f aca="false">ABS(AC27/24)</f>
        <v>0.0416666666666667</v>
      </c>
      <c r="AE27" s="30" t="n">
        <v>0</v>
      </c>
      <c r="AF27" s="30" t="n">
        <f aca="false">AC27-$M$2</f>
        <v>5</v>
      </c>
      <c r="AG27" s="806" t="n">
        <f aca="false">ABS(AF27/24)</f>
        <v>0.208333333333333</v>
      </c>
      <c r="AH27" s="30" t="n">
        <f aca="false">IF(AC27&gt;$M$2,1,IF(AC27=$M$2,0,-1))</f>
        <v>1</v>
      </c>
      <c r="AI27" s="30" t="n">
        <f aca="false">+COUNTIF($AB$3:$AB$50,"&lt;="&amp;AB27)</f>
        <v>26</v>
      </c>
    </row>
    <row r="28" customFormat="false" ht="15" hidden="false" customHeight="false" outlineLevel="0" collapsed="false">
      <c r="A28" s="490" t="n">
        <v>46185.875</v>
      </c>
      <c r="C28" s="490" t="n">
        <f aca="false">A28+INDEX($V$3:$V$86,MATCH($C$3,$P$3:$P$86,0))*INDEX($W$3:$W$86,MATCH($C$3,$P$3:$P$86,0))</f>
        <v>46186.125</v>
      </c>
      <c r="D28" s="490"/>
      <c r="E28" s="490"/>
      <c r="P28" s="30" t="n">
        <v>26</v>
      </c>
      <c r="Q28" s="30" t="str">
        <f aca="false">+INDEX($AB$3:$AB$50,MATCH(P28,$AI$3:$AI$50,0))</f>
        <v>Inglaterra</v>
      </c>
      <c r="R28" s="30" t="n">
        <f aca="false">+INDEX($AC$3:$AH$86,MATCH($Q28,$AB$3:$AB$86,0),MATCH(R$2,$AC$2:$AH$2,0))</f>
        <v>1</v>
      </c>
      <c r="S28" s="806" t="n">
        <f aca="false">+INDEX($AC$3:$AH$86,MATCH($Q28,$AB$3:$AB$86,0),MATCH(S$2,$AC$2:$AH$2,0))</f>
        <v>0.0416666666666667</v>
      </c>
      <c r="T28" s="30" t="n">
        <f aca="false">+INDEX($AC$3:$AH$86,MATCH($Q28,$AB$3:$AB$86,0),MATCH(T$2,$AC$2:$AH$2,0))</f>
        <v>0</v>
      </c>
      <c r="U28" s="30" t="n">
        <f aca="false">+INDEX($AC$3:$AH$86,MATCH($Q28,$AB$3:$AB$86,0),MATCH(U$2,$AC$2:$AH$2,0))</f>
        <v>5</v>
      </c>
      <c r="V28" s="806" t="n">
        <f aca="false">+INDEX($AC$3:$AH$86,MATCH($Q28,$AB$3:$AB$86,0),MATCH(V$2,$AC$2:$AH$2,0))</f>
        <v>0.208333333333333</v>
      </c>
      <c r="W28" s="30" t="n">
        <f aca="false">+INDEX($AC$3:$AH$86,MATCH($Q28,$AB$3:$AB$86,0),MATCH(W$2,$AC$2:$AH$2,0))</f>
        <v>1</v>
      </c>
      <c r="X28" s="30" t="n">
        <f aca="false">IFERROR(IF(Q28=$L$2,1,0),0)</f>
        <v>0</v>
      </c>
      <c r="AA28" s="30" t="n">
        <v>26</v>
      </c>
      <c r="AB28" s="30" t="str">
        <f aca="false">Idiomas!D237</f>
        <v>Irán</v>
      </c>
      <c r="AC28" s="30" t="n">
        <f aca="false">+INDEX(Credits!$Y$87:$Y$91,MATCH(Credits!$N$87,Credits!$U$87:$U$91,0))</f>
        <v>3.5</v>
      </c>
      <c r="AD28" s="806" t="n">
        <f aca="false">ABS(AC28/24)</f>
        <v>0.145833333333333</v>
      </c>
      <c r="AE28" s="30" t="n">
        <v>0</v>
      </c>
      <c r="AF28" s="30" t="n">
        <f aca="false">AC28-$M$2</f>
        <v>7.5</v>
      </c>
      <c r="AG28" s="806" t="n">
        <f aca="false">ABS(AF28/24)</f>
        <v>0.3125</v>
      </c>
      <c r="AH28" s="30" t="n">
        <f aca="false">IF(AC28&gt;$M$2,1,IF(AC28=$M$2,0,-1))</f>
        <v>1</v>
      </c>
      <c r="AI28" s="30" t="n">
        <f aca="false">+COUNTIF($AB$3:$AB$50,"&lt;="&amp;AB28)</f>
        <v>28</v>
      </c>
    </row>
    <row r="29" customFormat="false" ht="15" hidden="false" customHeight="false" outlineLevel="0" collapsed="false">
      <c r="A29" s="490" t="n">
        <v>46187</v>
      </c>
      <c r="C29" s="490" t="n">
        <f aca="false">A29+INDEX($V$3:$V$86,MATCH($C$3,$P$3:$P$86,0))*INDEX($W$3:$W$86,MATCH($C$3,$P$3:$P$86,0))</f>
        <v>46187.25</v>
      </c>
      <c r="D29" s="490"/>
      <c r="E29" s="490"/>
      <c r="P29" s="30" t="n">
        <v>27</v>
      </c>
      <c r="Q29" s="30" t="str">
        <f aca="false">+INDEX($AB$3:$AB$50,MATCH(P29,$AI$3:$AI$50,0))</f>
        <v>Irak</v>
      </c>
      <c r="R29" s="30" t="n">
        <f aca="false">+INDEX($AC$3:$AH$86,MATCH($Q29,$AB$3:$AB$86,0),MATCH(R$2,$AC$2:$AH$2,0))</f>
        <v>3</v>
      </c>
      <c r="S29" s="806" t="n">
        <f aca="false">+INDEX($AC$3:$AH$86,MATCH($Q29,$AB$3:$AB$86,0),MATCH(S$2,$AC$2:$AH$2,0))</f>
        <v>0.125</v>
      </c>
      <c r="T29" s="30" t="n">
        <f aca="false">+INDEX($AC$3:$AH$86,MATCH($Q29,$AB$3:$AB$86,0),MATCH(T$2,$AC$2:$AH$2,0))</f>
        <v>0</v>
      </c>
      <c r="U29" s="30" t="n">
        <f aca="false">+INDEX($AC$3:$AH$86,MATCH($Q29,$AB$3:$AB$86,0),MATCH(U$2,$AC$2:$AH$2,0))</f>
        <v>7</v>
      </c>
      <c r="V29" s="806" t="n">
        <f aca="false">+INDEX($AC$3:$AH$86,MATCH($Q29,$AB$3:$AB$86,0),MATCH(V$2,$AC$2:$AH$2,0))</f>
        <v>0.291666666666667</v>
      </c>
      <c r="W29" s="30" t="n">
        <f aca="false">+INDEX($AC$3:$AH$86,MATCH($Q29,$AB$3:$AB$86,0),MATCH(W$2,$AC$2:$AH$2,0))</f>
        <v>1</v>
      </c>
      <c r="X29" s="30" t="n">
        <f aca="false">IFERROR(IF(Q29=$L$2,1,0),0)</f>
        <v>0</v>
      </c>
      <c r="AA29" s="30" t="n">
        <v>27</v>
      </c>
      <c r="AB29" s="30" t="str">
        <f aca="false">Idiomas!D238</f>
        <v>Japón</v>
      </c>
      <c r="AC29" s="30" t="n">
        <v>9</v>
      </c>
      <c r="AD29" s="806" t="n">
        <f aca="false">ABS(AC29/24)</f>
        <v>0.375</v>
      </c>
      <c r="AE29" s="30" t="n">
        <v>0</v>
      </c>
      <c r="AF29" s="30" t="n">
        <f aca="false">AC29-$M$2</f>
        <v>13</v>
      </c>
      <c r="AG29" s="806" t="n">
        <f aca="false">ABS(AF29/24)</f>
        <v>0.541666666666667</v>
      </c>
      <c r="AH29" s="30" t="n">
        <f aca="false">IF(AC29&gt;$M$2,1,IF(AC29=$M$2,0,-1))</f>
        <v>1</v>
      </c>
      <c r="AI29" s="30" t="n">
        <f aca="false">+COUNTIF($AB$3:$AB$50,"&lt;="&amp;AB29)</f>
        <v>29</v>
      </c>
    </row>
    <row r="30" customFormat="false" ht="15" hidden="false" customHeight="false" outlineLevel="0" collapsed="false">
      <c r="A30" s="490" t="n">
        <v>46192.625</v>
      </c>
      <c r="C30" s="490" t="n">
        <f aca="false">A30+INDEX($V$3:$V$86,MATCH($C$3,$P$3:$P$86,0))*INDEX($W$3:$W$86,MATCH($C$3,$P$3:$P$86,0))</f>
        <v>46192.875</v>
      </c>
      <c r="D30" s="490"/>
      <c r="E30" s="490"/>
      <c r="P30" s="30" t="n">
        <v>28</v>
      </c>
      <c r="Q30" s="30" t="str">
        <f aca="false">+INDEX($AB$3:$AB$50,MATCH(P30,$AI$3:$AI$50,0))</f>
        <v>Irán</v>
      </c>
      <c r="R30" s="30" t="n">
        <f aca="false">+INDEX($AC$3:$AH$86,MATCH($Q30,$AB$3:$AB$86,0),MATCH(R$2,$AC$2:$AH$2,0))</f>
        <v>3.5</v>
      </c>
      <c r="S30" s="806" t="n">
        <f aca="false">+INDEX($AC$3:$AH$86,MATCH($Q30,$AB$3:$AB$86,0),MATCH(S$2,$AC$2:$AH$2,0))</f>
        <v>0.145833333333333</v>
      </c>
      <c r="T30" s="30" t="n">
        <f aca="false">+INDEX($AC$3:$AH$86,MATCH($Q30,$AB$3:$AB$86,0),MATCH(T$2,$AC$2:$AH$2,0))</f>
        <v>0</v>
      </c>
      <c r="U30" s="30" t="n">
        <f aca="false">+INDEX($AC$3:$AH$86,MATCH($Q30,$AB$3:$AB$86,0),MATCH(U$2,$AC$2:$AH$2,0))</f>
        <v>7.5</v>
      </c>
      <c r="V30" s="806" t="n">
        <f aca="false">+INDEX($AC$3:$AH$86,MATCH($Q30,$AB$3:$AB$86,0),MATCH(V$2,$AC$2:$AH$2,0))</f>
        <v>0.3125</v>
      </c>
      <c r="W30" s="30" t="n">
        <f aca="false">+INDEX($AC$3:$AH$86,MATCH($Q30,$AB$3:$AB$86,0),MATCH(W$2,$AC$2:$AH$2,0))</f>
        <v>1</v>
      </c>
      <c r="X30" s="30" t="n">
        <f aca="false">IFERROR(IF(Q30=$L$2,1,0),0)</f>
        <v>0</v>
      </c>
      <c r="AA30" s="30" t="n">
        <v>28</v>
      </c>
      <c r="AB30" s="30" t="str">
        <f aca="false">Idiomas!D239</f>
        <v>Jordania</v>
      </c>
      <c r="AC30" s="30" t="n">
        <v>3</v>
      </c>
      <c r="AD30" s="806" t="n">
        <f aca="false">ABS(AC30/24)</f>
        <v>0.125</v>
      </c>
      <c r="AE30" s="30" t="n">
        <v>0</v>
      </c>
      <c r="AF30" s="30" t="n">
        <f aca="false">AC30-$M$2</f>
        <v>7</v>
      </c>
      <c r="AG30" s="806" t="n">
        <f aca="false">ABS(AF30/24)</f>
        <v>0.291666666666667</v>
      </c>
      <c r="AH30" s="30" t="n">
        <f aca="false">IF(AC30&gt;$M$2,1,IF(AC30=$M$2,0,-1))</f>
        <v>1</v>
      </c>
      <c r="AI30" s="30" t="n">
        <f aca="false">+COUNTIF($AB$3:$AB$50,"&lt;="&amp;AB30)</f>
        <v>30</v>
      </c>
    </row>
    <row r="31" customFormat="false" ht="15" hidden="false" customHeight="false" outlineLevel="0" collapsed="false">
      <c r="A31" s="490" t="n">
        <v>46192.9583333333</v>
      </c>
      <c r="C31" s="490" t="n">
        <f aca="false">A31+INDEX($V$3:$V$86,MATCH($C$3,$P$3:$P$86,0))*INDEX($W$3:$W$86,MATCH($C$3,$P$3:$P$86,0))</f>
        <v>46193.2083333333</v>
      </c>
      <c r="D31" s="490"/>
      <c r="E31" s="490"/>
      <c r="P31" s="30" t="n">
        <v>29</v>
      </c>
      <c r="Q31" s="30" t="str">
        <f aca="false">+INDEX($AB$3:$AB$50,MATCH(P31,$AI$3:$AI$50,0))</f>
        <v>Japón</v>
      </c>
      <c r="R31" s="30" t="n">
        <f aca="false">+INDEX($AC$3:$AH$86,MATCH($Q31,$AB$3:$AB$86,0),MATCH(R$2,$AC$2:$AH$2,0))</f>
        <v>9</v>
      </c>
      <c r="S31" s="806" t="n">
        <f aca="false">+INDEX($AC$3:$AH$86,MATCH($Q31,$AB$3:$AB$86,0),MATCH(S$2,$AC$2:$AH$2,0))</f>
        <v>0.375</v>
      </c>
      <c r="T31" s="30" t="n">
        <f aca="false">+INDEX($AC$3:$AH$86,MATCH($Q31,$AB$3:$AB$86,0),MATCH(T$2,$AC$2:$AH$2,0))</f>
        <v>0</v>
      </c>
      <c r="U31" s="30" t="n">
        <f aca="false">+INDEX($AC$3:$AH$86,MATCH($Q31,$AB$3:$AB$86,0),MATCH(U$2,$AC$2:$AH$2,0))</f>
        <v>13</v>
      </c>
      <c r="V31" s="806" t="n">
        <f aca="false">+INDEX($AC$3:$AH$86,MATCH($Q31,$AB$3:$AB$86,0),MATCH(V$2,$AC$2:$AH$2,0))</f>
        <v>0.541666666666667</v>
      </c>
      <c r="W31" s="30" t="n">
        <f aca="false">+INDEX($AC$3:$AH$86,MATCH($Q31,$AB$3:$AB$86,0),MATCH(W$2,$AC$2:$AH$2,0))</f>
        <v>1</v>
      </c>
      <c r="X31" s="30" t="n">
        <f aca="false">IFERROR(IF(Q31=$L$2,1,0),0)</f>
        <v>0</v>
      </c>
      <c r="AA31" s="30" t="n">
        <v>29</v>
      </c>
      <c r="AB31" s="30" t="str">
        <f aca="false">Idiomas!D240</f>
        <v>Marruecos</v>
      </c>
      <c r="AC31" s="30" t="n">
        <v>1</v>
      </c>
      <c r="AD31" s="806" t="n">
        <f aca="false">ABS(AC31/24)</f>
        <v>0.0416666666666667</v>
      </c>
      <c r="AE31" s="30" t="n">
        <v>0</v>
      </c>
      <c r="AF31" s="30" t="n">
        <f aca="false">AC31-$M$2</f>
        <v>5</v>
      </c>
      <c r="AG31" s="806" t="n">
        <f aca="false">ABS(AF31/24)</f>
        <v>0.208333333333333</v>
      </c>
      <c r="AH31" s="30" t="n">
        <f aca="false">IF(AC31&gt;$M$2,1,IF(AC31=$M$2,0,-1))</f>
        <v>1</v>
      </c>
      <c r="AI31" s="30" t="n">
        <f aca="false">+COUNTIF($AB$3:$AB$50,"&lt;="&amp;AB31)</f>
        <v>31</v>
      </c>
    </row>
    <row r="32" customFormat="false" ht="15" hidden="false" customHeight="false" outlineLevel="0" collapsed="false">
      <c r="A32" s="490" t="n">
        <v>46198.9166666667</v>
      </c>
      <c r="C32" s="490" t="n">
        <f aca="false">A32+INDEX($V$3:$V$86,MATCH($C$3,$P$3:$P$86,0))*INDEX($W$3:$W$86,MATCH($C$3,$P$3:$P$86,0))</f>
        <v>46199.1666666667</v>
      </c>
      <c r="D32" s="490"/>
      <c r="E32" s="490"/>
      <c r="P32" s="30" t="n">
        <v>30</v>
      </c>
      <c r="Q32" s="30" t="str">
        <f aca="false">+INDEX($AB$3:$AB$50,MATCH(P32,$AI$3:$AI$50,0))</f>
        <v>Jordania</v>
      </c>
      <c r="R32" s="30" t="n">
        <f aca="false">+INDEX($AC$3:$AH$86,MATCH($Q32,$AB$3:$AB$86,0),MATCH(R$2,$AC$2:$AH$2,0))</f>
        <v>3</v>
      </c>
      <c r="S32" s="806" t="n">
        <f aca="false">+INDEX($AC$3:$AH$86,MATCH($Q32,$AB$3:$AB$86,0),MATCH(S$2,$AC$2:$AH$2,0))</f>
        <v>0.125</v>
      </c>
      <c r="T32" s="30" t="n">
        <f aca="false">+INDEX($AC$3:$AH$86,MATCH($Q32,$AB$3:$AB$86,0),MATCH(T$2,$AC$2:$AH$2,0))</f>
        <v>0</v>
      </c>
      <c r="U32" s="30" t="n">
        <f aca="false">+INDEX($AC$3:$AH$86,MATCH($Q32,$AB$3:$AB$86,0),MATCH(U$2,$AC$2:$AH$2,0))</f>
        <v>7</v>
      </c>
      <c r="V32" s="806" t="n">
        <f aca="false">+INDEX($AC$3:$AH$86,MATCH($Q32,$AB$3:$AB$86,0),MATCH(V$2,$AC$2:$AH$2,0))</f>
        <v>0.291666666666667</v>
      </c>
      <c r="W32" s="30" t="n">
        <f aca="false">+INDEX($AC$3:$AH$86,MATCH($Q32,$AB$3:$AB$86,0),MATCH(W$2,$AC$2:$AH$2,0))</f>
        <v>1</v>
      </c>
      <c r="X32" s="30" t="n">
        <f aca="false">IFERROR(IF(Q32=$L$2,1,0),0)</f>
        <v>0</v>
      </c>
      <c r="AA32" s="30" t="n">
        <v>30</v>
      </c>
      <c r="AB32" s="30" t="str">
        <f aca="false">Idiomas!D241</f>
        <v>México</v>
      </c>
      <c r="AC32" s="30" t="n">
        <v>-6</v>
      </c>
      <c r="AD32" s="806" t="n">
        <f aca="false">ABS(AC32/24)</f>
        <v>0.25</v>
      </c>
      <c r="AE32" s="30" t="n">
        <v>0</v>
      </c>
      <c r="AF32" s="30" t="n">
        <f aca="false">AC32-$M$2</f>
        <v>-2</v>
      </c>
      <c r="AG32" s="806" t="n">
        <f aca="false">ABS(AF32/24)</f>
        <v>0.0833333333333333</v>
      </c>
      <c r="AH32" s="30" t="n">
        <f aca="false">IF(AC32&gt;$M$2,1,IF(AC32=$M$2,0,-1))</f>
        <v>-1</v>
      </c>
      <c r="AI32" s="30" t="n">
        <f aca="false">+COUNTIF($AB$3:$AB$50,"&lt;="&amp;AB32)</f>
        <v>32</v>
      </c>
    </row>
    <row r="33" customFormat="false" ht="15" hidden="false" customHeight="false" outlineLevel="0" collapsed="false">
      <c r="A33" s="490" t="n">
        <v>46198.9166666667</v>
      </c>
      <c r="C33" s="490" t="n">
        <f aca="false">A33+INDEX($V$3:$V$86,MATCH($C$3,$P$3:$P$86,0))*INDEX($W$3:$W$86,MATCH($C$3,$P$3:$P$86,0))</f>
        <v>46199.1666666667</v>
      </c>
      <c r="D33" s="490"/>
      <c r="E33" s="490"/>
      <c r="P33" s="30" t="n">
        <v>31</v>
      </c>
      <c r="Q33" s="30" t="str">
        <f aca="false">+INDEX($AB$3:$AB$50,MATCH(P33,$AI$3:$AI$50,0))</f>
        <v>Marruecos</v>
      </c>
      <c r="R33" s="30" t="n">
        <f aca="false">+INDEX($AC$3:$AH$86,MATCH($Q33,$AB$3:$AB$86,0),MATCH(R$2,$AC$2:$AH$2,0))</f>
        <v>1</v>
      </c>
      <c r="S33" s="806" t="n">
        <f aca="false">+INDEX($AC$3:$AH$86,MATCH($Q33,$AB$3:$AB$86,0),MATCH(S$2,$AC$2:$AH$2,0))</f>
        <v>0.0416666666666667</v>
      </c>
      <c r="T33" s="30" t="n">
        <f aca="false">+INDEX($AC$3:$AH$86,MATCH($Q33,$AB$3:$AB$86,0),MATCH(T$2,$AC$2:$AH$2,0))</f>
        <v>0</v>
      </c>
      <c r="U33" s="30" t="n">
        <f aca="false">+INDEX($AC$3:$AH$86,MATCH($Q33,$AB$3:$AB$86,0),MATCH(U$2,$AC$2:$AH$2,0))</f>
        <v>5</v>
      </c>
      <c r="V33" s="806" t="n">
        <f aca="false">+INDEX($AC$3:$AH$86,MATCH($Q33,$AB$3:$AB$86,0),MATCH(V$2,$AC$2:$AH$2,0))</f>
        <v>0.208333333333333</v>
      </c>
      <c r="W33" s="30" t="n">
        <f aca="false">+INDEX($AC$3:$AH$86,MATCH($Q33,$AB$3:$AB$86,0),MATCH(W$2,$AC$2:$AH$2,0))</f>
        <v>1</v>
      </c>
      <c r="X33" s="30" t="n">
        <f aca="false">IFERROR(IF(Q33=$L$2,1,0),0)</f>
        <v>0</v>
      </c>
      <c r="AA33" s="30" t="n">
        <v>31</v>
      </c>
      <c r="AB33" s="30" t="str">
        <f aca="false">Idiomas!D242</f>
        <v>Noruega</v>
      </c>
      <c r="AC33" s="30" t="n">
        <v>2</v>
      </c>
      <c r="AD33" s="806" t="n">
        <f aca="false">ABS(AC33/24)</f>
        <v>0.0833333333333333</v>
      </c>
      <c r="AE33" s="30" t="n">
        <v>0</v>
      </c>
      <c r="AF33" s="30" t="n">
        <f aca="false">AC33-$M$2</f>
        <v>6</v>
      </c>
      <c r="AG33" s="806" t="n">
        <f aca="false">ABS(AF33/24)</f>
        <v>0.25</v>
      </c>
      <c r="AH33" s="30" t="n">
        <f aca="false">IF(AC33&gt;$M$2,1,IF(AC33=$M$2,0,-1))</f>
        <v>1</v>
      </c>
      <c r="AI33" s="30" t="n">
        <f aca="false">+COUNTIF($AB$3:$AB$50,"&lt;="&amp;AB33)</f>
        <v>33</v>
      </c>
    </row>
    <row r="34" customFormat="false" ht="15" hidden="false" customHeight="false" outlineLevel="0" collapsed="false">
      <c r="C34" s="490"/>
      <c r="E34" s="490"/>
      <c r="P34" s="30" t="n">
        <v>32</v>
      </c>
      <c r="Q34" s="30" t="str">
        <f aca="false">+INDEX($AB$3:$AB$50,MATCH(P34,$AI$3:$AI$50,0))</f>
        <v>México</v>
      </c>
      <c r="R34" s="30" t="n">
        <f aca="false">+INDEX($AC$3:$AH$86,MATCH($Q34,$AB$3:$AB$86,0),MATCH(R$2,$AC$2:$AH$2,0))</f>
        <v>-6</v>
      </c>
      <c r="S34" s="806" t="n">
        <f aca="false">+INDEX($AC$3:$AH$86,MATCH($Q34,$AB$3:$AB$86,0),MATCH(S$2,$AC$2:$AH$2,0))</f>
        <v>0.25</v>
      </c>
      <c r="T34" s="30" t="n">
        <f aca="false">+INDEX($AC$3:$AH$86,MATCH($Q34,$AB$3:$AB$86,0),MATCH(T$2,$AC$2:$AH$2,0))</f>
        <v>0</v>
      </c>
      <c r="U34" s="30" t="n">
        <f aca="false">+INDEX($AC$3:$AH$86,MATCH($Q34,$AB$3:$AB$86,0),MATCH(U$2,$AC$2:$AH$2,0))</f>
        <v>-2</v>
      </c>
      <c r="V34" s="806" t="n">
        <f aca="false">+INDEX($AC$3:$AH$86,MATCH($Q34,$AB$3:$AB$86,0),MATCH(V$2,$AC$2:$AH$2,0))</f>
        <v>0.0833333333333333</v>
      </c>
      <c r="W34" s="30" t="n">
        <f aca="false">+INDEX($AC$3:$AH$86,MATCH($Q34,$AB$3:$AB$86,0),MATCH(W$2,$AC$2:$AH$2,0))</f>
        <v>-1</v>
      </c>
      <c r="X34" s="30" t="n">
        <f aca="false">IFERROR(IF(Q34=$L$2,1,0),0)</f>
        <v>0</v>
      </c>
      <c r="AA34" s="30" t="n">
        <v>32</v>
      </c>
      <c r="AB34" s="30" t="str">
        <f aca="false">Idiomas!D243</f>
        <v>Nueva Zelanda</v>
      </c>
      <c r="AC34" s="30" t="n">
        <v>12</v>
      </c>
      <c r="AD34" s="806" t="n">
        <f aca="false">ABS(AC34/24)</f>
        <v>0.5</v>
      </c>
      <c r="AE34" s="30" t="n">
        <v>0</v>
      </c>
      <c r="AF34" s="30" t="n">
        <f aca="false">AC34-$M$2</f>
        <v>16</v>
      </c>
      <c r="AG34" s="806" t="n">
        <f aca="false">ABS(AF34/24)</f>
        <v>0.666666666666667</v>
      </c>
      <c r="AH34" s="30" t="n">
        <f aca="false">IF(AC34&gt;$M$2,1,IF(AC34=$M$2,0,-1))</f>
        <v>1</v>
      </c>
      <c r="AI34" s="30" t="n">
        <f aca="false">+COUNTIF($AB$3:$AB$50,"&lt;="&amp;AB34)</f>
        <v>34</v>
      </c>
    </row>
    <row r="35" customFormat="false" ht="15" hidden="false" customHeight="false" outlineLevel="0" collapsed="false">
      <c r="A35" s="29" t="s">
        <v>1472</v>
      </c>
      <c r="C35" s="490"/>
      <c r="E35" s="490"/>
      <c r="P35" s="30" t="n">
        <v>33</v>
      </c>
      <c r="Q35" s="30" t="str">
        <f aca="false">+INDEX($AB$3:$AB$50,MATCH(P35,$AI$3:$AI$50,0))</f>
        <v>Noruega</v>
      </c>
      <c r="R35" s="30" t="n">
        <f aca="false">+INDEX($AC$3:$AH$86,MATCH($Q35,$AB$3:$AB$86,0),MATCH(R$2,$AC$2:$AH$2,0))</f>
        <v>2</v>
      </c>
      <c r="S35" s="806" t="n">
        <f aca="false">+INDEX($AC$3:$AH$86,MATCH($Q35,$AB$3:$AB$86,0),MATCH(S$2,$AC$2:$AH$2,0))</f>
        <v>0.0833333333333333</v>
      </c>
      <c r="T35" s="30" t="n">
        <f aca="false">+INDEX($AC$3:$AH$86,MATCH($Q35,$AB$3:$AB$86,0),MATCH(T$2,$AC$2:$AH$2,0))</f>
        <v>0</v>
      </c>
      <c r="U35" s="30" t="n">
        <f aca="false">+INDEX($AC$3:$AH$86,MATCH($Q35,$AB$3:$AB$86,0),MATCH(U$2,$AC$2:$AH$2,0))</f>
        <v>6</v>
      </c>
      <c r="V35" s="806" t="n">
        <f aca="false">+INDEX($AC$3:$AH$86,MATCH($Q35,$AB$3:$AB$86,0),MATCH(V$2,$AC$2:$AH$2,0))</f>
        <v>0.25</v>
      </c>
      <c r="W35" s="30" t="n">
        <f aca="false">+INDEX($AC$3:$AH$86,MATCH($Q35,$AB$3:$AB$86,0),MATCH(W$2,$AC$2:$AH$2,0))</f>
        <v>1</v>
      </c>
      <c r="X35" s="30" t="n">
        <f aca="false">IFERROR(IF(Q35=$L$2,1,0),0)</f>
        <v>0</v>
      </c>
      <c r="AA35" s="30" t="n">
        <v>33</v>
      </c>
      <c r="AB35" s="30" t="str">
        <f aca="false">Idiomas!D244</f>
        <v>Países Bajos</v>
      </c>
      <c r="AC35" s="30" t="n">
        <v>2</v>
      </c>
      <c r="AD35" s="806" t="n">
        <f aca="false">ABS(AC35/24)</f>
        <v>0.0833333333333333</v>
      </c>
      <c r="AE35" s="30" t="n">
        <v>0</v>
      </c>
      <c r="AF35" s="30" t="n">
        <f aca="false">AC35-$M$2</f>
        <v>6</v>
      </c>
      <c r="AG35" s="806" t="n">
        <f aca="false">ABS(AF35/24)</f>
        <v>0.25</v>
      </c>
      <c r="AH35" s="30" t="n">
        <f aca="false">IF(AC35&gt;$M$2,1,IF(AC35=$M$2,0,-1))</f>
        <v>1</v>
      </c>
      <c r="AI35" s="30" t="n">
        <f aca="false">+COUNTIF($AB$3:$AB$50,"&lt;="&amp;AB35)</f>
        <v>35</v>
      </c>
    </row>
    <row r="36" customFormat="false" ht="15" hidden="false" customHeight="false" outlineLevel="0" collapsed="false">
      <c r="A36" s="490" t="n">
        <v>46187.5416666667</v>
      </c>
      <c r="C36" s="490" t="n">
        <f aca="false">A36+INDEX($V$3:$V$86,MATCH($C$3,$P$3:$P$86,0))*INDEX($W$3:$W$86,MATCH($C$3,$P$3:$P$86,0))</f>
        <v>46187.7916666667</v>
      </c>
      <c r="D36" s="490"/>
      <c r="E36" s="490"/>
      <c r="P36" s="30" t="n">
        <v>34</v>
      </c>
      <c r="Q36" s="30" t="str">
        <f aca="false">+INDEX($AB$3:$AB$50,MATCH(P36,$AI$3:$AI$50,0))</f>
        <v>Nueva Zelanda</v>
      </c>
      <c r="R36" s="30" t="n">
        <f aca="false">+INDEX($AC$3:$AH$86,MATCH($Q36,$AB$3:$AB$86,0),MATCH(R$2,$AC$2:$AH$2,0))</f>
        <v>12</v>
      </c>
      <c r="S36" s="806" t="n">
        <f aca="false">+INDEX($AC$3:$AH$86,MATCH($Q36,$AB$3:$AB$86,0),MATCH(S$2,$AC$2:$AH$2,0))</f>
        <v>0.5</v>
      </c>
      <c r="T36" s="30" t="n">
        <f aca="false">+INDEX($AC$3:$AH$86,MATCH($Q36,$AB$3:$AB$86,0),MATCH(T$2,$AC$2:$AH$2,0))</f>
        <v>0</v>
      </c>
      <c r="U36" s="30" t="n">
        <f aca="false">+INDEX($AC$3:$AH$86,MATCH($Q36,$AB$3:$AB$86,0),MATCH(U$2,$AC$2:$AH$2,0))</f>
        <v>16</v>
      </c>
      <c r="V36" s="806" t="n">
        <f aca="false">+INDEX($AC$3:$AH$86,MATCH($Q36,$AB$3:$AB$86,0),MATCH(V$2,$AC$2:$AH$2,0))</f>
        <v>0.666666666666667</v>
      </c>
      <c r="W36" s="30" t="n">
        <f aca="false">+INDEX($AC$3:$AH$86,MATCH($Q36,$AB$3:$AB$86,0),MATCH(W$2,$AC$2:$AH$2,0))</f>
        <v>1</v>
      </c>
      <c r="X36" s="30" t="n">
        <f aca="false">IFERROR(IF(Q36=$L$2,1,0),0)</f>
        <v>0</v>
      </c>
      <c r="AA36" s="30" t="n">
        <v>34</v>
      </c>
      <c r="AB36" s="30" t="str">
        <f aca="false">Idiomas!D245</f>
        <v>Panamá</v>
      </c>
      <c r="AC36" s="30" t="n">
        <v>-5</v>
      </c>
      <c r="AD36" s="806" t="n">
        <f aca="false">ABS(AC36/24)</f>
        <v>0.208333333333333</v>
      </c>
      <c r="AE36" s="30" t="n">
        <v>0</v>
      </c>
      <c r="AF36" s="30" t="n">
        <f aca="false">AC36-$M$2</f>
        <v>-1</v>
      </c>
      <c r="AG36" s="806" t="n">
        <f aca="false">ABS(AF36/24)</f>
        <v>0.0416666666666667</v>
      </c>
      <c r="AH36" s="30" t="n">
        <f aca="false">IF(AC36&gt;$M$2,1,IF(AC36=$M$2,0,-1))</f>
        <v>-1</v>
      </c>
      <c r="AI36" s="30" t="n">
        <f aca="false">+COUNTIF($AB$3:$AB$50,"&lt;="&amp;AB36)</f>
        <v>36</v>
      </c>
    </row>
    <row r="37" customFormat="false" ht="15" hidden="false" customHeight="false" outlineLevel="0" collapsed="false">
      <c r="A37" s="490" t="n">
        <v>46187.7916666667</v>
      </c>
      <c r="C37" s="490" t="n">
        <f aca="false">A37+INDEX($V$3:$V$86,MATCH($C$3,$P$3:$P$86,0))*INDEX($W$3:$W$86,MATCH($C$3,$P$3:$P$86,0))</f>
        <v>46188.0416666667</v>
      </c>
      <c r="D37" s="490"/>
      <c r="E37" s="490"/>
      <c r="P37" s="30" t="n">
        <v>35</v>
      </c>
      <c r="Q37" s="30" t="str">
        <f aca="false">+INDEX($AB$3:$AB$50,MATCH(P37,$AI$3:$AI$50,0))</f>
        <v>Países Bajos</v>
      </c>
      <c r="R37" s="30" t="n">
        <f aca="false">+INDEX($AC$3:$AH$86,MATCH($Q37,$AB$3:$AB$86,0),MATCH(R$2,$AC$2:$AH$2,0))</f>
        <v>2</v>
      </c>
      <c r="S37" s="806" t="n">
        <f aca="false">+INDEX($AC$3:$AH$86,MATCH($Q37,$AB$3:$AB$86,0),MATCH(S$2,$AC$2:$AH$2,0))</f>
        <v>0.0833333333333333</v>
      </c>
      <c r="T37" s="30" t="n">
        <f aca="false">+INDEX($AC$3:$AH$86,MATCH($Q37,$AB$3:$AB$86,0),MATCH(T$2,$AC$2:$AH$2,0))</f>
        <v>0</v>
      </c>
      <c r="U37" s="30" t="n">
        <f aca="false">+INDEX($AC$3:$AH$86,MATCH($Q37,$AB$3:$AB$86,0),MATCH(U$2,$AC$2:$AH$2,0))</f>
        <v>6</v>
      </c>
      <c r="V37" s="806" t="n">
        <f aca="false">+INDEX($AC$3:$AH$86,MATCH($Q37,$AB$3:$AB$86,0),MATCH(V$2,$AC$2:$AH$2,0))</f>
        <v>0.25</v>
      </c>
      <c r="W37" s="30" t="n">
        <f aca="false">+INDEX($AC$3:$AH$86,MATCH($Q37,$AB$3:$AB$86,0),MATCH(W$2,$AC$2:$AH$2,0))</f>
        <v>1</v>
      </c>
      <c r="X37" s="30" t="n">
        <f aca="false">IFERROR(IF(Q37=$L$2,1,0),0)</f>
        <v>0</v>
      </c>
      <c r="AA37" s="30" t="n">
        <v>35</v>
      </c>
      <c r="AB37" s="30" t="str">
        <f aca="false">Idiomas!D246</f>
        <v>Paraguay</v>
      </c>
      <c r="AC37" s="30" t="n">
        <v>-4</v>
      </c>
      <c r="AD37" s="806" t="n">
        <f aca="false">ABS(AC37/24)</f>
        <v>0.166666666666667</v>
      </c>
      <c r="AE37" s="30" t="n">
        <v>0</v>
      </c>
      <c r="AF37" s="30" t="n">
        <f aca="false">AC37-$M$2</f>
        <v>0</v>
      </c>
      <c r="AG37" s="806" t="n">
        <f aca="false">ABS(AF37/24)</f>
        <v>0</v>
      </c>
      <c r="AH37" s="30" t="n">
        <f aca="false">IF(AC37&gt;$M$2,1,IF(AC37=$M$2,0,-1))</f>
        <v>0</v>
      </c>
      <c r="AI37" s="30" t="n">
        <f aca="false">+COUNTIF($AB$3:$AB$50,"&lt;="&amp;AB37)</f>
        <v>37</v>
      </c>
    </row>
    <row r="38" customFormat="false" ht="15" hidden="false" customHeight="false" outlineLevel="0" collapsed="false">
      <c r="A38" s="490" t="n">
        <v>46193.6666666667</v>
      </c>
      <c r="C38" s="490" t="n">
        <f aca="false">A38+INDEX($V$3:$V$86,MATCH($C$3,$P$3:$P$86,0))*INDEX($W$3:$W$86,MATCH($C$3,$P$3:$P$86,0))</f>
        <v>46193.9166666667</v>
      </c>
      <c r="D38" s="490"/>
      <c r="E38" s="490"/>
      <c r="P38" s="30" t="n">
        <v>36</v>
      </c>
      <c r="Q38" s="30" t="str">
        <f aca="false">+INDEX($AB$3:$AB$50,MATCH(P38,$AI$3:$AI$50,0))</f>
        <v>Panamá</v>
      </c>
      <c r="R38" s="30" t="n">
        <f aca="false">+INDEX($AC$3:$AH$86,MATCH($Q38,$AB$3:$AB$86,0),MATCH(R$2,$AC$2:$AH$2,0))</f>
        <v>-5</v>
      </c>
      <c r="S38" s="806" t="n">
        <f aca="false">+INDEX($AC$3:$AH$86,MATCH($Q38,$AB$3:$AB$86,0),MATCH(S$2,$AC$2:$AH$2,0))</f>
        <v>0.208333333333333</v>
      </c>
      <c r="T38" s="30" t="n">
        <f aca="false">+INDEX($AC$3:$AH$86,MATCH($Q38,$AB$3:$AB$86,0),MATCH(T$2,$AC$2:$AH$2,0))</f>
        <v>0</v>
      </c>
      <c r="U38" s="30" t="n">
        <f aca="false">+INDEX($AC$3:$AH$86,MATCH($Q38,$AB$3:$AB$86,0),MATCH(U$2,$AC$2:$AH$2,0))</f>
        <v>-1</v>
      </c>
      <c r="V38" s="806" t="n">
        <f aca="false">+INDEX($AC$3:$AH$86,MATCH($Q38,$AB$3:$AB$86,0),MATCH(V$2,$AC$2:$AH$2,0))</f>
        <v>0.0416666666666667</v>
      </c>
      <c r="W38" s="30" t="n">
        <f aca="false">+INDEX($AC$3:$AH$86,MATCH($Q38,$AB$3:$AB$86,0),MATCH(W$2,$AC$2:$AH$2,0))</f>
        <v>-1</v>
      </c>
      <c r="X38" s="30" t="n">
        <f aca="false">IFERROR(IF(Q38=$L$2,1,0),0)</f>
        <v>0</v>
      </c>
      <c r="AA38" s="30" t="n">
        <v>36</v>
      </c>
      <c r="AB38" s="30" t="str">
        <f aca="false">Idiomas!D247</f>
        <v>Portugal</v>
      </c>
      <c r="AC38" s="30" t="n">
        <v>1</v>
      </c>
      <c r="AD38" s="806" t="n">
        <f aca="false">ABS(AC38/24)</f>
        <v>0.0416666666666667</v>
      </c>
      <c r="AE38" s="30" t="n">
        <v>0</v>
      </c>
      <c r="AF38" s="30" t="n">
        <f aca="false">AC38-$M$2</f>
        <v>5</v>
      </c>
      <c r="AG38" s="806" t="n">
        <f aca="false">ABS(AF38/24)</f>
        <v>0.208333333333333</v>
      </c>
      <c r="AH38" s="30" t="n">
        <f aca="false">IF(AC38&gt;$M$2,1,IF(AC38=$M$2,0,-1))</f>
        <v>1</v>
      </c>
      <c r="AI38" s="30" t="n">
        <f aca="false">+COUNTIF($AB$3:$AB$50,"&lt;="&amp;AB38)</f>
        <v>38</v>
      </c>
    </row>
    <row r="39" customFormat="false" ht="15" hidden="false" customHeight="false" outlineLevel="0" collapsed="false">
      <c r="A39" s="490" t="n">
        <v>46193.8333333333</v>
      </c>
      <c r="C39" s="490" t="n">
        <f aca="false">A39+INDEX($V$3:$V$86,MATCH($C$3,$P$3:$P$86,0))*INDEX($W$3:$W$86,MATCH($C$3,$P$3:$P$86,0))</f>
        <v>46194.0833333333</v>
      </c>
      <c r="D39" s="490"/>
      <c r="E39" s="490"/>
      <c r="P39" s="30" t="n">
        <v>37</v>
      </c>
      <c r="Q39" s="30" t="str">
        <f aca="false">+INDEX($AB$3:$AB$50,MATCH(P39,$AI$3:$AI$50,0))</f>
        <v>Paraguay</v>
      </c>
      <c r="R39" s="30" t="n">
        <f aca="false">+INDEX($AC$3:$AH$86,MATCH($Q39,$AB$3:$AB$86,0),MATCH(R$2,$AC$2:$AH$2,0))</f>
        <v>-4</v>
      </c>
      <c r="S39" s="806" t="n">
        <f aca="false">+INDEX($AC$3:$AH$86,MATCH($Q39,$AB$3:$AB$86,0),MATCH(S$2,$AC$2:$AH$2,0))</f>
        <v>0.166666666666667</v>
      </c>
      <c r="T39" s="30" t="n">
        <f aca="false">+INDEX($AC$3:$AH$86,MATCH($Q39,$AB$3:$AB$86,0),MATCH(T$2,$AC$2:$AH$2,0))</f>
        <v>0</v>
      </c>
      <c r="U39" s="30" t="n">
        <f aca="false">+INDEX($AC$3:$AH$86,MATCH($Q39,$AB$3:$AB$86,0),MATCH(U$2,$AC$2:$AH$2,0))</f>
        <v>0</v>
      </c>
      <c r="V39" s="806" t="n">
        <f aca="false">+INDEX($AC$3:$AH$86,MATCH($Q39,$AB$3:$AB$86,0),MATCH(V$2,$AC$2:$AH$2,0))</f>
        <v>0</v>
      </c>
      <c r="W39" s="30" t="n">
        <f aca="false">+INDEX($AC$3:$AH$86,MATCH($Q39,$AB$3:$AB$86,0),MATCH(W$2,$AC$2:$AH$2,0))</f>
        <v>0</v>
      </c>
      <c r="X39" s="30" t="n">
        <f aca="false">IFERROR(IF(Q39=$L$2,1,0),0)</f>
        <v>0</v>
      </c>
      <c r="AA39" s="30" t="n">
        <v>37</v>
      </c>
      <c r="AB39" s="30" t="str">
        <f aca="false">Idiomas!D248</f>
        <v>Senegal</v>
      </c>
      <c r="AC39" s="30" t="n">
        <v>0</v>
      </c>
      <c r="AD39" s="806" t="n">
        <f aca="false">ABS(AC39/24)</f>
        <v>0</v>
      </c>
      <c r="AE39" s="30" t="n">
        <v>0</v>
      </c>
      <c r="AF39" s="30" t="n">
        <f aca="false">AC39-$M$2</f>
        <v>4</v>
      </c>
      <c r="AG39" s="806" t="n">
        <f aca="false">ABS(AF39/24)</f>
        <v>0.166666666666667</v>
      </c>
      <c r="AH39" s="30" t="n">
        <f aca="false">IF(AC39&gt;$M$2,1,IF(AC39=$M$2,0,-1))</f>
        <v>1</v>
      </c>
      <c r="AI39" s="30" t="n">
        <f aca="false">+COUNTIF($AB$3:$AB$50,"&lt;="&amp;AB39)</f>
        <v>41</v>
      </c>
    </row>
    <row r="40" customFormat="false" ht="15" hidden="false" customHeight="false" outlineLevel="0" collapsed="false">
      <c r="A40" s="490" t="n">
        <v>46198.6666666667</v>
      </c>
      <c r="C40" s="490" t="n">
        <f aca="false">A40+INDEX($V$3:$V$86,MATCH($C$3,$P$3:$P$86,0))*INDEX($W$3:$W$86,MATCH($C$3,$P$3:$P$86,0))</f>
        <v>46198.9166666667</v>
      </c>
      <c r="D40" s="490"/>
      <c r="E40" s="490"/>
      <c r="P40" s="30" t="n">
        <v>38</v>
      </c>
      <c r="Q40" s="30" t="str">
        <f aca="false">+INDEX($AB$3:$AB$50,MATCH(P40,$AI$3:$AI$50,0))</f>
        <v>Portugal</v>
      </c>
      <c r="R40" s="30" t="n">
        <f aca="false">+INDEX($AC$3:$AH$86,MATCH($Q40,$AB$3:$AB$86,0),MATCH(R$2,$AC$2:$AH$2,0))</f>
        <v>1</v>
      </c>
      <c r="S40" s="806" t="n">
        <f aca="false">+INDEX($AC$3:$AH$86,MATCH($Q40,$AB$3:$AB$86,0),MATCH(S$2,$AC$2:$AH$2,0))</f>
        <v>0.0416666666666667</v>
      </c>
      <c r="T40" s="30" t="n">
        <f aca="false">+INDEX($AC$3:$AH$86,MATCH($Q40,$AB$3:$AB$86,0),MATCH(T$2,$AC$2:$AH$2,0))</f>
        <v>0</v>
      </c>
      <c r="U40" s="30" t="n">
        <f aca="false">+INDEX($AC$3:$AH$86,MATCH($Q40,$AB$3:$AB$86,0),MATCH(U$2,$AC$2:$AH$2,0))</f>
        <v>5</v>
      </c>
      <c r="V40" s="806" t="n">
        <f aca="false">+INDEX($AC$3:$AH$86,MATCH($Q40,$AB$3:$AB$86,0),MATCH(V$2,$AC$2:$AH$2,0))</f>
        <v>0.208333333333333</v>
      </c>
      <c r="W40" s="30" t="n">
        <f aca="false">+INDEX($AC$3:$AH$86,MATCH($Q40,$AB$3:$AB$86,0),MATCH(W$2,$AC$2:$AH$2,0))</f>
        <v>1</v>
      </c>
      <c r="X40" s="30" t="n">
        <f aca="false">IFERROR(IF(Q40=$L$2,1,0),0)</f>
        <v>0</v>
      </c>
      <c r="AA40" s="30" t="n">
        <v>38</v>
      </c>
      <c r="AB40" s="30" t="str">
        <f aca="false">Idiomas!D249</f>
        <v>Sudáfrica</v>
      </c>
      <c r="AC40" s="30" t="n">
        <v>2</v>
      </c>
      <c r="AD40" s="806" t="n">
        <f aca="false">ABS(AC40/24)</f>
        <v>0.0833333333333333</v>
      </c>
      <c r="AE40" s="30" t="n">
        <v>0</v>
      </c>
      <c r="AF40" s="30" t="n">
        <f aca="false">AC40-$M$2</f>
        <v>6</v>
      </c>
      <c r="AG40" s="806" t="n">
        <f aca="false">ABS(AF40/24)</f>
        <v>0.25</v>
      </c>
      <c r="AH40" s="30" t="n">
        <f aca="false">IF(AC40&gt;$M$2,1,IF(AC40=$M$2,0,-1))</f>
        <v>1</v>
      </c>
      <c r="AI40" s="30" t="n">
        <f aca="false">+COUNTIF($AB$3:$AB$50,"&lt;="&amp;AB40)</f>
        <v>42</v>
      </c>
    </row>
    <row r="41" customFormat="false" ht="15" hidden="false" customHeight="false" outlineLevel="0" collapsed="false">
      <c r="A41" s="490" t="n">
        <v>46198.6666666667</v>
      </c>
      <c r="C41" s="490" t="n">
        <f aca="false">A41+INDEX($V$3:$V$86,MATCH($C$3,$P$3:$P$86,0))*INDEX($W$3:$W$86,MATCH($C$3,$P$3:$P$86,0))</f>
        <v>46198.9166666667</v>
      </c>
      <c r="D41" s="490"/>
      <c r="E41" s="490"/>
      <c r="P41" s="30" t="n">
        <v>39</v>
      </c>
      <c r="Q41" s="30" t="str">
        <f aca="false">+INDEX($AB$3:$AB$50,MATCH(P41,$AI$3:$AI$50,0))</f>
        <v>RD Congo</v>
      </c>
      <c r="R41" s="30" t="n">
        <f aca="false">+INDEX($AC$3:$AH$86,MATCH($Q41,$AB$3:$AB$86,0),MATCH(R$2,$AC$2:$AH$2,0))</f>
        <v>1</v>
      </c>
      <c r="S41" s="806" t="n">
        <f aca="false">+INDEX($AC$3:$AH$86,MATCH($Q41,$AB$3:$AB$86,0),MATCH(S$2,$AC$2:$AH$2,0))</f>
        <v>0.0416666666666667</v>
      </c>
      <c r="T41" s="30" t="n">
        <f aca="false">+INDEX($AC$3:$AH$86,MATCH($Q41,$AB$3:$AB$86,0),MATCH(T$2,$AC$2:$AH$2,0))</f>
        <v>0</v>
      </c>
      <c r="U41" s="30" t="n">
        <f aca="false">+INDEX($AC$3:$AH$86,MATCH($Q41,$AB$3:$AB$86,0),MATCH(U$2,$AC$2:$AH$2,0))</f>
        <v>5</v>
      </c>
      <c r="V41" s="806" t="n">
        <f aca="false">+INDEX($AC$3:$AH$86,MATCH($Q41,$AB$3:$AB$86,0),MATCH(V$2,$AC$2:$AH$2,0))</f>
        <v>0.208333333333333</v>
      </c>
      <c r="W41" s="30" t="n">
        <f aca="false">+INDEX($AC$3:$AH$86,MATCH($Q41,$AB$3:$AB$86,0),MATCH(W$2,$AC$2:$AH$2,0))</f>
        <v>1</v>
      </c>
      <c r="X41" s="30" t="n">
        <f aca="false">IFERROR(IF(Q41=$L$2,1,0),0)</f>
        <v>0</v>
      </c>
      <c r="AA41" s="30" t="n">
        <v>39</v>
      </c>
      <c r="AB41" s="30" t="str">
        <f aca="false">Idiomas!D250</f>
        <v>Suiza</v>
      </c>
      <c r="AC41" s="30" t="n">
        <v>2</v>
      </c>
      <c r="AD41" s="806" t="n">
        <f aca="false">ABS(AC41/24)</f>
        <v>0.0833333333333333</v>
      </c>
      <c r="AE41" s="30" t="n">
        <v>0</v>
      </c>
      <c r="AF41" s="30" t="n">
        <f aca="false">AC41-$M$2</f>
        <v>6</v>
      </c>
      <c r="AG41" s="806" t="n">
        <f aca="false">ABS(AF41/24)</f>
        <v>0.25</v>
      </c>
      <c r="AH41" s="30" t="n">
        <f aca="false">IF(AC41&gt;$M$2,1,IF(AC41=$M$2,0,-1))</f>
        <v>1</v>
      </c>
      <c r="AI41" s="30" t="n">
        <f aca="false">+COUNTIF($AB$3:$AB$50,"&lt;="&amp;AB41)</f>
        <v>44</v>
      </c>
    </row>
    <row r="42" customFormat="false" ht="15" hidden="false" customHeight="false" outlineLevel="0" collapsed="false">
      <c r="C42" s="490"/>
      <c r="E42" s="490"/>
      <c r="P42" s="30" t="n">
        <v>40</v>
      </c>
      <c r="Q42" s="30" t="str">
        <f aca="false">+INDEX($AB$3:$AB$50,MATCH(P42,$AI$3:$AI$50,0))</f>
        <v>República Checa</v>
      </c>
      <c r="R42" s="30" t="n">
        <f aca="false">+INDEX($AC$3:$AH$86,MATCH($Q42,$AB$3:$AB$86,0),MATCH(R$2,$AC$2:$AH$2,0))</f>
        <v>2</v>
      </c>
      <c r="S42" s="806" t="n">
        <f aca="false">+INDEX($AC$3:$AH$86,MATCH($Q42,$AB$3:$AB$86,0),MATCH(S$2,$AC$2:$AH$2,0))</f>
        <v>0.0833333333333333</v>
      </c>
      <c r="T42" s="30" t="n">
        <f aca="false">+INDEX($AC$3:$AH$86,MATCH($Q42,$AB$3:$AB$86,0),MATCH(T$2,$AC$2:$AH$2,0))</f>
        <v>0</v>
      </c>
      <c r="U42" s="30" t="n">
        <f aca="false">+INDEX($AC$3:$AH$86,MATCH($Q42,$AB$3:$AB$86,0),MATCH(U$2,$AC$2:$AH$2,0))</f>
        <v>6</v>
      </c>
      <c r="V42" s="806" t="n">
        <f aca="false">+INDEX($AC$3:$AH$86,MATCH($Q42,$AB$3:$AB$86,0),MATCH(V$2,$AC$2:$AH$2,0))</f>
        <v>0.25</v>
      </c>
      <c r="W42" s="30" t="n">
        <f aca="false">+INDEX($AC$3:$AH$86,MATCH($Q42,$AB$3:$AB$86,0),MATCH(W$2,$AC$2:$AH$2,0))</f>
        <v>1</v>
      </c>
      <c r="X42" s="30" t="n">
        <f aca="false">IFERROR(IF(Q42=$L$2,1,0),0)</f>
        <v>0</v>
      </c>
      <c r="AA42" s="30" t="n">
        <v>40</v>
      </c>
      <c r="AB42" s="30" t="str">
        <f aca="false">Idiomas!D251</f>
        <v>Túnez</v>
      </c>
      <c r="AC42" s="30" t="n">
        <v>1</v>
      </c>
      <c r="AD42" s="806" t="n">
        <f aca="false">ABS(AC42/24)</f>
        <v>0.0416666666666667</v>
      </c>
      <c r="AE42" s="30" t="n">
        <v>0</v>
      </c>
      <c r="AF42" s="30" t="n">
        <f aca="false">AC42-$M$2</f>
        <v>5</v>
      </c>
      <c r="AG42" s="806" t="n">
        <f aca="false">ABS(AF42/24)</f>
        <v>0.208333333333333</v>
      </c>
      <c r="AH42" s="30" t="n">
        <f aca="false">IF(AC42&gt;$M$2,1,IF(AC42=$M$2,0,-1))</f>
        <v>1</v>
      </c>
      <c r="AI42" s="30" t="n">
        <f aca="false">+COUNTIF($AB$3:$AB$50,"&lt;="&amp;AB42)</f>
        <v>45</v>
      </c>
    </row>
    <row r="43" customFormat="false" ht="15" hidden="false" customHeight="false" outlineLevel="0" collapsed="false">
      <c r="A43" s="29" t="s">
        <v>63</v>
      </c>
      <c r="C43" s="490"/>
      <c r="E43" s="490"/>
      <c r="P43" s="30" t="n">
        <v>41</v>
      </c>
      <c r="Q43" s="30" t="str">
        <f aca="false">+INDEX($AB$3:$AB$50,MATCH(P43,$AI$3:$AI$50,0))</f>
        <v>Senegal</v>
      </c>
      <c r="R43" s="30" t="n">
        <f aca="false">+INDEX($AC$3:$AH$86,MATCH($Q43,$AB$3:$AB$86,0),MATCH(R$2,$AC$2:$AH$2,0))</f>
        <v>0</v>
      </c>
      <c r="S43" s="806" t="n">
        <f aca="false">+INDEX($AC$3:$AH$86,MATCH($Q43,$AB$3:$AB$86,0),MATCH(S$2,$AC$2:$AH$2,0))</f>
        <v>0</v>
      </c>
      <c r="T43" s="30" t="n">
        <f aca="false">+INDEX($AC$3:$AH$86,MATCH($Q43,$AB$3:$AB$86,0),MATCH(T$2,$AC$2:$AH$2,0))</f>
        <v>0</v>
      </c>
      <c r="U43" s="30" t="n">
        <f aca="false">+INDEX($AC$3:$AH$86,MATCH($Q43,$AB$3:$AB$86,0),MATCH(U$2,$AC$2:$AH$2,0))</f>
        <v>4</v>
      </c>
      <c r="V43" s="806" t="n">
        <f aca="false">+INDEX($AC$3:$AH$86,MATCH($Q43,$AB$3:$AB$86,0),MATCH(V$2,$AC$2:$AH$2,0))</f>
        <v>0.166666666666667</v>
      </c>
      <c r="W43" s="30" t="n">
        <f aca="false">+INDEX($AC$3:$AH$86,MATCH($Q43,$AB$3:$AB$86,0),MATCH(W$2,$AC$2:$AH$2,0))</f>
        <v>1</v>
      </c>
      <c r="X43" s="30" t="n">
        <f aca="false">IFERROR(IF(Q43=$L$2,1,0),0)</f>
        <v>0</v>
      </c>
      <c r="AA43" s="30" t="n">
        <v>41</v>
      </c>
      <c r="AB43" s="30" t="str">
        <f aca="false">Idiomas!D252</f>
        <v>Uruguay</v>
      </c>
      <c r="AC43" s="30" t="n">
        <v>-3</v>
      </c>
      <c r="AD43" s="806" t="n">
        <f aca="false">ABS(AC43/24)</f>
        <v>0.125</v>
      </c>
      <c r="AE43" s="30" t="n">
        <v>0</v>
      </c>
      <c r="AF43" s="30" t="n">
        <f aca="false">AC43-$M$2</f>
        <v>1</v>
      </c>
      <c r="AG43" s="806" t="n">
        <f aca="false">ABS(AF43/24)</f>
        <v>0.0416666666666667</v>
      </c>
      <c r="AH43" s="30" t="n">
        <f aca="false">IF(AC43&gt;$M$2,1,IF(AC43=$M$2,0,-1))</f>
        <v>1</v>
      </c>
      <c r="AI43" s="30" t="n">
        <f aca="false">+COUNTIF($AB$3:$AB$50,"&lt;="&amp;AB43)</f>
        <v>47</v>
      </c>
    </row>
    <row r="44" customFormat="false" ht="15" hidden="false" customHeight="false" outlineLevel="0" collapsed="false">
      <c r="A44" s="490" t="n">
        <v>46187.6666666667</v>
      </c>
      <c r="C44" s="490" t="n">
        <f aca="false">A44+INDEX($V$3:$V$86,MATCH($C$3,$P$3:$P$86,0))*INDEX($W$3:$W$86,MATCH($C$3,$P$3:$P$86,0))</f>
        <v>46187.9166666667</v>
      </c>
      <c r="D44" s="490"/>
      <c r="E44" s="490"/>
      <c r="P44" s="30" t="n">
        <v>42</v>
      </c>
      <c r="Q44" s="30" t="str">
        <f aca="false">+INDEX($AB$3:$AB$50,MATCH(P44,$AI$3:$AI$50,0))</f>
        <v>Sudáfrica</v>
      </c>
      <c r="R44" s="30" t="n">
        <f aca="false">+INDEX($AC$3:$AH$86,MATCH($Q44,$AB$3:$AB$86,0),MATCH(R$2,$AC$2:$AH$2,0))</f>
        <v>2</v>
      </c>
      <c r="S44" s="806" t="n">
        <f aca="false">+INDEX($AC$3:$AH$86,MATCH($Q44,$AB$3:$AB$86,0),MATCH(S$2,$AC$2:$AH$2,0))</f>
        <v>0.0833333333333333</v>
      </c>
      <c r="T44" s="30" t="n">
        <f aca="false">+INDEX($AC$3:$AH$86,MATCH($Q44,$AB$3:$AB$86,0),MATCH(T$2,$AC$2:$AH$2,0))</f>
        <v>0</v>
      </c>
      <c r="U44" s="30" t="n">
        <f aca="false">+INDEX($AC$3:$AH$86,MATCH($Q44,$AB$3:$AB$86,0),MATCH(U$2,$AC$2:$AH$2,0))</f>
        <v>6</v>
      </c>
      <c r="V44" s="806" t="n">
        <f aca="false">+INDEX($AC$3:$AH$86,MATCH($Q44,$AB$3:$AB$86,0),MATCH(V$2,$AC$2:$AH$2,0))</f>
        <v>0.25</v>
      </c>
      <c r="W44" s="30" t="n">
        <f aca="false">+INDEX($AC$3:$AH$86,MATCH($Q44,$AB$3:$AB$86,0),MATCH(W$2,$AC$2:$AH$2,0))</f>
        <v>1</v>
      </c>
      <c r="X44" s="30" t="n">
        <f aca="false">IFERROR(IF(Q44=$L$2,1,0),0)</f>
        <v>0</v>
      </c>
      <c r="AA44" s="30" t="n">
        <v>42</v>
      </c>
      <c r="AB44" s="30" t="str">
        <f aca="false">Idiomas!D253</f>
        <v>Uzbekistán</v>
      </c>
      <c r="AC44" s="30" t="n">
        <v>5</v>
      </c>
      <c r="AD44" s="806" t="n">
        <f aca="false">ABS(AC44/24)</f>
        <v>0.208333333333333</v>
      </c>
      <c r="AE44" s="30" t="n">
        <v>0</v>
      </c>
      <c r="AF44" s="30" t="n">
        <f aca="false">AC44-$M$2</f>
        <v>9</v>
      </c>
      <c r="AG44" s="806" t="n">
        <f aca="false">ABS(AF44/24)</f>
        <v>0.375</v>
      </c>
      <c r="AH44" s="30" t="n">
        <f aca="false">IF(AC44&gt;$M$2,1,IF(AC44=$M$2,0,-1))</f>
        <v>1</v>
      </c>
      <c r="AI44" s="30" t="n">
        <f aca="false">+COUNTIF($AB$3:$AB$50,"&lt;="&amp;AB44)</f>
        <v>48</v>
      </c>
    </row>
    <row r="45" customFormat="false" ht="15" hidden="false" customHeight="false" outlineLevel="0" collapsed="false">
      <c r="A45" s="490" t="n">
        <v>46187.9166666667</v>
      </c>
      <c r="C45" s="490" t="n">
        <f aca="false">A45+INDEX($V$3:$V$86,MATCH($C$3,$P$3:$P$86,0))*INDEX($W$3:$W$86,MATCH($C$3,$P$3:$P$86,0))</f>
        <v>46188.1666666667</v>
      </c>
      <c r="D45" s="490"/>
      <c r="E45" s="490"/>
      <c r="P45" s="30" t="n">
        <v>43</v>
      </c>
      <c r="Q45" s="30" t="str">
        <f aca="false">+INDEX($AB$3:$AB$50,MATCH(P45,$AI$3:$AI$50,0))</f>
        <v>Suecia</v>
      </c>
      <c r="R45" s="30" t="n">
        <f aca="false">+INDEX($AC$3:$AH$86,MATCH($Q45,$AB$3:$AB$86,0),MATCH(R$2,$AC$2:$AH$2,0))</f>
        <v>2</v>
      </c>
      <c r="S45" s="806" t="n">
        <f aca="false">+INDEX($AC$3:$AH$86,MATCH($Q45,$AB$3:$AB$86,0),MATCH(S$2,$AC$2:$AH$2,0))</f>
        <v>0.0833333333333333</v>
      </c>
      <c r="T45" s="30" t="n">
        <f aca="false">+INDEX($AC$3:$AH$86,MATCH($Q45,$AB$3:$AB$86,0),MATCH(T$2,$AC$2:$AH$2,0))</f>
        <v>0</v>
      </c>
      <c r="U45" s="30" t="n">
        <f aca="false">+INDEX($AC$3:$AH$86,MATCH($Q45,$AB$3:$AB$86,0),MATCH(U$2,$AC$2:$AH$2,0))</f>
        <v>6</v>
      </c>
      <c r="V45" s="806" t="n">
        <f aca="false">+INDEX($AC$3:$AH$86,MATCH($Q45,$AB$3:$AB$86,0),MATCH(V$2,$AC$2:$AH$2,0))</f>
        <v>0.25</v>
      </c>
      <c r="W45" s="30" t="n">
        <f aca="false">+INDEX($AC$3:$AH$86,MATCH($Q45,$AB$3:$AB$86,0),MATCH(W$2,$AC$2:$AH$2,0))</f>
        <v>1</v>
      </c>
      <c r="X45" s="30" t="n">
        <f aca="false">IFERROR(IF(Q45=$L$2,1,0),0)</f>
        <v>0</v>
      </c>
      <c r="AA45" s="30" t="n">
        <v>43</v>
      </c>
      <c r="AB45" s="30" t="str">
        <f aca="false">Idiomas!D254</f>
        <v>RD Congo</v>
      </c>
      <c r="AC45" s="30" t="n">
        <v>1</v>
      </c>
      <c r="AD45" s="806" t="n">
        <f aca="false">ABS(AC45/24)</f>
        <v>0.0416666666666667</v>
      </c>
      <c r="AE45" s="30" t="n">
        <v>0</v>
      </c>
      <c r="AF45" s="30" t="n">
        <f aca="false">AC45-$M$2</f>
        <v>5</v>
      </c>
      <c r="AG45" s="806" t="n">
        <f aca="false">ABS(AF45/24)</f>
        <v>0.208333333333333</v>
      </c>
      <c r="AH45" s="30" t="n">
        <f aca="false">IF(AC45&gt;$M$2,1,IF(AC45=$M$2,0,-1))</f>
        <v>1</v>
      </c>
      <c r="AI45" s="30" t="n">
        <f aca="false">+COUNTIF($AB$3:$AB$50,"&lt;="&amp;AB45)</f>
        <v>39</v>
      </c>
    </row>
    <row r="46" customFormat="false" ht="15" hidden="false" customHeight="false" outlineLevel="0" collapsed="false">
      <c r="A46" s="490" t="n">
        <v>46193.5416666667</v>
      </c>
      <c r="C46" s="490" t="n">
        <f aca="false">A46+INDEX($V$3:$V$86,MATCH($C$3,$P$3:$P$86,0))*INDEX($W$3:$W$86,MATCH($C$3,$P$3:$P$86,0))</f>
        <v>46193.7916666667</v>
      </c>
      <c r="D46" s="490"/>
      <c r="E46" s="490"/>
      <c r="P46" s="30" t="n">
        <v>44</v>
      </c>
      <c r="Q46" s="30" t="str">
        <f aca="false">+INDEX($AB$3:$AB$50,MATCH(P46,$AI$3:$AI$50,0))</f>
        <v>Suiza</v>
      </c>
      <c r="R46" s="30" t="n">
        <f aca="false">+INDEX($AC$3:$AH$86,MATCH($Q46,$AB$3:$AB$86,0),MATCH(R$2,$AC$2:$AH$2,0))</f>
        <v>2</v>
      </c>
      <c r="S46" s="806" t="n">
        <f aca="false">+INDEX($AC$3:$AH$86,MATCH($Q46,$AB$3:$AB$86,0),MATCH(S$2,$AC$2:$AH$2,0))</f>
        <v>0.0833333333333333</v>
      </c>
      <c r="T46" s="30" t="n">
        <f aca="false">+INDEX($AC$3:$AH$86,MATCH($Q46,$AB$3:$AB$86,0),MATCH(T$2,$AC$2:$AH$2,0))</f>
        <v>0</v>
      </c>
      <c r="U46" s="30" t="n">
        <f aca="false">+INDEX($AC$3:$AH$86,MATCH($Q46,$AB$3:$AB$86,0),MATCH(U$2,$AC$2:$AH$2,0))</f>
        <v>6</v>
      </c>
      <c r="V46" s="806" t="n">
        <f aca="false">+INDEX($AC$3:$AH$86,MATCH($Q46,$AB$3:$AB$86,0),MATCH(V$2,$AC$2:$AH$2,0))</f>
        <v>0.25</v>
      </c>
      <c r="W46" s="30" t="n">
        <f aca="false">+INDEX($AC$3:$AH$86,MATCH($Q46,$AB$3:$AB$86,0),MATCH(W$2,$AC$2:$AH$2,0))</f>
        <v>1</v>
      </c>
      <c r="X46" s="30" t="n">
        <f aca="false">IFERROR(IF(Q46=$L$2,1,0),0)</f>
        <v>0</v>
      </c>
      <c r="AA46" s="30" t="n">
        <v>44</v>
      </c>
      <c r="AB46" s="30" t="str">
        <f aca="false">Idiomas!D255</f>
        <v>Irak</v>
      </c>
      <c r="AC46" s="30" t="n">
        <v>3</v>
      </c>
      <c r="AD46" s="806" t="n">
        <f aca="false">ABS(AC46/24)</f>
        <v>0.125</v>
      </c>
      <c r="AE46" s="30" t="n">
        <v>0</v>
      </c>
      <c r="AF46" s="30" t="n">
        <f aca="false">AC46-$M$2</f>
        <v>7</v>
      </c>
      <c r="AG46" s="806" t="n">
        <f aca="false">ABS(AF46/24)</f>
        <v>0.291666666666667</v>
      </c>
      <c r="AH46" s="30" t="n">
        <f aca="false">IF(AC46&gt;$M$2,1,IF(AC46=$M$2,0,-1))</f>
        <v>1</v>
      </c>
      <c r="AI46" s="30" t="n">
        <f aca="false">+COUNTIF($AB$3:$AB$50,"&lt;="&amp;AB46)</f>
        <v>27</v>
      </c>
    </row>
    <row r="47" customFormat="false" ht="15" hidden="false" customHeight="false" outlineLevel="0" collapsed="false">
      <c r="A47" s="490" t="n">
        <v>46194</v>
      </c>
      <c r="C47" s="490" t="n">
        <f aca="false">A47+INDEX($V$3:$V$86,MATCH($C$3,$P$3:$P$86,0))*INDEX($W$3:$W$86,MATCH($C$3,$P$3:$P$86,0))</f>
        <v>46194.25</v>
      </c>
      <c r="D47" s="490"/>
      <c r="E47" s="490"/>
      <c r="P47" s="30" t="n">
        <v>45</v>
      </c>
      <c r="Q47" s="30" t="str">
        <f aca="false">+INDEX($AB$3:$AB$50,MATCH(P47,$AI$3:$AI$50,0))</f>
        <v>Túnez</v>
      </c>
      <c r="R47" s="30" t="n">
        <f aca="false">+INDEX($AC$3:$AH$86,MATCH($Q47,$AB$3:$AB$86,0),MATCH(R$2,$AC$2:$AH$2,0))</f>
        <v>1</v>
      </c>
      <c r="S47" s="806" t="n">
        <f aca="false">+INDEX($AC$3:$AH$86,MATCH($Q47,$AB$3:$AB$86,0),MATCH(S$2,$AC$2:$AH$2,0))</f>
        <v>0.0416666666666667</v>
      </c>
      <c r="T47" s="30" t="n">
        <f aca="false">+INDEX($AC$3:$AH$86,MATCH($Q47,$AB$3:$AB$86,0),MATCH(T$2,$AC$2:$AH$2,0))</f>
        <v>0</v>
      </c>
      <c r="U47" s="30" t="n">
        <f aca="false">+INDEX($AC$3:$AH$86,MATCH($Q47,$AB$3:$AB$86,0),MATCH(U$2,$AC$2:$AH$2,0))</f>
        <v>5</v>
      </c>
      <c r="V47" s="806" t="n">
        <f aca="false">+INDEX($AC$3:$AH$86,MATCH($Q47,$AB$3:$AB$86,0),MATCH(V$2,$AC$2:$AH$2,0))</f>
        <v>0.208333333333333</v>
      </c>
      <c r="W47" s="30" t="n">
        <f aca="false">+INDEX($AC$3:$AH$86,MATCH($Q47,$AB$3:$AB$86,0),MATCH(W$2,$AC$2:$AH$2,0))</f>
        <v>1</v>
      </c>
      <c r="X47" s="30" t="n">
        <f aca="false">IFERROR(IF(Q47=$L$2,1,0),0)</f>
        <v>0</v>
      </c>
      <c r="AA47" s="30" t="n">
        <v>45</v>
      </c>
      <c r="AB47" s="30" t="str">
        <f aca="false">Idiomas!D256</f>
        <v>Bosnia y Herzegovina</v>
      </c>
      <c r="AC47" s="30" t="n">
        <v>2</v>
      </c>
      <c r="AD47" s="806" t="n">
        <f aca="false">ABS(AC47/24)</f>
        <v>0.0833333333333333</v>
      </c>
      <c r="AE47" s="30" t="n">
        <v>0</v>
      </c>
      <c r="AF47" s="30" t="n">
        <f aca="false">AC47-$M$2</f>
        <v>6</v>
      </c>
      <c r="AG47" s="806" t="n">
        <f aca="false">ABS(AF47/24)</f>
        <v>0.25</v>
      </c>
      <c r="AH47" s="30" t="n">
        <f aca="false">IF(AC47&gt;$M$2,1,IF(AC47=$M$2,0,-1))</f>
        <v>1</v>
      </c>
      <c r="AI47" s="30" t="n">
        <f aca="false">+COUNTIF($AB$3:$AB$50,"&lt;="&amp;AB47)</f>
        <v>8</v>
      </c>
    </row>
    <row r="48" customFormat="false" ht="15" hidden="false" customHeight="false" outlineLevel="0" collapsed="false">
      <c r="A48" s="490" t="n">
        <v>46198.7916666667</v>
      </c>
      <c r="C48" s="490" t="n">
        <f aca="false">A48+INDEX($V$3:$V$86,MATCH($C$3,$P$3:$P$86,0))*INDEX($W$3:$W$86,MATCH($C$3,$P$3:$P$86,0))</f>
        <v>46199.0416666667</v>
      </c>
      <c r="D48" s="490"/>
      <c r="E48" s="490"/>
      <c r="P48" s="30" t="n">
        <v>46</v>
      </c>
      <c r="Q48" s="30" t="str">
        <f aca="false">+INDEX($AB$3:$AB$50,MATCH(P48,$AI$3:$AI$50,0))</f>
        <v>Turquía</v>
      </c>
      <c r="R48" s="30" t="n">
        <f aca="false">+INDEX($AC$3:$AH$86,MATCH($Q48,$AB$3:$AB$86,0),MATCH(R$2,$AC$2:$AH$2,0))</f>
        <v>3</v>
      </c>
      <c r="S48" s="806" t="n">
        <f aca="false">+INDEX($AC$3:$AH$86,MATCH($Q48,$AB$3:$AB$86,0),MATCH(S$2,$AC$2:$AH$2,0))</f>
        <v>0.125</v>
      </c>
      <c r="T48" s="30" t="n">
        <f aca="false">+INDEX($AC$3:$AH$86,MATCH($Q48,$AB$3:$AB$86,0),MATCH(T$2,$AC$2:$AH$2,0))</f>
        <v>0</v>
      </c>
      <c r="U48" s="30" t="n">
        <f aca="false">+INDEX($AC$3:$AH$86,MATCH($Q48,$AB$3:$AB$86,0),MATCH(U$2,$AC$2:$AH$2,0))</f>
        <v>7</v>
      </c>
      <c r="V48" s="806" t="n">
        <f aca="false">+INDEX($AC$3:$AH$86,MATCH($Q48,$AB$3:$AB$86,0),MATCH(V$2,$AC$2:$AH$2,0))</f>
        <v>0.291666666666667</v>
      </c>
      <c r="W48" s="30" t="n">
        <f aca="false">+INDEX($AC$3:$AH$86,MATCH($Q48,$AB$3:$AB$86,0),MATCH(W$2,$AC$2:$AH$2,0))</f>
        <v>1</v>
      </c>
      <c r="X48" s="30" t="n">
        <f aca="false">IFERROR(IF(Q48=$L$2,1,0),0)</f>
        <v>0</v>
      </c>
      <c r="AA48" s="30" t="n">
        <v>46</v>
      </c>
      <c r="AB48" s="30" t="str">
        <f aca="false">Idiomas!D257</f>
        <v>Suecia</v>
      </c>
      <c r="AC48" s="30" t="n">
        <v>2</v>
      </c>
      <c r="AD48" s="806" t="n">
        <f aca="false">ABS(AC48/24)</f>
        <v>0.0833333333333333</v>
      </c>
      <c r="AE48" s="30" t="n">
        <v>0</v>
      </c>
      <c r="AF48" s="30" t="n">
        <f aca="false">AC48-$M$2</f>
        <v>6</v>
      </c>
      <c r="AG48" s="806" t="n">
        <f aca="false">ABS(AF48/24)</f>
        <v>0.25</v>
      </c>
      <c r="AH48" s="30" t="n">
        <f aca="false">IF(AC48&gt;$M$2,1,IF(AC48=$M$2,0,-1))</f>
        <v>1</v>
      </c>
      <c r="AI48" s="30" t="n">
        <f aca="false">+COUNTIF($AB$3:$AB$50,"&lt;="&amp;AB48)</f>
        <v>43</v>
      </c>
    </row>
    <row r="49" customFormat="false" ht="15" hidden="false" customHeight="false" outlineLevel="0" collapsed="false">
      <c r="A49" s="490" t="n">
        <v>46198.7916666667</v>
      </c>
      <c r="C49" s="490" t="n">
        <f aca="false">A49+INDEX($V$3:$V$86,MATCH($C$3,$P$3:$P$86,0))*INDEX($W$3:$W$86,MATCH($C$3,$P$3:$P$86,0))</f>
        <v>46199.0416666667</v>
      </c>
      <c r="D49" s="490"/>
      <c r="E49" s="490"/>
      <c r="P49" s="30" t="n">
        <v>47</v>
      </c>
      <c r="Q49" s="30" t="str">
        <f aca="false">+INDEX($AB$3:$AB$50,MATCH(P49,$AI$3:$AI$50,0))</f>
        <v>Uruguay</v>
      </c>
      <c r="R49" s="30" t="n">
        <f aca="false">+INDEX($AC$3:$AH$86,MATCH($Q49,$AB$3:$AB$86,0),MATCH(R$2,$AC$2:$AH$2,0))</f>
        <v>-3</v>
      </c>
      <c r="S49" s="806" t="n">
        <f aca="false">+INDEX($AC$3:$AH$86,MATCH($Q49,$AB$3:$AB$86,0),MATCH(S$2,$AC$2:$AH$2,0))</f>
        <v>0.125</v>
      </c>
      <c r="T49" s="30" t="n">
        <f aca="false">+INDEX($AC$3:$AH$86,MATCH($Q49,$AB$3:$AB$86,0),MATCH(T$2,$AC$2:$AH$2,0))</f>
        <v>0</v>
      </c>
      <c r="U49" s="30" t="n">
        <f aca="false">+INDEX($AC$3:$AH$86,MATCH($Q49,$AB$3:$AB$86,0),MATCH(U$2,$AC$2:$AH$2,0))</f>
        <v>1</v>
      </c>
      <c r="V49" s="806" t="n">
        <f aca="false">+INDEX($AC$3:$AH$86,MATCH($Q49,$AB$3:$AB$86,0),MATCH(V$2,$AC$2:$AH$2,0))</f>
        <v>0.0416666666666667</v>
      </c>
      <c r="W49" s="30" t="n">
        <f aca="false">+INDEX($AC$3:$AH$86,MATCH($Q49,$AB$3:$AB$86,0),MATCH(W$2,$AC$2:$AH$2,0))</f>
        <v>1</v>
      </c>
      <c r="X49" s="30" t="n">
        <f aca="false">IFERROR(IF(Q49=$L$2,1,0),0)</f>
        <v>0</v>
      </c>
      <c r="AA49" s="30" t="n">
        <v>47</v>
      </c>
      <c r="AB49" s="30" t="str">
        <f aca="false">Idiomas!D258</f>
        <v>Turquía</v>
      </c>
      <c r="AC49" s="30" t="n">
        <v>3</v>
      </c>
      <c r="AD49" s="806" t="n">
        <f aca="false">ABS(AC49/24)</f>
        <v>0.125</v>
      </c>
      <c r="AE49" s="30" t="n">
        <v>0</v>
      </c>
      <c r="AF49" s="30" t="n">
        <f aca="false">AC49-$M$2</f>
        <v>7</v>
      </c>
      <c r="AG49" s="806" t="n">
        <f aca="false">ABS(AF49/24)</f>
        <v>0.291666666666667</v>
      </c>
      <c r="AH49" s="30" t="n">
        <f aca="false">IF(AC49&gt;$M$2,1,IF(AC49=$M$2,0,-1))</f>
        <v>1</v>
      </c>
      <c r="AI49" s="30" t="n">
        <f aca="false">+COUNTIF($AB$3:$AB$50,"&lt;="&amp;AB49)</f>
        <v>46</v>
      </c>
    </row>
    <row r="50" customFormat="false" ht="15" hidden="false" customHeight="false" outlineLevel="0" collapsed="false">
      <c r="C50" s="490"/>
      <c r="E50" s="490"/>
      <c r="P50" s="30" t="n">
        <v>48</v>
      </c>
      <c r="Q50" s="30" t="str">
        <f aca="false">+INDEX($AB$3:$AB$50,MATCH(P50,$AI$3:$AI$50,0))</f>
        <v>Uzbekistán</v>
      </c>
      <c r="R50" s="30" t="n">
        <f aca="false">+INDEX($AC$3:$AH$86,MATCH($Q50,$AB$3:$AB$86,0),MATCH(R$2,$AC$2:$AH$2,0))</f>
        <v>5</v>
      </c>
      <c r="S50" s="806" t="n">
        <f aca="false">+INDEX($AC$3:$AH$86,MATCH($Q50,$AB$3:$AB$86,0),MATCH(S$2,$AC$2:$AH$2,0))</f>
        <v>0.208333333333333</v>
      </c>
      <c r="T50" s="30" t="n">
        <f aca="false">+INDEX($AC$3:$AH$86,MATCH($Q50,$AB$3:$AB$86,0),MATCH(T$2,$AC$2:$AH$2,0))</f>
        <v>0</v>
      </c>
      <c r="U50" s="30" t="n">
        <f aca="false">+INDEX($AC$3:$AH$86,MATCH($Q50,$AB$3:$AB$86,0),MATCH(U$2,$AC$2:$AH$2,0))</f>
        <v>9</v>
      </c>
      <c r="V50" s="806" t="n">
        <f aca="false">+INDEX($AC$3:$AH$86,MATCH($Q50,$AB$3:$AB$86,0),MATCH(V$2,$AC$2:$AH$2,0))</f>
        <v>0.375</v>
      </c>
      <c r="W50" s="30" t="n">
        <f aca="false">+INDEX($AC$3:$AH$86,MATCH($Q50,$AB$3:$AB$86,0),MATCH(W$2,$AC$2:$AH$2,0))</f>
        <v>1</v>
      </c>
      <c r="X50" s="30" t="n">
        <f aca="false">IFERROR(IF(Q50=$L$2,1,0),0)</f>
        <v>0</v>
      </c>
      <c r="AA50" s="30" t="n">
        <v>48</v>
      </c>
      <c r="AB50" s="30" t="str">
        <f aca="false">Idiomas!D259</f>
        <v>República Checa</v>
      </c>
      <c r="AC50" s="30" t="n">
        <v>2</v>
      </c>
      <c r="AD50" s="806" t="n">
        <f aca="false">ABS(AC50/24)</f>
        <v>0.0833333333333333</v>
      </c>
      <c r="AE50" s="30" t="n">
        <v>0</v>
      </c>
      <c r="AF50" s="30" t="n">
        <f aca="false">AC50-$M$2</f>
        <v>6</v>
      </c>
      <c r="AG50" s="806" t="n">
        <f aca="false">ABS(AF50/24)</f>
        <v>0.25</v>
      </c>
      <c r="AH50" s="30" t="n">
        <f aca="false">IF(AC50&gt;$M$2,1,IF(AC50=$M$2,0,-1))</f>
        <v>1</v>
      </c>
      <c r="AI50" s="30" t="n">
        <f aca="false">+COUNTIF($AB$3:$AB$50,"&lt;="&amp;AB50)</f>
        <v>40</v>
      </c>
    </row>
    <row r="51" customFormat="false" ht="15" hidden="false" customHeight="false" outlineLevel="0" collapsed="false">
      <c r="A51" s="29" t="s">
        <v>1473</v>
      </c>
      <c r="C51" s="490"/>
      <c r="E51" s="490"/>
      <c r="P51" s="30" t="n">
        <v>49</v>
      </c>
      <c r="Q51" s="30" t="s">
        <v>1474</v>
      </c>
      <c r="R51" s="30" t="n">
        <f aca="false">+INDEX($AC$3:$AH$86,MATCH($Q51,$AB$3:$AB$86,0),MATCH(R$2,$AC$2:$AH$2,0))</f>
        <v>-12</v>
      </c>
      <c r="S51" s="806" t="n">
        <f aca="false">+INDEX($AC$3:$AH$86,MATCH($Q51,$AB$3:$AB$86,0),MATCH(S$2,$AC$2:$AH$2,0))</f>
        <v>0.5</v>
      </c>
      <c r="T51" s="30" t="n">
        <f aca="false">+INDEX($AC$3:$AH$86,MATCH($Q51,$AB$3:$AB$86,0),MATCH(T$2,$AC$2:$AH$2,0))</f>
        <v>0</v>
      </c>
      <c r="U51" s="30" t="n">
        <f aca="false">+INDEX($AC$3:$AH$86,MATCH($Q51,$AB$3:$AB$86,0),MATCH(U$2,$AC$2:$AH$2,0))</f>
        <v>-8</v>
      </c>
      <c r="V51" s="806" t="n">
        <f aca="false">+INDEX($AC$3:$AH$86,MATCH($Q51,$AB$3:$AB$86,0),MATCH(V$2,$AC$2:$AH$2,0))</f>
        <v>0.333333333333333</v>
      </c>
      <c r="W51" s="30" t="n">
        <f aca="false">IF(R51&gt;$M$2,1,IF(R51=$M$2,0,-1))</f>
        <v>-1</v>
      </c>
      <c r="AA51" s="30" t="n">
        <v>49</v>
      </c>
      <c r="AB51" s="30" t="s">
        <v>1474</v>
      </c>
      <c r="AC51" s="30" t="n">
        <v>-12</v>
      </c>
      <c r="AD51" s="806" t="n">
        <f aca="false">ABS(AC51/24)</f>
        <v>0.5</v>
      </c>
      <c r="AE51" s="30" t="n">
        <v>0</v>
      </c>
      <c r="AF51" s="30" t="n">
        <f aca="false">AC51-$M$2</f>
        <v>-8</v>
      </c>
      <c r="AG51" s="806" t="n">
        <f aca="false">ABS(AF51/24)</f>
        <v>0.333333333333333</v>
      </c>
      <c r="AH51" s="30" t="n">
        <f aca="false">IF(AC51&gt;$M$2,1,IF(AC51=$M$2,0,-1))</f>
        <v>-1</v>
      </c>
    </row>
    <row r="52" customFormat="false" ht="15" hidden="false" customHeight="false" outlineLevel="0" collapsed="false">
      <c r="A52" s="490" t="n">
        <v>46188.625</v>
      </c>
      <c r="C52" s="490" t="n">
        <f aca="false">A52+INDEX($V$3:$V$86,MATCH($C$3,$P$3:$P$86,0))*INDEX($W$3:$W$86,MATCH($C$3,$P$3:$P$86,0))</f>
        <v>46188.875</v>
      </c>
      <c r="D52" s="490"/>
      <c r="E52" s="490"/>
      <c r="P52" s="30" t="n">
        <v>50</v>
      </c>
      <c r="Q52" s="30" t="s">
        <v>1475</v>
      </c>
      <c r="R52" s="30" t="n">
        <f aca="false">+INDEX($AC$3:$AH$86,MATCH($Q52,$AB$3:$AB$86,0),MATCH(R$2,$AC$2:$AH$2,0))</f>
        <v>-11</v>
      </c>
      <c r="S52" s="806" t="n">
        <f aca="false">+INDEX($AC$3:$AH$86,MATCH($Q52,$AB$3:$AB$86,0),MATCH(S$2,$AC$2:$AH$2,0))</f>
        <v>0.458333333333333</v>
      </c>
      <c r="T52" s="30" t="n">
        <f aca="false">+INDEX($AC$3:$AH$86,MATCH($Q52,$AB$3:$AB$86,0),MATCH(T$2,$AC$2:$AH$2,0))</f>
        <v>0</v>
      </c>
      <c r="U52" s="30" t="n">
        <f aca="false">+INDEX($AC$3:$AH$86,MATCH($Q52,$AB$3:$AB$86,0),MATCH(U$2,$AC$2:$AH$2,0))</f>
        <v>-7</v>
      </c>
      <c r="V52" s="806" t="n">
        <f aca="false">+INDEX($AC$3:$AH$86,MATCH($Q52,$AB$3:$AB$86,0),MATCH(V$2,$AC$2:$AH$2,0))</f>
        <v>0.291666666666667</v>
      </c>
      <c r="W52" s="30" t="n">
        <f aca="false">IF(R52&gt;$M$2,1,IF(R52=$M$2,0,-1))</f>
        <v>-1</v>
      </c>
      <c r="AA52" s="30" t="n">
        <v>50</v>
      </c>
      <c r="AB52" s="30" t="s">
        <v>1475</v>
      </c>
      <c r="AC52" s="30" t="n">
        <v>-11</v>
      </c>
      <c r="AD52" s="806" t="n">
        <f aca="false">ABS(AC52/24)</f>
        <v>0.458333333333333</v>
      </c>
      <c r="AE52" s="30" t="n">
        <v>0</v>
      </c>
      <c r="AF52" s="30" t="n">
        <f aca="false">AC52-$M$2</f>
        <v>-7</v>
      </c>
      <c r="AG52" s="806" t="n">
        <f aca="false">ABS(AF52/24)</f>
        <v>0.291666666666667</v>
      </c>
      <c r="AH52" s="30" t="n">
        <f aca="false">IF(AC52&gt;$M$2,1,IF(AC52=$M$2,0,-1))</f>
        <v>-1</v>
      </c>
    </row>
    <row r="53" customFormat="false" ht="15" hidden="false" customHeight="false" outlineLevel="0" collapsed="false">
      <c r="A53" s="490" t="n">
        <v>46188.875</v>
      </c>
      <c r="C53" s="490" t="n">
        <f aca="false">A53+INDEX($V$3:$V$86,MATCH($C$3,$P$3:$P$86,0))*INDEX($W$3:$W$86,MATCH($C$3,$P$3:$P$86,0))</f>
        <v>46189.125</v>
      </c>
      <c r="D53" s="490"/>
      <c r="E53" s="490"/>
      <c r="P53" s="30" t="n">
        <v>51</v>
      </c>
      <c r="Q53" s="30" t="s">
        <v>1476</v>
      </c>
      <c r="R53" s="30" t="n">
        <f aca="false">+INDEX($AC$3:$AH$86,MATCH($Q53,$AB$3:$AB$86,0),MATCH(R$2,$AC$2:$AH$2,0))</f>
        <v>-10</v>
      </c>
      <c r="S53" s="806" t="n">
        <f aca="false">+INDEX($AC$3:$AH$86,MATCH($Q53,$AB$3:$AB$86,0),MATCH(S$2,$AC$2:$AH$2,0))</f>
        <v>0.416666666666667</v>
      </c>
      <c r="T53" s="30" t="n">
        <f aca="false">+INDEX($AC$3:$AH$86,MATCH($Q53,$AB$3:$AB$86,0),MATCH(T$2,$AC$2:$AH$2,0))</f>
        <v>0</v>
      </c>
      <c r="U53" s="30" t="n">
        <f aca="false">+INDEX($AC$3:$AH$86,MATCH($Q53,$AB$3:$AB$86,0),MATCH(U$2,$AC$2:$AH$2,0))</f>
        <v>-6</v>
      </c>
      <c r="V53" s="806" t="n">
        <f aca="false">+INDEX($AC$3:$AH$86,MATCH($Q53,$AB$3:$AB$86,0),MATCH(V$2,$AC$2:$AH$2,0))</f>
        <v>0.25</v>
      </c>
      <c r="W53" s="30" t="n">
        <f aca="false">IF(R53&gt;$M$2,1,IF(R53=$M$2,0,-1))</f>
        <v>-1</v>
      </c>
      <c r="AA53" s="30" t="n">
        <v>51</v>
      </c>
      <c r="AB53" s="30" t="s">
        <v>1476</v>
      </c>
      <c r="AC53" s="30" t="n">
        <v>-10</v>
      </c>
      <c r="AD53" s="806" t="n">
        <f aca="false">ABS(AC53/24)</f>
        <v>0.416666666666667</v>
      </c>
      <c r="AE53" s="30" t="n">
        <v>0</v>
      </c>
      <c r="AF53" s="30" t="n">
        <f aca="false">AC53-$M$2</f>
        <v>-6</v>
      </c>
      <c r="AG53" s="806" t="n">
        <f aca="false">ABS(AF53/24)</f>
        <v>0.25</v>
      </c>
      <c r="AH53" s="30" t="n">
        <f aca="false">IF(AC53&gt;$M$2,1,IF(AC53=$M$2,0,-1))</f>
        <v>-1</v>
      </c>
    </row>
    <row r="54" customFormat="false" ht="15" hidden="false" customHeight="false" outlineLevel="0" collapsed="false">
      <c r="A54" s="490" t="n">
        <v>46194.625</v>
      </c>
      <c r="C54" s="490" t="n">
        <f aca="false">A54+INDEX($V$3:$V$86,MATCH($C$3,$P$3:$P$86,0))*INDEX($W$3:$W$86,MATCH($C$3,$P$3:$P$86,0))</f>
        <v>46194.875</v>
      </c>
      <c r="D54" s="490"/>
      <c r="E54" s="490"/>
      <c r="P54" s="30" t="n">
        <v>52</v>
      </c>
      <c r="Q54" s="30" t="s">
        <v>1477</v>
      </c>
      <c r="R54" s="30" t="n">
        <f aca="false">+INDEX($AC$3:$AH$86,MATCH($Q54,$AB$3:$AB$86,0),MATCH(R$2,$AC$2:$AH$2,0))</f>
        <v>-9</v>
      </c>
      <c r="S54" s="806" t="n">
        <f aca="false">+INDEX($AC$3:$AH$86,MATCH($Q54,$AB$3:$AB$86,0),MATCH(S$2,$AC$2:$AH$2,0))</f>
        <v>0.375</v>
      </c>
      <c r="T54" s="30" t="n">
        <f aca="false">+INDEX($AC$3:$AH$86,MATCH($Q54,$AB$3:$AB$86,0),MATCH(T$2,$AC$2:$AH$2,0))</f>
        <v>0</v>
      </c>
      <c r="U54" s="30" t="n">
        <f aca="false">+INDEX($AC$3:$AH$86,MATCH($Q54,$AB$3:$AB$86,0),MATCH(U$2,$AC$2:$AH$2,0))</f>
        <v>-5</v>
      </c>
      <c r="V54" s="806" t="n">
        <f aca="false">+INDEX($AC$3:$AH$86,MATCH($Q54,$AB$3:$AB$86,0),MATCH(V$2,$AC$2:$AH$2,0))</f>
        <v>0.208333333333333</v>
      </c>
      <c r="W54" s="30" t="n">
        <f aca="false">IF(R54&gt;$M$2,1,IF(R54=$M$2,0,-1))</f>
        <v>-1</v>
      </c>
      <c r="AA54" s="30" t="n">
        <v>52</v>
      </c>
      <c r="AB54" s="30" t="s">
        <v>1477</v>
      </c>
      <c r="AC54" s="30" t="n">
        <v>-9</v>
      </c>
      <c r="AD54" s="806" t="n">
        <f aca="false">ABS(AC54/24)</f>
        <v>0.375</v>
      </c>
      <c r="AE54" s="30" t="n">
        <v>0</v>
      </c>
      <c r="AF54" s="30" t="n">
        <f aca="false">AC54-$M$2</f>
        <v>-5</v>
      </c>
      <c r="AG54" s="806" t="n">
        <f aca="false">ABS(AF54/24)</f>
        <v>0.208333333333333</v>
      </c>
      <c r="AH54" s="30" t="n">
        <f aca="false">IF(AC54&gt;$M$2,1,IF(AC54=$M$2,0,-1))</f>
        <v>-1</v>
      </c>
    </row>
    <row r="55" customFormat="false" ht="15" hidden="false" customHeight="false" outlineLevel="0" collapsed="false">
      <c r="A55" s="490" t="n">
        <v>46194.875</v>
      </c>
      <c r="C55" s="490" t="n">
        <f aca="false">A55+INDEX($V$3:$V$86,MATCH($C$3,$P$3:$P$86,0))*INDEX($W$3:$W$86,MATCH($C$3,$P$3:$P$86,0))</f>
        <v>46195.125</v>
      </c>
      <c r="D55" s="490"/>
      <c r="E55" s="490"/>
      <c r="P55" s="30" t="n">
        <v>53</v>
      </c>
      <c r="Q55" s="30" t="s">
        <v>1478</v>
      </c>
      <c r="R55" s="30" t="n">
        <f aca="false">+INDEX($AC$3:$AH$86,MATCH($Q55,$AB$3:$AB$86,0),MATCH(R$2,$AC$2:$AH$2,0))</f>
        <v>-8</v>
      </c>
      <c r="S55" s="806" t="n">
        <f aca="false">+INDEX($AC$3:$AH$86,MATCH($Q55,$AB$3:$AB$86,0),MATCH(S$2,$AC$2:$AH$2,0))</f>
        <v>0.333333333333333</v>
      </c>
      <c r="T55" s="30" t="n">
        <f aca="false">+INDEX($AC$3:$AH$86,MATCH($Q55,$AB$3:$AB$86,0),MATCH(T$2,$AC$2:$AH$2,0))</f>
        <v>0</v>
      </c>
      <c r="U55" s="30" t="n">
        <f aca="false">+INDEX($AC$3:$AH$86,MATCH($Q55,$AB$3:$AB$86,0),MATCH(U$2,$AC$2:$AH$2,0))</f>
        <v>-4</v>
      </c>
      <c r="V55" s="806" t="n">
        <f aca="false">+INDEX($AC$3:$AH$86,MATCH($Q55,$AB$3:$AB$86,0),MATCH(V$2,$AC$2:$AH$2,0))</f>
        <v>0.166666666666667</v>
      </c>
      <c r="W55" s="30" t="n">
        <f aca="false">IF(R55&gt;$M$2,1,IF(R55=$M$2,0,-1))</f>
        <v>-1</v>
      </c>
      <c r="AA55" s="30" t="n">
        <v>53</v>
      </c>
      <c r="AB55" s="30" t="s">
        <v>1478</v>
      </c>
      <c r="AC55" s="30" t="n">
        <v>-8</v>
      </c>
      <c r="AD55" s="806" t="n">
        <f aca="false">ABS(AC55/24)</f>
        <v>0.333333333333333</v>
      </c>
      <c r="AE55" s="30" t="n">
        <v>0</v>
      </c>
      <c r="AF55" s="30" t="n">
        <f aca="false">AC55-$M$2</f>
        <v>-4</v>
      </c>
      <c r="AG55" s="806" t="n">
        <f aca="false">ABS(AF55/24)</f>
        <v>0.166666666666667</v>
      </c>
      <c r="AH55" s="30" t="n">
        <f aca="false">IF(AC55&gt;$M$2,1,IF(AC55=$M$2,0,-1))</f>
        <v>-1</v>
      </c>
    </row>
    <row r="56" customFormat="false" ht="15" hidden="false" customHeight="false" outlineLevel="0" collapsed="false">
      <c r="A56" s="490" t="n">
        <v>46199.9583333333</v>
      </c>
      <c r="C56" s="490" t="n">
        <f aca="false">A56+INDEX($V$3:$V$86,MATCH($C$3,$P$3:$P$86,0))*INDEX($W$3:$W$86,MATCH($C$3,$P$3:$P$86,0))</f>
        <v>46200.2083333333</v>
      </c>
      <c r="D56" s="490"/>
      <c r="E56" s="490"/>
      <c r="P56" s="30" t="n">
        <v>54</v>
      </c>
      <c r="Q56" s="30" t="s">
        <v>1479</v>
      </c>
      <c r="R56" s="30" t="n">
        <f aca="false">+INDEX($AC$3:$AH$86,MATCH($Q56,$AB$3:$AB$86,0),MATCH(R$2,$AC$2:$AH$2,0))</f>
        <v>-7</v>
      </c>
      <c r="S56" s="806" t="n">
        <f aca="false">+INDEX($AC$3:$AH$86,MATCH($Q56,$AB$3:$AB$86,0),MATCH(S$2,$AC$2:$AH$2,0))</f>
        <v>0.291666666666667</v>
      </c>
      <c r="T56" s="30" t="n">
        <f aca="false">+INDEX($AC$3:$AH$86,MATCH($Q56,$AB$3:$AB$86,0),MATCH(T$2,$AC$2:$AH$2,0))</f>
        <v>0</v>
      </c>
      <c r="U56" s="30" t="n">
        <f aca="false">+INDEX($AC$3:$AH$86,MATCH($Q56,$AB$3:$AB$86,0),MATCH(U$2,$AC$2:$AH$2,0))</f>
        <v>-3</v>
      </c>
      <c r="V56" s="806" t="n">
        <f aca="false">+INDEX($AC$3:$AH$86,MATCH($Q56,$AB$3:$AB$86,0),MATCH(V$2,$AC$2:$AH$2,0))</f>
        <v>0.125</v>
      </c>
      <c r="W56" s="30" t="n">
        <f aca="false">IF(R56&gt;$M$2,1,IF(R56=$M$2,0,-1))</f>
        <v>-1</v>
      </c>
      <c r="AA56" s="30" t="n">
        <v>54</v>
      </c>
      <c r="AB56" s="30" t="s">
        <v>1479</v>
      </c>
      <c r="AC56" s="30" t="n">
        <v>-7</v>
      </c>
      <c r="AD56" s="806" t="n">
        <f aca="false">ABS(AC56/24)</f>
        <v>0.291666666666667</v>
      </c>
      <c r="AE56" s="30" t="n">
        <v>0</v>
      </c>
      <c r="AF56" s="30" t="n">
        <f aca="false">AC56-$M$2</f>
        <v>-3</v>
      </c>
      <c r="AG56" s="806" t="n">
        <f aca="false">ABS(AF56/24)</f>
        <v>0.125</v>
      </c>
      <c r="AH56" s="30" t="n">
        <f aca="false">IF(AC56&gt;$M$2,1,IF(AC56=$M$2,0,-1))</f>
        <v>-1</v>
      </c>
    </row>
    <row r="57" customFormat="false" ht="15" hidden="false" customHeight="false" outlineLevel="0" collapsed="false">
      <c r="A57" s="490" t="n">
        <v>46199.9583333333</v>
      </c>
      <c r="C57" s="490" t="n">
        <f aca="false">A57+INDEX($V$3:$V$86,MATCH($C$3,$P$3:$P$86,0))*INDEX($W$3:$W$86,MATCH($C$3,$P$3:$P$86,0))</f>
        <v>46200.2083333333</v>
      </c>
      <c r="D57" s="490"/>
      <c r="E57" s="490"/>
      <c r="P57" s="30" t="n">
        <v>55</v>
      </c>
      <c r="Q57" s="30" t="s">
        <v>1480</v>
      </c>
      <c r="R57" s="30" t="n">
        <f aca="false">+INDEX($AC$3:$AH$86,MATCH($Q57,$AB$3:$AB$86,0),MATCH(R$2,$AC$2:$AH$2,0))</f>
        <v>-6</v>
      </c>
      <c r="S57" s="806" t="n">
        <f aca="false">+INDEX($AC$3:$AH$86,MATCH($Q57,$AB$3:$AB$86,0),MATCH(S$2,$AC$2:$AH$2,0))</f>
        <v>0.25</v>
      </c>
      <c r="T57" s="30" t="n">
        <f aca="false">+INDEX($AC$3:$AH$86,MATCH($Q57,$AB$3:$AB$86,0),MATCH(T$2,$AC$2:$AH$2,0))</f>
        <v>0</v>
      </c>
      <c r="U57" s="30" t="n">
        <f aca="false">+INDEX($AC$3:$AH$86,MATCH($Q57,$AB$3:$AB$86,0),MATCH(U$2,$AC$2:$AH$2,0))</f>
        <v>-2</v>
      </c>
      <c r="V57" s="806" t="n">
        <f aca="false">+INDEX($AC$3:$AH$86,MATCH($Q57,$AB$3:$AB$86,0),MATCH(V$2,$AC$2:$AH$2,0))</f>
        <v>0.0833333333333333</v>
      </c>
      <c r="W57" s="30" t="n">
        <f aca="false">IF(R57&gt;$M$2,1,IF(R57=$M$2,0,-1))</f>
        <v>-1</v>
      </c>
      <c r="AA57" s="30" t="n">
        <v>55</v>
      </c>
      <c r="AB57" s="30" t="s">
        <v>1480</v>
      </c>
      <c r="AC57" s="30" t="n">
        <v>-6</v>
      </c>
      <c r="AD57" s="806" t="n">
        <f aca="false">ABS(AC57/24)</f>
        <v>0.25</v>
      </c>
      <c r="AE57" s="30" t="n">
        <v>0</v>
      </c>
      <c r="AF57" s="30" t="n">
        <f aca="false">AC57-$M$2</f>
        <v>-2</v>
      </c>
      <c r="AG57" s="806" t="n">
        <f aca="false">ABS(AF57/24)</f>
        <v>0.0833333333333333</v>
      </c>
      <c r="AH57" s="30" t="n">
        <f aca="false">IF(AC57&gt;$M$2,1,IF(AC57=$M$2,0,-1))</f>
        <v>-1</v>
      </c>
    </row>
    <row r="58" customFormat="false" ht="15" hidden="false" customHeight="false" outlineLevel="0" collapsed="false">
      <c r="C58" s="490"/>
      <c r="E58" s="490"/>
      <c r="P58" s="30" t="n">
        <v>56</v>
      </c>
      <c r="Q58" s="30" t="s">
        <v>1481</v>
      </c>
      <c r="R58" s="30" t="n">
        <f aca="false">+INDEX($AC$3:$AH$86,MATCH($Q58,$AB$3:$AB$86,0),MATCH(R$2,$AC$2:$AH$2,0))</f>
        <v>-5</v>
      </c>
      <c r="S58" s="806" t="n">
        <f aca="false">+INDEX($AC$3:$AH$86,MATCH($Q58,$AB$3:$AB$86,0),MATCH(S$2,$AC$2:$AH$2,0))</f>
        <v>0.208333333333333</v>
      </c>
      <c r="T58" s="30" t="n">
        <f aca="false">+INDEX($AC$3:$AH$86,MATCH($Q58,$AB$3:$AB$86,0),MATCH(T$2,$AC$2:$AH$2,0))</f>
        <v>0</v>
      </c>
      <c r="U58" s="30" t="n">
        <f aca="false">+INDEX($AC$3:$AH$86,MATCH($Q58,$AB$3:$AB$86,0),MATCH(U$2,$AC$2:$AH$2,0))</f>
        <v>-1</v>
      </c>
      <c r="V58" s="806" t="n">
        <f aca="false">+INDEX($AC$3:$AH$86,MATCH($Q58,$AB$3:$AB$86,0),MATCH(V$2,$AC$2:$AH$2,0))</f>
        <v>0.0416666666666667</v>
      </c>
      <c r="W58" s="30" t="n">
        <f aca="false">IF(R58&gt;$M$2,1,IF(R58=$M$2,0,-1))</f>
        <v>-1</v>
      </c>
      <c r="AA58" s="30" t="n">
        <v>56</v>
      </c>
      <c r="AB58" s="30" t="s">
        <v>1481</v>
      </c>
      <c r="AC58" s="30" t="n">
        <v>-5</v>
      </c>
      <c r="AD58" s="806" t="n">
        <f aca="false">ABS(AC58/24)</f>
        <v>0.208333333333333</v>
      </c>
      <c r="AE58" s="30" t="n">
        <v>0</v>
      </c>
      <c r="AF58" s="30" t="n">
        <f aca="false">AC58-$M$2</f>
        <v>-1</v>
      </c>
      <c r="AG58" s="806" t="n">
        <f aca="false">ABS(AF58/24)</f>
        <v>0.0416666666666667</v>
      </c>
      <c r="AH58" s="30" t="n">
        <f aca="false">IF(AC58&gt;$M$2,1,IF(AC58=$M$2,0,-1))</f>
        <v>-1</v>
      </c>
    </row>
    <row r="59" customFormat="false" ht="15" hidden="false" customHeight="false" outlineLevel="0" collapsed="false">
      <c r="A59" s="29" t="s">
        <v>1482</v>
      </c>
      <c r="C59" s="490"/>
      <c r="E59" s="490"/>
      <c r="P59" s="30" t="n">
        <v>57</v>
      </c>
      <c r="Q59" s="30" t="s">
        <v>1483</v>
      </c>
      <c r="R59" s="30" t="n">
        <f aca="false">+INDEX($AC$3:$AH$86,MATCH($Q59,$AB$3:$AB$86,0),MATCH(R$2,$AC$2:$AH$2,0))</f>
        <v>-4</v>
      </c>
      <c r="S59" s="806" t="n">
        <f aca="false">+INDEX($AC$3:$AH$86,MATCH($Q59,$AB$3:$AB$86,0),MATCH(S$2,$AC$2:$AH$2,0))</f>
        <v>0.166666666666667</v>
      </c>
      <c r="T59" s="30" t="n">
        <f aca="false">+INDEX($AC$3:$AH$86,MATCH($Q59,$AB$3:$AB$86,0),MATCH(T$2,$AC$2:$AH$2,0))</f>
        <v>0</v>
      </c>
      <c r="U59" s="30" t="n">
        <f aca="false">+INDEX($AC$3:$AH$86,MATCH($Q59,$AB$3:$AB$86,0),MATCH(U$2,$AC$2:$AH$2,0))</f>
        <v>0</v>
      </c>
      <c r="V59" s="806" t="n">
        <f aca="false">+INDEX($AC$3:$AH$86,MATCH($Q59,$AB$3:$AB$86,0),MATCH(V$2,$AC$2:$AH$2,0))</f>
        <v>0</v>
      </c>
      <c r="W59" s="30" t="n">
        <f aca="false">IF(R59&gt;$M$2,1,IF(R59=$M$2,0,-1))</f>
        <v>0</v>
      </c>
      <c r="AA59" s="30" t="n">
        <v>57</v>
      </c>
      <c r="AB59" s="30" t="s">
        <v>1483</v>
      </c>
      <c r="AC59" s="30" t="n">
        <v>-4</v>
      </c>
      <c r="AD59" s="806" t="n">
        <f aca="false">ABS(AC59/24)</f>
        <v>0.166666666666667</v>
      </c>
      <c r="AE59" s="30" t="n">
        <v>0</v>
      </c>
      <c r="AF59" s="30" t="n">
        <f aca="false">AC59-$M$2</f>
        <v>0</v>
      </c>
      <c r="AG59" s="806" t="n">
        <f aca="false">ABS(AF59/24)</f>
        <v>0</v>
      </c>
      <c r="AH59" s="30" t="n">
        <f aca="false">IF(AC59&gt;$M$2,1,IF(AC59=$M$2,0,-1))</f>
        <v>0</v>
      </c>
    </row>
    <row r="60" customFormat="false" ht="15" hidden="false" customHeight="false" outlineLevel="0" collapsed="false">
      <c r="A60" s="490" t="n">
        <v>46188.5</v>
      </c>
      <c r="C60" s="490" t="n">
        <f aca="false">A60+INDEX($V$3:$V$86,MATCH($C$3,$P$3:$P$86,0))*INDEX($W$3:$W$86,MATCH($C$3,$P$3:$P$86,0))</f>
        <v>46188.75</v>
      </c>
      <c r="D60" s="490"/>
      <c r="E60" s="490"/>
      <c r="P60" s="30" t="n">
        <v>58</v>
      </c>
      <c r="Q60" s="30" t="s">
        <v>1484</v>
      </c>
      <c r="R60" s="30" t="n">
        <f aca="false">+INDEX($AC$3:$AH$86,MATCH($Q60,$AB$3:$AB$86,0),MATCH(R$2,$AC$2:$AH$2,0))</f>
        <v>-3.5</v>
      </c>
      <c r="S60" s="806" t="n">
        <f aca="false">+INDEX($AC$3:$AH$86,MATCH($Q60,$AB$3:$AB$86,0),MATCH(S$2,$AC$2:$AH$2,0))</f>
        <v>0.145833333333333</v>
      </c>
      <c r="T60" s="30" t="n">
        <f aca="false">+INDEX($AC$3:$AH$86,MATCH($Q60,$AB$3:$AB$86,0),MATCH(T$2,$AC$2:$AH$2,0))</f>
        <v>0</v>
      </c>
      <c r="U60" s="30" t="n">
        <f aca="false">+INDEX($AC$3:$AH$86,MATCH($Q60,$AB$3:$AB$86,0),MATCH(U$2,$AC$2:$AH$2,0))</f>
        <v>0.5</v>
      </c>
      <c r="V60" s="806" t="n">
        <f aca="false">+INDEX($AC$3:$AH$86,MATCH($Q60,$AB$3:$AB$86,0),MATCH(V$2,$AC$2:$AH$2,0))</f>
        <v>0.0208333333333333</v>
      </c>
      <c r="W60" s="30" t="n">
        <f aca="false">IF(R60&gt;$M$2,1,IF(R60=$M$2,0,-1))</f>
        <v>1</v>
      </c>
      <c r="AA60" s="30" t="n">
        <v>58</v>
      </c>
      <c r="AB60" s="30" t="s">
        <v>1484</v>
      </c>
      <c r="AC60" s="30" t="n">
        <v>-3.5</v>
      </c>
      <c r="AD60" s="806" t="n">
        <f aca="false">ABS(AC60/24)</f>
        <v>0.145833333333333</v>
      </c>
      <c r="AE60" s="30" t="n">
        <v>0</v>
      </c>
      <c r="AF60" s="30" t="n">
        <f aca="false">AC60-$M$2</f>
        <v>0.5</v>
      </c>
      <c r="AG60" s="806" t="n">
        <f aca="false">ABS(AF60/24)</f>
        <v>0.0208333333333333</v>
      </c>
      <c r="AH60" s="30" t="n">
        <f aca="false">IF(AC60&gt;$M$2,1,IF(AC60=$M$2,0,-1))</f>
        <v>1</v>
      </c>
    </row>
    <row r="61" customFormat="false" ht="15" hidden="false" customHeight="false" outlineLevel="0" collapsed="false">
      <c r="A61" s="490" t="n">
        <v>46188.75</v>
      </c>
      <c r="C61" s="490" t="n">
        <f aca="false">A61+INDEX($V$3:$V$86,MATCH($C$3,$P$3:$P$86,0))*INDEX($W$3:$W$86,MATCH($C$3,$P$3:$P$86,0))</f>
        <v>46189</v>
      </c>
      <c r="D61" s="490"/>
      <c r="E61" s="490"/>
      <c r="P61" s="30" t="n">
        <v>59</v>
      </c>
      <c r="Q61" s="30" t="s">
        <v>1485</v>
      </c>
      <c r="R61" s="30" t="n">
        <f aca="false">+INDEX($AC$3:$AH$86,MATCH($Q61,$AB$3:$AB$86,0),MATCH(R$2,$AC$2:$AH$2,0))</f>
        <v>-3</v>
      </c>
      <c r="S61" s="806" t="n">
        <f aca="false">+INDEX($AC$3:$AH$86,MATCH($Q61,$AB$3:$AB$86,0),MATCH(S$2,$AC$2:$AH$2,0))</f>
        <v>0.125</v>
      </c>
      <c r="T61" s="30" t="n">
        <f aca="false">+INDEX($AC$3:$AH$86,MATCH($Q61,$AB$3:$AB$86,0),MATCH(T$2,$AC$2:$AH$2,0))</f>
        <v>0</v>
      </c>
      <c r="U61" s="30" t="n">
        <f aca="false">+INDEX($AC$3:$AH$86,MATCH($Q61,$AB$3:$AB$86,0),MATCH(U$2,$AC$2:$AH$2,0))</f>
        <v>1</v>
      </c>
      <c r="V61" s="806" t="n">
        <f aca="false">+INDEX($AC$3:$AH$86,MATCH($Q61,$AB$3:$AB$86,0),MATCH(V$2,$AC$2:$AH$2,0))</f>
        <v>0.0416666666666667</v>
      </c>
      <c r="W61" s="30" t="n">
        <f aca="false">IF(R61&gt;$M$2,1,IF(R61=$M$2,0,-1))</f>
        <v>1</v>
      </c>
      <c r="AA61" s="30" t="n">
        <v>59</v>
      </c>
      <c r="AB61" s="30" t="s">
        <v>1485</v>
      </c>
      <c r="AC61" s="30" t="n">
        <v>-3</v>
      </c>
      <c r="AD61" s="806" t="n">
        <f aca="false">ABS(AC61/24)</f>
        <v>0.125</v>
      </c>
      <c r="AE61" s="30" t="n">
        <v>0</v>
      </c>
      <c r="AF61" s="30" t="n">
        <f aca="false">AC61-$M$2</f>
        <v>1</v>
      </c>
      <c r="AG61" s="806" t="n">
        <f aca="false">ABS(AF61/24)</f>
        <v>0.0416666666666667</v>
      </c>
      <c r="AH61" s="30" t="n">
        <f aca="false">IF(AC61&gt;$M$2,1,IF(AC61=$M$2,0,-1))</f>
        <v>1</v>
      </c>
    </row>
    <row r="62" customFormat="false" ht="15" hidden="false" customHeight="false" outlineLevel="0" collapsed="false">
      <c r="A62" s="490" t="n">
        <v>46194.5</v>
      </c>
      <c r="C62" s="490" t="n">
        <f aca="false">A62+INDEX($V$3:$V$86,MATCH($C$3,$P$3:$P$86,0))*INDEX($W$3:$W$86,MATCH($C$3,$P$3:$P$86,0))</f>
        <v>46194.75</v>
      </c>
      <c r="D62" s="490"/>
      <c r="E62" s="490"/>
      <c r="P62" s="30" t="n">
        <v>60</v>
      </c>
      <c r="Q62" s="30" t="s">
        <v>1486</v>
      </c>
      <c r="R62" s="30" t="n">
        <f aca="false">+INDEX($AC$3:$AH$86,MATCH($Q62,$AB$3:$AB$86,0),MATCH(R$2,$AC$2:$AH$2,0))</f>
        <v>-2</v>
      </c>
      <c r="S62" s="806" t="n">
        <f aca="false">+INDEX($AC$3:$AH$86,MATCH($Q62,$AB$3:$AB$86,0),MATCH(S$2,$AC$2:$AH$2,0))</f>
        <v>0.0833333333333333</v>
      </c>
      <c r="T62" s="30" t="n">
        <f aca="false">+INDEX($AC$3:$AH$86,MATCH($Q62,$AB$3:$AB$86,0),MATCH(T$2,$AC$2:$AH$2,0))</f>
        <v>0</v>
      </c>
      <c r="U62" s="30" t="n">
        <f aca="false">+INDEX($AC$3:$AH$86,MATCH($Q62,$AB$3:$AB$86,0),MATCH(U$2,$AC$2:$AH$2,0))</f>
        <v>2</v>
      </c>
      <c r="V62" s="806" t="n">
        <f aca="false">+INDEX($AC$3:$AH$86,MATCH($Q62,$AB$3:$AB$86,0),MATCH(V$2,$AC$2:$AH$2,0))</f>
        <v>0.0833333333333333</v>
      </c>
      <c r="W62" s="30" t="n">
        <f aca="false">IF(R62&gt;$M$2,1,IF(R62=$M$2,0,-1))</f>
        <v>1</v>
      </c>
      <c r="AA62" s="30" t="n">
        <v>60</v>
      </c>
      <c r="AB62" s="30" t="s">
        <v>1486</v>
      </c>
      <c r="AC62" s="30" t="n">
        <v>-2</v>
      </c>
      <c r="AD62" s="806" t="n">
        <f aca="false">ABS(AC62/24)</f>
        <v>0.0833333333333333</v>
      </c>
      <c r="AE62" s="30" t="n">
        <v>0</v>
      </c>
      <c r="AF62" s="30" t="n">
        <f aca="false">AC62-$M$2</f>
        <v>2</v>
      </c>
      <c r="AG62" s="806" t="n">
        <f aca="false">ABS(AF62/24)</f>
        <v>0.0833333333333333</v>
      </c>
      <c r="AH62" s="30" t="n">
        <f aca="false">IF(AC62&gt;$M$2,1,IF(AC62=$M$2,0,-1))</f>
        <v>1</v>
      </c>
    </row>
    <row r="63" customFormat="false" ht="15" hidden="false" customHeight="false" outlineLevel="0" collapsed="false">
      <c r="A63" s="490" t="n">
        <v>46194.75</v>
      </c>
      <c r="C63" s="490" t="n">
        <f aca="false">A63+INDEX($V$3:$V$86,MATCH($C$3,$P$3:$P$86,0))*INDEX($W$3:$W$86,MATCH($C$3,$P$3:$P$86,0))</f>
        <v>46195</v>
      </c>
      <c r="D63" s="490"/>
      <c r="E63" s="490"/>
      <c r="P63" s="30" t="n">
        <v>61</v>
      </c>
      <c r="Q63" s="30" t="s">
        <v>1487</v>
      </c>
      <c r="R63" s="30" t="n">
        <f aca="false">+INDEX($AC$3:$AH$86,MATCH($Q63,$AB$3:$AB$86,0),MATCH(R$2,$AC$2:$AH$2,0))</f>
        <v>-1</v>
      </c>
      <c r="S63" s="806" t="n">
        <f aca="false">+INDEX($AC$3:$AH$86,MATCH($Q63,$AB$3:$AB$86,0),MATCH(S$2,$AC$2:$AH$2,0))</f>
        <v>0.0416666666666667</v>
      </c>
      <c r="T63" s="30" t="n">
        <f aca="false">+INDEX($AC$3:$AH$86,MATCH($Q63,$AB$3:$AB$86,0),MATCH(T$2,$AC$2:$AH$2,0))</f>
        <v>0</v>
      </c>
      <c r="U63" s="30" t="n">
        <f aca="false">+INDEX($AC$3:$AH$86,MATCH($Q63,$AB$3:$AB$86,0),MATCH(U$2,$AC$2:$AH$2,0))</f>
        <v>3</v>
      </c>
      <c r="V63" s="806" t="n">
        <f aca="false">+INDEX($AC$3:$AH$86,MATCH($Q63,$AB$3:$AB$86,0),MATCH(V$2,$AC$2:$AH$2,0))</f>
        <v>0.125</v>
      </c>
      <c r="W63" s="30" t="n">
        <f aca="false">IF(R63&gt;$M$2,1,IF(R63=$M$2,0,-1))</f>
        <v>1</v>
      </c>
      <c r="AA63" s="30" t="n">
        <v>61</v>
      </c>
      <c r="AB63" s="30" t="s">
        <v>1487</v>
      </c>
      <c r="AC63" s="30" t="n">
        <v>-1</v>
      </c>
      <c r="AD63" s="806" t="n">
        <f aca="false">ABS(AC63/24)</f>
        <v>0.0416666666666667</v>
      </c>
      <c r="AE63" s="30" t="n">
        <v>0</v>
      </c>
      <c r="AF63" s="30" t="n">
        <f aca="false">AC63-$M$2</f>
        <v>3</v>
      </c>
      <c r="AG63" s="806" t="n">
        <f aca="false">ABS(AF63/24)</f>
        <v>0.125</v>
      </c>
      <c r="AH63" s="30" t="n">
        <f aca="false">IF(AC63&gt;$M$2,1,IF(AC63=$M$2,0,-1))</f>
        <v>1</v>
      </c>
    </row>
    <row r="64" customFormat="false" ht="15" hidden="false" customHeight="false" outlineLevel="0" collapsed="false">
      <c r="A64" s="490" t="n">
        <v>46199.8333333333</v>
      </c>
      <c r="C64" s="490" t="n">
        <f aca="false">A64+INDEX($V$3:$V$86,MATCH($C$3,$P$3:$P$86,0))*INDEX($W$3:$W$86,MATCH($C$3,$P$3:$P$86,0))</f>
        <v>46200.0833333333</v>
      </c>
      <c r="D64" s="490"/>
      <c r="E64" s="490"/>
      <c r="P64" s="30" t="n">
        <v>62</v>
      </c>
      <c r="Q64" s="30" t="s">
        <v>1458</v>
      </c>
      <c r="R64" s="30" t="n">
        <f aca="false">+INDEX($AC$3:$AH$86,MATCH($Q64,$AB$3:$AB$86,0),MATCH(R$2,$AC$2:$AH$2,0))</f>
        <v>0</v>
      </c>
      <c r="S64" s="806" t="n">
        <f aca="false">+INDEX($AC$3:$AH$86,MATCH($Q64,$AB$3:$AB$86,0),MATCH(S$2,$AC$2:$AH$2,0))</f>
        <v>0</v>
      </c>
      <c r="T64" s="30" t="n">
        <f aca="false">+INDEX($AC$3:$AH$86,MATCH($Q64,$AB$3:$AB$86,0),MATCH(T$2,$AC$2:$AH$2,0))</f>
        <v>0</v>
      </c>
      <c r="U64" s="30" t="n">
        <f aca="false">+INDEX($AC$3:$AH$86,MATCH($Q64,$AB$3:$AB$86,0),MATCH(U$2,$AC$2:$AH$2,0))</f>
        <v>4</v>
      </c>
      <c r="V64" s="806" t="n">
        <f aca="false">+INDEX($AC$3:$AH$86,MATCH($Q64,$AB$3:$AB$86,0),MATCH(V$2,$AC$2:$AH$2,0))</f>
        <v>0.166666666666667</v>
      </c>
      <c r="W64" s="30" t="n">
        <f aca="false">IF(R64&gt;$M$2,1,IF(R64=$M$2,0,-1))</f>
        <v>1</v>
      </c>
      <c r="AA64" s="30" t="n">
        <v>62</v>
      </c>
      <c r="AB64" s="30" t="s">
        <v>1458</v>
      </c>
      <c r="AC64" s="30" t="n">
        <v>0</v>
      </c>
      <c r="AD64" s="806" t="n">
        <f aca="false">ABS(AC64/24)</f>
        <v>0</v>
      </c>
      <c r="AE64" s="30" t="n">
        <v>0</v>
      </c>
      <c r="AF64" s="30" t="n">
        <f aca="false">AC64-$M$2</f>
        <v>4</v>
      </c>
      <c r="AG64" s="806" t="n">
        <f aca="false">ABS(AF64/24)</f>
        <v>0.166666666666667</v>
      </c>
      <c r="AH64" s="30" t="n">
        <f aca="false">IF(AC64&gt;$M$2,1,IF(AC64=$M$2,0,-1))</f>
        <v>1</v>
      </c>
    </row>
    <row r="65" customFormat="false" ht="15" hidden="false" customHeight="false" outlineLevel="0" collapsed="false">
      <c r="A65" s="490" t="n">
        <v>46199.8333333333</v>
      </c>
      <c r="C65" s="490" t="n">
        <f aca="false">A65+INDEX($V$3:$V$86,MATCH($C$3,$P$3:$P$86,0))*INDEX($W$3:$W$86,MATCH($C$3,$P$3:$P$86,0))</f>
        <v>46200.0833333333</v>
      </c>
      <c r="D65" s="490"/>
      <c r="E65" s="490"/>
      <c r="P65" s="30" t="n">
        <v>63</v>
      </c>
      <c r="Q65" s="30" t="s">
        <v>1488</v>
      </c>
      <c r="R65" s="30" t="n">
        <f aca="false">+INDEX($AC$3:$AH$86,MATCH($Q65,$AB$3:$AB$86,0),MATCH(R$2,$AC$2:$AH$2,0))</f>
        <v>1</v>
      </c>
      <c r="S65" s="806" t="n">
        <f aca="false">+INDEX($AC$3:$AH$86,MATCH($Q65,$AB$3:$AB$86,0),MATCH(S$2,$AC$2:$AH$2,0))</f>
        <v>0.0416666666666667</v>
      </c>
      <c r="T65" s="30" t="n">
        <f aca="false">+INDEX($AC$3:$AH$86,MATCH($Q65,$AB$3:$AB$86,0),MATCH(T$2,$AC$2:$AH$2,0))</f>
        <v>0</v>
      </c>
      <c r="U65" s="30" t="n">
        <f aca="false">+INDEX($AC$3:$AH$86,MATCH($Q65,$AB$3:$AB$86,0),MATCH(U$2,$AC$2:$AH$2,0))</f>
        <v>5</v>
      </c>
      <c r="V65" s="806" t="n">
        <f aca="false">+INDEX($AC$3:$AH$86,MATCH($Q65,$AB$3:$AB$86,0),MATCH(V$2,$AC$2:$AH$2,0))</f>
        <v>0.208333333333333</v>
      </c>
      <c r="W65" s="30" t="n">
        <f aca="false">IF(R65&gt;$M$2,1,IF(R65=$M$2,0,-1))</f>
        <v>1</v>
      </c>
      <c r="AA65" s="30" t="n">
        <v>63</v>
      </c>
      <c r="AB65" s="30" t="s">
        <v>1488</v>
      </c>
      <c r="AC65" s="30" t="n">
        <v>1</v>
      </c>
      <c r="AD65" s="806" t="n">
        <f aca="false">ABS(AC65/24)</f>
        <v>0.0416666666666667</v>
      </c>
      <c r="AE65" s="30" t="n">
        <v>0</v>
      </c>
      <c r="AF65" s="30" t="n">
        <f aca="false">AC65-$M$2</f>
        <v>5</v>
      </c>
      <c r="AG65" s="806" t="n">
        <f aca="false">ABS(AF65/24)</f>
        <v>0.208333333333333</v>
      </c>
      <c r="AH65" s="30" t="n">
        <f aca="false">IF(AC65&gt;$M$2,1,IF(AC65=$M$2,0,-1))</f>
        <v>1</v>
      </c>
    </row>
    <row r="66" customFormat="false" ht="15" hidden="false" customHeight="false" outlineLevel="0" collapsed="false">
      <c r="C66" s="490"/>
      <c r="E66" s="490"/>
      <c r="P66" s="30" t="n">
        <v>64</v>
      </c>
      <c r="Q66" s="30" t="s">
        <v>1489</v>
      </c>
      <c r="R66" s="30" t="n">
        <f aca="false">+INDEX($AC$3:$AH$86,MATCH($Q66,$AB$3:$AB$86,0),MATCH(R$2,$AC$2:$AH$2,0))</f>
        <v>2</v>
      </c>
      <c r="S66" s="806" t="n">
        <f aca="false">+INDEX($AC$3:$AH$86,MATCH($Q66,$AB$3:$AB$86,0),MATCH(S$2,$AC$2:$AH$2,0))</f>
        <v>0.0833333333333333</v>
      </c>
      <c r="T66" s="30" t="n">
        <f aca="false">+INDEX($AC$3:$AH$86,MATCH($Q66,$AB$3:$AB$86,0),MATCH(T$2,$AC$2:$AH$2,0))</f>
        <v>0</v>
      </c>
      <c r="U66" s="30" t="n">
        <f aca="false">+INDEX($AC$3:$AH$86,MATCH($Q66,$AB$3:$AB$86,0),MATCH(U$2,$AC$2:$AH$2,0))</f>
        <v>6</v>
      </c>
      <c r="V66" s="806" t="n">
        <f aca="false">+INDEX($AC$3:$AH$86,MATCH($Q66,$AB$3:$AB$86,0),MATCH(V$2,$AC$2:$AH$2,0))</f>
        <v>0.25</v>
      </c>
      <c r="W66" s="30" t="n">
        <f aca="false">IF(R66&gt;$M$2,1,IF(R66=$M$2,0,-1))</f>
        <v>1</v>
      </c>
      <c r="AA66" s="30" t="n">
        <v>64</v>
      </c>
      <c r="AB66" s="30" t="s">
        <v>1489</v>
      </c>
      <c r="AC66" s="30" t="n">
        <v>2</v>
      </c>
      <c r="AD66" s="806" t="n">
        <f aca="false">ABS(AC66/24)</f>
        <v>0.0833333333333333</v>
      </c>
      <c r="AE66" s="30" t="n">
        <v>0</v>
      </c>
      <c r="AF66" s="30" t="n">
        <f aca="false">AC66-$M$2</f>
        <v>6</v>
      </c>
      <c r="AG66" s="806" t="n">
        <f aca="false">ABS(AF66/24)</f>
        <v>0.25</v>
      </c>
      <c r="AH66" s="30" t="n">
        <f aca="false">IF(AC66&gt;$M$2,1,IF(AC66=$M$2,0,-1))</f>
        <v>1</v>
      </c>
    </row>
    <row r="67" customFormat="false" ht="15" hidden="false" customHeight="false" outlineLevel="0" collapsed="false">
      <c r="A67" s="29" t="s">
        <v>1490</v>
      </c>
      <c r="C67" s="490"/>
      <c r="E67" s="490"/>
      <c r="P67" s="30" t="n">
        <v>65</v>
      </c>
      <c r="Q67" s="30" t="s">
        <v>1491</v>
      </c>
      <c r="R67" s="30" t="n">
        <f aca="false">+INDEX($AC$3:$AH$86,MATCH($Q67,$AB$3:$AB$86,0),MATCH(R$2,$AC$2:$AH$2,0))</f>
        <v>3</v>
      </c>
      <c r="S67" s="806" t="n">
        <f aca="false">+INDEX($AC$3:$AH$86,MATCH($Q67,$AB$3:$AB$86,0),MATCH(S$2,$AC$2:$AH$2,0))</f>
        <v>0.125</v>
      </c>
      <c r="T67" s="30" t="n">
        <f aca="false">+INDEX($AC$3:$AH$86,MATCH($Q67,$AB$3:$AB$86,0),MATCH(T$2,$AC$2:$AH$2,0))</f>
        <v>0</v>
      </c>
      <c r="U67" s="30" t="n">
        <f aca="false">+INDEX($AC$3:$AH$86,MATCH($Q67,$AB$3:$AB$86,0),MATCH(U$2,$AC$2:$AH$2,0))</f>
        <v>7</v>
      </c>
      <c r="V67" s="806" t="n">
        <f aca="false">+INDEX($AC$3:$AH$86,MATCH($Q67,$AB$3:$AB$86,0),MATCH(V$2,$AC$2:$AH$2,0))</f>
        <v>0.291666666666667</v>
      </c>
      <c r="W67" s="30" t="n">
        <f aca="false">IF(R67&gt;$M$2,1,IF(R67=$M$2,0,-1))</f>
        <v>1</v>
      </c>
      <c r="AA67" s="30" t="n">
        <v>65</v>
      </c>
      <c r="AB67" s="30" t="s">
        <v>1491</v>
      </c>
      <c r="AC67" s="30" t="n">
        <v>3</v>
      </c>
      <c r="AD67" s="806" t="n">
        <f aca="false">ABS(AC67/24)</f>
        <v>0.125</v>
      </c>
      <c r="AE67" s="30" t="n">
        <v>0</v>
      </c>
      <c r="AF67" s="30" t="n">
        <f aca="false">AC67-$M$2</f>
        <v>7</v>
      </c>
      <c r="AG67" s="806" t="n">
        <f aca="false">ABS(AF67/24)</f>
        <v>0.291666666666667</v>
      </c>
      <c r="AH67" s="30" t="n">
        <f aca="false">IF(AC67&gt;$M$2,1,IF(AC67=$M$2,0,-1))</f>
        <v>1</v>
      </c>
    </row>
    <row r="68" customFormat="false" ht="15" hidden="false" customHeight="false" outlineLevel="0" collapsed="false">
      <c r="A68" s="490" t="n">
        <v>46189.625</v>
      </c>
      <c r="C68" s="490" t="n">
        <f aca="false">A68+INDEX($V$3:$V$86,MATCH($C$3,$P$3:$P$86,0))*INDEX($W$3:$W$86,MATCH($C$3,$P$3:$P$86,0))</f>
        <v>46189.875</v>
      </c>
      <c r="D68" s="490"/>
      <c r="E68" s="490"/>
      <c r="P68" s="30" t="n">
        <v>66</v>
      </c>
      <c r="Q68" s="30" t="s">
        <v>1492</v>
      </c>
      <c r="R68" s="30" t="n">
        <f aca="false">+INDEX($AC$3:$AH$86,MATCH($Q68,$AB$3:$AB$86,0),MATCH(R$2,$AC$2:$AH$2,0))</f>
        <v>3.5</v>
      </c>
      <c r="S68" s="806" t="n">
        <f aca="false">+INDEX($AC$3:$AH$86,MATCH($Q68,$AB$3:$AB$86,0),MATCH(S$2,$AC$2:$AH$2,0))</f>
        <v>0.145833333333333</v>
      </c>
      <c r="T68" s="30" t="n">
        <f aca="false">+INDEX($AC$3:$AH$86,MATCH($Q68,$AB$3:$AB$86,0),MATCH(T$2,$AC$2:$AH$2,0))</f>
        <v>0</v>
      </c>
      <c r="U68" s="30" t="n">
        <f aca="false">+INDEX($AC$3:$AH$86,MATCH($Q68,$AB$3:$AB$86,0),MATCH(U$2,$AC$2:$AH$2,0))</f>
        <v>7.5</v>
      </c>
      <c r="V68" s="806" t="n">
        <f aca="false">+INDEX($AC$3:$AH$86,MATCH($Q68,$AB$3:$AB$86,0),MATCH(V$2,$AC$2:$AH$2,0))</f>
        <v>0.3125</v>
      </c>
      <c r="W68" s="30" t="n">
        <f aca="false">IF(R68&gt;$M$2,1,IF(R68=$M$2,0,-1))</f>
        <v>1</v>
      </c>
      <c r="AA68" s="30" t="n">
        <v>66</v>
      </c>
      <c r="AB68" s="30" t="s">
        <v>1492</v>
      </c>
      <c r="AC68" s="30" t="n">
        <v>3.5</v>
      </c>
      <c r="AD68" s="806" t="n">
        <f aca="false">ABS(AC68/24)</f>
        <v>0.145833333333333</v>
      </c>
      <c r="AE68" s="30" t="n">
        <v>0</v>
      </c>
      <c r="AF68" s="30" t="n">
        <f aca="false">AC68-$M$2</f>
        <v>7.5</v>
      </c>
      <c r="AG68" s="806" t="n">
        <f aca="false">ABS(AF68/24)</f>
        <v>0.3125</v>
      </c>
      <c r="AH68" s="30" t="n">
        <f aca="false">IF(AC68&gt;$M$2,1,IF(AC68=$M$2,0,-1))</f>
        <v>1</v>
      </c>
    </row>
    <row r="69" customFormat="false" ht="15" hidden="false" customHeight="false" outlineLevel="0" collapsed="false">
      <c r="A69" s="490" t="n">
        <v>46189.75</v>
      </c>
      <c r="C69" s="490" t="n">
        <f aca="false">A69+INDEX($V$3:$V$86,MATCH($C$3,$P$3:$P$86,0))*INDEX($W$3:$W$86,MATCH($C$3,$P$3:$P$86,0))</f>
        <v>46190</v>
      </c>
      <c r="D69" s="490"/>
      <c r="E69" s="490"/>
      <c r="P69" s="30" t="n">
        <v>67</v>
      </c>
      <c r="Q69" s="30" t="s">
        <v>1493</v>
      </c>
      <c r="R69" s="30" t="n">
        <f aca="false">+INDEX($AC$3:$AH$86,MATCH($Q69,$AB$3:$AB$86,0),MATCH(R$2,$AC$2:$AH$2,0))</f>
        <v>4</v>
      </c>
      <c r="S69" s="806" t="n">
        <f aca="false">+INDEX($AC$3:$AH$86,MATCH($Q69,$AB$3:$AB$86,0),MATCH(S$2,$AC$2:$AH$2,0))</f>
        <v>0.166666666666667</v>
      </c>
      <c r="T69" s="30" t="n">
        <f aca="false">+INDEX($AC$3:$AH$86,MATCH($Q69,$AB$3:$AB$86,0),MATCH(T$2,$AC$2:$AH$2,0))</f>
        <v>0</v>
      </c>
      <c r="U69" s="30" t="n">
        <f aca="false">+INDEX($AC$3:$AH$86,MATCH($Q69,$AB$3:$AB$86,0),MATCH(U$2,$AC$2:$AH$2,0))</f>
        <v>8</v>
      </c>
      <c r="V69" s="806" t="n">
        <f aca="false">+INDEX($AC$3:$AH$86,MATCH($Q69,$AB$3:$AB$86,0),MATCH(V$2,$AC$2:$AH$2,0))</f>
        <v>0.333333333333333</v>
      </c>
      <c r="W69" s="30" t="n">
        <f aca="false">IF(R69&gt;$M$2,1,IF(R69=$M$2,0,-1))</f>
        <v>1</v>
      </c>
      <c r="AA69" s="30" t="n">
        <v>67</v>
      </c>
      <c r="AB69" s="30" t="s">
        <v>1493</v>
      </c>
      <c r="AC69" s="30" t="n">
        <v>4</v>
      </c>
      <c r="AD69" s="806" t="n">
        <f aca="false">ABS(AC69/24)</f>
        <v>0.166666666666667</v>
      </c>
      <c r="AE69" s="30" t="n">
        <v>0</v>
      </c>
      <c r="AF69" s="30" t="n">
        <f aca="false">AC69-$M$2</f>
        <v>8</v>
      </c>
      <c r="AG69" s="806" t="n">
        <f aca="false">ABS(AF69/24)</f>
        <v>0.333333333333333</v>
      </c>
      <c r="AH69" s="30" t="n">
        <f aca="false">IF(AC69&gt;$M$2,1,IF(AC69=$M$2,0,-1))</f>
        <v>1</v>
      </c>
    </row>
    <row r="70" customFormat="false" ht="15" hidden="false" customHeight="false" outlineLevel="0" collapsed="false">
      <c r="A70" s="490" t="n">
        <v>46195.7083333333</v>
      </c>
      <c r="C70" s="490" t="n">
        <f aca="false">A70+INDEX($V$3:$V$86,MATCH($C$3,$P$3:$P$86,0))*INDEX($W$3:$W$86,MATCH($C$3,$P$3:$P$86,0))</f>
        <v>46195.9583333333</v>
      </c>
      <c r="D70" s="490"/>
      <c r="E70" s="490"/>
      <c r="P70" s="30" t="n">
        <v>68</v>
      </c>
      <c r="Q70" s="30" t="s">
        <v>1494</v>
      </c>
      <c r="R70" s="30" t="n">
        <f aca="false">+INDEX($AC$3:$AH$86,MATCH($Q70,$AB$3:$AB$86,0),MATCH(R$2,$AC$2:$AH$2,0))</f>
        <v>4.5</v>
      </c>
      <c r="S70" s="806" t="n">
        <f aca="false">+INDEX($AC$3:$AH$86,MATCH($Q70,$AB$3:$AB$86,0),MATCH(S$2,$AC$2:$AH$2,0))</f>
        <v>0.1875</v>
      </c>
      <c r="T70" s="30" t="n">
        <f aca="false">+INDEX($AC$3:$AH$86,MATCH($Q70,$AB$3:$AB$86,0),MATCH(T$2,$AC$2:$AH$2,0))</f>
        <v>0</v>
      </c>
      <c r="U70" s="30" t="n">
        <f aca="false">+INDEX($AC$3:$AH$86,MATCH($Q70,$AB$3:$AB$86,0),MATCH(U$2,$AC$2:$AH$2,0))</f>
        <v>8.5</v>
      </c>
      <c r="V70" s="806" t="n">
        <f aca="false">+INDEX($AC$3:$AH$86,MATCH($Q70,$AB$3:$AB$86,0),MATCH(V$2,$AC$2:$AH$2,0))</f>
        <v>0.354166666666667</v>
      </c>
      <c r="W70" s="30" t="n">
        <f aca="false">IF(R70&gt;$M$2,1,IF(R70=$M$2,0,-1))</f>
        <v>1</v>
      </c>
      <c r="AA70" s="30" t="n">
        <v>68</v>
      </c>
      <c r="AB70" s="30" t="s">
        <v>1494</v>
      </c>
      <c r="AC70" s="30" t="n">
        <v>4.5</v>
      </c>
      <c r="AD70" s="806" t="n">
        <f aca="false">ABS(AC70/24)</f>
        <v>0.1875</v>
      </c>
      <c r="AE70" s="30" t="n">
        <v>0</v>
      </c>
      <c r="AF70" s="30" t="n">
        <f aca="false">AC70-$M$2</f>
        <v>8.5</v>
      </c>
      <c r="AG70" s="806" t="n">
        <f aca="false">ABS(AF70/24)</f>
        <v>0.354166666666667</v>
      </c>
      <c r="AH70" s="30" t="n">
        <f aca="false">IF(AC70&gt;$M$2,1,IF(AC70=$M$2,0,-1))</f>
        <v>1</v>
      </c>
    </row>
    <row r="71" customFormat="false" ht="15" hidden="false" customHeight="false" outlineLevel="0" collapsed="false">
      <c r="A71" s="490" t="n">
        <v>46195.8333333333</v>
      </c>
      <c r="C71" s="490" t="n">
        <f aca="false">A71+INDEX($V$3:$V$86,MATCH($C$3,$P$3:$P$86,0))*INDEX($W$3:$W$86,MATCH($C$3,$P$3:$P$86,0))</f>
        <v>46196.0833333333</v>
      </c>
      <c r="D71" s="490"/>
      <c r="E71" s="490"/>
      <c r="P71" s="30" t="n">
        <v>69</v>
      </c>
      <c r="Q71" s="30" t="s">
        <v>1495</v>
      </c>
      <c r="R71" s="30" t="n">
        <f aca="false">+INDEX($AC$3:$AH$86,MATCH($Q71,$AB$3:$AB$86,0),MATCH(R$2,$AC$2:$AH$2,0))</f>
        <v>5</v>
      </c>
      <c r="S71" s="806" t="n">
        <f aca="false">+INDEX($AC$3:$AH$86,MATCH($Q71,$AB$3:$AB$86,0),MATCH(S$2,$AC$2:$AH$2,0))</f>
        <v>0.208333333333333</v>
      </c>
      <c r="T71" s="30" t="n">
        <f aca="false">+INDEX($AC$3:$AH$86,MATCH($Q71,$AB$3:$AB$86,0),MATCH(T$2,$AC$2:$AH$2,0))</f>
        <v>0</v>
      </c>
      <c r="U71" s="30" t="n">
        <f aca="false">+INDEX($AC$3:$AH$86,MATCH($Q71,$AB$3:$AB$86,0),MATCH(U$2,$AC$2:$AH$2,0))</f>
        <v>9</v>
      </c>
      <c r="V71" s="806" t="n">
        <f aca="false">+INDEX($AC$3:$AH$86,MATCH($Q71,$AB$3:$AB$86,0),MATCH(V$2,$AC$2:$AH$2,0))</f>
        <v>0.375</v>
      </c>
      <c r="W71" s="30" t="n">
        <f aca="false">IF(R71&gt;$M$2,1,IF(R71=$M$2,0,-1))</f>
        <v>1</v>
      </c>
      <c r="AA71" s="30" t="n">
        <v>69</v>
      </c>
      <c r="AB71" s="30" t="s">
        <v>1495</v>
      </c>
      <c r="AC71" s="30" t="n">
        <v>5</v>
      </c>
      <c r="AD71" s="806" t="n">
        <f aca="false">ABS(AC71/24)</f>
        <v>0.208333333333333</v>
      </c>
      <c r="AE71" s="30" t="n">
        <v>0</v>
      </c>
      <c r="AF71" s="30" t="n">
        <f aca="false">AC71-$M$2</f>
        <v>9</v>
      </c>
      <c r="AG71" s="806" t="n">
        <f aca="false">ABS(AF71/24)</f>
        <v>0.375</v>
      </c>
      <c r="AH71" s="30" t="n">
        <f aca="false">IF(AC71&gt;$M$2,1,IF(AC71=$M$2,0,-1))</f>
        <v>1</v>
      </c>
    </row>
    <row r="72" customFormat="false" ht="15" hidden="false" customHeight="false" outlineLevel="0" collapsed="false">
      <c r="A72" s="490" t="n">
        <v>46199.625</v>
      </c>
      <c r="C72" s="490" t="n">
        <f aca="false">A72+INDEX($V$3:$V$86,MATCH($C$3,$P$3:$P$86,0))*INDEX($W$3:$W$86,MATCH($C$3,$P$3:$P$86,0))</f>
        <v>46199.875</v>
      </c>
      <c r="D72" s="490"/>
      <c r="E72" s="490"/>
      <c r="P72" s="30" t="n">
        <v>70</v>
      </c>
      <c r="Q72" s="30" t="s">
        <v>1496</v>
      </c>
      <c r="R72" s="30" t="n">
        <f aca="false">+INDEX($AC$3:$AH$86,MATCH($Q72,$AB$3:$AB$86,0),MATCH(R$2,$AC$2:$AH$2,0))</f>
        <v>5.5</v>
      </c>
      <c r="S72" s="806" t="n">
        <f aca="false">+INDEX($AC$3:$AH$86,MATCH($Q72,$AB$3:$AB$86,0),MATCH(S$2,$AC$2:$AH$2,0))</f>
        <v>0.229166666666667</v>
      </c>
      <c r="T72" s="30" t="n">
        <f aca="false">+INDEX($AC$3:$AH$86,MATCH($Q72,$AB$3:$AB$86,0),MATCH(T$2,$AC$2:$AH$2,0))</f>
        <v>0</v>
      </c>
      <c r="U72" s="30" t="n">
        <f aca="false">+INDEX($AC$3:$AH$86,MATCH($Q72,$AB$3:$AB$86,0),MATCH(U$2,$AC$2:$AH$2,0))</f>
        <v>9.5</v>
      </c>
      <c r="V72" s="806" t="n">
        <f aca="false">+INDEX($AC$3:$AH$86,MATCH($Q72,$AB$3:$AB$86,0),MATCH(V$2,$AC$2:$AH$2,0))</f>
        <v>0.395833333333333</v>
      </c>
      <c r="W72" s="30" t="n">
        <f aca="false">IF(R72&gt;$M$2,1,IF(R72=$M$2,0,-1))</f>
        <v>1</v>
      </c>
      <c r="AA72" s="30" t="n">
        <v>70</v>
      </c>
      <c r="AB72" s="30" t="s">
        <v>1496</v>
      </c>
      <c r="AC72" s="30" t="n">
        <v>5.5</v>
      </c>
      <c r="AD72" s="806" t="n">
        <f aca="false">ABS(AC72/24)</f>
        <v>0.229166666666667</v>
      </c>
      <c r="AE72" s="30" t="n">
        <v>0</v>
      </c>
      <c r="AF72" s="30" t="n">
        <f aca="false">AC72-$M$2</f>
        <v>9.5</v>
      </c>
      <c r="AG72" s="806" t="n">
        <f aca="false">ABS(AF72/24)</f>
        <v>0.395833333333333</v>
      </c>
      <c r="AH72" s="30" t="n">
        <f aca="false">IF(AC72&gt;$M$2,1,IF(AC72=$M$2,0,-1))</f>
        <v>1</v>
      </c>
    </row>
    <row r="73" customFormat="false" ht="15" hidden="false" customHeight="false" outlineLevel="0" collapsed="false">
      <c r="A73" s="490" t="n">
        <v>46199.625</v>
      </c>
      <c r="C73" s="490" t="n">
        <f aca="false">A73+INDEX($V$3:$V$86,MATCH($C$3,$P$3:$P$86,0))*INDEX($W$3:$W$86,MATCH($C$3,$P$3:$P$86,0))</f>
        <v>46199.875</v>
      </c>
      <c r="D73" s="490"/>
      <c r="E73" s="490"/>
      <c r="P73" s="30" t="n">
        <v>71</v>
      </c>
      <c r="Q73" s="30" t="s">
        <v>1497</v>
      </c>
      <c r="R73" s="30" t="n">
        <f aca="false">+INDEX($AC$3:$AH$86,MATCH($Q73,$AB$3:$AB$86,0),MATCH(R$2,$AC$2:$AH$2,0))</f>
        <v>5.75</v>
      </c>
      <c r="S73" s="806" t="n">
        <f aca="false">+INDEX($AC$3:$AH$86,MATCH($Q73,$AB$3:$AB$86,0),MATCH(S$2,$AC$2:$AH$2,0))</f>
        <v>0.239583333333333</v>
      </c>
      <c r="T73" s="30" t="n">
        <f aca="false">+INDEX($AC$3:$AH$86,MATCH($Q73,$AB$3:$AB$86,0),MATCH(T$2,$AC$2:$AH$2,0))</f>
        <v>0</v>
      </c>
      <c r="U73" s="30" t="n">
        <f aca="false">+INDEX($AC$3:$AH$86,MATCH($Q73,$AB$3:$AB$86,0),MATCH(U$2,$AC$2:$AH$2,0))</f>
        <v>9.75</v>
      </c>
      <c r="V73" s="806" t="n">
        <f aca="false">+INDEX($AC$3:$AH$86,MATCH($Q73,$AB$3:$AB$86,0),MATCH(V$2,$AC$2:$AH$2,0))</f>
        <v>0.40625</v>
      </c>
      <c r="W73" s="30" t="n">
        <f aca="false">IF(R73&gt;$M$2,1,IF(R73=$M$2,0,-1))</f>
        <v>1</v>
      </c>
      <c r="AA73" s="30" t="n">
        <v>71</v>
      </c>
      <c r="AB73" s="30" t="s">
        <v>1497</v>
      </c>
      <c r="AC73" s="30" t="n">
        <v>5.75</v>
      </c>
      <c r="AD73" s="806" t="n">
        <f aca="false">ABS(AC73/24)</f>
        <v>0.239583333333333</v>
      </c>
      <c r="AE73" s="30" t="n">
        <v>0</v>
      </c>
      <c r="AF73" s="30" t="n">
        <f aca="false">AC73-$M$2</f>
        <v>9.75</v>
      </c>
      <c r="AG73" s="806" t="n">
        <f aca="false">ABS(AF73/24)</f>
        <v>0.40625</v>
      </c>
      <c r="AH73" s="30" t="n">
        <f aca="false">IF(AC73&gt;$M$2,1,IF(AC73=$M$2,0,-1))</f>
        <v>1</v>
      </c>
    </row>
    <row r="74" customFormat="false" ht="15" hidden="false" customHeight="false" outlineLevel="0" collapsed="false">
      <c r="C74" s="490"/>
      <c r="E74" s="490"/>
      <c r="P74" s="30" t="n">
        <v>72</v>
      </c>
      <c r="Q74" s="30" t="s">
        <v>1498</v>
      </c>
      <c r="R74" s="30" t="n">
        <f aca="false">+INDEX($AC$3:$AH$86,MATCH($Q74,$AB$3:$AB$86,0),MATCH(R$2,$AC$2:$AH$2,0))</f>
        <v>6</v>
      </c>
      <c r="S74" s="806" t="n">
        <f aca="false">+INDEX($AC$3:$AH$86,MATCH($Q74,$AB$3:$AB$86,0),MATCH(S$2,$AC$2:$AH$2,0))</f>
        <v>0.25</v>
      </c>
      <c r="T74" s="30" t="n">
        <f aca="false">+INDEX($AC$3:$AH$86,MATCH($Q74,$AB$3:$AB$86,0),MATCH(T$2,$AC$2:$AH$2,0))</f>
        <v>0</v>
      </c>
      <c r="U74" s="30" t="n">
        <f aca="false">+INDEX($AC$3:$AH$86,MATCH($Q74,$AB$3:$AB$86,0),MATCH(U$2,$AC$2:$AH$2,0))</f>
        <v>10</v>
      </c>
      <c r="V74" s="806" t="n">
        <f aca="false">+INDEX($AC$3:$AH$86,MATCH($Q74,$AB$3:$AB$86,0),MATCH(V$2,$AC$2:$AH$2,0))</f>
        <v>0.416666666666667</v>
      </c>
      <c r="W74" s="30" t="n">
        <f aca="false">IF(R74&gt;$M$2,1,IF(R74=$M$2,0,-1))</f>
        <v>1</v>
      </c>
      <c r="AA74" s="30" t="n">
        <v>72</v>
      </c>
      <c r="AB74" s="30" t="s">
        <v>1498</v>
      </c>
      <c r="AC74" s="30" t="n">
        <v>6</v>
      </c>
      <c r="AD74" s="806" t="n">
        <f aca="false">ABS(AC74/24)</f>
        <v>0.25</v>
      </c>
      <c r="AE74" s="30" t="n">
        <v>0</v>
      </c>
      <c r="AF74" s="30" t="n">
        <f aca="false">AC74-$M$2</f>
        <v>10</v>
      </c>
      <c r="AG74" s="806" t="n">
        <f aca="false">ABS(AF74/24)</f>
        <v>0.416666666666667</v>
      </c>
      <c r="AH74" s="30" t="n">
        <f aca="false">IF(AC74&gt;$M$2,1,IF(AC74=$M$2,0,-1))</f>
        <v>1</v>
      </c>
    </row>
    <row r="75" customFormat="false" ht="15" hidden="false" customHeight="false" outlineLevel="0" collapsed="false">
      <c r="A75" s="29" t="s">
        <v>1499</v>
      </c>
      <c r="C75" s="490"/>
      <c r="E75" s="490"/>
      <c r="P75" s="30" t="n">
        <v>73</v>
      </c>
      <c r="Q75" s="30" t="s">
        <v>1500</v>
      </c>
      <c r="R75" s="30" t="n">
        <f aca="false">+INDEX($AC$3:$AH$86,MATCH($Q75,$AB$3:$AB$86,0),MATCH(R$2,$AC$2:$AH$2,0))</f>
        <v>6.5</v>
      </c>
      <c r="S75" s="806" t="n">
        <f aca="false">+INDEX($AC$3:$AH$86,MATCH($Q75,$AB$3:$AB$86,0),MATCH(S$2,$AC$2:$AH$2,0))</f>
        <v>0.270833333333333</v>
      </c>
      <c r="T75" s="30" t="n">
        <f aca="false">+INDEX($AC$3:$AH$86,MATCH($Q75,$AB$3:$AB$86,0),MATCH(T$2,$AC$2:$AH$2,0))</f>
        <v>0</v>
      </c>
      <c r="U75" s="30" t="n">
        <f aca="false">+INDEX($AC$3:$AH$86,MATCH($Q75,$AB$3:$AB$86,0),MATCH(U$2,$AC$2:$AH$2,0))</f>
        <v>10.5</v>
      </c>
      <c r="V75" s="806" t="n">
        <f aca="false">+INDEX($AC$3:$AH$86,MATCH($Q75,$AB$3:$AB$86,0),MATCH(V$2,$AC$2:$AH$2,0))</f>
        <v>0.4375</v>
      </c>
      <c r="W75" s="30" t="n">
        <f aca="false">IF(R75&gt;$M$2,1,IF(R75=$M$2,0,-1))</f>
        <v>1</v>
      </c>
      <c r="AA75" s="30" t="n">
        <v>73</v>
      </c>
      <c r="AB75" s="30" t="s">
        <v>1500</v>
      </c>
      <c r="AC75" s="30" t="n">
        <v>6.5</v>
      </c>
      <c r="AD75" s="806" t="n">
        <f aca="false">ABS(AC75/24)</f>
        <v>0.270833333333333</v>
      </c>
      <c r="AE75" s="30" t="n">
        <v>0</v>
      </c>
      <c r="AF75" s="30" t="n">
        <f aca="false">AC75-$M$2</f>
        <v>10.5</v>
      </c>
      <c r="AG75" s="806" t="n">
        <f aca="false">ABS(AF75/24)</f>
        <v>0.4375</v>
      </c>
      <c r="AH75" s="30" t="n">
        <f aca="false">IF(AC75&gt;$M$2,1,IF(AC75=$M$2,0,-1))</f>
        <v>1</v>
      </c>
    </row>
    <row r="76" customFormat="false" ht="15" hidden="false" customHeight="false" outlineLevel="0" collapsed="false">
      <c r="A76" s="490" t="n">
        <v>46189.875</v>
      </c>
      <c r="C76" s="490" t="n">
        <f aca="false">A76+INDEX($V$3:$V$86,MATCH($C$3,$P$3:$P$86,0))*INDEX($W$3:$W$86,MATCH($C$3,$P$3:$P$86,0))</f>
        <v>46190.125</v>
      </c>
      <c r="D76" s="490"/>
      <c r="E76" s="490"/>
      <c r="P76" s="30" t="n">
        <v>74</v>
      </c>
      <c r="Q76" s="30" t="s">
        <v>1501</v>
      </c>
      <c r="R76" s="30" t="n">
        <f aca="false">+INDEX($AC$3:$AH$86,MATCH($Q76,$AB$3:$AB$86,0),MATCH(R$2,$AC$2:$AH$2,0))</f>
        <v>7</v>
      </c>
      <c r="S76" s="806" t="n">
        <f aca="false">+INDEX($AC$3:$AH$86,MATCH($Q76,$AB$3:$AB$86,0),MATCH(S$2,$AC$2:$AH$2,0))</f>
        <v>0.291666666666667</v>
      </c>
      <c r="T76" s="30" t="n">
        <f aca="false">+INDEX($AC$3:$AH$86,MATCH($Q76,$AB$3:$AB$86,0),MATCH(T$2,$AC$2:$AH$2,0))</f>
        <v>0</v>
      </c>
      <c r="U76" s="30" t="n">
        <f aca="false">+INDEX($AC$3:$AH$86,MATCH($Q76,$AB$3:$AB$86,0),MATCH(U$2,$AC$2:$AH$2,0))</f>
        <v>11</v>
      </c>
      <c r="V76" s="806" t="n">
        <f aca="false">+INDEX($AC$3:$AH$86,MATCH($Q76,$AB$3:$AB$86,0),MATCH(V$2,$AC$2:$AH$2,0))</f>
        <v>0.458333333333333</v>
      </c>
      <c r="W76" s="30" t="n">
        <f aca="false">IF(R76&gt;$M$2,1,IF(R76=$M$2,0,-1))</f>
        <v>1</v>
      </c>
      <c r="AA76" s="30" t="n">
        <v>74</v>
      </c>
      <c r="AB76" s="30" t="s">
        <v>1501</v>
      </c>
      <c r="AC76" s="30" t="n">
        <v>7</v>
      </c>
      <c r="AD76" s="806" t="n">
        <f aca="false">ABS(AC76/24)</f>
        <v>0.291666666666667</v>
      </c>
      <c r="AE76" s="30" t="n">
        <v>0</v>
      </c>
      <c r="AF76" s="30" t="n">
        <f aca="false">AC76-$M$2</f>
        <v>11</v>
      </c>
      <c r="AG76" s="806" t="n">
        <f aca="false">ABS(AF76/24)</f>
        <v>0.458333333333333</v>
      </c>
      <c r="AH76" s="30" t="n">
        <f aca="false">IF(AC76&gt;$M$2,1,IF(AC76=$M$2,0,-1))</f>
        <v>1</v>
      </c>
    </row>
    <row r="77" customFormat="false" ht="15" hidden="false" customHeight="false" outlineLevel="0" collapsed="false">
      <c r="A77" s="490" t="n">
        <v>46190</v>
      </c>
      <c r="C77" s="490" t="n">
        <f aca="false">A77+INDEX($V$3:$V$86,MATCH($C$3,$P$3:$P$86,0))*INDEX($W$3:$W$86,MATCH($C$3,$P$3:$P$86,0))</f>
        <v>46190.25</v>
      </c>
      <c r="D77" s="490"/>
      <c r="E77" s="490"/>
      <c r="P77" s="30" t="n">
        <v>75</v>
      </c>
      <c r="Q77" s="30" t="s">
        <v>1502</v>
      </c>
      <c r="R77" s="30" t="n">
        <f aca="false">+INDEX($AC$3:$AH$86,MATCH($Q77,$AB$3:$AB$86,0),MATCH(R$2,$AC$2:$AH$2,0))</f>
        <v>8</v>
      </c>
      <c r="S77" s="806" t="n">
        <f aca="false">+INDEX($AC$3:$AH$86,MATCH($Q77,$AB$3:$AB$86,0),MATCH(S$2,$AC$2:$AH$2,0))</f>
        <v>0.333333333333333</v>
      </c>
      <c r="T77" s="30" t="n">
        <f aca="false">+INDEX($AC$3:$AH$86,MATCH($Q77,$AB$3:$AB$86,0),MATCH(T$2,$AC$2:$AH$2,0))</f>
        <v>0</v>
      </c>
      <c r="U77" s="30" t="n">
        <f aca="false">+INDEX($AC$3:$AH$86,MATCH($Q77,$AB$3:$AB$86,0),MATCH(U$2,$AC$2:$AH$2,0))</f>
        <v>12</v>
      </c>
      <c r="V77" s="806" t="n">
        <f aca="false">+INDEX($AC$3:$AH$86,MATCH($Q77,$AB$3:$AB$86,0),MATCH(V$2,$AC$2:$AH$2,0))</f>
        <v>0.5</v>
      </c>
      <c r="W77" s="30" t="n">
        <f aca="false">IF(R77&gt;$M$2,1,IF(R77=$M$2,0,-1))</f>
        <v>1</v>
      </c>
      <c r="AA77" s="30" t="n">
        <v>75</v>
      </c>
      <c r="AB77" s="30" t="s">
        <v>1502</v>
      </c>
      <c r="AC77" s="30" t="n">
        <v>8</v>
      </c>
      <c r="AD77" s="806" t="n">
        <f aca="false">ABS(AC77/24)</f>
        <v>0.333333333333333</v>
      </c>
      <c r="AE77" s="30" t="n">
        <v>0</v>
      </c>
      <c r="AF77" s="30" t="n">
        <f aca="false">AC77-$M$2</f>
        <v>12</v>
      </c>
      <c r="AG77" s="806" t="n">
        <f aca="false">ABS(AF77/24)</f>
        <v>0.5</v>
      </c>
      <c r="AH77" s="30" t="n">
        <f aca="false">IF(AC77&gt;$M$2,1,IF(AC77=$M$2,0,-1))</f>
        <v>1</v>
      </c>
    </row>
    <row r="78" customFormat="false" ht="15" hidden="false" customHeight="false" outlineLevel="0" collapsed="false">
      <c r="A78" s="490" t="n">
        <v>46195.5416666667</v>
      </c>
      <c r="C78" s="490" t="n">
        <f aca="false">A78+INDEX($V$3:$V$86,MATCH($C$3,$P$3:$P$86,0))*INDEX($W$3:$W$86,MATCH($C$3,$P$3:$P$86,0))</f>
        <v>46195.7916666667</v>
      </c>
      <c r="D78" s="490"/>
      <c r="E78" s="490"/>
      <c r="P78" s="30" t="n">
        <v>76</v>
      </c>
      <c r="Q78" s="30" t="s">
        <v>1503</v>
      </c>
      <c r="R78" s="30" t="n">
        <f aca="false">+INDEX($AC$3:$AH$86,MATCH($Q78,$AB$3:$AB$86,0),MATCH(R$2,$AC$2:$AH$2,0))</f>
        <v>9</v>
      </c>
      <c r="S78" s="806" t="n">
        <f aca="false">+INDEX($AC$3:$AH$86,MATCH($Q78,$AB$3:$AB$86,0),MATCH(S$2,$AC$2:$AH$2,0))</f>
        <v>0.375</v>
      </c>
      <c r="T78" s="30" t="n">
        <f aca="false">+INDEX($AC$3:$AH$86,MATCH($Q78,$AB$3:$AB$86,0),MATCH(T$2,$AC$2:$AH$2,0))</f>
        <v>0</v>
      </c>
      <c r="U78" s="30" t="n">
        <f aca="false">+INDEX($AC$3:$AH$86,MATCH($Q78,$AB$3:$AB$86,0),MATCH(U$2,$AC$2:$AH$2,0))</f>
        <v>13</v>
      </c>
      <c r="V78" s="806" t="n">
        <f aca="false">+INDEX($AC$3:$AH$86,MATCH($Q78,$AB$3:$AB$86,0),MATCH(V$2,$AC$2:$AH$2,0))</f>
        <v>0.541666666666667</v>
      </c>
      <c r="W78" s="30" t="n">
        <f aca="false">IF(R78&gt;$M$2,1,IF(R78=$M$2,0,-1))</f>
        <v>1</v>
      </c>
      <c r="AA78" s="30" t="n">
        <v>76</v>
      </c>
      <c r="AB78" s="30" t="s">
        <v>1503</v>
      </c>
      <c r="AC78" s="30" t="n">
        <v>9</v>
      </c>
      <c r="AD78" s="806" t="n">
        <f aca="false">ABS(AC78/24)</f>
        <v>0.375</v>
      </c>
      <c r="AE78" s="30" t="n">
        <v>0</v>
      </c>
      <c r="AF78" s="30" t="n">
        <f aca="false">AC78-$M$2</f>
        <v>13</v>
      </c>
      <c r="AG78" s="806" t="n">
        <f aca="false">ABS(AF78/24)</f>
        <v>0.541666666666667</v>
      </c>
      <c r="AH78" s="30" t="n">
        <f aca="false">IF(AC78&gt;$M$2,1,IF(AC78=$M$2,0,-1))</f>
        <v>1</v>
      </c>
    </row>
    <row r="79" customFormat="false" ht="15" hidden="false" customHeight="false" outlineLevel="0" collapsed="false">
      <c r="A79" s="490" t="n">
        <v>46195.9583333333</v>
      </c>
      <c r="C79" s="490" t="n">
        <f aca="false">A79+INDEX($V$3:$V$86,MATCH($C$3,$P$3:$P$86,0))*INDEX($W$3:$W$86,MATCH($C$3,$P$3:$P$86,0))</f>
        <v>46196.2083333333</v>
      </c>
      <c r="D79" s="490"/>
      <c r="E79" s="490"/>
      <c r="P79" s="30" t="n">
        <v>77</v>
      </c>
      <c r="Q79" s="30" t="s">
        <v>1504</v>
      </c>
      <c r="R79" s="30" t="n">
        <f aca="false">+INDEX($AC$3:$AH$86,MATCH($Q79,$AB$3:$AB$86,0),MATCH(R$2,$AC$2:$AH$2,0))</f>
        <v>9.5</v>
      </c>
      <c r="S79" s="806" t="n">
        <f aca="false">+INDEX($AC$3:$AH$86,MATCH($Q79,$AB$3:$AB$86,0),MATCH(S$2,$AC$2:$AH$2,0))</f>
        <v>0.395833333333333</v>
      </c>
      <c r="T79" s="30" t="n">
        <f aca="false">+INDEX($AC$3:$AH$86,MATCH($Q79,$AB$3:$AB$86,0),MATCH(T$2,$AC$2:$AH$2,0))</f>
        <v>0</v>
      </c>
      <c r="U79" s="30" t="n">
        <f aca="false">+INDEX($AC$3:$AH$86,MATCH($Q79,$AB$3:$AB$86,0),MATCH(U$2,$AC$2:$AH$2,0))</f>
        <v>13.5</v>
      </c>
      <c r="V79" s="806" t="n">
        <f aca="false">+INDEX($AC$3:$AH$86,MATCH($Q79,$AB$3:$AB$86,0),MATCH(V$2,$AC$2:$AH$2,0))</f>
        <v>0.5625</v>
      </c>
      <c r="W79" s="30" t="n">
        <f aca="false">IF(R79&gt;$M$2,1,IF(R79=$M$2,0,-1))</f>
        <v>1</v>
      </c>
      <c r="AA79" s="30" t="n">
        <v>77</v>
      </c>
      <c r="AB79" s="30" t="s">
        <v>1504</v>
      </c>
      <c r="AC79" s="30" t="n">
        <v>9.5</v>
      </c>
      <c r="AD79" s="806" t="n">
        <f aca="false">ABS(AC79/24)</f>
        <v>0.395833333333333</v>
      </c>
      <c r="AE79" s="30" t="n">
        <v>0</v>
      </c>
      <c r="AF79" s="30" t="n">
        <f aca="false">AC79-$M$2</f>
        <v>13.5</v>
      </c>
      <c r="AG79" s="806" t="n">
        <f aca="false">ABS(AF79/24)</f>
        <v>0.5625</v>
      </c>
      <c r="AH79" s="30" t="n">
        <f aca="false">IF(AC79&gt;$M$2,1,IF(AC79=$M$2,0,-1))</f>
        <v>1</v>
      </c>
    </row>
    <row r="80" customFormat="false" ht="15" hidden="false" customHeight="false" outlineLevel="0" collapsed="false">
      <c r="A80" s="490" t="n">
        <v>46200.9166666667</v>
      </c>
      <c r="C80" s="490" t="n">
        <f aca="false">A80+INDEX($V$3:$V$86,MATCH($C$3,$P$3:$P$86,0))*INDEX($W$3:$W$86,MATCH($C$3,$P$3:$P$86,0))</f>
        <v>46201.1666666667</v>
      </c>
      <c r="D80" s="490"/>
      <c r="E80" s="490"/>
      <c r="P80" s="30" t="n">
        <v>78</v>
      </c>
      <c r="Q80" s="30" t="s">
        <v>1505</v>
      </c>
      <c r="R80" s="30" t="n">
        <f aca="false">+INDEX($AC$3:$AH$86,MATCH($Q80,$AB$3:$AB$86,0),MATCH(R$2,$AC$2:$AH$2,0))</f>
        <v>10</v>
      </c>
      <c r="S80" s="806" t="n">
        <f aca="false">+INDEX($AC$3:$AH$86,MATCH($Q80,$AB$3:$AB$86,0),MATCH(S$2,$AC$2:$AH$2,0))</f>
        <v>0.416666666666667</v>
      </c>
      <c r="T80" s="30" t="n">
        <f aca="false">+INDEX($AC$3:$AH$86,MATCH($Q80,$AB$3:$AB$86,0),MATCH(T$2,$AC$2:$AH$2,0))</f>
        <v>0</v>
      </c>
      <c r="U80" s="30" t="n">
        <f aca="false">+INDEX($AC$3:$AH$86,MATCH($Q80,$AB$3:$AB$86,0),MATCH(U$2,$AC$2:$AH$2,0))</f>
        <v>14</v>
      </c>
      <c r="V80" s="806" t="n">
        <f aca="false">+INDEX($AC$3:$AH$86,MATCH($Q80,$AB$3:$AB$86,0),MATCH(V$2,$AC$2:$AH$2,0))</f>
        <v>0.583333333333333</v>
      </c>
      <c r="W80" s="30" t="n">
        <f aca="false">IF(R80&gt;$M$2,1,IF(R80=$M$2,0,-1))</f>
        <v>1</v>
      </c>
      <c r="AA80" s="30" t="n">
        <v>78</v>
      </c>
      <c r="AB80" s="30" t="s">
        <v>1505</v>
      </c>
      <c r="AC80" s="30" t="n">
        <v>10</v>
      </c>
      <c r="AD80" s="806" t="n">
        <f aca="false">ABS(AC80/24)</f>
        <v>0.416666666666667</v>
      </c>
      <c r="AE80" s="30" t="n">
        <v>0</v>
      </c>
      <c r="AF80" s="30" t="n">
        <f aca="false">AC80-$M$2</f>
        <v>14</v>
      </c>
      <c r="AG80" s="806" t="n">
        <f aca="false">ABS(AF80/24)</f>
        <v>0.583333333333333</v>
      </c>
      <c r="AH80" s="30" t="n">
        <f aca="false">IF(AC80&gt;$M$2,1,IF(AC80=$M$2,0,-1))</f>
        <v>1</v>
      </c>
    </row>
    <row r="81" customFormat="false" ht="15" hidden="false" customHeight="false" outlineLevel="0" collapsed="false">
      <c r="A81" s="490" t="n">
        <v>46200.9166666667</v>
      </c>
      <c r="C81" s="490" t="n">
        <f aca="false">A81+INDEX($V$3:$V$86,MATCH($C$3,$P$3:$P$86,0))*INDEX($W$3:$W$86,MATCH($C$3,$P$3:$P$86,0))</f>
        <v>46201.1666666667</v>
      </c>
      <c r="D81" s="490"/>
      <c r="E81" s="490"/>
      <c r="P81" s="30" t="n">
        <v>79</v>
      </c>
      <c r="Q81" s="30" t="s">
        <v>1506</v>
      </c>
      <c r="R81" s="30" t="n">
        <f aca="false">+INDEX($AC$3:$AH$86,MATCH($Q81,$AB$3:$AB$86,0),MATCH(R$2,$AC$2:$AH$2,0))</f>
        <v>10.5</v>
      </c>
      <c r="S81" s="806" t="n">
        <f aca="false">+INDEX($AC$3:$AH$86,MATCH($Q81,$AB$3:$AB$86,0),MATCH(S$2,$AC$2:$AH$2,0))</f>
        <v>0.4375</v>
      </c>
      <c r="T81" s="30" t="n">
        <f aca="false">+INDEX($AC$3:$AH$86,MATCH($Q81,$AB$3:$AB$86,0),MATCH(T$2,$AC$2:$AH$2,0))</f>
        <v>0</v>
      </c>
      <c r="U81" s="30" t="n">
        <f aca="false">+INDEX($AC$3:$AH$86,MATCH($Q81,$AB$3:$AB$86,0),MATCH(U$2,$AC$2:$AH$2,0))</f>
        <v>14.5</v>
      </c>
      <c r="V81" s="806" t="n">
        <f aca="false">+INDEX($AC$3:$AH$86,MATCH($Q81,$AB$3:$AB$86,0),MATCH(V$2,$AC$2:$AH$2,0))</f>
        <v>0.604166666666667</v>
      </c>
      <c r="W81" s="30" t="n">
        <f aca="false">IF(R81&gt;$M$2,1,IF(R81=$M$2,0,-1))</f>
        <v>1</v>
      </c>
      <c r="AA81" s="30" t="n">
        <v>79</v>
      </c>
      <c r="AB81" s="30" t="s">
        <v>1506</v>
      </c>
      <c r="AC81" s="30" t="n">
        <v>10.5</v>
      </c>
      <c r="AD81" s="806" t="n">
        <f aca="false">ABS(AC81/24)</f>
        <v>0.4375</v>
      </c>
      <c r="AE81" s="30" t="n">
        <v>0</v>
      </c>
      <c r="AF81" s="30" t="n">
        <f aca="false">AC81-$M$2</f>
        <v>14.5</v>
      </c>
      <c r="AG81" s="806" t="n">
        <f aca="false">ABS(AF81/24)</f>
        <v>0.604166666666667</v>
      </c>
      <c r="AH81" s="30" t="n">
        <f aca="false">IF(AC81&gt;$M$2,1,IF(AC81=$M$2,0,-1))</f>
        <v>1</v>
      </c>
    </row>
    <row r="82" customFormat="false" ht="15" hidden="false" customHeight="false" outlineLevel="0" collapsed="false">
      <c r="C82" s="490"/>
      <c r="E82" s="490"/>
      <c r="P82" s="30" t="n">
        <v>80</v>
      </c>
      <c r="Q82" s="30" t="s">
        <v>1507</v>
      </c>
      <c r="R82" s="30" t="n">
        <f aca="false">+INDEX($AC$3:$AH$86,MATCH($Q82,$AB$3:$AB$86,0),MATCH(R$2,$AC$2:$AH$2,0))</f>
        <v>11</v>
      </c>
      <c r="S82" s="806" t="n">
        <f aca="false">+INDEX($AC$3:$AH$86,MATCH($Q82,$AB$3:$AB$86,0),MATCH(S$2,$AC$2:$AH$2,0))</f>
        <v>0.458333333333333</v>
      </c>
      <c r="T82" s="30" t="n">
        <f aca="false">+INDEX($AC$3:$AH$86,MATCH($Q82,$AB$3:$AB$86,0),MATCH(T$2,$AC$2:$AH$2,0))</f>
        <v>0</v>
      </c>
      <c r="U82" s="30" t="n">
        <f aca="false">+INDEX($AC$3:$AH$86,MATCH($Q82,$AB$3:$AB$86,0),MATCH(U$2,$AC$2:$AH$2,0))</f>
        <v>15</v>
      </c>
      <c r="V82" s="806" t="n">
        <f aca="false">+INDEX($AC$3:$AH$86,MATCH($Q82,$AB$3:$AB$86,0),MATCH(V$2,$AC$2:$AH$2,0))</f>
        <v>0.625</v>
      </c>
      <c r="W82" s="30" t="n">
        <f aca="false">IF(R82&gt;$M$2,1,IF(R82=$M$2,0,-1))</f>
        <v>1</v>
      </c>
      <c r="AA82" s="30" t="n">
        <v>80</v>
      </c>
      <c r="AB82" s="30" t="s">
        <v>1507</v>
      </c>
      <c r="AC82" s="30" t="n">
        <v>11</v>
      </c>
      <c r="AD82" s="806" t="n">
        <f aca="false">ABS(AC82/24)</f>
        <v>0.458333333333333</v>
      </c>
      <c r="AE82" s="30" t="n">
        <v>0</v>
      </c>
      <c r="AF82" s="30" t="n">
        <f aca="false">AC82-$M$2</f>
        <v>15</v>
      </c>
      <c r="AG82" s="806" t="n">
        <f aca="false">ABS(AF82/24)</f>
        <v>0.625</v>
      </c>
      <c r="AH82" s="30" t="n">
        <f aca="false">IF(AC82&gt;$M$2,1,IF(AC82=$M$2,0,-1))</f>
        <v>1</v>
      </c>
    </row>
    <row r="83" customFormat="false" ht="15" hidden="false" customHeight="false" outlineLevel="0" collapsed="false">
      <c r="A83" s="29" t="s">
        <v>1508</v>
      </c>
      <c r="C83" s="490"/>
      <c r="E83" s="490"/>
      <c r="P83" s="30" t="n">
        <v>81</v>
      </c>
      <c r="Q83" s="30" t="s">
        <v>1509</v>
      </c>
      <c r="R83" s="30" t="n">
        <f aca="false">+INDEX($AC$3:$AH$86,MATCH($Q83,$AB$3:$AB$86,0),MATCH(R$2,$AC$2:$AH$2,0))</f>
        <v>12</v>
      </c>
      <c r="S83" s="806" t="n">
        <f aca="false">+INDEX($AC$3:$AH$86,MATCH($Q83,$AB$3:$AB$86,0),MATCH(S$2,$AC$2:$AH$2,0))</f>
        <v>0.5</v>
      </c>
      <c r="T83" s="30" t="n">
        <f aca="false">+INDEX($AC$3:$AH$86,MATCH($Q83,$AB$3:$AB$86,0),MATCH(T$2,$AC$2:$AH$2,0))</f>
        <v>0</v>
      </c>
      <c r="U83" s="30" t="n">
        <f aca="false">+INDEX($AC$3:$AH$86,MATCH($Q83,$AB$3:$AB$86,0),MATCH(U$2,$AC$2:$AH$2,0))</f>
        <v>16</v>
      </c>
      <c r="V83" s="806" t="n">
        <f aca="false">+INDEX($AC$3:$AH$86,MATCH($Q83,$AB$3:$AB$86,0),MATCH(V$2,$AC$2:$AH$2,0))</f>
        <v>0.666666666666667</v>
      </c>
      <c r="W83" s="30" t="n">
        <f aca="false">IF(R83&gt;$M$2,1,IF(R83=$M$2,0,-1))</f>
        <v>1</v>
      </c>
      <c r="AA83" s="30" t="n">
        <v>81</v>
      </c>
      <c r="AB83" s="30" t="s">
        <v>1509</v>
      </c>
      <c r="AC83" s="30" t="n">
        <v>12</v>
      </c>
      <c r="AD83" s="806" t="n">
        <f aca="false">ABS(AC83/24)</f>
        <v>0.5</v>
      </c>
      <c r="AE83" s="30" t="n">
        <v>0</v>
      </c>
      <c r="AF83" s="30" t="n">
        <f aca="false">AC83-$M$2</f>
        <v>16</v>
      </c>
      <c r="AG83" s="806" t="n">
        <f aca="false">ABS(AF83/24)</f>
        <v>0.666666666666667</v>
      </c>
      <c r="AH83" s="30" t="n">
        <f aca="false">IF(AC83&gt;$M$2,1,IF(AC83=$M$2,0,-1))</f>
        <v>1</v>
      </c>
    </row>
    <row r="84" customFormat="false" ht="15" hidden="false" customHeight="false" outlineLevel="0" collapsed="false">
      <c r="A84" s="490" t="n">
        <v>46190.5416666667</v>
      </c>
      <c r="C84" s="490" t="n">
        <f aca="false">A84+INDEX($V$3:$V$86,MATCH($C$3,$P$3:$P$86,0))*INDEX($W$3:$W$86,MATCH($C$3,$P$3:$P$86,0))</f>
        <v>46190.7916666667</v>
      </c>
      <c r="D84" s="490"/>
      <c r="E84" s="490"/>
      <c r="P84" s="30" t="n">
        <v>82</v>
      </c>
      <c r="Q84" s="30" t="s">
        <v>1510</v>
      </c>
      <c r="R84" s="30" t="n">
        <f aca="false">+INDEX($AC$3:$AH$86,MATCH($Q84,$AB$3:$AB$86,0),MATCH(R$2,$AC$2:$AH$2,0))</f>
        <v>12.75</v>
      </c>
      <c r="S84" s="806" t="n">
        <f aca="false">+INDEX($AC$3:$AH$86,MATCH($Q84,$AB$3:$AB$86,0),MATCH(S$2,$AC$2:$AH$2,0))</f>
        <v>0.53125</v>
      </c>
      <c r="T84" s="30" t="n">
        <f aca="false">+INDEX($AC$3:$AH$86,MATCH($Q84,$AB$3:$AB$86,0),MATCH(T$2,$AC$2:$AH$2,0))</f>
        <v>0</v>
      </c>
      <c r="U84" s="30" t="n">
        <f aca="false">+INDEX($AC$3:$AH$86,MATCH($Q84,$AB$3:$AB$86,0),MATCH(U$2,$AC$2:$AH$2,0))</f>
        <v>16.75</v>
      </c>
      <c r="V84" s="806" t="n">
        <f aca="false">+INDEX($AC$3:$AH$86,MATCH($Q84,$AB$3:$AB$86,0),MATCH(V$2,$AC$2:$AH$2,0))</f>
        <v>0.697916666666667</v>
      </c>
      <c r="W84" s="30" t="n">
        <f aca="false">IF(R84&gt;$M$2,1,IF(R84=$M$2,0,-1))</f>
        <v>1</v>
      </c>
      <c r="AA84" s="30" t="n">
        <v>82</v>
      </c>
      <c r="AB84" s="30" t="s">
        <v>1510</v>
      </c>
      <c r="AC84" s="30" t="n">
        <v>12.75</v>
      </c>
      <c r="AD84" s="806" t="n">
        <f aca="false">ABS(AC84/24)</f>
        <v>0.53125</v>
      </c>
      <c r="AE84" s="30" t="n">
        <v>0</v>
      </c>
      <c r="AF84" s="30" t="n">
        <f aca="false">AC84-$M$2</f>
        <v>16.75</v>
      </c>
      <c r="AG84" s="806" t="n">
        <f aca="false">ABS(AF84/24)</f>
        <v>0.697916666666667</v>
      </c>
      <c r="AH84" s="30" t="n">
        <f aca="false">IF(AC84&gt;$M$2,1,IF(AC84=$M$2,0,-1))</f>
        <v>1</v>
      </c>
    </row>
    <row r="85" customFormat="false" ht="15" hidden="false" customHeight="false" outlineLevel="0" collapsed="false">
      <c r="A85" s="490" t="n">
        <v>46190.9166666667</v>
      </c>
      <c r="C85" s="490" t="n">
        <f aca="false">A85+INDEX($V$3:$V$86,MATCH($C$3,$P$3:$P$86,0))*INDEX($W$3:$W$86,MATCH($C$3,$P$3:$P$86,0))</f>
        <v>46191.1666666667</v>
      </c>
      <c r="D85" s="490"/>
      <c r="E85" s="490"/>
      <c r="P85" s="30" t="n">
        <v>83</v>
      </c>
      <c r="Q85" s="30" t="s">
        <v>1511</v>
      </c>
      <c r="R85" s="30" t="n">
        <f aca="false">+INDEX($AC$3:$AH$86,MATCH($Q85,$AB$3:$AB$86,0),MATCH(R$2,$AC$2:$AH$2,0))</f>
        <v>13</v>
      </c>
      <c r="S85" s="806" t="n">
        <f aca="false">+INDEX($AC$3:$AH$86,MATCH($Q85,$AB$3:$AB$86,0),MATCH(S$2,$AC$2:$AH$2,0))</f>
        <v>0.541666666666667</v>
      </c>
      <c r="T85" s="30" t="n">
        <f aca="false">+INDEX($AC$3:$AH$86,MATCH($Q85,$AB$3:$AB$86,0),MATCH(T$2,$AC$2:$AH$2,0))</f>
        <v>0</v>
      </c>
      <c r="U85" s="30" t="n">
        <f aca="false">+INDEX($AC$3:$AH$86,MATCH($Q85,$AB$3:$AB$86,0),MATCH(U$2,$AC$2:$AH$2,0))</f>
        <v>17</v>
      </c>
      <c r="V85" s="806" t="n">
        <f aca="false">+INDEX($AC$3:$AH$86,MATCH($Q85,$AB$3:$AB$86,0),MATCH(V$2,$AC$2:$AH$2,0))</f>
        <v>0.708333333333333</v>
      </c>
      <c r="W85" s="30" t="n">
        <f aca="false">IF(R85&gt;$M$2,1,IF(R85=$M$2,0,-1))</f>
        <v>1</v>
      </c>
      <c r="AA85" s="30" t="n">
        <v>83</v>
      </c>
      <c r="AB85" s="30" t="s">
        <v>1511</v>
      </c>
      <c r="AC85" s="30" t="n">
        <v>13</v>
      </c>
      <c r="AD85" s="806" t="n">
        <f aca="false">ABS(AC85/24)</f>
        <v>0.541666666666667</v>
      </c>
      <c r="AE85" s="30" t="n">
        <v>0</v>
      </c>
      <c r="AF85" s="30" t="n">
        <f aca="false">AC85-$M$2</f>
        <v>17</v>
      </c>
      <c r="AG85" s="806" t="n">
        <f aca="false">ABS(AF85/24)</f>
        <v>0.708333333333333</v>
      </c>
      <c r="AH85" s="30" t="n">
        <f aca="false">IF(AC85&gt;$M$2,1,IF(AC85=$M$2,0,-1))</f>
        <v>1</v>
      </c>
    </row>
    <row r="86" customFormat="false" ht="15" hidden="false" customHeight="false" outlineLevel="0" collapsed="false">
      <c r="A86" s="490" t="n">
        <v>46196.5416666667</v>
      </c>
      <c r="C86" s="490" t="n">
        <f aca="false">A86+INDEX($V$3:$V$86,MATCH($C$3,$P$3:$P$86,0))*INDEX($W$3:$W$86,MATCH($C$3,$P$3:$P$86,0))</f>
        <v>46196.7916666667</v>
      </c>
      <c r="D86" s="490"/>
      <c r="E86" s="490"/>
      <c r="P86" s="30" t="n">
        <v>84</v>
      </c>
      <c r="Q86" s="30" t="s">
        <v>1512</v>
      </c>
      <c r="R86" s="30" t="n">
        <f aca="false">+INDEX($AC$3:$AH$86,MATCH($Q86,$AB$3:$AB$86,0),MATCH(R$2,$AC$2:$AH$2,0))</f>
        <v>14</v>
      </c>
      <c r="S86" s="806" t="n">
        <f aca="false">+INDEX($AC$3:$AH$86,MATCH($Q86,$AB$3:$AB$86,0),MATCH(S$2,$AC$2:$AH$2,0))</f>
        <v>0.583333333333333</v>
      </c>
      <c r="T86" s="30" t="n">
        <f aca="false">+INDEX($AC$3:$AH$86,MATCH($Q86,$AB$3:$AB$86,0),MATCH(T$2,$AC$2:$AH$2,0))</f>
        <v>0</v>
      </c>
      <c r="U86" s="30" t="n">
        <f aca="false">+INDEX($AC$3:$AH$86,MATCH($Q86,$AB$3:$AB$86,0),MATCH(U$2,$AC$2:$AH$2,0))</f>
        <v>18</v>
      </c>
      <c r="V86" s="806" t="n">
        <f aca="false">+INDEX($AC$3:$AH$86,MATCH($Q86,$AB$3:$AB$86,0),MATCH(V$2,$AC$2:$AH$2,0))</f>
        <v>0.75</v>
      </c>
      <c r="W86" s="30" t="n">
        <f aca="false">IF(R86&gt;$M$2,1,IF(R86=$M$2,0,-1))</f>
        <v>1</v>
      </c>
      <c r="AA86" s="30" t="n">
        <v>84</v>
      </c>
      <c r="AB86" s="30" t="s">
        <v>1512</v>
      </c>
      <c r="AC86" s="30" t="n">
        <v>14</v>
      </c>
      <c r="AD86" s="806" t="n">
        <f aca="false">ABS(AC86/24)</f>
        <v>0.583333333333333</v>
      </c>
      <c r="AE86" s="30" t="n">
        <v>0</v>
      </c>
      <c r="AF86" s="30" t="n">
        <f aca="false">AC86-$M$2</f>
        <v>18</v>
      </c>
      <c r="AG86" s="806" t="n">
        <f aca="false">ABS(AF86/24)</f>
        <v>0.75</v>
      </c>
      <c r="AH86" s="30" t="n">
        <f aca="false">IF(AC86&gt;$M$2,1,IF(AC86=$M$2,0,-1))</f>
        <v>1</v>
      </c>
    </row>
    <row r="87" customFormat="false" ht="15" hidden="false" customHeight="false" outlineLevel="0" collapsed="false">
      <c r="A87" s="490" t="n">
        <v>46196.9166666667</v>
      </c>
      <c r="C87" s="490" t="n">
        <f aca="false">A87+INDEX($V$3:$V$86,MATCH($C$3,$P$3:$P$86,0))*INDEX($W$3:$W$86,MATCH($C$3,$P$3:$P$86,0))</f>
        <v>46197.1666666667</v>
      </c>
    </row>
    <row r="88" customFormat="false" ht="15" hidden="false" customHeight="false" outlineLevel="0" collapsed="false">
      <c r="A88" s="490" t="n">
        <v>46200.8125</v>
      </c>
      <c r="C88" s="490" t="n">
        <f aca="false">A88+INDEX($V$3:$V$86,MATCH($C$3,$P$3:$P$86,0))*INDEX($W$3:$W$86,MATCH($C$3,$P$3:$P$86,0))</f>
        <v>46201.0625</v>
      </c>
    </row>
    <row r="89" customFormat="false" ht="15" hidden="false" customHeight="false" outlineLevel="0" collapsed="false">
      <c r="A89" s="490" t="n">
        <v>46200.8125</v>
      </c>
      <c r="C89" s="490" t="n">
        <f aca="false">A89+INDEX($V$3:$V$86,MATCH($C$3,$P$3:$P$86,0))*INDEX($W$3:$W$86,MATCH($C$3,$P$3:$P$86,0))</f>
        <v>46201.0625</v>
      </c>
    </row>
    <row r="90" customFormat="false" ht="15" hidden="false" customHeight="false" outlineLevel="0" collapsed="false">
      <c r="C90" s="490"/>
    </row>
    <row r="91" customFormat="false" ht="15" hidden="false" customHeight="false" outlineLevel="0" collapsed="false">
      <c r="A91" s="29" t="s">
        <v>1513</v>
      </c>
      <c r="C91" s="490"/>
    </row>
    <row r="92" customFormat="false" ht="15" hidden="false" customHeight="false" outlineLevel="0" collapsed="false">
      <c r="A92" s="490" t="n">
        <v>46190.6666666667</v>
      </c>
      <c r="C92" s="490" t="n">
        <f aca="false">A92+INDEX($V$3:$V$86,MATCH($C$3,$P$3:$P$86,0))*INDEX($W$3:$W$86,MATCH($C$3,$P$3:$P$86,0))</f>
        <v>46190.9166666667</v>
      </c>
    </row>
    <row r="93" customFormat="false" ht="15" hidden="false" customHeight="false" outlineLevel="0" collapsed="false">
      <c r="A93" s="490" t="n">
        <v>46190.7916666667</v>
      </c>
      <c r="C93" s="490" t="n">
        <f aca="false">A93+INDEX($V$3:$V$86,MATCH($C$3,$P$3:$P$86,0))*INDEX($W$3:$W$86,MATCH($C$3,$P$3:$P$86,0))</f>
        <v>46191.0416666667</v>
      </c>
    </row>
    <row r="94" customFormat="false" ht="15" hidden="false" customHeight="false" outlineLevel="0" collapsed="false">
      <c r="A94" s="490" t="n">
        <v>46196.6666666667</v>
      </c>
      <c r="C94" s="490" t="n">
        <f aca="false">A94+INDEX($V$3:$V$86,MATCH($C$3,$P$3:$P$86,0))*INDEX($W$3:$W$86,MATCH($C$3,$P$3:$P$86,0))</f>
        <v>46196.9166666667</v>
      </c>
    </row>
    <row r="95" customFormat="false" ht="15" hidden="false" customHeight="false" outlineLevel="0" collapsed="false">
      <c r="A95" s="490" t="n">
        <v>46196.7916666667</v>
      </c>
      <c r="C95" s="490" t="n">
        <f aca="false">A95+INDEX($V$3:$V$86,MATCH($C$3,$P$3:$P$86,0))*INDEX($W$3:$W$86,MATCH($C$3,$P$3:$P$86,0))</f>
        <v>46197.0416666667</v>
      </c>
    </row>
    <row r="96" customFormat="false" ht="15" hidden="false" customHeight="false" outlineLevel="0" collapsed="false">
      <c r="A96" s="490" t="n">
        <v>46200.7083333333</v>
      </c>
      <c r="C96" s="490" t="n">
        <f aca="false">A96+INDEX($V$3:$V$86,MATCH($C$3,$P$3:$P$86,0))*INDEX($W$3:$W$86,MATCH($C$3,$P$3:$P$86,0))</f>
        <v>46200.9583333333</v>
      </c>
    </row>
    <row r="97" customFormat="false" ht="15" hidden="false" customHeight="false" outlineLevel="0" collapsed="false">
      <c r="A97" s="490" t="n">
        <v>46200.7083333333</v>
      </c>
      <c r="C97" s="490" t="n">
        <f aca="false">A97+INDEX($V$3:$V$86,MATCH($C$3,$P$3:$P$86,0))*INDEX($W$3:$W$86,MATCH($C$3,$P$3:$P$86,0))</f>
        <v>46200.9583333333</v>
      </c>
    </row>
    <row r="100" customFormat="false" ht="15" hidden="false" customHeight="false" outlineLevel="0" collapsed="false">
      <c r="A100" s="807" t="s">
        <v>1514</v>
      </c>
      <c r="C100" s="490"/>
    </row>
    <row r="101" customFormat="false" ht="15" hidden="false" customHeight="false" outlineLevel="0" collapsed="false">
      <c r="A101" s="490" t="n">
        <v>46201.625</v>
      </c>
      <c r="C101" s="490" t="n">
        <f aca="false">A101+INDEX($V$3:$V$86,MATCH($C$3,$P$3:$P$86,0))*INDEX($W$3:$W$86,MATCH($C$3,$P$3:$P$86,0))</f>
        <v>46201.875</v>
      </c>
    </row>
    <row r="102" customFormat="false" ht="15" hidden="false" customHeight="false" outlineLevel="0" collapsed="false">
      <c r="A102" s="490" t="n">
        <v>46202.5416666667</v>
      </c>
      <c r="C102" s="490" t="n">
        <f aca="false">A102+INDEX($V$3:$V$86,MATCH($C$3,$P$3:$P$86,0))*INDEX($W$3:$W$86,MATCH($C$3,$P$3:$P$86,0))</f>
        <v>46202.7916666667</v>
      </c>
    </row>
    <row r="103" customFormat="false" ht="15" hidden="false" customHeight="false" outlineLevel="0" collapsed="false">
      <c r="A103" s="490" t="n">
        <v>46202.6875</v>
      </c>
      <c r="C103" s="490" t="n">
        <f aca="false">A103+INDEX($V$3:$V$86,MATCH($C$3,$P$3:$P$86,0))*INDEX($W$3:$W$86,MATCH($C$3,$P$3:$P$86,0))</f>
        <v>46202.9375</v>
      </c>
    </row>
    <row r="104" customFormat="false" ht="15" hidden="false" customHeight="false" outlineLevel="0" collapsed="false">
      <c r="A104" s="490" t="n">
        <v>46202.875</v>
      </c>
      <c r="C104" s="490" t="n">
        <f aca="false">A104+INDEX($V$3:$V$86,MATCH($C$3,$P$3:$P$86,0))*INDEX($W$3:$W$86,MATCH($C$3,$P$3:$P$86,0))</f>
        <v>46203.125</v>
      </c>
    </row>
    <row r="105" customFormat="false" ht="15" hidden="false" customHeight="false" outlineLevel="0" collapsed="false">
      <c r="A105" s="490" t="n">
        <v>46203.5416666667</v>
      </c>
      <c r="C105" s="490" t="n">
        <f aca="false">A105+INDEX($V$3:$V$86,MATCH($C$3,$P$3:$P$86,0))*INDEX($W$3:$W$86,MATCH($C$3,$P$3:$P$86,0))</f>
        <v>46203.7916666667</v>
      </c>
    </row>
    <row r="106" customFormat="false" ht="15" hidden="false" customHeight="false" outlineLevel="0" collapsed="false">
      <c r="A106" s="490" t="n">
        <v>46203.7083333333</v>
      </c>
      <c r="C106" s="490" t="n">
        <f aca="false">A106+INDEX($V$3:$V$86,MATCH($C$3,$P$3:$P$86,0))*INDEX($W$3:$W$86,MATCH($C$3,$P$3:$P$86,0))</f>
        <v>46203.9583333333</v>
      </c>
    </row>
    <row r="107" customFormat="false" ht="15" hidden="false" customHeight="false" outlineLevel="0" collapsed="false">
      <c r="A107" s="490" t="n">
        <v>46203.875</v>
      </c>
      <c r="C107" s="490" t="n">
        <f aca="false">A107+INDEX($V$3:$V$86,MATCH($C$3,$P$3:$P$86,0))*INDEX($W$3:$W$86,MATCH($C$3,$P$3:$P$86,0))</f>
        <v>46204.125</v>
      </c>
    </row>
    <row r="108" customFormat="false" ht="15" hidden="false" customHeight="false" outlineLevel="0" collapsed="false">
      <c r="A108" s="490" t="n">
        <v>46204.5</v>
      </c>
      <c r="C108" s="490" t="n">
        <f aca="false">A108+INDEX($V$3:$V$86,MATCH($C$3,$P$3:$P$86,0))*INDEX($W$3:$W$86,MATCH($C$3,$P$3:$P$86,0))</f>
        <v>46204.75</v>
      </c>
    </row>
    <row r="109" customFormat="false" ht="15" hidden="false" customHeight="false" outlineLevel="0" collapsed="false">
      <c r="A109" s="490" t="n">
        <v>46204.6666666667</v>
      </c>
      <c r="C109" s="490" t="n">
        <f aca="false">A109+INDEX($V$3:$V$86,MATCH($C$3,$P$3:$P$86,0))*INDEX($W$3:$W$86,MATCH($C$3,$P$3:$P$86,0))</f>
        <v>46204.9166666667</v>
      </c>
    </row>
    <row r="110" customFormat="false" ht="15" hidden="false" customHeight="false" outlineLevel="0" collapsed="false">
      <c r="A110" s="490" t="n">
        <v>46204.8333333333</v>
      </c>
      <c r="C110" s="490" t="n">
        <f aca="false">A110+INDEX($V$3:$V$86,MATCH($C$3,$P$3:$P$86,0))*INDEX($W$3:$W$86,MATCH($C$3,$P$3:$P$86,0))</f>
        <v>46205.0833333333</v>
      </c>
    </row>
    <row r="111" customFormat="false" ht="15" hidden="false" customHeight="false" outlineLevel="0" collapsed="false">
      <c r="A111" s="490" t="n">
        <v>46205.625</v>
      </c>
      <c r="C111" s="490" t="n">
        <f aca="false">A111+INDEX($V$3:$V$86,MATCH($C$3,$P$3:$P$86,0))*INDEX($W$3:$W$86,MATCH($C$3,$P$3:$P$86,0))</f>
        <v>46205.875</v>
      </c>
    </row>
    <row r="112" customFormat="false" ht="15" hidden="false" customHeight="false" outlineLevel="0" collapsed="false">
      <c r="A112" s="490" t="n">
        <v>46205.7916666667</v>
      </c>
      <c r="C112" s="490" t="n">
        <f aca="false">A112+INDEX($V$3:$V$86,MATCH($C$3,$P$3:$P$86,0))*INDEX($W$3:$W$86,MATCH($C$3,$P$3:$P$86,0))</f>
        <v>46206.0416666667</v>
      </c>
    </row>
    <row r="113" customFormat="false" ht="15" hidden="false" customHeight="false" outlineLevel="0" collapsed="false">
      <c r="A113" s="490" t="n">
        <v>46205.9583333333</v>
      </c>
      <c r="C113" s="490" t="n">
        <f aca="false">A113+INDEX($V$3:$V$86,MATCH($C$3,$P$3:$P$86,0))*INDEX($W$3:$W$86,MATCH($C$3,$P$3:$P$86,0))</f>
        <v>46206.2083333333</v>
      </c>
    </row>
    <row r="114" customFormat="false" ht="15" hidden="false" customHeight="false" outlineLevel="0" collapsed="false">
      <c r="A114" s="490" t="n">
        <v>46206.5833333333</v>
      </c>
      <c r="C114" s="490" t="n">
        <f aca="false">A114+INDEX($V$3:$V$86,MATCH($C$3,$P$3:$P$86,0))*INDEX($W$3:$W$86,MATCH($C$3,$P$3:$P$86,0))</f>
        <v>46206.8333333333</v>
      </c>
    </row>
    <row r="115" customFormat="false" ht="15" hidden="false" customHeight="false" outlineLevel="0" collapsed="false">
      <c r="A115" s="490" t="n">
        <v>46206.75</v>
      </c>
      <c r="C115" s="490" t="n">
        <f aca="false">A115+INDEX($V$3:$V$86,MATCH($C$3,$P$3:$P$86,0))*INDEX($W$3:$W$86,MATCH($C$3,$P$3:$P$86,0))</f>
        <v>46207</v>
      </c>
    </row>
    <row r="116" customFormat="false" ht="15" hidden="false" customHeight="false" outlineLevel="0" collapsed="false">
      <c r="A116" s="490" t="n">
        <v>46206.8958333333</v>
      </c>
      <c r="C116" s="490" t="n">
        <f aca="false">A116+INDEX($V$3:$V$86,MATCH($C$3,$P$3:$P$86,0))*INDEX($W$3:$W$86,MATCH($C$3,$P$3:$P$86,0))</f>
        <v>46207.1458333333</v>
      </c>
    </row>
    <row r="117" customFormat="false" ht="15" hidden="false" customHeight="false" outlineLevel="0" collapsed="false">
      <c r="C117" s="490"/>
    </row>
    <row r="118" customFormat="false" ht="15" hidden="false" customHeight="false" outlineLevel="0" collapsed="false">
      <c r="C118" s="490"/>
    </row>
    <row r="119" customFormat="false" ht="15" hidden="false" customHeight="false" outlineLevel="0" collapsed="false">
      <c r="A119" s="807" t="s">
        <v>1515</v>
      </c>
    </row>
    <row r="120" customFormat="false" ht="15" hidden="false" customHeight="false" outlineLevel="0" collapsed="false">
      <c r="A120" s="490" t="n">
        <v>46207.5416666667</v>
      </c>
      <c r="C120" s="490" t="n">
        <f aca="false">A120+INDEX($V$3:$V$86,MATCH($C$3,$P$3:$P$86,0))*INDEX($W$3:$W$86,MATCH($C$3,$P$3:$P$86,0))</f>
        <v>46207.7916666667</v>
      </c>
    </row>
    <row r="121" customFormat="false" ht="15" hidden="false" customHeight="false" outlineLevel="0" collapsed="false">
      <c r="A121" s="490" t="n">
        <v>46207.7083333333</v>
      </c>
      <c r="C121" s="490" t="n">
        <f aca="false">A121+INDEX($V$3:$V$86,MATCH($C$3,$P$3:$P$86,0))*INDEX($W$3:$W$86,MATCH($C$3,$P$3:$P$86,0))</f>
        <v>46207.9583333333</v>
      </c>
    </row>
    <row r="122" customFormat="false" ht="15" hidden="false" customHeight="false" outlineLevel="0" collapsed="false">
      <c r="A122" s="490" t="n">
        <v>46208.6666666667</v>
      </c>
      <c r="C122" s="490" t="n">
        <f aca="false">A122+INDEX($V$3:$V$86,MATCH($C$3,$P$3:$P$86,0))*INDEX($W$3:$W$86,MATCH($C$3,$P$3:$P$86,0))</f>
        <v>46208.9166666667</v>
      </c>
    </row>
    <row r="123" customFormat="false" ht="15" hidden="false" customHeight="false" outlineLevel="0" collapsed="false">
      <c r="A123" s="490" t="n">
        <v>46208.8333333333</v>
      </c>
      <c r="C123" s="490" t="n">
        <f aca="false">A123+INDEX($V$3:$V$86,MATCH($C$3,$P$3:$P$86,0))*INDEX($W$3:$W$86,MATCH($C$3,$P$3:$P$86,0))</f>
        <v>46209.0833333333</v>
      </c>
    </row>
    <row r="124" customFormat="false" ht="15" hidden="false" customHeight="false" outlineLevel="0" collapsed="false">
      <c r="A124" s="490" t="n">
        <v>46209.625</v>
      </c>
      <c r="C124" s="490" t="n">
        <f aca="false">A124+INDEX($V$3:$V$86,MATCH($C$3,$P$3:$P$86,0))*INDEX($W$3:$W$86,MATCH($C$3,$P$3:$P$86,0))</f>
        <v>46209.875</v>
      </c>
    </row>
    <row r="125" customFormat="false" ht="15" hidden="false" customHeight="false" outlineLevel="0" collapsed="false">
      <c r="A125" s="490" t="n">
        <v>46209.8333333333</v>
      </c>
      <c r="C125" s="490" t="n">
        <f aca="false">A125+INDEX($V$3:$V$86,MATCH($C$3,$P$3:$P$86,0))*INDEX($W$3:$W$86,MATCH($C$3,$P$3:$P$86,0))</f>
        <v>46210.0833333333</v>
      </c>
    </row>
    <row r="126" customFormat="false" ht="15" hidden="false" customHeight="false" outlineLevel="0" collapsed="false">
      <c r="A126" s="490" t="n">
        <v>46210.5</v>
      </c>
      <c r="C126" s="490" t="n">
        <f aca="false">A126+INDEX($V$3:$V$86,MATCH($C$3,$P$3:$P$86,0))*INDEX($W$3:$W$86,MATCH($C$3,$P$3:$P$86,0))</f>
        <v>46210.75</v>
      </c>
    </row>
    <row r="127" customFormat="false" ht="15" hidden="false" customHeight="false" outlineLevel="0" collapsed="false">
      <c r="A127" s="490" t="n">
        <v>46210.6666666667</v>
      </c>
      <c r="C127" s="490" t="n">
        <f aca="false">A127+INDEX($V$3:$V$86,MATCH($C$3,$P$3:$P$86,0))*INDEX($W$3:$W$86,MATCH($C$3,$P$3:$P$86,0))</f>
        <v>46210.9166666667</v>
      </c>
    </row>
    <row r="130" customFormat="false" ht="15" hidden="false" customHeight="false" outlineLevel="0" collapsed="false">
      <c r="A130" s="807" t="s">
        <v>1516</v>
      </c>
      <c r="C130" s="490"/>
    </row>
    <row r="131" customFormat="false" ht="15" hidden="false" customHeight="false" outlineLevel="0" collapsed="false">
      <c r="A131" s="490" t="n">
        <v>46212.6666666667</v>
      </c>
      <c r="C131" s="490" t="n">
        <f aca="false">A131+INDEX($V$3:$V$86,MATCH($C$3,$P$3:$P$86,0))*INDEX($W$3:$W$86,MATCH($C$3,$P$3:$P$86,0))</f>
        <v>46212.9166666667</v>
      </c>
    </row>
    <row r="132" customFormat="false" ht="15" hidden="false" customHeight="false" outlineLevel="0" collapsed="false">
      <c r="A132" s="490" t="n">
        <v>46213.625</v>
      </c>
      <c r="C132" s="490" t="n">
        <f aca="false">A132+INDEX($V$3:$V$86,MATCH($C$3,$P$3:$P$86,0))*INDEX($W$3:$W$86,MATCH($C$3,$P$3:$P$86,0))</f>
        <v>46213.875</v>
      </c>
    </row>
    <row r="133" customFormat="false" ht="15" hidden="false" customHeight="false" outlineLevel="0" collapsed="false">
      <c r="A133" s="490" t="n">
        <v>46214.7083333333</v>
      </c>
      <c r="C133" s="490" t="n">
        <f aca="false">A133+INDEX($V$3:$V$86,MATCH($C$3,$P$3:$P$86,0))*INDEX($W$3:$W$86,MATCH($C$3,$P$3:$P$86,0))</f>
        <v>46214.9583333333</v>
      </c>
    </row>
    <row r="134" customFormat="false" ht="15" hidden="false" customHeight="false" outlineLevel="0" collapsed="false">
      <c r="A134" s="490" t="n">
        <v>46214.875</v>
      </c>
      <c r="C134" s="490" t="n">
        <f aca="false">A134+INDEX($V$3:$V$86,MATCH($C$3,$P$3:$P$86,0))*INDEX($W$3:$W$86,MATCH($C$3,$P$3:$P$86,0))</f>
        <v>46215.125</v>
      </c>
    </row>
    <row r="135" customFormat="false" ht="15" hidden="false" customHeight="false" outlineLevel="0" collapsed="false">
      <c r="C135" s="490"/>
    </row>
    <row r="137" customFormat="false" ht="15" hidden="false" customHeight="false" outlineLevel="0" collapsed="false">
      <c r="A137" s="808" t="s">
        <v>1517</v>
      </c>
      <c r="C137" s="490"/>
    </row>
    <row r="138" customFormat="false" ht="15" hidden="false" customHeight="false" outlineLevel="0" collapsed="false">
      <c r="A138" s="490" t="n">
        <v>46217.625</v>
      </c>
      <c r="C138" s="490" t="n">
        <f aca="false">A138+INDEX($V$3:$V$86,MATCH($C$3,$P$3:$P$86,0))*INDEX($W$3:$W$86,MATCH($C$3,$P$3:$P$86,0))</f>
        <v>46217.875</v>
      </c>
    </row>
    <row r="139" customFormat="false" ht="15" hidden="false" customHeight="false" outlineLevel="0" collapsed="false">
      <c r="A139" s="490" t="n">
        <v>46218.625</v>
      </c>
      <c r="C139" s="490" t="n">
        <f aca="false">A139+INDEX($V$3:$V$86,MATCH($C$3,$P$3:$P$86,0))*INDEX($W$3:$W$86,MATCH($C$3,$P$3:$P$86,0))</f>
        <v>46218.875</v>
      </c>
    </row>
    <row r="140" customFormat="false" ht="15" hidden="false" customHeight="false" outlineLevel="0" collapsed="false">
      <c r="C140" s="490"/>
    </row>
    <row r="142" customFormat="false" ht="15" hidden="false" customHeight="false" outlineLevel="0" collapsed="false">
      <c r="A142" s="30" t="s">
        <v>229</v>
      </c>
    </row>
    <row r="143" customFormat="false" ht="15" hidden="false" customHeight="false" outlineLevel="0" collapsed="false">
      <c r="A143" s="490" t="n">
        <v>46221.7083333333</v>
      </c>
      <c r="C143" s="490" t="n">
        <f aca="false">A143+INDEX($V$3:$V$86,MATCH($C$3,$P$3:$P$86,0))*INDEX($W$3:$W$86,MATCH($C$3,$P$3:$P$86,0))</f>
        <v>46221.9583333333</v>
      </c>
    </row>
    <row r="146" customFormat="false" ht="15" hidden="false" customHeight="false" outlineLevel="0" collapsed="false">
      <c r="A146" s="809" t="s">
        <v>120</v>
      </c>
      <c r="C146" s="490"/>
    </row>
    <row r="147" customFormat="false" ht="15" hidden="false" customHeight="false" outlineLevel="0" collapsed="false">
      <c r="A147" s="490" t="n">
        <v>46222.625</v>
      </c>
      <c r="C147" s="490" t="n">
        <f aca="false">A147+INDEX($V$3:$V$86,MATCH($C$3,$P$3:$P$86,0))*INDEX($W$3:$W$86,MATCH($C$3,$P$3:$P$86,0))</f>
        <v>46222.875</v>
      </c>
    </row>
  </sheetData>
  <conditionalFormatting sqref="F4:F27">
    <cfRule type="duplicateValues" priority="2" aboveAverage="0" equalAverage="0" bottom="0" percent="0" rank="0" text="" dxfId="39"/>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10.859375" defaultRowHeight="15" customHeight="true" zeroHeight="false" outlineLevelRow="0" outlineLevelCol="0"/>
  <cols>
    <col collapsed="false" customWidth="true" hidden="false" outlineLevel="0" max="1" min="1" style="30" width="9.42"/>
    <col collapsed="false" customWidth="true" hidden="false" outlineLevel="0" max="2" min="2" style="30" width="6"/>
    <col collapsed="false" customWidth="false" hidden="false" outlineLevel="0" max="13" min="3" style="30" width="10.85"/>
    <col collapsed="false" customWidth="true" hidden="false" outlineLevel="0" max="14" min="14" style="30" width="9.42"/>
    <col collapsed="false" customWidth="true" hidden="false" outlineLevel="0" max="15" min="15" style="30" width="6.43"/>
    <col collapsed="false" customWidth="false" hidden="false" outlineLevel="0" max="16384" min="16" style="30" width="10.85"/>
  </cols>
  <sheetData>
    <row r="1" customFormat="false" ht="15" hidden="false" customHeight="false" outlineLevel="0" collapsed="false">
      <c r="A1" s="30" t="s">
        <v>1468</v>
      </c>
      <c r="B1" s="30" t="s">
        <v>1518</v>
      </c>
      <c r="C1" s="30" t="s">
        <v>24</v>
      </c>
      <c r="D1" s="30" t="s">
        <v>84</v>
      </c>
      <c r="E1" s="30" t="s">
        <v>102</v>
      </c>
      <c r="F1" s="30" t="s">
        <v>111</v>
      </c>
      <c r="G1" s="30" t="s">
        <v>129</v>
      </c>
      <c r="H1" s="30" t="s">
        <v>134</v>
      </c>
      <c r="I1" s="30" t="s">
        <v>136</v>
      </c>
      <c r="J1" s="30" t="s">
        <v>137</v>
      </c>
      <c r="N1" s="30" t="s">
        <v>153</v>
      </c>
      <c r="O1" s="30" t="s">
        <v>1519</v>
      </c>
      <c r="P1" s="30" t="s">
        <v>78</v>
      </c>
      <c r="Q1" s="30" t="s">
        <v>82</v>
      </c>
      <c r="R1" s="30" t="s">
        <v>91</v>
      </c>
      <c r="S1" s="30" t="s">
        <v>96</v>
      </c>
      <c r="T1" s="30" t="s">
        <v>105</v>
      </c>
      <c r="U1" s="30" t="s">
        <v>114</v>
      </c>
      <c r="V1" s="30" t="s">
        <v>123</v>
      </c>
      <c r="W1" s="30" t="s">
        <v>127</v>
      </c>
    </row>
    <row r="2" customFormat="false" ht="15" hidden="false" customHeight="false" outlineLevel="0" collapsed="false">
      <c r="A2" s="30" t="s">
        <v>1520</v>
      </c>
      <c r="B2" s="30" t="n">
        <f aca="false">+IF(A2=WORLDCUP!$BI$112,1,0)</f>
        <v>0</v>
      </c>
      <c r="C2" s="30" t="str">
        <f aca="false">+WORLDCUP!BD62</f>
        <v>Ecuador</v>
      </c>
      <c r="D2" s="30" t="str">
        <f aca="false">+WORLDCUP!BD67</f>
        <v>Austria</v>
      </c>
      <c r="E2" s="30" t="str">
        <f aca="false">+WORLDCUP!BD66</f>
        <v>Irak</v>
      </c>
      <c r="F2" s="30" t="str">
        <f aca="false">+WORLDCUP!BD63</f>
        <v>Japón</v>
      </c>
      <c r="G2" s="30" t="str">
        <f aca="false">+WORLDCUP!BD65</f>
        <v>Arabia Saudita</v>
      </c>
      <c r="H2" s="30" t="str">
        <f aca="false">+WORLDCUP!BD64</f>
        <v>Irán</v>
      </c>
      <c r="I2" s="30" t="str">
        <f aca="false">+WORLDCUP!BD69</f>
        <v>Ghana</v>
      </c>
      <c r="J2" s="30" t="str">
        <f aca="false">+WORLDCUP!BD68</f>
        <v>Uzbekistán</v>
      </c>
      <c r="N2" s="30" t="s">
        <v>1520</v>
      </c>
      <c r="O2" s="30" t="n">
        <v>1</v>
      </c>
      <c r="P2" s="30" t="s">
        <v>98</v>
      </c>
      <c r="Q2" s="30" t="s">
        <v>121</v>
      </c>
      <c r="R2" s="30" t="s">
        <v>116</v>
      </c>
      <c r="S2" s="30" t="s">
        <v>103</v>
      </c>
      <c r="T2" s="30" t="s">
        <v>112</v>
      </c>
      <c r="U2" s="30" t="s">
        <v>107</v>
      </c>
      <c r="V2" s="30" t="s">
        <v>130</v>
      </c>
      <c r="W2" s="30" t="s">
        <v>125</v>
      </c>
    </row>
    <row r="3" customFormat="false" ht="15" hidden="false" customHeight="false" outlineLevel="0" collapsed="false">
      <c r="A3" s="30" t="s">
        <v>1521</v>
      </c>
      <c r="B3" s="30" t="n">
        <f aca="false">+IF(A3=WORLDCUP!$BI$112,1,0)</f>
        <v>0</v>
      </c>
      <c r="C3" s="30" t="str">
        <f aca="false">+WORLDCUP!BD65</f>
        <v>Arabia Saudita</v>
      </c>
      <c r="D3" s="30" t="str">
        <f aca="false">+WORLDCUP!BD64</f>
        <v>Irán</v>
      </c>
      <c r="E3" s="30" t="str">
        <f aca="false">+WORLDCUP!BD66</f>
        <v>Irak</v>
      </c>
      <c r="F3" s="30" t="str">
        <f aca="false">+WORLDCUP!BD61</f>
        <v>Turquía</v>
      </c>
      <c r="G3" s="30" t="str">
        <f aca="false">+WORLDCUP!BD67</f>
        <v>Austria</v>
      </c>
      <c r="H3" s="30" t="str">
        <f aca="false">+WORLDCUP!BD63</f>
        <v>Japón</v>
      </c>
      <c r="I3" s="30" t="str">
        <f aca="false">+WORLDCUP!BD69</f>
        <v>Ghana</v>
      </c>
      <c r="J3" s="30" t="str">
        <f aca="false">+WORLDCUP!BD68</f>
        <v>Uzbekistán</v>
      </c>
      <c r="N3" s="30" t="s">
        <v>1521</v>
      </c>
      <c r="O3" s="30" t="n">
        <v>2</v>
      </c>
      <c r="P3" s="30" t="s">
        <v>112</v>
      </c>
      <c r="Q3" s="30" t="s">
        <v>107</v>
      </c>
      <c r="R3" s="30" t="s">
        <v>116</v>
      </c>
      <c r="S3" s="30" t="s">
        <v>94</v>
      </c>
      <c r="T3" s="30" t="s">
        <v>121</v>
      </c>
      <c r="U3" s="30" t="s">
        <v>103</v>
      </c>
      <c r="V3" s="30" t="s">
        <v>130</v>
      </c>
      <c r="W3" s="30" t="s">
        <v>125</v>
      </c>
    </row>
    <row r="4" customFormat="false" ht="15" hidden="false" customHeight="false" outlineLevel="0" collapsed="false">
      <c r="A4" s="30" t="s">
        <v>1522</v>
      </c>
      <c r="B4" s="30" t="n">
        <f aca="false">+IF(A4=WORLDCUP!$BI$112,1,0)</f>
        <v>0</v>
      </c>
      <c r="C4" s="30" t="str">
        <f aca="false">+WORLDCUP!BD62</f>
        <v>Ecuador</v>
      </c>
      <c r="D4" s="30" t="str">
        <f aca="false">+WORLDCUP!BD67</f>
        <v>Austria</v>
      </c>
      <c r="E4" s="30" t="str">
        <f aca="false">+WORLDCUP!BD66</f>
        <v>Irak</v>
      </c>
      <c r="F4" s="30" t="str">
        <f aca="false">+WORLDCUP!BD61</f>
        <v>Turquía</v>
      </c>
      <c r="G4" s="30" t="str">
        <f aca="false">+WORLDCUP!BD65</f>
        <v>Arabia Saudita</v>
      </c>
      <c r="H4" s="30" t="str">
        <f aca="false">+WORLDCUP!BD64</f>
        <v>Irán</v>
      </c>
      <c r="I4" s="30" t="str">
        <f aca="false">+WORLDCUP!BD69</f>
        <v>Ghana</v>
      </c>
      <c r="J4" s="30" t="str">
        <f aca="false">+WORLDCUP!BD68</f>
        <v>Uzbekistán</v>
      </c>
      <c r="N4" s="30" t="s">
        <v>1522</v>
      </c>
      <c r="O4" s="30" t="n">
        <v>3</v>
      </c>
      <c r="P4" s="30" t="s">
        <v>98</v>
      </c>
      <c r="Q4" s="30" t="s">
        <v>121</v>
      </c>
      <c r="R4" s="30" t="s">
        <v>116</v>
      </c>
      <c r="S4" s="30" t="s">
        <v>94</v>
      </c>
      <c r="T4" s="30" t="s">
        <v>112</v>
      </c>
      <c r="U4" s="30" t="s">
        <v>107</v>
      </c>
      <c r="V4" s="30" t="s">
        <v>130</v>
      </c>
      <c r="W4" s="30" t="s">
        <v>125</v>
      </c>
    </row>
    <row r="5" customFormat="false" ht="15" hidden="false" customHeight="false" outlineLevel="0" collapsed="false">
      <c r="A5" s="30" t="s">
        <v>1523</v>
      </c>
      <c r="B5" s="30" t="n">
        <f aca="false">+IF(A5=WORLDCUP!$BI$112,1,0)</f>
        <v>0</v>
      </c>
      <c r="C5" s="30" t="str">
        <f aca="false">+WORLDCUP!BD62</f>
        <v>Ecuador</v>
      </c>
      <c r="D5" s="30" t="str">
        <f aca="false">+WORLDCUP!BD67</f>
        <v>Austria</v>
      </c>
      <c r="E5" s="30" t="str">
        <f aca="false">+WORLDCUP!BD66</f>
        <v>Irak</v>
      </c>
      <c r="F5" s="30" t="str">
        <f aca="false">+WORLDCUP!BD61</f>
        <v>Turquía</v>
      </c>
      <c r="G5" s="30" t="str">
        <f aca="false">+WORLDCUP!BD65</f>
        <v>Arabia Saudita</v>
      </c>
      <c r="H5" s="30" t="str">
        <f aca="false">+WORLDCUP!BD63</f>
        <v>Japón</v>
      </c>
      <c r="I5" s="30" t="str">
        <f aca="false">+WORLDCUP!BD69</f>
        <v>Ghana</v>
      </c>
      <c r="J5" s="30" t="str">
        <f aca="false">+WORLDCUP!BD68</f>
        <v>Uzbekistán</v>
      </c>
      <c r="N5" s="30" t="s">
        <v>1523</v>
      </c>
      <c r="O5" s="30" t="n">
        <v>4</v>
      </c>
      <c r="P5" s="30" t="s">
        <v>98</v>
      </c>
      <c r="Q5" s="30" t="s">
        <v>121</v>
      </c>
      <c r="R5" s="30" t="s">
        <v>116</v>
      </c>
      <c r="S5" s="30" t="s">
        <v>94</v>
      </c>
      <c r="T5" s="30" t="s">
        <v>112</v>
      </c>
      <c r="U5" s="30" t="s">
        <v>103</v>
      </c>
      <c r="V5" s="30" t="s">
        <v>130</v>
      </c>
      <c r="W5" s="30" t="s">
        <v>125</v>
      </c>
    </row>
    <row r="6" customFormat="false" ht="15" hidden="false" customHeight="false" outlineLevel="0" collapsed="false">
      <c r="A6" s="30" t="s">
        <v>1524</v>
      </c>
      <c r="B6" s="30" t="n">
        <f aca="false">+IF(A6=WORLDCUP!$BI$112,1,0)</f>
        <v>0</v>
      </c>
      <c r="C6" s="30" t="str">
        <f aca="false">+WORLDCUP!BD62</f>
        <v>Ecuador</v>
      </c>
      <c r="D6" s="30" t="str">
        <f aca="false">+WORLDCUP!BD64</f>
        <v>Irán</v>
      </c>
      <c r="E6" s="30" t="str">
        <f aca="false">+WORLDCUP!BD66</f>
        <v>Irak</v>
      </c>
      <c r="F6" s="30" t="str">
        <f aca="false">+WORLDCUP!BD61</f>
        <v>Turquía</v>
      </c>
      <c r="G6" s="30" t="str">
        <f aca="false">+WORLDCUP!BD67</f>
        <v>Austria</v>
      </c>
      <c r="H6" s="30" t="str">
        <f aca="false">+WORLDCUP!BD63</f>
        <v>Japón</v>
      </c>
      <c r="I6" s="30" t="str">
        <f aca="false">+WORLDCUP!BD69</f>
        <v>Ghana</v>
      </c>
      <c r="J6" s="30" t="str">
        <f aca="false">+WORLDCUP!BD68</f>
        <v>Uzbekistán</v>
      </c>
      <c r="N6" s="30" t="s">
        <v>1524</v>
      </c>
      <c r="O6" s="30" t="n">
        <v>5</v>
      </c>
      <c r="P6" s="30" t="s">
        <v>98</v>
      </c>
      <c r="Q6" s="30" t="s">
        <v>107</v>
      </c>
      <c r="R6" s="30" t="s">
        <v>116</v>
      </c>
      <c r="S6" s="30" t="s">
        <v>94</v>
      </c>
      <c r="T6" s="30" t="s">
        <v>121</v>
      </c>
      <c r="U6" s="30" t="s">
        <v>103</v>
      </c>
      <c r="V6" s="30" t="s">
        <v>130</v>
      </c>
      <c r="W6" s="30" t="s">
        <v>125</v>
      </c>
    </row>
    <row r="7" customFormat="false" ht="15" hidden="false" customHeight="false" outlineLevel="0" collapsed="false">
      <c r="A7" s="30" t="s">
        <v>1525</v>
      </c>
      <c r="B7" s="30" t="n">
        <f aca="false">+IF(A7=WORLDCUP!$BI$112,1,0)</f>
        <v>0</v>
      </c>
      <c r="C7" s="30" t="str">
        <f aca="false">+WORLDCUP!BD62</f>
        <v>Ecuador</v>
      </c>
      <c r="D7" s="30" t="str">
        <f aca="false">+WORLDCUP!BD64</f>
        <v>Irán</v>
      </c>
      <c r="E7" s="30" t="str">
        <f aca="false">+WORLDCUP!BD67</f>
        <v>Austria</v>
      </c>
      <c r="F7" s="30" t="str">
        <f aca="false">+WORLDCUP!BD61</f>
        <v>Turquía</v>
      </c>
      <c r="G7" s="30" t="str">
        <f aca="false">+WORLDCUP!BD65</f>
        <v>Arabia Saudita</v>
      </c>
      <c r="H7" s="30" t="str">
        <f aca="false">+WORLDCUP!BD63</f>
        <v>Japón</v>
      </c>
      <c r="I7" s="30" t="str">
        <f aca="false">+WORLDCUP!BD69</f>
        <v>Ghana</v>
      </c>
      <c r="J7" s="30" t="str">
        <f aca="false">+WORLDCUP!BD68</f>
        <v>Uzbekistán</v>
      </c>
      <c r="N7" s="30" t="s">
        <v>1525</v>
      </c>
      <c r="O7" s="30" t="n">
        <v>6</v>
      </c>
      <c r="P7" s="30" t="s">
        <v>98</v>
      </c>
      <c r="Q7" s="30" t="s">
        <v>107</v>
      </c>
      <c r="R7" s="30" t="s">
        <v>121</v>
      </c>
      <c r="S7" s="30" t="s">
        <v>94</v>
      </c>
      <c r="T7" s="30" t="s">
        <v>112</v>
      </c>
      <c r="U7" s="30" t="s">
        <v>103</v>
      </c>
      <c r="V7" s="30" t="s">
        <v>130</v>
      </c>
      <c r="W7" s="30" t="s">
        <v>125</v>
      </c>
    </row>
    <row r="8" customFormat="false" ht="15" hidden="false" customHeight="false" outlineLevel="0" collapsed="false">
      <c r="A8" s="30" t="s">
        <v>1526</v>
      </c>
      <c r="B8" s="30" t="n">
        <f aca="false">+IF(A8=WORLDCUP!$BI$112,1,0)</f>
        <v>0</v>
      </c>
      <c r="C8" s="30" t="str">
        <f aca="false">+WORLDCUP!BD62</f>
        <v>Ecuador</v>
      </c>
      <c r="D8" s="30" t="str">
        <f aca="false">+WORLDCUP!BD64</f>
        <v>Irán</v>
      </c>
      <c r="E8" s="30" t="str">
        <f aca="false">+WORLDCUP!BD66</f>
        <v>Irak</v>
      </c>
      <c r="F8" s="30" t="str">
        <f aca="false">+WORLDCUP!BD61</f>
        <v>Turquía</v>
      </c>
      <c r="G8" s="30" t="str">
        <f aca="false">+WORLDCUP!BD65</f>
        <v>Arabia Saudita</v>
      </c>
      <c r="H8" s="30" t="str">
        <f aca="false">+WORLDCUP!BD63</f>
        <v>Japón</v>
      </c>
      <c r="I8" s="30" t="str">
        <f aca="false">+WORLDCUP!BD69</f>
        <v>Ghana</v>
      </c>
      <c r="J8" s="30" t="str">
        <f aca="false">+WORLDCUP!BD68</f>
        <v>Uzbekistán</v>
      </c>
      <c r="N8" s="30" t="s">
        <v>1526</v>
      </c>
      <c r="O8" s="30" t="n">
        <v>7</v>
      </c>
      <c r="P8" s="30" t="s">
        <v>98</v>
      </c>
      <c r="Q8" s="30" t="s">
        <v>107</v>
      </c>
      <c r="R8" s="30" t="s">
        <v>116</v>
      </c>
      <c r="S8" s="30" t="s">
        <v>94</v>
      </c>
      <c r="T8" s="30" t="s">
        <v>112</v>
      </c>
      <c r="U8" s="30" t="s">
        <v>103</v>
      </c>
      <c r="V8" s="30" t="s">
        <v>130</v>
      </c>
      <c r="W8" s="30" t="s">
        <v>125</v>
      </c>
    </row>
    <row r="9" customFormat="false" ht="15" hidden="false" customHeight="false" outlineLevel="0" collapsed="false">
      <c r="A9" s="30" t="s">
        <v>1527</v>
      </c>
      <c r="B9" s="30" t="n">
        <f aca="false">+IF(A9=WORLDCUP!$BI$112,1,0)</f>
        <v>0</v>
      </c>
      <c r="C9" s="30" t="str">
        <f aca="false">+WORLDCUP!BD62</f>
        <v>Ecuador</v>
      </c>
      <c r="D9" s="30" t="str">
        <f aca="false">+WORLDCUP!BD64</f>
        <v>Irán</v>
      </c>
      <c r="E9" s="30" t="str">
        <f aca="false">+WORLDCUP!BD67</f>
        <v>Austria</v>
      </c>
      <c r="F9" s="30" t="str">
        <f aca="false">+WORLDCUP!BD61</f>
        <v>Turquía</v>
      </c>
      <c r="G9" s="30" t="str">
        <f aca="false">+WORLDCUP!BD65</f>
        <v>Arabia Saudita</v>
      </c>
      <c r="H9" s="30" t="str">
        <f aca="false">+WORLDCUP!BD63</f>
        <v>Japón</v>
      </c>
      <c r="I9" s="30" t="str">
        <f aca="false">+WORLDCUP!BD69</f>
        <v>Ghana</v>
      </c>
      <c r="J9" s="30" t="str">
        <f aca="false">+WORLDCUP!BD66</f>
        <v>Irak</v>
      </c>
      <c r="N9" s="30" t="s">
        <v>1527</v>
      </c>
      <c r="O9" s="30" t="n">
        <v>8</v>
      </c>
      <c r="P9" s="30" t="s">
        <v>98</v>
      </c>
      <c r="Q9" s="30" t="s">
        <v>107</v>
      </c>
      <c r="R9" s="30" t="s">
        <v>121</v>
      </c>
      <c r="S9" s="30" t="s">
        <v>94</v>
      </c>
      <c r="T9" s="30" t="s">
        <v>112</v>
      </c>
      <c r="U9" s="30" t="s">
        <v>103</v>
      </c>
      <c r="V9" s="30" t="s">
        <v>130</v>
      </c>
      <c r="W9" s="30" t="s">
        <v>116</v>
      </c>
    </row>
    <row r="10" customFormat="false" ht="15" hidden="false" customHeight="false" outlineLevel="0" collapsed="false">
      <c r="A10" s="30" t="s">
        <v>1528</v>
      </c>
      <c r="B10" s="30" t="n">
        <f aca="false">+IF(A10=WORLDCUP!$BI$112,1,0)</f>
        <v>0</v>
      </c>
      <c r="C10" s="30" t="str">
        <f aca="false">+WORLDCUP!BD62</f>
        <v>Ecuador</v>
      </c>
      <c r="D10" s="30" t="str">
        <f aca="false">+WORLDCUP!BD64</f>
        <v>Irán</v>
      </c>
      <c r="E10" s="30" t="str">
        <f aca="false">+WORLDCUP!BD67</f>
        <v>Austria</v>
      </c>
      <c r="F10" s="30" t="str">
        <f aca="false">+WORLDCUP!BD61</f>
        <v>Turquía</v>
      </c>
      <c r="G10" s="30" t="str">
        <f aca="false">+WORLDCUP!BD65</f>
        <v>Arabia Saudita</v>
      </c>
      <c r="H10" s="30" t="str">
        <f aca="false">+WORLDCUP!BD63</f>
        <v>Japón</v>
      </c>
      <c r="I10" s="30" t="str">
        <f aca="false">+WORLDCUP!BD66</f>
        <v>Irak</v>
      </c>
      <c r="J10" s="30" t="str">
        <f aca="false">+WORLDCUP!BD68</f>
        <v>Uzbekistán</v>
      </c>
      <c r="N10" s="30" t="s">
        <v>1528</v>
      </c>
      <c r="O10" s="30" t="n">
        <v>9</v>
      </c>
      <c r="P10" s="30" t="s">
        <v>98</v>
      </c>
      <c r="Q10" s="30" t="s">
        <v>107</v>
      </c>
      <c r="R10" s="30" t="s">
        <v>121</v>
      </c>
      <c r="S10" s="30" t="s">
        <v>94</v>
      </c>
      <c r="T10" s="30" t="s">
        <v>112</v>
      </c>
      <c r="U10" s="30" t="s">
        <v>103</v>
      </c>
      <c r="V10" s="30" t="s">
        <v>116</v>
      </c>
      <c r="W10" s="30" t="s">
        <v>125</v>
      </c>
    </row>
    <row r="11" customFormat="false" ht="15" hidden="false" customHeight="false" outlineLevel="0" collapsed="false">
      <c r="A11" s="30" t="s">
        <v>1529</v>
      </c>
      <c r="B11" s="30" t="n">
        <f aca="false">+IF(A11=WORLDCUP!$BI$112,1,0)</f>
        <v>0</v>
      </c>
      <c r="C11" s="30" t="str">
        <f aca="false">+WORLDCUP!BD65</f>
        <v>Arabia Saudita</v>
      </c>
      <c r="D11" s="30" t="str">
        <f aca="false">+WORLDCUP!BD64</f>
        <v>Irán</v>
      </c>
      <c r="E11" s="30" t="str">
        <f aca="false">+WORLDCUP!BD66</f>
        <v>Irak</v>
      </c>
      <c r="F11" s="30" t="str">
        <f aca="false">+WORLDCUP!BD60</f>
        <v>Marruecos</v>
      </c>
      <c r="G11" s="30" t="str">
        <f aca="false">+WORLDCUP!BD67</f>
        <v>Austria</v>
      </c>
      <c r="H11" s="30" t="str">
        <f aca="false">+WORLDCUP!BD63</f>
        <v>Japón</v>
      </c>
      <c r="I11" s="30" t="str">
        <f aca="false">+WORLDCUP!BD69</f>
        <v>Ghana</v>
      </c>
      <c r="J11" s="30" t="str">
        <f aca="false">+WORLDCUP!BD68</f>
        <v>Uzbekistán</v>
      </c>
      <c r="N11" s="30" t="s">
        <v>1529</v>
      </c>
      <c r="O11" s="30" t="n">
        <v>10</v>
      </c>
      <c r="P11" s="30" t="s">
        <v>112</v>
      </c>
      <c r="Q11" s="30" t="s">
        <v>107</v>
      </c>
      <c r="R11" s="30" t="s">
        <v>116</v>
      </c>
      <c r="S11" s="30" t="s">
        <v>89</v>
      </c>
      <c r="T11" s="30" t="s">
        <v>121</v>
      </c>
      <c r="U11" s="30" t="s">
        <v>103</v>
      </c>
      <c r="V11" s="30" t="s">
        <v>130</v>
      </c>
      <c r="W11" s="30" t="s">
        <v>125</v>
      </c>
    </row>
    <row r="12" customFormat="false" ht="15" hidden="false" customHeight="false" outlineLevel="0" collapsed="false">
      <c r="A12" s="30" t="s">
        <v>1530</v>
      </c>
      <c r="B12" s="30" t="n">
        <f aca="false">+IF(A12=WORLDCUP!$BI$112,1,0)</f>
        <v>0</v>
      </c>
      <c r="C12" s="30" t="str">
        <f aca="false">+WORLDCUP!BD62</f>
        <v>Ecuador</v>
      </c>
      <c r="D12" s="30" t="str">
        <f aca="false">+WORLDCUP!BD67</f>
        <v>Austria</v>
      </c>
      <c r="E12" s="30" t="str">
        <f aca="false">+WORLDCUP!BD66</f>
        <v>Irak</v>
      </c>
      <c r="F12" s="30" t="str">
        <f aca="false">+WORLDCUP!BD60</f>
        <v>Marruecos</v>
      </c>
      <c r="G12" s="30" t="str">
        <f aca="false">+WORLDCUP!BD65</f>
        <v>Arabia Saudita</v>
      </c>
      <c r="H12" s="30" t="str">
        <f aca="false">+WORLDCUP!BD64</f>
        <v>Irán</v>
      </c>
      <c r="I12" s="30" t="str">
        <f aca="false">+WORLDCUP!BD69</f>
        <v>Ghana</v>
      </c>
      <c r="J12" s="30" t="str">
        <f aca="false">+WORLDCUP!BD68</f>
        <v>Uzbekistán</v>
      </c>
      <c r="N12" s="30" t="s">
        <v>1530</v>
      </c>
      <c r="O12" s="30" t="n">
        <v>11</v>
      </c>
      <c r="P12" s="30" t="s">
        <v>98</v>
      </c>
      <c r="Q12" s="30" t="s">
        <v>121</v>
      </c>
      <c r="R12" s="30" t="s">
        <v>116</v>
      </c>
      <c r="S12" s="30" t="s">
        <v>89</v>
      </c>
      <c r="T12" s="30" t="s">
        <v>112</v>
      </c>
      <c r="U12" s="30" t="s">
        <v>107</v>
      </c>
      <c r="V12" s="30" t="s">
        <v>130</v>
      </c>
      <c r="W12" s="30" t="s">
        <v>125</v>
      </c>
    </row>
    <row r="13" customFormat="false" ht="15" hidden="false" customHeight="false" outlineLevel="0" collapsed="false">
      <c r="A13" s="30" t="s">
        <v>1531</v>
      </c>
      <c r="B13" s="30" t="n">
        <f aca="false">+IF(A13=WORLDCUP!$BI$112,1,0)</f>
        <v>0</v>
      </c>
      <c r="C13" s="30" t="str">
        <f aca="false">+WORLDCUP!BD62</f>
        <v>Ecuador</v>
      </c>
      <c r="D13" s="30" t="str">
        <f aca="false">+WORLDCUP!BD67</f>
        <v>Austria</v>
      </c>
      <c r="E13" s="30" t="str">
        <f aca="false">+WORLDCUP!BD66</f>
        <v>Irak</v>
      </c>
      <c r="F13" s="30" t="str">
        <f aca="false">+WORLDCUP!BD60</f>
        <v>Marruecos</v>
      </c>
      <c r="G13" s="30" t="str">
        <f aca="false">+WORLDCUP!BD65</f>
        <v>Arabia Saudita</v>
      </c>
      <c r="H13" s="30" t="str">
        <f aca="false">+WORLDCUP!BD63</f>
        <v>Japón</v>
      </c>
      <c r="I13" s="30" t="str">
        <f aca="false">+WORLDCUP!BD69</f>
        <v>Ghana</v>
      </c>
      <c r="J13" s="30" t="str">
        <f aca="false">+WORLDCUP!BD68</f>
        <v>Uzbekistán</v>
      </c>
      <c r="N13" s="30" t="s">
        <v>1531</v>
      </c>
      <c r="O13" s="30" t="n">
        <v>12</v>
      </c>
      <c r="P13" s="30" t="s">
        <v>98</v>
      </c>
      <c r="Q13" s="30" t="s">
        <v>121</v>
      </c>
      <c r="R13" s="30" t="s">
        <v>116</v>
      </c>
      <c r="S13" s="30" t="s">
        <v>89</v>
      </c>
      <c r="T13" s="30" t="s">
        <v>112</v>
      </c>
      <c r="U13" s="30" t="s">
        <v>103</v>
      </c>
      <c r="V13" s="30" t="s">
        <v>130</v>
      </c>
      <c r="W13" s="30" t="s">
        <v>125</v>
      </c>
    </row>
    <row r="14" customFormat="false" ht="15" hidden="false" customHeight="false" outlineLevel="0" collapsed="false">
      <c r="A14" s="30" t="s">
        <v>1532</v>
      </c>
      <c r="B14" s="30" t="n">
        <f aca="false">+IF(A14=WORLDCUP!$BI$112,1,0)</f>
        <v>0</v>
      </c>
      <c r="C14" s="30" t="str">
        <f aca="false">+WORLDCUP!BD62</f>
        <v>Ecuador</v>
      </c>
      <c r="D14" s="30" t="str">
        <f aca="false">+WORLDCUP!BD64</f>
        <v>Irán</v>
      </c>
      <c r="E14" s="30" t="str">
        <f aca="false">+WORLDCUP!BD66</f>
        <v>Irak</v>
      </c>
      <c r="F14" s="30" t="str">
        <f aca="false">+WORLDCUP!BD60</f>
        <v>Marruecos</v>
      </c>
      <c r="G14" s="30" t="str">
        <f aca="false">+WORLDCUP!BD67</f>
        <v>Austria</v>
      </c>
      <c r="H14" s="30" t="str">
        <f aca="false">+WORLDCUP!BD63</f>
        <v>Japón</v>
      </c>
      <c r="I14" s="30" t="str">
        <f aca="false">+WORLDCUP!BD69</f>
        <v>Ghana</v>
      </c>
      <c r="J14" s="30" t="str">
        <f aca="false">+WORLDCUP!BD68</f>
        <v>Uzbekistán</v>
      </c>
      <c r="N14" s="30" t="s">
        <v>1532</v>
      </c>
      <c r="O14" s="30" t="n">
        <v>13</v>
      </c>
      <c r="P14" s="30" t="s">
        <v>98</v>
      </c>
      <c r="Q14" s="30" t="s">
        <v>107</v>
      </c>
      <c r="R14" s="30" t="s">
        <v>116</v>
      </c>
      <c r="S14" s="30" t="s">
        <v>89</v>
      </c>
      <c r="T14" s="30" t="s">
        <v>121</v>
      </c>
      <c r="U14" s="30" t="s">
        <v>103</v>
      </c>
      <c r="V14" s="30" t="s">
        <v>130</v>
      </c>
      <c r="W14" s="30" t="s">
        <v>125</v>
      </c>
    </row>
    <row r="15" customFormat="false" ht="15" hidden="false" customHeight="false" outlineLevel="0" collapsed="false">
      <c r="A15" s="30" t="s">
        <v>1533</v>
      </c>
      <c r="B15" s="30" t="n">
        <f aca="false">+IF(A15=WORLDCUP!$BI$112,1,0)</f>
        <v>0</v>
      </c>
      <c r="C15" s="30" t="str">
        <f aca="false">+WORLDCUP!BD62</f>
        <v>Ecuador</v>
      </c>
      <c r="D15" s="30" t="str">
        <f aca="false">+WORLDCUP!BD64</f>
        <v>Irán</v>
      </c>
      <c r="E15" s="30" t="str">
        <f aca="false">+WORLDCUP!BD67</f>
        <v>Austria</v>
      </c>
      <c r="F15" s="30" t="str">
        <f aca="false">+WORLDCUP!BD60</f>
        <v>Marruecos</v>
      </c>
      <c r="G15" s="30" t="str">
        <f aca="false">+WORLDCUP!BD65</f>
        <v>Arabia Saudita</v>
      </c>
      <c r="H15" s="30" t="str">
        <f aca="false">+WORLDCUP!BD63</f>
        <v>Japón</v>
      </c>
      <c r="I15" s="30" t="str">
        <f aca="false">+WORLDCUP!BD69</f>
        <v>Ghana</v>
      </c>
      <c r="J15" s="30" t="str">
        <f aca="false">+WORLDCUP!BD68</f>
        <v>Uzbekistán</v>
      </c>
      <c r="N15" s="30" t="s">
        <v>1533</v>
      </c>
      <c r="O15" s="30" t="n">
        <v>14</v>
      </c>
      <c r="P15" s="30" t="s">
        <v>98</v>
      </c>
      <c r="Q15" s="30" t="s">
        <v>107</v>
      </c>
      <c r="R15" s="30" t="s">
        <v>121</v>
      </c>
      <c r="S15" s="30" t="s">
        <v>89</v>
      </c>
      <c r="T15" s="30" t="s">
        <v>112</v>
      </c>
      <c r="U15" s="30" t="s">
        <v>103</v>
      </c>
      <c r="V15" s="30" t="s">
        <v>130</v>
      </c>
      <c r="W15" s="30" t="s">
        <v>125</v>
      </c>
    </row>
    <row r="16" customFormat="false" ht="15" hidden="false" customHeight="false" outlineLevel="0" collapsed="false">
      <c r="A16" s="30" t="s">
        <v>1534</v>
      </c>
      <c r="B16" s="30" t="n">
        <f aca="false">+IF(A16=WORLDCUP!$BI$112,1,0)</f>
        <v>0</v>
      </c>
      <c r="C16" s="30" t="str">
        <f aca="false">+WORLDCUP!BD62</f>
        <v>Ecuador</v>
      </c>
      <c r="D16" s="30" t="str">
        <f aca="false">+WORLDCUP!BD64</f>
        <v>Irán</v>
      </c>
      <c r="E16" s="30" t="str">
        <f aca="false">+WORLDCUP!BD66</f>
        <v>Irak</v>
      </c>
      <c r="F16" s="30" t="str">
        <f aca="false">+WORLDCUP!BD60</f>
        <v>Marruecos</v>
      </c>
      <c r="G16" s="30" t="str">
        <f aca="false">+WORLDCUP!BD65</f>
        <v>Arabia Saudita</v>
      </c>
      <c r="H16" s="30" t="str">
        <f aca="false">+WORLDCUP!BD63</f>
        <v>Japón</v>
      </c>
      <c r="I16" s="30" t="str">
        <f aca="false">+WORLDCUP!BD69</f>
        <v>Ghana</v>
      </c>
      <c r="J16" s="30" t="str">
        <f aca="false">+WORLDCUP!BD68</f>
        <v>Uzbekistán</v>
      </c>
      <c r="N16" s="30" t="s">
        <v>1534</v>
      </c>
      <c r="O16" s="30" t="n">
        <v>15</v>
      </c>
      <c r="P16" s="30" t="s">
        <v>98</v>
      </c>
      <c r="Q16" s="30" t="s">
        <v>107</v>
      </c>
      <c r="R16" s="30" t="s">
        <v>116</v>
      </c>
      <c r="S16" s="30" t="s">
        <v>89</v>
      </c>
      <c r="T16" s="30" t="s">
        <v>112</v>
      </c>
      <c r="U16" s="30" t="s">
        <v>103</v>
      </c>
      <c r="V16" s="30" t="s">
        <v>130</v>
      </c>
      <c r="W16" s="30" t="s">
        <v>125</v>
      </c>
    </row>
    <row r="17" customFormat="false" ht="15" hidden="false" customHeight="false" outlineLevel="0" collapsed="false">
      <c r="A17" s="30" t="s">
        <v>1535</v>
      </c>
      <c r="B17" s="30" t="n">
        <f aca="false">+IF(A17=WORLDCUP!$BI$112,1,0)</f>
        <v>0</v>
      </c>
      <c r="C17" s="30" t="str">
        <f aca="false">+WORLDCUP!BD62</f>
        <v>Ecuador</v>
      </c>
      <c r="D17" s="30" t="str">
        <f aca="false">+WORLDCUP!BD64</f>
        <v>Irán</v>
      </c>
      <c r="E17" s="30" t="str">
        <f aca="false">+WORLDCUP!BD67</f>
        <v>Austria</v>
      </c>
      <c r="F17" s="30" t="str">
        <f aca="false">+WORLDCUP!BD60</f>
        <v>Marruecos</v>
      </c>
      <c r="G17" s="30" t="str">
        <f aca="false">+WORLDCUP!BD65</f>
        <v>Arabia Saudita</v>
      </c>
      <c r="H17" s="30" t="str">
        <f aca="false">+WORLDCUP!BD63</f>
        <v>Japón</v>
      </c>
      <c r="I17" s="30" t="str">
        <f aca="false">+WORLDCUP!BD69</f>
        <v>Ghana</v>
      </c>
      <c r="J17" s="30" t="str">
        <f aca="false">+WORLDCUP!BD66</f>
        <v>Irak</v>
      </c>
      <c r="N17" s="30" t="s">
        <v>1535</v>
      </c>
      <c r="O17" s="30" t="n">
        <v>16</v>
      </c>
      <c r="P17" s="30" t="s">
        <v>98</v>
      </c>
      <c r="Q17" s="30" t="s">
        <v>107</v>
      </c>
      <c r="R17" s="30" t="s">
        <v>121</v>
      </c>
      <c r="S17" s="30" t="s">
        <v>89</v>
      </c>
      <c r="T17" s="30" t="s">
        <v>112</v>
      </c>
      <c r="U17" s="30" t="s">
        <v>103</v>
      </c>
      <c r="V17" s="30" t="s">
        <v>130</v>
      </c>
      <c r="W17" s="30" t="s">
        <v>116</v>
      </c>
    </row>
    <row r="18" customFormat="false" ht="15" hidden="false" customHeight="false" outlineLevel="0" collapsed="false">
      <c r="A18" s="30" t="s">
        <v>1536</v>
      </c>
      <c r="B18" s="30" t="n">
        <f aca="false">+IF(A18=WORLDCUP!$BI$112,1,0)</f>
        <v>0</v>
      </c>
      <c r="C18" s="30" t="str">
        <f aca="false">+WORLDCUP!BD62</f>
        <v>Ecuador</v>
      </c>
      <c r="D18" s="30" t="str">
        <f aca="false">+WORLDCUP!BD64</f>
        <v>Irán</v>
      </c>
      <c r="E18" s="30" t="str">
        <f aca="false">+WORLDCUP!BD67</f>
        <v>Austria</v>
      </c>
      <c r="F18" s="30" t="str">
        <f aca="false">+WORLDCUP!BD60</f>
        <v>Marruecos</v>
      </c>
      <c r="G18" s="30" t="str">
        <f aca="false">+WORLDCUP!BD65</f>
        <v>Arabia Saudita</v>
      </c>
      <c r="H18" s="30" t="str">
        <f aca="false">+WORLDCUP!BD63</f>
        <v>Japón</v>
      </c>
      <c r="I18" s="30" t="str">
        <f aca="false">+WORLDCUP!BD66</f>
        <v>Irak</v>
      </c>
      <c r="J18" s="30" t="str">
        <f aca="false">+WORLDCUP!BD68</f>
        <v>Uzbekistán</v>
      </c>
      <c r="N18" s="30" t="s">
        <v>1536</v>
      </c>
      <c r="O18" s="30" t="n">
        <v>17</v>
      </c>
      <c r="P18" s="30" t="s">
        <v>98</v>
      </c>
      <c r="Q18" s="30" t="s">
        <v>107</v>
      </c>
      <c r="R18" s="30" t="s">
        <v>121</v>
      </c>
      <c r="S18" s="30" t="s">
        <v>89</v>
      </c>
      <c r="T18" s="30" t="s">
        <v>112</v>
      </c>
      <c r="U18" s="30" t="s">
        <v>103</v>
      </c>
      <c r="V18" s="30" t="s">
        <v>116</v>
      </c>
      <c r="W18" s="30" t="s">
        <v>125</v>
      </c>
    </row>
    <row r="19" customFormat="false" ht="15" hidden="false" customHeight="false" outlineLevel="0" collapsed="false">
      <c r="A19" s="30" t="s">
        <v>1537</v>
      </c>
      <c r="B19" s="30" t="n">
        <f aca="false">+IF(A19=WORLDCUP!$BI$112,1,0)</f>
        <v>0</v>
      </c>
      <c r="C19" s="30" t="str">
        <f aca="false">+WORLDCUP!BD65</f>
        <v>Arabia Saudita</v>
      </c>
      <c r="D19" s="30" t="str">
        <f aca="false">+WORLDCUP!BD64</f>
        <v>Irán</v>
      </c>
      <c r="E19" s="30" t="str">
        <f aca="false">+WORLDCUP!BD66</f>
        <v>Irak</v>
      </c>
      <c r="F19" s="30" t="str">
        <f aca="false">+WORLDCUP!BD60</f>
        <v>Marruecos</v>
      </c>
      <c r="G19" s="30" t="str">
        <f aca="false">+WORLDCUP!BD67</f>
        <v>Austria</v>
      </c>
      <c r="H19" s="30" t="str">
        <f aca="false">+WORLDCUP!BD61</f>
        <v>Turquía</v>
      </c>
      <c r="I19" s="30" t="str">
        <f aca="false">+WORLDCUP!BD69</f>
        <v>Ghana</v>
      </c>
      <c r="J19" s="30" t="str">
        <f aca="false">+WORLDCUP!BD68</f>
        <v>Uzbekistán</v>
      </c>
      <c r="N19" s="30" t="s">
        <v>1537</v>
      </c>
      <c r="O19" s="30" t="n">
        <v>18</v>
      </c>
      <c r="P19" s="30" t="s">
        <v>112</v>
      </c>
      <c r="Q19" s="30" t="s">
        <v>107</v>
      </c>
      <c r="R19" s="30" t="s">
        <v>116</v>
      </c>
      <c r="S19" s="30" t="s">
        <v>89</v>
      </c>
      <c r="T19" s="30" t="s">
        <v>121</v>
      </c>
      <c r="U19" s="30" t="s">
        <v>94</v>
      </c>
      <c r="V19" s="30" t="s">
        <v>130</v>
      </c>
      <c r="W19" s="30" t="s">
        <v>125</v>
      </c>
    </row>
    <row r="20" customFormat="false" ht="15" hidden="false" customHeight="false" outlineLevel="0" collapsed="false">
      <c r="A20" s="30" t="s">
        <v>1538</v>
      </c>
      <c r="B20" s="30" t="n">
        <f aca="false">+IF(A20=WORLDCUP!$BI$112,1,0)</f>
        <v>0</v>
      </c>
      <c r="C20" s="30" t="str">
        <f aca="false">+WORLDCUP!BD60</f>
        <v>Marruecos</v>
      </c>
      <c r="D20" s="30" t="str">
        <f aca="false">+WORLDCUP!BD67</f>
        <v>Austria</v>
      </c>
      <c r="E20" s="30" t="str">
        <f aca="false">+WORLDCUP!BD66</f>
        <v>Irak</v>
      </c>
      <c r="F20" s="30" t="str">
        <f aca="false">+WORLDCUP!BD61</f>
        <v>Turquía</v>
      </c>
      <c r="G20" s="30" t="str">
        <f aca="false">+WORLDCUP!BD65</f>
        <v>Arabia Saudita</v>
      </c>
      <c r="H20" s="30" t="str">
        <f aca="false">+WORLDCUP!BD63</f>
        <v>Japón</v>
      </c>
      <c r="I20" s="30" t="str">
        <f aca="false">+WORLDCUP!BD69</f>
        <v>Ghana</v>
      </c>
      <c r="J20" s="30" t="str">
        <f aca="false">+WORLDCUP!BD68</f>
        <v>Uzbekistán</v>
      </c>
      <c r="N20" s="30" t="s">
        <v>1538</v>
      </c>
      <c r="O20" s="30" t="n">
        <v>19</v>
      </c>
      <c r="P20" s="30" t="s">
        <v>89</v>
      </c>
      <c r="Q20" s="30" t="s">
        <v>121</v>
      </c>
      <c r="R20" s="30" t="s">
        <v>116</v>
      </c>
      <c r="S20" s="30" t="s">
        <v>94</v>
      </c>
      <c r="T20" s="30" t="s">
        <v>112</v>
      </c>
      <c r="U20" s="30" t="s">
        <v>103</v>
      </c>
      <c r="V20" s="30" t="s">
        <v>130</v>
      </c>
      <c r="W20" s="30" t="s">
        <v>125</v>
      </c>
    </row>
    <row r="21" customFormat="false" ht="15" hidden="false" customHeight="false" outlineLevel="0" collapsed="false">
      <c r="A21" s="30" t="s">
        <v>1539</v>
      </c>
      <c r="B21" s="30" t="n">
        <f aca="false">+IF(A21=WORLDCUP!$BI$112,1,0)</f>
        <v>0</v>
      </c>
      <c r="C21" s="30" t="str">
        <f aca="false">+WORLDCUP!BD60</f>
        <v>Marruecos</v>
      </c>
      <c r="D21" s="30" t="str">
        <f aca="false">+WORLDCUP!BD64</f>
        <v>Irán</v>
      </c>
      <c r="E21" s="30" t="str">
        <f aca="false">+WORLDCUP!BD66</f>
        <v>Irak</v>
      </c>
      <c r="F21" s="30" t="str">
        <f aca="false">+WORLDCUP!BD61</f>
        <v>Turquía</v>
      </c>
      <c r="G21" s="30" t="str">
        <f aca="false">+WORLDCUP!BD67</f>
        <v>Austria</v>
      </c>
      <c r="H21" s="30" t="str">
        <f aca="false">+WORLDCUP!BD63</f>
        <v>Japón</v>
      </c>
      <c r="I21" s="30" t="str">
        <f aca="false">+WORLDCUP!BD69</f>
        <v>Ghana</v>
      </c>
      <c r="J21" s="30" t="str">
        <f aca="false">+WORLDCUP!BD68</f>
        <v>Uzbekistán</v>
      </c>
      <c r="N21" s="30" t="s">
        <v>1539</v>
      </c>
      <c r="O21" s="30" t="n">
        <v>20</v>
      </c>
      <c r="P21" s="30" t="s">
        <v>89</v>
      </c>
      <c r="Q21" s="30" t="s">
        <v>107</v>
      </c>
      <c r="R21" s="30" t="s">
        <v>116</v>
      </c>
      <c r="S21" s="30" t="s">
        <v>94</v>
      </c>
      <c r="T21" s="30" t="s">
        <v>121</v>
      </c>
      <c r="U21" s="30" t="s">
        <v>103</v>
      </c>
      <c r="V21" s="30" t="s">
        <v>130</v>
      </c>
      <c r="W21" s="30" t="s">
        <v>125</v>
      </c>
    </row>
    <row r="22" customFormat="false" ht="15" hidden="false" customHeight="false" outlineLevel="0" collapsed="false">
      <c r="A22" s="30" t="s">
        <v>1540</v>
      </c>
      <c r="B22" s="30" t="n">
        <f aca="false">+IF(A22=WORLDCUP!$BI$112,1,0)</f>
        <v>0</v>
      </c>
      <c r="C22" s="30" t="str">
        <f aca="false">+WORLDCUP!BD60</f>
        <v>Marruecos</v>
      </c>
      <c r="D22" s="30" t="str">
        <f aca="false">+WORLDCUP!BD64</f>
        <v>Irán</v>
      </c>
      <c r="E22" s="30" t="str">
        <f aca="false">+WORLDCUP!BD67</f>
        <v>Austria</v>
      </c>
      <c r="F22" s="30" t="str">
        <f aca="false">+WORLDCUP!BD61</f>
        <v>Turquía</v>
      </c>
      <c r="G22" s="30" t="str">
        <f aca="false">+WORLDCUP!BD65</f>
        <v>Arabia Saudita</v>
      </c>
      <c r="H22" s="30" t="str">
        <f aca="false">+WORLDCUP!BD63</f>
        <v>Japón</v>
      </c>
      <c r="I22" s="30" t="str">
        <f aca="false">+WORLDCUP!BD69</f>
        <v>Ghana</v>
      </c>
      <c r="J22" s="30" t="str">
        <f aca="false">+WORLDCUP!BD68</f>
        <v>Uzbekistán</v>
      </c>
      <c r="N22" s="30" t="s">
        <v>1540</v>
      </c>
      <c r="O22" s="30" t="n">
        <v>21</v>
      </c>
      <c r="P22" s="30" t="s">
        <v>89</v>
      </c>
      <c r="Q22" s="30" t="s">
        <v>107</v>
      </c>
      <c r="R22" s="30" t="s">
        <v>121</v>
      </c>
      <c r="S22" s="30" t="s">
        <v>94</v>
      </c>
      <c r="T22" s="30" t="s">
        <v>112</v>
      </c>
      <c r="U22" s="30" t="s">
        <v>103</v>
      </c>
      <c r="V22" s="30" t="s">
        <v>130</v>
      </c>
      <c r="W22" s="30" t="s">
        <v>125</v>
      </c>
    </row>
    <row r="23" customFormat="false" ht="15" hidden="false" customHeight="false" outlineLevel="0" collapsed="false">
      <c r="A23" s="30" t="s">
        <v>1541</v>
      </c>
      <c r="B23" s="30" t="n">
        <f aca="false">+IF(A23=WORLDCUP!$BI$112,1,0)</f>
        <v>0</v>
      </c>
      <c r="C23" s="30" t="str">
        <f aca="false">+WORLDCUP!BD60</f>
        <v>Marruecos</v>
      </c>
      <c r="D23" s="30" t="str">
        <f aca="false">+WORLDCUP!BD64</f>
        <v>Irán</v>
      </c>
      <c r="E23" s="30" t="str">
        <f aca="false">+WORLDCUP!BD66</f>
        <v>Irak</v>
      </c>
      <c r="F23" s="30" t="str">
        <f aca="false">+WORLDCUP!BD61</f>
        <v>Turquía</v>
      </c>
      <c r="G23" s="30" t="str">
        <f aca="false">+WORLDCUP!BD65</f>
        <v>Arabia Saudita</v>
      </c>
      <c r="H23" s="30" t="str">
        <f aca="false">+WORLDCUP!BD63</f>
        <v>Japón</v>
      </c>
      <c r="I23" s="30" t="str">
        <f aca="false">+WORLDCUP!BD69</f>
        <v>Ghana</v>
      </c>
      <c r="J23" s="30" t="str">
        <f aca="false">+WORLDCUP!BD68</f>
        <v>Uzbekistán</v>
      </c>
      <c r="N23" s="30" t="s">
        <v>1541</v>
      </c>
      <c r="O23" s="30" t="n">
        <v>22</v>
      </c>
      <c r="P23" s="30" t="s">
        <v>89</v>
      </c>
      <c r="Q23" s="30" t="s">
        <v>107</v>
      </c>
      <c r="R23" s="30" t="s">
        <v>116</v>
      </c>
      <c r="S23" s="30" t="s">
        <v>94</v>
      </c>
      <c r="T23" s="30" t="s">
        <v>112</v>
      </c>
      <c r="U23" s="30" t="s">
        <v>103</v>
      </c>
      <c r="V23" s="30" t="s">
        <v>130</v>
      </c>
      <c r="W23" s="30" t="s">
        <v>125</v>
      </c>
    </row>
    <row r="24" customFormat="false" ht="15" hidden="false" customHeight="false" outlineLevel="0" collapsed="false">
      <c r="A24" s="30" t="s">
        <v>1542</v>
      </c>
      <c r="B24" s="30" t="n">
        <f aca="false">+IF(A24=WORLDCUP!$BI$112,1,0)</f>
        <v>0</v>
      </c>
      <c r="C24" s="30" t="str">
        <f aca="false">+WORLDCUP!BD60</f>
        <v>Marruecos</v>
      </c>
      <c r="D24" s="30" t="str">
        <f aca="false">+WORLDCUP!BD64</f>
        <v>Irán</v>
      </c>
      <c r="E24" s="30" t="str">
        <f aca="false">+WORLDCUP!BD67</f>
        <v>Austria</v>
      </c>
      <c r="F24" s="30" t="str">
        <f aca="false">+WORLDCUP!BD61</f>
        <v>Turquía</v>
      </c>
      <c r="G24" s="30" t="str">
        <f aca="false">+WORLDCUP!BD65</f>
        <v>Arabia Saudita</v>
      </c>
      <c r="H24" s="30" t="str">
        <f aca="false">+WORLDCUP!BD63</f>
        <v>Japón</v>
      </c>
      <c r="I24" s="30" t="str">
        <f aca="false">+WORLDCUP!BD69</f>
        <v>Ghana</v>
      </c>
      <c r="J24" s="30" t="str">
        <f aca="false">+WORLDCUP!BD66</f>
        <v>Irak</v>
      </c>
      <c r="N24" s="30" t="s">
        <v>1542</v>
      </c>
      <c r="O24" s="30" t="n">
        <v>23</v>
      </c>
      <c r="P24" s="30" t="s">
        <v>89</v>
      </c>
      <c r="Q24" s="30" t="s">
        <v>107</v>
      </c>
      <c r="R24" s="30" t="s">
        <v>121</v>
      </c>
      <c r="S24" s="30" t="s">
        <v>94</v>
      </c>
      <c r="T24" s="30" t="s">
        <v>112</v>
      </c>
      <c r="U24" s="30" t="s">
        <v>103</v>
      </c>
      <c r="V24" s="30" t="s">
        <v>130</v>
      </c>
      <c r="W24" s="30" t="s">
        <v>116</v>
      </c>
    </row>
    <row r="25" customFormat="false" ht="15" hidden="false" customHeight="false" outlineLevel="0" collapsed="false">
      <c r="A25" s="30" t="s">
        <v>1543</v>
      </c>
      <c r="B25" s="30" t="n">
        <f aca="false">+IF(A25=WORLDCUP!$BI$112,1,0)</f>
        <v>0</v>
      </c>
      <c r="C25" s="30" t="str">
        <f aca="false">+WORLDCUP!BD60</f>
        <v>Marruecos</v>
      </c>
      <c r="D25" s="30" t="str">
        <f aca="false">+WORLDCUP!BD64</f>
        <v>Irán</v>
      </c>
      <c r="E25" s="30" t="str">
        <f aca="false">+WORLDCUP!BD67</f>
        <v>Austria</v>
      </c>
      <c r="F25" s="30" t="str">
        <f aca="false">+WORLDCUP!BD61</f>
        <v>Turquía</v>
      </c>
      <c r="G25" s="30" t="str">
        <f aca="false">+WORLDCUP!BD65</f>
        <v>Arabia Saudita</v>
      </c>
      <c r="H25" s="30" t="str">
        <f aca="false">+WORLDCUP!BD63</f>
        <v>Japón</v>
      </c>
      <c r="I25" s="30" t="str">
        <f aca="false">+WORLDCUP!BD66</f>
        <v>Irak</v>
      </c>
      <c r="J25" s="30" t="str">
        <f aca="false">+WORLDCUP!BD68</f>
        <v>Uzbekistán</v>
      </c>
      <c r="N25" s="30" t="s">
        <v>1543</v>
      </c>
      <c r="O25" s="30" t="n">
        <v>24</v>
      </c>
      <c r="P25" s="30" t="s">
        <v>89</v>
      </c>
      <c r="Q25" s="30" t="s">
        <v>107</v>
      </c>
      <c r="R25" s="30" t="s">
        <v>121</v>
      </c>
      <c r="S25" s="30" t="s">
        <v>94</v>
      </c>
      <c r="T25" s="30" t="s">
        <v>112</v>
      </c>
      <c r="U25" s="30" t="s">
        <v>103</v>
      </c>
      <c r="V25" s="30" t="s">
        <v>116</v>
      </c>
      <c r="W25" s="30" t="s">
        <v>125</v>
      </c>
    </row>
    <row r="26" customFormat="false" ht="15" hidden="false" customHeight="false" outlineLevel="0" collapsed="false">
      <c r="A26" s="30" t="s">
        <v>1544</v>
      </c>
      <c r="B26" s="30" t="n">
        <f aca="false">+IF(A26=WORLDCUP!$BI$112,1,0)</f>
        <v>0</v>
      </c>
      <c r="C26" s="30" t="str">
        <f aca="false">+WORLDCUP!BD62</f>
        <v>Ecuador</v>
      </c>
      <c r="D26" s="30" t="str">
        <f aca="false">+WORLDCUP!BD67</f>
        <v>Austria</v>
      </c>
      <c r="E26" s="30" t="str">
        <f aca="false">+WORLDCUP!BD66</f>
        <v>Irak</v>
      </c>
      <c r="F26" s="30" t="str">
        <f aca="false">+WORLDCUP!BD60</f>
        <v>Marruecos</v>
      </c>
      <c r="G26" s="30" t="str">
        <f aca="false">+WORLDCUP!BD65</f>
        <v>Arabia Saudita</v>
      </c>
      <c r="H26" s="30" t="str">
        <f aca="false">+WORLDCUP!BD61</f>
        <v>Turquía</v>
      </c>
      <c r="I26" s="30" t="str">
        <f aca="false">+WORLDCUP!BD69</f>
        <v>Ghana</v>
      </c>
      <c r="J26" s="30" t="str">
        <f aca="false">+WORLDCUP!BD68</f>
        <v>Uzbekistán</v>
      </c>
      <c r="N26" s="30" t="s">
        <v>1544</v>
      </c>
      <c r="O26" s="30" t="n">
        <v>25</v>
      </c>
      <c r="P26" s="30" t="s">
        <v>98</v>
      </c>
      <c r="Q26" s="30" t="s">
        <v>121</v>
      </c>
      <c r="R26" s="30" t="s">
        <v>116</v>
      </c>
      <c r="S26" s="30" t="s">
        <v>89</v>
      </c>
      <c r="T26" s="30" t="s">
        <v>112</v>
      </c>
      <c r="U26" s="30" t="s">
        <v>94</v>
      </c>
      <c r="V26" s="30" t="s">
        <v>130</v>
      </c>
      <c r="W26" s="30" t="s">
        <v>125</v>
      </c>
    </row>
    <row r="27" customFormat="false" ht="15" hidden="false" customHeight="false" outlineLevel="0" collapsed="false">
      <c r="A27" s="30" t="s">
        <v>1545</v>
      </c>
      <c r="B27" s="30" t="n">
        <f aca="false">+IF(A27=WORLDCUP!$BI$112,1,0)</f>
        <v>0</v>
      </c>
      <c r="C27" s="30" t="str">
        <f aca="false">+WORLDCUP!BD62</f>
        <v>Ecuador</v>
      </c>
      <c r="D27" s="30" t="str">
        <f aca="false">+WORLDCUP!BD64</f>
        <v>Irán</v>
      </c>
      <c r="E27" s="30" t="str">
        <f aca="false">+WORLDCUP!BD66</f>
        <v>Irak</v>
      </c>
      <c r="F27" s="30" t="str">
        <f aca="false">+WORLDCUP!BD60</f>
        <v>Marruecos</v>
      </c>
      <c r="G27" s="30" t="str">
        <f aca="false">+WORLDCUP!BD67</f>
        <v>Austria</v>
      </c>
      <c r="H27" s="30" t="str">
        <f aca="false">+WORLDCUP!BD61</f>
        <v>Turquía</v>
      </c>
      <c r="I27" s="30" t="str">
        <f aca="false">+WORLDCUP!BD69</f>
        <v>Ghana</v>
      </c>
      <c r="J27" s="30" t="str">
        <f aca="false">+WORLDCUP!BD68</f>
        <v>Uzbekistán</v>
      </c>
      <c r="N27" s="30" t="s">
        <v>1545</v>
      </c>
      <c r="O27" s="30" t="n">
        <v>26</v>
      </c>
      <c r="P27" s="30" t="s">
        <v>98</v>
      </c>
      <c r="Q27" s="30" t="s">
        <v>107</v>
      </c>
      <c r="R27" s="30" t="s">
        <v>116</v>
      </c>
      <c r="S27" s="30" t="s">
        <v>89</v>
      </c>
      <c r="T27" s="30" t="s">
        <v>121</v>
      </c>
      <c r="U27" s="30" t="s">
        <v>94</v>
      </c>
      <c r="V27" s="30" t="s">
        <v>130</v>
      </c>
      <c r="W27" s="30" t="s">
        <v>125</v>
      </c>
    </row>
    <row r="28" customFormat="false" ht="15" hidden="false" customHeight="false" outlineLevel="0" collapsed="false">
      <c r="A28" s="30" t="s">
        <v>1546</v>
      </c>
      <c r="B28" s="30" t="n">
        <f aca="false">+IF(A28=WORLDCUP!$BI$112,1,0)</f>
        <v>0</v>
      </c>
      <c r="C28" s="30" t="str">
        <f aca="false">+WORLDCUP!BD62</f>
        <v>Ecuador</v>
      </c>
      <c r="D28" s="30" t="str">
        <f aca="false">+WORLDCUP!BD64</f>
        <v>Irán</v>
      </c>
      <c r="E28" s="30" t="str">
        <f aca="false">+WORLDCUP!BD67</f>
        <v>Austria</v>
      </c>
      <c r="F28" s="30" t="str">
        <f aca="false">+WORLDCUP!BD60</f>
        <v>Marruecos</v>
      </c>
      <c r="G28" s="30" t="str">
        <f aca="false">+WORLDCUP!BD65</f>
        <v>Arabia Saudita</v>
      </c>
      <c r="H28" s="30" t="str">
        <f aca="false">+WORLDCUP!BD61</f>
        <v>Turquía</v>
      </c>
      <c r="I28" s="30" t="str">
        <f aca="false">+WORLDCUP!BD69</f>
        <v>Ghana</v>
      </c>
      <c r="J28" s="30" t="str">
        <f aca="false">+WORLDCUP!BD68</f>
        <v>Uzbekistán</v>
      </c>
      <c r="N28" s="30" t="s">
        <v>1546</v>
      </c>
      <c r="O28" s="30" t="n">
        <v>27</v>
      </c>
      <c r="P28" s="30" t="s">
        <v>98</v>
      </c>
      <c r="Q28" s="30" t="s">
        <v>107</v>
      </c>
      <c r="R28" s="30" t="s">
        <v>121</v>
      </c>
      <c r="S28" s="30" t="s">
        <v>89</v>
      </c>
      <c r="T28" s="30" t="s">
        <v>112</v>
      </c>
      <c r="U28" s="30" t="s">
        <v>94</v>
      </c>
      <c r="V28" s="30" t="s">
        <v>130</v>
      </c>
      <c r="W28" s="30" t="s">
        <v>125</v>
      </c>
    </row>
    <row r="29" customFormat="false" ht="15" hidden="false" customHeight="false" outlineLevel="0" collapsed="false">
      <c r="A29" s="30" t="s">
        <v>1547</v>
      </c>
      <c r="B29" s="30" t="n">
        <f aca="false">+IF(A29=WORLDCUP!$BI$112,1,0)</f>
        <v>0</v>
      </c>
      <c r="C29" s="30" t="str">
        <f aca="false">+WORLDCUP!BD62</f>
        <v>Ecuador</v>
      </c>
      <c r="D29" s="30" t="str">
        <f aca="false">+WORLDCUP!BD64</f>
        <v>Irán</v>
      </c>
      <c r="E29" s="30" t="str">
        <f aca="false">+WORLDCUP!BD66</f>
        <v>Irak</v>
      </c>
      <c r="F29" s="30" t="str">
        <f aca="false">+WORLDCUP!BD60</f>
        <v>Marruecos</v>
      </c>
      <c r="G29" s="30" t="str">
        <f aca="false">+WORLDCUP!BD65</f>
        <v>Arabia Saudita</v>
      </c>
      <c r="H29" s="30" t="str">
        <f aca="false">+WORLDCUP!BD61</f>
        <v>Turquía</v>
      </c>
      <c r="I29" s="30" t="str">
        <f aca="false">+WORLDCUP!BD69</f>
        <v>Ghana</v>
      </c>
      <c r="J29" s="30" t="str">
        <f aca="false">+WORLDCUP!BD68</f>
        <v>Uzbekistán</v>
      </c>
      <c r="N29" s="30" t="s">
        <v>1547</v>
      </c>
      <c r="O29" s="30" t="n">
        <v>28</v>
      </c>
      <c r="P29" s="30" t="s">
        <v>98</v>
      </c>
      <c r="Q29" s="30" t="s">
        <v>107</v>
      </c>
      <c r="R29" s="30" t="s">
        <v>116</v>
      </c>
      <c r="S29" s="30" t="s">
        <v>89</v>
      </c>
      <c r="T29" s="30" t="s">
        <v>112</v>
      </c>
      <c r="U29" s="30" t="s">
        <v>94</v>
      </c>
      <c r="V29" s="30" t="s">
        <v>130</v>
      </c>
      <c r="W29" s="30" t="s">
        <v>125</v>
      </c>
    </row>
    <row r="30" customFormat="false" ht="15" hidden="false" customHeight="false" outlineLevel="0" collapsed="false">
      <c r="A30" s="30" t="s">
        <v>1548</v>
      </c>
      <c r="B30" s="30" t="n">
        <f aca="false">+IF(A30=WORLDCUP!$BI$112,1,0)</f>
        <v>0</v>
      </c>
      <c r="C30" s="30" t="str">
        <f aca="false">+WORLDCUP!BD62</f>
        <v>Ecuador</v>
      </c>
      <c r="D30" s="30" t="str">
        <f aca="false">+WORLDCUP!BD64</f>
        <v>Irán</v>
      </c>
      <c r="E30" s="30" t="str">
        <f aca="false">+WORLDCUP!BD67</f>
        <v>Austria</v>
      </c>
      <c r="F30" s="30" t="str">
        <f aca="false">+WORLDCUP!BD60</f>
        <v>Marruecos</v>
      </c>
      <c r="G30" s="30" t="str">
        <f aca="false">+WORLDCUP!BD65</f>
        <v>Arabia Saudita</v>
      </c>
      <c r="H30" s="30" t="str">
        <f aca="false">+WORLDCUP!BD61</f>
        <v>Turquía</v>
      </c>
      <c r="I30" s="30" t="str">
        <f aca="false">+WORLDCUP!BD69</f>
        <v>Ghana</v>
      </c>
      <c r="J30" s="30" t="str">
        <f aca="false">+WORLDCUP!BD66</f>
        <v>Irak</v>
      </c>
      <c r="N30" s="30" t="s">
        <v>1548</v>
      </c>
      <c r="O30" s="30" t="n">
        <v>29</v>
      </c>
      <c r="P30" s="30" t="s">
        <v>98</v>
      </c>
      <c r="Q30" s="30" t="s">
        <v>107</v>
      </c>
      <c r="R30" s="30" t="s">
        <v>121</v>
      </c>
      <c r="S30" s="30" t="s">
        <v>89</v>
      </c>
      <c r="T30" s="30" t="s">
        <v>112</v>
      </c>
      <c r="U30" s="30" t="s">
        <v>94</v>
      </c>
      <c r="V30" s="30" t="s">
        <v>130</v>
      </c>
      <c r="W30" s="30" t="s">
        <v>116</v>
      </c>
    </row>
    <row r="31" customFormat="false" ht="15" hidden="false" customHeight="false" outlineLevel="0" collapsed="false">
      <c r="A31" s="30" t="s">
        <v>1549</v>
      </c>
      <c r="B31" s="30" t="n">
        <f aca="false">+IF(A31=WORLDCUP!$BI$112,1,0)</f>
        <v>0</v>
      </c>
      <c r="C31" s="30" t="str">
        <f aca="false">+WORLDCUP!BD62</f>
        <v>Ecuador</v>
      </c>
      <c r="D31" s="30" t="str">
        <f aca="false">+WORLDCUP!BD64</f>
        <v>Irán</v>
      </c>
      <c r="E31" s="30" t="str">
        <f aca="false">+WORLDCUP!BD67</f>
        <v>Austria</v>
      </c>
      <c r="F31" s="30" t="str">
        <f aca="false">+WORLDCUP!BD60</f>
        <v>Marruecos</v>
      </c>
      <c r="G31" s="30" t="str">
        <f aca="false">+WORLDCUP!BD65</f>
        <v>Arabia Saudita</v>
      </c>
      <c r="H31" s="30" t="str">
        <f aca="false">+WORLDCUP!BD61</f>
        <v>Turquía</v>
      </c>
      <c r="I31" s="30" t="str">
        <f aca="false">+WORLDCUP!BD66</f>
        <v>Irak</v>
      </c>
      <c r="J31" s="30" t="str">
        <f aca="false">+WORLDCUP!BD68</f>
        <v>Uzbekistán</v>
      </c>
      <c r="N31" s="30" t="s">
        <v>1549</v>
      </c>
      <c r="O31" s="30" t="n">
        <v>30</v>
      </c>
      <c r="P31" s="30" t="s">
        <v>98</v>
      </c>
      <c r="Q31" s="30" t="s">
        <v>107</v>
      </c>
      <c r="R31" s="30" t="s">
        <v>121</v>
      </c>
      <c r="S31" s="30" t="s">
        <v>89</v>
      </c>
      <c r="T31" s="30" t="s">
        <v>112</v>
      </c>
      <c r="U31" s="30" t="s">
        <v>94</v>
      </c>
      <c r="V31" s="30" t="s">
        <v>116</v>
      </c>
      <c r="W31" s="30" t="s">
        <v>125</v>
      </c>
    </row>
    <row r="32" customFormat="false" ht="15" hidden="false" customHeight="false" outlineLevel="0" collapsed="false">
      <c r="A32" s="30" t="s">
        <v>1550</v>
      </c>
      <c r="B32" s="30" t="n">
        <f aca="false">+IF(A32=WORLDCUP!$BI$112,1,0)</f>
        <v>0</v>
      </c>
      <c r="C32" s="30" t="str">
        <f aca="false">+WORLDCUP!BD60</f>
        <v>Marruecos</v>
      </c>
      <c r="D32" s="30" t="str">
        <f aca="false">+WORLDCUP!BD67</f>
        <v>Austria</v>
      </c>
      <c r="E32" s="30" t="str">
        <f aca="false">+WORLDCUP!BD62</f>
        <v>Ecuador</v>
      </c>
      <c r="F32" s="30" t="str">
        <f aca="false">+WORLDCUP!BD61</f>
        <v>Turquía</v>
      </c>
      <c r="G32" s="30" t="str">
        <f aca="false">+WORLDCUP!BD66</f>
        <v>Irak</v>
      </c>
      <c r="H32" s="30" t="str">
        <f aca="false">+WORLDCUP!BD63</f>
        <v>Japón</v>
      </c>
      <c r="I32" s="30" t="str">
        <f aca="false">+WORLDCUP!BD69</f>
        <v>Ghana</v>
      </c>
      <c r="J32" s="30" t="str">
        <f aca="false">+WORLDCUP!BD68</f>
        <v>Uzbekistán</v>
      </c>
      <c r="N32" s="30" t="s">
        <v>1550</v>
      </c>
      <c r="O32" s="30" t="n">
        <v>31</v>
      </c>
      <c r="P32" s="30" t="s">
        <v>89</v>
      </c>
      <c r="Q32" s="30" t="s">
        <v>121</v>
      </c>
      <c r="R32" s="30" t="s">
        <v>98</v>
      </c>
      <c r="S32" s="30" t="s">
        <v>94</v>
      </c>
      <c r="T32" s="30" t="s">
        <v>116</v>
      </c>
      <c r="U32" s="30" t="s">
        <v>103</v>
      </c>
      <c r="V32" s="30" t="s">
        <v>130</v>
      </c>
      <c r="W32" s="30" t="s">
        <v>125</v>
      </c>
    </row>
    <row r="33" customFormat="false" ht="15" hidden="false" customHeight="false" outlineLevel="0" collapsed="false">
      <c r="A33" s="30" t="s">
        <v>1551</v>
      </c>
      <c r="B33" s="30" t="n">
        <f aca="false">+IF(A33=WORLDCUP!$BI$112,1,0)</f>
        <v>0</v>
      </c>
      <c r="C33" s="30" t="str">
        <f aca="false">+WORLDCUP!BD60</f>
        <v>Marruecos</v>
      </c>
      <c r="D33" s="30" t="str">
        <f aca="false">+WORLDCUP!BD67</f>
        <v>Austria</v>
      </c>
      <c r="E33" s="30" t="str">
        <f aca="false">+WORLDCUP!BD62</f>
        <v>Ecuador</v>
      </c>
      <c r="F33" s="30" t="str">
        <f aca="false">+WORLDCUP!BD61</f>
        <v>Turquía</v>
      </c>
      <c r="G33" s="30" t="str">
        <f aca="false">+WORLDCUP!BD65</f>
        <v>Arabia Saudita</v>
      </c>
      <c r="H33" s="30" t="str">
        <f aca="false">+WORLDCUP!BD63</f>
        <v>Japón</v>
      </c>
      <c r="I33" s="30" t="str">
        <f aca="false">+WORLDCUP!BD69</f>
        <v>Ghana</v>
      </c>
      <c r="J33" s="30" t="str">
        <f aca="false">+WORLDCUP!BD68</f>
        <v>Uzbekistán</v>
      </c>
      <c r="N33" s="30" t="s">
        <v>1551</v>
      </c>
      <c r="O33" s="30" t="n">
        <v>32</v>
      </c>
      <c r="P33" s="30" t="s">
        <v>89</v>
      </c>
      <c r="Q33" s="30" t="s">
        <v>121</v>
      </c>
      <c r="R33" s="30" t="s">
        <v>98</v>
      </c>
      <c r="S33" s="30" t="s">
        <v>94</v>
      </c>
      <c r="T33" s="30" t="s">
        <v>112</v>
      </c>
      <c r="U33" s="30" t="s">
        <v>103</v>
      </c>
      <c r="V33" s="30" t="s">
        <v>130</v>
      </c>
      <c r="W33" s="30" t="s">
        <v>125</v>
      </c>
    </row>
    <row r="34" customFormat="false" ht="15" hidden="false" customHeight="false" outlineLevel="0" collapsed="false">
      <c r="A34" s="30" t="s">
        <v>1552</v>
      </c>
      <c r="B34" s="30" t="n">
        <f aca="false">+IF(A34=WORLDCUP!$BI$112,1,0)</f>
        <v>0</v>
      </c>
      <c r="C34" s="30" t="str">
        <f aca="false">+WORLDCUP!BD60</f>
        <v>Marruecos</v>
      </c>
      <c r="D34" s="30" t="str">
        <f aca="false">+WORLDCUP!BD62</f>
        <v>Ecuador</v>
      </c>
      <c r="E34" s="30" t="str">
        <f aca="false">+WORLDCUP!BD66</f>
        <v>Irak</v>
      </c>
      <c r="F34" s="30" t="str">
        <f aca="false">+WORLDCUP!BD61</f>
        <v>Turquía</v>
      </c>
      <c r="G34" s="30" t="str">
        <f aca="false">+WORLDCUP!BD65</f>
        <v>Arabia Saudita</v>
      </c>
      <c r="H34" s="30" t="str">
        <f aca="false">+WORLDCUP!BD63</f>
        <v>Japón</v>
      </c>
      <c r="I34" s="30" t="str">
        <f aca="false">+WORLDCUP!BD69</f>
        <v>Ghana</v>
      </c>
      <c r="J34" s="30" t="str">
        <f aca="false">+WORLDCUP!BD68</f>
        <v>Uzbekistán</v>
      </c>
      <c r="N34" s="30" t="s">
        <v>1552</v>
      </c>
      <c r="O34" s="30" t="n">
        <v>33</v>
      </c>
      <c r="P34" s="30" t="s">
        <v>89</v>
      </c>
      <c r="Q34" s="30" t="s">
        <v>98</v>
      </c>
      <c r="R34" s="30" t="s">
        <v>116</v>
      </c>
      <c r="S34" s="30" t="s">
        <v>94</v>
      </c>
      <c r="T34" s="30" t="s">
        <v>112</v>
      </c>
      <c r="U34" s="30" t="s">
        <v>103</v>
      </c>
      <c r="V34" s="30" t="s">
        <v>130</v>
      </c>
      <c r="W34" s="30" t="s">
        <v>125</v>
      </c>
    </row>
    <row r="35" customFormat="false" ht="15" hidden="false" customHeight="false" outlineLevel="0" collapsed="false">
      <c r="A35" s="30" t="s">
        <v>1553</v>
      </c>
      <c r="B35" s="30" t="n">
        <f aca="false">+IF(A35=WORLDCUP!$BI$112,1,0)</f>
        <v>0</v>
      </c>
      <c r="C35" s="30" t="str">
        <f aca="false">+WORLDCUP!BD60</f>
        <v>Marruecos</v>
      </c>
      <c r="D35" s="30" t="str">
        <f aca="false">+WORLDCUP!BD67</f>
        <v>Austria</v>
      </c>
      <c r="E35" s="30" t="str">
        <f aca="false">+WORLDCUP!BD62</f>
        <v>Ecuador</v>
      </c>
      <c r="F35" s="30" t="str">
        <f aca="false">+WORLDCUP!BD61</f>
        <v>Turquía</v>
      </c>
      <c r="G35" s="30" t="str">
        <f aca="false">+WORLDCUP!BD65</f>
        <v>Arabia Saudita</v>
      </c>
      <c r="H35" s="30" t="str">
        <f aca="false">+WORLDCUP!BD63</f>
        <v>Japón</v>
      </c>
      <c r="I35" s="30" t="str">
        <f aca="false">+WORLDCUP!BD69</f>
        <v>Ghana</v>
      </c>
      <c r="J35" s="30" t="str">
        <f aca="false">+WORLDCUP!BD66</f>
        <v>Irak</v>
      </c>
      <c r="N35" s="30" t="s">
        <v>1553</v>
      </c>
      <c r="O35" s="30" t="n">
        <v>34</v>
      </c>
      <c r="P35" s="30" t="s">
        <v>89</v>
      </c>
      <c r="Q35" s="30" t="s">
        <v>121</v>
      </c>
      <c r="R35" s="30" t="s">
        <v>98</v>
      </c>
      <c r="S35" s="30" t="s">
        <v>94</v>
      </c>
      <c r="T35" s="30" t="s">
        <v>112</v>
      </c>
      <c r="U35" s="30" t="s">
        <v>103</v>
      </c>
      <c r="V35" s="30" t="s">
        <v>130</v>
      </c>
      <c r="W35" s="30" t="s">
        <v>116</v>
      </c>
    </row>
    <row r="36" customFormat="false" ht="15" hidden="false" customHeight="false" outlineLevel="0" collapsed="false">
      <c r="A36" s="30" t="s">
        <v>1554</v>
      </c>
      <c r="B36" s="30" t="n">
        <f aca="false">+IF(A36=WORLDCUP!$BI$112,1,0)</f>
        <v>0</v>
      </c>
      <c r="C36" s="30" t="str">
        <f aca="false">+WORLDCUP!BD60</f>
        <v>Marruecos</v>
      </c>
      <c r="D36" s="30" t="str">
        <f aca="false">+WORLDCUP!BD67</f>
        <v>Austria</v>
      </c>
      <c r="E36" s="30" t="str">
        <f aca="false">+WORLDCUP!BD62</f>
        <v>Ecuador</v>
      </c>
      <c r="F36" s="30" t="str">
        <f aca="false">+WORLDCUP!BD61</f>
        <v>Turquía</v>
      </c>
      <c r="G36" s="30" t="str">
        <f aca="false">+WORLDCUP!BD65</f>
        <v>Arabia Saudita</v>
      </c>
      <c r="H36" s="30" t="str">
        <f aca="false">+WORLDCUP!BD63</f>
        <v>Japón</v>
      </c>
      <c r="I36" s="30" t="str">
        <f aca="false">+WORLDCUP!BD66</f>
        <v>Irak</v>
      </c>
      <c r="J36" s="30" t="str">
        <f aca="false">+WORLDCUP!BD68</f>
        <v>Uzbekistán</v>
      </c>
      <c r="N36" s="30" t="s">
        <v>1554</v>
      </c>
      <c r="O36" s="30" t="n">
        <v>35</v>
      </c>
      <c r="P36" s="30" t="s">
        <v>89</v>
      </c>
      <c r="Q36" s="30" t="s">
        <v>121</v>
      </c>
      <c r="R36" s="30" t="s">
        <v>98</v>
      </c>
      <c r="S36" s="30" t="s">
        <v>94</v>
      </c>
      <c r="T36" s="30" t="s">
        <v>112</v>
      </c>
      <c r="U36" s="30" t="s">
        <v>103</v>
      </c>
      <c r="V36" s="30" t="s">
        <v>116</v>
      </c>
      <c r="W36" s="30" t="s">
        <v>125</v>
      </c>
    </row>
    <row r="37" customFormat="false" ht="15" hidden="false" customHeight="false" outlineLevel="0" collapsed="false">
      <c r="A37" s="30" t="s">
        <v>1555</v>
      </c>
      <c r="B37" s="30" t="n">
        <f aca="false">+IF(A37=WORLDCUP!$BI$112,1,0)</f>
        <v>0</v>
      </c>
      <c r="C37" s="30" t="str">
        <f aca="false">+WORLDCUP!BD60</f>
        <v>Marruecos</v>
      </c>
      <c r="D37" s="30" t="str">
        <f aca="false">+WORLDCUP!BD64</f>
        <v>Irán</v>
      </c>
      <c r="E37" s="30" t="str">
        <f aca="false">+WORLDCUP!BD62</f>
        <v>Ecuador</v>
      </c>
      <c r="F37" s="30" t="str">
        <f aca="false">+WORLDCUP!BD61</f>
        <v>Turquía</v>
      </c>
      <c r="G37" s="30" t="str">
        <f aca="false">+WORLDCUP!BD67</f>
        <v>Austria</v>
      </c>
      <c r="H37" s="30" t="str">
        <f aca="false">+WORLDCUP!BD63</f>
        <v>Japón</v>
      </c>
      <c r="I37" s="30" t="str">
        <f aca="false">+WORLDCUP!BD69</f>
        <v>Ghana</v>
      </c>
      <c r="J37" s="30" t="str">
        <f aca="false">+WORLDCUP!BD68</f>
        <v>Uzbekistán</v>
      </c>
      <c r="N37" s="30" t="s">
        <v>1555</v>
      </c>
      <c r="O37" s="30" t="n">
        <v>36</v>
      </c>
      <c r="P37" s="30" t="s">
        <v>89</v>
      </c>
      <c r="Q37" s="30" t="s">
        <v>107</v>
      </c>
      <c r="R37" s="30" t="s">
        <v>98</v>
      </c>
      <c r="S37" s="30" t="s">
        <v>94</v>
      </c>
      <c r="T37" s="30" t="s">
        <v>121</v>
      </c>
      <c r="U37" s="30" t="s">
        <v>103</v>
      </c>
      <c r="V37" s="30" t="s">
        <v>130</v>
      </c>
      <c r="W37" s="30" t="s">
        <v>125</v>
      </c>
    </row>
    <row r="38" customFormat="false" ht="15" hidden="false" customHeight="false" outlineLevel="0" collapsed="false">
      <c r="A38" s="30" t="s">
        <v>1556</v>
      </c>
      <c r="B38" s="30" t="n">
        <f aca="false">+IF(A38=WORLDCUP!$BI$112,1,0)</f>
        <v>0</v>
      </c>
      <c r="C38" s="30" t="str">
        <f aca="false">+WORLDCUP!BD60</f>
        <v>Marruecos</v>
      </c>
      <c r="D38" s="30" t="str">
        <f aca="false">+WORLDCUP!BD64</f>
        <v>Irán</v>
      </c>
      <c r="E38" s="30" t="str">
        <f aca="false">+WORLDCUP!BD62</f>
        <v>Ecuador</v>
      </c>
      <c r="F38" s="30" t="str">
        <f aca="false">+WORLDCUP!BD61</f>
        <v>Turquía</v>
      </c>
      <c r="G38" s="30" t="str">
        <f aca="false">+WORLDCUP!BD66</f>
        <v>Irak</v>
      </c>
      <c r="H38" s="30" t="str">
        <f aca="false">+WORLDCUP!BD63</f>
        <v>Japón</v>
      </c>
      <c r="I38" s="30" t="str">
        <f aca="false">+WORLDCUP!BD69</f>
        <v>Ghana</v>
      </c>
      <c r="J38" s="30" t="str">
        <f aca="false">+WORLDCUP!BD68</f>
        <v>Uzbekistán</v>
      </c>
      <c r="N38" s="30" t="s">
        <v>1556</v>
      </c>
      <c r="O38" s="30" t="n">
        <v>37</v>
      </c>
      <c r="P38" s="30" t="s">
        <v>89</v>
      </c>
      <c r="Q38" s="30" t="s">
        <v>107</v>
      </c>
      <c r="R38" s="30" t="s">
        <v>98</v>
      </c>
      <c r="S38" s="30" t="s">
        <v>94</v>
      </c>
      <c r="T38" s="30" t="s">
        <v>116</v>
      </c>
      <c r="U38" s="30" t="s">
        <v>103</v>
      </c>
      <c r="V38" s="30" t="s">
        <v>130</v>
      </c>
      <c r="W38" s="30" t="s">
        <v>125</v>
      </c>
    </row>
    <row r="39" customFormat="false" ht="15" hidden="false" customHeight="false" outlineLevel="0" collapsed="false">
      <c r="A39" s="30" t="s">
        <v>1557</v>
      </c>
      <c r="B39" s="30" t="n">
        <f aca="false">+IF(A39=WORLDCUP!$BI$112,1,0)</f>
        <v>0</v>
      </c>
      <c r="C39" s="30" t="str">
        <f aca="false">+WORLDCUP!BD60</f>
        <v>Marruecos</v>
      </c>
      <c r="D39" s="30" t="str">
        <f aca="false">+WORLDCUP!BD64</f>
        <v>Irán</v>
      </c>
      <c r="E39" s="30" t="str">
        <f aca="false">+WORLDCUP!BD62</f>
        <v>Ecuador</v>
      </c>
      <c r="F39" s="30" t="str">
        <f aca="false">+WORLDCUP!BD61</f>
        <v>Turquía</v>
      </c>
      <c r="G39" s="30" t="str">
        <f aca="false">+WORLDCUP!BD67</f>
        <v>Austria</v>
      </c>
      <c r="H39" s="30" t="str">
        <f aca="false">+WORLDCUP!BD63</f>
        <v>Japón</v>
      </c>
      <c r="I39" s="30" t="str">
        <f aca="false">+WORLDCUP!BD69</f>
        <v>Ghana</v>
      </c>
      <c r="J39" s="30" t="str">
        <f aca="false">+WORLDCUP!BD66</f>
        <v>Irak</v>
      </c>
      <c r="N39" s="30" t="s">
        <v>1557</v>
      </c>
      <c r="O39" s="30" t="n">
        <v>38</v>
      </c>
      <c r="P39" s="30" t="s">
        <v>89</v>
      </c>
      <c r="Q39" s="30" t="s">
        <v>107</v>
      </c>
      <c r="R39" s="30" t="s">
        <v>98</v>
      </c>
      <c r="S39" s="30" t="s">
        <v>94</v>
      </c>
      <c r="T39" s="30" t="s">
        <v>121</v>
      </c>
      <c r="U39" s="30" t="s">
        <v>103</v>
      </c>
      <c r="V39" s="30" t="s">
        <v>130</v>
      </c>
      <c r="W39" s="30" t="s">
        <v>116</v>
      </c>
    </row>
    <row r="40" customFormat="false" ht="15" hidden="false" customHeight="false" outlineLevel="0" collapsed="false">
      <c r="A40" s="30" t="s">
        <v>1558</v>
      </c>
      <c r="B40" s="30" t="n">
        <f aca="false">+IF(A40=WORLDCUP!$BI$112,1,0)</f>
        <v>0</v>
      </c>
      <c r="C40" s="30" t="str">
        <f aca="false">+WORLDCUP!BD60</f>
        <v>Marruecos</v>
      </c>
      <c r="D40" s="30" t="str">
        <f aca="false">+WORLDCUP!BD64</f>
        <v>Irán</v>
      </c>
      <c r="E40" s="30" t="str">
        <f aca="false">+WORLDCUP!BD62</f>
        <v>Ecuador</v>
      </c>
      <c r="F40" s="30" t="str">
        <f aca="false">+WORLDCUP!BD61</f>
        <v>Turquía</v>
      </c>
      <c r="G40" s="30" t="str">
        <f aca="false">+WORLDCUP!BD67</f>
        <v>Austria</v>
      </c>
      <c r="H40" s="30" t="str">
        <f aca="false">+WORLDCUP!BD63</f>
        <v>Japón</v>
      </c>
      <c r="I40" s="30" t="str">
        <f aca="false">+WORLDCUP!BD66</f>
        <v>Irak</v>
      </c>
      <c r="J40" s="30" t="str">
        <f aca="false">+WORLDCUP!BD68</f>
        <v>Uzbekistán</v>
      </c>
      <c r="N40" s="30" t="s">
        <v>1558</v>
      </c>
      <c r="O40" s="30" t="n">
        <v>39</v>
      </c>
      <c r="P40" s="30" t="s">
        <v>89</v>
      </c>
      <c r="Q40" s="30" t="s">
        <v>107</v>
      </c>
      <c r="R40" s="30" t="s">
        <v>98</v>
      </c>
      <c r="S40" s="30" t="s">
        <v>94</v>
      </c>
      <c r="T40" s="30" t="s">
        <v>121</v>
      </c>
      <c r="U40" s="30" t="s">
        <v>103</v>
      </c>
      <c r="V40" s="30" t="s">
        <v>116</v>
      </c>
      <c r="W40" s="30" t="s">
        <v>125</v>
      </c>
    </row>
    <row r="41" customFormat="false" ht="15" hidden="false" customHeight="false" outlineLevel="0" collapsed="false">
      <c r="A41" s="30" t="s">
        <v>1559</v>
      </c>
      <c r="B41" s="30" t="n">
        <f aca="false">+IF(A41=WORLDCUP!$BI$112,1,0)</f>
        <v>0</v>
      </c>
      <c r="C41" s="30" t="str">
        <f aca="false">+WORLDCUP!BD60</f>
        <v>Marruecos</v>
      </c>
      <c r="D41" s="30" t="str">
        <f aca="false">+WORLDCUP!BD64</f>
        <v>Irán</v>
      </c>
      <c r="E41" s="30" t="str">
        <f aca="false">+WORLDCUP!BD62</f>
        <v>Ecuador</v>
      </c>
      <c r="F41" s="30" t="str">
        <f aca="false">+WORLDCUP!BD61</f>
        <v>Turquía</v>
      </c>
      <c r="G41" s="30" t="str">
        <f aca="false">+WORLDCUP!BD65</f>
        <v>Arabia Saudita</v>
      </c>
      <c r="H41" s="30" t="str">
        <f aca="false">+WORLDCUP!BD63</f>
        <v>Japón</v>
      </c>
      <c r="I41" s="30" t="str">
        <f aca="false">+WORLDCUP!BD69</f>
        <v>Ghana</v>
      </c>
      <c r="J41" s="30" t="str">
        <f aca="false">+WORLDCUP!BD68</f>
        <v>Uzbekistán</v>
      </c>
      <c r="N41" s="30" t="s">
        <v>1559</v>
      </c>
      <c r="O41" s="30" t="n">
        <v>40</v>
      </c>
      <c r="P41" s="30" t="s">
        <v>89</v>
      </c>
      <c r="Q41" s="30" t="s">
        <v>107</v>
      </c>
      <c r="R41" s="30" t="s">
        <v>98</v>
      </c>
      <c r="S41" s="30" t="s">
        <v>94</v>
      </c>
      <c r="T41" s="30" t="s">
        <v>112</v>
      </c>
      <c r="U41" s="30" t="s">
        <v>103</v>
      </c>
      <c r="V41" s="30" t="s">
        <v>130</v>
      </c>
      <c r="W41" s="30" t="s">
        <v>125</v>
      </c>
    </row>
    <row r="42" customFormat="false" ht="15" hidden="false" customHeight="false" outlineLevel="0" collapsed="false">
      <c r="A42" s="30" t="s">
        <v>1560</v>
      </c>
      <c r="B42" s="30" t="n">
        <f aca="false">+IF(A42=WORLDCUP!$BI$112,1,0)</f>
        <v>0</v>
      </c>
      <c r="C42" s="30" t="str">
        <f aca="false">+WORLDCUP!BD60</f>
        <v>Marruecos</v>
      </c>
      <c r="D42" s="30" t="str">
        <f aca="false">+WORLDCUP!BD64</f>
        <v>Irán</v>
      </c>
      <c r="E42" s="30" t="str">
        <f aca="false">+WORLDCUP!BD67</f>
        <v>Austria</v>
      </c>
      <c r="F42" s="30" t="str">
        <f aca="false">+WORLDCUP!BD61</f>
        <v>Turquía</v>
      </c>
      <c r="G42" s="30" t="str">
        <f aca="false">+WORLDCUP!BD65</f>
        <v>Arabia Saudita</v>
      </c>
      <c r="H42" s="30" t="str">
        <f aca="false">+WORLDCUP!BD63</f>
        <v>Japón</v>
      </c>
      <c r="I42" s="30" t="str">
        <f aca="false">+WORLDCUP!BD69</f>
        <v>Ghana</v>
      </c>
      <c r="J42" s="30" t="str">
        <f aca="false">+WORLDCUP!BD62</f>
        <v>Ecuador</v>
      </c>
      <c r="N42" s="30" t="s">
        <v>1560</v>
      </c>
      <c r="O42" s="30" t="n">
        <v>41</v>
      </c>
      <c r="P42" s="30" t="s">
        <v>89</v>
      </c>
      <c r="Q42" s="30" t="s">
        <v>107</v>
      </c>
      <c r="R42" s="30" t="s">
        <v>121</v>
      </c>
      <c r="S42" s="30" t="s">
        <v>94</v>
      </c>
      <c r="T42" s="30" t="s">
        <v>112</v>
      </c>
      <c r="U42" s="30" t="s">
        <v>103</v>
      </c>
      <c r="V42" s="30" t="s">
        <v>130</v>
      </c>
      <c r="W42" s="30" t="s">
        <v>98</v>
      </c>
    </row>
    <row r="43" customFormat="false" ht="15" hidden="false" customHeight="false" outlineLevel="0" collapsed="false">
      <c r="A43" s="30" t="s">
        <v>1561</v>
      </c>
      <c r="B43" s="30" t="n">
        <f aca="false">+IF(A43=WORLDCUP!$BI$112,1,0)</f>
        <v>0</v>
      </c>
      <c r="C43" s="30" t="str">
        <f aca="false">+WORLDCUP!BD60</f>
        <v>Marruecos</v>
      </c>
      <c r="D43" s="30" t="str">
        <f aca="false">+WORLDCUP!BD64</f>
        <v>Irán</v>
      </c>
      <c r="E43" s="30" t="str">
        <f aca="false">+WORLDCUP!BD67</f>
        <v>Austria</v>
      </c>
      <c r="F43" s="30" t="str">
        <f aca="false">+WORLDCUP!BD61</f>
        <v>Turquía</v>
      </c>
      <c r="G43" s="30" t="str">
        <f aca="false">+WORLDCUP!BD65</f>
        <v>Arabia Saudita</v>
      </c>
      <c r="H43" s="30" t="str">
        <f aca="false">+WORLDCUP!BD63</f>
        <v>Japón</v>
      </c>
      <c r="I43" s="30" t="str">
        <f aca="false">+WORLDCUP!BD62</f>
        <v>Ecuador</v>
      </c>
      <c r="J43" s="30" t="str">
        <f aca="false">+WORLDCUP!BD68</f>
        <v>Uzbekistán</v>
      </c>
      <c r="N43" s="30" t="s">
        <v>1561</v>
      </c>
      <c r="O43" s="30" t="n">
        <v>42</v>
      </c>
      <c r="P43" s="30" t="s">
        <v>89</v>
      </c>
      <c r="Q43" s="30" t="s">
        <v>107</v>
      </c>
      <c r="R43" s="30" t="s">
        <v>121</v>
      </c>
      <c r="S43" s="30" t="s">
        <v>94</v>
      </c>
      <c r="T43" s="30" t="s">
        <v>112</v>
      </c>
      <c r="U43" s="30" t="s">
        <v>103</v>
      </c>
      <c r="V43" s="30" t="s">
        <v>98</v>
      </c>
      <c r="W43" s="30" t="s">
        <v>125</v>
      </c>
    </row>
    <row r="44" customFormat="false" ht="15" hidden="false" customHeight="false" outlineLevel="0" collapsed="false">
      <c r="A44" s="30" t="s">
        <v>1562</v>
      </c>
      <c r="B44" s="30" t="n">
        <f aca="false">+IF(A44=WORLDCUP!$BI$112,1,0)</f>
        <v>0</v>
      </c>
      <c r="C44" s="30" t="str">
        <f aca="false">+WORLDCUP!BD60</f>
        <v>Marruecos</v>
      </c>
      <c r="D44" s="30" t="str">
        <f aca="false">+WORLDCUP!BD64</f>
        <v>Irán</v>
      </c>
      <c r="E44" s="30" t="str">
        <f aca="false">+WORLDCUP!BD62</f>
        <v>Ecuador</v>
      </c>
      <c r="F44" s="30" t="str">
        <f aca="false">+WORLDCUP!BD61</f>
        <v>Turquía</v>
      </c>
      <c r="G44" s="30" t="str">
        <f aca="false">+WORLDCUP!BD65</f>
        <v>Arabia Saudita</v>
      </c>
      <c r="H44" s="30" t="str">
        <f aca="false">+WORLDCUP!BD63</f>
        <v>Japón</v>
      </c>
      <c r="I44" s="30" t="str">
        <f aca="false">+WORLDCUP!BD69</f>
        <v>Ghana</v>
      </c>
      <c r="J44" s="30" t="str">
        <f aca="false">+WORLDCUP!BD66</f>
        <v>Irak</v>
      </c>
      <c r="N44" s="30" t="s">
        <v>1562</v>
      </c>
      <c r="O44" s="30" t="n">
        <v>43</v>
      </c>
      <c r="P44" s="30" t="s">
        <v>89</v>
      </c>
      <c r="Q44" s="30" t="s">
        <v>107</v>
      </c>
      <c r="R44" s="30" t="s">
        <v>98</v>
      </c>
      <c r="S44" s="30" t="s">
        <v>94</v>
      </c>
      <c r="T44" s="30" t="s">
        <v>112</v>
      </c>
      <c r="U44" s="30" t="s">
        <v>103</v>
      </c>
      <c r="V44" s="30" t="s">
        <v>130</v>
      </c>
      <c r="W44" s="30" t="s">
        <v>116</v>
      </c>
    </row>
    <row r="45" customFormat="false" ht="15" hidden="false" customHeight="false" outlineLevel="0" collapsed="false">
      <c r="A45" s="30" t="s">
        <v>1563</v>
      </c>
      <c r="B45" s="30" t="n">
        <f aca="false">+IF(A45=WORLDCUP!$BI$112,1,0)</f>
        <v>0</v>
      </c>
      <c r="C45" s="30" t="str">
        <f aca="false">+WORLDCUP!BD60</f>
        <v>Marruecos</v>
      </c>
      <c r="D45" s="30" t="str">
        <f aca="false">+WORLDCUP!BD64</f>
        <v>Irán</v>
      </c>
      <c r="E45" s="30" t="str">
        <f aca="false">+WORLDCUP!BD62</f>
        <v>Ecuador</v>
      </c>
      <c r="F45" s="30" t="str">
        <f aca="false">+WORLDCUP!BD61</f>
        <v>Turquía</v>
      </c>
      <c r="G45" s="30" t="str">
        <f aca="false">+WORLDCUP!BD65</f>
        <v>Arabia Saudita</v>
      </c>
      <c r="H45" s="30" t="str">
        <f aca="false">+WORLDCUP!BD63</f>
        <v>Japón</v>
      </c>
      <c r="I45" s="30" t="str">
        <f aca="false">+WORLDCUP!BD66</f>
        <v>Irak</v>
      </c>
      <c r="J45" s="30" t="str">
        <f aca="false">+WORLDCUP!BD68</f>
        <v>Uzbekistán</v>
      </c>
      <c r="N45" s="30" t="s">
        <v>1563</v>
      </c>
      <c r="O45" s="30" t="n">
        <v>44</v>
      </c>
      <c r="P45" s="30" t="s">
        <v>89</v>
      </c>
      <c r="Q45" s="30" t="s">
        <v>107</v>
      </c>
      <c r="R45" s="30" t="s">
        <v>98</v>
      </c>
      <c r="S45" s="30" t="s">
        <v>94</v>
      </c>
      <c r="T45" s="30" t="s">
        <v>112</v>
      </c>
      <c r="U45" s="30" t="s">
        <v>103</v>
      </c>
      <c r="V45" s="30" t="s">
        <v>116</v>
      </c>
      <c r="W45" s="30" t="s">
        <v>125</v>
      </c>
    </row>
    <row r="46" customFormat="false" ht="15" hidden="false" customHeight="false" outlineLevel="0" collapsed="false">
      <c r="A46" s="30" t="s">
        <v>1564</v>
      </c>
      <c r="B46" s="30" t="n">
        <f aca="false">+IF(A46=WORLDCUP!$BI$112,1,0)</f>
        <v>0</v>
      </c>
      <c r="C46" s="30" t="str">
        <f aca="false">+WORLDCUP!BD60</f>
        <v>Marruecos</v>
      </c>
      <c r="D46" s="30" t="str">
        <f aca="false">+WORLDCUP!BD64</f>
        <v>Irán</v>
      </c>
      <c r="E46" s="30" t="str">
        <f aca="false">+WORLDCUP!BD67</f>
        <v>Austria</v>
      </c>
      <c r="F46" s="30" t="str">
        <f aca="false">+WORLDCUP!BD61</f>
        <v>Turquía</v>
      </c>
      <c r="G46" s="30" t="str">
        <f aca="false">+WORLDCUP!BD65</f>
        <v>Arabia Saudita</v>
      </c>
      <c r="H46" s="30" t="str">
        <f aca="false">+WORLDCUP!BD63</f>
        <v>Japón</v>
      </c>
      <c r="I46" s="30" t="str">
        <f aca="false">+WORLDCUP!BD62</f>
        <v>Ecuador</v>
      </c>
      <c r="J46" s="30" t="str">
        <f aca="false">+WORLDCUP!BD66</f>
        <v>Irak</v>
      </c>
      <c r="N46" s="30" t="s">
        <v>1564</v>
      </c>
      <c r="O46" s="30" t="n">
        <v>45</v>
      </c>
      <c r="P46" s="30" t="s">
        <v>89</v>
      </c>
      <c r="Q46" s="30" t="s">
        <v>107</v>
      </c>
      <c r="R46" s="30" t="s">
        <v>121</v>
      </c>
      <c r="S46" s="30" t="s">
        <v>94</v>
      </c>
      <c r="T46" s="30" t="s">
        <v>112</v>
      </c>
      <c r="U46" s="30" t="s">
        <v>103</v>
      </c>
      <c r="V46" s="30" t="s">
        <v>98</v>
      </c>
      <c r="W46" s="30" t="s">
        <v>116</v>
      </c>
    </row>
    <row r="47" customFormat="false" ht="15" hidden="false" customHeight="false" outlineLevel="0" collapsed="false">
      <c r="A47" s="30" t="s">
        <v>1565</v>
      </c>
      <c r="B47" s="30" t="n">
        <f aca="false">+IF(A47=WORLDCUP!$BI$112,1,0)</f>
        <v>0</v>
      </c>
      <c r="C47" s="30" t="str">
        <f aca="false">+WORLDCUP!BD65</f>
        <v>Arabia Saudita</v>
      </c>
      <c r="D47" s="30" t="str">
        <f aca="false">+WORLDCUP!BD67</f>
        <v>Austria</v>
      </c>
      <c r="E47" s="30" t="str">
        <f aca="false">+WORLDCUP!BD59</f>
        <v>Catar</v>
      </c>
      <c r="F47" s="30" t="str">
        <f aca="false">+WORLDCUP!BD63</f>
        <v>Japón</v>
      </c>
      <c r="G47" s="30" t="str">
        <f aca="false">+WORLDCUP!BD66</f>
        <v>Irak</v>
      </c>
      <c r="H47" s="30" t="str">
        <f aca="false">+WORLDCUP!BD64</f>
        <v>Irán</v>
      </c>
      <c r="I47" s="30" t="str">
        <f aca="false">+WORLDCUP!BD69</f>
        <v>Ghana</v>
      </c>
      <c r="J47" s="30" t="str">
        <f aca="false">+WORLDCUP!BD68</f>
        <v>Uzbekistán</v>
      </c>
      <c r="N47" s="30" t="s">
        <v>1565</v>
      </c>
      <c r="O47" s="30" t="n">
        <v>46</v>
      </c>
      <c r="P47" s="30" t="s">
        <v>112</v>
      </c>
      <c r="Q47" s="30" t="s">
        <v>121</v>
      </c>
      <c r="R47" s="30" t="s">
        <v>85</v>
      </c>
      <c r="S47" s="30" t="s">
        <v>103</v>
      </c>
      <c r="T47" s="30" t="s">
        <v>116</v>
      </c>
      <c r="U47" s="30" t="s">
        <v>107</v>
      </c>
      <c r="V47" s="30" t="s">
        <v>130</v>
      </c>
      <c r="W47" s="30" t="s">
        <v>125</v>
      </c>
    </row>
    <row r="48" customFormat="false" ht="15" hidden="false" customHeight="false" outlineLevel="0" collapsed="false">
      <c r="A48" s="30" t="s">
        <v>1566</v>
      </c>
      <c r="B48" s="30" t="n">
        <f aca="false">+IF(A48=WORLDCUP!$BI$112,1,0)</f>
        <v>0</v>
      </c>
      <c r="C48" s="30" t="str">
        <f aca="false">+WORLDCUP!BD62</f>
        <v>Ecuador</v>
      </c>
      <c r="D48" s="30" t="str">
        <f aca="false">+WORLDCUP!BD67</f>
        <v>Austria</v>
      </c>
      <c r="E48" s="30" t="str">
        <f aca="false">+WORLDCUP!BD66</f>
        <v>Irak</v>
      </c>
      <c r="F48" s="30" t="str">
        <f aca="false">+WORLDCUP!BD59</f>
        <v>Catar</v>
      </c>
      <c r="G48" s="30" t="str">
        <f aca="false">+WORLDCUP!BD65</f>
        <v>Arabia Saudita</v>
      </c>
      <c r="H48" s="30" t="str">
        <f aca="false">+WORLDCUP!BD64</f>
        <v>Irán</v>
      </c>
      <c r="I48" s="30" t="str">
        <f aca="false">+WORLDCUP!BD69</f>
        <v>Ghana</v>
      </c>
      <c r="J48" s="30" t="str">
        <f aca="false">+WORLDCUP!BD68</f>
        <v>Uzbekistán</v>
      </c>
      <c r="N48" s="30" t="s">
        <v>1566</v>
      </c>
      <c r="O48" s="30" t="n">
        <v>47</v>
      </c>
      <c r="P48" s="30" t="s">
        <v>98</v>
      </c>
      <c r="Q48" s="30" t="s">
        <v>121</v>
      </c>
      <c r="R48" s="30" t="s">
        <v>116</v>
      </c>
      <c r="S48" s="30" t="s">
        <v>85</v>
      </c>
      <c r="T48" s="30" t="s">
        <v>112</v>
      </c>
      <c r="U48" s="30" t="s">
        <v>107</v>
      </c>
      <c r="V48" s="30" t="s">
        <v>130</v>
      </c>
      <c r="W48" s="30" t="s">
        <v>125</v>
      </c>
    </row>
    <row r="49" customFormat="false" ht="15" hidden="false" customHeight="false" outlineLevel="0" collapsed="false">
      <c r="A49" s="30" t="s">
        <v>1567</v>
      </c>
      <c r="B49" s="30" t="n">
        <f aca="false">+IF(A49=WORLDCUP!$BI$112,1,0)</f>
        <v>0</v>
      </c>
      <c r="C49" s="30" t="str">
        <f aca="false">+WORLDCUP!BD62</f>
        <v>Ecuador</v>
      </c>
      <c r="D49" s="30" t="str">
        <f aca="false">+WORLDCUP!BD67</f>
        <v>Austria</v>
      </c>
      <c r="E49" s="30" t="str">
        <f aca="false">+WORLDCUP!BD59</f>
        <v>Catar</v>
      </c>
      <c r="F49" s="30" t="str">
        <f aca="false">+WORLDCUP!BD63</f>
        <v>Japón</v>
      </c>
      <c r="G49" s="30" t="str">
        <f aca="false">+WORLDCUP!BD66</f>
        <v>Irak</v>
      </c>
      <c r="H49" s="30" t="str">
        <f aca="false">+WORLDCUP!BD65</f>
        <v>Arabia Saudita</v>
      </c>
      <c r="I49" s="30" t="str">
        <f aca="false">+WORLDCUP!BD69</f>
        <v>Ghana</v>
      </c>
      <c r="J49" s="30" t="str">
        <f aca="false">+WORLDCUP!BD68</f>
        <v>Uzbekistán</v>
      </c>
      <c r="N49" s="30" t="s">
        <v>1567</v>
      </c>
      <c r="O49" s="30" t="n">
        <v>48</v>
      </c>
      <c r="P49" s="30" t="s">
        <v>98</v>
      </c>
      <c r="Q49" s="30" t="s">
        <v>121</v>
      </c>
      <c r="R49" s="30" t="s">
        <v>85</v>
      </c>
      <c r="S49" s="30" t="s">
        <v>103</v>
      </c>
      <c r="T49" s="30" t="s">
        <v>116</v>
      </c>
      <c r="U49" s="30" t="s">
        <v>112</v>
      </c>
      <c r="V49" s="30" t="s">
        <v>130</v>
      </c>
      <c r="W49" s="30" t="s">
        <v>125</v>
      </c>
    </row>
    <row r="50" customFormat="false" ht="15" hidden="false" customHeight="false" outlineLevel="0" collapsed="false">
      <c r="A50" s="30" t="s">
        <v>1568</v>
      </c>
      <c r="B50" s="30" t="n">
        <f aca="false">+IF(A50=WORLDCUP!$BI$112,1,0)</f>
        <v>0</v>
      </c>
      <c r="C50" s="30" t="str">
        <f aca="false">+WORLDCUP!BD62</f>
        <v>Ecuador</v>
      </c>
      <c r="D50" s="30" t="str">
        <f aca="false">+WORLDCUP!BD67</f>
        <v>Austria</v>
      </c>
      <c r="E50" s="30" t="str">
        <f aca="false">+WORLDCUP!BD59</f>
        <v>Catar</v>
      </c>
      <c r="F50" s="30" t="str">
        <f aca="false">+WORLDCUP!BD63</f>
        <v>Japón</v>
      </c>
      <c r="G50" s="30" t="str">
        <f aca="false">+WORLDCUP!BD66</f>
        <v>Irak</v>
      </c>
      <c r="H50" s="30" t="str">
        <f aca="false">+WORLDCUP!BD64</f>
        <v>Irán</v>
      </c>
      <c r="I50" s="30" t="str">
        <f aca="false">+WORLDCUP!BD69</f>
        <v>Ghana</v>
      </c>
      <c r="J50" s="30" t="str">
        <f aca="false">+WORLDCUP!BD68</f>
        <v>Uzbekistán</v>
      </c>
      <c r="N50" s="30" t="s">
        <v>1568</v>
      </c>
      <c r="O50" s="30" t="n">
        <v>49</v>
      </c>
      <c r="P50" s="30" t="s">
        <v>98</v>
      </c>
      <c r="Q50" s="30" t="s">
        <v>121</v>
      </c>
      <c r="R50" s="30" t="s">
        <v>85</v>
      </c>
      <c r="S50" s="30" t="s">
        <v>103</v>
      </c>
      <c r="T50" s="30" t="s">
        <v>116</v>
      </c>
      <c r="U50" s="30" t="s">
        <v>107</v>
      </c>
      <c r="V50" s="30" t="s">
        <v>130</v>
      </c>
      <c r="W50" s="30" t="s">
        <v>125</v>
      </c>
    </row>
    <row r="51" customFormat="false" ht="15" hidden="false" customHeight="false" outlineLevel="0" collapsed="false">
      <c r="A51" s="30" t="s">
        <v>1569</v>
      </c>
      <c r="B51" s="30" t="n">
        <f aca="false">+IF(A51=WORLDCUP!$BI$112,1,0)</f>
        <v>0</v>
      </c>
      <c r="C51" s="30" t="str">
        <f aca="false">+WORLDCUP!BD62</f>
        <v>Ecuador</v>
      </c>
      <c r="D51" s="30" t="str">
        <f aca="false">+WORLDCUP!BD67</f>
        <v>Austria</v>
      </c>
      <c r="E51" s="30" t="str">
        <f aca="false">+WORLDCUP!BD59</f>
        <v>Catar</v>
      </c>
      <c r="F51" s="30" t="str">
        <f aca="false">+WORLDCUP!BD63</f>
        <v>Japón</v>
      </c>
      <c r="G51" s="30" t="str">
        <f aca="false">+WORLDCUP!BD65</f>
        <v>Arabia Saudita</v>
      </c>
      <c r="H51" s="30" t="str">
        <f aca="false">+WORLDCUP!BD64</f>
        <v>Irán</v>
      </c>
      <c r="I51" s="30" t="str">
        <f aca="false">+WORLDCUP!BD69</f>
        <v>Ghana</v>
      </c>
      <c r="J51" s="30" t="str">
        <f aca="false">+WORLDCUP!BD68</f>
        <v>Uzbekistán</v>
      </c>
      <c r="N51" s="30" t="s">
        <v>1569</v>
      </c>
      <c r="O51" s="30" t="n">
        <v>50</v>
      </c>
      <c r="P51" s="30" t="s">
        <v>98</v>
      </c>
      <c r="Q51" s="30" t="s">
        <v>121</v>
      </c>
      <c r="R51" s="30" t="s">
        <v>85</v>
      </c>
      <c r="S51" s="30" t="s">
        <v>103</v>
      </c>
      <c r="T51" s="30" t="s">
        <v>112</v>
      </c>
      <c r="U51" s="30" t="s">
        <v>107</v>
      </c>
      <c r="V51" s="30" t="s">
        <v>130</v>
      </c>
      <c r="W51" s="30" t="s">
        <v>125</v>
      </c>
    </row>
    <row r="52" customFormat="false" ht="15" hidden="false" customHeight="false" outlineLevel="0" collapsed="false">
      <c r="A52" s="30" t="s">
        <v>1570</v>
      </c>
      <c r="B52" s="30" t="n">
        <f aca="false">+IF(A52=WORLDCUP!$BI$112,1,0)</f>
        <v>0</v>
      </c>
      <c r="C52" s="30" t="str">
        <f aca="false">+WORLDCUP!BD62</f>
        <v>Ecuador</v>
      </c>
      <c r="D52" s="30" t="str">
        <f aca="false">+WORLDCUP!BD64</f>
        <v>Irán</v>
      </c>
      <c r="E52" s="30" t="str">
        <f aca="false">+WORLDCUP!BD59</f>
        <v>Catar</v>
      </c>
      <c r="F52" s="30" t="str">
        <f aca="false">+WORLDCUP!BD63</f>
        <v>Japón</v>
      </c>
      <c r="G52" s="30" t="str">
        <f aca="false">+WORLDCUP!BD66</f>
        <v>Irak</v>
      </c>
      <c r="H52" s="30" t="str">
        <f aca="false">+WORLDCUP!BD65</f>
        <v>Arabia Saudita</v>
      </c>
      <c r="I52" s="30" t="str">
        <f aca="false">+WORLDCUP!BD69</f>
        <v>Ghana</v>
      </c>
      <c r="J52" s="30" t="str">
        <f aca="false">+WORLDCUP!BD68</f>
        <v>Uzbekistán</v>
      </c>
      <c r="N52" s="30" t="s">
        <v>1570</v>
      </c>
      <c r="O52" s="30" t="n">
        <v>51</v>
      </c>
      <c r="P52" s="30" t="s">
        <v>98</v>
      </c>
      <c r="Q52" s="30" t="s">
        <v>107</v>
      </c>
      <c r="R52" s="30" t="s">
        <v>85</v>
      </c>
      <c r="S52" s="30" t="s">
        <v>103</v>
      </c>
      <c r="T52" s="30" t="s">
        <v>116</v>
      </c>
      <c r="U52" s="30" t="s">
        <v>112</v>
      </c>
      <c r="V52" s="30" t="s">
        <v>130</v>
      </c>
      <c r="W52" s="30" t="s">
        <v>125</v>
      </c>
    </row>
    <row r="53" customFormat="false" ht="15" hidden="false" customHeight="false" outlineLevel="0" collapsed="false">
      <c r="A53" s="30" t="s">
        <v>1571</v>
      </c>
      <c r="B53" s="30" t="n">
        <f aca="false">+IF(A53=WORLDCUP!$BI$112,1,0)</f>
        <v>0</v>
      </c>
      <c r="C53" s="30" t="str">
        <f aca="false">+WORLDCUP!BD62</f>
        <v>Ecuador</v>
      </c>
      <c r="D53" s="30" t="str">
        <f aca="false">+WORLDCUP!BD67</f>
        <v>Austria</v>
      </c>
      <c r="E53" s="30" t="str">
        <f aca="false">+WORLDCUP!BD59</f>
        <v>Catar</v>
      </c>
      <c r="F53" s="30" t="str">
        <f aca="false">+WORLDCUP!BD63</f>
        <v>Japón</v>
      </c>
      <c r="G53" s="30" t="str">
        <f aca="false">+WORLDCUP!BD65</f>
        <v>Arabia Saudita</v>
      </c>
      <c r="H53" s="30" t="str">
        <f aca="false">+WORLDCUP!BD64</f>
        <v>Irán</v>
      </c>
      <c r="I53" s="30" t="str">
        <f aca="false">+WORLDCUP!BD69</f>
        <v>Ghana</v>
      </c>
      <c r="J53" s="30" t="str">
        <f aca="false">+WORLDCUP!BD66</f>
        <v>Irak</v>
      </c>
      <c r="N53" s="30" t="s">
        <v>1571</v>
      </c>
      <c r="O53" s="30" t="n">
        <v>52</v>
      </c>
      <c r="P53" s="30" t="s">
        <v>98</v>
      </c>
      <c r="Q53" s="30" t="s">
        <v>121</v>
      </c>
      <c r="R53" s="30" t="s">
        <v>85</v>
      </c>
      <c r="S53" s="30" t="s">
        <v>103</v>
      </c>
      <c r="T53" s="30" t="s">
        <v>112</v>
      </c>
      <c r="U53" s="30" t="s">
        <v>107</v>
      </c>
      <c r="V53" s="30" t="s">
        <v>130</v>
      </c>
      <c r="W53" s="30" t="s">
        <v>116</v>
      </c>
    </row>
    <row r="54" customFormat="false" ht="15" hidden="false" customHeight="false" outlineLevel="0" collapsed="false">
      <c r="A54" s="30" t="s">
        <v>1572</v>
      </c>
      <c r="B54" s="30" t="n">
        <f aca="false">+IF(A54=WORLDCUP!$BI$112,1,0)</f>
        <v>0</v>
      </c>
      <c r="C54" s="30" t="str">
        <f aca="false">+WORLDCUP!BD62</f>
        <v>Ecuador</v>
      </c>
      <c r="D54" s="30" t="str">
        <f aca="false">+WORLDCUP!BD67</f>
        <v>Austria</v>
      </c>
      <c r="E54" s="30" t="str">
        <f aca="false">+WORLDCUP!BD59</f>
        <v>Catar</v>
      </c>
      <c r="F54" s="30" t="str">
        <f aca="false">+WORLDCUP!BD63</f>
        <v>Japón</v>
      </c>
      <c r="G54" s="30" t="str">
        <f aca="false">+WORLDCUP!BD65</f>
        <v>Arabia Saudita</v>
      </c>
      <c r="H54" s="30" t="str">
        <f aca="false">+WORLDCUP!BD64</f>
        <v>Irán</v>
      </c>
      <c r="I54" s="30" t="str">
        <f aca="false">+WORLDCUP!BD66</f>
        <v>Irak</v>
      </c>
      <c r="J54" s="30" t="str">
        <f aca="false">+WORLDCUP!BD68</f>
        <v>Uzbekistán</v>
      </c>
      <c r="N54" s="30" t="s">
        <v>1572</v>
      </c>
      <c r="O54" s="30" t="n">
        <v>53</v>
      </c>
      <c r="P54" s="30" t="s">
        <v>98</v>
      </c>
      <c r="Q54" s="30" t="s">
        <v>121</v>
      </c>
      <c r="R54" s="30" t="s">
        <v>85</v>
      </c>
      <c r="S54" s="30" t="s">
        <v>103</v>
      </c>
      <c r="T54" s="30" t="s">
        <v>112</v>
      </c>
      <c r="U54" s="30" t="s">
        <v>107</v>
      </c>
      <c r="V54" s="30" t="s">
        <v>116</v>
      </c>
      <c r="W54" s="30" t="s">
        <v>125</v>
      </c>
    </row>
    <row r="55" customFormat="false" ht="15" hidden="false" customHeight="false" outlineLevel="0" collapsed="false">
      <c r="A55" s="30" t="s">
        <v>1573</v>
      </c>
      <c r="B55" s="30" t="n">
        <f aca="false">+IF(A55=WORLDCUP!$BI$112,1,0)</f>
        <v>0</v>
      </c>
      <c r="C55" s="30" t="str">
        <f aca="false">+WORLDCUP!BD65</f>
        <v>Arabia Saudita</v>
      </c>
      <c r="D55" s="30" t="str">
        <f aca="false">+WORLDCUP!BD67</f>
        <v>Austria</v>
      </c>
      <c r="E55" s="30" t="str">
        <f aca="false">+WORLDCUP!BD59</f>
        <v>Catar</v>
      </c>
      <c r="F55" s="30" t="str">
        <f aca="false">+WORLDCUP!BD61</f>
        <v>Turquía</v>
      </c>
      <c r="G55" s="30" t="str">
        <f aca="false">+WORLDCUP!BD66</f>
        <v>Irak</v>
      </c>
      <c r="H55" s="30" t="str">
        <f aca="false">+WORLDCUP!BD64</f>
        <v>Irán</v>
      </c>
      <c r="I55" s="30" t="str">
        <f aca="false">+WORLDCUP!BD69</f>
        <v>Ghana</v>
      </c>
      <c r="J55" s="30" t="str">
        <f aca="false">+WORLDCUP!BD68</f>
        <v>Uzbekistán</v>
      </c>
      <c r="N55" s="30" t="s">
        <v>1573</v>
      </c>
      <c r="O55" s="30" t="n">
        <v>54</v>
      </c>
      <c r="P55" s="30" t="s">
        <v>112</v>
      </c>
      <c r="Q55" s="30" t="s">
        <v>121</v>
      </c>
      <c r="R55" s="30" t="s">
        <v>85</v>
      </c>
      <c r="S55" s="30" t="s">
        <v>94</v>
      </c>
      <c r="T55" s="30" t="s">
        <v>116</v>
      </c>
      <c r="U55" s="30" t="s">
        <v>107</v>
      </c>
      <c r="V55" s="30" t="s">
        <v>130</v>
      </c>
      <c r="W55" s="30" t="s">
        <v>125</v>
      </c>
    </row>
    <row r="56" customFormat="false" ht="15" hidden="false" customHeight="false" outlineLevel="0" collapsed="false">
      <c r="A56" s="30" t="s">
        <v>1574</v>
      </c>
      <c r="B56" s="30" t="n">
        <f aca="false">+IF(A56=WORLDCUP!$BI$112,1,0)</f>
        <v>0</v>
      </c>
      <c r="C56" s="30" t="str">
        <f aca="false">+WORLDCUP!BD65</f>
        <v>Arabia Saudita</v>
      </c>
      <c r="D56" s="30" t="str">
        <f aca="false">+WORLDCUP!BD67</f>
        <v>Austria</v>
      </c>
      <c r="E56" s="30" t="str">
        <f aca="false">+WORLDCUP!BD59</f>
        <v>Catar</v>
      </c>
      <c r="F56" s="30" t="str">
        <f aca="false">+WORLDCUP!BD61</f>
        <v>Turquía</v>
      </c>
      <c r="G56" s="30" t="str">
        <f aca="false">+WORLDCUP!BD66</f>
        <v>Irak</v>
      </c>
      <c r="H56" s="30" t="str">
        <f aca="false">+WORLDCUP!BD63</f>
        <v>Japón</v>
      </c>
      <c r="I56" s="30" t="str">
        <f aca="false">+WORLDCUP!BD69</f>
        <v>Ghana</v>
      </c>
      <c r="J56" s="30" t="str">
        <f aca="false">+WORLDCUP!BD68</f>
        <v>Uzbekistán</v>
      </c>
      <c r="N56" s="30" t="s">
        <v>1574</v>
      </c>
      <c r="O56" s="30" t="n">
        <v>55</v>
      </c>
      <c r="P56" s="30" t="s">
        <v>112</v>
      </c>
      <c r="Q56" s="30" t="s">
        <v>121</v>
      </c>
      <c r="R56" s="30" t="s">
        <v>85</v>
      </c>
      <c r="S56" s="30" t="s">
        <v>94</v>
      </c>
      <c r="T56" s="30" t="s">
        <v>116</v>
      </c>
      <c r="U56" s="30" t="s">
        <v>103</v>
      </c>
      <c r="V56" s="30" t="s">
        <v>130</v>
      </c>
      <c r="W56" s="30" t="s">
        <v>125</v>
      </c>
    </row>
    <row r="57" customFormat="false" ht="15" hidden="false" customHeight="false" outlineLevel="0" collapsed="false">
      <c r="A57" s="30" t="s">
        <v>1575</v>
      </c>
      <c r="B57" s="30" t="n">
        <f aca="false">+IF(A57=WORLDCUP!$BI$112,1,0)</f>
        <v>0</v>
      </c>
      <c r="C57" s="30" t="str">
        <f aca="false">+WORLDCUP!BD66</f>
        <v>Irak</v>
      </c>
      <c r="D57" s="30" t="str">
        <f aca="false">+WORLDCUP!BD64</f>
        <v>Irán</v>
      </c>
      <c r="E57" s="30" t="str">
        <f aca="false">+WORLDCUP!BD59</f>
        <v>Catar</v>
      </c>
      <c r="F57" s="30" t="str">
        <f aca="false">+WORLDCUP!BD61</f>
        <v>Turquía</v>
      </c>
      <c r="G57" s="30" t="str">
        <f aca="false">+WORLDCUP!BD67</f>
        <v>Austria</v>
      </c>
      <c r="H57" s="30" t="str">
        <f aca="false">+WORLDCUP!BD63</f>
        <v>Japón</v>
      </c>
      <c r="I57" s="30" t="str">
        <f aca="false">+WORLDCUP!BD69</f>
        <v>Ghana</v>
      </c>
      <c r="J57" s="30" t="str">
        <f aca="false">+WORLDCUP!BD68</f>
        <v>Uzbekistán</v>
      </c>
      <c r="N57" s="30" t="s">
        <v>1575</v>
      </c>
      <c r="O57" s="30" t="n">
        <v>56</v>
      </c>
      <c r="P57" s="30" t="s">
        <v>116</v>
      </c>
      <c r="Q57" s="30" t="s">
        <v>107</v>
      </c>
      <c r="R57" s="30" t="s">
        <v>85</v>
      </c>
      <c r="S57" s="30" t="s">
        <v>94</v>
      </c>
      <c r="T57" s="30" t="s">
        <v>121</v>
      </c>
      <c r="U57" s="30" t="s">
        <v>103</v>
      </c>
      <c r="V57" s="30" t="s">
        <v>130</v>
      </c>
      <c r="W57" s="30" t="s">
        <v>125</v>
      </c>
    </row>
    <row r="58" customFormat="false" ht="15" hidden="false" customHeight="false" outlineLevel="0" collapsed="false">
      <c r="A58" s="30" t="s">
        <v>1576</v>
      </c>
      <c r="B58" s="30" t="n">
        <f aca="false">+IF(A58=WORLDCUP!$BI$112,1,0)</f>
        <v>0</v>
      </c>
      <c r="C58" s="30" t="str">
        <f aca="false">+WORLDCUP!BD65</f>
        <v>Arabia Saudita</v>
      </c>
      <c r="D58" s="30" t="str">
        <f aca="false">+WORLDCUP!BD64</f>
        <v>Irán</v>
      </c>
      <c r="E58" s="30" t="str">
        <f aca="false">+WORLDCUP!BD59</f>
        <v>Catar</v>
      </c>
      <c r="F58" s="30" t="str">
        <f aca="false">+WORLDCUP!BD61</f>
        <v>Turquía</v>
      </c>
      <c r="G58" s="30" t="str">
        <f aca="false">+WORLDCUP!BD67</f>
        <v>Austria</v>
      </c>
      <c r="H58" s="30" t="str">
        <f aca="false">+WORLDCUP!BD63</f>
        <v>Japón</v>
      </c>
      <c r="I58" s="30" t="str">
        <f aca="false">+WORLDCUP!BD69</f>
        <v>Ghana</v>
      </c>
      <c r="J58" s="30" t="str">
        <f aca="false">+WORLDCUP!BD68</f>
        <v>Uzbekistán</v>
      </c>
      <c r="N58" s="30" t="s">
        <v>1576</v>
      </c>
      <c r="O58" s="30" t="n">
        <v>57</v>
      </c>
      <c r="P58" s="30" t="s">
        <v>112</v>
      </c>
      <c r="Q58" s="30" t="s">
        <v>107</v>
      </c>
      <c r="R58" s="30" t="s">
        <v>85</v>
      </c>
      <c r="S58" s="30" t="s">
        <v>94</v>
      </c>
      <c r="T58" s="30" t="s">
        <v>121</v>
      </c>
      <c r="U58" s="30" t="s">
        <v>103</v>
      </c>
      <c r="V58" s="30" t="s">
        <v>130</v>
      </c>
      <c r="W58" s="30" t="s">
        <v>125</v>
      </c>
    </row>
    <row r="59" customFormat="false" ht="15" hidden="false" customHeight="false" outlineLevel="0" collapsed="false">
      <c r="A59" s="30" t="s">
        <v>1577</v>
      </c>
      <c r="B59" s="30" t="n">
        <f aca="false">+IF(A59=WORLDCUP!$BI$112,1,0)</f>
        <v>0</v>
      </c>
      <c r="C59" s="30" t="str">
        <f aca="false">+WORLDCUP!BD65</f>
        <v>Arabia Saudita</v>
      </c>
      <c r="D59" s="30" t="str">
        <f aca="false">+WORLDCUP!BD64</f>
        <v>Irán</v>
      </c>
      <c r="E59" s="30" t="str">
        <f aca="false">+WORLDCUP!BD59</f>
        <v>Catar</v>
      </c>
      <c r="F59" s="30" t="str">
        <f aca="false">+WORLDCUP!BD61</f>
        <v>Turquía</v>
      </c>
      <c r="G59" s="30" t="str">
        <f aca="false">+WORLDCUP!BD66</f>
        <v>Irak</v>
      </c>
      <c r="H59" s="30" t="str">
        <f aca="false">+WORLDCUP!BD63</f>
        <v>Japón</v>
      </c>
      <c r="I59" s="30" t="str">
        <f aca="false">+WORLDCUP!BD69</f>
        <v>Ghana</v>
      </c>
      <c r="J59" s="30" t="str">
        <f aca="false">+WORLDCUP!BD68</f>
        <v>Uzbekistán</v>
      </c>
      <c r="N59" s="30" t="s">
        <v>1577</v>
      </c>
      <c r="O59" s="30" t="n">
        <v>58</v>
      </c>
      <c r="P59" s="30" t="s">
        <v>112</v>
      </c>
      <c r="Q59" s="30" t="s">
        <v>107</v>
      </c>
      <c r="R59" s="30" t="s">
        <v>85</v>
      </c>
      <c r="S59" s="30" t="s">
        <v>94</v>
      </c>
      <c r="T59" s="30" t="s">
        <v>116</v>
      </c>
      <c r="U59" s="30" t="s">
        <v>103</v>
      </c>
      <c r="V59" s="30" t="s">
        <v>130</v>
      </c>
      <c r="W59" s="30" t="s">
        <v>125</v>
      </c>
    </row>
    <row r="60" customFormat="false" ht="15" hidden="false" customHeight="false" outlineLevel="0" collapsed="false">
      <c r="A60" s="30" t="s">
        <v>1578</v>
      </c>
      <c r="B60" s="30" t="n">
        <f aca="false">+IF(A60=WORLDCUP!$BI$112,1,0)</f>
        <v>0</v>
      </c>
      <c r="C60" s="30" t="str">
        <f aca="false">+WORLDCUP!BD65</f>
        <v>Arabia Saudita</v>
      </c>
      <c r="D60" s="30" t="str">
        <f aca="false">+WORLDCUP!BD64</f>
        <v>Irán</v>
      </c>
      <c r="E60" s="30" t="str">
        <f aca="false">+WORLDCUP!BD59</f>
        <v>Catar</v>
      </c>
      <c r="F60" s="30" t="str">
        <f aca="false">+WORLDCUP!BD61</f>
        <v>Turquía</v>
      </c>
      <c r="G60" s="30" t="str">
        <f aca="false">+WORLDCUP!BD67</f>
        <v>Austria</v>
      </c>
      <c r="H60" s="30" t="str">
        <f aca="false">+WORLDCUP!BD63</f>
        <v>Japón</v>
      </c>
      <c r="I60" s="30" t="str">
        <f aca="false">+WORLDCUP!BD69</f>
        <v>Ghana</v>
      </c>
      <c r="J60" s="30" t="str">
        <f aca="false">+WORLDCUP!BD66</f>
        <v>Irak</v>
      </c>
      <c r="N60" s="30" t="s">
        <v>1578</v>
      </c>
      <c r="O60" s="30" t="n">
        <v>59</v>
      </c>
      <c r="P60" s="30" t="s">
        <v>112</v>
      </c>
      <c r="Q60" s="30" t="s">
        <v>107</v>
      </c>
      <c r="R60" s="30" t="s">
        <v>85</v>
      </c>
      <c r="S60" s="30" t="s">
        <v>94</v>
      </c>
      <c r="T60" s="30" t="s">
        <v>121</v>
      </c>
      <c r="U60" s="30" t="s">
        <v>103</v>
      </c>
      <c r="V60" s="30" t="s">
        <v>130</v>
      </c>
      <c r="W60" s="30" t="s">
        <v>116</v>
      </c>
    </row>
    <row r="61" customFormat="false" ht="15" hidden="false" customHeight="false" outlineLevel="0" collapsed="false">
      <c r="A61" s="30" t="s">
        <v>1579</v>
      </c>
      <c r="B61" s="30" t="n">
        <f aca="false">+IF(A61=WORLDCUP!$BI$112,1,0)</f>
        <v>0</v>
      </c>
      <c r="C61" s="30" t="str">
        <f aca="false">+WORLDCUP!BD65</f>
        <v>Arabia Saudita</v>
      </c>
      <c r="D61" s="30" t="str">
        <f aca="false">+WORLDCUP!BD64</f>
        <v>Irán</v>
      </c>
      <c r="E61" s="30" t="str">
        <f aca="false">+WORLDCUP!BD59</f>
        <v>Catar</v>
      </c>
      <c r="F61" s="30" t="str">
        <f aca="false">+WORLDCUP!BD61</f>
        <v>Turquía</v>
      </c>
      <c r="G61" s="30" t="str">
        <f aca="false">+WORLDCUP!BD67</f>
        <v>Austria</v>
      </c>
      <c r="H61" s="30" t="str">
        <f aca="false">+WORLDCUP!BD63</f>
        <v>Japón</v>
      </c>
      <c r="I61" s="30" t="str">
        <f aca="false">+WORLDCUP!BD66</f>
        <v>Irak</v>
      </c>
      <c r="J61" s="30" t="str">
        <f aca="false">+WORLDCUP!BD68</f>
        <v>Uzbekistán</v>
      </c>
      <c r="N61" s="30" t="s">
        <v>1579</v>
      </c>
      <c r="O61" s="30" t="n">
        <v>60</v>
      </c>
      <c r="P61" s="30" t="s">
        <v>112</v>
      </c>
      <c r="Q61" s="30" t="s">
        <v>107</v>
      </c>
      <c r="R61" s="30" t="s">
        <v>85</v>
      </c>
      <c r="S61" s="30" t="s">
        <v>94</v>
      </c>
      <c r="T61" s="30" t="s">
        <v>121</v>
      </c>
      <c r="U61" s="30" t="s">
        <v>103</v>
      </c>
      <c r="V61" s="30" t="s">
        <v>116</v>
      </c>
      <c r="W61" s="30" t="s">
        <v>125</v>
      </c>
    </row>
    <row r="62" customFormat="false" ht="15" hidden="false" customHeight="false" outlineLevel="0" collapsed="false">
      <c r="A62" s="30" t="s">
        <v>1580</v>
      </c>
      <c r="B62" s="30" t="n">
        <f aca="false">+IF(A62=WORLDCUP!$BI$112,1,0)</f>
        <v>0</v>
      </c>
      <c r="C62" s="30" t="str">
        <f aca="false">+WORLDCUP!BD62</f>
        <v>Ecuador</v>
      </c>
      <c r="D62" s="30" t="str">
        <f aca="false">+WORLDCUP!BD67</f>
        <v>Austria</v>
      </c>
      <c r="E62" s="30" t="str">
        <f aca="false">+WORLDCUP!BD59</f>
        <v>Catar</v>
      </c>
      <c r="F62" s="30" t="str">
        <f aca="false">+WORLDCUP!BD61</f>
        <v>Turquía</v>
      </c>
      <c r="G62" s="30" t="str">
        <f aca="false">+WORLDCUP!BD66</f>
        <v>Irak</v>
      </c>
      <c r="H62" s="30" t="str">
        <f aca="false">+WORLDCUP!BD65</f>
        <v>Arabia Saudita</v>
      </c>
      <c r="I62" s="30" t="str">
        <f aca="false">+WORLDCUP!BD69</f>
        <v>Ghana</v>
      </c>
      <c r="J62" s="30" t="str">
        <f aca="false">+WORLDCUP!BD68</f>
        <v>Uzbekistán</v>
      </c>
      <c r="N62" s="30" t="s">
        <v>1580</v>
      </c>
      <c r="O62" s="30" t="n">
        <v>61</v>
      </c>
      <c r="P62" s="30" t="s">
        <v>98</v>
      </c>
      <c r="Q62" s="30" t="s">
        <v>121</v>
      </c>
      <c r="R62" s="30" t="s">
        <v>85</v>
      </c>
      <c r="S62" s="30" t="s">
        <v>94</v>
      </c>
      <c r="T62" s="30" t="s">
        <v>116</v>
      </c>
      <c r="U62" s="30" t="s">
        <v>112</v>
      </c>
      <c r="V62" s="30" t="s">
        <v>130</v>
      </c>
      <c r="W62" s="30" t="s">
        <v>125</v>
      </c>
    </row>
    <row r="63" customFormat="false" ht="15" hidden="false" customHeight="false" outlineLevel="0" collapsed="false">
      <c r="A63" s="30" t="s">
        <v>1581</v>
      </c>
      <c r="B63" s="30" t="n">
        <f aca="false">+IF(A63=WORLDCUP!$BI$112,1,0)</f>
        <v>0</v>
      </c>
      <c r="C63" s="30" t="str">
        <f aca="false">+WORLDCUP!BD62</f>
        <v>Ecuador</v>
      </c>
      <c r="D63" s="30" t="str">
        <f aca="false">+WORLDCUP!BD67</f>
        <v>Austria</v>
      </c>
      <c r="E63" s="30" t="str">
        <f aca="false">+WORLDCUP!BD59</f>
        <v>Catar</v>
      </c>
      <c r="F63" s="30" t="str">
        <f aca="false">+WORLDCUP!BD61</f>
        <v>Turquía</v>
      </c>
      <c r="G63" s="30" t="str">
        <f aca="false">+WORLDCUP!BD66</f>
        <v>Irak</v>
      </c>
      <c r="H63" s="30" t="str">
        <f aca="false">+WORLDCUP!BD64</f>
        <v>Irán</v>
      </c>
      <c r="I63" s="30" t="str">
        <f aca="false">+WORLDCUP!BD69</f>
        <v>Ghana</v>
      </c>
      <c r="J63" s="30" t="str">
        <f aca="false">+WORLDCUP!BD68</f>
        <v>Uzbekistán</v>
      </c>
      <c r="N63" s="30" t="s">
        <v>1581</v>
      </c>
      <c r="O63" s="30" t="n">
        <v>62</v>
      </c>
      <c r="P63" s="30" t="s">
        <v>98</v>
      </c>
      <c r="Q63" s="30" t="s">
        <v>121</v>
      </c>
      <c r="R63" s="30" t="s">
        <v>85</v>
      </c>
      <c r="S63" s="30" t="s">
        <v>94</v>
      </c>
      <c r="T63" s="30" t="s">
        <v>116</v>
      </c>
      <c r="U63" s="30" t="s">
        <v>107</v>
      </c>
      <c r="V63" s="30" t="s">
        <v>130</v>
      </c>
      <c r="W63" s="30" t="s">
        <v>125</v>
      </c>
    </row>
    <row r="64" customFormat="false" ht="15" hidden="false" customHeight="false" outlineLevel="0" collapsed="false">
      <c r="A64" s="30" t="s">
        <v>1582</v>
      </c>
      <c r="B64" s="30" t="n">
        <f aca="false">+IF(A64=WORLDCUP!$BI$112,1,0)</f>
        <v>0</v>
      </c>
      <c r="C64" s="30" t="str">
        <f aca="false">+WORLDCUP!BD62</f>
        <v>Ecuador</v>
      </c>
      <c r="D64" s="30" t="str">
        <f aca="false">+WORLDCUP!BD67</f>
        <v>Austria</v>
      </c>
      <c r="E64" s="30" t="str">
        <f aca="false">+WORLDCUP!BD59</f>
        <v>Catar</v>
      </c>
      <c r="F64" s="30" t="str">
        <f aca="false">+WORLDCUP!BD61</f>
        <v>Turquía</v>
      </c>
      <c r="G64" s="30" t="str">
        <f aca="false">+WORLDCUP!BD65</f>
        <v>Arabia Saudita</v>
      </c>
      <c r="H64" s="30" t="str">
        <f aca="false">+WORLDCUP!BD64</f>
        <v>Irán</v>
      </c>
      <c r="I64" s="30" t="str">
        <f aca="false">+WORLDCUP!BD69</f>
        <v>Ghana</v>
      </c>
      <c r="J64" s="30" t="str">
        <f aca="false">+WORLDCUP!BD68</f>
        <v>Uzbekistán</v>
      </c>
      <c r="N64" s="30" t="s">
        <v>1582</v>
      </c>
      <c r="O64" s="30" t="n">
        <v>63</v>
      </c>
      <c r="P64" s="30" t="s">
        <v>98</v>
      </c>
      <c r="Q64" s="30" t="s">
        <v>121</v>
      </c>
      <c r="R64" s="30" t="s">
        <v>85</v>
      </c>
      <c r="S64" s="30" t="s">
        <v>94</v>
      </c>
      <c r="T64" s="30" t="s">
        <v>112</v>
      </c>
      <c r="U64" s="30" t="s">
        <v>107</v>
      </c>
      <c r="V64" s="30" t="s">
        <v>130</v>
      </c>
      <c r="W64" s="30" t="s">
        <v>125</v>
      </c>
    </row>
    <row r="65" customFormat="false" ht="15" hidden="false" customHeight="false" outlineLevel="0" collapsed="false">
      <c r="A65" s="30" t="s">
        <v>1583</v>
      </c>
      <c r="B65" s="30" t="n">
        <f aca="false">+IF(A65=WORLDCUP!$BI$112,1,0)</f>
        <v>0</v>
      </c>
      <c r="C65" s="30" t="str">
        <f aca="false">+WORLDCUP!BD62</f>
        <v>Ecuador</v>
      </c>
      <c r="D65" s="30" t="str">
        <f aca="false">+WORLDCUP!BD64</f>
        <v>Irán</v>
      </c>
      <c r="E65" s="30" t="str">
        <f aca="false">+WORLDCUP!BD59</f>
        <v>Catar</v>
      </c>
      <c r="F65" s="30" t="str">
        <f aca="false">+WORLDCUP!BD61</f>
        <v>Turquía</v>
      </c>
      <c r="G65" s="30" t="str">
        <f aca="false">+WORLDCUP!BD66</f>
        <v>Irak</v>
      </c>
      <c r="H65" s="30" t="str">
        <f aca="false">+WORLDCUP!BD65</f>
        <v>Arabia Saudita</v>
      </c>
      <c r="I65" s="30" t="str">
        <f aca="false">+WORLDCUP!BD69</f>
        <v>Ghana</v>
      </c>
      <c r="J65" s="30" t="str">
        <f aca="false">+WORLDCUP!BD68</f>
        <v>Uzbekistán</v>
      </c>
      <c r="N65" s="30" t="s">
        <v>1583</v>
      </c>
      <c r="O65" s="30" t="n">
        <v>64</v>
      </c>
      <c r="P65" s="30" t="s">
        <v>98</v>
      </c>
      <c r="Q65" s="30" t="s">
        <v>107</v>
      </c>
      <c r="R65" s="30" t="s">
        <v>85</v>
      </c>
      <c r="S65" s="30" t="s">
        <v>94</v>
      </c>
      <c r="T65" s="30" t="s">
        <v>116</v>
      </c>
      <c r="U65" s="30" t="s">
        <v>112</v>
      </c>
      <c r="V65" s="30" t="s">
        <v>130</v>
      </c>
      <c r="W65" s="30" t="s">
        <v>125</v>
      </c>
    </row>
    <row r="66" customFormat="false" ht="15" hidden="false" customHeight="false" outlineLevel="0" collapsed="false">
      <c r="A66" s="30" t="s">
        <v>1584</v>
      </c>
      <c r="B66" s="30" t="n">
        <f aca="false">+IF(A66=WORLDCUP!$BI$112,1,0)</f>
        <v>0</v>
      </c>
      <c r="C66" s="30" t="str">
        <f aca="false">+WORLDCUP!BD62</f>
        <v>Ecuador</v>
      </c>
      <c r="D66" s="30" t="str">
        <f aca="false">+WORLDCUP!BD67</f>
        <v>Austria</v>
      </c>
      <c r="E66" s="30" t="str">
        <f aca="false">+WORLDCUP!BD59</f>
        <v>Catar</v>
      </c>
      <c r="F66" s="30" t="str">
        <f aca="false">+WORLDCUP!BD61</f>
        <v>Turquía</v>
      </c>
      <c r="G66" s="30" t="str">
        <f aca="false">+WORLDCUP!BD65</f>
        <v>Arabia Saudita</v>
      </c>
      <c r="H66" s="30" t="str">
        <f aca="false">+WORLDCUP!BD64</f>
        <v>Irán</v>
      </c>
      <c r="I66" s="30" t="str">
        <f aca="false">+WORLDCUP!BD69</f>
        <v>Ghana</v>
      </c>
      <c r="J66" s="30" t="str">
        <f aca="false">+WORLDCUP!BD66</f>
        <v>Irak</v>
      </c>
      <c r="N66" s="30" t="s">
        <v>1584</v>
      </c>
      <c r="O66" s="30" t="n">
        <v>65</v>
      </c>
      <c r="P66" s="30" t="s">
        <v>98</v>
      </c>
      <c r="Q66" s="30" t="s">
        <v>121</v>
      </c>
      <c r="R66" s="30" t="s">
        <v>85</v>
      </c>
      <c r="S66" s="30" t="s">
        <v>94</v>
      </c>
      <c r="T66" s="30" t="s">
        <v>112</v>
      </c>
      <c r="U66" s="30" t="s">
        <v>107</v>
      </c>
      <c r="V66" s="30" t="s">
        <v>130</v>
      </c>
      <c r="W66" s="30" t="s">
        <v>116</v>
      </c>
    </row>
    <row r="67" customFormat="false" ht="15" hidden="false" customHeight="false" outlineLevel="0" collapsed="false">
      <c r="A67" s="30" t="s">
        <v>1585</v>
      </c>
      <c r="B67" s="30" t="n">
        <f aca="false">+IF(A67=WORLDCUP!$BI$112,1,0)</f>
        <v>0</v>
      </c>
      <c r="C67" s="30" t="str">
        <f aca="false">+WORLDCUP!BD62</f>
        <v>Ecuador</v>
      </c>
      <c r="D67" s="30" t="str">
        <f aca="false">+WORLDCUP!BD67</f>
        <v>Austria</v>
      </c>
      <c r="E67" s="30" t="str">
        <f aca="false">+WORLDCUP!BD59</f>
        <v>Catar</v>
      </c>
      <c r="F67" s="30" t="str">
        <f aca="false">+WORLDCUP!BD61</f>
        <v>Turquía</v>
      </c>
      <c r="G67" s="30" t="str">
        <f aca="false">+WORLDCUP!BD65</f>
        <v>Arabia Saudita</v>
      </c>
      <c r="H67" s="30" t="str">
        <f aca="false">+WORLDCUP!BD64</f>
        <v>Irán</v>
      </c>
      <c r="I67" s="30" t="str">
        <f aca="false">+WORLDCUP!BD66</f>
        <v>Irak</v>
      </c>
      <c r="J67" s="30" t="str">
        <f aca="false">+WORLDCUP!BD68</f>
        <v>Uzbekistán</v>
      </c>
      <c r="N67" s="30" t="s">
        <v>1585</v>
      </c>
      <c r="O67" s="30" t="n">
        <v>66</v>
      </c>
      <c r="P67" s="30" t="s">
        <v>98</v>
      </c>
      <c r="Q67" s="30" t="s">
        <v>121</v>
      </c>
      <c r="R67" s="30" t="s">
        <v>85</v>
      </c>
      <c r="S67" s="30" t="s">
        <v>94</v>
      </c>
      <c r="T67" s="30" t="s">
        <v>112</v>
      </c>
      <c r="U67" s="30" t="s">
        <v>107</v>
      </c>
      <c r="V67" s="30" t="s">
        <v>116</v>
      </c>
      <c r="W67" s="30" t="s">
        <v>125</v>
      </c>
    </row>
    <row r="68" customFormat="false" ht="15" hidden="false" customHeight="false" outlineLevel="0" collapsed="false">
      <c r="A68" s="30" t="s">
        <v>1586</v>
      </c>
      <c r="B68" s="30" t="n">
        <f aca="false">+IF(A68=WORLDCUP!$BI$112,1,0)</f>
        <v>0</v>
      </c>
      <c r="C68" s="30" t="str">
        <f aca="false">+WORLDCUP!BD62</f>
        <v>Ecuador</v>
      </c>
      <c r="D68" s="30" t="str">
        <f aca="false">+WORLDCUP!BD67</f>
        <v>Austria</v>
      </c>
      <c r="E68" s="30" t="str">
        <f aca="false">+WORLDCUP!BD59</f>
        <v>Catar</v>
      </c>
      <c r="F68" s="30" t="str">
        <f aca="false">+WORLDCUP!BD61</f>
        <v>Turquía</v>
      </c>
      <c r="G68" s="30" t="str">
        <f aca="false">+WORLDCUP!BD66</f>
        <v>Irak</v>
      </c>
      <c r="H68" s="30" t="str">
        <f aca="false">+WORLDCUP!BD63</f>
        <v>Japón</v>
      </c>
      <c r="I68" s="30" t="str">
        <f aca="false">+WORLDCUP!BD69</f>
        <v>Ghana</v>
      </c>
      <c r="J68" s="30" t="str">
        <f aca="false">+WORLDCUP!BD68</f>
        <v>Uzbekistán</v>
      </c>
      <c r="N68" s="30" t="s">
        <v>1586</v>
      </c>
      <c r="O68" s="30" t="n">
        <v>67</v>
      </c>
      <c r="P68" s="30" t="s">
        <v>98</v>
      </c>
      <c r="Q68" s="30" t="s">
        <v>121</v>
      </c>
      <c r="R68" s="30" t="s">
        <v>85</v>
      </c>
      <c r="S68" s="30" t="s">
        <v>94</v>
      </c>
      <c r="T68" s="30" t="s">
        <v>116</v>
      </c>
      <c r="U68" s="30" t="s">
        <v>103</v>
      </c>
      <c r="V68" s="30" t="s">
        <v>130</v>
      </c>
      <c r="W68" s="30" t="s">
        <v>125</v>
      </c>
    </row>
    <row r="69" customFormat="false" ht="15" hidden="false" customHeight="false" outlineLevel="0" collapsed="false">
      <c r="A69" s="30" t="s">
        <v>1587</v>
      </c>
      <c r="B69" s="30" t="n">
        <f aca="false">+IF(A69=WORLDCUP!$BI$112,1,0)</f>
        <v>0</v>
      </c>
      <c r="C69" s="30" t="str">
        <f aca="false">+WORLDCUP!BD62</f>
        <v>Ecuador</v>
      </c>
      <c r="D69" s="30" t="str">
        <f aca="false">+WORLDCUP!BD67</f>
        <v>Austria</v>
      </c>
      <c r="E69" s="30" t="str">
        <f aca="false">+WORLDCUP!BD59</f>
        <v>Catar</v>
      </c>
      <c r="F69" s="30" t="str">
        <f aca="false">+WORLDCUP!BD61</f>
        <v>Turquía</v>
      </c>
      <c r="G69" s="30" t="str">
        <f aca="false">+WORLDCUP!BD65</f>
        <v>Arabia Saudita</v>
      </c>
      <c r="H69" s="30" t="str">
        <f aca="false">+WORLDCUP!BD63</f>
        <v>Japón</v>
      </c>
      <c r="I69" s="30" t="str">
        <f aca="false">+WORLDCUP!BD69</f>
        <v>Ghana</v>
      </c>
      <c r="J69" s="30" t="str">
        <f aca="false">+WORLDCUP!BD68</f>
        <v>Uzbekistán</v>
      </c>
      <c r="N69" s="30" t="s">
        <v>1587</v>
      </c>
      <c r="O69" s="30" t="n">
        <v>68</v>
      </c>
      <c r="P69" s="30" t="s">
        <v>98</v>
      </c>
      <c r="Q69" s="30" t="s">
        <v>121</v>
      </c>
      <c r="R69" s="30" t="s">
        <v>85</v>
      </c>
      <c r="S69" s="30" t="s">
        <v>94</v>
      </c>
      <c r="T69" s="30" t="s">
        <v>112</v>
      </c>
      <c r="U69" s="30" t="s">
        <v>103</v>
      </c>
      <c r="V69" s="30" t="s">
        <v>130</v>
      </c>
      <c r="W69" s="30" t="s">
        <v>125</v>
      </c>
    </row>
    <row r="70" customFormat="false" ht="15" hidden="false" customHeight="false" outlineLevel="0" collapsed="false">
      <c r="A70" s="30" t="s">
        <v>1588</v>
      </c>
      <c r="B70" s="30" t="n">
        <f aca="false">+IF(A70=WORLDCUP!$BI$112,1,0)</f>
        <v>0</v>
      </c>
      <c r="C70" s="30" t="str">
        <f aca="false">+WORLDCUP!BD62</f>
        <v>Ecuador</v>
      </c>
      <c r="D70" s="30" t="str">
        <f aca="false">+WORLDCUP!BD66</f>
        <v>Irak</v>
      </c>
      <c r="E70" s="30" t="str">
        <f aca="false">+WORLDCUP!BD59</f>
        <v>Catar</v>
      </c>
      <c r="F70" s="30" t="str">
        <f aca="false">+WORLDCUP!BD61</f>
        <v>Turquía</v>
      </c>
      <c r="G70" s="30" t="str">
        <f aca="false">+WORLDCUP!BD65</f>
        <v>Arabia Saudita</v>
      </c>
      <c r="H70" s="30" t="str">
        <f aca="false">+WORLDCUP!BD63</f>
        <v>Japón</v>
      </c>
      <c r="I70" s="30" t="str">
        <f aca="false">+WORLDCUP!BD69</f>
        <v>Ghana</v>
      </c>
      <c r="J70" s="30" t="str">
        <f aca="false">+WORLDCUP!BD68</f>
        <v>Uzbekistán</v>
      </c>
      <c r="N70" s="30" t="s">
        <v>1588</v>
      </c>
      <c r="O70" s="30" t="n">
        <v>69</v>
      </c>
      <c r="P70" s="30" t="s">
        <v>98</v>
      </c>
      <c r="Q70" s="30" t="s">
        <v>116</v>
      </c>
      <c r="R70" s="30" t="s">
        <v>85</v>
      </c>
      <c r="S70" s="30" t="s">
        <v>94</v>
      </c>
      <c r="T70" s="30" t="s">
        <v>112</v>
      </c>
      <c r="U70" s="30" t="s">
        <v>103</v>
      </c>
      <c r="V70" s="30" t="s">
        <v>130</v>
      </c>
      <c r="W70" s="30" t="s">
        <v>125</v>
      </c>
    </row>
    <row r="71" customFormat="false" ht="15" hidden="false" customHeight="false" outlineLevel="0" collapsed="false">
      <c r="A71" s="30" t="s">
        <v>1589</v>
      </c>
      <c r="B71" s="30" t="n">
        <f aca="false">+IF(A71=WORLDCUP!$BI$112,1,0)</f>
        <v>0</v>
      </c>
      <c r="C71" s="30" t="str">
        <f aca="false">+WORLDCUP!BD62</f>
        <v>Ecuador</v>
      </c>
      <c r="D71" s="30" t="str">
        <f aca="false">+WORLDCUP!BD67</f>
        <v>Austria</v>
      </c>
      <c r="E71" s="30" t="str">
        <f aca="false">+WORLDCUP!BD59</f>
        <v>Catar</v>
      </c>
      <c r="F71" s="30" t="str">
        <f aca="false">+WORLDCUP!BD61</f>
        <v>Turquía</v>
      </c>
      <c r="G71" s="30" t="str">
        <f aca="false">+WORLDCUP!BD65</f>
        <v>Arabia Saudita</v>
      </c>
      <c r="H71" s="30" t="str">
        <f aca="false">+WORLDCUP!BD63</f>
        <v>Japón</v>
      </c>
      <c r="I71" s="30" t="str">
        <f aca="false">+WORLDCUP!BD69</f>
        <v>Ghana</v>
      </c>
      <c r="J71" s="30" t="str">
        <f aca="false">+WORLDCUP!BD66</f>
        <v>Irak</v>
      </c>
      <c r="N71" s="30" t="s">
        <v>1589</v>
      </c>
      <c r="O71" s="30" t="n">
        <v>70</v>
      </c>
      <c r="P71" s="30" t="s">
        <v>98</v>
      </c>
      <c r="Q71" s="30" t="s">
        <v>121</v>
      </c>
      <c r="R71" s="30" t="s">
        <v>85</v>
      </c>
      <c r="S71" s="30" t="s">
        <v>94</v>
      </c>
      <c r="T71" s="30" t="s">
        <v>112</v>
      </c>
      <c r="U71" s="30" t="s">
        <v>103</v>
      </c>
      <c r="V71" s="30" t="s">
        <v>130</v>
      </c>
      <c r="W71" s="30" t="s">
        <v>116</v>
      </c>
    </row>
    <row r="72" customFormat="false" ht="15" hidden="false" customHeight="false" outlineLevel="0" collapsed="false">
      <c r="A72" s="30" t="s">
        <v>1590</v>
      </c>
      <c r="B72" s="30" t="n">
        <f aca="false">+IF(A72=WORLDCUP!$BI$112,1,0)</f>
        <v>0</v>
      </c>
      <c r="C72" s="30" t="str">
        <f aca="false">+WORLDCUP!BD62</f>
        <v>Ecuador</v>
      </c>
      <c r="D72" s="30" t="str">
        <f aca="false">+WORLDCUP!BD67</f>
        <v>Austria</v>
      </c>
      <c r="E72" s="30" t="str">
        <f aca="false">+WORLDCUP!BD59</f>
        <v>Catar</v>
      </c>
      <c r="F72" s="30" t="str">
        <f aca="false">+WORLDCUP!BD61</f>
        <v>Turquía</v>
      </c>
      <c r="G72" s="30" t="str">
        <f aca="false">+WORLDCUP!BD65</f>
        <v>Arabia Saudita</v>
      </c>
      <c r="H72" s="30" t="str">
        <f aca="false">+WORLDCUP!BD63</f>
        <v>Japón</v>
      </c>
      <c r="I72" s="30" t="str">
        <f aca="false">+WORLDCUP!BD66</f>
        <v>Irak</v>
      </c>
      <c r="J72" s="30" t="str">
        <f aca="false">+WORLDCUP!BD68</f>
        <v>Uzbekistán</v>
      </c>
      <c r="N72" s="30" t="s">
        <v>1590</v>
      </c>
      <c r="O72" s="30" t="n">
        <v>71</v>
      </c>
      <c r="P72" s="30" t="s">
        <v>98</v>
      </c>
      <c r="Q72" s="30" t="s">
        <v>121</v>
      </c>
      <c r="R72" s="30" t="s">
        <v>85</v>
      </c>
      <c r="S72" s="30" t="s">
        <v>94</v>
      </c>
      <c r="T72" s="30" t="s">
        <v>112</v>
      </c>
      <c r="U72" s="30" t="s">
        <v>103</v>
      </c>
      <c r="V72" s="30" t="s">
        <v>116</v>
      </c>
      <c r="W72" s="30" t="s">
        <v>125</v>
      </c>
    </row>
    <row r="73" customFormat="false" ht="15" hidden="false" customHeight="false" outlineLevel="0" collapsed="false">
      <c r="A73" s="30" t="s">
        <v>1591</v>
      </c>
      <c r="B73" s="30" t="n">
        <f aca="false">+IF(A73=WORLDCUP!$BI$112,1,0)</f>
        <v>0</v>
      </c>
      <c r="C73" s="30" t="str">
        <f aca="false">+WORLDCUP!BD62</f>
        <v>Ecuador</v>
      </c>
      <c r="D73" s="30" t="str">
        <f aca="false">+WORLDCUP!BD64</f>
        <v>Irán</v>
      </c>
      <c r="E73" s="30" t="str">
        <f aca="false">+WORLDCUP!BD59</f>
        <v>Catar</v>
      </c>
      <c r="F73" s="30" t="str">
        <f aca="false">+WORLDCUP!BD61</f>
        <v>Turquía</v>
      </c>
      <c r="G73" s="30" t="str">
        <f aca="false">+WORLDCUP!BD67</f>
        <v>Austria</v>
      </c>
      <c r="H73" s="30" t="str">
        <f aca="false">+WORLDCUP!BD63</f>
        <v>Japón</v>
      </c>
      <c r="I73" s="30" t="str">
        <f aca="false">+WORLDCUP!BD69</f>
        <v>Ghana</v>
      </c>
      <c r="J73" s="30" t="str">
        <f aca="false">+WORLDCUP!BD68</f>
        <v>Uzbekistán</v>
      </c>
      <c r="N73" s="30" t="s">
        <v>1591</v>
      </c>
      <c r="O73" s="30" t="n">
        <v>72</v>
      </c>
      <c r="P73" s="30" t="s">
        <v>98</v>
      </c>
      <c r="Q73" s="30" t="s">
        <v>107</v>
      </c>
      <c r="R73" s="30" t="s">
        <v>85</v>
      </c>
      <c r="S73" s="30" t="s">
        <v>94</v>
      </c>
      <c r="T73" s="30" t="s">
        <v>121</v>
      </c>
      <c r="U73" s="30" t="s">
        <v>103</v>
      </c>
      <c r="V73" s="30" t="s">
        <v>130</v>
      </c>
      <c r="W73" s="30" t="s">
        <v>125</v>
      </c>
    </row>
    <row r="74" customFormat="false" ht="15" hidden="false" customHeight="false" outlineLevel="0" collapsed="false">
      <c r="A74" s="30" t="s">
        <v>1592</v>
      </c>
      <c r="B74" s="30" t="n">
        <f aca="false">+IF(A74=WORLDCUP!$BI$112,1,0)</f>
        <v>0</v>
      </c>
      <c r="C74" s="30" t="str">
        <f aca="false">+WORLDCUP!BD62</f>
        <v>Ecuador</v>
      </c>
      <c r="D74" s="30" t="str">
        <f aca="false">+WORLDCUP!BD64</f>
        <v>Irán</v>
      </c>
      <c r="E74" s="30" t="str">
        <f aca="false">+WORLDCUP!BD59</f>
        <v>Catar</v>
      </c>
      <c r="F74" s="30" t="str">
        <f aca="false">+WORLDCUP!BD61</f>
        <v>Turquía</v>
      </c>
      <c r="G74" s="30" t="str">
        <f aca="false">+WORLDCUP!BD66</f>
        <v>Irak</v>
      </c>
      <c r="H74" s="30" t="str">
        <f aca="false">+WORLDCUP!BD63</f>
        <v>Japón</v>
      </c>
      <c r="I74" s="30" t="str">
        <f aca="false">+WORLDCUP!BD69</f>
        <v>Ghana</v>
      </c>
      <c r="J74" s="30" t="str">
        <f aca="false">+WORLDCUP!BD68</f>
        <v>Uzbekistán</v>
      </c>
      <c r="N74" s="30" t="s">
        <v>1592</v>
      </c>
      <c r="O74" s="30" t="n">
        <v>73</v>
      </c>
      <c r="P74" s="30" t="s">
        <v>98</v>
      </c>
      <c r="Q74" s="30" t="s">
        <v>107</v>
      </c>
      <c r="R74" s="30" t="s">
        <v>85</v>
      </c>
      <c r="S74" s="30" t="s">
        <v>94</v>
      </c>
      <c r="T74" s="30" t="s">
        <v>116</v>
      </c>
      <c r="U74" s="30" t="s">
        <v>103</v>
      </c>
      <c r="V74" s="30" t="s">
        <v>130</v>
      </c>
      <c r="W74" s="30" t="s">
        <v>125</v>
      </c>
    </row>
    <row r="75" customFormat="false" ht="15" hidden="false" customHeight="false" outlineLevel="0" collapsed="false">
      <c r="A75" s="30" t="s">
        <v>1593</v>
      </c>
      <c r="B75" s="30" t="n">
        <f aca="false">+IF(A75=WORLDCUP!$BI$112,1,0)</f>
        <v>0</v>
      </c>
      <c r="C75" s="30" t="str">
        <f aca="false">+WORLDCUP!BD62</f>
        <v>Ecuador</v>
      </c>
      <c r="D75" s="30" t="str">
        <f aca="false">+WORLDCUP!BD64</f>
        <v>Irán</v>
      </c>
      <c r="E75" s="30" t="str">
        <f aca="false">+WORLDCUP!BD59</f>
        <v>Catar</v>
      </c>
      <c r="F75" s="30" t="str">
        <f aca="false">+WORLDCUP!BD61</f>
        <v>Turquía</v>
      </c>
      <c r="G75" s="30" t="str">
        <f aca="false">+WORLDCUP!BD67</f>
        <v>Austria</v>
      </c>
      <c r="H75" s="30" t="str">
        <f aca="false">+WORLDCUP!BD63</f>
        <v>Japón</v>
      </c>
      <c r="I75" s="30" t="str">
        <f aca="false">+WORLDCUP!BD69</f>
        <v>Ghana</v>
      </c>
      <c r="J75" s="30" t="str">
        <f aca="false">+WORLDCUP!BD66</f>
        <v>Irak</v>
      </c>
      <c r="N75" s="30" t="s">
        <v>1593</v>
      </c>
      <c r="O75" s="30" t="n">
        <v>74</v>
      </c>
      <c r="P75" s="30" t="s">
        <v>98</v>
      </c>
      <c r="Q75" s="30" t="s">
        <v>107</v>
      </c>
      <c r="R75" s="30" t="s">
        <v>85</v>
      </c>
      <c r="S75" s="30" t="s">
        <v>94</v>
      </c>
      <c r="T75" s="30" t="s">
        <v>121</v>
      </c>
      <c r="U75" s="30" t="s">
        <v>103</v>
      </c>
      <c r="V75" s="30" t="s">
        <v>130</v>
      </c>
      <c r="W75" s="30" t="s">
        <v>116</v>
      </c>
    </row>
    <row r="76" customFormat="false" ht="15" hidden="false" customHeight="false" outlineLevel="0" collapsed="false">
      <c r="A76" s="30" t="s">
        <v>1594</v>
      </c>
      <c r="B76" s="30" t="n">
        <f aca="false">+IF(A76=WORLDCUP!$BI$112,1,0)</f>
        <v>0</v>
      </c>
      <c r="C76" s="30" t="str">
        <f aca="false">+WORLDCUP!BD62</f>
        <v>Ecuador</v>
      </c>
      <c r="D76" s="30" t="str">
        <f aca="false">+WORLDCUP!BD64</f>
        <v>Irán</v>
      </c>
      <c r="E76" s="30" t="str">
        <f aca="false">+WORLDCUP!BD59</f>
        <v>Catar</v>
      </c>
      <c r="F76" s="30" t="str">
        <f aca="false">+WORLDCUP!BD61</f>
        <v>Turquía</v>
      </c>
      <c r="G76" s="30" t="str">
        <f aca="false">+WORLDCUP!BD67</f>
        <v>Austria</v>
      </c>
      <c r="H76" s="30" t="str">
        <f aca="false">+WORLDCUP!BD63</f>
        <v>Japón</v>
      </c>
      <c r="I76" s="30" t="str">
        <f aca="false">+WORLDCUP!BD66</f>
        <v>Irak</v>
      </c>
      <c r="J76" s="30" t="str">
        <f aca="false">+WORLDCUP!BD68</f>
        <v>Uzbekistán</v>
      </c>
      <c r="N76" s="30" t="s">
        <v>1594</v>
      </c>
      <c r="O76" s="30" t="n">
        <v>75</v>
      </c>
      <c r="P76" s="30" t="s">
        <v>98</v>
      </c>
      <c r="Q76" s="30" t="s">
        <v>107</v>
      </c>
      <c r="R76" s="30" t="s">
        <v>85</v>
      </c>
      <c r="S76" s="30" t="s">
        <v>94</v>
      </c>
      <c r="T76" s="30" t="s">
        <v>121</v>
      </c>
      <c r="U76" s="30" t="s">
        <v>103</v>
      </c>
      <c r="V76" s="30" t="s">
        <v>116</v>
      </c>
      <c r="W76" s="30" t="s">
        <v>125</v>
      </c>
    </row>
    <row r="77" customFormat="false" ht="15" hidden="false" customHeight="false" outlineLevel="0" collapsed="false">
      <c r="A77" s="30" t="s">
        <v>1595</v>
      </c>
      <c r="B77" s="30" t="n">
        <f aca="false">+IF(A77=WORLDCUP!$BI$112,1,0)</f>
        <v>0</v>
      </c>
      <c r="C77" s="30" t="str">
        <f aca="false">+WORLDCUP!BD62</f>
        <v>Ecuador</v>
      </c>
      <c r="D77" s="30" t="str">
        <f aca="false">+WORLDCUP!BD64</f>
        <v>Irán</v>
      </c>
      <c r="E77" s="30" t="str">
        <f aca="false">+WORLDCUP!BD59</f>
        <v>Catar</v>
      </c>
      <c r="F77" s="30" t="str">
        <f aca="false">+WORLDCUP!BD61</f>
        <v>Turquía</v>
      </c>
      <c r="G77" s="30" t="str">
        <f aca="false">+WORLDCUP!BD65</f>
        <v>Arabia Saudita</v>
      </c>
      <c r="H77" s="30" t="str">
        <f aca="false">+WORLDCUP!BD63</f>
        <v>Japón</v>
      </c>
      <c r="I77" s="30" t="str">
        <f aca="false">+WORLDCUP!BD69</f>
        <v>Ghana</v>
      </c>
      <c r="J77" s="30" t="str">
        <f aca="false">+WORLDCUP!BD68</f>
        <v>Uzbekistán</v>
      </c>
      <c r="N77" s="30" t="s">
        <v>1595</v>
      </c>
      <c r="O77" s="30" t="n">
        <v>76</v>
      </c>
      <c r="P77" s="30" t="s">
        <v>98</v>
      </c>
      <c r="Q77" s="30" t="s">
        <v>107</v>
      </c>
      <c r="R77" s="30" t="s">
        <v>85</v>
      </c>
      <c r="S77" s="30" t="s">
        <v>94</v>
      </c>
      <c r="T77" s="30" t="s">
        <v>112</v>
      </c>
      <c r="U77" s="30" t="s">
        <v>103</v>
      </c>
      <c r="V77" s="30" t="s">
        <v>130</v>
      </c>
      <c r="W77" s="30" t="s">
        <v>125</v>
      </c>
    </row>
    <row r="78" customFormat="false" ht="15" hidden="false" customHeight="false" outlineLevel="0" collapsed="false">
      <c r="A78" s="30" t="s">
        <v>1596</v>
      </c>
      <c r="B78" s="30" t="n">
        <f aca="false">+IF(A78=WORLDCUP!$BI$112,1,0)</f>
        <v>0</v>
      </c>
      <c r="C78" s="30" t="str">
        <f aca="false">+WORLDCUP!BD65</f>
        <v>Arabia Saudita</v>
      </c>
      <c r="D78" s="30" t="str">
        <f aca="false">+WORLDCUP!BD64</f>
        <v>Irán</v>
      </c>
      <c r="E78" s="30" t="str">
        <f aca="false">+WORLDCUP!BD59</f>
        <v>Catar</v>
      </c>
      <c r="F78" s="30" t="str">
        <f aca="false">+WORLDCUP!BD61</f>
        <v>Turquía</v>
      </c>
      <c r="G78" s="30" t="str">
        <f aca="false">+WORLDCUP!BD67</f>
        <v>Austria</v>
      </c>
      <c r="H78" s="30" t="str">
        <f aca="false">+WORLDCUP!BD63</f>
        <v>Japón</v>
      </c>
      <c r="I78" s="30" t="str">
        <f aca="false">+WORLDCUP!BD69</f>
        <v>Ghana</v>
      </c>
      <c r="J78" s="30" t="str">
        <f aca="false">+WORLDCUP!BD62</f>
        <v>Ecuador</v>
      </c>
      <c r="N78" s="30" t="s">
        <v>1596</v>
      </c>
      <c r="O78" s="30" t="n">
        <v>77</v>
      </c>
      <c r="P78" s="30" t="s">
        <v>112</v>
      </c>
      <c r="Q78" s="30" t="s">
        <v>107</v>
      </c>
      <c r="R78" s="30" t="s">
        <v>85</v>
      </c>
      <c r="S78" s="30" t="s">
        <v>94</v>
      </c>
      <c r="T78" s="30" t="s">
        <v>121</v>
      </c>
      <c r="U78" s="30" t="s">
        <v>103</v>
      </c>
      <c r="V78" s="30" t="s">
        <v>130</v>
      </c>
      <c r="W78" s="30" t="s">
        <v>98</v>
      </c>
    </row>
    <row r="79" customFormat="false" ht="15" hidden="false" customHeight="false" outlineLevel="0" collapsed="false">
      <c r="A79" s="30" t="s">
        <v>1597</v>
      </c>
      <c r="B79" s="30" t="n">
        <f aca="false">+IF(A79=WORLDCUP!$BI$112,1,0)</f>
        <v>0</v>
      </c>
      <c r="C79" s="30" t="str">
        <f aca="false">+WORLDCUP!BD65</f>
        <v>Arabia Saudita</v>
      </c>
      <c r="D79" s="30" t="str">
        <f aca="false">+WORLDCUP!BD64</f>
        <v>Irán</v>
      </c>
      <c r="E79" s="30" t="str">
        <f aca="false">+WORLDCUP!BD59</f>
        <v>Catar</v>
      </c>
      <c r="F79" s="30" t="str">
        <f aca="false">+WORLDCUP!BD61</f>
        <v>Turquía</v>
      </c>
      <c r="G79" s="30" t="str">
        <f aca="false">+WORLDCUP!BD67</f>
        <v>Austria</v>
      </c>
      <c r="H79" s="30" t="str">
        <f aca="false">+WORLDCUP!BD63</f>
        <v>Japón</v>
      </c>
      <c r="I79" s="30" t="str">
        <f aca="false">+WORLDCUP!BD62</f>
        <v>Ecuador</v>
      </c>
      <c r="J79" s="30" t="str">
        <f aca="false">+WORLDCUP!BD68</f>
        <v>Uzbekistán</v>
      </c>
      <c r="N79" s="30" t="s">
        <v>1597</v>
      </c>
      <c r="O79" s="30" t="n">
        <v>78</v>
      </c>
      <c r="P79" s="30" t="s">
        <v>112</v>
      </c>
      <c r="Q79" s="30" t="s">
        <v>107</v>
      </c>
      <c r="R79" s="30" t="s">
        <v>85</v>
      </c>
      <c r="S79" s="30" t="s">
        <v>94</v>
      </c>
      <c r="T79" s="30" t="s">
        <v>121</v>
      </c>
      <c r="U79" s="30" t="s">
        <v>103</v>
      </c>
      <c r="V79" s="30" t="s">
        <v>98</v>
      </c>
      <c r="W79" s="30" t="s">
        <v>125</v>
      </c>
    </row>
    <row r="80" customFormat="false" ht="15" hidden="false" customHeight="false" outlineLevel="0" collapsed="false">
      <c r="A80" s="30" t="s">
        <v>1598</v>
      </c>
      <c r="B80" s="30" t="n">
        <f aca="false">+IF(A80=WORLDCUP!$BI$112,1,0)</f>
        <v>0</v>
      </c>
      <c r="C80" s="30" t="str">
        <f aca="false">+WORLDCUP!BD62</f>
        <v>Ecuador</v>
      </c>
      <c r="D80" s="30" t="str">
        <f aca="false">+WORLDCUP!BD64</f>
        <v>Irán</v>
      </c>
      <c r="E80" s="30" t="str">
        <f aca="false">+WORLDCUP!BD59</f>
        <v>Catar</v>
      </c>
      <c r="F80" s="30" t="str">
        <f aca="false">+WORLDCUP!BD61</f>
        <v>Turquía</v>
      </c>
      <c r="G80" s="30" t="str">
        <f aca="false">+WORLDCUP!BD65</f>
        <v>Arabia Saudita</v>
      </c>
      <c r="H80" s="30" t="str">
        <f aca="false">+WORLDCUP!BD63</f>
        <v>Japón</v>
      </c>
      <c r="I80" s="30" t="str">
        <f aca="false">+WORLDCUP!BD69</f>
        <v>Ghana</v>
      </c>
      <c r="J80" s="30" t="str">
        <f aca="false">+WORLDCUP!BD66</f>
        <v>Irak</v>
      </c>
      <c r="N80" s="30" t="s">
        <v>1598</v>
      </c>
      <c r="O80" s="30" t="n">
        <v>79</v>
      </c>
      <c r="P80" s="30" t="s">
        <v>98</v>
      </c>
      <c r="Q80" s="30" t="s">
        <v>107</v>
      </c>
      <c r="R80" s="30" t="s">
        <v>85</v>
      </c>
      <c r="S80" s="30" t="s">
        <v>94</v>
      </c>
      <c r="T80" s="30" t="s">
        <v>112</v>
      </c>
      <c r="U80" s="30" t="s">
        <v>103</v>
      </c>
      <c r="V80" s="30" t="s">
        <v>130</v>
      </c>
      <c r="W80" s="30" t="s">
        <v>116</v>
      </c>
    </row>
    <row r="81" customFormat="false" ht="15" hidden="false" customHeight="false" outlineLevel="0" collapsed="false">
      <c r="A81" s="30" t="s">
        <v>1599</v>
      </c>
      <c r="B81" s="30" t="n">
        <f aca="false">+IF(A81=WORLDCUP!$BI$112,1,0)</f>
        <v>0</v>
      </c>
      <c r="C81" s="30" t="str">
        <f aca="false">+WORLDCUP!BD62</f>
        <v>Ecuador</v>
      </c>
      <c r="D81" s="30" t="str">
        <f aca="false">+WORLDCUP!BD64</f>
        <v>Irán</v>
      </c>
      <c r="E81" s="30" t="str">
        <f aca="false">+WORLDCUP!BD59</f>
        <v>Catar</v>
      </c>
      <c r="F81" s="30" t="str">
        <f aca="false">+WORLDCUP!BD61</f>
        <v>Turquía</v>
      </c>
      <c r="G81" s="30" t="str">
        <f aca="false">+WORLDCUP!BD65</f>
        <v>Arabia Saudita</v>
      </c>
      <c r="H81" s="30" t="str">
        <f aca="false">+WORLDCUP!BD63</f>
        <v>Japón</v>
      </c>
      <c r="I81" s="30" t="str">
        <f aca="false">+WORLDCUP!BD66</f>
        <v>Irak</v>
      </c>
      <c r="J81" s="30" t="str">
        <f aca="false">+WORLDCUP!BD68</f>
        <v>Uzbekistán</v>
      </c>
      <c r="N81" s="30" t="s">
        <v>1599</v>
      </c>
      <c r="O81" s="30" t="n">
        <v>80</v>
      </c>
      <c r="P81" s="30" t="s">
        <v>98</v>
      </c>
      <c r="Q81" s="30" t="s">
        <v>107</v>
      </c>
      <c r="R81" s="30" t="s">
        <v>85</v>
      </c>
      <c r="S81" s="30" t="s">
        <v>94</v>
      </c>
      <c r="T81" s="30" t="s">
        <v>112</v>
      </c>
      <c r="U81" s="30" t="s">
        <v>103</v>
      </c>
      <c r="V81" s="30" t="s">
        <v>116</v>
      </c>
      <c r="W81" s="30" t="s">
        <v>125</v>
      </c>
    </row>
    <row r="82" customFormat="false" ht="15" hidden="false" customHeight="false" outlineLevel="0" collapsed="false">
      <c r="A82" s="30" t="s">
        <v>1600</v>
      </c>
      <c r="B82" s="30" t="n">
        <f aca="false">+IF(A82=WORLDCUP!$BI$112,1,0)</f>
        <v>0</v>
      </c>
      <c r="C82" s="30" t="str">
        <f aca="false">+WORLDCUP!BD65</f>
        <v>Arabia Saudita</v>
      </c>
      <c r="D82" s="30" t="str">
        <f aca="false">+WORLDCUP!BD64</f>
        <v>Irán</v>
      </c>
      <c r="E82" s="30" t="str">
        <f aca="false">+WORLDCUP!BD59</f>
        <v>Catar</v>
      </c>
      <c r="F82" s="30" t="str">
        <f aca="false">+WORLDCUP!BD61</f>
        <v>Turquía</v>
      </c>
      <c r="G82" s="30" t="str">
        <f aca="false">+WORLDCUP!BD67</f>
        <v>Austria</v>
      </c>
      <c r="H82" s="30" t="str">
        <f aca="false">+WORLDCUP!BD63</f>
        <v>Japón</v>
      </c>
      <c r="I82" s="30" t="str">
        <f aca="false">+WORLDCUP!BD62</f>
        <v>Ecuador</v>
      </c>
      <c r="J82" s="30" t="str">
        <f aca="false">+WORLDCUP!BD66</f>
        <v>Irak</v>
      </c>
      <c r="N82" s="30" t="s">
        <v>1600</v>
      </c>
      <c r="O82" s="30" t="n">
        <v>81</v>
      </c>
      <c r="P82" s="30" t="s">
        <v>112</v>
      </c>
      <c r="Q82" s="30" t="s">
        <v>107</v>
      </c>
      <c r="R82" s="30" t="s">
        <v>85</v>
      </c>
      <c r="S82" s="30" t="s">
        <v>94</v>
      </c>
      <c r="T82" s="30" t="s">
        <v>121</v>
      </c>
      <c r="U82" s="30" t="s">
        <v>103</v>
      </c>
      <c r="V82" s="30" t="s">
        <v>98</v>
      </c>
      <c r="W82" s="30" t="s">
        <v>116</v>
      </c>
    </row>
    <row r="83" customFormat="false" ht="15" hidden="false" customHeight="false" outlineLevel="0" collapsed="false">
      <c r="A83" s="30" t="s">
        <v>1601</v>
      </c>
      <c r="B83" s="30" t="n">
        <f aca="false">+IF(A83=WORLDCUP!$BI$112,1,0)</f>
        <v>0</v>
      </c>
      <c r="C83" s="30" t="str">
        <f aca="false">+WORLDCUP!BD65</f>
        <v>Arabia Saudita</v>
      </c>
      <c r="D83" s="30" t="str">
        <f aca="false">+WORLDCUP!BD67</f>
        <v>Austria</v>
      </c>
      <c r="E83" s="30" t="str">
        <f aca="false">+WORLDCUP!BD59</f>
        <v>Catar</v>
      </c>
      <c r="F83" s="30" t="str">
        <f aca="false">+WORLDCUP!BD60</f>
        <v>Marruecos</v>
      </c>
      <c r="G83" s="30" t="str">
        <f aca="false">+WORLDCUP!BD66</f>
        <v>Irak</v>
      </c>
      <c r="H83" s="30" t="str">
        <f aca="false">+WORLDCUP!BD64</f>
        <v>Irán</v>
      </c>
      <c r="I83" s="30" t="str">
        <f aca="false">+WORLDCUP!BD69</f>
        <v>Ghana</v>
      </c>
      <c r="J83" s="30" t="str">
        <f aca="false">+WORLDCUP!BD68</f>
        <v>Uzbekistán</v>
      </c>
      <c r="N83" s="30" t="s">
        <v>1601</v>
      </c>
      <c r="O83" s="30" t="n">
        <v>82</v>
      </c>
      <c r="P83" s="30" t="s">
        <v>112</v>
      </c>
      <c r="Q83" s="30" t="s">
        <v>121</v>
      </c>
      <c r="R83" s="30" t="s">
        <v>85</v>
      </c>
      <c r="S83" s="30" t="s">
        <v>89</v>
      </c>
      <c r="T83" s="30" t="s">
        <v>116</v>
      </c>
      <c r="U83" s="30" t="s">
        <v>107</v>
      </c>
      <c r="V83" s="30" t="s">
        <v>130</v>
      </c>
      <c r="W83" s="30" t="s">
        <v>125</v>
      </c>
    </row>
    <row r="84" customFormat="false" ht="15" hidden="false" customHeight="false" outlineLevel="0" collapsed="false">
      <c r="A84" s="30" t="s">
        <v>1602</v>
      </c>
      <c r="B84" s="30" t="n">
        <f aca="false">+IF(A84=WORLDCUP!$BI$112,1,0)</f>
        <v>0</v>
      </c>
      <c r="C84" s="30" t="str">
        <f aca="false">+WORLDCUP!BD65</f>
        <v>Arabia Saudita</v>
      </c>
      <c r="D84" s="30" t="str">
        <f aca="false">+WORLDCUP!BD67</f>
        <v>Austria</v>
      </c>
      <c r="E84" s="30" t="str">
        <f aca="false">+WORLDCUP!BD59</f>
        <v>Catar</v>
      </c>
      <c r="F84" s="30" t="str">
        <f aca="false">+WORLDCUP!BD60</f>
        <v>Marruecos</v>
      </c>
      <c r="G84" s="30" t="str">
        <f aca="false">+WORLDCUP!BD66</f>
        <v>Irak</v>
      </c>
      <c r="H84" s="30" t="str">
        <f aca="false">+WORLDCUP!BD63</f>
        <v>Japón</v>
      </c>
      <c r="I84" s="30" t="str">
        <f aca="false">+WORLDCUP!BD69</f>
        <v>Ghana</v>
      </c>
      <c r="J84" s="30" t="str">
        <f aca="false">+WORLDCUP!BD68</f>
        <v>Uzbekistán</v>
      </c>
      <c r="N84" s="30" t="s">
        <v>1602</v>
      </c>
      <c r="O84" s="30" t="n">
        <v>83</v>
      </c>
      <c r="P84" s="30" t="s">
        <v>112</v>
      </c>
      <c r="Q84" s="30" t="s">
        <v>121</v>
      </c>
      <c r="R84" s="30" t="s">
        <v>85</v>
      </c>
      <c r="S84" s="30" t="s">
        <v>89</v>
      </c>
      <c r="T84" s="30" t="s">
        <v>116</v>
      </c>
      <c r="U84" s="30" t="s">
        <v>103</v>
      </c>
      <c r="V84" s="30" t="s">
        <v>130</v>
      </c>
      <c r="W84" s="30" t="s">
        <v>125</v>
      </c>
    </row>
    <row r="85" customFormat="false" ht="15" hidden="false" customHeight="false" outlineLevel="0" collapsed="false">
      <c r="A85" s="30" t="s">
        <v>1603</v>
      </c>
      <c r="B85" s="30" t="n">
        <f aca="false">+IF(A85=WORLDCUP!$BI$112,1,0)</f>
        <v>0</v>
      </c>
      <c r="C85" s="30" t="str">
        <f aca="false">+WORLDCUP!BD66</f>
        <v>Irak</v>
      </c>
      <c r="D85" s="30" t="str">
        <f aca="false">+WORLDCUP!BD64</f>
        <v>Irán</v>
      </c>
      <c r="E85" s="30" t="str">
        <f aca="false">+WORLDCUP!BD59</f>
        <v>Catar</v>
      </c>
      <c r="F85" s="30" t="str">
        <f aca="false">+WORLDCUP!BD60</f>
        <v>Marruecos</v>
      </c>
      <c r="G85" s="30" t="str">
        <f aca="false">+WORLDCUP!BD67</f>
        <v>Austria</v>
      </c>
      <c r="H85" s="30" t="str">
        <f aca="false">+WORLDCUP!BD63</f>
        <v>Japón</v>
      </c>
      <c r="I85" s="30" t="str">
        <f aca="false">+WORLDCUP!BD69</f>
        <v>Ghana</v>
      </c>
      <c r="J85" s="30" t="str">
        <f aca="false">+WORLDCUP!BD68</f>
        <v>Uzbekistán</v>
      </c>
      <c r="N85" s="30" t="s">
        <v>1603</v>
      </c>
      <c r="O85" s="30" t="n">
        <v>84</v>
      </c>
      <c r="P85" s="30" t="s">
        <v>116</v>
      </c>
      <c r="Q85" s="30" t="s">
        <v>107</v>
      </c>
      <c r="R85" s="30" t="s">
        <v>85</v>
      </c>
      <c r="S85" s="30" t="s">
        <v>89</v>
      </c>
      <c r="T85" s="30" t="s">
        <v>121</v>
      </c>
      <c r="U85" s="30" t="s">
        <v>103</v>
      </c>
      <c r="V85" s="30" t="s">
        <v>130</v>
      </c>
      <c r="W85" s="30" t="s">
        <v>125</v>
      </c>
    </row>
    <row r="86" customFormat="false" ht="15" hidden="false" customHeight="false" outlineLevel="0" collapsed="false">
      <c r="A86" s="30" t="s">
        <v>1604</v>
      </c>
      <c r="B86" s="30" t="n">
        <f aca="false">+IF(A86=WORLDCUP!$BI$112,1,0)</f>
        <v>0</v>
      </c>
      <c r="C86" s="30" t="str">
        <f aca="false">+WORLDCUP!BD65</f>
        <v>Arabia Saudita</v>
      </c>
      <c r="D86" s="30" t="str">
        <f aca="false">+WORLDCUP!BD64</f>
        <v>Irán</v>
      </c>
      <c r="E86" s="30" t="str">
        <f aca="false">+WORLDCUP!BD59</f>
        <v>Catar</v>
      </c>
      <c r="F86" s="30" t="str">
        <f aca="false">+WORLDCUP!BD60</f>
        <v>Marruecos</v>
      </c>
      <c r="G86" s="30" t="str">
        <f aca="false">+WORLDCUP!BD67</f>
        <v>Austria</v>
      </c>
      <c r="H86" s="30" t="str">
        <f aca="false">+WORLDCUP!BD63</f>
        <v>Japón</v>
      </c>
      <c r="I86" s="30" t="str">
        <f aca="false">+WORLDCUP!BD69</f>
        <v>Ghana</v>
      </c>
      <c r="J86" s="30" t="str">
        <f aca="false">+WORLDCUP!BD68</f>
        <v>Uzbekistán</v>
      </c>
      <c r="N86" s="30" t="s">
        <v>1604</v>
      </c>
      <c r="O86" s="30" t="n">
        <v>85</v>
      </c>
      <c r="P86" s="30" t="s">
        <v>112</v>
      </c>
      <c r="Q86" s="30" t="s">
        <v>107</v>
      </c>
      <c r="R86" s="30" t="s">
        <v>85</v>
      </c>
      <c r="S86" s="30" t="s">
        <v>89</v>
      </c>
      <c r="T86" s="30" t="s">
        <v>121</v>
      </c>
      <c r="U86" s="30" t="s">
        <v>103</v>
      </c>
      <c r="V86" s="30" t="s">
        <v>130</v>
      </c>
      <c r="W86" s="30" t="s">
        <v>125</v>
      </c>
    </row>
    <row r="87" customFormat="false" ht="15" hidden="false" customHeight="false" outlineLevel="0" collapsed="false">
      <c r="A87" s="30" t="s">
        <v>1605</v>
      </c>
      <c r="B87" s="30" t="n">
        <f aca="false">+IF(A87=WORLDCUP!$BI$112,1,0)</f>
        <v>0</v>
      </c>
      <c r="C87" s="30" t="str">
        <f aca="false">+WORLDCUP!BD65</f>
        <v>Arabia Saudita</v>
      </c>
      <c r="D87" s="30" t="str">
        <f aca="false">+WORLDCUP!BD64</f>
        <v>Irán</v>
      </c>
      <c r="E87" s="30" t="str">
        <f aca="false">+WORLDCUP!BD59</f>
        <v>Catar</v>
      </c>
      <c r="F87" s="30" t="str">
        <f aca="false">+WORLDCUP!BD60</f>
        <v>Marruecos</v>
      </c>
      <c r="G87" s="30" t="str">
        <f aca="false">+WORLDCUP!BD66</f>
        <v>Irak</v>
      </c>
      <c r="H87" s="30" t="str">
        <f aca="false">+WORLDCUP!BD63</f>
        <v>Japón</v>
      </c>
      <c r="I87" s="30" t="str">
        <f aca="false">+WORLDCUP!BD69</f>
        <v>Ghana</v>
      </c>
      <c r="J87" s="30" t="str">
        <f aca="false">+WORLDCUP!BD68</f>
        <v>Uzbekistán</v>
      </c>
      <c r="N87" s="30" t="s">
        <v>1605</v>
      </c>
      <c r="O87" s="30" t="n">
        <v>86</v>
      </c>
      <c r="P87" s="30" t="s">
        <v>112</v>
      </c>
      <c r="Q87" s="30" t="s">
        <v>107</v>
      </c>
      <c r="R87" s="30" t="s">
        <v>85</v>
      </c>
      <c r="S87" s="30" t="s">
        <v>89</v>
      </c>
      <c r="T87" s="30" t="s">
        <v>116</v>
      </c>
      <c r="U87" s="30" t="s">
        <v>103</v>
      </c>
      <c r="V87" s="30" t="s">
        <v>130</v>
      </c>
      <c r="W87" s="30" t="s">
        <v>125</v>
      </c>
    </row>
    <row r="88" customFormat="false" ht="15" hidden="false" customHeight="false" outlineLevel="0" collapsed="false">
      <c r="A88" s="30" t="s">
        <v>1606</v>
      </c>
      <c r="B88" s="30" t="n">
        <f aca="false">+IF(A88=WORLDCUP!$BI$112,1,0)</f>
        <v>0</v>
      </c>
      <c r="C88" s="30" t="str">
        <f aca="false">+WORLDCUP!BD65</f>
        <v>Arabia Saudita</v>
      </c>
      <c r="D88" s="30" t="str">
        <f aca="false">+WORLDCUP!BD64</f>
        <v>Irán</v>
      </c>
      <c r="E88" s="30" t="str">
        <f aca="false">+WORLDCUP!BD59</f>
        <v>Catar</v>
      </c>
      <c r="F88" s="30" t="str">
        <f aca="false">+WORLDCUP!BD60</f>
        <v>Marruecos</v>
      </c>
      <c r="G88" s="30" t="str">
        <f aca="false">+WORLDCUP!BD67</f>
        <v>Austria</v>
      </c>
      <c r="H88" s="30" t="str">
        <f aca="false">+WORLDCUP!BD63</f>
        <v>Japón</v>
      </c>
      <c r="I88" s="30" t="str">
        <f aca="false">+WORLDCUP!BD69</f>
        <v>Ghana</v>
      </c>
      <c r="J88" s="30" t="str">
        <f aca="false">+WORLDCUP!BD66</f>
        <v>Irak</v>
      </c>
      <c r="N88" s="30" t="s">
        <v>1606</v>
      </c>
      <c r="O88" s="30" t="n">
        <v>87</v>
      </c>
      <c r="P88" s="30" t="s">
        <v>112</v>
      </c>
      <c r="Q88" s="30" t="s">
        <v>107</v>
      </c>
      <c r="R88" s="30" t="s">
        <v>85</v>
      </c>
      <c r="S88" s="30" t="s">
        <v>89</v>
      </c>
      <c r="T88" s="30" t="s">
        <v>121</v>
      </c>
      <c r="U88" s="30" t="s">
        <v>103</v>
      </c>
      <c r="V88" s="30" t="s">
        <v>130</v>
      </c>
      <c r="W88" s="30" t="s">
        <v>116</v>
      </c>
    </row>
    <row r="89" customFormat="false" ht="15" hidden="false" customHeight="false" outlineLevel="0" collapsed="false">
      <c r="A89" s="30" t="s">
        <v>1607</v>
      </c>
      <c r="B89" s="30" t="n">
        <f aca="false">+IF(A89=WORLDCUP!$BI$112,1,0)</f>
        <v>0</v>
      </c>
      <c r="C89" s="30" t="str">
        <f aca="false">+WORLDCUP!BD65</f>
        <v>Arabia Saudita</v>
      </c>
      <c r="D89" s="30" t="str">
        <f aca="false">+WORLDCUP!BD64</f>
        <v>Irán</v>
      </c>
      <c r="E89" s="30" t="str">
        <f aca="false">+WORLDCUP!BD59</f>
        <v>Catar</v>
      </c>
      <c r="F89" s="30" t="str">
        <f aca="false">+WORLDCUP!BD60</f>
        <v>Marruecos</v>
      </c>
      <c r="G89" s="30" t="str">
        <f aca="false">+WORLDCUP!BD67</f>
        <v>Austria</v>
      </c>
      <c r="H89" s="30" t="str">
        <f aca="false">+WORLDCUP!BD63</f>
        <v>Japón</v>
      </c>
      <c r="I89" s="30" t="str">
        <f aca="false">+WORLDCUP!BD66</f>
        <v>Irak</v>
      </c>
      <c r="J89" s="30" t="str">
        <f aca="false">+WORLDCUP!BD68</f>
        <v>Uzbekistán</v>
      </c>
      <c r="N89" s="30" t="s">
        <v>1607</v>
      </c>
      <c r="O89" s="30" t="n">
        <v>88</v>
      </c>
      <c r="P89" s="30" t="s">
        <v>112</v>
      </c>
      <c r="Q89" s="30" t="s">
        <v>107</v>
      </c>
      <c r="R89" s="30" t="s">
        <v>85</v>
      </c>
      <c r="S89" s="30" t="s">
        <v>89</v>
      </c>
      <c r="T89" s="30" t="s">
        <v>121</v>
      </c>
      <c r="U89" s="30" t="s">
        <v>103</v>
      </c>
      <c r="V89" s="30" t="s">
        <v>116</v>
      </c>
      <c r="W89" s="30" t="s">
        <v>125</v>
      </c>
    </row>
    <row r="90" customFormat="false" ht="15" hidden="false" customHeight="false" outlineLevel="0" collapsed="false">
      <c r="A90" s="30" t="s">
        <v>1608</v>
      </c>
      <c r="B90" s="30" t="n">
        <f aca="false">+IF(A90=WORLDCUP!$BI$112,1,0)</f>
        <v>0</v>
      </c>
      <c r="C90" s="30" t="str">
        <f aca="false">+WORLDCUP!BD62</f>
        <v>Ecuador</v>
      </c>
      <c r="D90" s="30" t="str">
        <f aca="false">+WORLDCUP!BD67</f>
        <v>Austria</v>
      </c>
      <c r="E90" s="30" t="str">
        <f aca="false">+WORLDCUP!BD59</f>
        <v>Catar</v>
      </c>
      <c r="F90" s="30" t="str">
        <f aca="false">+WORLDCUP!BD60</f>
        <v>Marruecos</v>
      </c>
      <c r="G90" s="30" t="str">
        <f aca="false">+WORLDCUP!BD66</f>
        <v>Irak</v>
      </c>
      <c r="H90" s="30" t="str">
        <f aca="false">+WORLDCUP!BD65</f>
        <v>Arabia Saudita</v>
      </c>
      <c r="I90" s="30" t="str">
        <f aca="false">+WORLDCUP!BD69</f>
        <v>Ghana</v>
      </c>
      <c r="J90" s="30" t="str">
        <f aca="false">+WORLDCUP!BD68</f>
        <v>Uzbekistán</v>
      </c>
      <c r="N90" s="30" t="s">
        <v>1608</v>
      </c>
      <c r="O90" s="30" t="n">
        <v>89</v>
      </c>
      <c r="P90" s="30" t="s">
        <v>98</v>
      </c>
      <c r="Q90" s="30" t="s">
        <v>121</v>
      </c>
      <c r="R90" s="30" t="s">
        <v>85</v>
      </c>
      <c r="S90" s="30" t="s">
        <v>89</v>
      </c>
      <c r="T90" s="30" t="s">
        <v>116</v>
      </c>
      <c r="U90" s="30" t="s">
        <v>112</v>
      </c>
      <c r="V90" s="30" t="s">
        <v>130</v>
      </c>
      <c r="W90" s="30" t="s">
        <v>125</v>
      </c>
    </row>
    <row r="91" customFormat="false" ht="15" hidden="false" customHeight="false" outlineLevel="0" collapsed="false">
      <c r="A91" s="30" t="s">
        <v>1609</v>
      </c>
      <c r="B91" s="30" t="n">
        <f aca="false">+IF(A91=WORLDCUP!$BI$112,1,0)</f>
        <v>0</v>
      </c>
      <c r="C91" s="30" t="str">
        <f aca="false">+WORLDCUP!BD62</f>
        <v>Ecuador</v>
      </c>
      <c r="D91" s="30" t="str">
        <f aca="false">+WORLDCUP!BD67</f>
        <v>Austria</v>
      </c>
      <c r="E91" s="30" t="str">
        <f aca="false">+WORLDCUP!BD59</f>
        <v>Catar</v>
      </c>
      <c r="F91" s="30" t="str">
        <f aca="false">+WORLDCUP!BD60</f>
        <v>Marruecos</v>
      </c>
      <c r="G91" s="30" t="str">
        <f aca="false">+WORLDCUP!BD66</f>
        <v>Irak</v>
      </c>
      <c r="H91" s="30" t="str">
        <f aca="false">+WORLDCUP!BD64</f>
        <v>Irán</v>
      </c>
      <c r="I91" s="30" t="str">
        <f aca="false">+WORLDCUP!BD69</f>
        <v>Ghana</v>
      </c>
      <c r="J91" s="30" t="str">
        <f aca="false">+WORLDCUP!BD68</f>
        <v>Uzbekistán</v>
      </c>
      <c r="N91" s="30" t="s">
        <v>1609</v>
      </c>
      <c r="O91" s="30" t="n">
        <v>90</v>
      </c>
      <c r="P91" s="30" t="s">
        <v>98</v>
      </c>
      <c r="Q91" s="30" t="s">
        <v>121</v>
      </c>
      <c r="R91" s="30" t="s">
        <v>85</v>
      </c>
      <c r="S91" s="30" t="s">
        <v>89</v>
      </c>
      <c r="T91" s="30" t="s">
        <v>116</v>
      </c>
      <c r="U91" s="30" t="s">
        <v>107</v>
      </c>
      <c r="V91" s="30" t="s">
        <v>130</v>
      </c>
      <c r="W91" s="30" t="s">
        <v>125</v>
      </c>
    </row>
    <row r="92" customFormat="false" ht="15" hidden="false" customHeight="false" outlineLevel="0" collapsed="false">
      <c r="A92" s="30" t="s">
        <v>1610</v>
      </c>
      <c r="B92" s="30" t="n">
        <f aca="false">+IF(A92=WORLDCUP!$BI$112,1,0)</f>
        <v>0</v>
      </c>
      <c r="C92" s="30" t="str">
        <f aca="false">+WORLDCUP!BD62</f>
        <v>Ecuador</v>
      </c>
      <c r="D92" s="30" t="str">
        <f aca="false">+WORLDCUP!BD67</f>
        <v>Austria</v>
      </c>
      <c r="E92" s="30" t="str">
        <f aca="false">+WORLDCUP!BD59</f>
        <v>Catar</v>
      </c>
      <c r="F92" s="30" t="str">
        <f aca="false">+WORLDCUP!BD60</f>
        <v>Marruecos</v>
      </c>
      <c r="G92" s="30" t="str">
        <f aca="false">+WORLDCUP!BD65</f>
        <v>Arabia Saudita</v>
      </c>
      <c r="H92" s="30" t="str">
        <f aca="false">+WORLDCUP!BD64</f>
        <v>Irán</v>
      </c>
      <c r="I92" s="30" t="str">
        <f aca="false">+WORLDCUP!BD69</f>
        <v>Ghana</v>
      </c>
      <c r="J92" s="30" t="str">
        <f aca="false">+WORLDCUP!BD68</f>
        <v>Uzbekistán</v>
      </c>
      <c r="N92" s="30" t="s">
        <v>1610</v>
      </c>
      <c r="O92" s="30" t="n">
        <v>91</v>
      </c>
      <c r="P92" s="30" t="s">
        <v>98</v>
      </c>
      <c r="Q92" s="30" t="s">
        <v>121</v>
      </c>
      <c r="R92" s="30" t="s">
        <v>85</v>
      </c>
      <c r="S92" s="30" t="s">
        <v>89</v>
      </c>
      <c r="T92" s="30" t="s">
        <v>112</v>
      </c>
      <c r="U92" s="30" t="s">
        <v>107</v>
      </c>
      <c r="V92" s="30" t="s">
        <v>130</v>
      </c>
      <c r="W92" s="30" t="s">
        <v>125</v>
      </c>
    </row>
    <row r="93" customFormat="false" ht="15" hidden="false" customHeight="false" outlineLevel="0" collapsed="false">
      <c r="A93" s="30" t="s">
        <v>1611</v>
      </c>
      <c r="B93" s="30" t="n">
        <f aca="false">+IF(A93=WORLDCUP!$BI$112,1,0)</f>
        <v>0</v>
      </c>
      <c r="C93" s="30" t="str">
        <f aca="false">+WORLDCUP!BD62</f>
        <v>Ecuador</v>
      </c>
      <c r="D93" s="30" t="str">
        <f aca="false">+WORLDCUP!BD64</f>
        <v>Irán</v>
      </c>
      <c r="E93" s="30" t="str">
        <f aca="false">+WORLDCUP!BD59</f>
        <v>Catar</v>
      </c>
      <c r="F93" s="30" t="str">
        <f aca="false">+WORLDCUP!BD60</f>
        <v>Marruecos</v>
      </c>
      <c r="G93" s="30" t="str">
        <f aca="false">+WORLDCUP!BD66</f>
        <v>Irak</v>
      </c>
      <c r="H93" s="30" t="str">
        <f aca="false">+WORLDCUP!BD65</f>
        <v>Arabia Saudita</v>
      </c>
      <c r="I93" s="30" t="str">
        <f aca="false">+WORLDCUP!BD69</f>
        <v>Ghana</v>
      </c>
      <c r="J93" s="30" t="str">
        <f aca="false">+WORLDCUP!BD68</f>
        <v>Uzbekistán</v>
      </c>
      <c r="N93" s="30" t="s">
        <v>1611</v>
      </c>
      <c r="O93" s="30" t="n">
        <v>92</v>
      </c>
      <c r="P93" s="30" t="s">
        <v>98</v>
      </c>
      <c r="Q93" s="30" t="s">
        <v>107</v>
      </c>
      <c r="R93" s="30" t="s">
        <v>85</v>
      </c>
      <c r="S93" s="30" t="s">
        <v>89</v>
      </c>
      <c r="T93" s="30" t="s">
        <v>116</v>
      </c>
      <c r="U93" s="30" t="s">
        <v>112</v>
      </c>
      <c r="V93" s="30" t="s">
        <v>130</v>
      </c>
      <c r="W93" s="30" t="s">
        <v>125</v>
      </c>
    </row>
    <row r="94" customFormat="false" ht="15" hidden="false" customHeight="false" outlineLevel="0" collapsed="false">
      <c r="A94" s="30" t="s">
        <v>1612</v>
      </c>
      <c r="B94" s="30" t="n">
        <f aca="false">+IF(A94=WORLDCUP!$BI$112,1,0)</f>
        <v>0</v>
      </c>
      <c r="C94" s="30" t="str">
        <f aca="false">+WORLDCUP!BD62</f>
        <v>Ecuador</v>
      </c>
      <c r="D94" s="30" t="str">
        <f aca="false">+WORLDCUP!BD67</f>
        <v>Austria</v>
      </c>
      <c r="E94" s="30" t="str">
        <f aca="false">+WORLDCUP!BD59</f>
        <v>Catar</v>
      </c>
      <c r="F94" s="30" t="str">
        <f aca="false">+WORLDCUP!BD60</f>
        <v>Marruecos</v>
      </c>
      <c r="G94" s="30" t="str">
        <f aca="false">+WORLDCUP!BD65</f>
        <v>Arabia Saudita</v>
      </c>
      <c r="H94" s="30" t="str">
        <f aca="false">+WORLDCUP!BD64</f>
        <v>Irán</v>
      </c>
      <c r="I94" s="30" t="str">
        <f aca="false">+WORLDCUP!BD69</f>
        <v>Ghana</v>
      </c>
      <c r="J94" s="30" t="str">
        <f aca="false">+WORLDCUP!BD66</f>
        <v>Irak</v>
      </c>
      <c r="N94" s="30" t="s">
        <v>1612</v>
      </c>
      <c r="O94" s="30" t="n">
        <v>93</v>
      </c>
      <c r="P94" s="30" t="s">
        <v>98</v>
      </c>
      <c r="Q94" s="30" t="s">
        <v>121</v>
      </c>
      <c r="R94" s="30" t="s">
        <v>85</v>
      </c>
      <c r="S94" s="30" t="s">
        <v>89</v>
      </c>
      <c r="T94" s="30" t="s">
        <v>112</v>
      </c>
      <c r="U94" s="30" t="s">
        <v>107</v>
      </c>
      <c r="V94" s="30" t="s">
        <v>130</v>
      </c>
      <c r="W94" s="30" t="s">
        <v>116</v>
      </c>
    </row>
    <row r="95" customFormat="false" ht="15" hidden="false" customHeight="false" outlineLevel="0" collapsed="false">
      <c r="A95" s="30" t="s">
        <v>1613</v>
      </c>
      <c r="B95" s="30" t="n">
        <f aca="false">+IF(A95=WORLDCUP!$BI$112,1,0)</f>
        <v>0</v>
      </c>
      <c r="C95" s="30" t="str">
        <f aca="false">+WORLDCUP!BD62</f>
        <v>Ecuador</v>
      </c>
      <c r="D95" s="30" t="str">
        <f aca="false">+WORLDCUP!BD67</f>
        <v>Austria</v>
      </c>
      <c r="E95" s="30" t="str">
        <f aca="false">+WORLDCUP!BD59</f>
        <v>Catar</v>
      </c>
      <c r="F95" s="30" t="str">
        <f aca="false">+WORLDCUP!BD60</f>
        <v>Marruecos</v>
      </c>
      <c r="G95" s="30" t="str">
        <f aca="false">+WORLDCUP!BD65</f>
        <v>Arabia Saudita</v>
      </c>
      <c r="H95" s="30" t="str">
        <f aca="false">+WORLDCUP!BD64</f>
        <v>Irán</v>
      </c>
      <c r="I95" s="30" t="str">
        <f aca="false">+WORLDCUP!BD66</f>
        <v>Irak</v>
      </c>
      <c r="J95" s="30" t="str">
        <f aca="false">+WORLDCUP!BD68</f>
        <v>Uzbekistán</v>
      </c>
      <c r="N95" s="30" t="s">
        <v>1613</v>
      </c>
      <c r="O95" s="30" t="n">
        <v>94</v>
      </c>
      <c r="P95" s="30" t="s">
        <v>98</v>
      </c>
      <c r="Q95" s="30" t="s">
        <v>121</v>
      </c>
      <c r="R95" s="30" t="s">
        <v>85</v>
      </c>
      <c r="S95" s="30" t="s">
        <v>89</v>
      </c>
      <c r="T95" s="30" t="s">
        <v>112</v>
      </c>
      <c r="U95" s="30" t="s">
        <v>107</v>
      </c>
      <c r="V95" s="30" t="s">
        <v>116</v>
      </c>
      <c r="W95" s="30" t="s">
        <v>125</v>
      </c>
    </row>
    <row r="96" customFormat="false" ht="15" hidden="false" customHeight="false" outlineLevel="0" collapsed="false">
      <c r="A96" s="30" t="s">
        <v>1614</v>
      </c>
      <c r="B96" s="30" t="n">
        <f aca="false">+IF(A96=WORLDCUP!$BI$112,1,0)</f>
        <v>0</v>
      </c>
      <c r="C96" s="30" t="str">
        <f aca="false">+WORLDCUP!BD62</f>
        <v>Ecuador</v>
      </c>
      <c r="D96" s="30" t="str">
        <f aca="false">+WORLDCUP!BD67</f>
        <v>Austria</v>
      </c>
      <c r="E96" s="30" t="str">
        <f aca="false">+WORLDCUP!BD59</f>
        <v>Catar</v>
      </c>
      <c r="F96" s="30" t="str">
        <f aca="false">+WORLDCUP!BD60</f>
        <v>Marruecos</v>
      </c>
      <c r="G96" s="30" t="str">
        <f aca="false">+WORLDCUP!BD66</f>
        <v>Irak</v>
      </c>
      <c r="H96" s="30" t="str">
        <f aca="false">+WORLDCUP!BD63</f>
        <v>Japón</v>
      </c>
      <c r="I96" s="30" t="str">
        <f aca="false">+WORLDCUP!BD69</f>
        <v>Ghana</v>
      </c>
      <c r="J96" s="30" t="str">
        <f aca="false">+WORLDCUP!BD68</f>
        <v>Uzbekistán</v>
      </c>
      <c r="N96" s="30" t="s">
        <v>1614</v>
      </c>
      <c r="O96" s="30" t="n">
        <v>95</v>
      </c>
      <c r="P96" s="30" t="s">
        <v>98</v>
      </c>
      <c r="Q96" s="30" t="s">
        <v>121</v>
      </c>
      <c r="R96" s="30" t="s">
        <v>85</v>
      </c>
      <c r="S96" s="30" t="s">
        <v>89</v>
      </c>
      <c r="T96" s="30" t="s">
        <v>116</v>
      </c>
      <c r="U96" s="30" t="s">
        <v>103</v>
      </c>
      <c r="V96" s="30" t="s">
        <v>130</v>
      </c>
      <c r="W96" s="30" t="s">
        <v>125</v>
      </c>
    </row>
    <row r="97" customFormat="false" ht="15" hidden="false" customHeight="false" outlineLevel="0" collapsed="false">
      <c r="A97" s="30" t="s">
        <v>1615</v>
      </c>
      <c r="B97" s="30" t="n">
        <f aca="false">+IF(A97=WORLDCUP!$BI$112,1,0)</f>
        <v>0</v>
      </c>
      <c r="C97" s="30" t="str">
        <f aca="false">+WORLDCUP!BD62</f>
        <v>Ecuador</v>
      </c>
      <c r="D97" s="30" t="str">
        <f aca="false">+WORLDCUP!BD67</f>
        <v>Austria</v>
      </c>
      <c r="E97" s="30" t="str">
        <f aca="false">+WORLDCUP!BD59</f>
        <v>Catar</v>
      </c>
      <c r="F97" s="30" t="str">
        <f aca="false">+WORLDCUP!BD60</f>
        <v>Marruecos</v>
      </c>
      <c r="G97" s="30" t="str">
        <f aca="false">+WORLDCUP!BD65</f>
        <v>Arabia Saudita</v>
      </c>
      <c r="H97" s="30" t="str">
        <f aca="false">+WORLDCUP!BD63</f>
        <v>Japón</v>
      </c>
      <c r="I97" s="30" t="str">
        <f aca="false">+WORLDCUP!BD69</f>
        <v>Ghana</v>
      </c>
      <c r="J97" s="30" t="str">
        <f aca="false">+WORLDCUP!BD68</f>
        <v>Uzbekistán</v>
      </c>
      <c r="N97" s="30" t="s">
        <v>1615</v>
      </c>
      <c r="O97" s="30" t="n">
        <v>96</v>
      </c>
      <c r="P97" s="30" t="s">
        <v>98</v>
      </c>
      <c r="Q97" s="30" t="s">
        <v>121</v>
      </c>
      <c r="R97" s="30" t="s">
        <v>85</v>
      </c>
      <c r="S97" s="30" t="s">
        <v>89</v>
      </c>
      <c r="T97" s="30" t="s">
        <v>112</v>
      </c>
      <c r="U97" s="30" t="s">
        <v>103</v>
      </c>
      <c r="V97" s="30" t="s">
        <v>130</v>
      </c>
      <c r="W97" s="30" t="s">
        <v>125</v>
      </c>
    </row>
    <row r="98" customFormat="false" ht="15" hidden="false" customHeight="false" outlineLevel="0" collapsed="false">
      <c r="A98" s="30" t="s">
        <v>1616</v>
      </c>
      <c r="B98" s="30" t="n">
        <f aca="false">+IF(A98=WORLDCUP!$BI$112,1,0)</f>
        <v>0</v>
      </c>
      <c r="C98" s="30" t="str">
        <f aca="false">+WORLDCUP!BD62</f>
        <v>Ecuador</v>
      </c>
      <c r="D98" s="30" t="str">
        <f aca="false">+WORLDCUP!BD66</f>
        <v>Irak</v>
      </c>
      <c r="E98" s="30" t="str">
        <f aca="false">+WORLDCUP!BD59</f>
        <v>Catar</v>
      </c>
      <c r="F98" s="30" t="str">
        <f aca="false">+WORLDCUP!BD60</f>
        <v>Marruecos</v>
      </c>
      <c r="G98" s="30" t="str">
        <f aca="false">+WORLDCUP!BD65</f>
        <v>Arabia Saudita</v>
      </c>
      <c r="H98" s="30" t="str">
        <f aca="false">+WORLDCUP!BD63</f>
        <v>Japón</v>
      </c>
      <c r="I98" s="30" t="str">
        <f aca="false">+WORLDCUP!BD69</f>
        <v>Ghana</v>
      </c>
      <c r="J98" s="30" t="str">
        <f aca="false">+WORLDCUP!BD68</f>
        <v>Uzbekistán</v>
      </c>
      <c r="N98" s="30" t="s">
        <v>1616</v>
      </c>
      <c r="O98" s="30" t="n">
        <v>97</v>
      </c>
      <c r="P98" s="30" t="s">
        <v>98</v>
      </c>
      <c r="Q98" s="30" t="s">
        <v>116</v>
      </c>
      <c r="R98" s="30" t="s">
        <v>85</v>
      </c>
      <c r="S98" s="30" t="s">
        <v>89</v>
      </c>
      <c r="T98" s="30" t="s">
        <v>112</v>
      </c>
      <c r="U98" s="30" t="s">
        <v>103</v>
      </c>
      <c r="V98" s="30" t="s">
        <v>130</v>
      </c>
      <c r="W98" s="30" t="s">
        <v>125</v>
      </c>
    </row>
    <row r="99" customFormat="false" ht="15" hidden="false" customHeight="false" outlineLevel="0" collapsed="false">
      <c r="A99" s="30" t="s">
        <v>1617</v>
      </c>
      <c r="B99" s="30" t="n">
        <f aca="false">+IF(A99=WORLDCUP!$BI$112,1,0)</f>
        <v>0</v>
      </c>
      <c r="C99" s="30" t="str">
        <f aca="false">+WORLDCUP!BD62</f>
        <v>Ecuador</v>
      </c>
      <c r="D99" s="30" t="str">
        <f aca="false">+WORLDCUP!BD67</f>
        <v>Austria</v>
      </c>
      <c r="E99" s="30" t="str">
        <f aca="false">+WORLDCUP!BD59</f>
        <v>Catar</v>
      </c>
      <c r="F99" s="30" t="str">
        <f aca="false">+WORLDCUP!BD60</f>
        <v>Marruecos</v>
      </c>
      <c r="G99" s="30" t="str">
        <f aca="false">+WORLDCUP!BD65</f>
        <v>Arabia Saudita</v>
      </c>
      <c r="H99" s="30" t="str">
        <f aca="false">+WORLDCUP!BD63</f>
        <v>Japón</v>
      </c>
      <c r="I99" s="30" t="str">
        <f aca="false">+WORLDCUP!BD69</f>
        <v>Ghana</v>
      </c>
      <c r="J99" s="30" t="str">
        <f aca="false">+WORLDCUP!BD66</f>
        <v>Irak</v>
      </c>
      <c r="N99" s="30" t="s">
        <v>1617</v>
      </c>
      <c r="O99" s="30" t="n">
        <v>98</v>
      </c>
      <c r="P99" s="30" t="s">
        <v>98</v>
      </c>
      <c r="Q99" s="30" t="s">
        <v>121</v>
      </c>
      <c r="R99" s="30" t="s">
        <v>85</v>
      </c>
      <c r="S99" s="30" t="s">
        <v>89</v>
      </c>
      <c r="T99" s="30" t="s">
        <v>112</v>
      </c>
      <c r="U99" s="30" t="s">
        <v>103</v>
      </c>
      <c r="V99" s="30" t="s">
        <v>130</v>
      </c>
      <c r="W99" s="30" t="s">
        <v>116</v>
      </c>
    </row>
    <row r="100" customFormat="false" ht="15" hidden="false" customHeight="false" outlineLevel="0" collapsed="false">
      <c r="A100" s="30" t="s">
        <v>1618</v>
      </c>
      <c r="B100" s="30" t="n">
        <f aca="false">+IF(A100=WORLDCUP!$BI$112,1,0)</f>
        <v>0</v>
      </c>
      <c r="C100" s="30" t="str">
        <f aca="false">+WORLDCUP!BD62</f>
        <v>Ecuador</v>
      </c>
      <c r="D100" s="30" t="str">
        <f aca="false">+WORLDCUP!BD67</f>
        <v>Austria</v>
      </c>
      <c r="E100" s="30" t="str">
        <f aca="false">+WORLDCUP!BD59</f>
        <v>Catar</v>
      </c>
      <c r="F100" s="30" t="str">
        <f aca="false">+WORLDCUP!BD60</f>
        <v>Marruecos</v>
      </c>
      <c r="G100" s="30" t="str">
        <f aca="false">+WORLDCUP!BD65</f>
        <v>Arabia Saudita</v>
      </c>
      <c r="H100" s="30" t="str">
        <f aca="false">+WORLDCUP!BD63</f>
        <v>Japón</v>
      </c>
      <c r="I100" s="30" t="str">
        <f aca="false">+WORLDCUP!BD66</f>
        <v>Irak</v>
      </c>
      <c r="J100" s="30" t="str">
        <f aca="false">+WORLDCUP!BD68</f>
        <v>Uzbekistán</v>
      </c>
      <c r="N100" s="30" t="s">
        <v>1618</v>
      </c>
      <c r="O100" s="30" t="n">
        <v>99</v>
      </c>
      <c r="P100" s="30" t="s">
        <v>98</v>
      </c>
      <c r="Q100" s="30" t="s">
        <v>121</v>
      </c>
      <c r="R100" s="30" t="s">
        <v>85</v>
      </c>
      <c r="S100" s="30" t="s">
        <v>89</v>
      </c>
      <c r="T100" s="30" t="s">
        <v>112</v>
      </c>
      <c r="U100" s="30" t="s">
        <v>103</v>
      </c>
      <c r="V100" s="30" t="s">
        <v>116</v>
      </c>
      <c r="W100" s="30" t="s">
        <v>125</v>
      </c>
    </row>
    <row r="101" customFormat="false" ht="15" hidden="false" customHeight="false" outlineLevel="0" collapsed="false">
      <c r="A101" s="30" t="s">
        <v>1619</v>
      </c>
      <c r="B101" s="30" t="n">
        <f aca="false">+IF(A101=WORLDCUP!$BI$112,1,0)</f>
        <v>0</v>
      </c>
      <c r="C101" s="30" t="str">
        <f aca="false">+WORLDCUP!BD62</f>
        <v>Ecuador</v>
      </c>
      <c r="D101" s="30" t="str">
        <f aca="false">+WORLDCUP!BD64</f>
        <v>Irán</v>
      </c>
      <c r="E101" s="30" t="str">
        <f aca="false">+WORLDCUP!BD59</f>
        <v>Catar</v>
      </c>
      <c r="F101" s="30" t="str">
        <f aca="false">+WORLDCUP!BD60</f>
        <v>Marruecos</v>
      </c>
      <c r="G101" s="30" t="str">
        <f aca="false">+WORLDCUP!BD67</f>
        <v>Austria</v>
      </c>
      <c r="H101" s="30" t="str">
        <f aca="false">+WORLDCUP!BD63</f>
        <v>Japón</v>
      </c>
      <c r="I101" s="30" t="str">
        <f aca="false">+WORLDCUP!BD69</f>
        <v>Ghana</v>
      </c>
      <c r="J101" s="30" t="str">
        <f aca="false">+WORLDCUP!BD68</f>
        <v>Uzbekistán</v>
      </c>
      <c r="N101" s="30" t="s">
        <v>1619</v>
      </c>
      <c r="O101" s="30" t="n">
        <v>100</v>
      </c>
      <c r="P101" s="30" t="s">
        <v>98</v>
      </c>
      <c r="Q101" s="30" t="s">
        <v>107</v>
      </c>
      <c r="R101" s="30" t="s">
        <v>85</v>
      </c>
      <c r="S101" s="30" t="s">
        <v>89</v>
      </c>
      <c r="T101" s="30" t="s">
        <v>121</v>
      </c>
      <c r="U101" s="30" t="s">
        <v>103</v>
      </c>
      <c r="V101" s="30" t="s">
        <v>130</v>
      </c>
      <c r="W101" s="30" t="s">
        <v>125</v>
      </c>
    </row>
    <row r="102" customFormat="false" ht="15" hidden="false" customHeight="false" outlineLevel="0" collapsed="false">
      <c r="A102" s="30" t="s">
        <v>1620</v>
      </c>
      <c r="B102" s="30" t="n">
        <f aca="false">+IF(A102=WORLDCUP!$BI$112,1,0)</f>
        <v>0</v>
      </c>
      <c r="C102" s="30" t="str">
        <f aca="false">+WORLDCUP!BD62</f>
        <v>Ecuador</v>
      </c>
      <c r="D102" s="30" t="str">
        <f aca="false">+WORLDCUP!BD64</f>
        <v>Irán</v>
      </c>
      <c r="E102" s="30" t="str">
        <f aca="false">+WORLDCUP!BD59</f>
        <v>Catar</v>
      </c>
      <c r="F102" s="30" t="str">
        <f aca="false">+WORLDCUP!BD60</f>
        <v>Marruecos</v>
      </c>
      <c r="G102" s="30" t="str">
        <f aca="false">+WORLDCUP!BD66</f>
        <v>Irak</v>
      </c>
      <c r="H102" s="30" t="str">
        <f aca="false">+WORLDCUP!BD63</f>
        <v>Japón</v>
      </c>
      <c r="I102" s="30" t="str">
        <f aca="false">+WORLDCUP!BD69</f>
        <v>Ghana</v>
      </c>
      <c r="J102" s="30" t="str">
        <f aca="false">+WORLDCUP!BD68</f>
        <v>Uzbekistán</v>
      </c>
      <c r="N102" s="30" t="s">
        <v>1620</v>
      </c>
      <c r="O102" s="30" t="n">
        <v>101</v>
      </c>
      <c r="P102" s="30" t="s">
        <v>98</v>
      </c>
      <c r="Q102" s="30" t="s">
        <v>107</v>
      </c>
      <c r="R102" s="30" t="s">
        <v>85</v>
      </c>
      <c r="S102" s="30" t="s">
        <v>89</v>
      </c>
      <c r="T102" s="30" t="s">
        <v>116</v>
      </c>
      <c r="U102" s="30" t="s">
        <v>103</v>
      </c>
      <c r="V102" s="30" t="s">
        <v>130</v>
      </c>
      <c r="W102" s="30" t="s">
        <v>125</v>
      </c>
    </row>
    <row r="103" customFormat="false" ht="15" hidden="false" customHeight="false" outlineLevel="0" collapsed="false">
      <c r="A103" s="30" t="s">
        <v>1621</v>
      </c>
      <c r="B103" s="30" t="n">
        <f aca="false">+IF(A103=WORLDCUP!$BI$112,1,0)</f>
        <v>0</v>
      </c>
      <c r="C103" s="30" t="str">
        <f aca="false">+WORLDCUP!BD62</f>
        <v>Ecuador</v>
      </c>
      <c r="D103" s="30" t="str">
        <f aca="false">+WORLDCUP!BD64</f>
        <v>Irán</v>
      </c>
      <c r="E103" s="30" t="str">
        <f aca="false">+WORLDCUP!BD59</f>
        <v>Catar</v>
      </c>
      <c r="F103" s="30" t="str">
        <f aca="false">+WORLDCUP!BD60</f>
        <v>Marruecos</v>
      </c>
      <c r="G103" s="30" t="str">
        <f aca="false">+WORLDCUP!BD67</f>
        <v>Austria</v>
      </c>
      <c r="H103" s="30" t="str">
        <f aca="false">+WORLDCUP!BD63</f>
        <v>Japón</v>
      </c>
      <c r="I103" s="30" t="str">
        <f aca="false">+WORLDCUP!BD69</f>
        <v>Ghana</v>
      </c>
      <c r="J103" s="30" t="str">
        <f aca="false">+WORLDCUP!BD66</f>
        <v>Irak</v>
      </c>
      <c r="N103" s="30" t="s">
        <v>1621</v>
      </c>
      <c r="O103" s="30" t="n">
        <v>102</v>
      </c>
      <c r="P103" s="30" t="s">
        <v>98</v>
      </c>
      <c r="Q103" s="30" t="s">
        <v>107</v>
      </c>
      <c r="R103" s="30" t="s">
        <v>85</v>
      </c>
      <c r="S103" s="30" t="s">
        <v>89</v>
      </c>
      <c r="T103" s="30" t="s">
        <v>121</v>
      </c>
      <c r="U103" s="30" t="s">
        <v>103</v>
      </c>
      <c r="V103" s="30" t="s">
        <v>130</v>
      </c>
      <c r="W103" s="30" t="s">
        <v>116</v>
      </c>
    </row>
    <row r="104" customFormat="false" ht="15" hidden="false" customHeight="false" outlineLevel="0" collapsed="false">
      <c r="A104" s="30" t="s">
        <v>1622</v>
      </c>
      <c r="B104" s="30" t="n">
        <f aca="false">+IF(A104=WORLDCUP!$BI$112,1,0)</f>
        <v>0</v>
      </c>
      <c r="C104" s="30" t="str">
        <f aca="false">+WORLDCUP!BD62</f>
        <v>Ecuador</v>
      </c>
      <c r="D104" s="30" t="str">
        <f aca="false">+WORLDCUP!BD64</f>
        <v>Irán</v>
      </c>
      <c r="E104" s="30" t="str">
        <f aca="false">+WORLDCUP!BD59</f>
        <v>Catar</v>
      </c>
      <c r="F104" s="30" t="str">
        <f aca="false">+WORLDCUP!BD60</f>
        <v>Marruecos</v>
      </c>
      <c r="G104" s="30" t="str">
        <f aca="false">+WORLDCUP!BD67</f>
        <v>Austria</v>
      </c>
      <c r="H104" s="30" t="str">
        <f aca="false">+WORLDCUP!BD63</f>
        <v>Japón</v>
      </c>
      <c r="I104" s="30" t="str">
        <f aca="false">+WORLDCUP!BD66</f>
        <v>Irak</v>
      </c>
      <c r="J104" s="30" t="str">
        <f aca="false">+WORLDCUP!BD68</f>
        <v>Uzbekistán</v>
      </c>
      <c r="N104" s="30" t="s">
        <v>1622</v>
      </c>
      <c r="O104" s="30" t="n">
        <v>103</v>
      </c>
      <c r="P104" s="30" t="s">
        <v>98</v>
      </c>
      <c r="Q104" s="30" t="s">
        <v>107</v>
      </c>
      <c r="R104" s="30" t="s">
        <v>85</v>
      </c>
      <c r="S104" s="30" t="s">
        <v>89</v>
      </c>
      <c r="T104" s="30" t="s">
        <v>121</v>
      </c>
      <c r="U104" s="30" t="s">
        <v>103</v>
      </c>
      <c r="V104" s="30" t="s">
        <v>116</v>
      </c>
      <c r="W104" s="30" t="s">
        <v>125</v>
      </c>
    </row>
    <row r="105" customFormat="false" ht="15" hidden="false" customHeight="false" outlineLevel="0" collapsed="false">
      <c r="A105" s="30" t="s">
        <v>1623</v>
      </c>
      <c r="B105" s="30" t="n">
        <f aca="false">+IF(A105=WORLDCUP!$BI$112,1,0)</f>
        <v>0</v>
      </c>
      <c r="C105" s="30" t="str">
        <f aca="false">+WORLDCUP!BD62</f>
        <v>Ecuador</v>
      </c>
      <c r="D105" s="30" t="str">
        <f aca="false">+WORLDCUP!BD64</f>
        <v>Irán</v>
      </c>
      <c r="E105" s="30" t="str">
        <f aca="false">+WORLDCUP!BD59</f>
        <v>Catar</v>
      </c>
      <c r="F105" s="30" t="str">
        <f aca="false">+WORLDCUP!BD60</f>
        <v>Marruecos</v>
      </c>
      <c r="G105" s="30" t="str">
        <f aca="false">+WORLDCUP!BD65</f>
        <v>Arabia Saudita</v>
      </c>
      <c r="H105" s="30" t="str">
        <f aca="false">+WORLDCUP!BD63</f>
        <v>Japón</v>
      </c>
      <c r="I105" s="30" t="str">
        <f aca="false">+WORLDCUP!BD69</f>
        <v>Ghana</v>
      </c>
      <c r="J105" s="30" t="str">
        <f aca="false">+WORLDCUP!BD68</f>
        <v>Uzbekistán</v>
      </c>
      <c r="N105" s="30" t="s">
        <v>1623</v>
      </c>
      <c r="O105" s="30" t="n">
        <v>104</v>
      </c>
      <c r="P105" s="30" t="s">
        <v>98</v>
      </c>
      <c r="Q105" s="30" t="s">
        <v>107</v>
      </c>
      <c r="R105" s="30" t="s">
        <v>85</v>
      </c>
      <c r="S105" s="30" t="s">
        <v>89</v>
      </c>
      <c r="T105" s="30" t="s">
        <v>112</v>
      </c>
      <c r="U105" s="30" t="s">
        <v>103</v>
      </c>
      <c r="V105" s="30" t="s">
        <v>130</v>
      </c>
      <c r="W105" s="30" t="s">
        <v>125</v>
      </c>
    </row>
    <row r="106" customFormat="false" ht="15" hidden="false" customHeight="false" outlineLevel="0" collapsed="false">
      <c r="A106" s="30" t="s">
        <v>1624</v>
      </c>
      <c r="B106" s="30" t="n">
        <f aca="false">+IF(A106=WORLDCUP!$BI$112,1,0)</f>
        <v>0</v>
      </c>
      <c r="C106" s="30" t="str">
        <f aca="false">+WORLDCUP!BD65</f>
        <v>Arabia Saudita</v>
      </c>
      <c r="D106" s="30" t="str">
        <f aca="false">+WORLDCUP!BD64</f>
        <v>Irán</v>
      </c>
      <c r="E106" s="30" t="str">
        <f aca="false">+WORLDCUP!BD59</f>
        <v>Catar</v>
      </c>
      <c r="F106" s="30" t="str">
        <f aca="false">+WORLDCUP!BD60</f>
        <v>Marruecos</v>
      </c>
      <c r="G106" s="30" t="str">
        <f aca="false">+WORLDCUP!BD67</f>
        <v>Austria</v>
      </c>
      <c r="H106" s="30" t="str">
        <f aca="false">+WORLDCUP!BD63</f>
        <v>Japón</v>
      </c>
      <c r="I106" s="30" t="str">
        <f aca="false">+WORLDCUP!BD69</f>
        <v>Ghana</v>
      </c>
      <c r="J106" s="30" t="str">
        <f aca="false">+WORLDCUP!BD62</f>
        <v>Ecuador</v>
      </c>
      <c r="N106" s="30" t="s">
        <v>1624</v>
      </c>
      <c r="O106" s="30" t="n">
        <v>105</v>
      </c>
      <c r="P106" s="30" t="s">
        <v>112</v>
      </c>
      <c r="Q106" s="30" t="s">
        <v>107</v>
      </c>
      <c r="R106" s="30" t="s">
        <v>85</v>
      </c>
      <c r="S106" s="30" t="s">
        <v>89</v>
      </c>
      <c r="T106" s="30" t="s">
        <v>121</v>
      </c>
      <c r="U106" s="30" t="s">
        <v>103</v>
      </c>
      <c r="V106" s="30" t="s">
        <v>130</v>
      </c>
      <c r="W106" s="30" t="s">
        <v>98</v>
      </c>
    </row>
    <row r="107" customFormat="false" ht="15" hidden="false" customHeight="false" outlineLevel="0" collapsed="false">
      <c r="A107" s="30" t="s">
        <v>1625</v>
      </c>
      <c r="B107" s="30" t="n">
        <f aca="false">+IF(A107=WORLDCUP!$BI$112,1,0)</f>
        <v>0</v>
      </c>
      <c r="C107" s="30" t="str">
        <f aca="false">+WORLDCUP!BD65</f>
        <v>Arabia Saudita</v>
      </c>
      <c r="D107" s="30" t="str">
        <f aca="false">+WORLDCUP!BD64</f>
        <v>Irán</v>
      </c>
      <c r="E107" s="30" t="str">
        <f aca="false">+WORLDCUP!BD59</f>
        <v>Catar</v>
      </c>
      <c r="F107" s="30" t="str">
        <f aca="false">+WORLDCUP!BD60</f>
        <v>Marruecos</v>
      </c>
      <c r="G107" s="30" t="str">
        <f aca="false">+WORLDCUP!BD67</f>
        <v>Austria</v>
      </c>
      <c r="H107" s="30" t="str">
        <f aca="false">+WORLDCUP!BD63</f>
        <v>Japón</v>
      </c>
      <c r="I107" s="30" t="str">
        <f aca="false">+WORLDCUP!BD62</f>
        <v>Ecuador</v>
      </c>
      <c r="J107" s="30" t="str">
        <f aca="false">+WORLDCUP!BD68</f>
        <v>Uzbekistán</v>
      </c>
      <c r="N107" s="30" t="s">
        <v>1625</v>
      </c>
      <c r="O107" s="30" t="n">
        <v>106</v>
      </c>
      <c r="P107" s="30" t="s">
        <v>112</v>
      </c>
      <c r="Q107" s="30" t="s">
        <v>107</v>
      </c>
      <c r="R107" s="30" t="s">
        <v>85</v>
      </c>
      <c r="S107" s="30" t="s">
        <v>89</v>
      </c>
      <c r="T107" s="30" t="s">
        <v>121</v>
      </c>
      <c r="U107" s="30" t="s">
        <v>103</v>
      </c>
      <c r="V107" s="30" t="s">
        <v>98</v>
      </c>
      <c r="W107" s="30" t="s">
        <v>125</v>
      </c>
    </row>
    <row r="108" customFormat="false" ht="15" hidden="false" customHeight="false" outlineLevel="0" collapsed="false">
      <c r="A108" s="30" t="s">
        <v>1626</v>
      </c>
      <c r="B108" s="30" t="n">
        <f aca="false">+IF(A108=WORLDCUP!$BI$112,1,0)</f>
        <v>0</v>
      </c>
      <c r="C108" s="30" t="str">
        <f aca="false">+WORLDCUP!BD62</f>
        <v>Ecuador</v>
      </c>
      <c r="D108" s="30" t="str">
        <f aca="false">+WORLDCUP!BD64</f>
        <v>Irán</v>
      </c>
      <c r="E108" s="30" t="str">
        <f aca="false">+WORLDCUP!BD59</f>
        <v>Catar</v>
      </c>
      <c r="F108" s="30" t="str">
        <f aca="false">+WORLDCUP!BD60</f>
        <v>Marruecos</v>
      </c>
      <c r="G108" s="30" t="str">
        <f aca="false">+WORLDCUP!BD65</f>
        <v>Arabia Saudita</v>
      </c>
      <c r="H108" s="30" t="str">
        <f aca="false">+WORLDCUP!BD63</f>
        <v>Japón</v>
      </c>
      <c r="I108" s="30" t="str">
        <f aca="false">+WORLDCUP!BD69</f>
        <v>Ghana</v>
      </c>
      <c r="J108" s="30" t="str">
        <f aca="false">+WORLDCUP!BD66</f>
        <v>Irak</v>
      </c>
      <c r="N108" s="30" t="s">
        <v>1626</v>
      </c>
      <c r="O108" s="30" t="n">
        <v>107</v>
      </c>
      <c r="P108" s="30" t="s">
        <v>98</v>
      </c>
      <c r="Q108" s="30" t="s">
        <v>107</v>
      </c>
      <c r="R108" s="30" t="s">
        <v>85</v>
      </c>
      <c r="S108" s="30" t="s">
        <v>89</v>
      </c>
      <c r="T108" s="30" t="s">
        <v>112</v>
      </c>
      <c r="U108" s="30" t="s">
        <v>103</v>
      </c>
      <c r="V108" s="30" t="s">
        <v>130</v>
      </c>
      <c r="W108" s="30" t="s">
        <v>116</v>
      </c>
    </row>
    <row r="109" customFormat="false" ht="15" hidden="false" customHeight="false" outlineLevel="0" collapsed="false">
      <c r="A109" s="30" t="s">
        <v>1627</v>
      </c>
      <c r="B109" s="30" t="n">
        <f aca="false">+IF(A109=WORLDCUP!$BI$112,1,0)</f>
        <v>0</v>
      </c>
      <c r="C109" s="30" t="str">
        <f aca="false">+WORLDCUP!BD62</f>
        <v>Ecuador</v>
      </c>
      <c r="D109" s="30" t="str">
        <f aca="false">+WORLDCUP!BD64</f>
        <v>Irán</v>
      </c>
      <c r="E109" s="30" t="str">
        <f aca="false">+WORLDCUP!BD59</f>
        <v>Catar</v>
      </c>
      <c r="F109" s="30" t="str">
        <f aca="false">+WORLDCUP!BD60</f>
        <v>Marruecos</v>
      </c>
      <c r="G109" s="30" t="str">
        <f aca="false">+WORLDCUP!BD65</f>
        <v>Arabia Saudita</v>
      </c>
      <c r="H109" s="30" t="str">
        <f aca="false">+WORLDCUP!BD63</f>
        <v>Japón</v>
      </c>
      <c r="I109" s="30" t="str">
        <f aca="false">+WORLDCUP!BD66</f>
        <v>Irak</v>
      </c>
      <c r="J109" s="30" t="str">
        <f aca="false">+WORLDCUP!BD68</f>
        <v>Uzbekistán</v>
      </c>
      <c r="N109" s="30" t="s">
        <v>1627</v>
      </c>
      <c r="O109" s="30" t="n">
        <v>108</v>
      </c>
      <c r="P109" s="30" t="s">
        <v>98</v>
      </c>
      <c r="Q109" s="30" t="s">
        <v>107</v>
      </c>
      <c r="R109" s="30" t="s">
        <v>85</v>
      </c>
      <c r="S109" s="30" t="s">
        <v>89</v>
      </c>
      <c r="T109" s="30" t="s">
        <v>112</v>
      </c>
      <c r="U109" s="30" t="s">
        <v>103</v>
      </c>
      <c r="V109" s="30" t="s">
        <v>116</v>
      </c>
      <c r="W109" s="30" t="s">
        <v>125</v>
      </c>
    </row>
    <row r="110" customFormat="false" ht="15" hidden="false" customHeight="false" outlineLevel="0" collapsed="false">
      <c r="A110" s="30" t="s">
        <v>1628</v>
      </c>
      <c r="B110" s="30" t="n">
        <f aca="false">+IF(A110=WORLDCUP!$BI$112,1,0)</f>
        <v>0</v>
      </c>
      <c r="C110" s="30" t="str">
        <f aca="false">+WORLDCUP!BD65</f>
        <v>Arabia Saudita</v>
      </c>
      <c r="D110" s="30" t="str">
        <f aca="false">+WORLDCUP!BD64</f>
        <v>Irán</v>
      </c>
      <c r="E110" s="30" t="str">
        <f aca="false">+WORLDCUP!BD59</f>
        <v>Catar</v>
      </c>
      <c r="F110" s="30" t="str">
        <f aca="false">+WORLDCUP!BD60</f>
        <v>Marruecos</v>
      </c>
      <c r="G110" s="30" t="str">
        <f aca="false">+WORLDCUP!BD67</f>
        <v>Austria</v>
      </c>
      <c r="H110" s="30" t="str">
        <f aca="false">+WORLDCUP!BD63</f>
        <v>Japón</v>
      </c>
      <c r="I110" s="30" t="str">
        <f aca="false">+WORLDCUP!BD62</f>
        <v>Ecuador</v>
      </c>
      <c r="J110" s="30" t="str">
        <f aca="false">+WORLDCUP!BD66</f>
        <v>Irak</v>
      </c>
      <c r="N110" s="30" t="s">
        <v>1628</v>
      </c>
      <c r="O110" s="30" t="n">
        <v>109</v>
      </c>
      <c r="P110" s="30" t="s">
        <v>112</v>
      </c>
      <c r="Q110" s="30" t="s">
        <v>107</v>
      </c>
      <c r="R110" s="30" t="s">
        <v>85</v>
      </c>
      <c r="S110" s="30" t="s">
        <v>89</v>
      </c>
      <c r="T110" s="30" t="s">
        <v>121</v>
      </c>
      <c r="U110" s="30" t="s">
        <v>103</v>
      </c>
      <c r="V110" s="30" t="s">
        <v>98</v>
      </c>
      <c r="W110" s="30" t="s">
        <v>116</v>
      </c>
    </row>
    <row r="111" customFormat="false" ht="15" hidden="false" customHeight="false" outlineLevel="0" collapsed="false">
      <c r="A111" s="30" t="s">
        <v>1629</v>
      </c>
      <c r="B111" s="30" t="n">
        <f aca="false">+IF(A111=WORLDCUP!$BI$112,1,0)</f>
        <v>0</v>
      </c>
      <c r="C111" s="30" t="str">
        <f aca="false">+WORLDCUP!BD65</f>
        <v>Arabia Saudita</v>
      </c>
      <c r="D111" s="30" t="str">
        <f aca="false">+WORLDCUP!BD67</f>
        <v>Austria</v>
      </c>
      <c r="E111" s="30" t="str">
        <f aca="false">+WORLDCUP!BD59</f>
        <v>Catar</v>
      </c>
      <c r="F111" s="30" t="str">
        <f aca="false">+WORLDCUP!BD60</f>
        <v>Marruecos</v>
      </c>
      <c r="G111" s="30" t="str">
        <f aca="false">+WORLDCUP!BD66</f>
        <v>Irak</v>
      </c>
      <c r="H111" s="30" t="str">
        <f aca="false">+WORLDCUP!BD61</f>
        <v>Turquía</v>
      </c>
      <c r="I111" s="30" t="str">
        <f aca="false">+WORLDCUP!BD69</f>
        <v>Ghana</v>
      </c>
      <c r="J111" s="30" t="str">
        <f aca="false">+WORLDCUP!BD68</f>
        <v>Uzbekistán</v>
      </c>
      <c r="N111" s="30" t="s">
        <v>1629</v>
      </c>
      <c r="O111" s="30" t="n">
        <v>110</v>
      </c>
      <c r="P111" s="30" t="s">
        <v>112</v>
      </c>
      <c r="Q111" s="30" t="s">
        <v>121</v>
      </c>
      <c r="R111" s="30" t="s">
        <v>85</v>
      </c>
      <c r="S111" s="30" t="s">
        <v>89</v>
      </c>
      <c r="T111" s="30" t="s">
        <v>116</v>
      </c>
      <c r="U111" s="30" t="s">
        <v>94</v>
      </c>
      <c r="V111" s="30" t="s">
        <v>130</v>
      </c>
      <c r="W111" s="30" t="s">
        <v>125</v>
      </c>
    </row>
    <row r="112" customFormat="false" ht="15" hidden="false" customHeight="false" outlineLevel="0" collapsed="false">
      <c r="A112" s="30" t="s">
        <v>1630</v>
      </c>
      <c r="B112" s="30" t="n">
        <f aca="false">+IF(A112=WORLDCUP!$BI$112,1,0)</f>
        <v>0</v>
      </c>
      <c r="C112" s="30" t="str">
        <f aca="false">+WORLDCUP!BD66</f>
        <v>Irak</v>
      </c>
      <c r="D112" s="30" t="str">
        <f aca="false">+WORLDCUP!BD64</f>
        <v>Irán</v>
      </c>
      <c r="E112" s="30" t="str">
        <f aca="false">+WORLDCUP!BD59</f>
        <v>Catar</v>
      </c>
      <c r="F112" s="30" t="str">
        <f aca="false">+WORLDCUP!BD60</f>
        <v>Marruecos</v>
      </c>
      <c r="G112" s="30" t="str">
        <f aca="false">+WORLDCUP!BD67</f>
        <v>Austria</v>
      </c>
      <c r="H112" s="30" t="str">
        <f aca="false">+WORLDCUP!BD61</f>
        <v>Turquía</v>
      </c>
      <c r="I112" s="30" t="str">
        <f aca="false">+WORLDCUP!BD69</f>
        <v>Ghana</v>
      </c>
      <c r="J112" s="30" t="str">
        <f aca="false">+WORLDCUP!BD68</f>
        <v>Uzbekistán</v>
      </c>
      <c r="N112" s="30" t="s">
        <v>1630</v>
      </c>
      <c r="O112" s="30" t="n">
        <v>111</v>
      </c>
      <c r="P112" s="30" t="s">
        <v>116</v>
      </c>
      <c r="Q112" s="30" t="s">
        <v>107</v>
      </c>
      <c r="R112" s="30" t="s">
        <v>85</v>
      </c>
      <c r="S112" s="30" t="s">
        <v>89</v>
      </c>
      <c r="T112" s="30" t="s">
        <v>121</v>
      </c>
      <c r="U112" s="30" t="s">
        <v>94</v>
      </c>
      <c r="V112" s="30" t="s">
        <v>130</v>
      </c>
      <c r="W112" s="30" t="s">
        <v>125</v>
      </c>
    </row>
    <row r="113" customFormat="false" ht="15" hidden="false" customHeight="false" outlineLevel="0" collapsed="false">
      <c r="A113" s="30" t="s">
        <v>1631</v>
      </c>
      <c r="B113" s="30" t="n">
        <f aca="false">+IF(A113=WORLDCUP!$BI$112,1,0)</f>
        <v>0</v>
      </c>
      <c r="C113" s="30" t="str">
        <f aca="false">+WORLDCUP!BD65</f>
        <v>Arabia Saudita</v>
      </c>
      <c r="D113" s="30" t="str">
        <f aca="false">+WORLDCUP!BD64</f>
        <v>Irán</v>
      </c>
      <c r="E113" s="30" t="str">
        <f aca="false">+WORLDCUP!BD59</f>
        <v>Catar</v>
      </c>
      <c r="F113" s="30" t="str">
        <f aca="false">+WORLDCUP!BD60</f>
        <v>Marruecos</v>
      </c>
      <c r="G113" s="30" t="str">
        <f aca="false">+WORLDCUP!BD67</f>
        <v>Austria</v>
      </c>
      <c r="H113" s="30" t="str">
        <f aca="false">+WORLDCUP!BD61</f>
        <v>Turquía</v>
      </c>
      <c r="I113" s="30" t="str">
        <f aca="false">+WORLDCUP!BD69</f>
        <v>Ghana</v>
      </c>
      <c r="J113" s="30" t="str">
        <f aca="false">+WORLDCUP!BD68</f>
        <v>Uzbekistán</v>
      </c>
      <c r="N113" s="30" t="s">
        <v>1631</v>
      </c>
      <c r="O113" s="30" t="n">
        <v>112</v>
      </c>
      <c r="P113" s="30" t="s">
        <v>112</v>
      </c>
      <c r="Q113" s="30" t="s">
        <v>107</v>
      </c>
      <c r="R113" s="30" t="s">
        <v>85</v>
      </c>
      <c r="S113" s="30" t="s">
        <v>89</v>
      </c>
      <c r="T113" s="30" t="s">
        <v>121</v>
      </c>
      <c r="U113" s="30" t="s">
        <v>94</v>
      </c>
      <c r="V113" s="30" t="s">
        <v>130</v>
      </c>
      <c r="W113" s="30" t="s">
        <v>125</v>
      </c>
    </row>
    <row r="114" customFormat="false" ht="15" hidden="false" customHeight="false" outlineLevel="0" collapsed="false">
      <c r="A114" s="30" t="s">
        <v>1632</v>
      </c>
      <c r="B114" s="30" t="n">
        <f aca="false">+IF(A114=WORLDCUP!$BI$112,1,0)</f>
        <v>0</v>
      </c>
      <c r="C114" s="30" t="str">
        <f aca="false">+WORLDCUP!BD65</f>
        <v>Arabia Saudita</v>
      </c>
      <c r="D114" s="30" t="str">
        <f aca="false">+WORLDCUP!BD64</f>
        <v>Irán</v>
      </c>
      <c r="E114" s="30" t="str">
        <f aca="false">+WORLDCUP!BD59</f>
        <v>Catar</v>
      </c>
      <c r="F114" s="30" t="str">
        <f aca="false">+WORLDCUP!BD60</f>
        <v>Marruecos</v>
      </c>
      <c r="G114" s="30" t="str">
        <f aca="false">+WORLDCUP!BD66</f>
        <v>Irak</v>
      </c>
      <c r="H114" s="30" t="str">
        <f aca="false">+WORLDCUP!BD61</f>
        <v>Turquía</v>
      </c>
      <c r="I114" s="30" t="str">
        <f aca="false">+WORLDCUP!BD69</f>
        <v>Ghana</v>
      </c>
      <c r="J114" s="30" t="str">
        <f aca="false">+WORLDCUP!BD68</f>
        <v>Uzbekistán</v>
      </c>
      <c r="N114" s="30" t="s">
        <v>1632</v>
      </c>
      <c r="O114" s="30" t="n">
        <v>113</v>
      </c>
      <c r="P114" s="30" t="s">
        <v>112</v>
      </c>
      <c r="Q114" s="30" t="s">
        <v>107</v>
      </c>
      <c r="R114" s="30" t="s">
        <v>85</v>
      </c>
      <c r="S114" s="30" t="s">
        <v>89</v>
      </c>
      <c r="T114" s="30" t="s">
        <v>116</v>
      </c>
      <c r="U114" s="30" t="s">
        <v>94</v>
      </c>
      <c r="V114" s="30" t="s">
        <v>130</v>
      </c>
      <c r="W114" s="30" t="s">
        <v>125</v>
      </c>
    </row>
    <row r="115" customFormat="false" ht="15" hidden="false" customHeight="false" outlineLevel="0" collapsed="false">
      <c r="A115" s="30" t="s">
        <v>1633</v>
      </c>
      <c r="B115" s="30" t="n">
        <f aca="false">+IF(A115=WORLDCUP!$BI$112,1,0)</f>
        <v>0</v>
      </c>
      <c r="C115" s="30" t="str">
        <f aca="false">+WORLDCUP!BD65</f>
        <v>Arabia Saudita</v>
      </c>
      <c r="D115" s="30" t="str">
        <f aca="false">+WORLDCUP!BD64</f>
        <v>Irán</v>
      </c>
      <c r="E115" s="30" t="str">
        <f aca="false">+WORLDCUP!BD59</f>
        <v>Catar</v>
      </c>
      <c r="F115" s="30" t="str">
        <f aca="false">+WORLDCUP!BD60</f>
        <v>Marruecos</v>
      </c>
      <c r="G115" s="30" t="str">
        <f aca="false">+WORLDCUP!BD67</f>
        <v>Austria</v>
      </c>
      <c r="H115" s="30" t="str">
        <f aca="false">+WORLDCUP!BD61</f>
        <v>Turquía</v>
      </c>
      <c r="I115" s="30" t="str">
        <f aca="false">+WORLDCUP!BD69</f>
        <v>Ghana</v>
      </c>
      <c r="J115" s="30" t="str">
        <f aca="false">+WORLDCUP!BD66</f>
        <v>Irak</v>
      </c>
      <c r="N115" s="30" t="s">
        <v>1633</v>
      </c>
      <c r="O115" s="30" t="n">
        <v>114</v>
      </c>
      <c r="P115" s="30" t="s">
        <v>112</v>
      </c>
      <c r="Q115" s="30" t="s">
        <v>107</v>
      </c>
      <c r="R115" s="30" t="s">
        <v>85</v>
      </c>
      <c r="S115" s="30" t="s">
        <v>89</v>
      </c>
      <c r="T115" s="30" t="s">
        <v>121</v>
      </c>
      <c r="U115" s="30" t="s">
        <v>94</v>
      </c>
      <c r="V115" s="30" t="s">
        <v>130</v>
      </c>
      <c r="W115" s="30" t="s">
        <v>116</v>
      </c>
    </row>
    <row r="116" customFormat="false" ht="15" hidden="false" customHeight="false" outlineLevel="0" collapsed="false">
      <c r="A116" s="30" t="s">
        <v>1634</v>
      </c>
      <c r="B116" s="30" t="n">
        <f aca="false">+IF(A116=WORLDCUP!$BI$112,1,0)</f>
        <v>0</v>
      </c>
      <c r="C116" s="30" t="str">
        <f aca="false">+WORLDCUP!BD65</f>
        <v>Arabia Saudita</v>
      </c>
      <c r="D116" s="30" t="str">
        <f aca="false">+WORLDCUP!BD64</f>
        <v>Irán</v>
      </c>
      <c r="E116" s="30" t="str">
        <f aca="false">+WORLDCUP!BD59</f>
        <v>Catar</v>
      </c>
      <c r="F116" s="30" t="str">
        <f aca="false">+WORLDCUP!BD60</f>
        <v>Marruecos</v>
      </c>
      <c r="G116" s="30" t="str">
        <f aca="false">+WORLDCUP!BD67</f>
        <v>Austria</v>
      </c>
      <c r="H116" s="30" t="str">
        <f aca="false">+WORLDCUP!BD61</f>
        <v>Turquía</v>
      </c>
      <c r="I116" s="30" t="str">
        <f aca="false">+WORLDCUP!BD66</f>
        <v>Irak</v>
      </c>
      <c r="J116" s="30" t="str">
        <f aca="false">+WORLDCUP!BD68</f>
        <v>Uzbekistán</v>
      </c>
      <c r="N116" s="30" t="s">
        <v>1634</v>
      </c>
      <c r="O116" s="30" t="n">
        <v>115</v>
      </c>
      <c r="P116" s="30" t="s">
        <v>112</v>
      </c>
      <c r="Q116" s="30" t="s">
        <v>107</v>
      </c>
      <c r="R116" s="30" t="s">
        <v>85</v>
      </c>
      <c r="S116" s="30" t="s">
        <v>89</v>
      </c>
      <c r="T116" s="30" t="s">
        <v>121</v>
      </c>
      <c r="U116" s="30" t="s">
        <v>94</v>
      </c>
      <c r="V116" s="30" t="s">
        <v>116</v>
      </c>
      <c r="W116" s="30" t="s">
        <v>125</v>
      </c>
    </row>
    <row r="117" customFormat="false" ht="15" hidden="false" customHeight="false" outlineLevel="0" collapsed="false">
      <c r="A117" s="30" t="s">
        <v>1635</v>
      </c>
      <c r="B117" s="30" t="n">
        <f aca="false">+IF(A117=WORLDCUP!$BI$112,1,0)</f>
        <v>0</v>
      </c>
      <c r="C117" s="30" t="str">
        <f aca="false">+WORLDCUP!BD60</f>
        <v>Marruecos</v>
      </c>
      <c r="D117" s="30" t="str">
        <f aca="false">+WORLDCUP!BD67</f>
        <v>Austria</v>
      </c>
      <c r="E117" s="30" t="str">
        <f aca="false">+WORLDCUP!BD59</f>
        <v>Catar</v>
      </c>
      <c r="F117" s="30" t="str">
        <f aca="false">+WORLDCUP!BD61</f>
        <v>Turquía</v>
      </c>
      <c r="G117" s="30" t="str">
        <f aca="false">+WORLDCUP!BD66</f>
        <v>Irak</v>
      </c>
      <c r="H117" s="30" t="str">
        <f aca="false">+WORLDCUP!BD63</f>
        <v>Japón</v>
      </c>
      <c r="I117" s="30" t="str">
        <f aca="false">+WORLDCUP!BD69</f>
        <v>Ghana</v>
      </c>
      <c r="J117" s="30" t="str">
        <f aca="false">+WORLDCUP!BD68</f>
        <v>Uzbekistán</v>
      </c>
      <c r="N117" s="30" t="s">
        <v>1635</v>
      </c>
      <c r="O117" s="30" t="n">
        <v>116</v>
      </c>
      <c r="P117" s="30" t="s">
        <v>89</v>
      </c>
      <c r="Q117" s="30" t="s">
        <v>121</v>
      </c>
      <c r="R117" s="30" t="s">
        <v>85</v>
      </c>
      <c r="S117" s="30" t="s">
        <v>94</v>
      </c>
      <c r="T117" s="30" t="s">
        <v>116</v>
      </c>
      <c r="U117" s="30" t="s">
        <v>103</v>
      </c>
      <c r="V117" s="30" t="s">
        <v>130</v>
      </c>
      <c r="W117" s="30" t="s">
        <v>125</v>
      </c>
    </row>
    <row r="118" customFormat="false" ht="15" hidden="false" customHeight="false" outlineLevel="0" collapsed="false">
      <c r="A118" s="30" t="s">
        <v>1636</v>
      </c>
      <c r="B118" s="30" t="n">
        <f aca="false">+IF(A118=WORLDCUP!$BI$112,1,0)</f>
        <v>0</v>
      </c>
      <c r="C118" s="30" t="str">
        <f aca="false">+WORLDCUP!BD60</f>
        <v>Marruecos</v>
      </c>
      <c r="D118" s="30" t="str">
        <f aca="false">+WORLDCUP!BD67</f>
        <v>Austria</v>
      </c>
      <c r="E118" s="30" t="str">
        <f aca="false">+WORLDCUP!BD59</f>
        <v>Catar</v>
      </c>
      <c r="F118" s="30" t="str">
        <f aca="false">+WORLDCUP!BD61</f>
        <v>Turquía</v>
      </c>
      <c r="G118" s="30" t="str">
        <f aca="false">+WORLDCUP!BD65</f>
        <v>Arabia Saudita</v>
      </c>
      <c r="H118" s="30" t="str">
        <f aca="false">+WORLDCUP!BD63</f>
        <v>Japón</v>
      </c>
      <c r="I118" s="30" t="str">
        <f aca="false">+WORLDCUP!BD69</f>
        <v>Ghana</v>
      </c>
      <c r="J118" s="30" t="str">
        <f aca="false">+WORLDCUP!BD68</f>
        <v>Uzbekistán</v>
      </c>
      <c r="N118" s="30" t="s">
        <v>1636</v>
      </c>
      <c r="O118" s="30" t="n">
        <v>117</v>
      </c>
      <c r="P118" s="30" t="s">
        <v>89</v>
      </c>
      <c r="Q118" s="30" t="s">
        <v>121</v>
      </c>
      <c r="R118" s="30" t="s">
        <v>85</v>
      </c>
      <c r="S118" s="30" t="s">
        <v>94</v>
      </c>
      <c r="T118" s="30" t="s">
        <v>112</v>
      </c>
      <c r="U118" s="30" t="s">
        <v>103</v>
      </c>
      <c r="V118" s="30" t="s">
        <v>130</v>
      </c>
      <c r="W118" s="30" t="s">
        <v>125</v>
      </c>
    </row>
    <row r="119" customFormat="false" ht="15" hidden="false" customHeight="false" outlineLevel="0" collapsed="false">
      <c r="A119" s="30" t="s">
        <v>1637</v>
      </c>
      <c r="B119" s="30" t="n">
        <f aca="false">+IF(A119=WORLDCUP!$BI$112,1,0)</f>
        <v>0</v>
      </c>
      <c r="C119" s="30" t="str">
        <f aca="false">+WORLDCUP!BD60</f>
        <v>Marruecos</v>
      </c>
      <c r="D119" s="30" t="str">
        <f aca="false">+WORLDCUP!BD66</f>
        <v>Irak</v>
      </c>
      <c r="E119" s="30" t="str">
        <f aca="false">+WORLDCUP!BD59</f>
        <v>Catar</v>
      </c>
      <c r="F119" s="30" t="str">
        <f aca="false">+WORLDCUP!BD61</f>
        <v>Turquía</v>
      </c>
      <c r="G119" s="30" t="str">
        <f aca="false">+WORLDCUP!BD65</f>
        <v>Arabia Saudita</v>
      </c>
      <c r="H119" s="30" t="str">
        <f aca="false">+WORLDCUP!BD63</f>
        <v>Japón</v>
      </c>
      <c r="I119" s="30" t="str">
        <f aca="false">+WORLDCUP!BD69</f>
        <v>Ghana</v>
      </c>
      <c r="J119" s="30" t="str">
        <f aca="false">+WORLDCUP!BD68</f>
        <v>Uzbekistán</v>
      </c>
      <c r="N119" s="30" t="s">
        <v>1637</v>
      </c>
      <c r="O119" s="30" t="n">
        <v>118</v>
      </c>
      <c r="P119" s="30" t="s">
        <v>89</v>
      </c>
      <c r="Q119" s="30" t="s">
        <v>116</v>
      </c>
      <c r="R119" s="30" t="s">
        <v>85</v>
      </c>
      <c r="S119" s="30" t="s">
        <v>94</v>
      </c>
      <c r="T119" s="30" t="s">
        <v>112</v>
      </c>
      <c r="U119" s="30" t="s">
        <v>103</v>
      </c>
      <c r="V119" s="30" t="s">
        <v>130</v>
      </c>
      <c r="W119" s="30" t="s">
        <v>125</v>
      </c>
    </row>
    <row r="120" customFormat="false" ht="15" hidden="false" customHeight="false" outlineLevel="0" collapsed="false">
      <c r="A120" s="30" t="s">
        <v>1638</v>
      </c>
      <c r="B120" s="30" t="n">
        <f aca="false">+IF(A120=WORLDCUP!$BI$112,1,0)</f>
        <v>0</v>
      </c>
      <c r="C120" s="30" t="str">
        <f aca="false">+WORLDCUP!BD60</f>
        <v>Marruecos</v>
      </c>
      <c r="D120" s="30" t="str">
        <f aca="false">+WORLDCUP!BD67</f>
        <v>Austria</v>
      </c>
      <c r="E120" s="30" t="str">
        <f aca="false">+WORLDCUP!BD59</f>
        <v>Catar</v>
      </c>
      <c r="F120" s="30" t="str">
        <f aca="false">+WORLDCUP!BD61</f>
        <v>Turquía</v>
      </c>
      <c r="G120" s="30" t="str">
        <f aca="false">+WORLDCUP!BD65</f>
        <v>Arabia Saudita</v>
      </c>
      <c r="H120" s="30" t="str">
        <f aca="false">+WORLDCUP!BD63</f>
        <v>Japón</v>
      </c>
      <c r="I120" s="30" t="str">
        <f aca="false">+WORLDCUP!BD69</f>
        <v>Ghana</v>
      </c>
      <c r="J120" s="30" t="str">
        <f aca="false">+WORLDCUP!BD66</f>
        <v>Irak</v>
      </c>
      <c r="N120" s="30" t="s">
        <v>1638</v>
      </c>
      <c r="O120" s="30" t="n">
        <v>119</v>
      </c>
      <c r="P120" s="30" t="s">
        <v>89</v>
      </c>
      <c r="Q120" s="30" t="s">
        <v>121</v>
      </c>
      <c r="R120" s="30" t="s">
        <v>85</v>
      </c>
      <c r="S120" s="30" t="s">
        <v>94</v>
      </c>
      <c r="T120" s="30" t="s">
        <v>112</v>
      </c>
      <c r="U120" s="30" t="s">
        <v>103</v>
      </c>
      <c r="V120" s="30" t="s">
        <v>130</v>
      </c>
      <c r="W120" s="30" t="s">
        <v>116</v>
      </c>
    </row>
    <row r="121" customFormat="false" ht="15" hidden="false" customHeight="false" outlineLevel="0" collapsed="false">
      <c r="A121" s="30" t="s">
        <v>1639</v>
      </c>
      <c r="B121" s="30" t="n">
        <f aca="false">+IF(A121=WORLDCUP!$BI$112,1,0)</f>
        <v>0</v>
      </c>
      <c r="C121" s="30" t="str">
        <f aca="false">+WORLDCUP!BD60</f>
        <v>Marruecos</v>
      </c>
      <c r="D121" s="30" t="str">
        <f aca="false">+WORLDCUP!BD67</f>
        <v>Austria</v>
      </c>
      <c r="E121" s="30" t="str">
        <f aca="false">+WORLDCUP!BD59</f>
        <v>Catar</v>
      </c>
      <c r="F121" s="30" t="str">
        <f aca="false">+WORLDCUP!BD61</f>
        <v>Turquía</v>
      </c>
      <c r="G121" s="30" t="str">
        <f aca="false">+WORLDCUP!BD65</f>
        <v>Arabia Saudita</v>
      </c>
      <c r="H121" s="30" t="str">
        <f aca="false">+WORLDCUP!BD63</f>
        <v>Japón</v>
      </c>
      <c r="I121" s="30" t="str">
        <f aca="false">+WORLDCUP!BD66</f>
        <v>Irak</v>
      </c>
      <c r="J121" s="30" t="str">
        <f aca="false">+WORLDCUP!BD68</f>
        <v>Uzbekistán</v>
      </c>
      <c r="N121" s="30" t="s">
        <v>1639</v>
      </c>
      <c r="O121" s="30" t="n">
        <v>120</v>
      </c>
      <c r="P121" s="30" t="s">
        <v>89</v>
      </c>
      <c r="Q121" s="30" t="s">
        <v>121</v>
      </c>
      <c r="R121" s="30" t="s">
        <v>85</v>
      </c>
      <c r="S121" s="30" t="s">
        <v>94</v>
      </c>
      <c r="T121" s="30" t="s">
        <v>112</v>
      </c>
      <c r="U121" s="30" t="s">
        <v>103</v>
      </c>
      <c r="V121" s="30" t="s">
        <v>116</v>
      </c>
      <c r="W121" s="30" t="s">
        <v>125</v>
      </c>
    </row>
    <row r="122" customFormat="false" ht="15" hidden="false" customHeight="false" outlineLevel="0" collapsed="false">
      <c r="A122" s="30" t="s">
        <v>1640</v>
      </c>
      <c r="B122" s="30" t="n">
        <f aca="false">+IF(A122=WORLDCUP!$BI$112,1,0)</f>
        <v>0</v>
      </c>
      <c r="C122" s="30" t="str">
        <f aca="false">+WORLDCUP!BD60</f>
        <v>Marruecos</v>
      </c>
      <c r="D122" s="30" t="str">
        <f aca="false">+WORLDCUP!BD64</f>
        <v>Irán</v>
      </c>
      <c r="E122" s="30" t="str">
        <f aca="false">+WORLDCUP!BD59</f>
        <v>Catar</v>
      </c>
      <c r="F122" s="30" t="str">
        <f aca="false">+WORLDCUP!BD61</f>
        <v>Turquía</v>
      </c>
      <c r="G122" s="30" t="str">
        <f aca="false">+WORLDCUP!BD67</f>
        <v>Austria</v>
      </c>
      <c r="H122" s="30" t="str">
        <f aca="false">+WORLDCUP!BD63</f>
        <v>Japón</v>
      </c>
      <c r="I122" s="30" t="str">
        <f aca="false">+WORLDCUP!BD69</f>
        <v>Ghana</v>
      </c>
      <c r="J122" s="30" t="str">
        <f aca="false">+WORLDCUP!BD68</f>
        <v>Uzbekistán</v>
      </c>
      <c r="N122" s="30" t="s">
        <v>1640</v>
      </c>
      <c r="O122" s="30" t="n">
        <v>121</v>
      </c>
      <c r="P122" s="30" t="s">
        <v>89</v>
      </c>
      <c r="Q122" s="30" t="s">
        <v>107</v>
      </c>
      <c r="R122" s="30" t="s">
        <v>85</v>
      </c>
      <c r="S122" s="30" t="s">
        <v>94</v>
      </c>
      <c r="T122" s="30" t="s">
        <v>121</v>
      </c>
      <c r="U122" s="30" t="s">
        <v>103</v>
      </c>
      <c r="V122" s="30" t="s">
        <v>130</v>
      </c>
      <c r="W122" s="30" t="s">
        <v>125</v>
      </c>
    </row>
    <row r="123" customFormat="false" ht="15" hidden="false" customHeight="false" outlineLevel="0" collapsed="false">
      <c r="A123" s="30" t="s">
        <v>1641</v>
      </c>
      <c r="B123" s="30" t="n">
        <f aca="false">+IF(A123=WORLDCUP!$BI$112,1,0)</f>
        <v>0</v>
      </c>
      <c r="C123" s="30" t="str">
        <f aca="false">+WORLDCUP!BD60</f>
        <v>Marruecos</v>
      </c>
      <c r="D123" s="30" t="str">
        <f aca="false">+WORLDCUP!BD64</f>
        <v>Irán</v>
      </c>
      <c r="E123" s="30" t="str">
        <f aca="false">+WORLDCUP!BD59</f>
        <v>Catar</v>
      </c>
      <c r="F123" s="30" t="str">
        <f aca="false">+WORLDCUP!BD61</f>
        <v>Turquía</v>
      </c>
      <c r="G123" s="30" t="str">
        <f aca="false">+WORLDCUP!BD66</f>
        <v>Irak</v>
      </c>
      <c r="H123" s="30" t="str">
        <f aca="false">+WORLDCUP!BD63</f>
        <v>Japón</v>
      </c>
      <c r="I123" s="30" t="str">
        <f aca="false">+WORLDCUP!BD69</f>
        <v>Ghana</v>
      </c>
      <c r="J123" s="30" t="str">
        <f aca="false">+WORLDCUP!BD68</f>
        <v>Uzbekistán</v>
      </c>
      <c r="N123" s="30" t="s">
        <v>1641</v>
      </c>
      <c r="O123" s="30" t="n">
        <v>122</v>
      </c>
      <c r="P123" s="30" t="s">
        <v>89</v>
      </c>
      <c r="Q123" s="30" t="s">
        <v>107</v>
      </c>
      <c r="R123" s="30" t="s">
        <v>85</v>
      </c>
      <c r="S123" s="30" t="s">
        <v>94</v>
      </c>
      <c r="T123" s="30" t="s">
        <v>116</v>
      </c>
      <c r="U123" s="30" t="s">
        <v>103</v>
      </c>
      <c r="V123" s="30" t="s">
        <v>130</v>
      </c>
      <c r="W123" s="30" t="s">
        <v>125</v>
      </c>
    </row>
    <row r="124" customFormat="false" ht="15" hidden="false" customHeight="false" outlineLevel="0" collapsed="false">
      <c r="A124" s="30" t="s">
        <v>1642</v>
      </c>
      <c r="B124" s="30" t="n">
        <f aca="false">+IF(A124=WORLDCUP!$BI$112,1,0)</f>
        <v>0</v>
      </c>
      <c r="C124" s="30" t="str">
        <f aca="false">+WORLDCUP!BD60</f>
        <v>Marruecos</v>
      </c>
      <c r="D124" s="30" t="str">
        <f aca="false">+WORLDCUP!BD64</f>
        <v>Irán</v>
      </c>
      <c r="E124" s="30" t="str">
        <f aca="false">+WORLDCUP!BD59</f>
        <v>Catar</v>
      </c>
      <c r="F124" s="30" t="str">
        <f aca="false">+WORLDCUP!BD61</f>
        <v>Turquía</v>
      </c>
      <c r="G124" s="30" t="str">
        <f aca="false">+WORLDCUP!BD67</f>
        <v>Austria</v>
      </c>
      <c r="H124" s="30" t="str">
        <f aca="false">+WORLDCUP!BD63</f>
        <v>Japón</v>
      </c>
      <c r="I124" s="30" t="str">
        <f aca="false">+WORLDCUP!BD69</f>
        <v>Ghana</v>
      </c>
      <c r="J124" s="30" t="str">
        <f aca="false">+WORLDCUP!BD66</f>
        <v>Irak</v>
      </c>
      <c r="N124" s="30" t="s">
        <v>1642</v>
      </c>
      <c r="O124" s="30" t="n">
        <v>123</v>
      </c>
      <c r="P124" s="30" t="s">
        <v>89</v>
      </c>
      <c r="Q124" s="30" t="s">
        <v>107</v>
      </c>
      <c r="R124" s="30" t="s">
        <v>85</v>
      </c>
      <c r="S124" s="30" t="s">
        <v>94</v>
      </c>
      <c r="T124" s="30" t="s">
        <v>121</v>
      </c>
      <c r="U124" s="30" t="s">
        <v>103</v>
      </c>
      <c r="V124" s="30" t="s">
        <v>130</v>
      </c>
      <c r="W124" s="30" t="s">
        <v>116</v>
      </c>
    </row>
    <row r="125" customFormat="false" ht="15" hidden="false" customHeight="false" outlineLevel="0" collapsed="false">
      <c r="A125" s="30" t="s">
        <v>1643</v>
      </c>
      <c r="B125" s="30" t="n">
        <f aca="false">+IF(A125=WORLDCUP!$BI$112,1,0)</f>
        <v>0</v>
      </c>
      <c r="C125" s="30" t="str">
        <f aca="false">+WORLDCUP!BD60</f>
        <v>Marruecos</v>
      </c>
      <c r="D125" s="30" t="str">
        <f aca="false">+WORLDCUP!BD64</f>
        <v>Irán</v>
      </c>
      <c r="E125" s="30" t="str">
        <f aca="false">+WORLDCUP!BD59</f>
        <v>Catar</v>
      </c>
      <c r="F125" s="30" t="str">
        <f aca="false">+WORLDCUP!BD61</f>
        <v>Turquía</v>
      </c>
      <c r="G125" s="30" t="str">
        <f aca="false">+WORLDCUP!BD67</f>
        <v>Austria</v>
      </c>
      <c r="H125" s="30" t="str">
        <f aca="false">+WORLDCUP!BD63</f>
        <v>Japón</v>
      </c>
      <c r="I125" s="30" t="str">
        <f aca="false">+WORLDCUP!BD66</f>
        <v>Irak</v>
      </c>
      <c r="J125" s="30" t="str">
        <f aca="false">+WORLDCUP!BD68</f>
        <v>Uzbekistán</v>
      </c>
      <c r="N125" s="30" t="s">
        <v>1643</v>
      </c>
      <c r="O125" s="30" t="n">
        <v>124</v>
      </c>
      <c r="P125" s="30" t="s">
        <v>89</v>
      </c>
      <c r="Q125" s="30" t="s">
        <v>107</v>
      </c>
      <c r="R125" s="30" t="s">
        <v>85</v>
      </c>
      <c r="S125" s="30" t="s">
        <v>94</v>
      </c>
      <c r="T125" s="30" t="s">
        <v>121</v>
      </c>
      <c r="U125" s="30" t="s">
        <v>103</v>
      </c>
      <c r="V125" s="30" t="s">
        <v>116</v>
      </c>
      <c r="W125" s="30" t="s">
        <v>125</v>
      </c>
    </row>
    <row r="126" customFormat="false" ht="15" hidden="false" customHeight="false" outlineLevel="0" collapsed="false">
      <c r="A126" s="30" t="s">
        <v>1644</v>
      </c>
      <c r="B126" s="30" t="n">
        <f aca="false">+IF(A126=WORLDCUP!$BI$112,1,0)</f>
        <v>0</v>
      </c>
      <c r="C126" s="30" t="str">
        <f aca="false">+WORLDCUP!BD60</f>
        <v>Marruecos</v>
      </c>
      <c r="D126" s="30" t="str">
        <f aca="false">+WORLDCUP!BD64</f>
        <v>Irán</v>
      </c>
      <c r="E126" s="30" t="str">
        <f aca="false">+WORLDCUP!BD59</f>
        <v>Catar</v>
      </c>
      <c r="F126" s="30" t="str">
        <f aca="false">+WORLDCUP!BD61</f>
        <v>Turquía</v>
      </c>
      <c r="G126" s="30" t="str">
        <f aca="false">+WORLDCUP!BD65</f>
        <v>Arabia Saudita</v>
      </c>
      <c r="H126" s="30" t="str">
        <f aca="false">+WORLDCUP!BD63</f>
        <v>Japón</v>
      </c>
      <c r="I126" s="30" t="str">
        <f aca="false">+WORLDCUP!BD69</f>
        <v>Ghana</v>
      </c>
      <c r="J126" s="30" t="str">
        <f aca="false">+WORLDCUP!BD68</f>
        <v>Uzbekistán</v>
      </c>
      <c r="N126" s="30" t="s">
        <v>1644</v>
      </c>
      <c r="O126" s="30" t="n">
        <v>125</v>
      </c>
      <c r="P126" s="30" t="s">
        <v>89</v>
      </c>
      <c r="Q126" s="30" t="s">
        <v>107</v>
      </c>
      <c r="R126" s="30" t="s">
        <v>85</v>
      </c>
      <c r="S126" s="30" t="s">
        <v>94</v>
      </c>
      <c r="T126" s="30" t="s">
        <v>112</v>
      </c>
      <c r="U126" s="30" t="s">
        <v>103</v>
      </c>
      <c r="V126" s="30" t="s">
        <v>130</v>
      </c>
      <c r="W126" s="30" t="s">
        <v>125</v>
      </c>
    </row>
    <row r="127" customFormat="false" ht="15" hidden="false" customHeight="false" outlineLevel="0" collapsed="false">
      <c r="A127" s="30" t="s">
        <v>1645</v>
      </c>
      <c r="B127" s="30" t="n">
        <f aca="false">+IF(A127=WORLDCUP!$BI$112,1,0)</f>
        <v>0</v>
      </c>
      <c r="C127" s="30" t="str">
        <f aca="false">+WORLDCUP!BD60</f>
        <v>Marruecos</v>
      </c>
      <c r="D127" s="30" t="str">
        <f aca="false">+WORLDCUP!BD64</f>
        <v>Irán</v>
      </c>
      <c r="E127" s="30" t="str">
        <f aca="false">+WORLDCUP!BD59</f>
        <v>Catar</v>
      </c>
      <c r="F127" s="30" t="str">
        <f aca="false">+WORLDCUP!BD61</f>
        <v>Turquía</v>
      </c>
      <c r="G127" s="30" t="str">
        <f aca="false">+WORLDCUP!BD65</f>
        <v>Arabia Saudita</v>
      </c>
      <c r="H127" s="30" t="str">
        <f aca="false">+WORLDCUP!BD63</f>
        <v>Japón</v>
      </c>
      <c r="I127" s="30" t="str">
        <f aca="false">+WORLDCUP!BD69</f>
        <v>Ghana</v>
      </c>
      <c r="J127" s="30" t="str">
        <f aca="false">+WORLDCUP!BD67</f>
        <v>Austria</v>
      </c>
      <c r="N127" s="30" t="s">
        <v>1645</v>
      </c>
      <c r="O127" s="30" t="n">
        <v>126</v>
      </c>
      <c r="P127" s="30" t="s">
        <v>89</v>
      </c>
      <c r="Q127" s="30" t="s">
        <v>107</v>
      </c>
      <c r="R127" s="30" t="s">
        <v>85</v>
      </c>
      <c r="S127" s="30" t="s">
        <v>94</v>
      </c>
      <c r="T127" s="30" t="s">
        <v>112</v>
      </c>
      <c r="U127" s="30" t="s">
        <v>103</v>
      </c>
      <c r="V127" s="30" t="s">
        <v>130</v>
      </c>
      <c r="W127" s="30" t="s">
        <v>121</v>
      </c>
    </row>
    <row r="128" customFormat="false" ht="15" hidden="false" customHeight="false" outlineLevel="0" collapsed="false">
      <c r="A128" s="30" t="s">
        <v>1646</v>
      </c>
      <c r="B128" s="30" t="n">
        <f aca="false">+IF(A128=WORLDCUP!$BI$112,1,0)</f>
        <v>0</v>
      </c>
      <c r="C128" s="30" t="str">
        <f aca="false">+WORLDCUP!BD65</f>
        <v>Arabia Saudita</v>
      </c>
      <c r="D128" s="30" t="str">
        <f aca="false">+WORLDCUP!BD64</f>
        <v>Irán</v>
      </c>
      <c r="E128" s="30" t="str">
        <f aca="false">+WORLDCUP!BD59</f>
        <v>Catar</v>
      </c>
      <c r="F128" s="30" t="str">
        <f aca="false">+WORLDCUP!BD60</f>
        <v>Marruecos</v>
      </c>
      <c r="G128" s="30" t="str">
        <f aca="false">+WORLDCUP!BD67</f>
        <v>Austria</v>
      </c>
      <c r="H128" s="30" t="str">
        <f aca="false">+WORLDCUP!BD63</f>
        <v>Japón</v>
      </c>
      <c r="I128" s="30" t="str">
        <f aca="false">+WORLDCUP!BD61</f>
        <v>Turquía</v>
      </c>
      <c r="J128" s="30" t="str">
        <f aca="false">+WORLDCUP!BD68</f>
        <v>Uzbekistán</v>
      </c>
      <c r="N128" s="30" t="s">
        <v>1646</v>
      </c>
      <c r="O128" s="30" t="n">
        <v>127</v>
      </c>
      <c r="P128" s="30" t="s">
        <v>112</v>
      </c>
      <c r="Q128" s="30" t="s">
        <v>107</v>
      </c>
      <c r="R128" s="30" t="s">
        <v>85</v>
      </c>
      <c r="S128" s="30" t="s">
        <v>89</v>
      </c>
      <c r="T128" s="30" t="s">
        <v>121</v>
      </c>
      <c r="U128" s="30" t="s">
        <v>103</v>
      </c>
      <c r="V128" s="30" t="s">
        <v>94</v>
      </c>
      <c r="W128" s="30" t="s">
        <v>125</v>
      </c>
    </row>
    <row r="129" customFormat="false" ht="15" hidden="false" customHeight="false" outlineLevel="0" collapsed="false">
      <c r="A129" s="30" t="s">
        <v>1647</v>
      </c>
      <c r="B129" s="30" t="n">
        <f aca="false">+IF(A129=WORLDCUP!$BI$112,1,0)</f>
        <v>0</v>
      </c>
      <c r="C129" s="30" t="str">
        <f aca="false">+WORLDCUP!BD60</f>
        <v>Marruecos</v>
      </c>
      <c r="D129" s="30" t="str">
        <f aca="false">+WORLDCUP!BD64</f>
        <v>Irán</v>
      </c>
      <c r="E129" s="30" t="str">
        <f aca="false">+WORLDCUP!BD59</f>
        <v>Catar</v>
      </c>
      <c r="F129" s="30" t="str">
        <f aca="false">+WORLDCUP!BD61</f>
        <v>Turquía</v>
      </c>
      <c r="G129" s="30" t="str">
        <f aca="false">+WORLDCUP!BD65</f>
        <v>Arabia Saudita</v>
      </c>
      <c r="H129" s="30" t="str">
        <f aca="false">+WORLDCUP!BD63</f>
        <v>Japón</v>
      </c>
      <c r="I129" s="30" t="str">
        <f aca="false">+WORLDCUP!BD69</f>
        <v>Ghana</v>
      </c>
      <c r="J129" s="30" t="str">
        <f aca="false">+WORLDCUP!BD66</f>
        <v>Irak</v>
      </c>
      <c r="N129" s="30" t="s">
        <v>1647</v>
      </c>
      <c r="O129" s="30" t="n">
        <v>128</v>
      </c>
      <c r="P129" s="30" t="s">
        <v>89</v>
      </c>
      <c r="Q129" s="30" t="s">
        <v>107</v>
      </c>
      <c r="R129" s="30" t="s">
        <v>85</v>
      </c>
      <c r="S129" s="30" t="s">
        <v>94</v>
      </c>
      <c r="T129" s="30" t="s">
        <v>112</v>
      </c>
      <c r="U129" s="30" t="s">
        <v>103</v>
      </c>
      <c r="V129" s="30" t="s">
        <v>130</v>
      </c>
      <c r="W129" s="30" t="s">
        <v>116</v>
      </c>
    </row>
    <row r="130" customFormat="false" ht="15" hidden="false" customHeight="false" outlineLevel="0" collapsed="false">
      <c r="A130" s="30" t="s">
        <v>1648</v>
      </c>
      <c r="B130" s="30" t="n">
        <f aca="false">+IF(A130=WORLDCUP!$BI$112,1,0)</f>
        <v>0</v>
      </c>
      <c r="C130" s="30" t="str">
        <f aca="false">+WORLDCUP!BD60</f>
        <v>Marruecos</v>
      </c>
      <c r="D130" s="30" t="str">
        <f aca="false">+WORLDCUP!BD64</f>
        <v>Irán</v>
      </c>
      <c r="E130" s="30" t="str">
        <f aca="false">+WORLDCUP!BD59</f>
        <v>Catar</v>
      </c>
      <c r="F130" s="30" t="str">
        <f aca="false">+WORLDCUP!BD61</f>
        <v>Turquía</v>
      </c>
      <c r="G130" s="30" t="str">
        <f aca="false">+WORLDCUP!BD65</f>
        <v>Arabia Saudita</v>
      </c>
      <c r="H130" s="30" t="str">
        <f aca="false">+WORLDCUP!BD63</f>
        <v>Japón</v>
      </c>
      <c r="I130" s="30" t="str">
        <f aca="false">+WORLDCUP!BD66</f>
        <v>Irak</v>
      </c>
      <c r="J130" s="30" t="str">
        <f aca="false">+WORLDCUP!BD68</f>
        <v>Uzbekistán</v>
      </c>
      <c r="N130" s="30" t="s">
        <v>1648</v>
      </c>
      <c r="O130" s="30" t="n">
        <v>129</v>
      </c>
      <c r="P130" s="30" t="s">
        <v>89</v>
      </c>
      <c r="Q130" s="30" t="s">
        <v>107</v>
      </c>
      <c r="R130" s="30" t="s">
        <v>85</v>
      </c>
      <c r="S130" s="30" t="s">
        <v>94</v>
      </c>
      <c r="T130" s="30" t="s">
        <v>112</v>
      </c>
      <c r="U130" s="30" t="s">
        <v>103</v>
      </c>
      <c r="V130" s="30" t="s">
        <v>116</v>
      </c>
      <c r="W130" s="30" t="s">
        <v>125</v>
      </c>
    </row>
    <row r="131" customFormat="false" ht="15" hidden="false" customHeight="false" outlineLevel="0" collapsed="false">
      <c r="A131" s="30" t="s">
        <v>1649</v>
      </c>
      <c r="B131" s="30" t="n">
        <f aca="false">+IF(A131=WORLDCUP!$BI$112,1,0)</f>
        <v>0</v>
      </c>
      <c r="C131" s="30" t="str">
        <f aca="false">+WORLDCUP!BD65</f>
        <v>Arabia Saudita</v>
      </c>
      <c r="D131" s="30" t="str">
        <f aca="false">+WORLDCUP!BD64</f>
        <v>Irán</v>
      </c>
      <c r="E131" s="30" t="str">
        <f aca="false">+WORLDCUP!BD59</f>
        <v>Catar</v>
      </c>
      <c r="F131" s="30" t="str">
        <f aca="false">+WORLDCUP!BD60</f>
        <v>Marruecos</v>
      </c>
      <c r="G131" s="30" t="str">
        <f aca="false">+WORLDCUP!BD67</f>
        <v>Austria</v>
      </c>
      <c r="H131" s="30" t="str">
        <f aca="false">+WORLDCUP!BD63</f>
        <v>Japón</v>
      </c>
      <c r="I131" s="30" t="str">
        <f aca="false">+WORLDCUP!BD61</f>
        <v>Turquía</v>
      </c>
      <c r="J131" s="30" t="str">
        <f aca="false">+WORLDCUP!BD66</f>
        <v>Irak</v>
      </c>
      <c r="N131" s="30" t="s">
        <v>1649</v>
      </c>
      <c r="O131" s="30" t="n">
        <v>130</v>
      </c>
      <c r="P131" s="30" t="s">
        <v>112</v>
      </c>
      <c r="Q131" s="30" t="s">
        <v>107</v>
      </c>
      <c r="R131" s="30" t="s">
        <v>85</v>
      </c>
      <c r="S131" s="30" t="s">
        <v>89</v>
      </c>
      <c r="T131" s="30" t="s">
        <v>121</v>
      </c>
      <c r="U131" s="30" t="s">
        <v>103</v>
      </c>
      <c r="V131" s="30" t="s">
        <v>94</v>
      </c>
      <c r="W131" s="30" t="s">
        <v>116</v>
      </c>
    </row>
    <row r="132" customFormat="false" ht="15" hidden="false" customHeight="false" outlineLevel="0" collapsed="false">
      <c r="A132" s="30" t="s">
        <v>1650</v>
      </c>
      <c r="B132" s="30" t="n">
        <f aca="false">+IF(A132=WORLDCUP!$BI$112,1,0)</f>
        <v>0</v>
      </c>
      <c r="C132" s="30" t="str">
        <f aca="false">+WORLDCUP!BD62</f>
        <v>Ecuador</v>
      </c>
      <c r="D132" s="30" t="str">
        <f aca="false">+WORLDCUP!BD67</f>
        <v>Austria</v>
      </c>
      <c r="E132" s="30" t="str">
        <f aca="false">+WORLDCUP!BD59</f>
        <v>Catar</v>
      </c>
      <c r="F132" s="30" t="str">
        <f aca="false">+WORLDCUP!BD60</f>
        <v>Marruecos</v>
      </c>
      <c r="G132" s="30" t="str">
        <f aca="false">+WORLDCUP!BD66</f>
        <v>Irak</v>
      </c>
      <c r="H132" s="30" t="str">
        <f aca="false">+WORLDCUP!BD61</f>
        <v>Turquía</v>
      </c>
      <c r="I132" s="30" t="str">
        <f aca="false">+WORLDCUP!BD69</f>
        <v>Ghana</v>
      </c>
      <c r="J132" s="30" t="str">
        <f aca="false">+WORLDCUP!BD68</f>
        <v>Uzbekistán</v>
      </c>
      <c r="N132" s="30" t="s">
        <v>1650</v>
      </c>
      <c r="O132" s="30" t="n">
        <v>131</v>
      </c>
      <c r="P132" s="30" t="s">
        <v>98</v>
      </c>
      <c r="Q132" s="30" t="s">
        <v>121</v>
      </c>
      <c r="R132" s="30" t="s">
        <v>85</v>
      </c>
      <c r="S132" s="30" t="s">
        <v>89</v>
      </c>
      <c r="T132" s="30" t="s">
        <v>116</v>
      </c>
      <c r="U132" s="30" t="s">
        <v>94</v>
      </c>
      <c r="V132" s="30" t="s">
        <v>130</v>
      </c>
      <c r="W132" s="30" t="s">
        <v>125</v>
      </c>
    </row>
    <row r="133" customFormat="false" ht="15" hidden="false" customHeight="false" outlineLevel="0" collapsed="false">
      <c r="A133" s="30" t="s">
        <v>1651</v>
      </c>
      <c r="B133" s="30" t="n">
        <f aca="false">+IF(A133=WORLDCUP!$BI$112,1,0)</f>
        <v>0</v>
      </c>
      <c r="C133" s="30" t="str">
        <f aca="false">+WORLDCUP!BD62</f>
        <v>Ecuador</v>
      </c>
      <c r="D133" s="30" t="str">
        <f aca="false">+WORLDCUP!BD67</f>
        <v>Austria</v>
      </c>
      <c r="E133" s="30" t="str">
        <f aca="false">+WORLDCUP!BD59</f>
        <v>Catar</v>
      </c>
      <c r="F133" s="30" t="str">
        <f aca="false">+WORLDCUP!BD60</f>
        <v>Marruecos</v>
      </c>
      <c r="G133" s="30" t="str">
        <f aca="false">+WORLDCUP!BD65</f>
        <v>Arabia Saudita</v>
      </c>
      <c r="H133" s="30" t="str">
        <f aca="false">+WORLDCUP!BD61</f>
        <v>Turquía</v>
      </c>
      <c r="I133" s="30" t="str">
        <f aca="false">+WORLDCUP!BD69</f>
        <v>Ghana</v>
      </c>
      <c r="J133" s="30" t="str">
        <f aca="false">+WORLDCUP!BD68</f>
        <v>Uzbekistán</v>
      </c>
      <c r="N133" s="30" t="s">
        <v>1651</v>
      </c>
      <c r="O133" s="30" t="n">
        <v>132</v>
      </c>
      <c r="P133" s="30" t="s">
        <v>98</v>
      </c>
      <c r="Q133" s="30" t="s">
        <v>121</v>
      </c>
      <c r="R133" s="30" t="s">
        <v>85</v>
      </c>
      <c r="S133" s="30" t="s">
        <v>89</v>
      </c>
      <c r="T133" s="30" t="s">
        <v>112</v>
      </c>
      <c r="U133" s="30" t="s">
        <v>94</v>
      </c>
      <c r="V133" s="30" t="s">
        <v>130</v>
      </c>
      <c r="W133" s="30" t="s">
        <v>125</v>
      </c>
    </row>
    <row r="134" customFormat="false" ht="15" hidden="false" customHeight="false" outlineLevel="0" collapsed="false">
      <c r="A134" s="30" t="s">
        <v>1652</v>
      </c>
      <c r="B134" s="30" t="n">
        <f aca="false">+IF(A134=WORLDCUP!$BI$112,1,0)</f>
        <v>0</v>
      </c>
      <c r="C134" s="30" t="str">
        <f aca="false">+WORLDCUP!BD62</f>
        <v>Ecuador</v>
      </c>
      <c r="D134" s="30" t="str">
        <f aca="false">+WORLDCUP!BD66</f>
        <v>Irak</v>
      </c>
      <c r="E134" s="30" t="str">
        <f aca="false">+WORLDCUP!BD59</f>
        <v>Catar</v>
      </c>
      <c r="F134" s="30" t="str">
        <f aca="false">+WORLDCUP!BD60</f>
        <v>Marruecos</v>
      </c>
      <c r="G134" s="30" t="str">
        <f aca="false">+WORLDCUP!BD65</f>
        <v>Arabia Saudita</v>
      </c>
      <c r="H134" s="30" t="str">
        <f aca="false">+WORLDCUP!BD61</f>
        <v>Turquía</v>
      </c>
      <c r="I134" s="30" t="str">
        <f aca="false">+WORLDCUP!BD69</f>
        <v>Ghana</v>
      </c>
      <c r="J134" s="30" t="str">
        <f aca="false">+WORLDCUP!BD68</f>
        <v>Uzbekistán</v>
      </c>
      <c r="N134" s="30" t="s">
        <v>1652</v>
      </c>
      <c r="O134" s="30" t="n">
        <v>133</v>
      </c>
      <c r="P134" s="30" t="s">
        <v>98</v>
      </c>
      <c r="Q134" s="30" t="s">
        <v>116</v>
      </c>
      <c r="R134" s="30" t="s">
        <v>85</v>
      </c>
      <c r="S134" s="30" t="s">
        <v>89</v>
      </c>
      <c r="T134" s="30" t="s">
        <v>112</v>
      </c>
      <c r="U134" s="30" t="s">
        <v>94</v>
      </c>
      <c r="V134" s="30" t="s">
        <v>130</v>
      </c>
      <c r="W134" s="30" t="s">
        <v>125</v>
      </c>
    </row>
    <row r="135" customFormat="false" ht="15" hidden="false" customHeight="false" outlineLevel="0" collapsed="false">
      <c r="A135" s="30" t="s">
        <v>1653</v>
      </c>
      <c r="B135" s="30" t="n">
        <f aca="false">+IF(A135=WORLDCUP!$BI$112,1,0)</f>
        <v>0</v>
      </c>
      <c r="C135" s="30" t="str">
        <f aca="false">+WORLDCUP!BD62</f>
        <v>Ecuador</v>
      </c>
      <c r="D135" s="30" t="str">
        <f aca="false">+WORLDCUP!BD67</f>
        <v>Austria</v>
      </c>
      <c r="E135" s="30" t="str">
        <f aca="false">+WORLDCUP!BD59</f>
        <v>Catar</v>
      </c>
      <c r="F135" s="30" t="str">
        <f aca="false">+WORLDCUP!BD60</f>
        <v>Marruecos</v>
      </c>
      <c r="G135" s="30" t="str">
        <f aca="false">+WORLDCUP!BD65</f>
        <v>Arabia Saudita</v>
      </c>
      <c r="H135" s="30" t="str">
        <f aca="false">+WORLDCUP!BD61</f>
        <v>Turquía</v>
      </c>
      <c r="I135" s="30" t="str">
        <f aca="false">+WORLDCUP!BD69</f>
        <v>Ghana</v>
      </c>
      <c r="J135" s="30" t="str">
        <f aca="false">+WORLDCUP!BD66</f>
        <v>Irak</v>
      </c>
      <c r="N135" s="30" t="s">
        <v>1653</v>
      </c>
      <c r="O135" s="30" t="n">
        <v>134</v>
      </c>
      <c r="P135" s="30" t="s">
        <v>98</v>
      </c>
      <c r="Q135" s="30" t="s">
        <v>121</v>
      </c>
      <c r="R135" s="30" t="s">
        <v>85</v>
      </c>
      <c r="S135" s="30" t="s">
        <v>89</v>
      </c>
      <c r="T135" s="30" t="s">
        <v>112</v>
      </c>
      <c r="U135" s="30" t="s">
        <v>94</v>
      </c>
      <c r="V135" s="30" t="s">
        <v>130</v>
      </c>
      <c r="W135" s="30" t="s">
        <v>116</v>
      </c>
    </row>
    <row r="136" customFormat="false" ht="15" hidden="false" customHeight="false" outlineLevel="0" collapsed="false">
      <c r="A136" s="30" t="s">
        <v>1654</v>
      </c>
      <c r="B136" s="30" t="n">
        <f aca="false">+IF(A136=WORLDCUP!$BI$112,1,0)</f>
        <v>0</v>
      </c>
      <c r="C136" s="30" t="str">
        <f aca="false">+WORLDCUP!BD62</f>
        <v>Ecuador</v>
      </c>
      <c r="D136" s="30" t="str">
        <f aca="false">+WORLDCUP!BD67</f>
        <v>Austria</v>
      </c>
      <c r="E136" s="30" t="str">
        <f aca="false">+WORLDCUP!BD59</f>
        <v>Catar</v>
      </c>
      <c r="F136" s="30" t="str">
        <f aca="false">+WORLDCUP!BD60</f>
        <v>Marruecos</v>
      </c>
      <c r="G136" s="30" t="str">
        <f aca="false">+WORLDCUP!BD65</f>
        <v>Arabia Saudita</v>
      </c>
      <c r="H136" s="30" t="str">
        <f aca="false">+WORLDCUP!BD61</f>
        <v>Turquía</v>
      </c>
      <c r="I136" s="30" t="str">
        <f aca="false">+WORLDCUP!BD66</f>
        <v>Irak</v>
      </c>
      <c r="J136" s="30" t="str">
        <f aca="false">+WORLDCUP!BD68</f>
        <v>Uzbekistán</v>
      </c>
      <c r="N136" s="30" t="s">
        <v>1654</v>
      </c>
      <c r="O136" s="30" t="n">
        <v>135</v>
      </c>
      <c r="P136" s="30" t="s">
        <v>98</v>
      </c>
      <c r="Q136" s="30" t="s">
        <v>121</v>
      </c>
      <c r="R136" s="30" t="s">
        <v>85</v>
      </c>
      <c r="S136" s="30" t="s">
        <v>89</v>
      </c>
      <c r="T136" s="30" t="s">
        <v>112</v>
      </c>
      <c r="U136" s="30" t="s">
        <v>94</v>
      </c>
      <c r="V136" s="30" t="s">
        <v>116</v>
      </c>
      <c r="W136" s="30" t="s">
        <v>125</v>
      </c>
    </row>
    <row r="137" customFormat="false" ht="15" hidden="false" customHeight="false" outlineLevel="0" collapsed="false">
      <c r="A137" s="30" t="s">
        <v>1655</v>
      </c>
      <c r="B137" s="30" t="n">
        <f aca="false">+IF(A137=WORLDCUP!$BI$112,1,0)</f>
        <v>0</v>
      </c>
      <c r="C137" s="30" t="str">
        <f aca="false">+WORLDCUP!BD62</f>
        <v>Ecuador</v>
      </c>
      <c r="D137" s="30" t="str">
        <f aca="false">+WORLDCUP!BD64</f>
        <v>Irán</v>
      </c>
      <c r="E137" s="30" t="str">
        <f aca="false">+WORLDCUP!BD59</f>
        <v>Catar</v>
      </c>
      <c r="F137" s="30" t="str">
        <f aca="false">+WORLDCUP!BD60</f>
        <v>Marruecos</v>
      </c>
      <c r="G137" s="30" t="str">
        <f aca="false">+WORLDCUP!BD67</f>
        <v>Austria</v>
      </c>
      <c r="H137" s="30" t="str">
        <f aca="false">+WORLDCUP!BD61</f>
        <v>Turquía</v>
      </c>
      <c r="I137" s="30" t="str">
        <f aca="false">+WORLDCUP!BD69</f>
        <v>Ghana</v>
      </c>
      <c r="J137" s="30" t="str">
        <f aca="false">+WORLDCUP!BD68</f>
        <v>Uzbekistán</v>
      </c>
      <c r="N137" s="30" t="s">
        <v>1655</v>
      </c>
      <c r="O137" s="30" t="n">
        <v>136</v>
      </c>
      <c r="P137" s="30" t="s">
        <v>98</v>
      </c>
      <c r="Q137" s="30" t="s">
        <v>107</v>
      </c>
      <c r="R137" s="30" t="s">
        <v>85</v>
      </c>
      <c r="S137" s="30" t="s">
        <v>89</v>
      </c>
      <c r="T137" s="30" t="s">
        <v>121</v>
      </c>
      <c r="U137" s="30" t="s">
        <v>94</v>
      </c>
      <c r="V137" s="30" t="s">
        <v>130</v>
      </c>
      <c r="W137" s="30" t="s">
        <v>125</v>
      </c>
    </row>
    <row r="138" customFormat="false" ht="15" hidden="false" customHeight="false" outlineLevel="0" collapsed="false">
      <c r="A138" s="30" t="s">
        <v>1656</v>
      </c>
      <c r="B138" s="30" t="n">
        <f aca="false">+IF(A138=WORLDCUP!$BI$112,1,0)</f>
        <v>0</v>
      </c>
      <c r="C138" s="30" t="str">
        <f aca="false">+WORLDCUP!BD62</f>
        <v>Ecuador</v>
      </c>
      <c r="D138" s="30" t="str">
        <f aca="false">+WORLDCUP!BD64</f>
        <v>Irán</v>
      </c>
      <c r="E138" s="30" t="str">
        <f aca="false">+WORLDCUP!BD59</f>
        <v>Catar</v>
      </c>
      <c r="F138" s="30" t="str">
        <f aca="false">+WORLDCUP!BD60</f>
        <v>Marruecos</v>
      </c>
      <c r="G138" s="30" t="str">
        <f aca="false">+WORLDCUP!BD66</f>
        <v>Irak</v>
      </c>
      <c r="H138" s="30" t="str">
        <f aca="false">+WORLDCUP!BD61</f>
        <v>Turquía</v>
      </c>
      <c r="I138" s="30" t="str">
        <f aca="false">+WORLDCUP!BD69</f>
        <v>Ghana</v>
      </c>
      <c r="J138" s="30" t="str">
        <f aca="false">+WORLDCUP!BD68</f>
        <v>Uzbekistán</v>
      </c>
      <c r="N138" s="30" t="s">
        <v>1656</v>
      </c>
      <c r="O138" s="30" t="n">
        <v>137</v>
      </c>
      <c r="P138" s="30" t="s">
        <v>98</v>
      </c>
      <c r="Q138" s="30" t="s">
        <v>107</v>
      </c>
      <c r="R138" s="30" t="s">
        <v>85</v>
      </c>
      <c r="S138" s="30" t="s">
        <v>89</v>
      </c>
      <c r="T138" s="30" t="s">
        <v>116</v>
      </c>
      <c r="U138" s="30" t="s">
        <v>94</v>
      </c>
      <c r="V138" s="30" t="s">
        <v>130</v>
      </c>
      <c r="W138" s="30" t="s">
        <v>125</v>
      </c>
    </row>
    <row r="139" customFormat="false" ht="15" hidden="false" customHeight="false" outlineLevel="0" collapsed="false">
      <c r="A139" s="30" t="s">
        <v>1657</v>
      </c>
      <c r="B139" s="30" t="n">
        <f aca="false">+IF(A139=WORLDCUP!$BI$112,1,0)</f>
        <v>0</v>
      </c>
      <c r="C139" s="30" t="str">
        <f aca="false">+WORLDCUP!BD62</f>
        <v>Ecuador</v>
      </c>
      <c r="D139" s="30" t="str">
        <f aca="false">+WORLDCUP!BD64</f>
        <v>Irán</v>
      </c>
      <c r="E139" s="30" t="str">
        <f aca="false">+WORLDCUP!BD59</f>
        <v>Catar</v>
      </c>
      <c r="F139" s="30" t="str">
        <f aca="false">+WORLDCUP!BD60</f>
        <v>Marruecos</v>
      </c>
      <c r="G139" s="30" t="str">
        <f aca="false">+WORLDCUP!BD67</f>
        <v>Austria</v>
      </c>
      <c r="H139" s="30" t="str">
        <f aca="false">+WORLDCUP!BD61</f>
        <v>Turquía</v>
      </c>
      <c r="I139" s="30" t="str">
        <f aca="false">+WORLDCUP!BD69</f>
        <v>Ghana</v>
      </c>
      <c r="J139" s="30" t="str">
        <f aca="false">+WORLDCUP!BD66</f>
        <v>Irak</v>
      </c>
      <c r="N139" s="30" t="s">
        <v>1657</v>
      </c>
      <c r="O139" s="30" t="n">
        <v>138</v>
      </c>
      <c r="P139" s="30" t="s">
        <v>98</v>
      </c>
      <c r="Q139" s="30" t="s">
        <v>107</v>
      </c>
      <c r="R139" s="30" t="s">
        <v>85</v>
      </c>
      <c r="S139" s="30" t="s">
        <v>89</v>
      </c>
      <c r="T139" s="30" t="s">
        <v>121</v>
      </c>
      <c r="U139" s="30" t="s">
        <v>94</v>
      </c>
      <c r="V139" s="30" t="s">
        <v>130</v>
      </c>
      <c r="W139" s="30" t="s">
        <v>116</v>
      </c>
    </row>
    <row r="140" customFormat="false" ht="15" hidden="false" customHeight="false" outlineLevel="0" collapsed="false">
      <c r="A140" s="30" t="s">
        <v>1658</v>
      </c>
      <c r="B140" s="30" t="n">
        <f aca="false">+IF(A140=WORLDCUP!$BI$112,1,0)</f>
        <v>0</v>
      </c>
      <c r="C140" s="30" t="str">
        <f aca="false">+WORLDCUP!BD62</f>
        <v>Ecuador</v>
      </c>
      <c r="D140" s="30" t="str">
        <f aca="false">+WORLDCUP!BD64</f>
        <v>Irán</v>
      </c>
      <c r="E140" s="30" t="str">
        <f aca="false">+WORLDCUP!BD59</f>
        <v>Catar</v>
      </c>
      <c r="F140" s="30" t="str">
        <f aca="false">+WORLDCUP!BD60</f>
        <v>Marruecos</v>
      </c>
      <c r="G140" s="30" t="str">
        <f aca="false">+WORLDCUP!BD67</f>
        <v>Austria</v>
      </c>
      <c r="H140" s="30" t="str">
        <f aca="false">+WORLDCUP!BD61</f>
        <v>Turquía</v>
      </c>
      <c r="I140" s="30" t="str">
        <f aca="false">+WORLDCUP!BD66</f>
        <v>Irak</v>
      </c>
      <c r="J140" s="30" t="str">
        <f aca="false">+WORLDCUP!BD68</f>
        <v>Uzbekistán</v>
      </c>
      <c r="N140" s="30" t="s">
        <v>1658</v>
      </c>
      <c r="O140" s="30" t="n">
        <v>139</v>
      </c>
      <c r="P140" s="30" t="s">
        <v>98</v>
      </c>
      <c r="Q140" s="30" t="s">
        <v>107</v>
      </c>
      <c r="R140" s="30" t="s">
        <v>85</v>
      </c>
      <c r="S140" s="30" t="s">
        <v>89</v>
      </c>
      <c r="T140" s="30" t="s">
        <v>121</v>
      </c>
      <c r="U140" s="30" t="s">
        <v>94</v>
      </c>
      <c r="V140" s="30" t="s">
        <v>116</v>
      </c>
      <c r="W140" s="30" t="s">
        <v>125</v>
      </c>
    </row>
    <row r="141" customFormat="false" ht="15" hidden="false" customHeight="false" outlineLevel="0" collapsed="false">
      <c r="A141" s="30" t="s">
        <v>1659</v>
      </c>
      <c r="B141" s="30" t="n">
        <f aca="false">+IF(A141=WORLDCUP!$BI$112,1,0)</f>
        <v>0</v>
      </c>
      <c r="C141" s="30" t="str">
        <f aca="false">+WORLDCUP!BD62</f>
        <v>Ecuador</v>
      </c>
      <c r="D141" s="30" t="str">
        <f aca="false">+WORLDCUP!BD64</f>
        <v>Irán</v>
      </c>
      <c r="E141" s="30" t="str">
        <f aca="false">+WORLDCUP!BD59</f>
        <v>Catar</v>
      </c>
      <c r="F141" s="30" t="str">
        <f aca="false">+WORLDCUP!BD60</f>
        <v>Marruecos</v>
      </c>
      <c r="G141" s="30" t="str">
        <f aca="false">+WORLDCUP!BD65</f>
        <v>Arabia Saudita</v>
      </c>
      <c r="H141" s="30" t="str">
        <f aca="false">+WORLDCUP!BD61</f>
        <v>Turquía</v>
      </c>
      <c r="I141" s="30" t="str">
        <f aca="false">+WORLDCUP!BD69</f>
        <v>Ghana</v>
      </c>
      <c r="J141" s="30" t="str">
        <f aca="false">+WORLDCUP!BD68</f>
        <v>Uzbekistán</v>
      </c>
      <c r="N141" s="30" t="s">
        <v>1659</v>
      </c>
      <c r="O141" s="30" t="n">
        <v>140</v>
      </c>
      <c r="P141" s="30" t="s">
        <v>98</v>
      </c>
      <c r="Q141" s="30" t="s">
        <v>107</v>
      </c>
      <c r="R141" s="30" t="s">
        <v>85</v>
      </c>
      <c r="S141" s="30" t="s">
        <v>89</v>
      </c>
      <c r="T141" s="30" t="s">
        <v>112</v>
      </c>
      <c r="U141" s="30" t="s">
        <v>94</v>
      </c>
      <c r="V141" s="30" t="s">
        <v>130</v>
      </c>
      <c r="W141" s="30" t="s">
        <v>125</v>
      </c>
    </row>
    <row r="142" customFormat="false" ht="15" hidden="false" customHeight="false" outlineLevel="0" collapsed="false">
      <c r="A142" s="30" t="s">
        <v>1660</v>
      </c>
      <c r="B142" s="30" t="n">
        <f aca="false">+IF(A142=WORLDCUP!$BI$112,1,0)</f>
        <v>0</v>
      </c>
      <c r="C142" s="30" t="str">
        <f aca="false">+WORLDCUP!BD65</f>
        <v>Arabia Saudita</v>
      </c>
      <c r="D142" s="30" t="str">
        <f aca="false">+WORLDCUP!BD64</f>
        <v>Irán</v>
      </c>
      <c r="E142" s="30" t="str">
        <f aca="false">+WORLDCUP!BD59</f>
        <v>Catar</v>
      </c>
      <c r="F142" s="30" t="str">
        <f aca="false">+WORLDCUP!BD60</f>
        <v>Marruecos</v>
      </c>
      <c r="G142" s="30" t="str">
        <f aca="false">+WORLDCUP!BD67</f>
        <v>Austria</v>
      </c>
      <c r="H142" s="30" t="str">
        <f aca="false">+WORLDCUP!BD61</f>
        <v>Turquía</v>
      </c>
      <c r="I142" s="30" t="str">
        <f aca="false">+WORLDCUP!BD69</f>
        <v>Ghana</v>
      </c>
      <c r="J142" s="30" t="str">
        <f aca="false">+WORLDCUP!BD62</f>
        <v>Ecuador</v>
      </c>
      <c r="N142" s="30" t="s">
        <v>1660</v>
      </c>
      <c r="O142" s="30" t="n">
        <v>141</v>
      </c>
      <c r="P142" s="30" t="s">
        <v>112</v>
      </c>
      <c r="Q142" s="30" t="s">
        <v>107</v>
      </c>
      <c r="R142" s="30" t="s">
        <v>85</v>
      </c>
      <c r="S142" s="30" t="s">
        <v>89</v>
      </c>
      <c r="T142" s="30" t="s">
        <v>121</v>
      </c>
      <c r="U142" s="30" t="s">
        <v>94</v>
      </c>
      <c r="V142" s="30" t="s">
        <v>130</v>
      </c>
      <c r="W142" s="30" t="s">
        <v>98</v>
      </c>
    </row>
    <row r="143" customFormat="false" ht="15" hidden="false" customHeight="false" outlineLevel="0" collapsed="false">
      <c r="A143" s="30" t="s">
        <v>1661</v>
      </c>
      <c r="B143" s="30" t="n">
        <f aca="false">+IF(A143=WORLDCUP!$BI$112,1,0)</f>
        <v>0</v>
      </c>
      <c r="C143" s="30" t="str">
        <f aca="false">+WORLDCUP!BD65</f>
        <v>Arabia Saudita</v>
      </c>
      <c r="D143" s="30" t="str">
        <f aca="false">+WORLDCUP!BD64</f>
        <v>Irán</v>
      </c>
      <c r="E143" s="30" t="str">
        <f aca="false">+WORLDCUP!BD59</f>
        <v>Catar</v>
      </c>
      <c r="F143" s="30" t="str">
        <f aca="false">+WORLDCUP!BD60</f>
        <v>Marruecos</v>
      </c>
      <c r="G143" s="30" t="str">
        <f aca="false">+WORLDCUP!BD67</f>
        <v>Austria</v>
      </c>
      <c r="H143" s="30" t="str">
        <f aca="false">+WORLDCUP!BD61</f>
        <v>Turquía</v>
      </c>
      <c r="I143" s="30" t="str">
        <f aca="false">+WORLDCUP!BD62</f>
        <v>Ecuador</v>
      </c>
      <c r="J143" s="30" t="str">
        <f aca="false">+WORLDCUP!BD68</f>
        <v>Uzbekistán</v>
      </c>
      <c r="N143" s="30" t="s">
        <v>1661</v>
      </c>
      <c r="O143" s="30" t="n">
        <v>142</v>
      </c>
      <c r="P143" s="30" t="s">
        <v>112</v>
      </c>
      <c r="Q143" s="30" t="s">
        <v>107</v>
      </c>
      <c r="R143" s="30" t="s">
        <v>85</v>
      </c>
      <c r="S143" s="30" t="s">
        <v>89</v>
      </c>
      <c r="T143" s="30" t="s">
        <v>121</v>
      </c>
      <c r="U143" s="30" t="s">
        <v>94</v>
      </c>
      <c r="V143" s="30" t="s">
        <v>98</v>
      </c>
      <c r="W143" s="30" t="s">
        <v>125</v>
      </c>
    </row>
    <row r="144" customFormat="false" ht="15" hidden="false" customHeight="false" outlineLevel="0" collapsed="false">
      <c r="A144" s="30" t="s">
        <v>1662</v>
      </c>
      <c r="B144" s="30" t="n">
        <f aca="false">+IF(A144=WORLDCUP!$BI$112,1,0)</f>
        <v>0</v>
      </c>
      <c r="C144" s="30" t="str">
        <f aca="false">+WORLDCUP!BD62</f>
        <v>Ecuador</v>
      </c>
      <c r="D144" s="30" t="str">
        <f aca="false">+WORLDCUP!BD64</f>
        <v>Irán</v>
      </c>
      <c r="E144" s="30" t="str">
        <f aca="false">+WORLDCUP!BD59</f>
        <v>Catar</v>
      </c>
      <c r="F144" s="30" t="str">
        <f aca="false">+WORLDCUP!BD60</f>
        <v>Marruecos</v>
      </c>
      <c r="G144" s="30" t="str">
        <f aca="false">+WORLDCUP!BD65</f>
        <v>Arabia Saudita</v>
      </c>
      <c r="H144" s="30" t="str">
        <f aca="false">+WORLDCUP!BD61</f>
        <v>Turquía</v>
      </c>
      <c r="I144" s="30" t="str">
        <f aca="false">+WORLDCUP!BD69</f>
        <v>Ghana</v>
      </c>
      <c r="J144" s="30" t="str">
        <f aca="false">+WORLDCUP!BD66</f>
        <v>Irak</v>
      </c>
      <c r="N144" s="30" t="s">
        <v>1662</v>
      </c>
      <c r="O144" s="30" t="n">
        <v>143</v>
      </c>
      <c r="P144" s="30" t="s">
        <v>98</v>
      </c>
      <c r="Q144" s="30" t="s">
        <v>107</v>
      </c>
      <c r="R144" s="30" t="s">
        <v>85</v>
      </c>
      <c r="S144" s="30" t="s">
        <v>89</v>
      </c>
      <c r="T144" s="30" t="s">
        <v>112</v>
      </c>
      <c r="U144" s="30" t="s">
        <v>94</v>
      </c>
      <c r="V144" s="30" t="s">
        <v>130</v>
      </c>
      <c r="W144" s="30" t="s">
        <v>116</v>
      </c>
    </row>
    <row r="145" customFormat="false" ht="15" hidden="false" customHeight="false" outlineLevel="0" collapsed="false">
      <c r="A145" s="30" t="s">
        <v>1663</v>
      </c>
      <c r="B145" s="30" t="n">
        <f aca="false">+IF(A145=WORLDCUP!$BI$112,1,0)</f>
        <v>0</v>
      </c>
      <c r="C145" s="30" t="str">
        <f aca="false">+WORLDCUP!BD62</f>
        <v>Ecuador</v>
      </c>
      <c r="D145" s="30" t="str">
        <f aca="false">+WORLDCUP!BD64</f>
        <v>Irán</v>
      </c>
      <c r="E145" s="30" t="str">
        <f aca="false">+WORLDCUP!BD59</f>
        <v>Catar</v>
      </c>
      <c r="F145" s="30" t="str">
        <f aca="false">+WORLDCUP!BD60</f>
        <v>Marruecos</v>
      </c>
      <c r="G145" s="30" t="str">
        <f aca="false">+WORLDCUP!BD65</f>
        <v>Arabia Saudita</v>
      </c>
      <c r="H145" s="30" t="str">
        <f aca="false">+WORLDCUP!BD61</f>
        <v>Turquía</v>
      </c>
      <c r="I145" s="30" t="str">
        <f aca="false">+WORLDCUP!BD66</f>
        <v>Irak</v>
      </c>
      <c r="J145" s="30" t="str">
        <f aca="false">+WORLDCUP!BD68</f>
        <v>Uzbekistán</v>
      </c>
      <c r="N145" s="30" t="s">
        <v>1663</v>
      </c>
      <c r="O145" s="30" t="n">
        <v>144</v>
      </c>
      <c r="P145" s="30" t="s">
        <v>98</v>
      </c>
      <c r="Q145" s="30" t="s">
        <v>107</v>
      </c>
      <c r="R145" s="30" t="s">
        <v>85</v>
      </c>
      <c r="S145" s="30" t="s">
        <v>89</v>
      </c>
      <c r="T145" s="30" t="s">
        <v>112</v>
      </c>
      <c r="U145" s="30" t="s">
        <v>94</v>
      </c>
      <c r="V145" s="30" t="s">
        <v>116</v>
      </c>
      <c r="W145" s="30" t="s">
        <v>125</v>
      </c>
    </row>
    <row r="146" customFormat="false" ht="15" hidden="false" customHeight="false" outlineLevel="0" collapsed="false">
      <c r="A146" s="30" t="s">
        <v>1664</v>
      </c>
      <c r="B146" s="30" t="n">
        <f aca="false">+IF(A146=WORLDCUP!$BI$112,1,0)</f>
        <v>0</v>
      </c>
      <c r="C146" s="30" t="str">
        <f aca="false">+WORLDCUP!BD65</f>
        <v>Arabia Saudita</v>
      </c>
      <c r="D146" s="30" t="str">
        <f aca="false">+WORLDCUP!BD64</f>
        <v>Irán</v>
      </c>
      <c r="E146" s="30" t="str">
        <f aca="false">+WORLDCUP!BD59</f>
        <v>Catar</v>
      </c>
      <c r="F146" s="30" t="str">
        <f aca="false">+WORLDCUP!BD60</f>
        <v>Marruecos</v>
      </c>
      <c r="G146" s="30" t="str">
        <f aca="false">+WORLDCUP!BD67</f>
        <v>Austria</v>
      </c>
      <c r="H146" s="30" t="str">
        <f aca="false">+WORLDCUP!BD61</f>
        <v>Turquía</v>
      </c>
      <c r="I146" s="30" t="str">
        <f aca="false">+WORLDCUP!BD62</f>
        <v>Ecuador</v>
      </c>
      <c r="J146" s="30" t="str">
        <f aca="false">+WORLDCUP!BD66</f>
        <v>Irak</v>
      </c>
      <c r="N146" s="30" t="s">
        <v>1664</v>
      </c>
      <c r="O146" s="30" t="n">
        <v>145</v>
      </c>
      <c r="P146" s="30" t="s">
        <v>112</v>
      </c>
      <c r="Q146" s="30" t="s">
        <v>107</v>
      </c>
      <c r="R146" s="30" t="s">
        <v>85</v>
      </c>
      <c r="S146" s="30" t="s">
        <v>89</v>
      </c>
      <c r="T146" s="30" t="s">
        <v>121</v>
      </c>
      <c r="U146" s="30" t="s">
        <v>94</v>
      </c>
      <c r="V146" s="30" t="s">
        <v>98</v>
      </c>
      <c r="W146" s="30" t="s">
        <v>116</v>
      </c>
    </row>
    <row r="147" customFormat="false" ht="15" hidden="false" customHeight="false" outlineLevel="0" collapsed="false">
      <c r="A147" s="30" t="s">
        <v>1665</v>
      </c>
      <c r="B147" s="30" t="n">
        <f aca="false">+IF(A147=WORLDCUP!$BI$112,1,0)</f>
        <v>0</v>
      </c>
      <c r="C147" s="30" t="str">
        <f aca="false">+WORLDCUP!BD60</f>
        <v>Marruecos</v>
      </c>
      <c r="D147" s="30" t="str">
        <f aca="false">+WORLDCUP!BD67</f>
        <v>Austria</v>
      </c>
      <c r="E147" s="30" t="str">
        <f aca="false">+WORLDCUP!BD59</f>
        <v>Catar</v>
      </c>
      <c r="F147" s="30" t="str">
        <f aca="false">+WORLDCUP!BD61</f>
        <v>Turquía</v>
      </c>
      <c r="G147" s="30" t="str">
        <f aca="false">+WORLDCUP!BD62</f>
        <v>Ecuador</v>
      </c>
      <c r="H147" s="30" t="str">
        <f aca="false">+WORLDCUP!BD63</f>
        <v>Japón</v>
      </c>
      <c r="I147" s="30" t="str">
        <f aca="false">+WORLDCUP!BD69</f>
        <v>Ghana</v>
      </c>
      <c r="J147" s="30" t="str">
        <f aca="false">+WORLDCUP!BD68</f>
        <v>Uzbekistán</v>
      </c>
      <c r="N147" s="30" t="s">
        <v>1665</v>
      </c>
      <c r="O147" s="30" t="n">
        <v>146</v>
      </c>
      <c r="P147" s="30" t="s">
        <v>89</v>
      </c>
      <c r="Q147" s="30" t="s">
        <v>121</v>
      </c>
      <c r="R147" s="30" t="s">
        <v>85</v>
      </c>
      <c r="S147" s="30" t="s">
        <v>94</v>
      </c>
      <c r="T147" s="30" t="s">
        <v>98</v>
      </c>
      <c r="U147" s="30" t="s">
        <v>103</v>
      </c>
      <c r="V147" s="30" t="s">
        <v>130</v>
      </c>
      <c r="W147" s="30" t="s">
        <v>125</v>
      </c>
    </row>
    <row r="148" customFormat="false" ht="15" hidden="false" customHeight="false" outlineLevel="0" collapsed="false">
      <c r="A148" s="30" t="s">
        <v>1666</v>
      </c>
      <c r="B148" s="30" t="n">
        <f aca="false">+IF(A148=WORLDCUP!$BI$112,1,0)</f>
        <v>0</v>
      </c>
      <c r="C148" s="30" t="str">
        <f aca="false">+WORLDCUP!BD60</f>
        <v>Marruecos</v>
      </c>
      <c r="D148" s="30" t="str">
        <f aca="false">+WORLDCUP!BD62</f>
        <v>Ecuador</v>
      </c>
      <c r="E148" s="30" t="str">
        <f aca="false">+WORLDCUP!BD59</f>
        <v>Catar</v>
      </c>
      <c r="F148" s="30" t="str">
        <f aca="false">+WORLDCUP!BD61</f>
        <v>Turquía</v>
      </c>
      <c r="G148" s="30" t="str">
        <f aca="false">+WORLDCUP!BD66</f>
        <v>Irak</v>
      </c>
      <c r="H148" s="30" t="str">
        <f aca="false">+WORLDCUP!BD63</f>
        <v>Japón</v>
      </c>
      <c r="I148" s="30" t="str">
        <f aca="false">+WORLDCUP!BD69</f>
        <v>Ghana</v>
      </c>
      <c r="J148" s="30" t="str">
        <f aca="false">+WORLDCUP!BD68</f>
        <v>Uzbekistán</v>
      </c>
      <c r="N148" s="30" t="s">
        <v>1666</v>
      </c>
      <c r="O148" s="30" t="n">
        <v>147</v>
      </c>
      <c r="P148" s="30" t="s">
        <v>89</v>
      </c>
      <c r="Q148" s="30" t="s">
        <v>98</v>
      </c>
      <c r="R148" s="30" t="s">
        <v>85</v>
      </c>
      <c r="S148" s="30" t="s">
        <v>94</v>
      </c>
      <c r="T148" s="30" t="s">
        <v>116</v>
      </c>
      <c r="U148" s="30" t="s">
        <v>103</v>
      </c>
      <c r="V148" s="30" t="s">
        <v>130</v>
      </c>
      <c r="W148" s="30" t="s">
        <v>125</v>
      </c>
    </row>
    <row r="149" customFormat="false" ht="15" hidden="false" customHeight="false" outlineLevel="0" collapsed="false">
      <c r="A149" s="30" t="s">
        <v>1667</v>
      </c>
      <c r="B149" s="30" t="n">
        <f aca="false">+IF(A149=WORLDCUP!$BI$112,1,0)</f>
        <v>0</v>
      </c>
      <c r="C149" s="30" t="str">
        <f aca="false">+WORLDCUP!BD60</f>
        <v>Marruecos</v>
      </c>
      <c r="D149" s="30" t="str">
        <f aca="false">+WORLDCUP!BD67</f>
        <v>Austria</v>
      </c>
      <c r="E149" s="30" t="str">
        <f aca="false">+WORLDCUP!BD59</f>
        <v>Catar</v>
      </c>
      <c r="F149" s="30" t="str">
        <f aca="false">+WORLDCUP!BD61</f>
        <v>Turquía</v>
      </c>
      <c r="G149" s="30" t="str">
        <f aca="false">+WORLDCUP!BD62</f>
        <v>Ecuador</v>
      </c>
      <c r="H149" s="30" t="str">
        <f aca="false">+WORLDCUP!BD63</f>
        <v>Japón</v>
      </c>
      <c r="I149" s="30" t="str">
        <f aca="false">+WORLDCUP!BD69</f>
        <v>Ghana</v>
      </c>
      <c r="J149" s="30" t="str">
        <f aca="false">+WORLDCUP!BD66</f>
        <v>Irak</v>
      </c>
      <c r="N149" s="30" t="s">
        <v>1667</v>
      </c>
      <c r="O149" s="30" t="n">
        <v>148</v>
      </c>
      <c r="P149" s="30" t="s">
        <v>89</v>
      </c>
      <c r="Q149" s="30" t="s">
        <v>121</v>
      </c>
      <c r="R149" s="30" t="s">
        <v>85</v>
      </c>
      <c r="S149" s="30" t="s">
        <v>94</v>
      </c>
      <c r="T149" s="30" t="s">
        <v>98</v>
      </c>
      <c r="U149" s="30" t="s">
        <v>103</v>
      </c>
      <c r="V149" s="30" t="s">
        <v>130</v>
      </c>
      <c r="W149" s="30" t="s">
        <v>116</v>
      </c>
    </row>
    <row r="150" customFormat="false" ht="15" hidden="false" customHeight="false" outlineLevel="0" collapsed="false">
      <c r="A150" s="30" t="s">
        <v>1668</v>
      </c>
      <c r="B150" s="30" t="n">
        <f aca="false">+IF(A150=WORLDCUP!$BI$112,1,0)</f>
        <v>0</v>
      </c>
      <c r="C150" s="30" t="str">
        <f aca="false">+WORLDCUP!BD60</f>
        <v>Marruecos</v>
      </c>
      <c r="D150" s="30" t="str">
        <f aca="false">+WORLDCUP!BD67</f>
        <v>Austria</v>
      </c>
      <c r="E150" s="30" t="str">
        <f aca="false">+WORLDCUP!BD59</f>
        <v>Catar</v>
      </c>
      <c r="F150" s="30" t="str">
        <f aca="false">+WORLDCUP!BD61</f>
        <v>Turquía</v>
      </c>
      <c r="G150" s="30" t="str">
        <f aca="false">+WORLDCUP!BD62</f>
        <v>Ecuador</v>
      </c>
      <c r="H150" s="30" t="str">
        <f aca="false">+WORLDCUP!BD63</f>
        <v>Japón</v>
      </c>
      <c r="I150" s="30" t="str">
        <f aca="false">+WORLDCUP!BD66</f>
        <v>Irak</v>
      </c>
      <c r="J150" s="30" t="str">
        <f aca="false">+WORLDCUP!BD68</f>
        <v>Uzbekistán</v>
      </c>
      <c r="N150" s="30" t="s">
        <v>1668</v>
      </c>
      <c r="O150" s="30" t="n">
        <v>149</v>
      </c>
      <c r="P150" s="30" t="s">
        <v>89</v>
      </c>
      <c r="Q150" s="30" t="s">
        <v>121</v>
      </c>
      <c r="R150" s="30" t="s">
        <v>85</v>
      </c>
      <c r="S150" s="30" t="s">
        <v>94</v>
      </c>
      <c r="T150" s="30" t="s">
        <v>98</v>
      </c>
      <c r="U150" s="30" t="s">
        <v>103</v>
      </c>
      <c r="V150" s="30" t="s">
        <v>116</v>
      </c>
      <c r="W150" s="30" t="s">
        <v>125</v>
      </c>
    </row>
    <row r="151" customFormat="false" ht="15" hidden="false" customHeight="false" outlineLevel="0" collapsed="false">
      <c r="A151" s="30" t="s">
        <v>1669</v>
      </c>
      <c r="B151" s="30" t="n">
        <f aca="false">+IF(A151=WORLDCUP!$BI$112,1,0)</f>
        <v>0</v>
      </c>
      <c r="C151" s="30" t="str">
        <f aca="false">+WORLDCUP!BD60</f>
        <v>Marruecos</v>
      </c>
      <c r="D151" s="30" t="str">
        <f aca="false">+WORLDCUP!BD62</f>
        <v>Ecuador</v>
      </c>
      <c r="E151" s="30" t="str">
        <f aca="false">+WORLDCUP!BD59</f>
        <v>Catar</v>
      </c>
      <c r="F151" s="30" t="str">
        <f aca="false">+WORLDCUP!BD61</f>
        <v>Turquía</v>
      </c>
      <c r="G151" s="30" t="str">
        <f aca="false">+WORLDCUP!BD65</f>
        <v>Arabia Saudita</v>
      </c>
      <c r="H151" s="30" t="str">
        <f aca="false">+WORLDCUP!BD63</f>
        <v>Japón</v>
      </c>
      <c r="I151" s="30" t="str">
        <f aca="false">+WORLDCUP!BD69</f>
        <v>Ghana</v>
      </c>
      <c r="J151" s="30" t="str">
        <f aca="false">+WORLDCUP!BD68</f>
        <v>Uzbekistán</v>
      </c>
      <c r="N151" s="30" t="s">
        <v>1669</v>
      </c>
      <c r="O151" s="30" t="n">
        <v>150</v>
      </c>
      <c r="P151" s="30" t="s">
        <v>89</v>
      </c>
      <c r="Q151" s="30" t="s">
        <v>98</v>
      </c>
      <c r="R151" s="30" t="s">
        <v>85</v>
      </c>
      <c r="S151" s="30" t="s">
        <v>94</v>
      </c>
      <c r="T151" s="30" t="s">
        <v>112</v>
      </c>
      <c r="U151" s="30" t="s">
        <v>103</v>
      </c>
      <c r="V151" s="30" t="s">
        <v>130</v>
      </c>
      <c r="W151" s="30" t="s">
        <v>125</v>
      </c>
    </row>
    <row r="152" customFormat="false" ht="15" hidden="false" customHeight="false" outlineLevel="0" collapsed="false">
      <c r="A152" s="30" t="s">
        <v>1670</v>
      </c>
      <c r="B152" s="30" t="n">
        <f aca="false">+IF(A152=WORLDCUP!$BI$112,1,0)</f>
        <v>0</v>
      </c>
      <c r="C152" s="30" t="str">
        <f aca="false">+WORLDCUP!BD60</f>
        <v>Marruecos</v>
      </c>
      <c r="D152" s="30" t="str">
        <f aca="false">+WORLDCUP!BD67</f>
        <v>Austria</v>
      </c>
      <c r="E152" s="30" t="str">
        <f aca="false">+WORLDCUP!BD59</f>
        <v>Catar</v>
      </c>
      <c r="F152" s="30" t="str">
        <f aca="false">+WORLDCUP!BD61</f>
        <v>Turquía</v>
      </c>
      <c r="G152" s="30" t="str">
        <f aca="false">+WORLDCUP!BD65</f>
        <v>Arabia Saudita</v>
      </c>
      <c r="H152" s="30" t="str">
        <f aca="false">+WORLDCUP!BD63</f>
        <v>Japón</v>
      </c>
      <c r="I152" s="30" t="str">
        <f aca="false">+WORLDCUP!BD69</f>
        <v>Ghana</v>
      </c>
      <c r="J152" s="30" t="str">
        <f aca="false">+WORLDCUP!BD62</f>
        <v>Ecuador</v>
      </c>
      <c r="N152" s="30" t="s">
        <v>1670</v>
      </c>
      <c r="O152" s="30" t="n">
        <v>151</v>
      </c>
      <c r="P152" s="30" t="s">
        <v>89</v>
      </c>
      <c r="Q152" s="30" t="s">
        <v>121</v>
      </c>
      <c r="R152" s="30" t="s">
        <v>85</v>
      </c>
      <c r="S152" s="30" t="s">
        <v>94</v>
      </c>
      <c r="T152" s="30" t="s">
        <v>112</v>
      </c>
      <c r="U152" s="30" t="s">
        <v>103</v>
      </c>
      <c r="V152" s="30" t="s">
        <v>130</v>
      </c>
      <c r="W152" s="30" t="s">
        <v>98</v>
      </c>
    </row>
    <row r="153" customFormat="false" ht="15" hidden="false" customHeight="false" outlineLevel="0" collapsed="false">
      <c r="A153" s="30" t="s">
        <v>1671</v>
      </c>
      <c r="B153" s="30" t="n">
        <f aca="false">+IF(A153=WORLDCUP!$BI$112,1,0)</f>
        <v>0</v>
      </c>
      <c r="C153" s="30" t="str">
        <f aca="false">+WORLDCUP!BD60</f>
        <v>Marruecos</v>
      </c>
      <c r="D153" s="30" t="str">
        <f aca="false">+WORLDCUP!BD67</f>
        <v>Austria</v>
      </c>
      <c r="E153" s="30" t="str">
        <f aca="false">+WORLDCUP!BD59</f>
        <v>Catar</v>
      </c>
      <c r="F153" s="30" t="str">
        <f aca="false">+WORLDCUP!BD61</f>
        <v>Turquía</v>
      </c>
      <c r="G153" s="30" t="str">
        <f aca="false">+WORLDCUP!BD65</f>
        <v>Arabia Saudita</v>
      </c>
      <c r="H153" s="30" t="str">
        <f aca="false">+WORLDCUP!BD63</f>
        <v>Japón</v>
      </c>
      <c r="I153" s="30" t="str">
        <f aca="false">+WORLDCUP!BD62</f>
        <v>Ecuador</v>
      </c>
      <c r="J153" s="30" t="str">
        <f aca="false">+WORLDCUP!BD68</f>
        <v>Uzbekistán</v>
      </c>
      <c r="N153" s="30" t="s">
        <v>1671</v>
      </c>
      <c r="O153" s="30" t="n">
        <v>152</v>
      </c>
      <c r="P153" s="30" t="s">
        <v>89</v>
      </c>
      <c r="Q153" s="30" t="s">
        <v>121</v>
      </c>
      <c r="R153" s="30" t="s">
        <v>85</v>
      </c>
      <c r="S153" s="30" t="s">
        <v>94</v>
      </c>
      <c r="T153" s="30" t="s">
        <v>112</v>
      </c>
      <c r="U153" s="30" t="s">
        <v>103</v>
      </c>
      <c r="V153" s="30" t="s">
        <v>98</v>
      </c>
      <c r="W153" s="30" t="s">
        <v>125</v>
      </c>
    </row>
    <row r="154" customFormat="false" ht="15" hidden="false" customHeight="false" outlineLevel="0" collapsed="false">
      <c r="A154" s="30" t="s">
        <v>1672</v>
      </c>
      <c r="B154" s="30" t="n">
        <f aca="false">+IF(A154=WORLDCUP!$BI$112,1,0)</f>
        <v>0</v>
      </c>
      <c r="C154" s="30" t="str">
        <f aca="false">+WORLDCUP!BD60</f>
        <v>Marruecos</v>
      </c>
      <c r="D154" s="30" t="str">
        <f aca="false">+WORLDCUP!BD62</f>
        <v>Ecuador</v>
      </c>
      <c r="E154" s="30" t="str">
        <f aca="false">+WORLDCUP!BD59</f>
        <v>Catar</v>
      </c>
      <c r="F154" s="30" t="str">
        <f aca="false">+WORLDCUP!BD61</f>
        <v>Turquía</v>
      </c>
      <c r="G154" s="30" t="str">
        <f aca="false">+WORLDCUP!BD65</f>
        <v>Arabia Saudita</v>
      </c>
      <c r="H154" s="30" t="str">
        <f aca="false">+WORLDCUP!BD63</f>
        <v>Japón</v>
      </c>
      <c r="I154" s="30" t="str">
        <f aca="false">+WORLDCUP!BD69</f>
        <v>Ghana</v>
      </c>
      <c r="J154" s="30" t="str">
        <f aca="false">+WORLDCUP!BD66</f>
        <v>Irak</v>
      </c>
      <c r="N154" s="30" t="s">
        <v>1672</v>
      </c>
      <c r="O154" s="30" t="n">
        <v>153</v>
      </c>
      <c r="P154" s="30" t="s">
        <v>89</v>
      </c>
      <c r="Q154" s="30" t="s">
        <v>98</v>
      </c>
      <c r="R154" s="30" t="s">
        <v>85</v>
      </c>
      <c r="S154" s="30" t="s">
        <v>94</v>
      </c>
      <c r="T154" s="30" t="s">
        <v>112</v>
      </c>
      <c r="U154" s="30" t="s">
        <v>103</v>
      </c>
      <c r="V154" s="30" t="s">
        <v>130</v>
      </c>
      <c r="W154" s="30" t="s">
        <v>116</v>
      </c>
    </row>
    <row r="155" customFormat="false" ht="15" hidden="false" customHeight="false" outlineLevel="0" collapsed="false">
      <c r="A155" s="30" t="s">
        <v>1673</v>
      </c>
      <c r="B155" s="30" t="n">
        <f aca="false">+IF(A155=WORLDCUP!$BI$112,1,0)</f>
        <v>0</v>
      </c>
      <c r="C155" s="30" t="str">
        <f aca="false">+WORLDCUP!BD60</f>
        <v>Marruecos</v>
      </c>
      <c r="D155" s="30" t="str">
        <f aca="false">+WORLDCUP!BD62</f>
        <v>Ecuador</v>
      </c>
      <c r="E155" s="30" t="str">
        <f aca="false">+WORLDCUP!BD59</f>
        <v>Catar</v>
      </c>
      <c r="F155" s="30" t="str">
        <f aca="false">+WORLDCUP!BD61</f>
        <v>Turquía</v>
      </c>
      <c r="G155" s="30" t="str">
        <f aca="false">+WORLDCUP!BD65</f>
        <v>Arabia Saudita</v>
      </c>
      <c r="H155" s="30" t="str">
        <f aca="false">+WORLDCUP!BD63</f>
        <v>Japón</v>
      </c>
      <c r="I155" s="30" t="str">
        <f aca="false">+WORLDCUP!BD66</f>
        <v>Irak</v>
      </c>
      <c r="J155" s="30" t="str">
        <f aca="false">+WORLDCUP!BD68</f>
        <v>Uzbekistán</v>
      </c>
      <c r="N155" s="30" t="s">
        <v>1673</v>
      </c>
      <c r="O155" s="30" t="n">
        <v>154</v>
      </c>
      <c r="P155" s="30" t="s">
        <v>89</v>
      </c>
      <c r="Q155" s="30" t="s">
        <v>98</v>
      </c>
      <c r="R155" s="30" t="s">
        <v>85</v>
      </c>
      <c r="S155" s="30" t="s">
        <v>94</v>
      </c>
      <c r="T155" s="30" t="s">
        <v>112</v>
      </c>
      <c r="U155" s="30" t="s">
        <v>103</v>
      </c>
      <c r="V155" s="30" t="s">
        <v>116</v>
      </c>
      <c r="W155" s="30" t="s">
        <v>125</v>
      </c>
    </row>
    <row r="156" customFormat="false" ht="15" hidden="false" customHeight="false" outlineLevel="0" collapsed="false">
      <c r="A156" s="30" t="s">
        <v>1674</v>
      </c>
      <c r="B156" s="30" t="n">
        <f aca="false">+IF(A156=WORLDCUP!$BI$112,1,0)</f>
        <v>0</v>
      </c>
      <c r="C156" s="30" t="str">
        <f aca="false">+WORLDCUP!BD60</f>
        <v>Marruecos</v>
      </c>
      <c r="D156" s="30" t="str">
        <f aca="false">+WORLDCUP!BD67</f>
        <v>Austria</v>
      </c>
      <c r="E156" s="30" t="str">
        <f aca="false">+WORLDCUP!BD59</f>
        <v>Catar</v>
      </c>
      <c r="F156" s="30" t="str">
        <f aca="false">+WORLDCUP!BD61</f>
        <v>Turquía</v>
      </c>
      <c r="G156" s="30" t="str">
        <f aca="false">+WORLDCUP!BD65</f>
        <v>Arabia Saudita</v>
      </c>
      <c r="H156" s="30" t="str">
        <f aca="false">+WORLDCUP!BD63</f>
        <v>Japón</v>
      </c>
      <c r="I156" s="30" t="str">
        <f aca="false">+WORLDCUP!BD62</f>
        <v>Ecuador</v>
      </c>
      <c r="J156" s="30" t="str">
        <f aca="false">+WORLDCUP!BD66</f>
        <v>Irak</v>
      </c>
      <c r="N156" s="30" t="s">
        <v>1674</v>
      </c>
      <c r="O156" s="30" t="n">
        <v>155</v>
      </c>
      <c r="P156" s="30" t="s">
        <v>89</v>
      </c>
      <c r="Q156" s="30" t="s">
        <v>121</v>
      </c>
      <c r="R156" s="30" t="s">
        <v>85</v>
      </c>
      <c r="S156" s="30" t="s">
        <v>94</v>
      </c>
      <c r="T156" s="30" t="s">
        <v>112</v>
      </c>
      <c r="U156" s="30" t="s">
        <v>103</v>
      </c>
      <c r="V156" s="30" t="s">
        <v>98</v>
      </c>
      <c r="W156" s="30" t="s">
        <v>116</v>
      </c>
    </row>
    <row r="157" customFormat="false" ht="15" hidden="false" customHeight="false" outlineLevel="0" collapsed="false">
      <c r="A157" s="30" t="s">
        <v>1675</v>
      </c>
      <c r="B157" s="30" t="n">
        <f aca="false">+IF(A157=WORLDCUP!$BI$112,1,0)</f>
        <v>0</v>
      </c>
      <c r="C157" s="30" t="str">
        <f aca="false">+WORLDCUP!BD60</f>
        <v>Marruecos</v>
      </c>
      <c r="D157" s="30" t="str">
        <f aca="false">+WORLDCUP!BD64</f>
        <v>Irán</v>
      </c>
      <c r="E157" s="30" t="str">
        <f aca="false">+WORLDCUP!BD59</f>
        <v>Catar</v>
      </c>
      <c r="F157" s="30" t="str">
        <f aca="false">+WORLDCUP!BD61</f>
        <v>Turquía</v>
      </c>
      <c r="G157" s="30" t="str">
        <f aca="false">+WORLDCUP!BD62</f>
        <v>Ecuador</v>
      </c>
      <c r="H157" s="30" t="str">
        <f aca="false">+WORLDCUP!BD63</f>
        <v>Japón</v>
      </c>
      <c r="I157" s="30" t="str">
        <f aca="false">+WORLDCUP!BD69</f>
        <v>Ghana</v>
      </c>
      <c r="J157" s="30" t="str">
        <f aca="false">+WORLDCUP!BD68</f>
        <v>Uzbekistán</v>
      </c>
      <c r="N157" s="30" t="s">
        <v>1675</v>
      </c>
      <c r="O157" s="30" t="n">
        <v>156</v>
      </c>
      <c r="P157" s="30" t="s">
        <v>89</v>
      </c>
      <c r="Q157" s="30" t="s">
        <v>107</v>
      </c>
      <c r="R157" s="30" t="s">
        <v>85</v>
      </c>
      <c r="S157" s="30" t="s">
        <v>94</v>
      </c>
      <c r="T157" s="30" t="s">
        <v>98</v>
      </c>
      <c r="U157" s="30" t="s">
        <v>103</v>
      </c>
      <c r="V157" s="30" t="s">
        <v>130</v>
      </c>
      <c r="W157" s="30" t="s">
        <v>125</v>
      </c>
    </row>
    <row r="158" customFormat="false" ht="15" hidden="false" customHeight="false" outlineLevel="0" collapsed="false">
      <c r="A158" s="30" t="s">
        <v>1676</v>
      </c>
      <c r="B158" s="30" t="n">
        <f aca="false">+IF(A158=WORLDCUP!$BI$112,1,0)</f>
        <v>0</v>
      </c>
      <c r="C158" s="30" t="str">
        <f aca="false">+WORLDCUP!BD60</f>
        <v>Marruecos</v>
      </c>
      <c r="D158" s="30" t="str">
        <f aca="false">+WORLDCUP!BD64</f>
        <v>Irán</v>
      </c>
      <c r="E158" s="30" t="str">
        <f aca="false">+WORLDCUP!BD59</f>
        <v>Catar</v>
      </c>
      <c r="F158" s="30" t="str">
        <f aca="false">+WORLDCUP!BD61</f>
        <v>Turquía</v>
      </c>
      <c r="G158" s="30" t="str">
        <f aca="false">+WORLDCUP!BD67</f>
        <v>Austria</v>
      </c>
      <c r="H158" s="30" t="str">
        <f aca="false">+WORLDCUP!BD63</f>
        <v>Japón</v>
      </c>
      <c r="I158" s="30" t="str">
        <f aca="false">+WORLDCUP!BD69</f>
        <v>Ghana</v>
      </c>
      <c r="J158" s="30" t="str">
        <f aca="false">+WORLDCUP!BD62</f>
        <v>Ecuador</v>
      </c>
      <c r="N158" s="30" t="s">
        <v>1676</v>
      </c>
      <c r="O158" s="30" t="n">
        <v>157</v>
      </c>
      <c r="P158" s="30" t="s">
        <v>89</v>
      </c>
      <c r="Q158" s="30" t="s">
        <v>107</v>
      </c>
      <c r="R158" s="30" t="s">
        <v>85</v>
      </c>
      <c r="S158" s="30" t="s">
        <v>94</v>
      </c>
      <c r="T158" s="30" t="s">
        <v>121</v>
      </c>
      <c r="U158" s="30" t="s">
        <v>103</v>
      </c>
      <c r="V158" s="30" t="s">
        <v>130</v>
      </c>
      <c r="W158" s="30" t="s">
        <v>98</v>
      </c>
    </row>
    <row r="159" customFormat="false" ht="15" hidden="false" customHeight="false" outlineLevel="0" collapsed="false">
      <c r="A159" s="30" t="s">
        <v>1677</v>
      </c>
      <c r="B159" s="30" t="n">
        <f aca="false">+IF(A159=WORLDCUP!$BI$112,1,0)</f>
        <v>0</v>
      </c>
      <c r="C159" s="30" t="str">
        <f aca="false">+WORLDCUP!BD60</f>
        <v>Marruecos</v>
      </c>
      <c r="D159" s="30" t="str">
        <f aca="false">+WORLDCUP!BD64</f>
        <v>Irán</v>
      </c>
      <c r="E159" s="30" t="str">
        <f aca="false">+WORLDCUP!BD59</f>
        <v>Catar</v>
      </c>
      <c r="F159" s="30" t="str">
        <f aca="false">+WORLDCUP!BD61</f>
        <v>Turquía</v>
      </c>
      <c r="G159" s="30" t="str">
        <f aca="false">+WORLDCUP!BD67</f>
        <v>Austria</v>
      </c>
      <c r="H159" s="30" t="str">
        <f aca="false">+WORLDCUP!BD63</f>
        <v>Japón</v>
      </c>
      <c r="I159" s="30" t="str">
        <f aca="false">+WORLDCUP!BD62</f>
        <v>Ecuador</v>
      </c>
      <c r="J159" s="30" t="str">
        <f aca="false">+WORLDCUP!BD68</f>
        <v>Uzbekistán</v>
      </c>
      <c r="N159" s="30" t="s">
        <v>1677</v>
      </c>
      <c r="O159" s="30" t="n">
        <v>158</v>
      </c>
      <c r="P159" s="30" t="s">
        <v>89</v>
      </c>
      <c r="Q159" s="30" t="s">
        <v>107</v>
      </c>
      <c r="R159" s="30" t="s">
        <v>85</v>
      </c>
      <c r="S159" s="30" t="s">
        <v>94</v>
      </c>
      <c r="T159" s="30" t="s">
        <v>121</v>
      </c>
      <c r="U159" s="30" t="s">
        <v>103</v>
      </c>
      <c r="V159" s="30" t="s">
        <v>98</v>
      </c>
      <c r="W159" s="30" t="s">
        <v>125</v>
      </c>
    </row>
    <row r="160" customFormat="false" ht="15" hidden="false" customHeight="false" outlineLevel="0" collapsed="false">
      <c r="A160" s="30" t="s">
        <v>1678</v>
      </c>
      <c r="B160" s="30" t="n">
        <f aca="false">+IF(A160=WORLDCUP!$BI$112,1,0)</f>
        <v>0</v>
      </c>
      <c r="C160" s="30" t="str">
        <f aca="false">+WORLDCUP!BD60</f>
        <v>Marruecos</v>
      </c>
      <c r="D160" s="30" t="str">
        <f aca="false">+WORLDCUP!BD64</f>
        <v>Irán</v>
      </c>
      <c r="E160" s="30" t="str">
        <f aca="false">+WORLDCUP!BD59</f>
        <v>Catar</v>
      </c>
      <c r="F160" s="30" t="str">
        <f aca="false">+WORLDCUP!BD61</f>
        <v>Turquía</v>
      </c>
      <c r="G160" s="30" t="str">
        <f aca="false">+WORLDCUP!BD62</f>
        <v>Ecuador</v>
      </c>
      <c r="H160" s="30" t="str">
        <f aca="false">+WORLDCUP!BD63</f>
        <v>Japón</v>
      </c>
      <c r="I160" s="30" t="str">
        <f aca="false">+WORLDCUP!BD69</f>
        <v>Ghana</v>
      </c>
      <c r="J160" s="30" t="str">
        <f aca="false">+WORLDCUP!BD66</f>
        <v>Irak</v>
      </c>
      <c r="N160" s="30" t="s">
        <v>1678</v>
      </c>
      <c r="O160" s="30" t="n">
        <v>159</v>
      </c>
      <c r="P160" s="30" t="s">
        <v>89</v>
      </c>
      <c r="Q160" s="30" t="s">
        <v>107</v>
      </c>
      <c r="R160" s="30" t="s">
        <v>85</v>
      </c>
      <c r="S160" s="30" t="s">
        <v>94</v>
      </c>
      <c r="T160" s="30" t="s">
        <v>98</v>
      </c>
      <c r="U160" s="30" t="s">
        <v>103</v>
      </c>
      <c r="V160" s="30" t="s">
        <v>130</v>
      </c>
      <c r="W160" s="30" t="s">
        <v>116</v>
      </c>
    </row>
    <row r="161" customFormat="false" ht="15" hidden="false" customHeight="false" outlineLevel="0" collapsed="false">
      <c r="A161" s="30" t="s">
        <v>1679</v>
      </c>
      <c r="B161" s="30" t="n">
        <f aca="false">+IF(A161=WORLDCUP!$BI$112,1,0)</f>
        <v>0</v>
      </c>
      <c r="C161" s="30" t="str">
        <f aca="false">+WORLDCUP!BD60</f>
        <v>Marruecos</v>
      </c>
      <c r="D161" s="30" t="str">
        <f aca="false">+WORLDCUP!BD64</f>
        <v>Irán</v>
      </c>
      <c r="E161" s="30" t="str">
        <f aca="false">+WORLDCUP!BD59</f>
        <v>Catar</v>
      </c>
      <c r="F161" s="30" t="str">
        <f aca="false">+WORLDCUP!BD61</f>
        <v>Turquía</v>
      </c>
      <c r="G161" s="30" t="str">
        <f aca="false">+WORLDCUP!BD62</f>
        <v>Ecuador</v>
      </c>
      <c r="H161" s="30" t="str">
        <f aca="false">+WORLDCUP!BD63</f>
        <v>Japón</v>
      </c>
      <c r="I161" s="30" t="str">
        <f aca="false">+WORLDCUP!BD66</f>
        <v>Irak</v>
      </c>
      <c r="J161" s="30" t="str">
        <f aca="false">+WORLDCUP!BD68</f>
        <v>Uzbekistán</v>
      </c>
      <c r="N161" s="30" t="s">
        <v>1679</v>
      </c>
      <c r="O161" s="30" t="n">
        <v>160</v>
      </c>
      <c r="P161" s="30" t="s">
        <v>89</v>
      </c>
      <c r="Q161" s="30" t="s">
        <v>107</v>
      </c>
      <c r="R161" s="30" t="s">
        <v>85</v>
      </c>
      <c r="S161" s="30" t="s">
        <v>94</v>
      </c>
      <c r="T161" s="30" t="s">
        <v>98</v>
      </c>
      <c r="U161" s="30" t="s">
        <v>103</v>
      </c>
      <c r="V161" s="30" t="s">
        <v>116</v>
      </c>
      <c r="W161" s="30" t="s">
        <v>125</v>
      </c>
    </row>
    <row r="162" customFormat="false" ht="15" hidden="false" customHeight="false" outlineLevel="0" collapsed="false">
      <c r="A162" s="30" t="s">
        <v>1680</v>
      </c>
      <c r="B162" s="30" t="n">
        <f aca="false">+IF(A162=WORLDCUP!$BI$112,1,0)</f>
        <v>0</v>
      </c>
      <c r="C162" s="30" t="str">
        <f aca="false">+WORLDCUP!BD60</f>
        <v>Marruecos</v>
      </c>
      <c r="D162" s="30" t="str">
        <f aca="false">+WORLDCUP!BD64</f>
        <v>Irán</v>
      </c>
      <c r="E162" s="30" t="str">
        <f aca="false">+WORLDCUP!BD59</f>
        <v>Catar</v>
      </c>
      <c r="F162" s="30" t="str">
        <f aca="false">+WORLDCUP!BD61</f>
        <v>Turquía</v>
      </c>
      <c r="G162" s="30" t="str">
        <f aca="false">+WORLDCUP!BD67</f>
        <v>Austria</v>
      </c>
      <c r="H162" s="30" t="str">
        <f aca="false">+WORLDCUP!BD63</f>
        <v>Japón</v>
      </c>
      <c r="I162" s="30" t="str">
        <f aca="false">+WORLDCUP!BD62</f>
        <v>Ecuador</v>
      </c>
      <c r="J162" s="30" t="str">
        <f aca="false">+WORLDCUP!BD66</f>
        <v>Irak</v>
      </c>
      <c r="N162" s="30" t="s">
        <v>1680</v>
      </c>
      <c r="O162" s="30" t="n">
        <v>161</v>
      </c>
      <c r="P162" s="30" t="s">
        <v>89</v>
      </c>
      <c r="Q162" s="30" t="s">
        <v>107</v>
      </c>
      <c r="R162" s="30" t="s">
        <v>85</v>
      </c>
      <c r="S162" s="30" t="s">
        <v>94</v>
      </c>
      <c r="T162" s="30" t="s">
        <v>121</v>
      </c>
      <c r="U162" s="30" t="s">
        <v>103</v>
      </c>
      <c r="V162" s="30" t="s">
        <v>98</v>
      </c>
      <c r="W162" s="30" t="s">
        <v>116</v>
      </c>
    </row>
    <row r="163" customFormat="false" ht="15" hidden="false" customHeight="false" outlineLevel="0" collapsed="false">
      <c r="A163" s="30" t="s">
        <v>1681</v>
      </c>
      <c r="B163" s="30" t="n">
        <f aca="false">+IF(A163=WORLDCUP!$BI$112,1,0)</f>
        <v>0</v>
      </c>
      <c r="C163" s="30" t="str">
        <f aca="false">+WORLDCUP!BD60</f>
        <v>Marruecos</v>
      </c>
      <c r="D163" s="30" t="str">
        <f aca="false">+WORLDCUP!BD64</f>
        <v>Irán</v>
      </c>
      <c r="E163" s="30" t="str">
        <f aca="false">+WORLDCUP!BD59</f>
        <v>Catar</v>
      </c>
      <c r="F163" s="30" t="str">
        <f aca="false">+WORLDCUP!BD61</f>
        <v>Turquía</v>
      </c>
      <c r="G163" s="30" t="str">
        <f aca="false">+WORLDCUP!BD65</f>
        <v>Arabia Saudita</v>
      </c>
      <c r="H163" s="30" t="str">
        <f aca="false">+WORLDCUP!BD63</f>
        <v>Japón</v>
      </c>
      <c r="I163" s="30" t="str">
        <f aca="false">+WORLDCUP!BD69</f>
        <v>Ghana</v>
      </c>
      <c r="J163" s="30" t="str">
        <f aca="false">+WORLDCUP!BD62</f>
        <v>Ecuador</v>
      </c>
      <c r="N163" s="30" t="s">
        <v>1681</v>
      </c>
      <c r="O163" s="30" t="n">
        <v>162</v>
      </c>
      <c r="P163" s="30" t="s">
        <v>89</v>
      </c>
      <c r="Q163" s="30" t="s">
        <v>107</v>
      </c>
      <c r="R163" s="30" t="s">
        <v>85</v>
      </c>
      <c r="S163" s="30" t="s">
        <v>94</v>
      </c>
      <c r="T163" s="30" t="s">
        <v>112</v>
      </c>
      <c r="U163" s="30" t="s">
        <v>103</v>
      </c>
      <c r="V163" s="30" t="s">
        <v>130</v>
      </c>
      <c r="W163" s="30" t="s">
        <v>98</v>
      </c>
    </row>
    <row r="164" customFormat="false" ht="15" hidden="false" customHeight="false" outlineLevel="0" collapsed="false">
      <c r="A164" s="30" t="s">
        <v>1682</v>
      </c>
      <c r="B164" s="30" t="n">
        <f aca="false">+IF(A164=WORLDCUP!$BI$112,1,0)</f>
        <v>0</v>
      </c>
      <c r="C164" s="30" t="str">
        <f aca="false">+WORLDCUP!BD60</f>
        <v>Marruecos</v>
      </c>
      <c r="D164" s="30" t="str">
        <f aca="false">+WORLDCUP!BD64</f>
        <v>Irán</v>
      </c>
      <c r="E164" s="30" t="str">
        <f aca="false">+WORLDCUP!BD59</f>
        <v>Catar</v>
      </c>
      <c r="F164" s="30" t="str">
        <f aca="false">+WORLDCUP!BD61</f>
        <v>Turquía</v>
      </c>
      <c r="G164" s="30" t="str">
        <f aca="false">+WORLDCUP!BD65</f>
        <v>Arabia Saudita</v>
      </c>
      <c r="H164" s="30" t="str">
        <f aca="false">+WORLDCUP!BD63</f>
        <v>Japón</v>
      </c>
      <c r="I164" s="30" t="str">
        <f aca="false">+WORLDCUP!BD62</f>
        <v>Ecuador</v>
      </c>
      <c r="J164" s="30" t="str">
        <f aca="false">+WORLDCUP!BD68</f>
        <v>Uzbekistán</v>
      </c>
      <c r="N164" s="30" t="s">
        <v>1682</v>
      </c>
      <c r="O164" s="30" t="n">
        <v>163</v>
      </c>
      <c r="P164" s="30" t="s">
        <v>89</v>
      </c>
      <c r="Q164" s="30" t="s">
        <v>107</v>
      </c>
      <c r="R164" s="30" t="s">
        <v>85</v>
      </c>
      <c r="S164" s="30" t="s">
        <v>94</v>
      </c>
      <c r="T164" s="30" t="s">
        <v>112</v>
      </c>
      <c r="U164" s="30" t="s">
        <v>103</v>
      </c>
      <c r="V164" s="30" t="s">
        <v>98</v>
      </c>
      <c r="W164" s="30" t="s">
        <v>125</v>
      </c>
    </row>
    <row r="165" customFormat="false" ht="15" hidden="false" customHeight="false" outlineLevel="0" collapsed="false">
      <c r="A165" s="30" t="s">
        <v>1683</v>
      </c>
      <c r="B165" s="30" t="n">
        <f aca="false">+IF(A165=WORLDCUP!$BI$112,1,0)</f>
        <v>0</v>
      </c>
      <c r="C165" s="30" t="str">
        <f aca="false">+WORLDCUP!BD65</f>
        <v>Arabia Saudita</v>
      </c>
      <c r="D165" s="30" t="str">
        <f aca="false">+WORLDCUP!BD64</f>
        <v>Irán</v>
      </c>
      <c r="E165" s="30" t="str">
        <f aca="false">+WORLDCUP!BD59</f>
        <v>Catar</v>
      </c>
      <c r="F165" s="30" t="str">
        <f aca="false">+WORLDCUP!BD60</f>
        <v>Marruecos</v>
      </c>
      <c r="G165" s="30" t="str">
        <f aca="false">+WORLDCUP!BD67</f>
        <v>Austria</v>
      </c>
      <c r="H165" s="30" t="str">
        <f aca="false">+WORLDCUP!BD63</f>
        <v>Japón</v>
      </c>
      <c r="I165" s="30" t="str">
        <f aca="false">+WORLDCUP!BD61</f>
        <v>Turquía</v>
      </c>
      <c r="J165" s="30" t="str">
        <f aca="false">+WORLDCUP!BD62</f>
        <v>Ecuador</v>
      </c>
      <c r="N165" s="30" t="s">
        <v>1683</v>
      </c>
      <c r="O165" s="30" t="n">
        <v>164</v>
      </c>
      <c r="P165" s="30" t="s">
        <v>112</v>
      </c>
      <c r="Q165" s="30" t="s">
        <v>107</v>
      </c>
      <c r="R165" s="30" t="s">
        <v>85</v>
      </c>
      <c r="S165" s="30" t="s">
        <v>89</v>
      </c>
      <c r="T165" s="30" t="s">
        <v>121</v>
      </c>
      <c r="U165" s="30" t="s">
        <v>103</v>
      </c>
      <c r="V165" s="30" t="s">
        <v>94</v>
      </c>
      <c r="W165" s="30" t="s">
        <v>98</v>
      </c>
    </row>
    <row r="166" customFormat="false" ht="15" hidden="false" customHeight="false" outlineLevel="0" collapsed="false">
      <c r="A166" s="30" t="s">
        <v>1684</v>
      </c>
      <c r="B166" s="30" t="n">
        <f aca="false">+IF(A166=WORLDCUP!$BI$112,1,0)</f>
        <v>0</v>
      </c>
      <c r="C166" s="30" t="str">
        <f aca="false">+WORLDCUP!BD60</f>
        <v>Marruecos</v>
      </c>
      <c r="D166" s="30" t="str">
        <f aca="false">+WORLDCUP!BD64</f>
        <v>Irán</v>
      </c>
      <c r="E166" s="30" t="str">
        <f aca="false">+WORLDCUP!BD59</f>
        <v>Catar</v>
      </c>
      <c r="F166" s="30" t="str">
        <f aca="false">+WORLDCUP!BD61</f>
        <v>Turquía</v>
      </c>
      <c r="G166" s="30" t="str">
        <f aca="false">+WORLDCUP!BD65</f>
        <v>Arabia Saudita</v>
      </c>
      <c r="H166" s="30" t="str">
        <f aca="false">+WORLDCUP!BD63</f>
        <v>Japón</v>
      </c>
      <c r="I166" s="30" t="str">
        <f aca="false">+WORLDCUP!BD62</f>
        <v>Ecuador</v>
      </c>
      <c r="J166" s="30" t="str">
        <f aca="false">+WORLDCUP!BD66</f>
        <v>Irak</v>
      </c>
      <c r="N166" s="30" t="s">
        <v>1684</v>
      </c>
      <c r="O166" s="30" t="n">
        <v>165</v>
      </c>
      <c r="P166" s="30" t="s">
        <v>89</v>
      </c>
      <c r="Q166" s="30" t="s">
        <v>107</v>
      </c>
      <c r="R166" s="30" t="s">
        <v>85</v>
      </c>
      <c r="S166" s="30" t="s">
        <v>94</v>
      </c>
      <c r="T166" s="30" t="s">
        <v>112</v>
      </c>
      <c r="U166" s="30" t="s">
        <v>103</v>
      </c>
      <c r="V166" s="30" t="s">
        <v>98</v>
      </c>
      <c r="W166" s="30" t="s">
        <v>116</v>
      </c>
    </row>
    <row r="167" customFormat="false" ht="15" hidden="false" customHeight="false" outlineLevel="0" collapsed="false">
      <c r="A167" s="30" t="s">
        <v>1685</v>
      </c>
      <c r="B167" s="30" t="n">
        <f aca="false">+IF(A167=WORLDCUP!$BI$112,1,0)</f>
        <v>0</v>
      </c>
      <c r="C167" s="30" t="str">
        <f aca="false">+WORLDCUP!BD65</f>
        <v>Arabia Saudita</v>
      </c>
      <c r="D167" s="30" t="str">
        <f aca="false">+WORLDCUP!BD67</f>
        <v>Austria</v>
      </c>
      <c r="E167" s="30" t="str">
        <f aca="false">+WORLDCUP!BD66</f>
        <v>Irak</v>
      </c>
      <c r="F167" s="30" t="str">
        <f aca="false">+WORLDCUP!BD63</f>
        <v>Japón</v>
      </c>
      <c r="G167" s="30" t="str">
        <f aca="false">+WORLDCUP!BD58</f>
        <v>República Checa</v>
      </c>
      <c r="H167" s="30" t="str">
        <f aca="false">+WORLDCUP!BD64</f>
        <v>Irán</v>
      </c>
      <c r="I167" s="30" t="str">
        <f aca="false">+WORLDCUP!BD69</f>
        <v>Ghana</v>
      </c>
      <c r="J167" s="30" t="str">
        <f aca="false">+WORLDCUP!BD68</f>
        <v>Uzbekistán</v>
      </c>
      <c r="N167" s="30" t="s">
        <v>1685</v>
      </c>
      <c r="O167" s="30" t="n">
        <v>166</v>
      </c>
      <c r="P167" s="30" t="s">
        <v>112</v>
      </c>
      <c r="Q167" s="30" t="s">
        <v>121</v>
      </c>
      <c r="R167" s="30" t="s">
        <v>116</v>
      </c>
      <c r="S167" s="30" t="s">
        <v>103</v>
      </c>
      <c r="T167" s="30" t="s">
        <v>80</v>
      </c>
      <c r="U167" s="30" t="s">
        <v>107</v>
      </c>
      <c r="V167" s="30" t="s">
        <v>130</v>
      </c>
      <c r="W167" s="30" t="s">
        <v>125</v>
      </c>
    </row>
    <row r="168" customFormat="false" ht="15" hidden="false" customHeight="false" outlineLevel="0" collapsed="false">
      <c r="A168" s="30" t="s">
        <v>1686</v>
      </c>
      <c r="B168" s="30" t="n">
        <f aca="false">+IF(A168=WORLDCUP!$BI$112,1,0)</f>
        <v>0</v>
      </c>
      <c r="C168" s="30" t="str">
        <f aca="false">+WORLDCUP!BD62</f>
        <v>Ecuador</v>
      </c>
      <c r="D168" s="30" t="str">
        <f aca="false">+WORLDCUP!BD67</f>
        <v>Austria</v>
      </c>
      <c r="E168" s="30" t="str">
        <f aca="false">+WORLDCUP!BD66</f>
        <v>Irak</v>
      </c>
      <c r="F168" s="30" t="str">
        <f aca="false">+WORLDCUP!BD58</f>
        <v>República Checa</v>
      </c>
      <c r="G168" s="30" t="str">
        <f aca="false">+WORLDCUP!BD65</f>
        <v>Arabia Saudita</v>
      </c>
      <c r="H168" s="30" t="str">
        <f aca="false">+WORLDCUP!BD64</f>
        <v>Irán</v>
      </c>
      <c r="I168" s="30" t="str">
        <f aca="false">+WORLDCUP!BD69</f>
        <v>Ghana</v>
      </c>
      <c r="J168" s="30" t="str">
        <f aca="false">+WORLDCUP!BD68</f>
        <v>Uzbekistán</v>
      </c>
      <c r="N168" s="30" t="s">
        <v>1686</v>
      </c>
      <c r="O168" s="30" t="n">
        <v>167</v>
      </c>
      <c r="P168" s="30" t="s">
        <v>98</v>
      </c>
      <c r="Q168" s="30" t="s">
        <v>121</v>
      </c>
      <c r="R168" s="30" t="s">
        <v>116</v>
      </c>
      <c r="S168" s="30" t="s">
        <v>80</v>
      </c>
      <c r="T168" s="30" t="s">
        <v>112</v>
      </c>
      <c r="U168" s="30" t="s">
        <v>107</v>
      </c>
      <c r="V168" s="30" t="s">
        <v>130</v>
      </c>
      <c r="W168" s="30" t="s">
        <v>125</v>
      </c>
    </row>
    <row r="169" customFormat="false" ht="15" hidden="false" customHeight="false" outlineLevel="0" collapsed="false">
      <c r="A169" s="30" t="s">
        <v>1687</v>
      </c>
      <c r="B169" s="30" t="n">
        <f aca="false">+IF(A169=WORLDCUP!$BI$112,1,0)</f>
        <v>0</v>
      </c>
      <c r="C169" s="30" t="str">
        <f aca="false">+WORLDCUP!BD62</f>
        <v>Ecuador</v>
      </c>
      <c r="D169" s="30" t="str">
        <f aca="false">+WORLDCUP!BD67</f>
        <v>Austria</v>
      </c>
      <c r="E169" s="30" t="str">
        <f aca="false">+WORLDCUP!BD66</f>
        <v>Irak</v>
      </c>
      <c r="F169" s="30" t="str">
        <f aca="false">+WORLDCUP!BD63</f>
        <v>Japón</v>
      </c>
      <c r="G169" s="30" t="str">
        <f aca="false">+WORLDCUP!BD58</f>
        <v>República Checa</v>
      </c>
      <c r="H169" s="30" t="str">
        <f aca="false">+WORLDCUP!BD65</f>
        <v>Arabia Saudita</v>
      </c>
      <c r="I169" s="30" t="str">
        <f aca="false">+WORLDCUP!BD69</f>
        <v>Ghana</v>
      </c>
      <c r="J169" s="30" t="str">
        <f aca="false">+WORLDCUP!BD68</f>
        <v>Uzbekistán</v>
      </c>
      <c r="N169" s="30" t="s">
        <v>1687</v>
      </c>
      <c r="O169" s="30" t="n">
        <v>168</v>
      </c>
      <c r="P169" s="30" t="s">
        <v>98</v>
      </c>
      <c r="Q169" s="30" t="s">
        <v>121</v>
      </c>
      <c r="R169" s="30" t="s">
        <v>116</v>
      </c>
      <c r="S169" s="30" t="s">
        <v>103</v>
      </c>
      <c r="T169" s="30" t="s">
        <v>80</v>
      </c>
      <c r="U169" s="30" t="s">
        <v>112</v>
      </c>
      <c r="V169" s="30" t="s">
        <v>130</v>
      </c>
      <c r="W169" s="30" t="s">
        <v>125</v>
      </c>
    </row>
    <row r="170" customFormat="false" ht="15" hidden="false" customHeight="false" outlineLevel="0" collapsed="false">
      <c r="A170" s="30" t="s">
        <v>1688</v>
      </c>
      <c r="B170" s="30" t="n">
        <f aca="false">+IF(A170=WORLDCUP!$BI$112,1,0)</f>
        <v>0</v>
      </c>
      <c r="C170" s="30" t="str">
        <f aca="false">+WORLDCUP!BD62</f>
        <v>Ecuador</v>
      </c>
      <c r="D170" s="30" t="str">
        <f aca="false">+WORLDCUP!BD67</f>
        <v>Austria</v>
      </c>
      <c r="E170" s="30" t="str">
        <f aca="false">+WORLDCUP!BD66</f>
        <v>Irak</v>
      </c>
      <c r="F170" s="30" t="str">
        <f aca="false">+WORLDCUP!BD63</f>
        <v>Japón</v>
      </c>
      <c r="G170" s="30" t="str">
        <f aca="false">+WORLDCUP!BD58</f>
        <v>República Checa</v>
      </c>
      <c r="H170" s="30" t="str">
        <f aca="false">+WORLDCUP!BD64</f>
        <v>Irán</v>
      </c>
      <c r="I170" s="30" t="str">
        <f aca="false">+WORLDCUP!BD69</f>
        <v>Ghana</v>
      </c>
      <c r="J170" s="30" t="str">
        <f aca="false">+WORLDCUP!BD68</f>
        <v>Uzbekistán</v>
      </c>
      <c r="N170" s="30" t="s">
        <v>1688</v>
      </c>
      <c r="O170" s="30" t="n">
        <v>169</v>
      </c>
      <c r="P170" s="30" t="s">
        <v>98</v>
      </c>
      <c r="Q170" s="30" t="s">
        <v>121</v>
      </c>
      <c r="R170" s="30" t="s">
        <v>116</v>
      </c>
      <c r="S170" s="30" t="s">
        <v>103</v>
      </c>
      <c r="T170" s="30" t="s">
        <v>80</v>
      </c>
      <c r="U170" s="30" t="s">
        <v>107</v>
      </c>
      <c r="V170" s="30" t="s">
        <v>130</v>
      </c>
      <c r="W170" s="30" t="s">
        <v>125</v>
      </c>
    </row>
    <row r="171" customFormat="false" ht="15" hidden="false" customHeight="false" outlineLevel="0" collapsed="false">
      <c r="A171" s="30" t="s">
        <v>1689</v>
      </c>
      <c r="B171" s="30" t="n">
        <f aca="false">+IF(A171=WORLDCUP!$BI$112,1,0)</f>
        <v>0</v>
      </c>
      <c r="C171" s="30" t="str">
        <f aca="false">+WORLDCUP!BD62</f>
        <v>Ecuador</v>
      </c>
      <c r="D171" s="30" t="str">
        <f aca="false">+WORLDCUP!BD64</f>
        <v>Irán</v>
      </c>
      <c r="E171" s="30" t="str">
        <f aca="false">+WORLDCUP!BD67</f>
        <v>Austria</v>
      </c>
      <c r="F171" s="30" t="str">
        <f aca="false">+WORLDCUP!BD63</f>
        <v>Japón</v>
      </c>
      <c r="G171" s="30" t="str">
        <f aca="false">+WORLDCUP!BD58</f>
        <v>República Checa</v>
      </c>
      <c r="H171" s="30" t="str">
        <f aca="false">+WORLDCUP!BD65</f>
        <v>Arabia Saudita</v>
      </c>
      <c r="I171" s="30" t="str">
        <f aca="false">+WORLDCUP!BD69</f>
        <v>Ghana</v>
      </c>
      <c r="J171" s="30" t="str">
        <f aca="false">+WORLDCUP!BD68</f>
        <v>Uzbekistán</v>
      </c>
      <c r="N171" s="30" t="s">
        <v>1689</v>
      </c>
      <c r="O171" s="30" t="n">
        <v>170</v>
      </c>
      <c r="P171" s="30" t="s">
        <v>98</v>
      </c>
      <c r="Q171" s="30" t="s">
        <v>107</v>
      </c>
      <c r="R171" s="30" t="s">
        <v>121</v>
      </c>
      <c r="S171" s="30" t="s">
        <v>103</v>
      </c>
      <c r="T171" s="30" t="s">
        <v>80</v>
      </c>
      <c r="U171" s="30" t="s">
        <v>112</v>
      </c>
      <c r="V171" s="30" t="s">
        <v>130</v>
      </c>
      <c r="W171" s="30" t="s">
        <v>125</v>
      </c>
    </row>
    <row r="172" customFormat="false" ht="15" hidden="false" customHeight="false" outlineLevel="0" collapsed="false">
      <c r="A172" s="30" t="s">
        <v>1690</v>
      </c>
      <c r="B172" s="30" t="n">
        <f aca="false">+IF(A172=WORLDCUP!$BI$112,1,0)</f>
        <v>0</v>
      </c>
      <c r="C172" s="30" t="str">
        <f aca="false">+WORLDCUP!BD62</f>
        <v>Ecuador</v>
      </c>
      <c r="D172" s="30" t="str">
        <f aca="false">+WORLDCUP!BD64</f>
        <v>Irán</v>
      </c>
      <c r="E172" s="30" t="str">
        <f aca="false">+WORLDCUP!BD66</f>
        <v>Irak</v>
      </c>
      <c r="F172" s="30" t="str">
        <f aca="false">+WORLDCUP!BD63</f>
        <v>Japón</v>
      </c>
      <c r="G172" s="30" t="str">
        <f aca="false">+WORLDCUP!BD58</f>
        <v>República Checa</v>
      </c>
      <c r="H172" s="30" t="str">
        <f aca="false">+WORLDCUP!BD65</f>
        <v>Arabia Saudita</v>
      </c>
      <c r="I172" s="30" t="str">
        <f aca="false">+WORLDCUP!BD69</f>
        <v>Ghana</v>
      </c>
      <c r="J172" s="30" t="str">
        <f aca="false">+WORLDCUP!BD68</f>
        <v>Uzbekistán</v>
      </c>
      <c r="N172" s="30" t="s">
        <v>1690</v>
      </c>
      <c r="O172" s="30" t="n">
        <v>171</v>
      </c>
      <c r="P172" s="30" t="s">
        <v>98</v>
      </c>
      <c r="Q172" s="30" t="s">
        <v>107</v>
      </c>
      <c r="R172" s="30" t="s">
        <v>116</v>
      </c>
      <c r="S172" s="30" t="s">
        <v>103</v>
      </c>
      <c r="T172" s="30" t="s">
        <v>80</v>
      </c>
      <c r="U172" s="30" t="s">
        <v>112</v>
      </c>
      <c r="V172" s="30" t="s">
        <v>130</v>
      </c>
      <c r="W172" s="30" t="s">
        <v>125</v>
      </c>
    </row>
    <row r="173" customFormat="false" ht="15" hidden="false" customHeight="false" outlineLevel="0" collapsed="false">
      <c r="A173" s="30" t="s">
        <v>1691</v>
      </c>
      <c r="B173" s="30" t="n">
        <f aca="false">+IF(A173=WORLDCUP!$BI$112,1,0)</f>
        <v>0</v>
      </c>
      <c r="C173" s="30" t="str">
        <f aca="false">+WORLDCUP!BD62</f>
        <v>Ecuador</v>
      </c>
      <c r="D173" s="30" t="str">
        <f aca="false">+WORLDCUP!BD64</f>
        <v>Irán</v>
      </c>
      <c r="E173" s="30" t="str">
        <f aca="false">+WORLDCUP!BD67</f>
        <v>Austria</v>
      </c>
      <c r="F173" s="30" t="str">
        <f aca="false">+WORLDCUP!BD63</f>
        <v>Japón</v>
      </c>
      <c r="G173" s="30" t="str">
        <f aca="false">+WORLDCUP!BD58</f>
        <v>República Checa</v>
      </c>
      <c r="H173" s="30" t="str">
        <f aca="false">+WORLDCUP!BD65</f>
        <v>Arabia Saudita</v>
      </c>
      <c r="I173" s="30" t="str">
        <f aca="false">+WORLDCUP!BD69</f>
        <v>Ghana</v>
      </c>
      <c r="J173" s="30" t="str">
        <f aca="false">+WORLDCUP!BD66</f>
        <v>Irak</v>
      </c>
      <c r="N173" s="30" t="s">
        <v>1691</v>
      </c>
      <c r="O173" s="30" t="n">
        <v>172</v>
      </c>
      <c r="P173" s="30" t="s">
        <v>98</v>
      </c>
      <c r="Q173" s="30" t="s">
        <v>107</v>
      </c>
      <c r="R173" s="30" t="s">
        <v>121</v>
      </c>
      <c r="S173" s="30" t="s">
        <v>103</v>
      </c>
      <c r="T173" s="30" t="s">
        <v>80</v>
      </c>
      <c r="U173" s="30" t="s">
        <v>112</v>
      </c>
      <c r="V173" s="30" t="s">
        <v>130</v>
      </c>
      <c r="W173" s="30" t="s">
        <v>116</v>
      </c>
    </row>
    <row r="174" customFormat="false" ht="15" hidden="false" customHeight="false" outlineLevel="0" collapsed="false">
      <c r="A174" s="30" t="s">
        <v>1692</v>
      </c>
      <c r="B174" s="30" t="n">
        <f aca="false">+IF(A174=WORLDCUP!$BI$112,1,0)</f>
        <v>0</v>
      </c>
      <c r="C174" s="30" t="str">
        <f aca="false">+WORLDCUP!BD62</f>
        <v>Ecuador</v>
      </c>
      <c r="D174" s="30" t="str">
        <f aca="false">+WORLDCUP!BD64</f>
        <v>Irán</v>
      </c>
      <c r="E174" s="30" t="str">
        <f aca="false">+WORLDCUP!BD67</f>
        <v>Austria</v>
      </c>
      <c r="F174" s="30" t="str">
        <f aca="false">+WORLDCUP!BD63</f>
        <v>Japón</v>
      </c>
      <c r="G174" s="30" t="str">
        <f aca="false">+WORLDCUP!BD58</f>
        <v>República Checa</v>
      </c>
      <c r="H174" s="30" t="str">
        <f aca="false">+WORLDCUP!BD65</f>
        <v>Arabia Saudita</v>
      </c>
      <c r="I174" s="30" t="str">
        <f aca="false">+WORLDCUP!BD66</f>
        <v>Irak</v>
      </c>
      <c r="J174" s="30" t="str">
        <f aca="false">+WORLDCUP!BD68</f>
        <v>Uzbekistán</v>
      </c>
      <c r="N174" s="30" t="s">
        <v>1692</v>
      </c>
      <c r="O174" s="30" t="n">
        <v>173</v>
      </c>
      <c r="P174" s="30" t="s">
        <v>98</v>
      </c>
      <c r="Q174" s="30" t="s">
        <v>107</v>
      </c>
      <c r="R174" s="30" t="s">
        <v>121</v>
      </c>
      <c r="S174" s="30" t="s">
        <v>103</v>
      </c>
      <c r="T174" s="30" t="s">
        <v>80</v>
      </c>
      <c r="U174" s="30" t="s">
        <v>112</v>
      </c>
      <c r="V174" s="30" t="s">
        <v>116</v>
      </c>
      <c r="W174" s="30" t="s">
        <v>125</v>
      </c>
    </row>
    <row r="175" customFormat="false" ht="15" hidden="false" customHeight="false" outlineLevel="0" collapsed="false">
      <c r="A175" s="30" t="s">
        <v>1693</v>
      </c>
      <c r="B175" s="30" t="n">
        <f aca="false">+IF(A175=WORLDCUP!$BI$112,1,0)</f>
        <v>0</v>
      </c>
      <c r="C175" s="30" t="str">
        <f aca="false">+WORLDCUP!BD65</f>
        <v>Arabia Saudita</v>
      </c>
      <c r="D175" s="30" t="str">
        <f aca="false">+WORLDCUP!BD67</f>
        <v>Austria</v>
      </c>
      <c r="E175" s="30" t="str">
        <f aca="false">+WORLDCUP!BD66</f>
        <v>Irak</v>
      </c>
      <c r="F175" s="30" t="str">
        <f aca="false">+WORLDCUP!BD61</f>
        <v>Turquía</v>
      </c>
      <c r="G175" s="30" t="str">
        <f aca="false">+WORLDCUP!BD58</f>
        <v>República Checa</v>
      </c>
      <c r="H175" s="30" t="str">
        <f aca="false">+WORLDCUP!BD64</f>
        <v>Irán</v>
      </c>
      <c r="I175" s="30" t="str">
        <f aca="false">+WORLDCUP!BD69</f>
        <v>Ghana</v>
      </c>
      <c r="J175" s="30" t="str">
        <f aca="false">+WORLDCUP!BD68</f>
        <v>Uzbekistán</v>
      </c>
      <c r="N175" s="30" t="s">
        <v>1693</v>
      </c>
      <c r="O175" s="30" t="n">
        <v>174</v>
      </c>
      <c r="P175" s="30" t="s">
        <v>112</v>
      </c>
      <c r="Q175" s="30" t="s">
        <v>121</v>
      </c>
      <c r="R175" s="30" t="s">
        <v>116</v>
      </c>
      <c r="S175" s="30" t="s">
        <v>94</v>
      </c>
      <c r="T175" s="30" t="s">
        <v>80</v>
      </c>
      <c r="U175" s="30" t="s">
        <v>107</v>
      </c>
      <c r="V175" s="30" t="s">
        <v>130</v>
      </c>
      <c r="W175" s="30" t="s">
        <v>125</v>
      </c>
    </row>
    <row r="176" customFormat="false" ht="15" hidden="false" customHeight="false" outlineLevel="0" collapsed="false">
      <c r="A176" s="30" t="s">
        <v>1694</v>
      </c>
      <c r="B176" s="30" t="n">
        <f aca="false">+IF(A176=WORLDCUP!$BI$112,1,0)</f>
        <v>0</v>
      </c>
      <c r="C176" s="30" t="str">
        <f aca="false">+WORLDCUP!BD65</f>
        <v>Arabia Saudita</v>
      </c>
      <c r="D176" s="30" t="str">
        <f aca="false">+WORLDCUP!BD67</f>
        <v>Austria</v>
      </c>
      <c r="E176" s="30" t="str">
        <f aca="false">+WORLDCUP!BD66</f>
        <v>Irak</v>
      </c>
      <c r="F176" s="30" t="str">
        <f aca="false">+WORLDCUP!BD61</f>
        <v>Turquía</v>
      </c>
      <c r="G176" s="30" t="str">
        <f aca="false">+WORLDCUP!BD58</f>
        <v>República Checa</v>
      </c>
      <c r="H176" s="30" t="str">
        <f aca="false">+WORLDCUP!BD63</f>
        <v>Japón</v>
      </c>
      <c r="I176" s="30" t="str">
        <f aca="false">+WORLDCUP!BD69</f>
        <v>Ghana</v>
      </c>
      <c r="J176" s="30" t="str">
        <f aca="false">+WORLDCUP!BD68</f>
        <v>Uzbekistán</v>
      </c>
      <c r="N176" s="30" t="s">
        <v>1694</v>
      </c>
      <c r="O176" s="30" t="n">
        <v>175</v>
      </c>
      <c r="P176" s="30" t="s">
        <v>112</v>
      </c>
      <c r="Q176" s="30" t="s">
        <v>121</v>
      </c>
      <c r="R176" s="30" t="s">
        <v>116</v>
      </c>
      <c r="S176" s="30" t="s">
        <v>94</v>
      </c>
      <c r="T176" s="30" t="s">
        <v>80</v>
      </c>
      <c r="U176" s="30" t="s">
        <v>103</v>
      </c>
      <c r="V176" s="30" t="s">
        <v>130</v>
      </c>
      <c r="W176" s="30" t="s">
        <v>125</v>
      </c>
    </row>
    <row r="177" customFormat="false" ht="15" hidden="false" customHeight="false" outlineLevel="0" collapsed="false">
      <c r="A177" s="30" t="s">
        <v>1695</v>
      </c>
      <c r="B177" s="30" t="n">
        <f aca="false">+IF(A177=WORLDCUP!$BI$112,1,0)</f>
        <v>0</v>
      </c>
      <c r="C177" s="30" t="str">
        <f aca="false">+WORLDCUP!BD66</f>
        <v>Irak</v>
      </c>
      <c r="D177" s="30" t="str">
        <f aca="false">+WORLDCUP!BD64</f>
        <v>Irán</v>
      </c>
      <c r="E177" s="30" t="str">
        <f aca="false">+WORLDCUP!BD67</f>
        <v>Austria</v>
      </c>
      <c r="F177" s="30" t="str">
        <f aca="false">+WORLDCUP!BD61</f>
        <v>Turquía</v>
      </c>
      <c r="G177" s="30" t="str">
        <f aca="false">+WORLDCUP!BD58</f>
        <v>República Checa</v>
      </c>
      <c r="H177" s="30" t="str">
        <f aca="false">+WORLDCUP!BD63</f>
        <v>Japón</v>
      </c>
      <c r="I177" s="30" t="str">
        <f aca="false">+WORLDCUP!BD69</f>
        <v>Ghana</v>
      </c>
      <c r="J177" s="30" t="str">
        <f aca="false">+WORLDCUP!BD68</f>
        <v>Uzbekistán</v>
      </c>
      <c r="N177" s="30" t="s">
        <v>1695</v>
      </c>
      <c r="O177" s="30" t="n">
        <v>176</v>
      </c>
      <c r="P177" s="30" t="s">
        <v>116</v>
      </c>
      <c r="Q177" s="30" t="s">
        <v>107</v>
      </c>
      <c r="R177" s="30" t="s">
        <v>121</v>
      </c>
      <c r="S177" s="30" t="s">
        <v>94</v>
      </c>
      <c r="T177" s="30" t="s">
        <v>80</v>
      </c>
      <c r="U177" s="30" t="s">
        <v>103</v>
      </c>
      <c r="V177" s="30" t="s">
        <v>130</v>
      </c>
      <c r="W177" s="30" t="s">
        <v>125</v>
      </c>
    </row>
    <row r="178" customFormat="false" ht="15" hidden="false" customHeight="false" outlineLevel="0" collapsed="false">
      <c r="A178" s="30" t="s">
        <v>1696</v>
      </c>
      <c r="B178" s="30" t="n">
        <f aca="false">+IF(A178=WORLDCUP!$BI$112,1,0)</f>
        <v>0</v>
      </c>
      <c r="C178" s="30" t="str">
        <f aca="false">+WORLDCUP!BD65</f>
        <v>Arabia Saudita</v>
      </c>
      <c r="D178" s="30" t="str">
        <f aca="false">+WORLDCUP!BD64</f>
        <v>Irán</v>
      </c>
      <c r="E178" s="30" t="str">
        <f aca="false">+WORLDCUP!BD67</f>
        <v>Austria</v>
      </c>
      <c r="F178" s="30" t="str">
        <f aca="false">+WORLDCUP!BD61</f>
        <v>Turquía</v>
      </c>
      <c r="G178" s="30" t="str">
        <f aca="false">+WORLDCUP!BD58</f>
        <v>República Checa</v>
      </c>
      <c r="H178" s="30" t="str">
        <f aca="false">+WORLDCUP!BD63</f>
        <v>Japón</v>
      </c>
      <c r="I178" s="30" t="str">
        <f aca="false">+WORLDCUP!BD69</f>
        <v>Ghana</v>
      </c>
      <c r="J178" s="30" t="str">
        <f aca="false">+WORLDCUP!BD68</f>
        <v>Uzbekistán</v>
      </c>
      <c r="N178" s="30" t="s">
        <v>1696</v>
      </c>
      <c r="O178" s="30" t="n">
        <v>177</v>
      </c>
      <c r="P178" s="30" t="s">
        <v>112</v>
      </c>
      <c r="Q178" s="30" t="s">
        <v>107</v>
      </c>
      <c r="R178" s="30" t="s">
        <v>121</v>
      </c>
      <c r="S178" s="30" t="s">
        <v>94</v>
      </c>
      <c r="T178" s="30" t="s">
        <v>80</v>
      </c>
      <c r="U178" s="30" t="s">
        <v>103</v>
      </c>
      <c r="V178" s="30" t="s">
        <v>130</v>
      </c>
      <c r="W178" s="30" t="s">
        <v>125</v>
      </c>
    </row>
    <row r="179" customFormat="false" ht="15" hidden="false" customHeight="false" outlineLevel="0" collapsed="false">
      <c r="A179" s="30" t="s">
        <v>1697</v>
      </c>
      <c r="B179" s="30" t="n">
        <f aca="false">+IF(A179=WORLDCUP!$BI$112,1,0)</f>
        <v>0</v>
      </c>
      <c r="C179" s="30" t="str">
        <f aca="false">+WORLDCUP!BD65</f>
        <v>Arabia Saudita</v>
      </c>
      <c r="D179" s="30" t="str">
        <f aca="false">+WORLDCUP!BD64</f>
        <v>Irán</v>
      </c>
      <c r="E179" s="30" t="str">
        <f aca="false">+WORLDCUP!BD66</f>
        <v>Irak</v>
      </c>
      <c r="F179" s="30" t="str">
        <f aca="false">+WORLDCUP!BD61</f>
        <v>Turquía</v>
      </c>
      <c r="G179" s="30" t="str">
        <f aca="false">+WORLDCUP!BD58</f>
        <v>República Checa</v>
      </c>
      <c r="H179" s="30" t="str">
        <f aca="false">+WORLDCUP!BD63</f>
        <v>Japón</v>
      </c>
      <c r="I179" s="30" t="str">
        <f aca="false">+WORLDCUP!BD69</f>
        <v>Ghana</v>
      </c>
      <c r="J179" s="30" t="str">
        <f aca="false">+WORLDCUP!BD68</f>
        <v>Uzbekistán</v>
      </c>
      <c r="N179" s="30" t="s">
        <v>1697</v>
      </c>
      <c r="O179" s="30" t="n">
        <v>178</v>
      </c>
      <c r="P179" s="30" t="s">
        <v>112</v>
      </c>
      <c r="Q179" s="30" t="s">
        <v>107</v>
      </c>
      <c r="R179" s="30" t="s">
        <v>116</v>
      </c>
      <c r="S179" s="30" t="s">
        <v>94</v>
      </c>
      <c r="T179" s="30" t="s">
        <v>80</v>
      </c>
      <c r="U179" s="30" t="s">
        <v>103</v>
      </c>
      <c r="V179" s="30" t="s">
        <v>130</v>
      </c>
      <c r="W179" s="30" t="s">
        <v>125</v>
      </c>
    </row>
    <row r="180" customFormat="false" ht="15" hidden="false" customHeight="false" outlineLevel="0" collapsed="false">
      <c r="A180" s="30" t="s">
        <v>1698</v>
      </c>
      <c r="B180" s="30" t="n">
        <f aca="false">+IF(A180=WORLDCUP!$BI$112,1,0)</f>
        <v>0</v>
      </c>
      <c r="C180" s="30" t="str">
        <f aca="false">+WORLDCUP!BD65</f>
        <v>Arabia Saudita</v>
      </c>
      <c r="D180" s="30" t="str">
        <f aca="false">+WORLDCUP!BD64</f>
        <v>Irán</v>
      </c>
      <c r="E180" s="30" t="str">
        <f aca="false">+WORLDCUP!BD67</f>
        <v>Austria</v>
      </c>
      <c r="F180" s="30" t="str">
        <f aca="false">+WORLDCUP!BD61</f>
        <v>Turquía</v>
      </c>
      <c r="G180" s="30" t="str">
        <f aca="false">+WORLDCUP!BD58</f>
        <v>República Checa</v>
      </c>
      <c r="H180" s="30" t="str">
        <f aca="false">+WORLDCUP!BD63</f>
        <v>Japón</v>
      </c>
      <c r="I180" s="30" t="str">
        <f aca="false">+WORLDCUP!BD69</f>
        <v>Ghana</v>
      </c>
      <c r="J180" s="30" t="str">
        <f aca="false">+WORLDCUP!BD66</f>
        <v>Irak</v>
      </c>
      <c r="N180" s="30" t="s">
        <v>1698</v>
      </c>
      <c r="O180" s="30" t="n">
        <v>179</v>
      </c>
      <c r="P180" s="30" t="s">
        <v>112</v>
      </c>
      <c r="Q180" s="30" t="s">
        <v>107</v>
      </c>
      <c r="R180" s="30" t="s">
        <v>121</v>
      </c>
      <c r="S180" s="30" t="s">
        <v>94</v>
      </c>
      <c r="T180" s="30" t="s">
        <v>80</v>
      </c>
      <c r="U180" s="30" t="s">
        <v>103</v>
      </c>
      <c r="V180" s="30" t="s">
        <v>130</v>
      </c>
      <c r="W180" s="30" t="s">
        <v>116</v>
      </c>
    </row>
    <row r="181" customFormat="false" ht="15" hidden="false" customHeight="false" outlineLevel="0" collapsed="false">
      <c r="A181" s="30" t="s">
        <v>1699</v>
      </c>
      <c r="B181" s="30" t="n">
        <f aca="false">+IF(A181=WORLDCUP!$BI$112,1,0)</f>
        <v>0</v>
      </c>
      <c r="C181" s="30" t="str">
        <f aca="false">+WORLDCUP!BD65</f>
        <v>Arabia Saudita</v>
      </c>
      <c r="D181" s="30" t="str">
        <f aca="false">+WORLDCUP!BD64</f>
        <v>Irán</v>
      </c>
      <c r="E181" s="30" t="str">
        <f aca="false">+WORLDCUP!BD67</f>
        <v>Austria</v>
      </c>
      <c r="F181" s="30" t="str">
        <f aca="false">+WORLDCUP!BD61</f>
        <v>Turquía</v>
      </c>
      <c r="G181" s="30" t="str">
        <f aca="false">+WORLDCUP!BD58</f>
        <v>República Checa</v>
      </c>
      <c r="H181" s="30" t="str">
        <f aca="false">+WORLDCUP!BD63</f>
        <v>Japón</v>
      </c>
      <c r="I181" s="30" t="str">
        <f aca="false">+WORLDCUP!BD66</f>
        <v>Irak</v>
      </c>
      <c r="J181" s="30" t="str">
        <f aca="false">+WORLDCUP!BD68</f>
        <v>Uzbekistán</v>
      </c>
      <c r="N181" s="30" t="s">
        <v>1699</v>
      </c>
      <c r="O181" s="30" t="n">
        <v>180</v>
      </c>
      <c r="P181" s="30" t="s">
        <v>112</v>
      </c>
      <c r="Q181" s="30" t="s">
        <v>107</v>
      </c>
      <c r="R181" s="30" t="s">
        <v>121</v>
      </c>
      <c r="S181" s="30" t="s">
        <v>94</v>
      </c>
      <c r="T181" s="30" t="s">
        <v>80</v>
      </c>
      <c r="U181" s="30" t="s">
        <v>103</v>
      </c>
      <c r="V181" s="30" t="s">
        <v>116</v>
      </c>
      <c r="W181" s="30" t="s">
        <v>125</v>
      </c>
    </row>
    <row r="182" customFormat="false" ht="15" hidden="false" customHeight="false" outlineLevel="0" collapsed="false">
      <c r="A182" s="30" t="s">
        <v>1700</v>
      </c>
      <c r="B182" s="30" t="n">
        <f aca="false">+IF(A182=WORLDCUP!$BI$112,1,0)</f>
        <v>0</v>
      </c>
      <c r="C182" s="30" t="str">
        <f aca="false">+WORLDCUP!BD62</f>
        <v>Ecuador</v>
      </c>
      <c r="D182" s="30" t="str">
        <f aca="false">+WORLDCUP!BD67</f>
        <v>Austria</v>
      </c>
      <c r="E182" s="30" t="str">
        <f aca="false">+WORLDCUP!BD66</f>
        <v>Irak</v>
      </c>
      <c r="F182" s="30" t="str">
        <f aca="false">+WORLDCUP!BD61</f>
        <v>Turquía</v>
      </c>
      <c r="G182" s="30" t="str">
        <f aca="false">+WORLDCUP!BD58</f>
        <v>República Checa</v>
      </c>
      <c r="H182" s="30" t="str">
        <f aca="false">+WORLDCUP!BD65</f>
        <v>Arabia Saudita</v>
      </c>
      <c r="I182" s="30" t="str">
        <f aca="false">+WORLDCUP!BD69</f>
        <v>Ghana</v>
      </c>
      <c r="J182" s="30" t="str">
        <f aca="false">+WORLDCUP!BD68</f>
        <v>Uzbekistán</v>
      </c>
      <c r="N182" s="30" t="s">
        <v>1700</v>
      </c>
      <c r="O182" s="30" t="n">
        <v>181</v>
      </c>
      <c r="P182" s="30" t="s">
        <v>98</v>
      </c>
      <c r="Q182" s="30" t="s">
        <v>121</v>
      </c>
      <c r="R182" s="30" t="s">
        <v>116</v>
      </c>
      <c r="S182" s="30" t="s">
        <v>94</v>
      </c>
      <c r="T182" s="30" t="s">
        <v>80</v>
      </c>
      <c r="U182" s="30" t="s">
        <v>112</v>
      </c>
      <c r="V182" s="30" t="s">
        <v>130</v>
      </c>
      <c r="W182" s="30" t="s">
        <v>125</v>
      </c>
    </row>
    <row r="183" customFormat="false" ht="15" hidden="false" customHeight="false" outlineLevel="0" collapsed="false">
      <c r="A183" s="30" t="s">
        <v>1701</v>
      </c>
      <c r="B183" s="30" t="n">
        <f aca="false">+IF(A183=WORLDCUP!$BI$112,1,0)</f>
        <v>0</v>
      </c>
      <c r="C183" s="30" t="str">
        <f aca="false">+WORLDCUP!BD62</f>
        <v>Ecuador</v>
      </c>
      <c r="D183" s="30" t="str">
        <f aca="false">+WORLDCUP!BD67</f>
        <v>Austria</v>
      </c>
      <c r="E183" s="30" t="str">
        <f aca="false">+WORLDCUP!BD66</f>
        <v>Irak</v>
      </c>
      <c r="F183" s="30" t="str">
        <f aca="false">+WORLDCUP!BD61</f>
        <v>Turquía</v>
      </c>
      <c r="G183" s="30" t="str">
        <f aca="false">+WORLDCUP!BD58</f>
        <v>República Checa</v>
      </c>
      <c r="H183" s="30" t="str">
        <f aca="false">+WORLDCUP!BD64</f>
        <v>Irán</v>
      </c>
      <c r="I183" s="30" t="str">
        <f aca="false">+WORLDCUP!BD69</f>
        <v>Ghana</v>
      </c>
      <c r="J183" s="30" t="str">
        <f aca="false">+WORLDCUP!BD68</f>
        <v>Uzbekistán</v>
      </c>
      <c r="N183" s="30" t="s">
        <v>1701</v>
      </c>
      <c r="O183" s="30" t="n">
        <v>182</v>
      </c>
      <c r="P183" s="30" t="s">
        <v>98</v>
      </c>
      <c r="Q183" s="30" t="s">
        <v>121</v>
      </c>
      <c r="R183" s="30" t="s">
        <v>116</v>
      </c>
      <c r="S183" s="30" t="s">
        <v>94</v>
      </c>
      <c r="T183" s="30" t="s">
        <v>80</v>
      </c>
      <c r="U183" s="30" t="s">
        <v>107</v>
      </c>
      <c r="V183" s="30" t="s">
        <v>130</v>
      </c>
      <c r="W183" s="30" t="s">
        <v>125</v>
      </c>
    </row>
    <row r="184" customFormat="false" ht="15" hidden="false" customHeight="false" outlineLevel="0" collapsed="false">
      <c r="A184" s="30" t="s">
        <v>1702</v>
      </c>
      <c r="B184" s="30" t="n">
        <f aca="false">+IF(A184=WORLDCUP!$BI$112,1,0)</f>
        <v>0</v>
      </c>
      <c r="C184" s="30" t="str">
        <f aca="false">+WORLDCUP!BD62</f>
        <v>Ecuador</v>
      </c>
      <c r="D184" s="30" t="str">
        <f aca="false">+WORLDCUP!BD64</f>
        <v>Irán</v>
      </c>
      <c r="E184" s="30" t="str">
        <f aca="false">+WORLDCUP!BD67</f>
        <v>Austria</v>
      </c>
      <c r="F184" s="30" t="str">
        <f aca="false">+WORLDCUP!BD61</f>
        <v>Turquía</v>
      </c>
      <c r="G184" s="30" t="str">
        <f aca="false">+WORLDCUP!BD58</f>
        <v>República Checa</v>
      </c>
      <c r="H184" s="30" t="str">
        <f aca="false">+WORLDCUP!BD65</f>
        <v>Arabia Saudita</v>
      </c>
      <c r="I184" s="30" t="str">
        <f aca="false">+WORLDCUP!BD69</f>
        <v>Ghana</v>
      </c>
      <c r="J184" s="30" t="str">
        <f aca="false">+WORLDCUP!BD68</f>
        <v>Uzbekistán</v>
      </c>
      <c r="N184" s="30" t="s">
        <v>1702</v>
      </c>
      <c r="O184" s="30" t="n">
        <v>183</v>
      </c>
      <c r="P184" s="30" t="s">
        <v>98</v>
      </c>
      <c r="Q184" s="30" t="s">
        <v>107</v>
      </c>
      <c r="R184" s="30" t="s">
        <v>121</v>
      </c>
      <c r="S184" s="30" t="s">
        <v>94</v>
      </c>
      <c r="T184" s="30" t="s">
        <v>80</v>
      </c>
      <c r="U184" s="30" t="s">
        <v>112</v>
      </c>
      <c r="V184" s="30" t="s">
        <v>130</v>
      </c>
      <c r="W184" s="30" t="s">
        <v>125</v>
      </c>
    </row>
    <row r="185" customFormat="false" ht="15" hidden="false" customHeight="false" outlineLevel="0" collapsed="false">
      <c r="A185" s="30" t="s">
        <v>1703</v>
      </c>
      <c r="B185" s="30" t="n">
        <f aca="false">+IF(A185=WORLDCUP!$BI$112,1,0)</f>
        <v>0</v>
      </c>
      <c r="C185" s="30" t="str">
        <f aca="false">+WORLDCUP!BD62</f>
        <v>Ecuador</v>
      </c>
      <c r="D185" s="30" t="str">
        <f aca="false">+WORLDCUP!BD64</f>
        <v>Irán</v>
      </c>
      <c r="E185" s="30" t="str">
        <f aca="false">+WORLDCUP!BD66</f>
        <v>Irak</v>
      </c>
      <c r="F185" s="30" t="str">
        <f aca="false">+WORLDCUP!BD61</f>
        <v>Turquía</v>
      </c>
      <c r="G185" s="30" t="str">
        <f aca="false">+WORLDCUP!BD58</f>
        <v>República Checa</v>
      </c>
      <c r="H185" s="30" t="str">
        <f aca="false">+WORLDCUP!BD65</f>
        <v>Arabia Saudita</v>
      </c>
      <c r="I185" s="30" t="str">
        <f aca="false">+WORLDCUP!BD69</f>
        <v>Ghana</v>
      </c>
      <c r="J185" s="30" t="str">
        <f aca="false">+WORLDCUP!BD68</f>
        <v>Uzbekistán</v>
      </c>
      <c r="N185" s="30" t="s">
        <v>1703</v>
      </c>
      <c r="O185" s="30" t="n">
        <v>184</v>
      </c>
      <c r="P185" s="30" t="s">
        <v>98</v>
      </c>
      <c r="Q185" s="30" t="s">
        <v>107</v>
      </c>
      <c r="R185" s="30" t="s">
        <v>116</v>
      </c>
      <c r="S185" s="30" t="s">
        <v>94</v>
      </c>
      <c r="T185" s="30" t="s">
        <v>80</v>
      </c>
      <c r="U185" s="30" t="s">
        <v>112</v>
      </c>
      <c r="V185" s="30" t="s">
        <v>130</v>
      </c>
      <c r="W185" s="30" t="s">
        <v>125</v>
      </c>
    </row>
    <row r="186" customFormat="false" ht="15" hidden="false" customHeight="false" outlineLevel="0" collapsed="false">
      <c r="A186" s="30" t="s">
        <v>1704</v>
      </c>
      <c r="B186" s="30" t="n">
        <f aca="false">+IF(A186=WORLDCUP!$BI$112,1,0)</f>
        <v>0</v>
      </c>
      <c r="C186" s="30" t="str">
        <f aca="false">+WORLDCUP!BD62</f>
        <v>Ecuador</v>
      </c>
      <c r="D186" s="30" t="str">
        <f aca="false">+WORLDCUP!BD64</f>
        <v>Irán</v>
      </c>
      <c r="E186" s="30" t="str">
        <f aca="false">+WORLDCUP!BD67</f>
        <v>Austria</v>
      </c>
      <c r="F186" s="30" t="str">
        <f aca="false">+WORLDCUP!BD61</f>
        <v>Turquía</v>
      </c>
      <c r="G186" s="30" t="str">
        <f aca="false">+WORLDCUP!BD58</f>
        <v>República Checa</v>
      </c>
      <c r="H186" s="30" t="str">
        <f aca="false">+WORLDCUP!BD65</f>
        <v>Arabia Saudita</v>
      </c>
      <c r="I186" s="30" t="str">
        <f aca="false">+WORLDCUP!BD69</f>
        <v>Ghana</v>
      </c>
      <c r="J186" s="30" t="str">
        <f aca="false">+WORLDCUP!BD66</f>
        <v>Irak</v>
      </c>
      <c r="N186" s="30" t="s">
        <v>1704</v>
      </c>
      <c r="O186" s="30" t="n">
        <v>185</v>
      </c>
      <c r="P186" s="30" t="s">
        <v>98</v>
      </c>
      <c r="Q186" s="30" t="s">
        <v>107</v>
      </c>
      <c r="R186" s="30" t="s">
        <v>121</v>
      </c>
      <c r="S186" s="30" t="s">
        <v>94</v>
      </c>
      <c r="T186" s="30" t="s">
        <v>80</v>
      </c>
      <c r="U186" s="30" t="s">
        <v>112</v>
      </c>
      <c r="V186" s="30" t="s">
        <v>130</v>
      </c>
      <c r="W186" s="30" t="s">
        <v>116</v>
      </c>
    </row>
    <row r="187" customFormat="false" ht="15" hidden="false" customHeight="false" outlineLevel="0" collapsed="false">
      <c r="A187" s="30" t="s">
        <v>1705</v>
      </c>
      <c r="B187" s="30" t="n">
        <f aca="false">+IF(A187=WORLDCUP!$BI$112,1,0)</f>
        <v>0</v>
      </c>
      <c r="C187" s="30" t="str">
        <f aca="false">+WORLDCUP!BD62</f>
        <v>Ecuador</v>
      </c>
      <c r="D187" s="30" t="str">
        <f aca="false">+WORLDCUP!BD64</f>
        <v>Irán</v>
      </c>
      <c r="E187" s="30" t="str">
        <f aca="false">+WORLDCUP!BD67</f>
        <v>Austria</v>
      </c>
      <c r="F187" s="30" t="str">
        <f aca="false">+WORLDCUP!BD61</f>
        <v>Turquía</v>
      </c>
      <c r="G187" s="30" t="str">
        <f aca="false">+WORLDCUP!BD58</f>
        <v>República Checa</v>
      </c>
      <c r="H187" s="30" t="str">
        <f aca="false">+WORLDCUP!BD65</f>
        <v>Arabia Saudita</v>
      </c>
      <c r="I187" s="30" t="str">
        <f aca="false">+WORLDCUP!BD66</f>
        <v>Irak</v>
      </c>
      <c r="J187" s="30" t="str">
        <f aca="false">+WORLDCUP!BD68</f>
        <v>Uzbekistán</v>
      </c>
      <c r="N187" s="30" t="s">
        <v>1705</v>
      </c>
      <c r="O187" s="30" t="n">
        <v>186</v>
      </c>
      <c r="P187" s="30" t="s">
        <v>98</v>
      </c>
      <c r="Q187" s="30" t="s">
        <v>107</v>
      </c>
      <c r="R187" s="30" t="s">
        <v>121</v>
      </c>
      <c r="S187" s="30" t="s">
        <v>94</v>
      </c>
      <c r="T187" s="30" t="s">
        <v>80</v>
      </c>
      <c r="U187" s="30" t="s">
        <v>112</v>
      </c>
      <c r="V187" s="30" t="s">
        <v>116</v>
      </c>
      <c r="W187" s="30" t="s">
        <v>125</v>
      </c>
    </row>
    <row r="188" customFormat="false" ht="15" hidden="false" customHeight="false" outlineLevel="0" collapsed="false">
      <c r="A188" s="30" t="s">
        <v>1706</v>
      </c>
      <c r="B188" s="30" t="n">
        <f aca="false">+IF(A188=WORLDCUP!$BI$112,1,0)</f>
        <v>0</v>
      </c>
      <c r="C188" s="30" t="str">
        <f aca="false">+WORLDCUP!BD62</f>
        <v>Ecuador</v>
      </c>
      <c r="D188" s="30" t="str">
        <f aca="false">+WORLDCUP!BD67</f>
        <v>Austria</v>
      </c>
      <c r="E188" s="30" t="str">
        <f aca="false">+WORLDCUP!BD66</f>
        <v>Irak</v>
      </c>
      <c r="F188" s="30" t="str">
        <f aca="false">+WORLDCUP!BD61</f>
        <v>Turquía</v>
      </c>
      <c r="G188" s="30" t="str">
        <f aca="false">+WORLDCUP!BD58</f>
        <v>República Checa</v>
      </c>
      <c r="H188" s="30" t="str">
        <f aca="false">+WORLDCUP!BD63</f>
        <v>Japón</v>
      </c>
      <c r="I188" s="30" t="str">
        <f aca="false">+WORLDCUP!BD69</f>
        <v>Ghana</v>
      </c>
      <c r="J188" s="30" t="str">
        <f aca="false">+WORLDCUP!BD68</f>
        <v>Uzbekistán</v>
      </c>
      <c r="N188" s="30" t="s">
        <v>1706</v>
      </c>
      <c r="O188" s="30" t="n">
        <v>187</v>
      </c>
      <c r="P188" s="30" t="s">
        <v>98</v>
      </c>
      <c r="Q188" s="30" t="s">
        <v>121</v>
      </c>
      <c r="R188" s="30" t="s">
        <v>116</v>
      </c>
      <c r="S188" s="30" t="s">
        <v>94</v>
      </c>
      <c r="T188" s="30" t="s">
        <v>80</v>
      </c>
      <c r="U188" s="30" t="s">
        <v>103</v>
      </c>
      <c r="V188" s="30" t="s">
        <v>130</v>
      </c>
      <c r="W188" s="30" t="s">
        <v>125</v>
      </c>
    </row>
    <row r="189" customFormat="false" ht="15" hidden="false" customHeight="false" outlineLevel="0" collapsed="false">
      <c r="A189" s="30" t="s">
        <v>1707</v>
      </c>
      <c r="B189" s="30" t="n">
        <f aca="false">+IF(A189=WORLDCUP!$BI$112,1,0)</f>
        <v>0</v>
      </c>
      <c r="C189" s="30" t="str">
        <f aca="false">+WORLDCUP!BD65</f>
        <v>Arabia Saudita</v>
      </c>
      <c r="D189" s="30" t="str">
        <f aca="false">+WORLDCUP!BD67</f>
        <v>Austria</v>
      </c>
      <c r="E189" s="30" t="str">
        <f aca="false">+WORLDCUP!BD62</f>
        <v>Ecuador</v>
      </c>
      <c r="F189" s="30" t="str">
        <f aca="false">+WORLDCUP!BD61</f>
        <v>Turquía</v>
      </c>
      <c r="G189" s="30" t="str">
        <f aca="false">+WORLDCUP!BD58</f>
        <v>República Checa</v>
      </c>
      <c r="H189" s="30" t="str">
        <f aca="false">+WORLDCUP!BD63</f>
        <v>Japón</v>
      </c>
      <c r="I189" s="30" t="str">
        <f aca="false">+WORLDCUP!BD69</f>
        <v>Ghana</v>
      </c>
      <c r="J189" s="30" t="str">
        <f aca="false">+WORLDCUP!BD68</f>
        <v>Uzbekistán</v>
      </c>
      <c r="N189" s="30" t="s">
        <v>1707</v>
      </c>
      <c r="O189" s="30" t="n">
        <v>188</v>
      </c>
      <c r="P189" s="30" t="s">
        <v>112</v>
      </c>
      <c r="Q189" s="30" t="s">
        <v>121</v>
      </c>
      <c r="R189" s="30" t="s">
        <v>98</v>
      </c>
      <c r="S189" s="30" t="s">
        <v>94</v>
      </c>
      <c r="T189" s="30" t="s">
        <v>80</v>
      </c>
      <c r="U189" s="30" t="s">
        <v>103</v>
      </c>
      <c r="V189" s="30" t="s">
        <v>130</v>
      </c>
      <c r="W189" s="30" t="s">
        <v>125</v>
      </c>
    </row>
    <row r="190" customFormat="false" ht="15" hidden="false" customHeight="false" outlineLevel="0" collapsed="false">
      <c r="A190" s="30" t="s">
        <v>1708</v>
      </c>
      <c r="B190" s="30" t="n">
        <f aca="false">+IF(A190=WORLDCUP!$BI$112,1,0)</f>
        <v>0</v>
      </c>
      <c r="C190" s="30" t="str">
        <f aca="false">+WORLDCUP!BD65</f>
        <v>Arabia Saudita</v>
      </c>
      <c r="D190" s="30" t="str">
        <f aca="false">+WORLDCUP!BD62</f>
        <v>Ecuador</v>
      </c>
      <c r="E190" s="30" t="str">
        <f aca="false">+WORLDCUP!BD66</f>
        <v>Irak</v>
      </c>
      <c r="F190" s="30" t="str">
        <f aca="false">+WORLDCUP!BD61</f>
        <v>Turquía</v>
      </c>
      <c r="G190" s="30" t="str">
        <f aca="false">+WORLDCUP!BD58</f>
        <v>República Checa</v>
      </c>
      <c r="H190" s="30" t="str">
        <f aca="false">+WORLDCUP!BD63</f>
        <v>Japón</v>
      </c>
      <c r="I190" s="30" t="str">
        <f aca="false">+WORLDCUP!BD69</f>
        <v>Ghana</v>
      </c>
      <c r="J190" s="30" t="str">
        <f aca="false">+WORLDCUP!BD68</f>
        <v>Uzbekistán</v>
      </c>
      <c r="N190" s="30" t="s">
        <v>1708</v>
      </c>
      <c r="O190" s="30" t="n">
        <v>189</v>
      </c>
      <c r="P190" s="30" t="s">
        <v>112</v>
      </c>
      <c r="Q190" s="30" t="s">
        <v>98</v>
      </c>
      <c r="R190" s="30" t="s">
        <v>116</v>
      </c>
      <c r="S190" s="30" t="s">
        <v>94</v>
      </c>
      <c r="T190" s="30" t="s">
        <v>80</v>
      </c>
      <c r="U190" s="30" t="s">
        <v>103</v>
      </c>
      <c r="V190" s="30" t="s">
        <v>130</v>
      </c>
      <c r="W190" s="30" t="s">
        <v>125</v>
      </c>
    </row>
    <row r="191" customFormat="false" ht="15" hidden="false" customHeight="false" outlineLevel="0" collapsed="false">
      <c r="A191" s="30" t="s">
        <v>1709</v>
      </c>
      <c r="B191" s="30" t="n">
        <f aca="false">+IF(A191=WORLDCUP!$BI$112,1,0)</f>
        <v>0</v>
      </c>
      <c r="C191" s="30" t="str">
        <f aca="false">+WORLDCUP!BD65</f>
        <v>Arabia Saudita</v>
      </c>
      <c r="D191" s="30" t="str">
        <f aca="false">+WORLDCUP!BD67</f>
        <v>Austria</v>
      </c>
      <c r="E191" s="30" t="str">
        <f aca="false">+WORLDCUP!BD62</f>
        <v>Ecuador</v>
      </c>
      <c r="F191" s="30" t="str">
        <f aca="false">+WORLDCUP!BD61</f>
        <v>Turquía</v>
      </c>
      <c r="G191" s="30" t="str">
        <f aca="false">+WORLDCUP!BD58</f>
        <v>República Checa</v>
      </c>
      <c r="H191" s="30" t="str">
        <f aca="false">+WORLDCUP!BD63</f>
        <v>Japón</v>
      </c>
      <c r="I191" s="30" t="str">
        <f aca="false">+WORLDCUP!BD69</f>
        <v>Ghana</v>
      </c>
      <c r="J191" s="30" t="str">
        <f aca="false">+WORLDCUP!BD66</f>
        <v>Irak</v>
      </c>
      <c r="N191" s="30" t="s">
        <v>1709</v>
      </c>
      <c r="O191" s="30" t="n">
        <v>190</v>
      </c>
      <c r="P191" s="30" t="s">
        <v>112</v>
      </c>
      <c r="Q191" s="30" t="s">
        <v>121</v>
      </c>
      <c r="R191" s="30" t="s">
        <v>98</v>
      </c>
      <c r="S191" s="30" t="s">
        <v>94</v>
      </c>
      <c r="T191" s="30" t="s">
        <v>80</v>
      </c>
      <c r="U191" s="30" t="s">
        <v>103</v>
      </c>
      <c r="V191" s="30" t="s">
        <v>130</v>
      </c>
      <c r="W191" s="30" t="s">
        <v>116</v>
      </c>
    </row>
    <row r="192" customFormat="false" ht="15" hidden="false" customHeight="false" outlineLevel="0" collapsed="false">
      <c r="A192" s="30" t="s">
        <v>1710</v>
      </c>
      <c r="B192" s="30" t="n">
        <f aca="false">+IF(A192=WORLDCUP!$BI$112,1,0)</f>
        <v>0</v>
      </c>
      <c r="C192" s="30" t="str">
        <f aca="false">+WORLDCUP!BD65</f>
        <v>Arabia Saudita</v>
      </c>
      <c r="D192" s="30" t="str">
        <f aca="false">+WORLDCUP!BD67</f>
        <v>Austria</v>
      </c>
      <c r="E192" s="30" t="str">
        <f aca="false">+WORLDCUP!BD62</f>
        <v>Ecuador</v>
      </c>
      <c r="F192" s="30" t="str">
        <f aca="false">+WORLDCUP!BD61</f>
        <v>Turquía</v>
      </c>
      <c r="G192" s="30" t="str">
        <f aca="false">+WORLDCUP!BD58</f>
        <v>República Checa</v>
      </c>
      <c r="H192" s="30" t="str">
        <f aca="false">+WORLDCUP!BD63</f>
        <v>Japón</v>
      </c>
      <c r="I192" s="30" t="str">
        <f aca="false">+WORLDCUP!BD66</f>
        <v>Irak</v>
      </c>
      <c r="J192" s="30" t="str">
        <f aca="false">+WORLDCUP!BD68</f>
        <v>Uzbekistán</v>
      </c>
      <c r="N192" s="30" t="s">
        <v>1710</v>
      </c>
      <c r="O192" s="30" t="n">
        <v>191</v>
      </c>
      <c r="P192" s="30" t="s">
        <v>112</v>
      </c>
      <c r="Q192" s="30" t="s">
        <v>121</v>
      </c>
      <c r="R192" s="30" t="s">
        <v>98</v>
      </c>
      <c r="S192" s="30" t="s">
        <v>94</v>
      </c>
      <c r="T192" s="30" t="s">
        <v>80</v>
      </c>
      <c r="U192" s="30" t="s">
        <v>103</v>
      </c>
      <c r="V192" s="30" t="s">
        <v>116</v>
      </c>
      <c r="W192" s="30" t="s">
        <v>125</v>
      </c>
    </row>
    <row r="193" customFormat="false" ht="15" hidden="false" customHeight="false" outlineLevel="0" collapsed="false">
      <c r="A193" s="30" t="s">
        <v>1711</v>
      </c>
      <c r="B193" s="30" t="n">
        <f aca="false">+IF(A193=WORLDCUP!$BI$112,1,0)</f>
        <v>0</v>
      </c>
      <c r="C193" s="30" t="str">
        <f aca="false">+WORLDCUP!BD62</f>
        <v>Ecuador</v>
      </c>
      <c r="D193" s="30" t="str">
        <f aca="false">+WORLDCUP!BD64</f>
        <v>Irán</v>
      </c>
      <c r="E193" s="30" t="str">
        <f aca="false">+WORLDCUP!BD67</f>
        <v>Austria</v>
      </c>
      <c r="F193" s="30" t="str">
        <f aca="false">+WORLDCUP!BD61</f>
        <v>Turquía</v>
      </c>
      <c r="G193" s="30" t="str">
        <f aca="false">+WORLDCUP!BD58</f>
        <v>República Checa</v>
      </c>
      <c r="H193" s="30" t="str">
        <f aca="false">+WORLDCUP!BD63</f>
        <v>Japón</v>
      </c>
      <c r="I193" s="30" t="str">
        <f aca="false">+WORLDCUP!BD69</f>
        <v>Ghana</v>
      </c>
      <c r="J193" s="30" t="str">
        <f aca="false">+WORLDCUP!BD68</f>
        <v>Uzbekistán</v>
      </c>
      <c r="N193" s="30" t="s">
        <v>1711</v>
      </c>
      <c r="O193" s="30" t="n">
        <v>192</v>
      </c>
      <c r="P193" s="30" t="s">
        <v>98</v>
      </c>
      <c r="Q193" s="30" t="s">
        <v>107</v>
      </c>
      <c r="R193" s="30" t="s">
        <v>121</v>
      </c>
      <c r="S193" s="30" t="s">
        <v>94</v>
      </c>
      <c r="T193" s="30" t="s">
        <v>80</v>
      </c>
      <c r="U193" s="30" t="s">
        <v>103</v>
      </c>
      <c r="V193" s="30" t="s">
        <v>130</v>
      </c>
      <c r="W193" s="30" t="s">
        <v>125</v>
      </c>
    </row>
    <row r="194" customFormat="false" ht="15" hidden="false" customHeight="false" outlineLevel="0" collapsed="false">
      <c r="A194" s="30" t="s">
        <v>1712</v>
      </c>
      <c r="B194" s="30" t="n">
        <f aca="false">+IF(A194=WORLDCUP!$BI$112,1,0)</f>
        <v>0</v>
      </c>
      <c r="C194" s="30" t="str">
        <f aca="false">+WORLDCUP!BD62</f>
        <v>Ecuador</v>
      </c>
      <c r="D194" s="30" t="str">
        <f aca="false">+WORLDCUP!BD64</f>
        <v>Irán</v>
      </c>
      <c r="E194" s="30" t="str">
        <f aca="false">+WORLDCUP!BD66</f>
        <v>Irak</v>
      </c>
      <c r="F194" s="30" t="str">
        <f aca="false">+WORLDCUP!BD61</f>
        <v>Turquía</v>
      </c>
      <c r="G194" s="30" t="str">
        <f aca="false">+WORLDCUP!BD58</f>
        <v>República Checa</v>
      </c>
      <c r="H194" s="30" t="str">
        <f aca="false">+WORLDCUP!BD63</f>
        <v>Japón</v>
      </c>
      <c r="I194" s="30" t="str">
        <f aca="false">+WORLDCUP!BD69</f>
        <v>Ghana</v>
      </c>
      <c r="J194" s="30" t="str">
        <f aca="false">+WORLDCUP!BD68</f>
        <v>Uzbekistán</v>
      </c>
      <c r="N194" s="30" t="s">
        <v>1712</v>
      </c>
      <c r="O194" s="30" t="n">
        <v>193</v>
      </c>
      <c r="P194" s="30" t="s">
        <v>98</v>
      </c>
      <c r="Q194" s="30" t="s">
        <v>107</v>
      </c>
      <c r="R194" s="30" t="s">
        <v>116</v>
      </c>
      <c r="S194" s="30" t="s">
        <v>94</v>
      </c>
      <c r="T194" s="30" t="s">
        <v>80</v>
      </c>
      <c r="U194" s="30" t="s">
        <v>103</v>
      </c>
      <c r="V194" s="30" t="s">
        <v>130</v>
      </c>
      <c r="W194" s="30" t="s">
        <v>125</v>
      </c>
    </row>
    <row r="195" customFormat="false" ht="15" hidden="false" customHeight="false" outlineLevel="0" collapsed="false">
      <c r="A195" s="30" t="s">
        <v>1713</v>
      </c>
      <c r="B195" s="30" t="n">
        <f aca="false">+IF(A195=WORLDCUP!$BI$112,1,0)</f>
        <v>0</v>
      </c>
      <c r="C195" s="30" t="str">
        <f aca="false">+WORLDCUP!BD62</f>
        <v>Ecuador</v>
      </c>
      <c r="D195" s="30" t="str">
        <f aca="false">+WORLDCUP!BD64</f>
        <v>Irán</v>
      </c>
      <c r="E195" s="30" t="str">
        <f aca="false">+WORLDCUP!BD67</f>
        <v>Austria</v>
      </c>
      <c r="F195" s="30" t="str">
        <f aca="false">+WORLDCUP!BD61</f>
        <v>Turquía</v>
      </c>
      <c r="G195" s="30" t="str">
        <f aca="false">+WORLDCUP!BD58</f>
        <v>República Checa</v>
      </c>
      <c r="H195" s="30" t="str">
        <f aca="false">+WORLDCUP!BD63</f>
        <v>Japón</v>
      </c>
      <c r="I195" s="30" t="str">
        <f aca="false">+WORLDCUP!BD69</f>
        <v>Ghana</v>
      </c>
      <c r="J195" s="30" t="str">
        <f aca="false">+WORLDCUP!BD66</f>
        <v>Irak</v>
      </c>
      <c r="N195" s="30" t="s">
        <v>1713</v>
      </c>
      <c r="O195" s="30" t="n">
        <v>194</v>
      </c>
      <c r="P195" s="30" t="s">
        <v>98</v>
      </c>
      <c r="Q195" s="30" t="s">
        <v>107</v>
      </c>
      <c r="R195" s="30" t="s">
        <v>121</v>
      </c>
      <c r="S195" s="30" t="s">
        <v>94</v>
      </c>
      <c r="T195" s="30" t="s">
        <v>80</v>
      </c>
      <c r="U195" s="30" t="s">
        <v>103</v>
      </c>
      <c r="V195" s="30" t="s">
        <v>130</v>
      </c>
      <c r="W195" s="30" t="s">
        <v>116</v>
      </c>
    </row>
    <row r="196" customFormat="false" ht="15" hidden="false" customHeight="false" outlineLevel="0" collapsed="false">
      <c r="A196" s="30" t="s">
        <v>1714</v>
      </c>
      <c r="B196" s="30" t="n">
        <f aca="false">+IF(A196=WORLDCUP!$BI$112,1,0)</f>
        <v>0</v>
      </c>
      <c r="C196" s="30" t="str">
        <f aca="false">+WORLDCUP!BD62</f>
        <v>Ecuador</v>
      </c>
      <c r="D196" s="30" t="str">
        <f aca="false">+WORLDCUP!BD64</f>
        <v>Irán</v>
      </c>
      <c r="E196" s="30" t="str">
        <f aca="false">+WORLDCUP!BD67</f>
        <v>Austria</v>
      </c>
      <c r="F196" s="30" t="str">
        <f aca="false">+WORLDCUP!BD61</f>
        <v>Turquía</v>
      </c>
      <c r="G196" s="30" t="str">
        <f aca="false">+WORLDCUP!BD58</f>
        <v>República Checa</v>
      </c>
      <c r="H196" s="30" t="str">
        <f aca="false">+WORLDCUP!BD63</f>
        <v>Japón</v>
      </c>
      <c r="I196" s="30" t="str">
        <f aca="false">+WORLDCUP!BD66</f>
        <v>Irak</v>
      </c>
      <c r="J196" s="30" t="str">
        <f aca="false">+WORLDCUP!BD68</f>
        <v>Uzbekistán</v>
      </c>
      <c r="N196" s="30" t="s">
        <v>1714</v>
      </c>
      <c r="O196" s="30" t="n">
        <v>195</v>
      </c>
      <c r="P196" s="30" t="s">
        <v>98</v>
      </c>
      <c r="Q196" s="30" t="s">
        <v>107</v>
      </c>
      <c r="R196" s="30" t="s">
        <v>121</v>
      </c>
      <c r="S196" s="30" t="s">
        <v>94</v>
      </c>
      <c r="T196" s="30" t="s">
        <v>80</v>
      </c>
      <c r="U196" s="30" t="s">
        <v>103</v>
      </c>
      <c r="V196" s="30" t="s">
        <v>116</v>
      </c>
      <c r="W196" s="30" t="s">
        <v>125</v>
      </c>
    </row>
    <row r="197" customFormat="false" ht="15" hidden="false" customHeight="false" outlineLevel="0" collapsed="false">
      <c r="A197" s="30" t="s">
        <v>1715</v>
      </c>
      <c r="B197" s="30" t="n">
        <f aca="false">+IF(A197=WORLDCUP!$BI$112,1,0)</f>
        <v>0</v>
      </c>
      <c r="C197" s="30" t="str">
        <f aca="false">+WORLDCUP!BD65</f>
        <v>Arabia Saudita</v>
      </c>
      <c r="D197" s="30" t="str">
        <f aca="false">+WORLDCUP!BD64</f>
        <v>Irán</v>
      </c>
      <c r="E197" s="30" t="str">
        <f aca="false">+WORLDCUP!BD62</f>
        <v>Ecuador</v>
      </c>
      <c r="F197" s="30" t="str">
        <f aca="false">+WORLDCUP!BD61</f>
        <v>Turquía</v>
      </c>
      <c r="G197" s="30" t="str">
        <f aca="false">+WORLDCUP!BD58</f>
        <v>República Checa</v>
      </c>
      <c r="H197" s="30" t="str">
        <f aca="false">+WORLDCUP!BD63</f>
        <v>Japón</v>
      </c>
      <c r="I197" s="30" t="str">
        <f aca="false">+WORLDCUP!BD69</f>
        <v>Ghana</v>
      </c>
      <c r="J197" s="30" t="str">
        <f aca="false">+WORLDCUP!BD68</f>
        <v>Uzbekistán</v>
      </c>
      <c r="N197" s="30" t="s">
        <v>1715</v>
      </c>
      <c r="O197" s="30" t="n">
        <v>196</v>
      </c>
      <c r="P197" s="30" t="s">
        <v>112</v>
      </c>
      <c r="Q197" s="30" t="s">
        <v>107</v>
      </c>
      <c r="R197" s="30" t="s">
        <v>98</v>
      </c>
      <c r="S197" s="30" t="s">
        <v>94</v>
      </c>
      <c r="T197" s="30" t="s">
        <v>80</v>
      </c>
      <c r="U197" s="30" t="s">
        <v>103</v>
      </c>
      <c r="V197" s="30" t="s">
        <v>130</v>
      </c>
      <c r="W197" s="30" t="s">
        <v>125</v>
      </c>
    </row>
    <row r="198" customFormat="false" ht="15" hidden="false" customHeight="false" outlineLevel="0" collapsed="false">
      <c r="A198" s="30" t="s">
        <v>1716</v>
      </c>
      <c r="B198" s="30" t="n">
        <f aca="false">+IF(A198=WORLDCUP!$BI$112,1,0)</f>
        <v>0</v>
      </c>
      <c r="C198" s="30" t="str">
        <f aca="false">+WORLDCUP!BD65</f>
        <v>Arabia Saudita</v>
      </c>
      <c r="D198" s="30" t="str">
        <f aca="false">+WORLDCUP!BD64</f>
        <v>Irán</v>
      </c>
      <c r="E198" s="30" t="str">
        <f aca="false">+WORLDCUP!BD67</f>
        <v>Austria</v>
      </c>
      <c r="F198" s="30" t="str">
        <f aca="false">+WORLDCUP!BD61</f>
        <v>Turquía</v>
      </c>
      <c r="G198" s="30" t="str">
        <f aca="false">+WORLDCUP!BD58</f>
        <v>República Checa</v>
      </c>
      <c r="H198" s="30" t="str">
        <f aca="false">+WORLDCUP!BD63</f>
        <v>Japón</v>
      </c>
      <c r="I198" s="30" t="str">
        <f aca="false">+WORLDCUP!BD69</f>
        <v>Ghana</v>
      </c>
      <c r="J198" s="30" t="str">
        <f aca="false">+WORLDCUP!BD62</f>
        <v>Ecuador</v>
      </c>
      <c r="N198" s="30" t="s">
        <v>1716</v>
      </c>
      <c r="O198" s="30" t="n">
        <v>197</v>
      </c>
      <c r="P198" s="30" t="s">
        <v>112</v>
      </c>
      <c r="Q198" s="30" t="s">
        <v>107</v>
      </c>
      <c r="R198" s="30" t="s">
        <v>121</v>
      </c>
      <c r="S198" s="30" t="s">
        <v>94</v>
      </c>
      <c r="T198" s="30" t="s">
        <v>80</v>
      </c>
      <c r="U198" s="30" t="s">
        <v>103</v>
      </c>
      <c r="V198" s="30" t="s">
        <v>130</v>
      </c>
      <c r="W198" s="30" t="s">
        <v>98</v>
      </c>
    </row>
    <row r="199" customFormat="false" ht="15" hidden="false" customHeight="false" outlineLevel="0" collapsed="false">
      <c r="A199" s="30" t="s">
        <v>1717</v>
      </c>
      <c r="B199" s="30" t="n">
        <f aca="false">+IF(A199=WORLDCUP!$BI$112,1,0)</f>
        <v>0</v>
      </c>
      <c r="C199" s="30" t="str">
        <f aca="false">+WORLDCUP!BD65</f>
        <v>Arabia Saudita</v>
      </c>
      <c r="D199" s="30" t="str">
        <f aca="false">+WORLDCUP!BD64</f>
        <v>Irán</v>
      </c>
      <c r="E199" s="30" t="str">
        <f aca="false">+WORLDCUP!BD67</f>
        <v>Austria</v>
      </c>
      <c r="F199" s="30" t="str">
        <f aca="false">+WORLDCUP!BD61</f>
        <v>Turquía</v>
      </c>
      <c r="G199" s="30" t="str">
        <f aca="false">+WORLDCUP!BD58</f>
        <v>República Checa</v>
      </c>
      <c r="H199" s="30" t="str">
        <f aca="false">+WORLDCUP!BD63</f>
        <v>Japón</v>
      </c>
      <c r="I199" s="30" t="str">
        <f aca="false">+WORLDCUP!BD62</f>
        <v>Ecuador</v>
      </c>
      <c r="J199" s="30" t="str">
        <f aca="false">+WORLDCUP!BD68</f>
        <v>Uzbekistán</v>
      </c>
      <c r="N199" s="30" t="s">
        <v>1717</v>
      </c>
      <c r="O199" s="30" t="n">
        <v>198</v>
      </c>
      <c r="P199" s="30" t="s">
        <v>112</v>
      </c>
      <c r="Q199" s="30" t="s">
        <v>107</v>
      </c>
      <c r="R199" s="30" t="s">
        <v>121</v>
      </c>
      <c r="S199" s="30" t="s">
        <v>94</v>
      </c>
      <c r="T199" s="30" t="s">
        <v>80</v>
      </c>
      <c r="U199" s="30" t="s">
        <v>103</v>
      </c>
      <c r="V199" s="30" t="s">
        <v>98</v>
      </c>
      <c r="W199" s="30" t="s">
        <v>125</v>
      </c>
    </row>
    <row r="200" customFormat="false" ht="15" hidden="false" customHeight="false" outlineLevel="0" collapsed="false">
      <c r="A200" s="30" t="s">
        <v>1718</v>
      </c>
      <c r="B200" s="30" t="n">
        <f aca="false">+IF(A200=WORLDCUP!$BI$112,1,0)</f>
        <v>0</v>
      </c>
      <c r="C200" s="30" t="str">
        <f aca="false">+WORLDCUP!BD65</f>
        <v>Arabia Saudita</v>
      </c>
      <c r="D200" s="30" t="str">
        <f aca="false">+WORLDCUP!BD64</f>
        <v>Irán</v>
      </c>
      <c r="E200" s="30" t="str">
        <f aca="false">+WORLDCUP!BD62</f>
        <v>Ecuador</v>
      </c>
      <c r="F200" s="30" t="str">
        <f aca="false">+WORLDCUP!BD61</f>
        <v>Turquía</v>
      </c>
      <c r="G200" s="30" t="str">
        <f aca="false">+WORLDCUP!BD58</f>
        <v>República Checa</v>
      </c>
      <c r="H200" s="30" t="str">
        <f aca="false">+WORLDCUP!BD63</f>
        <v>Japón</v>
      </c>
      <c r="I200" s="30" t="str">
        <f aca="false">+WORLDCUP!BD69</f>
        <v>Ghana</v>
      </c>
      <c r="J200" s="30" t="str">
        <f aca="false">+WORLDCUP!BD66</f>
        <v>Irak</v>
      </c>
      <c r="N200" s="30" t="s">
        <v>1718</v>
      </c>
      <c r="O200" s="30" t="n">
        <v>199</v>
      </c>
      <c r="P200" s="30" t="s">
        <v>112</v>
      </c>
      <c r="Q200" s="30" t="s">
        <v>107</v>
      </c>
      <c r="R200" s="30" t="s">
        <v>98</v>
      </c>
      <c r="S200" s="30" t="s">
        <v>94</v>
      </c>
      <c r="T200" s="30" t="s">
        <v>80</v>
      </c>
      <c r="U200" s="30" t="s">
        <v>103</v>
      </c>
      <c r="V200" s="30" t="s">
        <v>130</v>
      </c>
      <c r="W200" s="30" t="s">
        <v>116</v>
      </c>
    </row>
    <row r="201" customFormat="false" ht="15" hidden="false" customHeight="false" outlineLevel="0" collapsed="false">
      <c r="A201" s="30" t="s">
        <v>1719</v>
      </c>
      <c r="B201" s="30" t="n">
        <f aca="false">+IF(A201=WORLDCUP!$BI$112,1,0)</f>
        <v>0</v>
      </c>
      <c r="C201" s="30" t="str">
        <f aca="false">+WORLDCUP!BD65</f>
        <v>Arabia Saudita</v>
      </c>
      <c r="D201" s="30" t="str">
        <f aca="false">+WORLDCUP!BD64</f>
        <v>Irán</v>
      </c>
      <c r="E201" s="30" t="str">
        <f aca="false">+WORLDCUP!BD62</f>
        <v>Ecuador</v>
      </c>
      <c r="F201" s="30" t="str">
        <f aca="false">+WORLDCUP!BD61</f>
        <v>Turquía</v>
      </c>
      <c r="G201" s="30" t="str">
        <f aca="false">+WORLDCUP!BD58</f>
        <v>República Checa</v>
      </c>
      <c r="H201" s="30" t="str">
        <f aca="false">+WORLDCUP!BD63</f>
        <v>Japón</v>
      </c>
      <c r="I201" s="30" t="str">
        <f aca="false">+WORLDCUP!BD66</f>
        <v>Irak</v>
      </c>
      <c r="J201" s="30" t="str">
        <f aca="false">+WORLDCUP!BD68</f>
        <v>Uzbekistán</v>
      </c>
      <c r="N201" s="30" t="s">
        <v>1719</v>
      </c>
      <c r="O201" s="30" t="n">
        <v>200</v>
      </c>
      <c r="P201" s="30" t="s">
        <v>112</v>
      </c>
      <c r="Q201" s="30" t="s">
        <v>107</v>
      </c>
      <c r="R201" s="30" t="s">
        <v>98</v>
      </c>
      <c r="S201" s="30" t="s">
        <v>94</v>
      </c>
      <c r="T201" s="30" t="s">
        <v>80</v>
      </c>
      <c r="U201" s="30" t="s">
        <v>103</v>
      </c>
      <c r="V201" s="30" t="s">
        <v>116</v>
      </c>
      <c r="W201" s="30" t="s">
        <v>125</v>
      </c>
    </row>
    <row r="202" customFormat="false" ht="15" hidden="false" customHeight="false" outlineLevel="0" collapsed="false">
      <c r="A202" s="30" t="s">
        <v>1720</v>
      </c>
      <c r="B202" s="30" t="n">
        <f aca="false">+IF(A202=WORLDCUP!$BI$112,1,0)</f>
        <v>0</v>
      </c>
      <c r="C202" s="30" t="str">
        <f aca="false">+WORLDCUP!BD65</f>
        <v>Arabia Saudita</v>
      </c>
      <c r="D202" s="30" t="str">
        <f aca="false">+WORLDCUP!BD64</f>
        <v>Irán</v>
      </c>
      <c r="E202" s="30" t="str">
        <f aca="false">+WORLDCUP!BD67</f>
        <v>Austria</v>
      </c>
      <c r="F202" s="30" t="str">
        <f aca="false">+WORLDCUP!BD61</f>
        <v>Turquía</v>
      </c>
      <c r="G202" s="30" t="str">
        <f aca="false">+WORLDCUP!BD58</f>
        <v>República Checa</v>
      </c>
      <c r="H202" s="30" t="str">
        <f aca="false">+WORLDCUP!BD63</f>
        <v>Japón</v>
      </c>
      <c r="I202" s="30" t="str">
        <f aca="false">+WORLDCUP!BD62</f>
        <v>Ecuador</v>
      </c>
      <c r="J202" s="30" t="str">
        <f aca="false">+WORLDCUP!BD66</f>
        <v>Irak</v>
      </c>
      <c r="N202" s="30" t="s">
        <v>1720</v>
      </c>
      <c r="O202" s="30" t="n">
        <v>201</v>
      </c>
      <c r="P202" s="30" t="s">
        <v>112</v>
      </c>
      <c r="Q202" s="30" t="s">
        <v>107</v>
      </c>
      <c r="R202" s="30" t="s">
        <v>121</v>
      </c>
      <c r="S202" s="30" t="s">
        <v>94</v>
      </c>
      <c r="T202" s="30" t="s">
        <v>80</v>
      </c>
      <c r="U202" s="30" t="s">
        <v>103</v>
      </c>
      <c r="V202" s="30" t="s">
        <v>98</v>
      </c>
      <c r="W202" s="30" t="s">
        <v>116</v>
      </c>
    </row>
    <row r="203" customFormat="false" ht="15" hidden="false" customHeight="false" outlineLevel="0" collapsed="false">
      <c r="A203" s="30" t="s">
        <v>1721</v>
      </c>
      <c r="B203" s="30" t="n">
        <f aca="false">+IF(A203=WORLDCUP!$BI$112,1,0)</f>
        <v>0</v>
      </c>
      <c r="C203" s="30" t="str">
        <f aca="false">+WORLDCUP!BD65</f>
        <v>Arabia Saudita</v>
      </c>
      <c r="D203" s="30" t="str">
        <f aca="false">+WORLDCUP!BD67</f>
        <v>Austria</v>
      </c>
      <c r="E203" s="30" t="str">
        <f aca="false">+WORLDCUP!BD66</f>
        <v>Irak</v>
      </c>
      <c r="F203" s="30" t="str">
        <f aca="false">+WORLDCUP!BD60</f>
        <v>Marruecos</v>
      </c>
      <c r="G203" s="30" t="str">
        <f aca="false">+WORLDCUP!BD58</f>
        <v>República Checa</v>
      </c>
      <c r="H203" s="30" t="str">
        <f aca="false">+WORLDCUP!BD64</f>
        <v>Irán</v>
      </c>
      <c r="I203" s="30" t="str">
        <f aca="false">+WORLDCUP!BD69</f>
        <v>Ghana</v>
      </c>
      <c r="J203" s="30" t="str">
        <f aca="false">+WORLDCUP!BD68</f>
        <v>Uzbekistán</v>
      </c>
      <c r="N203" s="30" t="s">
        <v>1721</v>
      </c>
      <c r="O203" s="30" t="n">
        <v>202</v>
      </c>
      <c r="P203" s="30" t="s">
        <v>112</v>
      </c>
      <c r="Q203" s="30" t="s">
        <v>121</v>
      </c>
      <c r="R203" s="30" t="s">
        <v>116</v>
      </c>
      <c r="S203" s="30" t="s">
        <v>89</v>
      </c>
      <c r="T203" s="30" t="s">
        <v>80</v>
      </c>
      <c r="U203" s="30" t="s">
        <v>107</v>
      </c>
      <c r="V203" s="30" t="s">
        <v>130</v>
      </c>
      <c r="W203" s="30" t="s">
        <v>125</v>
      </c>
    </row>
    <row r="204" customFormat="false" ht="15" hidden="false" customHeight="false" outlineLevel="0" collapsed="false">
      <c r="A204" s="30" t="s">
        <v>1722</v>
      </c>
      <c r="B204" s="30" t="n">
        <f aca="false">+IF(A204=WORLDCUP!$BI$112,1,0)</f>
        <v>0</v>
      </c>
      <c r="C204" s="30" t="str">
        <f aca="false">+WORLDCUP!BD65</f>
        <v>Arabia Saudita</v>
      </c>
      <c r="D204" s="30" t="str">
        <f aca="false">+WORLDCUP!BD67</f>
        <v>Austria</v>
      </c>
      <c r="E204" s="30" t="str">
        <f aca="false">+WORLDCUP!BD66</f>
        <v>Irak</v>
      </c>
      <c r="F204" s="30" t="str">
        <f aca="false">+WORLDCUP!BD60</f>
        <v>Marruecos</v>
      </c>
      <c r="G204" s="30" t="str">
        <f aca="false">+WORLDCUP!BD58</f>
        <v>República Checa</v>
      </c>
      <c r="H204" s="30" t="str">
        <f aca="false">+WORLDCUP!BD63</f>
        <v>Japón</v>
      </c>
      <c r="I204" s="30" t="str">
        <f aca="false">+WORLDCUP!BD69</f>
        <v>Ghana</v>
      </c>
      <c r="J204" s="30" t="str">
        <f aca="false">+WORLDCUP!BD68</f>
        <v>Uzbekistán</v>
      </c>
      <c r="N204" s="30" t="s">
        <v>1722</v>
      </c>
      <c r="O204" s="30" t="n">
        <v>203</v>
      </c>
      <c r="P204" s="30" t="s">
        <v>112</v>
      </c>
      <c r="Q204" s="30" t="s">
        <v>121</v>
      </c>
      <c r="R204" s="30" t="s">
        <v>116</v>
      </c>
      <c r="S204" s="30" t="s">
        <v>89</v>
      </c>
      <c r="T204" s="30" t="s">
        <v>80</v>
      </c>
      <c r="U204" s="30" t="s">
        <v>103</v>
      </c>
      <c r="V204" s="30" t="s">
        <v>130</v>
      </c>
      <c r="W204" s="30" t="s">
        <v>125</v>
      </c>
    </row>
    <row r="205" customFormat="false" ht="15" hidden="false" customHeight="false" outlineLevel="0" collapsed="false">
      <c r="A205" s="30" t="s">
        <v>1723</v>
      </c>
      <c r="B205" s="30" t="n">
        <f aca="false">+IF(A205=WORLDCUP!$BI$112,1,0)</f>
        <v>0</v>
      </c>
      <c r="C205" s="30" t="str">
        <f aca="false">+WORLDCUP!BD66</f>
        <v>Irak</v>
      </c>
      <c r="D205" s="30" t="str">
        <f aca="false">+WORLDCUP!BD64</f>
        <v>Irán</v>
      </c>
      <c r="E205" s="30" t="str">
        <f aca="false">+WORLDCUP!BD67</f>
        <v>Austria</v>
      </c>
      <c r="F205" s="30" t="str">
        <f aca="false">+WORLDCUP!BD60</f>
        <v>Marruecos</v>
      </c>
      <c r="G205" s="30" t="str">
        <f aca="false">+WORLDCUP!BD58</f>
        <v>República Checa</v>
      </c>
      <c r="H205" s="30" t="str">
        <f aca="false">+WORLDCUP!BD63</f>
        <v>Japón</v>
      </c>
      <c r="I205" s="30" t="str">
        <f aca="false">+WORLDCUP!BD69</f>
        <v>Ghana</v>
      </c>
      <c r="J205" s="30" t="str">
        <f aca="false">+WORLDCUP!BD68</f>
        <v>Uzbekistán</v>
      </c>
      <c r="N205" s="30" t="s">
        <v>1723</v>
      </c>
      <c r="O205" s="30" t="n">
        <v>204</v>
      </c>
      <c r="P205" s="30" t="s">
        <v>116</v>
      </c>
      <c r="Q205" s="30" t="s">
        <v>107</v>
      </c>
      <c r="R205" s="30" t="s">
        <v>121</v>
      </c>
      <c r="S205" s="30" t="s">
        <v>89</v>
      </c>
      <c r="T205" s="30" t="s">
        <v>80</v>
      </c>
      <c r="U205" s="30" t="s">
        <v>103</v>
      </c>
      <c r="V205" s="30" t="s">
        <v>130</v>
      </c>
      <c r="W205" s="30" t="s">
        <v>125</v>
      </c>
    </row>
    <row r="206" customFormat="false" ht="15" hidden="false" customHeight="false" outlineLevel="0" collapsed="false">
      <c r="A206" s="30" t="s">
        <v>1724</v>
      </c>
      <c r="B206" s="30" t="n">
        <f aca="false">+IF(A206=WORLDCUP!$BI$112,1,0)</f>
        <v>0</v>
      </c>
      <c r="C206" s="30" t="str">
        <f aca="false">+WORLDCUP!BD65</f>
        <v>Arabia Saudita</v>
      </c>
      <c r="D206" s="30" t="str">
        <f aca="false">+WORLDCUP!BD64</f>
        <v>Irán</v>
      </c>
      <c r="E206" s="30" t="str">
        <f aca="false">+WORLDCUP!BD67</f>
        <v>Austria</v>
      </c>
      <c r="F206" s="30" t="str">
        <f aca="false">+WORLDCUP!BD60</f>
        <v>Marruecos</v>
      </c>
      <c r="G206" s="30" t="str">
        <f aca="false">+WORLDCUP!BD58</f>
        <v>República Checa</v>
      </c>
      <c r="H206" s="30" t="str">
        <f aca="false">+WORLDCUP!BD63</f>
        <v>Japón</v>
      </c>
      <c r="I206" s="30" t="str">
        <f aca="false">+WORLDCUP!BD69</f>
        <v>Ghana</v>
      </c>
      <c r="J206" s="30" t="str">
        <f aca="false">+WORLDCUP!BD68</f>
        <v>Uzbekistán</v>
      </c>
      <c r="N206" s="30" t="s">
        <v>1724</v>
      </c>
      <c r="O206" s="30" t="n">
        <v>205</v>
      </c>
      <c r="P206" s="30" t="s">
        <v>112</v>
      </c>
      <c r="Q206" s="30" t="s">
        <v>107</v>
      </c>
      <c r="R206" s="30" t="s">
        <v>121</v>
      </c>
      <c r="S206" s="30" t="s">
        <v>89</v>
      </c>
      <c r="T206" s="30" t="s">
        <v>80</v>
      </c>
      <c r="U206" s="30" t="s">
        <v>103</v>
      </c>
      <c r="V206" s="30" t="s">
        <v>130</v>
      </c>
      <c r="W206" s="30" t="s">
        <v>125</v>
      </c>
    </row>
    <row r="207" customFormat="false" ht="15" hidden="false" customHeight="false" outlineLevel="0" collapsed="false">
      <c r="A207" s="30" t="s">
        <v>1725</v>
      </c>
      <c r="B207" s="30" t="n">
        <f aca="false">+IF(A207=WORLDCUP!$BI$112,1,0)</f>
        <v>0</v>
      </c>
      <c r="C207" s="30" t="str">
        <f aca="false">+WORLDCUP!BD65</f>
        <v>Arabia Saudita</v>
      </c>
      <c r="D207" s="30" t="str">
        <f aca="false">+WORLDCUP!BD64</f>
        <v>Irán</v>
      </c>
      <c r="E207" s="30" t="str">
        <f aca="false">+WORLDCUP!BD66</f>
        <v>Irak</v>
      </c>
      <c r="F207" s="30" t="str">
        <f aca="false">+WORLDCUP!BD60</f>
        <v>Marruecos</v>
      </c>
      <c r="G207" s="30" t="str">
        <f aca="false">+WORLDCUP!BD58</f>
        <v>República Checa</v>
      </c>
      <c r="H207" s="30" t="str">
        <f aca="false">+WORLDCUP!BD63</f>
        <v>Japón</v>
      </c>
      <c r="I207" s="30" t="str">
        <f aca="false">+WORLDCUP!BD69</f>
        <v>Ghana</v>
      </c>
      <c r="J207" s="30" t="str">
        <f aca="false">+WORLDCUP!BD68</f>
        <v>Uzbekistán</v>
      </c>
      <c r="N207" s="30" t="s">
        <v>1725</v>
      </c>
      <c r="O207" s="30" t="n">
        <v>206</v>
      </c>
      <c r="P207" s="30" t="s">
        <v>112</v>
      </c>
      <c r="Q207" s="30" t="s">
        <v>107</v>
      </c>
      <c r="R207" s="30" t="s">
        <v>116</v>
      </c>
      <c r="S207" s="30" t="s">
        <v>89</v>
      </c>
      <c r="T207" s="30" t="s">
        <v>80</v>
      </c>
      <c r="U207" s="30" t="s">
        <v>103</v>
      </c>
      <c r="V207" s="30" t="s">
        <v>130</v>
      </c>
      <c r="W207" s="30" t="s">
        <v>125</v>
      </c>
    </row>
    <row r="208" customFormat="false" ht="15" hidden="false" customHeight="false" outlineLevel="0" collapsed="false">
      <c r="A208" s="30" t="s">
        <v>1726</v>
      </c>
      <c r="B208" s="30" t="n">
        <f aca="false">+IF(A208=WORLDCUP!$BI$112,1,0)</f>
        <v>0</v>
      </c>
      <c r="C208" s="30" t="str">
        <f aca="false">+WORLDCUP!BD65</f>
        <v>Arabia Saudita</v>
      </c>
      <c r="D208" s="30" t="str">
        <f aca="false">+WORLDCUP!BD64</f>
        <v>Irán</v>
      </c>
      <c r="E208" s="30" t="str">
        <f aca="false">+WORLDCUP!BD67</f>
        <v>Austria</v>
      </c>
      <c r="F208" s="30" t="str">
        <f aca="false">+WORLDCUP!BD60</f>
        <v>Marruecos</v>
      </c>
      <c r="G208" s="30" t="str">
        <f aca="false">+WORLDCUP!BD58</f>
        <v>República Checa</v>
      </c>
      <c r="H208" s="30" t="str">
        <f aca="false">+WORLDCUP!BD63</f>
        <v>Japón</v>
      </c>
      <c r="I208" s="30" t="str">
        <f aca="false">+WORLDCUP!BD69</f>
        <v>Ghana</v>
      </c>
      <c r="J208" s="30" t="str">
        <f aca="false">+WORLDCUP!BD66</f>
        <v>Irak</v>
      </c>
      <c r="N208" s="30" t="s">
        <v>1726</v>
      </c>
      <c r="O208" s="30" t="n">
        <v>207</v>
      </c>
      <c r="P208" s="30" t="s">
        <v>112</v>
      </c>
      <c r="Q208" s="30" t="s">
        <v>107</v>
      </c>
      <c r="R208" s="30" t="s">
        <v>121</v>
      </c>
      <c r="S208" s="30" t="s">
        <v>89</v>
      </c>
      <c r="T208" s="30" t="s">
        <v>80</v>
      </c>
      <c r="U208" s="30" t="s">
        <v>103</v>
      </c>
      <c r="V208" s="30" t="s">
        <v>130</v>
      </c>
      <c r="W208" s="30" t="s">
        <v>116</v>
      </c>
    </row>
    <row r="209" customFormat="false" ht="15" hidden="false" customHeight="false" outlineLevel="0" collapsed="false">
      <c r="A209" s="30" t="s">
        <v>1727</v>
      </c>
      <c r="B209" s="30" t="n">
        <f aca="false">+IF(A209=WORLDCUP!$BI$112,1,0)</f>
        <v>0</v>
      </c>
      <c r="C209" s="30" t="str">
        <f aca="false">+WORLDCUP!BD65</f>
        <v>Arabia Saudita</v>
      </c>
      <c r="D209" s="30" t="str">
        <f aca="false">+WORLDCUP!BD64</f>
        <v>Irán</v>
      </c>
      <c r="E209" s="30" t="str">
        <f aca="false">+WORLDCUP!BD67</f>
        <v>Austria</v>
      </c>
      <c r="F209" s="30" t="str">
        <f aca="false">+WORLDCUP!BD60</f>
        <v>Marruecos</v>
      </c>
      <c r="G209" s="30" t="str">
        <f aca="false">+WORLDCUP!BD58</f>
        <v>República Checa</v>
      </c>
      <c r="H209" s="30" t="str">
        <f aca="false">+WORLDCUP!BD63</f>
        <v>Japón</v>
      </c>
      <c r="I209" s="30" t="str">
        <f aca="false">+WORLDCUP!BD66</f>
        <v>Irak</v>
      </c>
      <c r="J209" s="30" t="str">
        <f aca="false">+WORLDCUP!BD68</f>
        <v>Uzbekistán</v>
      </c>
      <c r="N209" s="30" t="s">
        <v>1727</v>
      </c>
      <c r="O209" s="30" t="n">
        <v>208</v>
      </c>
      <c r="P209" s="30" t="s">
        <v>112</v>
      </c>
      <c r="Q209" s="30" t="s">
        <v>107</v>
      </c>
      <c r="R209" s="30" t="s">
        <v>121</v>
      </c>
      <c r="S209" s="30" t="s">
        <v>89</v>
      </c>
      <c r="T209" s="30" t="s">
        <v>80</v>
      </c>
      <c r="U209" s="30" t="s">
        <v>103</v>
      </c>
      <c r="V209" s="30" t="s">
        <v>116</v>
      </c>
      <c r="W209" s="30" t="s">
        <v>125</v>
      </c>
    </row>
    <row r="210" customFormat="false" ht="15" hidden="false" customHeight="false" outlineLevel="0" collapsed="false">
      <c r="A210" s="30" t="s">
        <v>1728</v>
      </c>
      <c r="B210" s="30" t="n">
        <f aca="false">+IF(A210=WORLDCUP!$BI$112,1,0)</f>
        <v>0</v>
      </c>
      <c r="C210" s="30" t="str">
        <f aca="false">+WORLDCUP!BD62</f>
        <v>Ecuador</v>
      </c>
      <c r="D210" s="30" t="str">
        <f aca="false">+WORLDCUP!BD67</f>
        <v>Austria</v>
      </c>
      <c r="E210" s="30" t="str">
        <f aca="false">+WORLDCUP!BD66</f>
        <v>Irak</v>
      </c>
      <c r="F210" s="30" t="str">
        <f aca="false">+WORLDCUP!BD60</f>
        <v>Marruecos</v>
      </c>
      <c r="G210" s="30" t="str">
        <f aca="false">+WORLDCUP!BD58</f>
        <v>República Checa</v>
      </c>
      <c r="H210" s="30" t="str">
        <f aca="false">+WORLDCUP!BD65</f>
        <v>Arabia Saudita</v>
      </c>
      <c r="I210" s="30" t="str">
        <f aca="false">+WORLDCUP!BD69</f>
        <v>Ghana</v>
      </c>
      <c r="J210" s="30" t="str">
        <f aca="false">+WORLDCUP!BD68</f>
        <v>Uzbekistán</v>
      </c>
      <c r="N210" s="30" t="s">
        <v>1728</v>
      </c>
      <c r="O210" s="30" t="n">
        <v>209</v>
      </c>
      <c r="P210" s="30" t="s">
        <v>98</v>
      </c>
      <c r="Q210" s="30" t="s">
        <v>121</v>
      </c>
      <c r="R210" s="30" t="s">
        <v>116</v>
      </c>
      <c r="S210" s="30" t="s">
        <v>89</v>
      </c>
      <c r="T210" s="30" t="s">
        <v>80</v>
      </c>
      <c r="U210" s="30" t="s">
        <v>112</v>
      </c>
      <c r="V210" s="30" t="s">
        <v>130</v>
      </c>
      <c r="W210" s="30" t="s">
        <v>125</v>
      </c>
    </row>
    <row r="211" customFormat="false" ht="15" hidden="false" customHeight="false" outlineLevel="0" collapsed="false">
      <c r="A211" s="30" t="s">
        <v>1729</v>
      </c>
      <c r="B211" s="30" t="n">
        <f aca="false">+IF(A211=WORLDCUP!$BI$112,1,0)</f>
        <v>0</v>
      </c>
      <c r="C211" s="30" t="str">
        <f aca="false">+WORLDCUP!BD62</f>
        <v>Ecuador</v>
      </c>
      <c r="D211" s="30" t="str">
        <f aca="false">+WORLDCUP!BD67</f>
        <v>Austria</v>
      </c>
      <c r="E211" s="30" t="str">
        <f aca="false">+WORLDCUP!BD66</f>
        <v>Irak</v>
      </c>
      <c r="F211" s="30" t="str">
        <f aca="false">+WORLDCUP!BD60</f>
        <v>Marruecos</v>
      </c>
      <c r="G211" s="30" t="str">
        <f aca="false">+WORLDCUP!BD58</f>
        <v>República Checa</v>
      </c>
      <c r="H211" s="30" t="str">
        <f aca="false">+WORLDCUP!BD64</f>
        <v>Irán</v>
      </c>
      <c r="I211" s="30" t="str">
        <f aca="false">+WORLDCUP!BD69</f>
        <v>Ghana</v>
      </c>
      <c r="J211" s="30" t="str">
        <f aca="false">+WORLDCUP!BD68</f>
        <v>Uzbekistán</v>
      </c>
      <c r="N211" s="30" t="s">
        <v>1729</v>
      </c>
      <c r="O211" s="30" t="n">
        <v>210</v>
      </c>
      <c r="P211" s="30" t="s">
        <v>98</v>
      </c>
      <c r="Q211" s="30" t="s">
        <v>121</v>
      </c>
      <c r="R211" s="30" t="s">
        <v>116</v>
      </c>
      <c r="S211" s="30" t="s">
        <v>89</v>
      </c>
      <c r="T211" s="30" t="s">
        <v>80</v>
      </c>
      <c r="U211" s="30" t="s">
        <v>107</v>
      </c>
      <c r="V211" s="30" t="s">
        <v>130</v>
      </c>
      <c r="W211" s="30" t="s">
        <v>125</v>
      </c>
    </row>
    <row r="212" customFormat="false" ht="15" hidden="false" customHeight="false" outlineLevel="0" collapsed="false">
      <c r="A212" s="30" t="s">
        <v>1730</v>
      </c>
      <c r="B212" s="30" t="n">
        <f aca="false">+IF(A212=WORLDCUP!$BI$112,1,0)</f>
        <v>0</v>
      </c>
      <c r="C212" s="30" t="str">
        <f aca="false">+WORLDCUP!BD62</f>
        <v>Ecuador</v>
      </c>
      <c r="D212" s="30" t="str">
        <f aca="false">+WORLDCUP!BD64</f>
        <v>Irán</v>
      </c>
      <c r="E212" s="30" t="str">
        <f aca="false">+WORLDCUP!BD67</f>
        <v>Austria</v>
      </c>
      <c r="F212" s="30" t="str">
        <f aca="false">+WORLDCUP!BD60</f>
        <v>Marruecos</v>
      </c>
      <c r="G212" s="30" t="str">
        <f aca="false">+WORLDCUP!BD58</f>
        <v>República Checa</v>
      </c>
      <c r="H212" s="30" t="str">
        <f aca="false">+WORLDCUP!BD65</f>
        <v>Arabia Saudita</v>
      </c>
      <c r="I212" s="30" t="str">
        <f aca="false">+WORLDCUP!BD69</f>
        <v>Ghana</v>
      </c>
      <c r="J212" s="30" t="str">
        <f aca="false">+WORLDCUP!BD68</f>
        <v>Uzbekistán</v>
      </c>
      <c r="N212" s="30" t="s">
        <v>1730</v>
      </c>
      <c r="O212" s="30" t="n">
        <v>211</v>
      </c>
      <c r="P212" s="30" t="s">
        <v>98</v>
      </c>
      <c r="Q212" s="30" t="s">
        <v>107</v>
      </c>
      <c r="R212" s="30" t="s">
        <v>121</v>
      </c>
      <c r="S212" s="30" t="s">
        <v>89</v>
      </c>
      <c r="T212" s="30" t="s">
        <v>80</v>
      </c>
      <c r="U212" s="30" t="s">
        <v>112</v>
      </c>
      <c r="V212" s="30" t="s">
        <v>130</v>
      </c>
      <c r="W212" s="30" t="s">
        <v>125</v>
      </c>
    </row>
    <row r="213" customFormat="false" ht="15" hidden="false" customHeight="false" outlineLevel="0" collapsed="false">
      <c r="A213" s="30" t="s">
        <v>1731</v>
      </c>
      <c r="B213" s="30" t="n">
        <f aca="false">+IF(A213=WORLDCUP!$BI$112,1,0)</f>
        <v>0</v>
      </c>
      <c r="C213" s="30" t="str">
        <f aca="false">+WORLDCUP!BD62</f>
        <v>Ecuador</v>
      </c>
      <c r="D213" s="30" t="str">
        <f aca="false">+WORLDCUP!BD64</f>
        <v>Irán</v>
      </c>
      <c r="E213" s="30" t="str">
        <f aca="false">+WORLDCUP!BD66</f>
        <v>Irak</v>
      </c>
      <c r="F213" s="30" t="str">
        <f aca="false">+WORLDCUP!BD60</f>
        <v>Marruecos</v>
      </c>
      <c r="G213" s="30" t="str">
        <f aca="false">+WORLDCUP!BD58</f>
        <v>República Checa</v>
      </c>
      <c r="H213" s="30" t="str">
        <f aca="false">+WORLDCUP!BD65</f>
        <v>Arabia Saudita</v>
      </c>
      <c r="I213" s="30" t="str">
        <f aca="false">+WORLDCUP!BD69</f>
        <v>Ghana</v>
      </c>
      <c r="J213" s="30" t="str">
        <f aca="false">+WORLDCUP!BD68</f>
        <v>Uzbekistán</v>
      </c>
      <c r="N213" s="30" t="s">
        <v>1731</v>
      </c>
      <c r="O213" s="30" t="n">
        <v>212</v>
      </c>
      <c r="P213" s="30" t="s">
        <v>98</v>
      </c>
      <c r="Q213" s="30" t="s">
        <v>107</v>
      </c>
      <c r="R213" s="30" t="s">
        <v>116</v>
      </c>
      <c r="S213" s="30" t="s">
        <v>89</v>
      </c>
      <c r="T213" s="30" t="s">
        <v>80</v>
      </c>
      <c r="U213" s="30" t="s">
        <v>112</v>
      </c>
      <c r="V213" s="30" t="s">
        <v>130</v>
      </c>
      <c r="W213" s="30" t="s">
        <v>125</v>
      </c>
    </row>
    <row r="214" customFormat="false" ht="15" hidden="false" customHeight="false" outlineLevel="0" collapsed="false">
      <c r="A214" s="30" t="s">
        <v>1732</v>
      </c>
      <c r="B214" s="30" t="n">
        <f aca="false">+IF(A214=WORLDCUP!$BI$112,1,0)</f>
        <v>0</v>
      </c>
      <c r="C214" s="30" t="str">
        <f aca="false">+WORLDCUP!BD62</f>
        <v>Ecuador</v>
      </c>
      <c r="D214" s="30" t="str">
        <f aca="false">+WORLDCUP!BD64</f>
        <v>Irán</v>
      </c>
      <c r="E214" s="30" t="str">
        <f aca="false">+WORLDCUP!BD67</f>
        <v>Austria</v>
      </c>
      <c r="F214" s="30" t="str">
        <f aca="false">+WORLDCUP!BD60</f>
        <v>Marruecos</v>
      </c>
      <c r="G214" s="30" t="str">
        <f aca="false">+WORLDCUP!BD58</f>
        <v>República Checa</v>
      </c>
      <c r="H214" s="30" t="str">
        <f aca="false">+WORLDCUP!BD65</f>
        <v>Arabia Saudita</v>
      </c>
      <c r="I214" s="30" t="str">
        <f aca="false">+WORLDCUP!BD69</f>
        <v>Ghana</v>
      </c>
      <c r="J214" s="30" t="str">
        <f aca="false">+WORLDCUP!BD66</f>
        <v>Irak</v>
      </c>
      <c r="N214" s="30" t="s">
        <v>1732</v>
      </c>
      <c r="O214" s="30" t="n">
        <v>213</v>
      </c>
      <c r="P214" s="30" t="s">
        <v>98</v>
      </c>
      <c r="Q214" s="30" t="s">
        <v>107</v>
      </c>
      <c r="R214" s="30" t="s">
        <v>121</v>
      </c>
      <c r="S214" s="30" t="s">
        <v>89</v>
      </c>
      <c r="T214" s="30" t="s">
        <v>80</v>
      </c>
      <c r="U214" s="30" t="s">
        <v>112</v>
      </c>
      <c r="V214" s="30" t="s">
        <v>130</v>
      </c>
      <c r="W214" s="30" t="s">
        <v>116</v>
      </c>
    </row>
    <row r="215" customFormat="false" ht="15" hidden="false" customHeight="false" outlineLevel="0" collapsed="false">
      <c r="A215" s="30" t="s">
        <v>1733</v>
      </c>
      <c r="B215" s="30" t="n">
        <f aca="false">+IF(A215=WORLDCUP!$BI$112,1,0)</f>
        <v>0</v>
      </c>
      <c r="C215" s="30" t="str">
        <f aca="false">+WORLDCUP!BD62</f>
        <v>Ecuador</v>
      </c>
      <c r="D215" s="30" t="str">
        <f aca="false">+WORLDCUP!BD64</f>
        <v>Irán</v>
      </c>
      <c r="E215" s="30" t="str">
        <f aca="false">+WORLDCUP!BD67</f>
        <v>Austria</v>
      </c>
      <c r="F215" s="30" t="str">
        <f aca="false">+WORLDCUP!BD60</f>
        <v>Marruecos</v>
      </c>
      <c r="G215" s="30" t="str">
        <f aca="false">+WORLDCUP!BD58</f>
        <v>República Checa</v>
      </c>
      <c r="H215" s="30" t="str">
        <f aca="false">+WORLDCUP!BD65</f>
        <v>Arabia Saudita</v>
      </c>
      <c r="I215" s="30" t="str">
        <f aca="false">+WORLDCUP!BD66</f>
        <v>Irak</v>
      </c>
      <c r="J215" s="30" t="str">
        <f aca="false">+WORLDCUP!BD68</f>
        <v>Uzbekistán</v>
      </c>
      <c r="N215" s="30" t="s">
        <v>1733</v>
      </c>
      <c r="O215" s="30" t="n">
        <v>214</v>
      </c>
      <c r="P215" s="30" t="s">
        <v>98</v>
      </c>
      <c r="Q215" s="30" t="s">
        <v>107</v>
      </c>
      <c r="R215" s="30" t="s">
        <v>121</v>
      </c>
      <c r="S215" s="30" t="s">
        <v>89</v>
      </c>
      <c r="T215" s="30" t="s">
        <v>80</v>
      </c>
      <c r="U215" s="30" t="s">
        <v>112</v>
      </c>
      <c r="V215" s="30" t="s">
        <v>116</v>
      </c>
      <c r="W215" s="30" t="s">
        <v>125</v>
      </c>
    </row>
    <row r="216" customFormat="false" ht="15" hidden="false" customHeight="false" outlineLevel="0" collapsed="false">
      <c r="A216" s="30" t="s">
        <v>1734</v>
      </c>
      <c r="B216" s="30" t="n">
        <f aca="false">+IF(A216=WORLDCUP!$BI$112,1,0)</f>
        <v>0</v>
      </c>
      <c r="C216" s="30" t="str">
        <f aca="false">+WORLDCUP!BD62</f>
        <v>Ecuador</v>
      </c>
      <c r="D216" s="30" t="str">
        <f aca="false">+WORLDCUP!BD67</f>
        <v>Austria</v>
      </c>
      <c r="E216" s="30" t="str">
        <f aca="false">+WORLDCUP!BD66</f>
        <v>Irak</v>
      </c>
      <c r="F216" s="30" t="str">
        <f aca="false">+WORLDCUP!BD60</f>
        <v>Marruecos</v>
      </c>
      <c r="G216" s="30" t="str">
        <f aca="false">+WORLDCUP!BD58</f>
        <v>República Checa</v>
      </c>
      <c r="H216" s="30" t="str">
        <f aca="false">+WORLDCUP!BD63</f>
        <v>Japón</v>
      </c>
      <c r="I216" s="30" t="str">
        <f aca="false">+WORLDCUP!BD69</f>
        <v>Ghana</v>
      </c>
      <c r="J216" s="30" t="str">
        <f aca="false">+WORLDCUP!BD68</f>
        <v>Uzbekistán</v>
      </c>
      <c r="N216" s="30" t="s">
        <v>1734</v>
      </c>
      <c r="O216" s="30" t="n">
        <v>215</v>
      </c>
      <c r="P216" s="30" t="s">
        <v>98</v>
      </c>
      <c r="Q216" s="30" t="s">
        <v>121</v>
      </c>
      <c r="R216" s="30" t="s">
        <v>116</v>
      </c>
      <c r="S216" s="30" t="s">
        <v>89</v>
      </c>
      <c r="T216" s="30" t="s">
        <v>80</v>
      </c>
      <c r="U216" s="30" t="s">
        <v>103</v>
      </c>
      <c r="V216" s="30" t="s">
        <v>130</v>
      </c>
      <c r="W216" s="30" t="s">
        <v>125</v>
      </c>
    </row>
    <row r="217" customFormat="false" ht="15" hidden="false" customHeight="false" outlineLevel="0" collapsed="false">
      <c r="A217" s="30" t="s">
        <v>1735</v>
      </c>
      <c r="B217" s="30" t="n">
        <f aca="false">+IF(A217=WORLDCUP!$BI$112,1,0)</f>
        <v>0</v>
      </c>
      <c r="C217" s="30" t="str">
        <f aca="false">+WORLDCUP!BD65</f>
        <v>Arabia Saudita</v>
      </c>
      <c r="D217" s="30" t="str">
        <f aca="false">+WORLDCUP!BD67</f>
        <v>Austria</v>
      </c>
      <c r="E217" s="30" t="str">
        <f aca="false">+WORLDCUP!BD62</f>
        <v>Ecuador</v>
      </c>
      <c r="F217" s="30" t="str">
        <f aca="false">+WORLDCUP!BD60</f>
        <v>Marruecos</v>
      </c>
      <c r="G217" s="30" t="str">
        <f aca="false">+WORLDCUP!BD58</f>
        <v>República Checa</v>
      </c>
      <c r="H217" s="30" t="str">
        <f aca="false">+WORLDCUP!BD63</f>
        <v>Japón</v>
      </c>
      <c r="I217" s="30" t="str">
        <f aca="false">+WORLDCUP!BD69</f>
        <v>Ghana</v>
      </c>
      <c r="J217" s="30" t="str">
        <f aca="false">+WORLDCUP!BD68</f>
        <v>Uzbekistán</v>
      </c>
      <c r="N217" s="30" t="s">
        <v>1735</v>
      </c>
      <c r="O217" s="30" t="n">
        <v>216</v>
      </c>
      <c r="P217" s="30" t="s">
        <v>112</v>
      </c>
      <c r="Q217" s="30" t="s">
        <v>121</v>
      </c>
      <c r="R217" s="30" t="s">
        <v>98</v>
      </c>
      <c r="S217" s="30" t="s">
        <v>89</v>
      </c>
      <c r="T217" s="30" t="s">
        <v>80</v>
      </c>
      <c r="U217" s="30" t="s">
        <v>103</v>
      </c>
      <c r="V217" s="30" t="s">
        <v>130</v>
      </c>
      <c r="W217" s="30" t="s">
        <v>125</v>
      </c>
    </row>
    <row r="218" customFormat="false" ht="15" hidden="false" customHeight="false" outlineLevel="0" collapsed="false">
      <c r="A218" s="30" t="s">
        <v>1736</v>
      </c>
      <c r="B218" s="30" t="n">
        <f aca="false">+IF(A218=WORLDCUP!$BI$112,1,0)</f>
        <v>0</v>
      </c>
      <c r="C218" s="30" t="str">
        <f aca="false">+WORLDCUP!BD65</f>
        <v>Arabia Saudita</v>
      </c>
      <c r="D218" s="30" t="str">
        <f aca="false">+WORLDCUP!BD62</f>
        <v>Ecuador</v>
      </c>
      <c r="E218" s="30" t="str">
        <f aca="false">+WORLDCUP!BD66</f>
        <v>Irak</v>
      </c>
      <c r="F218" s="30" t="str">
        <f aca="false">+WORLDCUP!BD60</f>
        <v>Marruecos</v>
      </c>
      <c r="G218" s="30" t="str">
        <f aca="false">+WORLDCUP!BD58</f>
        <v>República Checa</v>
      </c>
      <c r="H218" s="30" t="str">
        <f aca="false">+WORLDCUP!BD63</f>
        <v>Japón</v>
      </c>
      <c r="I218" s="30" t="str">
        <f aca="false">+WORLDCUP!BD69</f>
        <v>Ghana</v>
      </c>
      <c r="J218" s="30" t="str">
        <f aca="false">+WORLDCUP!BD68</f>
        <v>Uzbekistán</v>
      </c>
      <c r="N218" s="30" t="s">
        <v>1736</v>
      </c>
      <c r="O218" s="30" t="n">
        <v>217</v>
      </c>
      <c r="P218" s="30" t="s">
        <v>112</v>
      </c>
      <c r="Q218" s="30" t="s">
        <v>98</v>
      </c>
      <c r="R218" s="30" t="s">
        <v>116</v>
      </c>
      <c r="S218" s="30" t="s">
        <v>89</v>
      </c>
      <c r="T218" s="30" t="s">
        <v>80</v>
      </c>
      <c r="U218" s="30" t="s">
        <v>103</v>
      </c>
      <c r="V218" s="30" t="s">
        <v>130</v>
      </c>
      <c r="W218" s="30" t="s">
        <v>125</v>
      </c>
    </row>
    <row r="219" customFormat="false" ht="15" hidden="false" customHeight="false" outlineLevel="0" collapsed="false">
      <c r="A219" s="30" t="s">
        <v>1737</v>
      </c>
      <c r="B219" s="30" t="n">
        <f aca="false">+IF(A219=WORLDCUP!$BI$112,1,0)</f>
        <v>0</v>
      </c>
      <c r="C219" s="30" t="str">
        <f aca="false">+WORLDCUP!BD65</f>
        <v>Arabia Saudita</v>
      </c>
      <c r="D219" s="30" t="str">
        <f aca="false">+WORLDCUP!BD67</f>
        <v>Austria</v>
      </c>
      <c r="E219" s="30" t="str">
        <f aca="false">+WORLDCUP!BD62</f>
        <v>Ecuador</v>
      </c>
      <c r="F219" s="30" t="str">
        <f aca="false">+WORLDCUP!BD60</f>
        <v>Marruecos</v>
      </c>
      <c r="G219" s="30" t="str">
        <f aca="false">+WORLDCUP!BD58</f>
        <v>República Checa</v>
      </c>
      <c r="H219" s="30" t="str">
        <f aca="false">+WORLDCUP!BD63</f>
        <v>Japón</v>
      </c>
      <c r="I219" s="30" t="str">
        <f aca="false">+WORLDCUP!BD69</f>
        <v>Ghana</v>
      </c>
      <c r="J219" s="30" t="str">
        <f aca="false">+WORLDCUP!BD66</f>
        <v>Irak</v>
      </c>
      <c r="N219" s="30" t="s">
        <v>1737</v>
      </c>
      <c r="O219" s="30" t="n">
        <v>218</v>
      </c>
      <c r="P219" s="30" t="s">
        <v>112</v>
      </c>
      <c r="Q219" s="30" t="s">
        <v>121</v>
      </c>
      <c r="R219" s="30" t="s">
        <v>98</v>
      </c>
      <c r="S219" s="30" t="s">
        <v>89</v>
      </c>
      <c r="T219" s="30" t="s">
        <v>80</v>
      </c>
      <c r="U219" s="30" t="s">
        <v>103</v>
      </c>
      <c r="V219" s="30" t="s">
        <v>130</v>
      </c>
      <c r="W219" s="30" t="s">
        <v>116</v>
      </c>
    </row>
    <row r="220" customFormat="false" ht="15" hidden="false" customHeight="false" outlineLevel="0" collapsed="false">
      <c r="A220" s="30" t="s">
        <v>1738</v>
      </c>
      <c r="B220" s="30" t="n">
        <f aca="false">+IF(A220=WORLDCUP!$BI$112,1,0)</f>
        <v>0</v>
      </c>
      <c r="C220" s="30" t="str">
        <f aca="false">+WORLDCUP!BD65</f>
        <v>Arabia Saudita</v>
      </c>
      <c r="D220" s="30" t="str">
        <f aca="false">+WORLDCUP!BD67</f>
        <v>Austria</v>
      </c>
      <c r="E220" s="30" t="str">
        <f aca="false">+WORLDCUP!BD62</f>
        <v>Ecuador</v>
      </c>
      <c r="F220" s="30" t="str">
        <f aca="false">+WORLDCUP!BD60</f>
        <v>Marruecos</v>
      </c>
      <c r="G220" s="30" t="str">
        <f aca="false">+WORLDCUP!BD58</f>
        <v>República Checa</v>
      </c>
      <c r="H220" s="30" t="str">
        <f aca="false">+WORLDCUP!BD63</f>
        <v>Japón</v>
      </c>
      <c r="I220" s="30" t="str">
        <f aca="false">+WORLDCUP!BD66</f>
        <v>Irak</v>
      </c>
      <c r="J220" s="30" t="str">
        <f aca="false">+WORLDCUP!BD68</f>
        <v>Uzbekistán</v>
      </c>
      <c r="N220" s="30" t="s">
        <v>1738</v>
      </c>
      <c r="O220" s="30" t="n">
        <v>219</v>
      </c>
      <c r="P220" s="30" t="s">
        <v>112</v>
      </c>
      <c r="Q220" s="30" t="s">
        <v>121</v>
      </c>
      <c r="R220" s="30" t="s">
        <v>98</v>
      </c>
      <c r="S220" s="30" t="s">
        <v>89</v>
      </c>
      <c r="T220" s="30" t="s">
        <v>80</v>
      </c>
      <c r="U220" s="30" t="s">
        <v>103</v>
      </c>
      <c r="V220" s="30" t="s">
        <v>116</v>
      </c>
      <c r="W220" s="30" t="s">
        <v>125</v>
      </c>
    </row>
    <row r="221" customFormat="false" ht="15" hidden="false" customHeight="false" outlineLevel="0" collapsed="false">
      <c r="A221" s="30" t="s">
        <v>1739</v>
      </c>
      <c r="B221" s="30" t="n">
        <f aca="false">+IF(A221=WORLDCUP!$BI$112,1,0)</f>
        <v>0</v>
      </c>
      <c r="C221" s="30" t="str">
        <f aca="false">+WORLDCUP!BD62</f>
        <v>Ecuador</v>
      </c>
      <c r="D221" s="30" t="str">
        <f aca="false">+WORLDCUP!BD64</f>
        <v>Irán</v>
      </c>
      <c r="E221" s="30" t="str">
        <f aca="false">+WORLDCUP!BD67</f>
        <v>Austria</v>
      </c>
      <c r="F221" s="30" t="str">
        <f aca="false">+WORLDCUP!BD60</f>
        <v>Marruecos</v>
      </c>
      <c r="G221" s="30" t="str">
        <f aca="false">+WORLDCUP!BD58</f>
        <v>República Checa</v>
      </c>
      <c r="H221" s="30" t="str">
        <f aca="false">+WORLDCUP!BD63</f>
        <v>Japón</v>
      </c>
      <c r="I221" s="30" t="str">
        <f aca="false">+WORLDCUP!BD69</f>
        <v>Ghana</v>
      </c>
      <c r="J221" s="30" t="str">
        <f aca="false">+WORLDCUP!BD68</f>
        <v>Uzbekistán</v>
      </c>
      <c r="N221" s="30" t="s">
        <v>1739</v>
      </c>
      <c r="O221" s="30" t="n">
        <v>220</v>
      </c>
      <c r="P221" s="30" t="s">
        <v>98</v>
      </c>
      <c r="Q221" s="30" t="s">
        <v>107</v>
      </c>
      <c r="R221" s="30" t="s">
        <v>121</v>
      </c>
      <c r="S221" s="30" t="s">
        <v>89</v>
      </c>
      <c r="T221" s="30" t="s">
        <v>80</v>
      </c>
      <c r="U221" s="30" t="s">
        <v>103</v>
      </c>
      <c r="V221" s="30" t="s">
        <v>130</v>
      </c>
      <c r="W221" s="30" t="s">
        <v>125</v>
      </c>
    </row>
    <row r="222" customFormat="false" ht="15" hidden="false" customHeight="false" outlineLevel="0" collapsed="false">
      <c r="A222" s="30" t="s">
        <v>1740</v>
      </c>
      <c r="B222" s="30" t="n">
        <f aca="false">+IF(A222=WORLDCUP!$BI$112,1,0)</f>
        <v>0</v>
      </c>
      <c r="C222" s="30" t="str">
        <f aca="false">+WORLDCUP!BD62</f>
        <v>Ecuador</v>
      </c>
      <c r="D222" s="30" t="str">
        <f aca="false">+WORLDCUP!BD64</f>
        <v>Irán</v>
      </c>
      <c r="E222" s="30" t="str">
        <f aca="false">+WORLDCUP!BD66</f>
        <v>Irak</v>
      </c>
      <c r="F222" s="30" t="str">
        <f aca="false">+WORLDCUP!BD60</f>
        <v>Marruecos</v>
      </c>
      <c r="G222" s="30" t="str">
        <f aca="false">+WORLDCUP!BD58</f>
        <v>República Checa</v>
      </c>
      <c r="H222" s="30" t="str">
        <f aca="false">+WORLDCUP!BD63</f>
        <v>Japón</v>
      </c>
      <c r="I222" s="30" t="str">
        <f aca="false">+WORLDCUP!BD69</f>
        <v>Ghana</v>
      </c>
      <c r="J222" s="30" t="str">
        <f aca="false">+WORLDCUP!BD68</f>
        <v>Uzbekistán</v>
      </c>
      <c r="N222" s="30" t="s">
        <v>1740</v>
      </c>
      <c r="O222" s="30" t="n">
        <v>221</v>
      </c>
      <c r="P222" s="30" t="s">
        <v>98</v>
      </c>
      <c r="Q222" s="30" t="s">
        <v>107</v>
      </c>
      <c r="R222" s="30" t="s">
        <v>116</v>
      </c>
      <c r="S222" s="30" t="s">
        <v>89</v>
      </c>
      <c r="T222" s="30" t="s">
        <v>80</v>
      </c>
      <c r="U222" s="30" t="s">
        <v>103</v>
      </c>
      <c r="V222" s="30" t="s">
        <v>130</v>
      </c>
      <c r="W222" s="30" t="s">
        <v>125</v>
      </c>
    </row>
    <row r="223" customFormat="false" ht="15" hidden="false" customHeight="false" outlineLevel="0" collapsed="false">
      <c r="A223" s="30" t="s">
        <v>1741</v>
      </c>
      <c r="B223" s="30" t="n">
        <f aca="false">+IF(A223=WORLDCUP!$BI$112,1,0)</f>
        <v>0</v>
      </c>
      <c r="C223" s="30" t="str">
        <f aca="false">+WORLDCUP!BD62</f>
        <v>Ecuador</v>
      </c>
      <c r="D223" s="30" t="str">
        <f aca="false">+WORLDCUP!BD64</f>
        <v>Irán</v>
      </c>
      <c r="E223" s="30" t="str">
        <f aca="false">+WORLDCUP!BD67</f>
        <v>Austria</v>
      </c>
      <c r="F223" s="30" t="str">
        <f aca="false">+WORLDCUP!BD60</f>
        <v>Marruecos</v>
      </c>
      <c r="G223" s="30" t="str">
        <f aca="false">+WORLDCUP!BD58</f>
        <v>República Checa</v>
      </c>
      <c r="H223" s="30" t="str">
        <f aca="false">+WORLDCUP!BD63</f>
        <v>Japón</v>
      </c>
      <c r="I223" s="30" t="str">
        <f aca="false">+WORLDCUP!BD69</f>
        <v>Ghana</v>
      </c>
      <c r="J223" s="30" t="str">
        <f aca="false">+WORLDCUP!BD66</f>
        <v>Irak</v>
      </c>
      <c r="N223" s="30" t="s">
        <v>1741</v>
      </c>
      <c r="O223" s="30" t="n">
        <v>222</v>
      </c>
      <c r="P223" s="30" t="s">
        <v>98</v>
      </c>
      <c r="Q223" s="30" t="s">
        <v>107</v>
      </c>
      <c r="R223" s="30" t="s">
        <v>121</v>
      </c>
      <c r="S223" s="30" t="s">
        <v>89</v>
      </c>
      <c r="T223" s="30" t="s">
        <v>80</v>
      </c>
      <c r="U223" s="30" t="s">
        <v>103</v>
      </c>
      <c r="V223" s="30" t="s">
        <v>130</v>
      </c>
      <c r="W223" s="30" t="s">
        <v>116</v>
      </c>
    </row>
    <row r="224" customFormat="false" ht="15" hidden="false" customHeight="false" outlineLevel="0" collapsed="false">
      <c r="A224" s="30" t="s">
        <v>1742</v>
      </c>
      <c r="B224" s="30" t="n">
        <f aca="false">+IF(A224=WORLDCUP!$BI$112,1,0)</f>
        <v>0</v>
      </c>
      <c r="C224" s="30" t="str">
        <f aca="false">+WORLDCUP!BD62</f>
        <v>Ecuador</v>
      </c>
      <c r="D224" s="30" t="str">
        <f aca="false">+WORLDCUP!BD64</f>
        <v>Irán</v>
      </c>
      <c r="E224" s="30" t="str">
        <f aca="false">+WORLDCUP!BD67</f>
        <v>Austria</v>
      </c>
      <c r="F224" s="30" t="str">
        <f aca="false">+WORLDCUP!BD60</f>
        <v>Marruecos</v>
      </c>
      <c r="G224" s="30" t="str">
        <f aca="false">+WORLDCUP!BD58</f>
        <v>República Checa</v>
      </c>
      <c r="H224" s="30" t="str">
        <f aca="false">+WORLDCUP!BD63</f>
        <v>Japón</v>
      </c>
      <c r="I224" s="30" t="str">
        <f aca="false">+WORLDCUP!BD66</f>
        <v>Irak</v>
      </c>
      <c r="J224" s="30" t="str">
        <f aca="false">+WORLDCUP!BD68</f>
        <v>Uzbekistán</v>
      </c>
      <c r="N224" s="30" t="s">
        <v>1742</v>
      </c>
      <c r="O224" s="30" t="n">
        <v>223</v>
      </c>
      <c r="P224" s="30" t="s">
        <v>98</v>
      </c>
      <c r="Q224" s="30" t="s">
        <v>107</v>
      </c>
      <c r="R224" s="30" t="s">
        <v>121</v>
      </c>
      <c r="S224" s="30" t="s">
        <v>89</v>
      </c>
      <c r="T224" s="30" t="s">
        <v>80</v>
      </c>
      <c r="U224" s="30" t="s">
        <v>103</v>
      </c>
      <c r="V224" s="30" t="s">
        <v>116</v>
      </c>
      <c r="W224" s="30" t="s">
        <v>125</v>
      </c>
    </row>
    <row r="225" customFormat="false" ht="15" hidden="false" customHeight="false" outlineLevel="0" collapsed="false">
      <c r="A225" s="30" t="s">
        <v>1743</v>
      </c>
      <c r="B225" s="30" t="n">
        <f aca="false">+IF(A225=WORLDCUP!$BI$112,1,0)</f>
        <v>0</v>
      </c>
      <c r="C225" s="30" t="str">
        <f aca="false">+WORLDCUP!BD65</f>
        <v>Arabia Saudita</v>
      </c>
      <c r="D225" s="30" t="str">
        <f aca="false">+WORLDCUP!BD64</f>
        <v>Irán</v>
      </c>
      <c r="E225" s="30" t="str">
        <f aca="false">+WORLDCUP!BD62</f>
        <v>Ecuador</v>
      </c>
      <c r="F225" s="30" t="str">
        <f aca="false">+WORLDCUP!BD60</f>
        <v>Marruecos</v>
      </c>
      <c r="G225" s="30" t="str">
        <f aca="false">+WORLDCUP!BD58</f>
        <v>República Checa</v>
      </c>
      <c r="H225" s="30" t="str">
        <f aca="false">+WORLDCUP!BD63</f>
        <v>Japón</v>
      </c>
      <c r="I225" s="30" t="str">
        <f aca="false">+WORLDCUP!BD69</f>
        <v>Ghana</v>
      </c>
      <c r="J225" s="30" t="str">
        <f aca="false">+WORLDCUP!BD68</f>
        <v>Uzbekistán</v>
      </c>
      <c r="N225" s="30" t="s">
        <v>1743</v>
      </c>
      <c r="O225" s="30" t="n">
        <v>224</v>
      </c>
      <c r="P225" s="30" t="s">
        <v>112</v>
      </c>
      <c r="Q225" s="30" t="s">
        <v>107</v>
      </c>
      <c r="R225" s="30" t="s">
        <v>98</v>
      </c>
      <c r="S225" s="30" t="s">
        <v>89</v>
      </c>
      <c r="T225" s="30" t="s">
        <v>80</v>
      </c>
      <c r="U225" s="30" t="s">
        <v>103</v>
      </c>
      <c r="V225" s="30" t="s">
        <v>130</v>
      </c>
      <c r="W225" s="30" t="s">
        <v>125</v>
      </c>
    </row>
    <row r="226" customFormat="false" ht="15" hidden="false" customHeight="false" outlineLevel="0" collapsed="false">
      <c r="A226" s="30" t="s">
        <v>1744</v>
      </c>
      <c r="B226" s="30" t="n">
        <f aca="false">+IF(A226=WORLDCUP!$BI$112,1,0)</f>
        <v>0</v>
      </c>
      <c r="C226" s="30" t="str">
        <f aca="false">+WORLDCUP!BD65</f>
        <v>Arabia Saudita</v>
      </c>
      <c r="D226" s="30" t="str">
        <f aca="false">+WORLDCUP!BD64</f>
        <v>Irán</v>
      </c>
      <c r="E226" s="30" t="str">
        <f aca="false">+WORLDCUP!BD67</f>
        <v>Austria</v>
      </c>
      <c r="F226" s="30" t="str">
        <f aca="false">+WORLDCUP!BD60</f>
        <v>Marruecos</v>
      </c>
      <c r="G226" s="30" t="str">
        <f aca="false">+WORLDCUP!BD58</f>
        <v>República Checa</v>
      </c>
      <c r="H226" s="30" t="str">
        <f aca="false">+WORLDCUP!BD63</f>
        <v>Japón</v>
      </c>
      <c r="I226" s="30" t="str">
        <f aca="false">+WORLDCUP!BD69</f>
        <v>Ghana</v>
      </c>
      <c r="J226" s="30" t="str">
        <f aca="false">+WORLDCUP!BD62</f>
        <v>Ecuador</v>
      </c>
      <c r="N226" s="30" t="s">
        <v>1744</v>
      </c>
      <c r="O226" s="30" t="n">
        <v>225</v>
      </c>
      <c r="P226" s="30" t="s">
        <v>112</v>
      </c>
      <c r="Q226" s="30" t="s">
        <v>107</v>
      </c>
      <c r="R226" s="30" t="s">
        <v>121</v>
      </c>
      <c r="S226" s="30" t="s">
        <v>89</v>
      </c>
      <c r="T226" s="30" t="s">
        <v>80</v>
      </c>
      <c r="U226" s="30" t="s">
        <v>103</v>
      </c>
      <c r="V226" s="30" t="s">
        <v>130</v>
      </c>
      <c r="W226" s="30" t="s">
        <v>98</v>
      </c>
    </row>
    <row r="227" customFormat="false" ht="15" hidden="false" customHeight="false" outlineLevel="0" collapsed="false">
      <c r="A227" s="30" t="s">
        <v>1745</v>
      </c>
      <c r="B227" s="30" t="n">
        <f aca="false">+IF(A227=WORLDCUP!$BI$112,1,0)</f>
        <v>0</v>
      </c>
      <c r="C227" s="30" t="str">
        <f aca="false">+WORLDCUP!BD65</f>
        <v>Arabia Saudita</v>
      </c>
      <c r="D227" s="30" t="str">
        <f aca="false">+WORLDCUP!BD64</f>
        <v>Irán</v>
      </c>
      <c r="E227" s="30" t="str">
        <f aca="false">+WORLDCUP!BD67</f>
        <v>Austria</v>
      </c>
      <c r="F227" s="30" t="str">
        <f aca="false">+WORLDCUP!BD60</f>
        <v>Marruecos</v>
      </c>
      <c r="G227" s="30" t="str">
        <f aca="false">+WORLDCUP!BD58</f>
        <v>República Checa</v>
      </c>
      <c r="H227" s="30" t="str">
        <f aca="false">+WORLDCUP!BD63</f>
        <v>Japón</v>
      </c>
      <c r="I227" s="30" t="str">
        <f aca="false">+WORLDCUP!BD62</f>
        <v>Ecuador</v>
      </c>
      <c r="J227" s="30" t="str">
        <f aca="false">+WORLDCUP!BD68</f>
        <v>Uzbekistán</v>
      </c>
      <c r="N227" s="30" t="s">
        <v>1745</v>
      </c>
      <c r="O227" s="30" t="n">
        <v>226</v>
      </c>
      <c r="P227" s="30" t="s">
        <v>112</v>
      </c>
      <c r="Q227" s="30" t="s">
        <v>107</v>
      </c>
      <c r="R227" s="30" t="s">
        <v>121</v>
      </c>
      <c r="S227" s="30" t="s">
        <v>89</v>
      </c>
      <c r="T227" s="30" t="s">
        <v>80</v>
      </c>
      <c r="U227" s="30" t="s">
        <v>103</v>
      </c>
      <c r="V227" s="30" t="s">
        <v>98</v>
      </c>
      <c r="W227" s="30" t="s">
        <v>125</v>
      </c>
    </row>
    <row r="228" customFormat="false" ht="15" hidden="false" customHeight="false" outlineLevel="0" collapsed="false">
      <c r="A228" s="30" t="s">
        <v>1746</v>
      </c>
      <c r="B228" s="30" t="n">
        <f aca="false">+IF(A228=WORLDCUP!$BI$112,1,0)</f>
        <v>0</v>
      </c>
      <c r="C228" s="30" t="str">
        <f aca="false">+WORLDCUP!BD65</f>
        <v>Arabia Saudita</v>
      </c>
      <c r="D228" s="30" t="str">
        <f aca="false">+WORLDCUP!BD64</f>
        <v>Irán</v>
      </c>
      <c r="E228" s="30" t="str">
        <f aca="false">+WORLDCUP!BD62</f>
        <v>Ecuador</v>
      </c>
      <c r="F228" s="30" t="str">
        <f aca="false">+WORLDCUP!BD60</f>
        <v>Marruecos</v>
      </c>
      <c r="G228" s="30" t="str">
        <f aca="false">+WORLDCUP!BD58</f>
        <v>República Checa</v>
      </c>
      <c r="H228" s="30" t="str">
        <f aca="false">+WORLDCUP!BD63</f>
        <v>Japón</v>
      </c>
      <c r="I228" s="30" t="str">
        <f aca="false">+WORLDCUP!BD69</f>
        <v>Ghana</v>
      </c>
      <c r="J228" s="30" t="str">
        <f aca="false">+WORLDCUP!BD66</f>
        <v>Irak</v>
      </c>
      <c r="N228" s="30" t="s">
        <v>1746</v>
      </c>
      <c r="O228" s="30" t="n">
        <v>227</v>
      </c>
      <c r="P228" s="30" t="s">
        <v>112</v>
      </c>
      <c r="Q228" s="30" t="s">
        <v>107</v>
      </c>
      <c r="R228" s="30" t="s">
        <v>98</v>
      </c>
      <c r="S228" s="30" t="s">
        <v>89</v>
      </c>
      <c r="T228" s="30" t="s">
        <v>80</v>
      </c>
      <c r="U228" s="30" t="s">
        <v>103</v>
      </c>
      <c r="V228" s="30" t="s">
        <v>130</v>
      </c>
      <c r="W228" s="30" t="s">
        <v>116</v>
      </c>
    </row>
    <row r="229" customFormat="false" ht="15" hidden="false" customHeight="false" outlineLevel="0" collapsed="false">
      <c r="A229" s="30" t="s">
        <v>1747</v>
      </c>
      <c r="B229" s="30" t="n">
        <f aca="false">+IF(A229=WORLDCUP!$BI$112,1,0)</f>
        <v>0</v>
      </c>
      <c r="C229" s="30" t="str">
        <f aca="false">+WORLDCUP!BD65</f>
        <v>Arabia Saudita</v>
      </c>
      <c r="D229" s="30" t="str">
        <f aca="false">+WORLDCUP!BD64</f>
        <v>Irán</v>
      </c>
      <c r="E229" s="30" t="str">
        <f aca="false">+WORLDCUP!BD62</f>
        <v>Ecuador</v>
      </c>
      <c r="F229" s="30" t="str">
        <f aca="false">+WORLDCUP!BD60</f>
        <v>Marruecos</v>
      </c>
      <c r="G229" s="30" t="str">
        <f aca="false">+WORLDCUP!BD58</f>
        <v>República Checa</v>
      </c>
      <c r="H229" s="30" t="str">
        <f aca="false">+WORLDCUP!BD63</f>
        <v>Japón</v>
      </c>
      <c r="I229" s="30" t="str">
        <f aca="false">+WORLDCUP!BD66</f>
        <v>Irak</v>
      </c>
      <c r="J229" s="30" t="str">
        <f aca="false">+WORLDCUP!BD68</f>
        <v>Uzbekistán</v>
      </c>
      <c r="N229" s="30" t="s">
        <v>1747</v>
      </c>
      <c r="O229" s="30" t="n">
        <v>228</v>
      </c>
      <c r="P229" s="30" t="s">
        <v>112</v>
      </c>
      <c r="Q229" s="30" t="s">
        <v>107</v>
      </c>
      <c r="R229" s="30" t="s">
        <v>98</v>
      </c>
      <c r="S229" s="30" t="s">
        <v>89</v>
      </c>
      <c r="T229" s="30" t="s">
        <v>80</v>
      </c>
      <c r="U229" s="30" t="s">
        <v>103</v>
      </c>
      <c r="V229" s="30" t="s">
        <v>116</v>
      </c>
      <c r="W229" s="30" t="s">
        <v>125</v>
      </c>
    </row>
    <row r="230" customFormat="false" ht="15" hidden="false" customHeight="false" outlineLevel="0" collapsed="false">
      <c r="A230" s="30" t="s">
        <v>1748</v>
      </c>
      <c r="B230" s="30" t="n">
        <f aca="false">+IF(A230=WORLDCUP!$BI$112,1,0)</f>
        <v>0</v>
      </c>
      <c r="C230" s="30" t="str">
        <f aca="false">+WORLDCUP!BD65</f>
        <v>Arabia Saudita</v>
      </c>
      <c r="D230" s="30" t="str">
        <f aca="false">+WORLDCUP!BD64</f>
        <v>Irán</v>
      </c>
      <c r="E230" s="30" t="str">
        <f aca="false">+WORLDCUP!BD67</f>
        <v>Austria</v>
      </c>
      <c r="F230" s="30" t="str">
        <f aca="false">+WORLDCUP!BD60</f>
        <v>Marruecos</v>
      </c>
      <c r="G230" s="30" t="str">
        <f aca="false">+WORLDCUP!BD58</f>
        <v>República Checa</v>
      </c>
      <c r="H230" s="30" t="str">
        <f aca="false">+WORLDCUP!BD63</f>
        <v>Japón</v>
      </c>
      <c r="I230" s="30" t="str">
        <f aca="false">+WORLDCUP!BD62</f>
        <v>Ecuador</v>
      </c>
      <c r="J230" s="30" t="str">
        <f aca="false">+WORLDCUP!BD66</f>
        <v>Irak</v>
      </c>
      <c r="N230" s="30" t="s">
        <v>1748</v>
      </c>
      <c r="O230" s="30" t="n">
        <v>229</v>
      </c>
      <c r="P230" s="30" t="s">
        <v>112</v>
      </c>
      <c r="Q230" s="30" t="s">
        <v>107</v>
      </c>
      <c r="R230" s="30" t="s">
        <v>121</v>
      </c>
      <c r="S230" s="30" t="s">
        <v>89</v>
      </c>
      <c r="T230" s="30" t="s">
        <v>80</v>
      </c>
      <c r="U230" s="30" t="s">
        <v>103</v>
      </c>
      <c r="V230" s="30" t="s">
        <v>98</v>
      </c>
      <c r="W230" s="30" t="s">
        <v>116</v>
      </c>
    </row>
    <row r="231" customFormat="false" ht="15" hidden="false" customHeight="false" outlineLevel="0" collapsed="false">
      <c r="A231" s="30" t="s">
        <v>1749</v>
      </c>
      <c r="B231" s="30" t="n">
        <f aca="false">+IF(A231=WORLDCUP!$BI$112,1,0)</f>
        <v>0</v>
      </c>
      <c r="C231" s="30" t="str">
        <f aca="false">+WORLDCUP!BD65</f>
        <v>Arabia Saudita</v>
      </c>
      <c r="D231" s="30" t="str">
        <f aca="false">+WORLDCUP!BD67</f>
        <v>Austria</v>
      </c>
      <c r="E231" s="30" t="str">
        <f aca="false">+WORLDCUP!BD66</f>
        <v>Irak</v>
      </c>
      <c r="F231" s="30" t="str">
        <f aca="false">+WORLDCUP!BD60</f>
        <v>Marruecos</v>
      </c>
      <c r="G231" s="30" t="str">
        <f aca="false">+WORLDCUP!BD58</f>
        <v>República Checa</v>
      </c>
      <c r="H231" s="30" t="str">
        <f aca="false">+WORLDCUP!BD61</f>
        <v>Turquía</v>
      </c>
      <c r="I231" s="30" t="str">
        <f aca="false">+WORLDCUP!BD69</f>
        <v>Ghana</v>
      </c>
      <c r="J231" s="30" t="str">
        <f aca="false">+WORLDCUP!BD68</f>
        <v>Uzbekistán</v>
      </c>
      <c r="N231" s="30" t="s">
        <v>1749</v>
      </c>
      <c r="O231" s="30" t="n">
        <v>230</v>
      </c>
      <c r="P231" s="30" t="s">
        <v>112</v>
      </c>
      <c r="Q231" s="30" t="s">
        <v>121</v>
      </c>
      <c r="R231" s="30" t="s">
        <v>116</v>
      </c>
      <c r="S231" s="30" t="s">
        <v>89</v>
      </c>
      <c r="T231" s="30" t="s">
        <v>80</v>
      </c>
      <c r="U231" s="30" t="s">
        <v>94</v>
      </c>
      <c r="V231" s="30" t="s">
        <v>130</v>
      </c>
      <c r="W231" s="30" t="s">
        <v>125</v>
      </c>
    </row>
    <row r="232" customFormat="false" ht="15" hidden="false" customHeight="false" outlineLevel="0" collapsed="false">
      <c r="A232" s="30" t="s">
        <v>1750</v>
      </c>
      <c r="B232" s="30" t="n">
        <f aca="false">+IF(A232=WORLDCUP!$BI$112,1,0)</f>
        <v>0</v>
      </c>
      <c r="C232" s="30" t="str">
        <f aca="false">+WORLDCUP!BD66</f>
        <v>Irak</v>
      </c>
      <c r="D232" s="30" t="str">
        <f aca="false">+WORLDCUP!BD64</f>
        <v>Irán</v>
      </c>
      <c r="E232" s="30" t="str">
        <f aca="false">+WORLDCUP!BD67</f>
        <v>Austria</v>
      </c>
      <c r="F232" s="30" t="str">
        <f aca="false">+WORLDCUP!BD60</f>
        <v>Marruecos</v>
      </c>
      <c r="G232" s="30" t="str">
        <f aca="false">+WORLDCUP!BD58</f>
        <v>República Checa</v>
      </c>
      <c r="H232" s="30" t="str">
        <f aca="false">+WORLDCUP!BD61</f>
        <v>Turquía</v>
      </c>
      <c r="I232" s="30" t="str">
        <f aca="false">+WORLDCUP!BD69</f>
        <v>Ghana</v>
      </c>
      <c r="J232" s="30" t="str">
        <f aca="false">+WORLDCUP!BD68</f>
        <v>Uzbekistán</v>
      </c>
      <c r="N232" s="30" t="s">
        <v>1750</v>
      </c>
      <c r="O232" s="30" t="n">
        <v>231</v>
      </c>
      <c r="P232" s="30" t="s">
        <v>116</v>
      </c>
      <c r="Q232" s="30" t="s">
        <v>107</v>
      </c>
      <c r="R232" s="30" t="s">
        <v>121</v>
      </c>
      <c r="S232" s="30" t="s">
        <v>89</v>
      </c>
      <c r="T232" s="30" t="s">
        <v>80</v>
      </c>
      <c r="U232" s="30" t="s">
        <v>94</v>
      </c>
      <c r="V232" s="30" t="s">
        <v>130</v>
      </c>
      <c r="W232" s="30" t="s">
        <v>125</v>
      </c>
    </row>
    <row r="233" customFormat="false" ht="15" hidden="false" customHeight="false" outlineLevel="0" collapsed="false">
      <c r="A233" s="30" t="s">
        <v>1751</v>
      </c>
      <c r="B233" s="30" t="n">
        <f aca="false">+IF(A233=WORLDCUP!$BI$112,1,0)</f>
        <v>0</v>
      </c>
      <c r="C233" s="30" t="str">
        <f aca="false">+WORLDCUP!BD65</f>
        <v>Arabia Saudita</v>
      </c>
      <c r="D233" s="30" t="str">
        <f aca="false">+WORLDCUP!BD64</f>
        <v>Irán</v>
      </c>
      <c r="E233" s="30" t="str">
        <f aca="false">+WORLDCUP!BD67</f>
        <v>Austria</v>
      </c>
      <c r="F233" s="30" t="str">
        <f aca="false">+WORLDCUP!BD60</f>
        <v>Marruecos</v>
      </c>
      <c r="G233" s="30" t="str">
        <f aca="false">+WORLDCUP!BD58</f>
        <v>República Checa</v>
      </c>
      <c r="H233" s="30" t="str">
        <f aca="false">+WORLDCUP!BD61</f>
        <v>Turquía</v>
      </c>
      <c r="I233" s="30" t="str">
        <f aca="false">+WORLDCUP!BD69</f>
        <v>Ghana</v>
      </c>
      <c r="J233" s="30" t="str">
        <f aca="false">+WORLDCUP!BD68</f>
        <v>Uzbekistán</v>
      </c>
      <c r="N233" s="30" t="s">
        <v>1751</v>
      </c>
      <c r="O233" s="30" t="n">
        <v>232</v>
      </c>
      <c r="P233" s="30" t="s">
        <v>112</v>
      </c>
      <c r="Q233" s="30" t="s">
        <v>107</v>
      </c>
      <c r="R233" s="30" t="s">
        <v>121</v>
      </c>
      <c r="S233" s="30" t="s">
        <v>89</v>
      </c>
      <c r="T233" s="30" t="s">
        <v>80</v>
      </c>
      <c r="U233" s="30" t="s">
        <v>94</v>
      </c>
      <c r="V233" s="30" t="s">
        <v>130</v>
      </c>
      <c r="W233" s="30" t="s">
        <v>125</v>
      </c>
    </row>
    <row r="234" customFormat="false" ht="15" hidden="false" customHeight="false" outlineLevel="0" collapsed="false">
      <c r="A234" s="30" t="s">
        <v>1752</v>
      </c>
      <c r="B234" s="30" t="n">
        <f aca="false">+IF(A234=WORLDCUP!$BI$112,1,0)</f>
        <v>0</v>
      </c>
      <c r="C234" s="30" t="str">
        <f aca="false">+WORLDCUP!BD65</f>
        <v>Arabia Saudita</v>
      </c>
      <c r="D234" s="30" t="str">
        <f aca="false">+WORLDCUP!BD64</f>
        <v>Irán</v>
      </c>
      <c r="E234" s="30" t="str">
        <f aca="false">+WORLDCUP!BD66</f>
        <v>Irak</v>
      </c>
      <c r="F234" s="30" t="str">
        <f aca="false">+WORLDCUP!BD60</f>
        <v>Marruecos</v>
      </c>
      <c r="G234" s="30" t="str">
        <f aca="false">+WORLDCUP!BD58</f>
        <v>República Checa</v>
      </c>
      <c r="H234" s="30" t="str">
        <f aca="false">+WORLDCUP!BD61</f>
        <v>Turquía</v>
      </c>
      <c r="I234" s="30" t="str">
        <f aca="false">+WORLDCUP!BD69</f>
        <v>Ghana</v>
      </c>
      <c r="J234" s="30" t="str">
        <f aca="false">+WORLDCUP!BD68</f>
        <v>Uzbekistán</v>
      </c>
      <c r="N234" s="30" t="s">
        <v>1752</v>
      </c>
      <c r="O234" s="30" t="n">
        <v>233</v>
      </c>
      <c r="P234" s="30" t="s">
        <v>112</v>
      </c>
      <c r="Q234" s="30" t="s">
        <v>107</v>
      </c>
      <c r="R234" s="30" t="s">
        <v>116</v>
      </c>
      <c r="S234" s="30" t="s">
        <v>89</v>
      </c>
      <c r="T234" s="30" t="s">
        <v>80</v>
      </c>
      <c r="U234" s="30" t="s">
        <v>94</v>
      </c>
      <c r="V234" s="30" t="s">
        <v>130</v>
      </c>
      <c r="W234" s="30" t="s">
        <v>125</v>
      </c>
    </row>
    <row r="235" customFormat="false" ht="15" hidden="false" customHeight="false" outlineLevel="0" collapsed="false">
      <c r="A235" s="30" t="s">
        <v>1753</v>
      </c>
      <c r="B235" s="30" t="n">
        <f aca="false">+IF(A235=WORLDCUP!$BI$112,1,0)</f>
        <v>0</v>
      </c>
      <c r="C235" s="30" t="str">
        <f aca="false">+WORLDCUP!BD65</f>
        <v>Arabia Saudita</v>
      </c>
      <c r="D235" s="30" t="str">
        <f aca="false">+WORLDCUP!BD64</f>
        <v>Irán</v>
      </c>
      <c r="E235" s="30" t="str">
        <f aca="false">+WORLDCUP!BD67</f>
        <v>Austria</v>
      </c>
      <c r="F235" s="30" t="str">
        <f aca="false">+WORLDCUP!BD60</f>
        <v>Marruecos</v>
      </c>
      <c r="G235" s="30" t="str">
        <f aca="false">+WORLDCUP!BD58</f>
        <v>República Checa</v>
      </c>
      <c r="H235" s="30" t="str">
        <f aca="false">+WORLDCUP!BD61</f>
        <v>Turquía</v>
      </c>
      <c r="I235" s="30" t="str">
        <f aca="false">+WORLDCUP!BD69</f>
        <v>Ghana</v>
      </c>
      <c r="J235" s="30" t="str">
        <f aca="false">+WORLDCUP!BD66</f>
        <v>Irak</v>
      </c>
      <c r="N235" s="30" t="s">
        <v>1753</v>
      </c>
      <c r="O235" s="30" t="n">
        <v>234</v>
      </c>
      <c r="P235" s="30" t="s">
        <v>112</v>
      </c>
      <c r="Q235" s="30" t="s">
        <v>107</v>
      </c>
      <c r="R235" s="30" t="s">
        <v>121</v>
      </c>
      <c r="S235" s="30" t="s">
        <v>89</v>
      </c>
      <c r="T235" s="30" t="s">
        <v>80</v>
      </c>
      <c r="U235" s="30" t="s">
        <v>94</v>
      </c>
      <c r="V235" s="30" t="s">
        <v>130</v>
      </c>
      <c r="W235" s="30" t="s">
        <v>116</v>
      </c>
    </row>
    <row r="236" customFormat="false" ht="15" hidden="false" customHeight="false" outlineLevel="0" collapsed="false">
      <c r="A236" s="30" t="s">
        <v>1754</v>
      </c>
      <c r="B236" s="30" t="n">
        <f aca="false">+IF(A236=WORLDCUP!$BI$112,1,0)</f>
        <v>0</v>
      </c>
      <c r="C236" s="30" t="str">
        <f aca="false">+WORLDCUP!BD65</f>
        <v>Arabia Saudita</v>
      </c>
      <c r="D236" s="30" t="str">
        <f aca="false">+WORLDCUP!BD64</f>
        <v>Irán</v>
      </c>
      <c r="E236" s="30" t="str">
        <f aca="false">+WORLDCUP!BD67</f>
        <v>Austria</v>
      </c>
      <c r="F236" s="30" t="str">
        <f aca="false">+WORLDCUP!BD60</f>
        <v>Marruecos</v>
      </c>
      <c r="G236" s="30" t="str">
        <f aca="false">+WORLDCUP!BD58</f>
        <v>República Checa</v>
      </c>
      <c r="H236" s="30" t="str">
        <f aca="false">+WORLDCUP!BD61</f>
        <v>Turquía</v>
      </c>
      <c r="I236" s="30" t="str">
        <f aca="false">+WORLDCUP!BD66</f>
        <v>Irak</v>
      </c>
      <c r="J236" s="30" t="str">
        <f aca="false">+WORLDCUP!BD68</f>
        <v>Uzbekistán</v>
      </c>
      <c r="N236" s="30" t="s">
        <v>1754</v>
      </c>
      <c r="O236" s="30" t="n">
        <v>235</v>
      </c>
      <c r="P236" s="30" t="s">
        <v>112</v>
      </c>
      <c r="Q236" s="30" t="s">
        <v>107</v>
      </c>
      <c r="R236" s="30" t="s">
        <v>121</v>
      </c>
      <c r="S236" s="30" t="s">
        <v>89</v>
      </c>
      <c r="T236" s="30" t="s">
        <v>80</v>
      </c>
      <c r="U236" s="30" t="s">
        <v>94</v>
      </c>
      <c r="V236" s="30" t="s">
        <v>116</v>
      </c>
      <c r="W236" s="30" t="s">
        <v>125</v>
      </c>
    </row>
    <row r="237" customFormat="false" ht="15" hidden="false" customHeight="false" outlineLevel="0" collapsed="false">
      <c r="A237" s="30" t="s">
        <v>1755</v>
      </c>
      <c r="B237" s="30" t="n">
        <f aca="false">+IF(A237=WORLDCUP!$BI$112,1,0)</f>
        <v>0</v>
      </c>
      <c r="C237" s="30" t="str">
        <f aca="false">+WORLDCUP!BD60</f>
        <v>Marruecos</v>
      </c>
      <c r="D237" s="30" t="str">
        <f aca="false">+WORLDCUP!BD67</f>
        <v>Austria</v>
      </c>
      <c r="E237" s="30" t="str">
        <f aca="false">+WORLDCUP!BD66</f>
        <v>Irak</v>
      </c>
      <c r="F237" s="30" t="str">
        <f aca="false">+WORLDCUP!BD61</f>
        <v>Turquía</v>
      </c>
      <c r="G237" s="30" t="str">
        <f aca="false">+WORLDCUP!BD58</f>
        <v>República Checa</v>
      </c>
      <c r="H237" s="30" t="str">
        <f aca="false">+WORLDCUP!BD63</f>
        <v>Japón</v>
      </c>
      <c r="I237" s="30" t="str">
        <f aca="false">+WORLDCUP!BD69</f>
        <v>Ghana</v>
      </c>
      <c r="J237" s="30" t="str">
        <f aca="false">+WORLDCUP!BD68</f>
        <v>Uzbekistán</v>
      </c>
      <c r="N237" s="30" t="s">
        <v>1755</v>
      </c>
      <c r="O237" s="30" t="n">
        <v>236</v>
      </c>
      <c r="P237" s="30" t="s">
        <v>89</v>
      </c>
      <c r="Q237" s="30" t="s">
        <v>121</v>
      </c>
      <c r="R237" s="30" t="s">
        <v>116</v>
      </c>
      <c r="S237" s="30" t="s">
        <v>94</v>
      </c>
      <c r="T237" s="30" t="s">
        <v>80</v>
      </c>
      <c r="U237" s="30" t="s">
        <v>103</v>
      </c>
      <c r="V237" s="30" t="s">
        <v>130</v>
      </c>
      <c r="W237" s="30" t="s">
        <v>125</v>
      </c>
    </row>
    <row r="238" customFormat="false" ht="15" hidden="false" customHeight="false" outlineLevel="0" collapsed="false">
      <c r="A238" s="30" t="s">
        <v>1756</v>
      </c>
      <c r="B238" s="30" t="n">
        <f aca="false">+IF(A238=WORLDCUP!$BI$112,1,0)</f>
        <v>0</v>
      </c>
      <c r="C238" s="30" t="str">
        <f aca="false">+WORLDCUP!BD65</f>
        <v>Arabia Saudita</v>
      </c>
      <c r="D238" s="30" t="str">
        <f aca="false">+WORLDCUP!BD67</f>
        <v>Austria</v>
      </c>
      <c r="E238" s="30" t="str">
        <f aca="false">+WORLDCUP!BD63</f>
        <v>Japón</v>
      </c>
      <c r="F238" s="30" t="str">
        <f aca="false">+WORLDCUP!BD60</f>
        <v>Marruecos</v>
      </c>
      <c r="G238" s="30" t="str">
        <f aca="false">+WORLDCUP!BD58</f>
        <v>República Checa</v>
      </c>
      <c r="H238" s="30" t="str">
        <f aca="false">+WORLDCUP!BD61</f>
        <v>Turquía</v>
      </c>
      <c r="I238" s="30" t="str">
        <f aca="false">+WORLDCUP!BD69</f>
        <v>Ghana</v>
      </c>
      <c r="J238" s="30" t="str">
        <f aca="false">+WORLDCUP!BD68</f>
        <v>Uzbekistán</v>
      </c>
      <c r="N238" s="30" t="s">
        <v>1756</v>
      </c>
      <c r="O238" s="30" t="n">
        <v>237</v>
      </c>
      <c r="P238" s="30" t="s">
        <v>112</v>
      </c>
      <c r="Q238" s="30" t="s">
        <v>121</v>
      </c>
      <c r="R238" s="30" t="s">
        <v>103</v>
      </c>
      <c r="S238" s="30" t="s">
        <v>89</v>
      </c>
      <c r="T238" s="30" t="s">
        <v>80</v>
      </c>
      <c r="U238" s="30" t="s">
        <v>94</v>
      </c>
      <c r="V238" s="30" t="s">
        <v>130</v>
      </c>
      <c r="W238" s="30" t="s">
        <v>125</v>
      </c>
    </row>
    <row r="239" customFormat="false" ht="15" hidden="false" customHeight="false" outlineLevel="0" collapsed="false">
      <c r="A239" s="30" t="s">
        <v>1757</v>
      </c>
      <c r="B239" s="30" t="n">
        <f aca="false">+IF(A239=WORLDCUP!$BI$112,1,0)</f>
        <v>0</v>
      </c>
      <c r="C239" s="30" t="str">
        <f aca="false">+WORLDCUP!BD65</f>
        <v>Arabia Saudita</v>
      </c>
      <c r="D239" s="30" t="str">
        <f aca="false">+WORLDCUP!BD63</f>
        <v>Japón</v>
      </c>
      <c r="E239" s="30" t="str">
        <f aca="false">+WORLDCUP!BD66</f>
        <v>Irak</v>
      </c>
      <c r="F239" s="30" t="str">
        <f aca="false">+WORLDCUP!BD60</f>
        <v>Marruecos</v>
      </c>
      <c r="G239" s="30" t="str">
        <f aca="false">+WORLDCUP!BD58</f>
        <v>República Checa</v>
      </c>
      <c r="H239" s="30" t="str">
        <f aca="false">+WORLDCUP!BD61</f>
        <v>Turquía</v>
      </c>
      <c r="I239" s="30" t="str">
        <f aca="false">+WORLDCUP!BD69</f>
        <v>Ghana</v>
      </c>
      <c r="J239" s="30" t="str">
        <f aca="false">+WORLDCUP!BD68</f>
        <v>Uzbekistán</v>
      </c>
      <c r="N239" s="30" t="s">
        <v>1757</v>
      </c>
      <c r="O239" s="30" t="n">
        <v>238</v>
      </c>
      <c r="P239" s="30" t="s">
        <v>112</v>
      </c>
      <c r="Q239" s="30" t="s">
        <v>103</v>
      </c>
      <c r="R239" s="30" t="s">
        <v>116</v>
      </c>
      <c r="S239" s="30" t="s">
        <v>89</v>
      </c>
      <c r="T239" s="30" t="s">
        <v>80</v>
      </c>
      <c r="U239" s="30" t="s">
        <v>94</v>
      </c>
      <c r="V239" s="30" t="s">
        <v>130</v>
      </c>
      <c r="W239" s="30" t="s">
        <v>125</v>
      </c>
    </row>
    <row r="240" customFormat="false" ht="15" hidden="false" customHeight="false" outlineLevel="0" collapsed="false">
      <c r="A240" s="30" t="s">
        <v>1758</v>
      </c>
      <c r="B240" s="30" t="n">
        <f aca="false">+IF(A240=WORLDCUP!$BI$112,1,0)</f>
        <v>0</v>
      </c>
      <c r="C240" s="30" t="str">
        <f aca="false">+WORLDCUP!BD65</f>
        <v>Arabia Saudita</v>
      </c>
      <c r="D240" s="30" t="str">
        <f aca="false">+WORLDCUP!BD67</f>
        <v>Austria</v>
      </c>
      <c r="E240" s="30" t="str">
        <f aca="false">+WORLDCUP!BD63</f>
        <v>Japón</v>
      </c>
      <c r="F240" s="30" t="str">
        <f aca="false">+WORLDCUP!BD60</f>
        <v>Marruecos</v>
      </c>
      <c r="G240" s="30" t="str">
        <f aca="false">+WORLDCUP!BD58</f>
        <v>República Checa</v>
      </c>
      <c r="H240" s="30" t="str">
        <f aca="false">+WORLDCUP!BD61</f>
        <v>Turquía</v>
      </c>
      <c r="I240" s="30" t="str">
        <f aca="false">+WORLDCUP!BD69</f>
        <v>Ghana</v>
      </c>
      <c r="J240" s="30" t="str">
        <f aca="false">+WORLDCUP!BD66</f>
        <v>Irak</v>
      </c>
      <c r="N240" s="30" t="s">
        <v>1758</v>
      </c>
      <c r="O240" s="30" t="n">
        <v>239</v>
      </c>
      <c r="P240" s="30" t="s">
        <v>112</v>
      </c>
      <c r="Q240" s="30" t="s">
        <v>121</v>
      </c>
      <c r="R240" s="30" t="s">
        <v>103</v>
      </c>
      <c r="S240" s="30" t="s">
        <v>89</v>
      </c>
      <c r="T240" s="30" t="s">
        <v>80</v>
      </c>
      <c r="U240" s="30" t="s">
        <v>94</v>
      </c>
      <c r="V240" s="30" t="s">
        <v>130</v>
      </c>
      <c r="W240" s="30" t="s">
        <v>116</v>
      </c>
    </row>
    <row r="241" customFormat="false" ht="15" hidden="false" customHeight="false" outlineLevel="0" collapsed="false">
      <c r="A241" s="30" t="s">
        <v>1759</v>
      </c>
      <c r="B241" s="30" t="n">
        <f aca="false">+IF(A241=WORLDCUP!$BI$112,1,0)</f>
        <v>0</v>
      </c>
      <c r="C241" s="30" t="str">
        <f aca="false">+WORLDCUP!BD65</f>
        <v>Arabia Saudita</v>
      </c>
      <c r="D241" s="30" t="str">
        <f aca="false">+WORLDCUP!BD67</f>
        <v>Austria</v>
      </c>
      <c r="E241" s="30" t="str">
        <f aca="false">+WORLDCUP!BD63</f>
        <v>Japón</v>
      </c>
      <c r="F241" s="30" t="str">
        <f aca="false">+WORLDCUP!BD60</f>
        <v>Marruecos</v>
      </c>
      <c r="G241" s="30" t="str">
        <f aca="false">+WORLDCUP!BD58</f>
        <v>República Checa</v>
      </c>
      <c r="H241" s="30" t="str">
        <f aca="false">+WORLDCUP!BD61</f>
        <v>Turquía</v>
      </c>
      <c r="I241" s="30" t="str">
        <f aca="false">+WORLDCUP!BD66</f>
        <v>Irak</v>
      </c>
      <c r="J241" s="30" t="str">
        <f aca="false">+WORLDCUP!BD68</f>
        <v>Uzbekistán</v>
      </c>
      <c r="N241" s="30" t="s">
        <v>1759</v>
      </c>
      <c r="O241" s="30" t="n">
        <v>240</v>
      </c>
      <c r="P241" s="30" t="s">
        <v>112</v>
      </c>
      <c r="Q241" s="30" t="s">
        <v>121</v>
      </c>
      <c r="R241" s="30" t="s">
        <v>103</v>
      </c>
      <c r="S241" s="30" t="s">
        <v>89</v>
      </c>
      <c r="T241" s="30" t="s">
        <v>80</v>
      </c>
      <c r="U241" s="30" t="s">
        <v>94</v>
      </c>
      <c r="V241" s="30" t="s">
        <v>116</v>
      </c>
      <c r="W241" s="30" t="s">
        <v>125</v>
      </c>
    </row>
    <row r="242" customFormat="false" ht="15" hidden="false" customHeight="false" outlineLevel="0" collapsed="false">
      <c r="A242" s="30" t="s">
        <v>1760</v>
      </c>
      <c r="B242" s="30" t="n">
        <f aca="false">+IF(A242=WORLDCUP!$BI$112,1,0)</f>
        <v>0</v>
      </c>
      <c r="C242" s="30" t="str">
        <f aca="false">+WORLDCUP!BD60</f>
        <v>Marruecos</v>
      </c>
      <c r="D242" s="30" t="str">
        <f aca="false">+WORLDCUP!BD64</f>
        <v>Irán</v>
      </c>
      <c r="E242" s="30" t="str">
        <f aca="false">+WORLDCUP!BD67</f>
        <v>Austria</v>
      </c>
      <c r="F242" s="30" t="str">
        <f aca="false">+WORLDCUP!BD61</f>
        <v>Turquía</v>
      </c>
      <c r="G242" s="30" t="str">
        <f aca="false">+WORLDCUP!BD58</f>
        <v>República Checa</v>
      </c>
      <c r="H242" s="30" t="str">
        <f aca="false">+WORLDCUP!BD63</f>
        <v>Japón</v>
      </c>
      <c r="I242" s="30" t="str">
        <f aca="false">+WORLDCUP!BD69</f>
        <v>Ghana</v>
      </c>
      <c r="J242" s="30" t="str">
        <f aca="false">+WORLDCUP!BD68</f>
        <v>Uzbekistán</v>
      </c>
      <c r="N242" s="30" t="s">
        <v>1760</v>
      </c>
      <c r="O242" s="30" t="n">
        <v>241</v>
      </c>
      <c r="P242" s="30" t="s">
        <v>89</v>
      </c>
      <c r="Q242" s="30" t="s">
        <v>107</v>
      </c>
      <c r="R242" s="30" t="s">
        <v>121</v>
      </c>
      <c r="S242" s="30" t="s">
        <v>94</v>
      </c>
      <c r="T242" s="30" t="s">
        <v>80</v>
      </c>
      <c r="U242" s="30" t="s">
        <v>103</v>
      </c>
      <c r="V242" s="30" t="s">
        <v>130</v>
      </c>
      <c r="W242" s="30" t="s">
        <v>125</v>
      </c>
    </row>
    <row r="243" customFormat="false" ht="15" hidden="false" customHeight="false" outlineLevel="0" collapsed="false">
      <c r="A243" s="30" t="s">
        <v>1761</v>
      </c>
      <c r="B243" s="30" t="n">
        <f aca="false">+IF(A243=WORLDCUP!$BI$112,1,0)</f>
        <v>0</v>
      </c>
      <c r="C243" s="30" t="str">
        <f aca="false">+WORLDCUP!BD60</f>
        <v>Marruecos</v>
      </c>
      <c r="D243" s="30" t="str">
        <f aca="false">+WORLDCUP!BD64</f>
        <v>Irán</v>
      </c>
      <c r="E243" s="30" t="str">
        <f aca="false">+WORLDCUP!BD66</f>
        <v>Irak</v>
      </c>
      <c r="F243" s="30" t="str">
        <f aca="false">+WORLDCUP!BD61</f>
        <v>Turquía</v>
      </c>
      <c r="G243" s="30" t="str">
        <f aca="false">+WORLDCUP!BD58</f>
        <v>República Checa</v>
      </c>
      <c r="H243" s="30" t="str">
        <f aca="false">+WORLDCUP!BD63</f>
        <v>Japón</v>
      </c>
      <c r="I243" s="30" t="str">
        <f aca="false">+WORLDCUP!BD69</f>
        <v>Ghana</v>
      </c>
      <c r="J243" s="30" t="str">
        <f aca="false">+WORLDCUP!BD68</f>
        <v>Uzbekistán</v>
      </c>
      <c r="N243" s="30" t="s">
        <v>1761</v>
      </c>
      <c r="O243" s="30" t="n">
        <v>242</v>
      </c>
      <c r="P243" s="30" t="s">
        <v>89</v>
      </c>
      <c r="Q243" s="30" t="s">
        <v>107</v>
      </c>
      <c r="R243" s="30" t="s">
        <v>116</v>
      </c>
      <c r="S243" s="30" t="s">
        <v>94</v>
      </c>
      <c r="T243" s="30" t="s">
        <v>80</v>
      </c>
      <c r="U243" s="30" t="s">
        <v>103</v>
      </c>
      <c r="V243" s="30" t="s">
        <v>130</v>
      </c>
      <c r="W243" s="30" t="s">
        <v>125</v>
      </c>
    </row>
    <row r="244" customFormat="false" ht="15" hidden="false" customHeight="false" outlineLevel="0" collapsed="false">
      <c r="A244" s="30" t="s">
        <v>1762</v>
      </c>
      <c r="B244" s="30" t="n">
        <f aca="false">+IF(A244=WORLDCUP!$BI$112,1,0)</f>
        <v>0</v>
      </c>
      <c r="C244" s="30" t="str">
        <f aca="false">+WORLDCUP!BD60</f>
        <v>Marruecos</v>
      </c>
      <c r="D244" s="30" t="str">
        <f aca="false">+WORLDCUP!BD64</f>
        <v>Irán</v>
      </c>
      <c r="E244" s="30" t="str">
        <f aca="false">+WORLDCUP!BD67</f>
        <v>Austria</v>
      </c>
      <c r="F244" s="30" t="str">
        <f aca="false">+WORLDCUP!BD61</f>
        <v>Turquía</v>
      </c>
      <c r="G244" s="30" t="str">
        <f aca="false">+WORLDCUP!BD58</f>
        <v>República Checa</v>
      </c>
      <c r="H244" s="30" t="str">
        <f aca="false">+WORLDCUP!BD63</f>
        <v>Japón</v>
      </c>
      <c r="I244" s="30" t="str">
        <f aca="false">+WORLDCUP!BD69</f>
        <v>Ghana</v>
      </c>
      <c r="J244" s="30" t="str">
        <f aca="false">+WORLDCUP!BD66</f>
        <v>Irak</v>
      </c>
      <c r="N244" s="30" t="s">
        <v>1762</v>
      </c>
      <c r="O244" s="30" t="n">
        <v>243</v>
      </c>
      <c r="P244" s="30" t="s">
        <v>89</v>
      </c>
      <c r="Q244" s="30" t="s">
        <v>107</v>
      </c>
      <c r="R244" s="30" t="s">
        <v>121</v>
      </c>
      <c r="S244" s="30" t="s">
        <v>94</v>
      </c>
      <c r="T244" s="30" t="s">
        <v>80</v>
      </c>
      <c r="U244" s="30" t="s">
        <v>103</v>
      </c>
      <c r="V244" s="30" t="s">
        <v>130</v>
      </c>
      <c r="W244" s="30" t="s">
        <v>116</v>
      </c>
    </row>
    <row r="245" customFormat="false" ht="15" hidden="false" customHeight="false" outlineLevel="0" collapsed="false">
      <c r="A245" s="30" t="s">
        <v>1763</v>
      </c>
      <c r="B245" s="30" t="n">
        <f aca="false">+IF(A245=WORLDCUP!$BI$112,1,0)</f>
        <v>0</v>
      </c>
      <c r="C245" s="30" t="str">
        <f aca="false">+WORLDCUP!BD60</f>
        <v>Marruecos</v>
      </c>
      <c r="D245" s="30" t="str">
        <f aca="false">+WORLDCUP!BD64</f>
        <v>Irán</v>
      </c>
      <c r="E245" s="30" t="str">
        <f aca="false">+WORLDCUP!BD67</f>
        <v>Austria</v>
      </c>
      <c r="F245" s="30" t="str">
        <f aca="false">+WORLDCUP!BD61</f>
        <v>Turquía</v>
      </c>
      <c r="G245" s="30" t="str">
        <f aca="false">+WORLDCUP!BD58</f>
        <v>República Checa</v>
      </c>
      <c r="H245" s="30" t="str">
        <f aca="false">+WORLDCUP!BD63</f>
        <v>Japón</v>
      </c>
      <c r="I245" s="30" t="str">
        <f aca="false">+WORLDCUP!BD66</f>
        <v>Irak</v>
      </c>
      <c r="J245" s="30" t="str">
        <f aca="false">+WORLDCUP!BD68</f>
        <v>Uzbekistán</v>
      </c>
      <c r="N245" s="30" t="s">
        <v>1763</v>
      </c>
      <c r="O245" s="30" t="n">
        <v>244</v>
      </c>
      <c r="P245" s="30" t="s">
        <v>89</v>
      </c>
      <c r="Q245" s="30" t="s">
        <v>107</v>
      </c>
      <c r="R245" s="30" t="s">
        <v>121</v>
      </c>
      <c r="S245" s="30" t="s">
        <v>94</v>
      </c>
      <c r="T245" s="30" t="s">
        <v>80</v>
      </c>
      <c r="U245" s="30" t="s">
        <v>103</v>
      </c>
      <c r="V245" s="30" t="s">
        <v>116</v>
      </c>
      <c r="W245" s="30" t="s">
        <v>125</v>
      </c>
    </row>
    <row r="246" customFormat="false" ht="15" hidden="false" customHeight="false" outlineLevel="0" collapsed="false">
      <c r="A246" s="30" t="s">
        <v>1764</v>
      </c>
      <c r="B246" s="30" t="n">
        <f aca="false">+IF(A246=WORLDCUP!$BI$112,1,0)</f>
        <v>0</v>
      </c>
      <c r="C246" s="30" t="str">
        <f aca="false">+WORLDCUP!BD65</f>
        <v>Arabia Saudita</v>
      </c>
      <c r="D246" s="30" t="str">
        <f aca="false">+WORLDCUP!BD64</f>
        <v>Irán</v>
      </c>
      <c r="E246" s="30" t="str">
        <f aca="false">+WORLDCUP!BD63</f>
        <v>Japón</v>
      </c>
      <c r="F246" s="30" t="str">
        <f aca="false">+WORLDCUP!BD60</f>
        <v>Marruecos</v>
      </c>
      <c r="G246" s="30" t="str">
        <f aca="false">+WORLDCUP!BD58</f>
        <v>República Checa</v>
      </c>
      <c r="H246" s="30" t="str">
        <f aca="false">+WORLDCUP!BD61</f>
        <v>Turquía</v>
      </c>
      <c r="I246" s="30" t="str">
        <f aca="false">+WORLDCUP!BD69</f>
        <v>Ghana</v>
      </c>
      <c r="J246" s="30" t="str">
        <f aca="false">+WORLDCUP!BD68</f>
        <v>Uzbekistán</v>
      </c>
      <c r="N246" s="30" t="s">
        <v>1764</v>
      </c>
      <c r="O246" s="30" t="n">
        <v>245</v>
      </c>
      <c r="P246" s="30" t="s">
        <v>112</v>
      </c>
      <c r="Q246" s="30" t="s">
        <v>107</v>
      </c>
      <c r="R246" s="30" t="s">
        <v>103</v>
      </c>
      <c r="S246" s="30" t="s">
        <v>89</v>
      </c>
      <c r="T246" s="30" t="s">
        <v>80</v>
      </c>
      <c r="U246" s="30" t="s">
        <v>94</v>
      </c>
      <c r="V246" s="30" t="s">
        <v>130</v>
      </c>
      <c r="W246" s="30" t="s">
        <v>125</v>
      </c>
    </row>
    <row r="247" customFormat="false" ht="15" hidden="false" customHeight="false" outlineLevel="0" collapsed="false">
      <c r="A247" s="30" t="s">
        <v>1765</v>
      </c>
      <c r="B247" s="30" t="n">
        <f aca="false">+IF(A247=WORLDCUP!$BI$112,1,0)</f>
        <v>0</v>
      </c>
      <c r="C247" s="30" t="str">
        <f aca="false">+WORLDCUP!BD60</f>
        <v>Marruecos</v>
      </c>
      <c r="D247" s="30" t="str">
        <f aca="false">+WORLDCUP!BD64</f>
        <v>Irán</v>
      </c>
      <c r="E247" s="30" t="str">
        <f aca="false">+WORLDCUP!BD67</f>
        <v>Austria</v>
      </c>
      <c r="F247" s="30" t="str">
        <f aca="false">+WORLDCUP!BD61</f>
        <v>Turquía</v>
      </c>
      <c r="G247" s="30" t="str">
        <f aca="false">+WORLDCUP!BD58</f>
        <v>República Checa</v>
      </c>
      <c r="H247" s="30" t="str">
        <f aca="false">+WORLDCUP!BD63</f>
        <v>Japón</v>
      </c>
      <c r="I247" s="30" t="str">
        <f aca="false">+WORLDCUP!BD69</f>
        <v>Ghana</v>
      </c>
      <c r="J247" s="30" t="str">
        <f aca="false">+WORLDCUP!BD65</f>
        <v>Arabia Saudita</v>
      </c>
      <c r="N247" s="30" t="s">
        <v>1765</v>
      </c>
      <c r="O247" s="30" t="n">
        <v>246</v>
      </c>
      <c r="P247" s="30" t="s">
        <v>89</v>
      </c>
      <c r="Q247" s="30" t="s">
        <v>107</v>
      </c>
      <c r="R247" s="30" t="s">
        <v>121</v>
      </c>
      <c r="S247" s="30" t="s">
        <v>94</v>
      </c>
      <c r="T247" s="30" t="s">
        <v>80</v>
      </c>
      <c r="U247" s="30" t="s">
        <v>103</v>
      </c>
      <c r="V247" s="30" t="s">
        <v>130</v>
      </c>
      <c r="W247" s="30" t="s">
        <v>112</v>
      </c>
    </row>
    <row r="248" customFormat="false" ht="15" hidden="false" customHeight="false" outlineLevel="0" collapsed="false">
      <c r="A248" s="30" t="s">
        <v>1766</v>
      </c>
      <c r="B248" s="30" t="n">
        <f aca="false">+IF(A248=WORLDCUP!$BI$112,1,0)</f>
        <v>0</v>
      </c>
      <c r="C248" s="30" t="str">
        <f aca="false">+WORLDCUP!BD65</f>
        <v>Arabia Saudita</v>
      </c>
      <c r="D248" s="30" t="str">
        <f aca="false">+WORLDCUP!BD64</f>
        <v>Irán</v>
      </c>
      <c r="E248" s="30" t="str">
        <f aca="false">+WORLDCUP!BD67</f>
        <v>Austria</v>
      </c>
      <c r="F248" s="30" t="str">
        <f aca="false">+WORLDCUP!BD60</f>
        <v>Marruecos</v>
      </c>
      <c r="G248" s="30" t="str">
        <f aca="false">+WORLDCUP!BD58</f>
        <v>República Checa</v>
      </c>
      <c r="H248" s="30" t="str">
        <f aca="false">+WORLDCUP!BD63</f>
        <v>Japón</v>
      </c>
      <c r="I248" s="30" t="str">
        <f aca="false">+WORLDCUP!BD61</f>
        <v>Turquía</v>
      </c>
      <c r="J248" s="30" t="str">
        <f aca="false">+WORLDCUP!BD68</f>
        <v>Uzbekistán</v>
      </c>
      <c r="N248" s="30" t="s">
        <v>1766</v>
      </c>
      <c r="O248" s="30" t="n">
        <v>247</v>
      </c>
      <c r="P248" s="30" t="s">
        <v>112</v>
      </c>
      <c r="Q248" s="30" t="s">
        <v>107</v>
      </c>
      <c r="R248" s="30" t="s">
        <v>121</v>
      </c>
      <c r="S248" s="30" t="s">
        <v>89</v>
      </c>
      <c r="T248" s="30" t="s">
        <v>80</v>
      </c>
      <c r="U248" s="30" t="s">
        <v>103</v>
      </c>
      <c r="V248" s="30" t="s">
        <v>94</v>
      </c>
      <c r="W248" s="30" t="s">
        <v>125</v>
      </c>
    </row>
    <row r="249" customFormat="false" ht="15" hidden="false" customHeight="false" outlineLevel="0" collapsed="false">
      <c r="A249" s="30" t="s">
        <v>1767</v>
      </c>
      <c r="B249" s="30" t="n">
        <f aca="false">+IF(A249=WORLDCUP!$BI$112,1,0)</f>
        <v>0</v>
      </c>
      <c r="C249" s="30" t="str">
        <f aca="false">+WORLDCUP!BD65</f>
        <v>Arabia Saudita</v>
      </c>
      <c r="D249" s="30" t="str">
        <f aca="false">+WORLDCUP!BD64</f>
        <v>Irán</v>
      </c>
      <c r="E249" s="30" t="str">
        <f aca="false">+WORLDCUP!BD63</f>
        <v>Japón</v>
      </c>
      <c r="F249" s="30" t="str">
        <f aca="false">+WORLDCUP!BD60</f>
        <v>Marruecos</v>
      </c>
      <c r="G249" s="30" t="str">
        <f aca="false">+WORLDCUP!BD58</f>
        <v>República Checa</v>
      </c>
      <c r="H249" s="30" t="str">
        <f aca="false">+WORLDCUP!BD61</f>
        <v>Turquía</v>
      </c>
      <c r="I249" s="30" t="str">
        <f aca="false">+WORLDCUP!BD69</f>
        <v>Ghana</v>
      </c>
      <c r="J249" s="30" t="str">
        <f aca="false">+WORLDCUP!BD66</f>
        <v>Irak</v>
      </c>
      <c r="N249" s="30" t="s">
        <v>1767</v>
      </c>
      <c r="O249" s="30" t="n">
        <v>248</v>
      </c>
      <c r="P249" s="30" t="s">
        <v>112</v>
      </c>
      <c r="Q249" s="30" t="s">
        <v>107</v>
      </c>
      <c r="R249" s="30" t="s">
        <v>103</v>
      </c>
      <c r="S249" s="30" t="s">
        <v>89</v>
      </c>
      <c r="T249" s="30" t="s">
        <v>80</v>
      </c>
      <c r="U249" s="30" t="s">
        <v>94</v>
      </c>
      <c r="V249" s="30" t="s">
        <v>130</v>
      </c>
      <c r="W249" s="30" t="s">
        <v>116</v>
      </c>
    </row>
    <row r="250" customFormat="false" ht="15" hidden="false" customHeight="false" outlineLevel="0" collapsed="false">
      <c r="A250" s="30" t="s">
        <v>1768</v>
      </c>
      <c r="B250" s="30" t="n">
        <f aca="false">+IF(A250=WORLDCUP!$BI$112,1,0)</f>
        <v>0</v>
      </c>
      <c r="C250" s="30" t="str">
        <f aca="false">+WORLDCUP!BD65</f>
        <v>Arabia Saudita</v>
      </c>
      <c r="D250" s="30" t="str">
        <f aca="false">+WORLDCUP!BD64</f>
        <v>Irán</v>
      </c>
      <c r="E250" s="30" t="str">
        <f aca="false">+WORLDCUP!BD63</f>
        <v>Japón</v>
      </c>
      <c r="F250" s="30" t="str">
        <f aca="false">+WORLDCUP!BD60</f>
        <v>Marruecos</v>
      </c>
      <c r="G250" s="30" t="str">
        <f aca="false">+WORLDCUP!BD58</f>
        <v>República Checa</v>
      </c>
      <c r="H250" s="30" t="str">
        <f aca="false">+WORLDCUP!BD61</f>
        <v>Turquía</v>
      </c>
      <c r="I250" s="30" t="str">
        <f aca="false">+WORLDCUP!BD66</f>
        <v>Irak</v>
      </c>
      <c r="J250" s="30" t="str">
        <f aca="false">+WORLDCUP!BD68</f>
        <v>Uzbekistán</v>
      </c>
      <c r="N250" s="30" t="s">
        <v>1768</v>
      </c>
      <c r="O250" s="30" t="n">
        <v>249</v>
      </c>
      <c r="P250" s="30" t="s">
        <v>112</v>
      </c>
      <c r="Q250" s="30" t="s">
        <v>107</v>
      </c>
      <c r="R250" s="30" t="s">
        <v>103</v>
      </c>
      <c r="S250" s="30" t="s">
        <v>89</v>
      </c>
      <c r="T250" s="30" t="s">
        <v>80</v>
      </c>
      <c r="U250" s="30" t="s">
        <v>94</v>
      </c>
      <c r="V250" s="30" t="s">
        <v>116</v>
      </c>
      <c r="W250" s="30" t="s">
        <v>125</v>
      </c>
    </row>
    <row r="251" customFormat="false" ht="15" hidden="false" customHeight="false" outlineLevel="0" collapsed="false">
      <c r="A251" s="30" t="s">
        <v>1769</v>
      </c>
      <c r="B251" s="30" t="n">
        <f aca="false">+IF(A251=WORLDCUP!$BI$112,1,0)</f>
        <v>0</v>
      </c>
      <c r="C251" s="30" t="str">
        <f aca="false">+WORLDCUP!BD65</f>
        <v>Arabia Saudita</v>
      </c>
      <c r="D251" s="30" t="str">
        <f aca="false">+WORLDCUP!BD64</f>
        <v>Irán</v>
      </c>
      <c r="E251" s="30" t="str">
        <f aca="false">+WORLDCUP!BD67</f>
        <v>Austria</v>
      </c>
      <c r="F251" s="30" t="str">
        <f aca="false">+WORLDCUP!BD60</f>
        <v>Marruecos</v>
      </c>
      <c r="G251" s="30" t="str">
        <f aca="false">+WORLDCUP!BD58</f>
        <v>República Checa</v>
      </c>
      <c r="H251" s="30" t="str">
        <f aca="false">+WORLDCUP!BD63</f>
        <v>Japón</v>
      </c>
      <c r="I251" s="30" t="str">
        <f aca="false">+WORLDCUP!BD61</f>
        <v>Turquía</v>
      </c>
      <c r="J251" s="30" t="str">
        <f aca="false">+WORLDCUP!BD66</f>
        <v>Irak</v>
      </c>
      <c r="N251" s="30" t="s">
        <v>1769</v>
      </c>
      <c r="O251" s="30" t="n">
        <v>250</v>
      </c>
      <c r="P251" s="30" t="s">
        <v>112</v>
      </c>
      <c r="Q251" s="30" t="s">
        <v>107</v>
      </c>
      <c r="R251" s="30" t="s">
        <v>121</v>
      </c>
      <c r="S251" s="30" t="s">
        <v>89</v>
      </c>
      <c r="T251" s="30" t="s">
        <v>80</v>
      </c>
      <c r="U251" s="30" t="s">
        <v>103</v>
      </c>
      <c r="V251" s="30" t="s">
        <v>94</v>
      </c>
      <c r="W251" s="30" t="s">
        <v>116</v>
      </c>
    </row>
    <row r="252" customFormat="false" ht="15" hidden="false" customHeight="false" outlineLevel="0" collapsed="false">
      <c r="A252" s="30" t="s">
        <v>1770</v>
      </c>
      <c r="B252" s="30" t="n">
        <f aca="false">+IF(A252=WORLDCUP!$BI$112,1,0)</f>
        <v>0</v>
      </c>
      <c r="C252" s="30" t="str">
        <f aca="false">+WORLDCUP!BD62</f>
        <v>Ecuador</v>
      </c>
      <c r="D252" s="30" t="str">
        <f aca="false">+WORLDCUP!BD67</f>
        <v>Austria</v>
      </c>
      <c r="E252" s="30" t="str">
        <f aca="false">+WORLDCUP!BD66</f>
        <v>Irak</v>
      </c>
      <c r="F252" s="30" t="str">
        <f aca="false">+WORLDCUP!BD60</f>
        <v>Marruecos</v>
      </c>
      <c r="G252" s="30" t="str">
        <f aca="false">+WORLDCUP!BD58</f>
        <v>República Checa</v>
      </c>
      <c r="H252" s="30" t="str">
        <f aca="false">+WORLDCUP!BD61</f>
        <v>Turquía</v>
      </c>
      <c r="I252" s="30" t="str">
        <f aca="false">+WORLDCUP!BD69</f>
        <v>Ghana</v>
      </c>
      <c r="J252" s="30" t="str">
        <f aca="false">+WORLDCUP!BD68</f>
        <v>Uzbekistán</v>
      </c>
      <c r="N252" s="30" t="s">
        <v>1770</v>
      </c>
      <c r="O252" s="30" t="n">
        <v>251</v>
      </c>
      <c r="P252" s="30" t="s">
        <v>98</v>
      </c>
      <c r="Q252" s="30" t="s">
        <v>121</v>
      </c>
      <c r="R252" s="30" t="s">
        <v>116</v>
      </c>
      <c r="S252" s="30" t="s">
        <v>89</v>
      </c>
      <c r="T252" s="30" t="s">
        <v>80</v>
      </c>
      <c r="U252" s="30" t="s">
        <v>94</v>
      </c>
      <c r="V252" s="30" t="s">
        <v>130</v>
      </c>
      <c r="W252" s="30" t="s">
        <v>125</v>
      </c>
    </row>
    <row r="253" customFormat="false" ht="15" hidden="false" customHeight="false" outlineLevel="0" collapsed="false">
      <c r="A253" s="30" t="s">
        <v>1771</v>
      </c>
      <c r="B253" s="30" t="n">
        <f aca="false">+IF(A253=WORLDCUP!$BI$112,1,0)</f>
        <v>0</v>
      </c>
      <c r="C253" s="30" t="str">
        <f aca="false">+WORLDCUP!BD65</f>
        <v>Arabia Saudita</v>
      </c>
      <c r="D253" s="30" t="str">
        <f aca="false">+WORLDCUP!BD67</f>
        <v>Austria</v>
      </c>
      <c r="E253" s="30" t="str">
        <f aca="false">+WORLDCUP!BD62</f>
        <v>Ecuador</v>
      </c>
      <c r="F253" s="30" t="str">
        <f aca="false">+WORLDCUP!BD60</f>
        <v>Marruecos</v>
      </c>
      <c r="G253" s="30" t="str">
        <f aca="false">+WORLDCUP!BD58</f>
        <v>República Checa</v>
      </c>
      <c r="H253" s="30" t="str">
        <f aca="false">+WORLDCUP!BD61</f>
        <v>Turquía</v>
      </c>
      <c r="I253" s="30" t="str">
        <f aca="false">+WORLDCUP!BD69</f>
        <v>Ghana</v>
      </c>
      <c r="J253" s="30" t="str">
        <f aca="false">+WORLDCUP!BD68</f>
        <v>Uzbekistán</v>
      </c>
      <c r="N253" s="30" t="s">
        <v>1771</v>
      </c>
      <c r="O253" s="30" t="n">
        <v>252</v>
      </c>
      <c r="P253" s="30" t="s">
        <v>112</v>
      </c>
      <c r="Q253" s="30" t="s">
        <v>121</v>
      </c>
      <c r="R253" s="30" t="s">
        <v>98</v>
      </c>
      <c r="S253" s="30" t="s">
        <v>89</v>
      </c>
      <c r="T253" s="30" t="s">
        <v>80</v>
      </c>
      <c r="U253" s="30" t="s">
        <v>94</v>
      </c>
      <c r="V253" s="30" t="s">
        <v>130</v>
      </c>
      <c r="W253" s="30" t="s">
        <v>125</v>
      </c>
    </row>
    <row r="254" customFormat="false" ht="15" hidden="false" customHeight="false" outlineLevel="0" collapsed="false">
      <c r="A254" s="30" t="s">
        <v>1772</v>
      </c>
      <c r="B254" s="30" t="n">
        <f aca="false">+IF(A254=WORLDCUP!$BI$112,1,0)</f>
        <v>0</v>
      </c>
      <c r="C254" s="30" t="str">
        <f aca="false">+WORLDCUP!BD65</f>
        <v>Arabia Saudita</v>
      </c>
      <c r="D254" s="30" t="str">
        <f aca="false">+WORLDCUP!BD62</f>
        <v>Ecuador</v>
      </c>
      <c r="E254" s="30" t="str">
        <f aca="false">+WORLDCUP!BD66</f>
        <v>Irak</v>
      </c>
      <c r="F254" s="30" t="str">
        <f aca="false">+WORLDCUP!BD60</f>
        <v>Marruecos</v>
      </c>
      <c r="G254" s="30" t="str">
        <f aca="false">+WORLDCUP!BD58</f>
        <v>República Checa</v>
      </c>
      <c r="H254" s="30" t="str">
        <f aca="false">+WORLDCUP!BD61</f>
        <v>Turquía</v>
      </c>
      <c r="I254" s="30" t="str">
        <f aca="false">+WORLDCUP!BD69</f>
        <v>Ghana</v>
      </c>
      <c r="J254" s="30" t="str">
        <f aca="false">+WORLDCUP!BD68</f>
        <v>Uzbekistán</v>
      </c>
      <c r="N254" s="30" t="s">
        <v>1772</v>
      </c>
      <c r="O254" s="30" t="n">
        <v>253</v>
      </c>
      <c r="P254" s="30" t="s">
        <v>112</v>
      </c>
      <c r="Q254" s="30" t="s">
        <v>98</v>
      </c>
      <c r="R254" s="30" t="s">
        <v>116</v>
      </c>
      <c r="S254" s="30" t="s">
        <v>89</v>
      </c>
      <c r="T254" s="30" t="s">
        <v>80</v>
      </c>
      <c r="U254" s="30" t="s">
        <v>94</v>
      </c>
      <c r="V254" s="30" t="s">
        <v>130</v>
      </c>
      <c r="W254" s="30" t="s">
        <v>125</v>
      </c>
    </row>
    <row r="255" customFormat="false" ht="15" hidden="false" customHeight="false" outlineLevel="0" collapsed="false">
      <c r="A255" s="30" t="s">
        <v>1773</v>
      </c>
      <c r="B255" s="30" t="n">
        <f aca="false">+IF(A255=WORLDCUP!$BI$112,1,0)</f>
        <v>0</v>
      </c>
      <c r="C255" s="30" t="str">
        <f aca="false">+WORLDCUP!BD65</f>
        <v>Arabia Saudita</v>
      </c>
      <c r="D255" s="30" t="str">
        <f aca="false">+WORLDCUP!BD67</f>
        <v>Austria</v>
      </c>
      <c r="E255" s="30" t="str">
        <f aca="false">+WORLDCUP!BD62</f>
        <v>Ecuador</v>
      </c>
      <c r="F255" s="30" t="str">
        <f aca="false">+WORLDCUP!BD60</f>
        <v>Marruecos</v>
      </c>
      <c r="G255" s="30" t="str">
        <f aca="false">+WORLDCUP!BD58</f>
        <v>República Checa</v>
      </c>
      <c r="H255" s="30" t="str">
        <f aca="false">+WORLDCUP!BD61</f>
        <v>Turquía</v>
      </c>
      <c r="I255" s="30" t="str">
        <f aca="false">+WORLDCUP!BD69</f>
        <v>Ghana</v>
      </c>
      <c r="J255" s="30" t="str">
        <f aca="false">+WORLDCUP!BD66</f>
        <v>Irak</v>
      </c>
      <c r="N255" s="30" t="s">
        <v>1773</v>
      </c>
      <c r="O255" s="30" t="n">
        <v>254</v>
      </c>
      <c r="P255" s="30" t="s">
        <v>112</v>
      </c>
      <c r="Q255" s="30" t="s">
        <v>121</v>
      </c>
      <c r="R255" s="30" t="s">
        <v>98</v>
      </c>
      <c r="S255" s="30" t="s">
        <v>89</v>
      </c>
      <c r="T255" s="30" t="s">
        <v>80</v>
      </c>
      <c r="U255" s="30" t="s">
        <v>94</v>
      </c>
      <c r="V255" s="30" t="s">
        <v>130</v>
      </c>
      <c r="W255" s="30" t="s">
        <v>116</v>
      </c>
    </row>
    <row r="256" customFormat="false" ht="15" hidden="false" customHeight="false" outlineLevel="0" collapsed="false">
      <c r="A256" s="30" t="s">
        <v>1774</v>
      </c>
      <c r="B256" s="30" t="n">
        <f aca="false">+IF(A256=WORLDCUP!$BI$112,1,0)</f>
        <v>0</v>
      </c>
      <c r="C256" s="30" t="str">
        <f aca="false">+WORLDCUP!BD65</f>
        <v>Arabia Saudita</v>
      </c>
      <c r="D256" s="30" t="str">
        <f aca="false">+WORLDCUP!BD67</f>
        <v>Austria</v>
      </c>
      <c r="E256" s="30" t="str">
        <f aca="false">+WORLDCUP!BD62</f>
        <v>Ecuador</v>
      </c>
      <c r="F256" s="30" t="str">
        <f aca="false">+WORLDCUP!BD60</f>
        <v>Marruecos</v>
      </c>
      <c r="G256" s="30" t="str">
        <f aca="false">+WORLDCUP!BD58</f>
        <v>República Checa</v>
      </c>
      <c r="H256" s="30" t="str">
        <f aca="false">+WORLDCUP!BD61</f>
        <v>Turquía</v>
      </c>
      <c r="I256" s="30" t="str">
        <f aca="false">+WORLDCUP!BD66</f>
        <v>Irak</v>
      </c>
      <c r="J256" s="30" t="str">
        <f aca="false">+WORLDCUP!BD68</f>
        <v>Uzbekistán</v>
      </c>
      <c r="N256" s="30" t="s">
        <v>1774</v>
      </c>
      <c r="O256" s="30" t="n">
        <v>255</v>
      </c>
      <c r="P256" s="30" t="s">
        <v>112</v>
      </c>
      <c r="Q256" s="30" t="s">
        <v>121</v>
      </c>
      <c r="R256" s="30" t="s">
        <v>98</v>
      </c>
      <c r="S256" s="30" t="s">
        <v>89</v>
      </c>
      <c r="T256" s="30" t="s">
        <v>80</v>
      </c>
      <c r="U256" s="30" t="s">
        <v>94</v>
      </c>
      <c r="V256" s="30" t="s">
        <v>116</v>
      </c>
      <c r="W256" s="30" t="s">
        <v>125</v>
      </c>
    </row>
    <row r="257" customFormat="false" ht="15" hidden="false" customHeight="false" outlineLevel="0" collapsed="false">
      <c r="A257" s="30" t="s">
        <v>1775</v>
      </c>
      <c r="B257" s="30" t="n">
        <f aca="false">+IF(A257=WORLDCUP!$BI$112,1,0)</f>
        <v>0</v>
      </c>
      <c r="C257" s="30" t="str">
        <f aca="false">+WORLDCUP!BD62</f>
        <v>Ecuador</v>
      </c>
      <c r="D257" s="30" t="str">
        <f aca="false">+WORLDCUP!BD64</f>
        <v>Irán</v>
      </c>
      <c r="E257" s="30" t="str">
        <f aca="false">+WORLDCUP!BD67</f>
        <v>Austria</v>
      </c>
      <c r="F257" s="30" t="str">
        <f aca="false">+WORLDCUP!BD60</f>
        <v>Marruecos</v>
      </c>
      <c r="G257" s="30" t="str">
        <f aca="false">+WORLDCUP!BD58</f>
        <v>República Checa</v>
      </c>
      <c r="H257" s="30" t="str">
        <f aca="false">+WORLDCUP!BD61</f>
        <v>Turquía</v>
      </c>
      <c r="I257" s="30" t="str">
        <f aca="false">+WORLDCUP!BD69</f>
        <v>Ghana</v>
      </c>
      <c r="J257" s="30" t="str">
        <f aca="false">+WORLDCUP!BD68</f>
        <v>Uzbekistán</v>
      </c>
      <c r="N257" s="30" t="s">
        <v>1775</v>
      </c>
      <c r="O257" s="30" t="n">
        <v>256</v>
      </c>
      <c r="P257" s="30" t="s">
        <v>98</v>
      </c>
      <c r="Q257" s="30" t="s">
        <v>107</v>
      </c>
      <c r="R257" s="30" t="s">
        <v>121</v>
      </c>
      <c r="S257" s="30" t="s">
        <v>89</v>
      </c>
      <c r="T257" s="30" t="s">
        <v>80</v>
      </c>
      <c r="U257" s="30" t="s">
        <v>94</v>
      </c>
      <c r="V257" s="30" t="s">
        <v>130</v>
      </c>
      <c r="W257" s="30" t="s">
        <v>125</v>
      </c>
    </row>
    <row r="258" customFormat="false" ht="15" hidden="false" customHeight="false" outlineLevel="0" collapsed="false">
      <c r="A258" s="30" t="s">
        <v>1776</v>
      </c>
      <c r="B258" s="30" t="n">
        <f aca="false">+IF(A258=WORLDCUP!$BI$112,1,0)</f>
        <v>0</v>
      </c>
      <c r="C258" s="30" t="str">
        <f aca="false">+WORLDCUP!BD62</f>
        <v>Ecuador</v>
      </c>
      <c r="D258" s="30" t="str">
        <f aca="false">+WORLDCUP!BD64</f>
        <v>Irán</v>
      </c>
      <c r="E258" s="30" t="str">
        <f aca="false">+WORLDCUP!BD66</f>
        <v>Irak</v>
      </c>
      <c r="F258" s="30" t="str">
        <f aca="false">+WORLDCUP!BD60</f>
        <v>Marruecos</v>
      </c>
      <c r="G258" s="30" t="str">
        <f aca="false">+WORLDCUP!BD58</f>
        <v>República Checa</v>
      </c>
      <c r="H258" s="30" t="str">
        <f aca="false">+WORLDCUP!BD61</f>
        <v>Turquía</v>
      </c>
      <c r="I258" s="30" t="str">
        <f aca="false">+WORLDCUP!BD69</f>
        <v>Ghana</v>
      </c>
      <c r="J258" s="30" t="str">
        <f aca="false">+WORLDCUP!BD68</f>
        <v>Uzbekistán</v>
      </c>
      <c r="N258" s="30" t="s">
        <v>1776</v>
      </c>
      <c r="O258" s="30" t="n">
        <v>257</v>
      </c>
      <c r="P258" s="30" t="s">
        <v>98</v>
      </c>
      <c r="Q258" s="30" t="s">
        <v>107</v>
      </c>
      <c r="R258" s="30" t="s">
        <v>116</v>
      </c>
      <c r="S258" s="30" t="s">
        <v>89</v>
      </c>
      <c r="T258" s="30" t="s">
        <v>80</v>
      </c>
      <c r="U258" s="30" t="s">
        <v>94</v>
      </c>
      <c r="V258" s="30" t="s">
        <v>130</v>
      </c>
      <c r="W258" s="30" t="s">
        <v>125</v>
      </c>
    </row>
    <row r="259" customFormat="false" ht="15" hidden="false" customHeight="false" outlineLevel="0" collapsed="false">
      <c r="A259" s="30" t="s">
        <v>1777</v>
      </c>
      <c r="B259" s="30" t="n">
        <f aca="false">+IF(A259=WORLDCUP!$BI$112,1,0)</f>
        <v>0</v>
      </c>
      <c r="C259" s="30" t="str">
        <f aca="false">+WORLDCUP!BD62</f>
        <v>Ecuador</v>
      </c>
      <c r="D259" s="30" t="str">
        <f aca="false">+WORLDCUP!BD64</f>
        <v>Irán</v>
      </c>
      <c r="E259" s="30" t="str">
        <f aca="false">+WORLDCUP!BD67</f>
        <v>Austria</v>
      </c>
      <c r="F259" s="30" t="str">
        <f aca="false">+WORLDCUP!BD60</f>
        <v>Marruecos</v>
      </c>
      <c r="G259" s="30" t="str">
        <f aca="false">+WORLDCUP!BD58</f>
        <v>República Checa</v>
      </c>
      <c r="H259" s="30" t="str">
        <f aca="false">+WORLDCUP!BD61</f>
        <v>Turquía</v>
      </c>
      <c r="I259" s="30" t="str">
        <f aca="false">+WORLDCUP!BD69</f>
        <v>Ghana</v>
      </c>
      <c r="J259" s="30" t="str">
        <f aca="false">+WORLDCUP!BD66</f>
        <v>Irak</v>
      </c>
      <c r="N259" s="30" t="s">
        <v>1777</v>
      </c>
      <c r="O259" s="30" t="n">
        <v>258</v>
      </c>
      <c r="P259" s="30" t="s">
        <v>98</v>
      </c>
      <c r="Q259" s="30" t="s">
        <v>107</v>
      </c>
      <c r="R259" s="30" t="s">
        <v>121</v>
      </c>
      <c r="S259" s="30" t="s">
        <v>89</v>
      </c>
      <c r="T259" s="30" t="s">
        <v>80</v>
      </c>
      <c r="U259" s="30" t="s">
        <v>94</v>
      </c>
      <c r="V259" s="30" t="s">
        <v>130</v>
      </c>
      <c r="W259" s="30" t="s">
        <v>116</v>
      </c>
    </row>
    <row r="260" customFormat="false" ht="15" hidden="false" customHeight="false" outlineLevel="0" collapsed="false">
      <c r="A260" s="30" t="s">
        <v>1778</v>
      </c>
      <c r="B260" s="30" t="n">
        <f aca="false">+IF(A260=WORLDCUP!$BI$112,1,0)</f>
        <v>0</v>
      </c>
      <c r="C260" s="30" t="str">
        <f aca="false">+WORLDCUP!BD62</f>
        <v>Ecuador</v>
      </c>
      <c r="D260" s="30" t="str">
        <f aca="false">+WORLDCUP!BD64</f>
        <v>Irán</v>
      </c>
      <c r="E260" s="30" t="str">
        <f aca="false">+WORLDCUP!BD67</f>
        <v>Austria</v>
      </c>
      <c r="F260" s="30" t="str">
        <f aca="false">+WORLDCUP!BD60</f>
        <v>Marruecos</v>
      </c>
      <c r="G260" s="30" t="str">
        <f aca="false">+WORLDCUP!BD58</f>
        <v>República Checa</v>
      </c>
      <c r="H260" s="30" t="str">
        <f aca="false">+WORLDCUP!BD61</f>
        <v>Turquía</v>
      </c>
      <c r="I260" s="30" t="str">
        <f aca="false">+WORLDCUP!BD66</f>
        <v>Irak</v>
      </c>
      <c r="J260" s="30" t="str">
        <f aca="false">+WORLDCUP!BD68</f>
        <v>Uzbekistán</v>
      </c>
      <c r="N260" s="30" t="s">
        <v>1778</v>
      </c>
      <c r="O260" s="30" t="n">
        <v>259</v>
      </c>
      <c r="P260" s="30" t="s">
        <v>98</v>
      </c>
      <c r="Q260" s="30" t="s">
        <v>107</v>
      </c>
      <c r="R260" s="30" t="s">
        <v>121</v>
      </c>
      <c r="S260" s="30" t="s">
        <v>89</v>
      </c>
      <c r="T260" s="30" t="s">
        <v>80</v>
      </c>
      <c r="U260" s="30" t="s">
        <v>94</v>
      </c>
      <c r="V260" s="30" t="s">
        <v>116</v>
      </c>
      <c r="W260" s="30" t="s">
        <v>125</v>
      </c>
    </row>
    <row r="261" customFormat="false" ht="15" hidden="false" customHeight="false" outlineLevel="0" collapsed="false">
      <c r="A261" s="30" t="s">
        <v>1779</v>
      </c>
      <c r="B261" s="30" t="n">
        <f aca="false">+IF(A261=WORLDCUP!$BI$112,1,0)</f>
        <v>0</v>
      </c>
      <c r="C261" s="30" t="str">
        <f aca="false">+WORLDCUP!BD65</f>
        <v>Arabia Saudita</v>
      </c>
      <c r="D261" s="30" t="str">
        <f aca="false">+WORLDCUP!BD64</f>
        <v>Irán</v>
      </c>
      <c r="E261" s="30" t="str">
        <f aca="false">+WORLDCUP!BD62</f>
        <v>Ecuador</v>
      </c>
      <c r="F261" s="30" t="str">
        <f aca="false">+WORLDCUP!BD60</f>
        <v>Marruecos</v>
      </c>
      <c r="G261" s="30" t="str">
        <f aca="false">+WORLDCUP!BD58</f>
        <v>República Checa</v>
      </c>
      <c r="H261" s="30" t="str">
        <f aca="false">+WORLDCUP!BD61</f>
        <v>Turquía</v>
      </c>
      <c r="I261" s="30" t="str">
        <f aca="false">+WORLDCUP!BD69</f>
        <v>Ghana</v>
      </c>
      <c r="J261" s="30" t="str">
        <f aca="false">+WORLDCUP!BD68</f>
        <v>Uzbekistán</v>
      </c>
      <c r="N261" s="30" t="s">
        <v>1779</v>
      </c>
      <c r="O261" s="30" t="n">
        <v>260</v>
      </c>
      <c r="P261" s="30" t="s">
        <v>112</v>
      </c>
      <c r="Q261" s="30" t="s">
        <v>107</v>
      </c>
      <c r="R261" s="30" t="s">
        <v>98</v>
      </c>
      <c r="S261" s="30" t="s">
        <v>89</v>
      </c>
      <c r="T261" s="30" t="s">
        <v>80</v>
      </c>
      <c r="U261" s="30" t="s">
        <v>94</v>
      </c>
      <c r="V261" s="30" t="s">
        <v>130</v>
      </c>
      <c r="W261" s="30" t="s">
        <v>125</v>
      </c>
    </row>
    <row r="262" customFormat="false" ht="15" hidden="false" customHeight="false" outlineLevel="0" collapsed="false">
      <c r="A262" s="30" t="s">
        <v>1780</v>
      </c>
      <c r="B262" s="30" t="n">
        <f aca="false">+IF(A262=WORLDCUP!$BI$112,1,0)</f>
        <v>0</v>
      </c>
      <c r="C262" s="30" t="str">
        <f aca="false">+WORLDCUP!BD65</f>
        <v>Arabia Saudita</v>
      </c>
      <c r="D262" s="30" t="str">
        <f aca="false">+WORLDCUP!BD64</f>
        <v>Irán</v>
      </c>
      <c r="E262" s="30" t="str">
        <f aca="false">+WORLDCUP!BD67</f>
        <v>Austria</v>
      </c>
      <c r="F262" s="30" t="str">
        <f aca="false">+WORLDCUP!BD60</f>
        <v>Marruecos</v>
      </c>
      <c r="G262" s="30" t="str">
        <f aca="false">+WORLDCUP!BD58</f>
        <v>República Checa</v>
      </c>
      <c r="H262" s="30" t="str">
        <f aca="false">+WORLDCUP!BD61</f>
        <v>Turquía</v>
      </c>
      <c r="I262" s="30" t="str">
        <f aca="false">+WORLDCUP!BD69</f>
        <v>Ghana</v>
      </c>
      <c r="J262" s="30" t="str">
        <f aca="false">+WORLDCUP!BD62</f>
        <v>Ecuador</v>
      </c>
      <c r="N262" s="30" t="s">
        <v>1780</v>
      </c>
      <c r="O262" s="30" t="n">
        <v>261</v>
      </c>
      <c r="P262" s="30" t="s">
        <v>112</v>
      </c>
      <c r="Q262" s="30" t="s">
        <v>107</v>
      </c>
      <c r="R262" s="30" t="s">
        <v>121</v>
      </c>
      <c r="S262" s="30" t="s">
        <v>89</v>
      </c>
      <c r="T262" s="30" t="s">
        <v>80</v>
      </c>
      <c r="U262" s="30" t="s">
        <v>94</v>
      </c>
      <c r="V262" s="30" t="s">
        <v>130</v>
      </c>
      <c r="W262" s="30" t="s">
        <v>98</v>
      </c>
    </row>
    <row r="263" customFormat="false" ht="15" hidden="false" customHeight="false" outlineLevel="0" collapsed="false">
      <c r="A263" s="30" t="s">
        <v>1781</v>
      </c>
      <c r="B263" s="30" t="n">
        <f aca="false">+IF(A263=WORLDCUP!$BI$112,1,0)</f>
        <v>0</v>
      </c>
      <c r="C263" s="30" t="str">
        <f aca="false">+WORLDCUP!BD65</f>
        <v>Arabia Saudita</v>
      </c>
      <c r="D263" s="30" t="str">
        <f aca="false">+WORLDCUP!BD64</f>
        <v>Irán</v>
      </c>
      <c r="E263" s="30" t="str">
        <f aca="false">+WORLDCUP!BD67</f>
        <v>Austria</v>
      </c>
      <c r="F263" s="30" t="str">
        <f aca="false">+WORLDCUP!BD60</f>
        <v>Marruecos</v>
      </c>
      <c r="G263" s="30" t="str">
        <f aca="false">+WORLDCUP!BD58</f>
        <v>República Checa</v>
      </c>
      <c r="H263" s="30" t="str">
        <f aca="false">+WORLDCUP!BD61</f>
        <v>Turquía</v>
      </c>
      <c r="I263" s="30" t="str">
        <f aca="false">+WORLDCUP!BD62</f>
        <v>Ecuador</v>
      </c>
      <c r="J263" s="30" t="str">
        <f aca="false">+WORLDCUP!BD68</f>
        <v>Uzbekistán</v>
      </c>
      <c r="N263" s="30" t="s">
        <v>1781</v>
      </c>
      <c r="O263" s="30" t="n">
        <v>262</v>
      </c>
      <c r="P263" s="30" t="s">
        <v>112</v>
      </c>
      <c r="Q263" s="30" t="s">
        <v>107</v>
      </c>
      <c r="R263" s="30" t="s">
        <v>121</v>
      </c>
      <c r="S263" s="30" t="s">
        <v>89</v>
      </c>
      <c r="T263" s="30" t="s">
        <v>80</v>
      </c>
      <c r="U263" s="30" t="s">
        <v>94</v>
      </c>
      <c r="V263" s="30" t="s">
        <v>98</v>
      </c>
      <c r="W263" s="30" t="s">
        <v>125</v>
      </c>
    </row>
    <row r="264" customFormat="false" ht="15" hidden="false" customHeight="false" outlineLevel="0" collapsed="false">
      <c r="A264" s="30" t="s">
        <v>1782</v>
      </c>
      <c r="B264" s="30" t="n">
        <f aca="false">+IF(A264=WORLDCUP!$BI$112,1,0)</f>
        <v>0</v>
      </c>
      <c r="C264" s="30" t="str">
        <f aca="false">+WORLDCUP!BD65</f>
        <v>Arabia Saudita</v>
      </c>
      <c r="D264" s="30" t="str">
        <f aca="false">+WORLDCUP!BD64</f>
        <v>Irán</v>
      </c>
      <c r="E264" s="30" t="str">
        <f aca="false">+WORLDCUP!BD62</f>
        <v>Ecuador</v>
      </c>
      <c r="F264" s="30" t="str">
        <f aca="false">+WORLDCUP!BD60</f>
        <v>Marruecos</v>
      </c>
      <c r="G264" s="30" t="str">
        <f aca="false">+WORLDCUP!BD58</f>
        <v>República Checa</v>
      </c>
      <c r="H264" s="30" t="str">
        <f aca="false">+WORLDCUP!BD61</f>
        <v>Turquía</v>
      </c>
      <c r="I264" s="30" t="str">
        <f aca="false">+WORLDCUP!BD69</f>
        <v>Ghana</v>
      </c>
      <c r="J264" s="30" t="str">
        <f aca="false">+WORLDCUP!BD66</f>
        <v>Irak</v>
      </c>
      <c r="N264" s="30" t="s">
        <v>1782</v>
      </c>
      <c r="O264" s="30" t="n">
        <v>263</v>
      </c>
      <c r="P264" s="30" t="s">
        <v>112</v>
      </c>
      <c r="Q264" s="30" t="s">
        <v>107</v>
      </c>
      <c r="R264" s="30" t="s">
        <v>98</v>
      </c>
      <c r="S264" s="30" t="s">
        <v>89</v>
      </c>
      <c r="T264" s="30" t="s">
        <v>80</v>
      </c>
      <c r="U264" s="30" t="s">
        <v>94</v>
      </c>
      <c r="V264" s="30" t="s">
        <v>130</v>
      </c>
      <c r="W264" s="30" t="s">
        <v>116</v>
      </c>
    </row>
    <row r="265" customFormat="false" ht="15" hidden="false" customHeight="false" outlineLevel="0" collapsed="false">
      <c r="A265" s="30" t="s">
        <v>1783</v>
      </c>
      <c r="B265" s="30" t="n">
        <f aca="false">+IF(A265=WORLDCUP!$BI$112,1,0)</f>
        <v>0</v>
      </c>
      <c r="C265" s="30" t="str">
        <f aca="false">+WORLDCUP!BD65</f>
        <v>Arabia Saudita</v>
      </c>
      <c r="D265" s="30" t="str">
        <f aca="false">+WORLDCUP!BD64</f>
        <v>Irán</v>
      </c>
      <c r="E265" s="30" t="str">
        <f aca="false">+WORLDCUP!BD62</f>
        <v>Ecuador</v>
      </c>
      <c r="F265" s="30" t="str">
        <f aca="false">+WORLDCUP!BD60</f>
        <v>Marruecos</v>
      </c>
      <c r="G265" s="30" t="str">
        <f aca="false">+WORLDCUP!BD58</f>
        <v>República Checa</v>
      </c>
      <c r="H265" s="30" t="str">
        <f aca="false">+WORLDCUP!BD61</f>
        <v>Turquía</v>
      </c>
      <c r="I265" s="30" t="str">
        <f aca="false">+WORLDCUP!BD66</f>
        <v>Irak</v>
      </c>
      <c r="J265" s="30" t="str">
        <f aca="false">+WORLDCUP!BD68</f>
        <v>Uzbekistán</v>
      </c>
      <c r="N265" s="30" t="s">
        <v>1783</v>
      </c>
      <c r="O265" s="30" t="n">
        <v>264</v>
      </c>
      <c r="P265" s="30" t="s">
        <v>112</v>
      </c>
      <c r="Q265" s="30" t="s">
        <v>107</v>
      </c>
      <c r="R265" s="30" t="s">
        <v>98</v>
      </c>
      <c r="S265" s="30" t="s">
        <v>89</v>
      </c>
      <c r="T265" s="30" t="s">
        <v>80</v>
      </c>
      <c r="U265" s="30" t="s">
        <v>94</v>
      </c>
      <c r="V265" s="30" t="s">
        <v>116</v>
      </c>
      <c r="W265" s="30" t="s">
        <v>125</v>
      </c>
    </row>
    <row r="266" customFormat="false" ht="15" hidden="false" customHeight="false" outlineLevel="0" collapsed="false">
      <c r="A266" s="30" t="s">
        <v>1784</v>
      </c>
      <c r="B266" s="30" t="n">
        <f aca="false">+IF(A266=WORLDCUP!$BI$112,1,0)</f>
        <v>0</v>
      </c>
      <c r="C266" s="30" t="str">
        <f aca="false">+WORLDCUP!BD65</f>
        <v>Arabia Saudita</v>
      </c>
      <c r="D266" s="30" t="str">
        <f aca="false">+WORLDCUP!BD64</f>
        <v>Irán</v>
      </c>
      <c r="E266" s="30" t="str">
        <f aca="false">+WORLDCUP!BD67</f>
        <v>Austria</v>
      </c>
      <c r="F266" s="30" t="str">
        <f aca="false">+WORLDCUP!BD60</f>
        <v>Marruecos</v>
      </c>
      <c r="G266" s="30" t="str">
        <f aca="false">+WORLDCUP!BD58</f>
        <v>República Checa</v>
      </c>
      <c r="H266" s="30" t="str">
        <f aca="false">+WORLDCUP!BD61</f>
        <v>Turquía</v>
      </c>
      <c r="I266" s="30" t="str">
        <f aca="false">+WORLDCUP!BD62</f>
        <v>Ecuador</v>
      </c>
      <c r="J266" s="30" t="str">
        <f aca="false">+WORLDCUP!BD66</f>
        <v>Irak</v>
      </c>
      <c r="N266" s="30" t="s">
        <v>1784</v>
      </c>
      <c r="O266" s="30" t="n">
        <v>265</v>
      </c>
      <c r="P266" s="30" t="s">
        <v>112</v>
      </c>
      <c r="Q266" s="30" t="s">
        <v>107</v>
      </c>
      <c r="R266" s="30" t="s">
        <v>121</v>
      </c>
      <c r="S266" s="30" t="s">
        <v>89</v>
      </c>
      <c r="T266" s="30" t="s">
        <v>80</v>
      </c>
      <c r="U266" s="30" t="s">
        <v>94</v>
      </c>
      <c r="V266" s="30" t="s">
        <v>98</v>
      </c>
      <c r="W266" s="30" t="s">
        <v>116</v>
      </c>
    </row>
    <row r="267" customFormat="false" ht="15" hidden="false" customHeight="false" outlineLevel="0" collapsed="false">
      <c r="A267" s="30" t="s">
        <v>1785</v>
      </c>
      <c r="B267" s="30" t="n">
        <f aca="false">+IF(A267=WORLDCUP!$BI$112,1,0)</f>
        <v>0</v>
      </c>
      <c r="C267" s="30" t="str">
        <f aca="false">+WORLDCUP!BD60</f>
        <v>Marruecos</v>
      </c>
      <c r="D267" s="30" t="str">
        <f aca="false">+WORLDCUP!BD67</f>
        <v>Austria</v>
      </c>
      <c r="E267" s="30" t="str">
        <f aca="false">+WORLDCUP!BD62</f>
        <v>Ecuador</v>
      </c>
      <c r="F267" s="30" t="str">
        <f aca="false">+WORLDCUP!BD61</f>
        <v>Turquía</v>
      </c>
      <c r="G267" s="30" t="str">
        <f aca="false">+WORLDCUP!BD58</f>
        <v>República Checa</v>
      </c>
      <c r="H267" s="30" t="str">
        <f aca="false">+WORLDCUP!BD63</f>
        <v>Japón</v>
      </c>
      <c r="I267" s="30" t="str">
        <f aca="false">+WORLDCUP!BD69</f>
        <v>Ghana</v>
      </c>
      <c r="J267" s="30" t="str">
        <f aca="false">+WORLDCUP!BD68</f>
        <v>Uzbekistán</v>
      </c>
      <c r="N267" s="30" t="s">
        <v>1785</v>
      </c>
      <c r="O267" s="30" t="n">
        <v>266</v>
      </c>
      <c r="P267" s="30" t="s">
        <v>89</v>
      </c>
      <c r="Q267" s="30" t="s">
        <v>121</v>
      </c>
      <c r="R267" s="30" t="s">
        <v>98</v>
      </c>
      <c r="S267" s="30" t="s">
        <v>94</v>
      </c>
      <c r="T267" s="30" t="s">
        <v>80</v>
      </c>
      <c r="U267" s="30" t="s">
        <v>103</v>
      </c>
      <c r="V267" s="30" t="s">
        <v>130</v>
      </c>
      <c r="W267" s="30" t="s">
        <v>125</v>
      </c>
    </row>
    <row r="268" customFormat="false" ht="15" hidden="false" customHeight="false" outlineLevel="0" collapsed="false">
      <c r="A268" s="30" t="s">
        <v>1786</v>
      </c>
      <c r="B268" s="30" t="n">
        <f aca="false">+IF(A268=WORLDCUP!$BI$112,1,0)</f>
        <v>0</v>
      </c>
      <c r="C268" s="30" t="str">
        <f aca="false">+WORLDCUP!BD60</f>
        <v>Marruecos</v>
      </c>
      <c r="D268" s="30" t="str">
        <f aca="false">+WORLDCUP!BD62</f>
        <v>Ecuador</v>
      </c>
      <c r="E268" s="30" t="str">
        <f aca="false">+WORLDCUP!BD66</f>
        <v>Irak</v>
      </c>
      <c r="F268" s="30" t="str">
        <f aca="false">+WORLDCUP!BD61</f>
        <v>Turquía</v>
      </c>
      <c r="G268" s="30" t="str">
        <f aca="false">+WORLDCUP!BD58</f>
        <v>República Checa</v>
      </c>
      <c r="H268" s="30" t="str">
        <f aca="false">+WORLDCUP!BD63</f>
        <v>Japón</v>
      </c>
      <c r="I268" s="30" t="str">
        <f aca="false">+WORLDCUP!BD69</f>
        <v>Ghana</v>
      </c>
      <c r="J268" s="30" t="str">
        <f aca="false">+WORLDCUP!BD68</f>
        <v>Uzbekistán</v>
      </c>
      <c r="N268" s="30" t="s">
        <v>1786</v>
      </c>
      <c r="O268" s="30" t="n">
        <v>267</v>
      </c>
      <c r="P268" s="30" t="s">
        <v>89</v>
      </c>
      <c r="Q268" s="30" t="s">
        <v>98</v>
      </c>
      <c r="R268" s="30" t="s">
        <v>116</v>
      </c>
      <c r="S268" s="30" t="s">
        <v>94</v>
      </c>
      <c r="T268" s="30" t="s">
        <v>80</v>
      </c>
      <c r="U268" s="30" t="s">
        <v>103</v>
      </c>
      <c r="V268" s="30" t="s">
        <v>130</v>
      </c>
      <c r="W268" s="30" t="s">
        <v>125</v>
      </c>
    </row>
    <row r="269" customFormat="false" ht="15" hidden="false" customHeight="false" outlineLevel="0" collapsed="false">
      <c r="A269" s="30" t="s">
        <v>1787</v>
      </c>
      <c r="B269" s="30" t="n">
        <f aca="false">+IF(A269=WORLDCUP!$BI$112,1,0)</f>
        <v>0</v>
      </c>
      <c r="C269" s="30" t="str">
        <f aca="false">+WORLDCUP!BD60</f>
        <v>Marruecos</v>
      </c>
      <c r="D269" s="30" t="str">
        <f aca="false">+WORLDCUP!BD67</f>
        <v>Austria</v>
      </c>
      <c r="E269" s="30" t="str">
        <f aca="false">+WORLDCUP!BD62</f>
        <v>Ecuador</v>
      </c>
      <c r="F269" s="30" t="str">
        <f aca="false">+WORLDCUP!BD61</f>
        <v>Turquía</v>
      </c>
      <c r="G269" s="30" t="str">
        <f aca="false">+WORLDCUP!BD58</f>
        <v>República Checa</v>
      </c>
      <c r="H269" s="30" t="str">
        <f aca="false">+WORLDCUP!BD63</f>
        <v>Japón</v>
      </c>
      <c r="I269" s="30" t="str">
        <f aca="false">+WORLDCUP!BD69</f>
        <v>Ghana</v>
      </c>
      <c r="J269" s="30" t="str">
        <f aca="false">+WORLDCUP!BD66</f>
        <v>Irak</v>
      </c>
      <c r="N269" s="30" t="s">
        <v>1787</v>
      </c>
      <c r="O269" s="30" t="n">
        <v>268</v>
      </c>
      <c r="P269" s="30" t="s">
        <v>89</v>
      </c>
      <c r="Q269" s="30" t="s">
        <v>121</v>
      </c>
      <c r="R269" s="30" t="s">
        <v>98</v>
      </c>
      <c r="S269" s="30" t="s">
        <v>94</v>
      </c>
      <c r="T269" s="30" t="s">
        <v>80</v>
      </c>
      <c r="U269" s="30" t="s">
        <v>103</v>
      </c>
      <c r="V269" s="30" t="s">
        <v>130</v>
      </c>
      <c r="W269" s="30" t="s">
        <v>116</v>
      </c>
    </row>
    <row r="270" customFormat="false" ht="15" hidden="false" customHeight="false" outlineLevel="0" collapsed="false">
      <c r="A270" s="30" t="s">
        <v>1788</v>
      </c>
      <c r="B270" s="30" t="n">
        <f aca="false">+IF(A270=WORLDCUP!$BI$112,1,0)</f>
        <v>0</v>
      </c>
      <c r="C270" s="30" t="str">
        <f aca="false">+WORLDCUP!BD60</f>
        <v>Marruecos</v>
      </c>
      <c r="D270" s="30" t="str">
        <f aca="false">+WORLDCUP!BD67</f>
        <v>Austria</v>
      </c>
      <c r="E270" s="30" t="str">
        <f aca="false">+WORLDCUP!BD62</f>
        <v>Ecuador</v>
      </c>
      <c r="F270" s="30" t="str">
        <f aca="false">+WORLDCUP!BD61</f>
        <v>Turquía</v>
      </c>
      <c r="G270" s="30" t="str">
        <f aca="false">+WORLDCUP!BD58</f>
        <v>República Checa</v>
      </c>
      <c r="H270" s="30" t="str">
        <f aca="false">+WORLDCUP!BD63</f>
        <v>Japón</v>
      </c>
      <c r="I270" s="30" t="str">
        <f aca="false">+WORLDCUP!BD66</f>
        <v>Irak</v>
      </c>
      <c r="J270" s="30" t="str">
        <f aca="false">+WORLDCUP!BD68</f>
        <v>Uzbekistán</v>
      </c>
      <c r="N270" s="30" t="s">
        <v>1788</v>
      </c>
      <c r="O270" s="30" t="n">
        <v>269</v>
      </c>
      <c r="P270" s="30" t="s">
        <v>89</v>
      </c>
      <c r="Q270" s="30" t="s">
        <v>121</v>
      </c>
      <c r="R270" s="30" t="s">
        <v>98</v>
      </c>
      <c r="S270" s="30" t="s">
        <v>94</v>
      </c>
      <c r="T270" s="30" t="s">
        <v>80</v>
      </c>
      <c r="U270" s="30" t="s">
        <v>103</v>
      </c>
      <c r="V270" s="30" t="s">
        <v>116</v>
      </c>
      <c r="W270" s="30" t="s">
        <v>125</v>
      </c>
    </row>
    <row r="271" customFormat="false" ht="15" hidden="false" customHeight="false" outlineLevel="0" collapsed="false">
      <c r="A271" s="30" t="s">
        <v>1789</v>
      </c>
      <c r="B271" s="30" t="n">
        <f aca="false">+IF(A271=WORLDCUP!$BI$112,1,0)</f>
        <v>0</v>
      </c>
      <c r="C271" s="30" t="str">
        <f aca="false">+WORLDCUP!BD65</f>
        <v>Arabia Saudita</v>
      </c>
      <c r="D271" s="30" t="str">
        <f aca="false">+WORLDCUP!BD62</f>
        <v>Ecuador</v>
      </c>
      <c r="E271" s="30" t="str">
        <f aca="false">+WORLDCUP!BD63</f>
        <v>Japón</v>
      </c>
      <c r="F271" s="30" t="str">
        <f aca="false">+WORLDCUP!BD60</f>
        <v>Marruecos</v>
      </c>
      <c r="G271" s="30" t="str">
        <f aca="false">+WORLDCUP!BD58</f>
        <v>República Checa</v>
      </c>
      <c r="H271" s="30" t="str">
        <f aca="false">+WORLDCUP!BD61</f>
        <v>Turquía</v>
      </c>
      <c r="I271" s="30" t="str">
        <f aca="false">+WORLDCUP!BD69</f>
        <v>Ghana</v>
      </c>
      <c r="J271" s="30" t="str">
        <f aca="false">+WORLDCUP!BD68</f>
        <v>Uzbekistán</v>
      </c>
      <c r="N271" s="30" t="s">
        <v>1789</v>
      </c>
      <c r="O271" s="30" t="n">
        <v>270</v>
      </c>
      <c r="P271" s="30" t="s">
        <v>112</v>
      </c>
      <c r="Q271" s="30" t="s">
        <v>98</v>
      </c>
      <c r="R271" s="30" t="s">
        <v>103</v>
      </c>
      <c r="S271" s="30" t="s">
        <v>89</v>
      </c>
      <c r="T271" s="30" t="s">
        <v>80</v>
      </c>
      <c r="U271" s="30" t="s">
        <v>94</v>
      </c>
      <c r="V271" s="30" t="s">
        <v>130</v>
      </c>
      <c r="W271" s="30" t="s">
        <v>125</v>
      </c>
    </row>
    <row r="272" customFormat="false" ht="15" hidden="false" customHeight="false" outlineLevel="0" collapsed="false">
      <c r="A272" s="30" t="s">
        <v>1790</v>
      </c>
      <c r="B272" s="30" t="n">
        <f aca="false">+IF(A272=WORLDCUP!$BI$112,1,0)</f>
        <v>0</v>
      </c>
      <c r="C272" s="30" t="str">
        <f aca="false">+WORLDCUP!BD65</f>
        <v>Arabia Saudita</v>
      </c>
      <c r="D272" s="30" t="str">
        <f aca="false">+WORLDCUP!BD67</f>
        <v>Austria</v>
      </c>
      <c r="E272" s="30" t="str">
        <f aca="false">+WORLDCUP!BD63</f>
        <v>Japón</v>
      </c>
      <c r="F272" s="30" t="str">
        <f aca="false">+WORLDCUP!BD60</f>
        <v>Marruecos</v>
      </c>
      <c r="G272" s="30" t="str">
        <f aca="false">+WORLDCUP!BD58</f>
        <v>República Checa</v>
      </c>
      <c r="H272" s="30" t="str">
        <f aca="false">+WORLDCUP!BD61</f>
        <v>Turquía</v>
      </c>
      <c r="I272" s="30" t="str">
        <f aca="false">+WORLDCUP!BD69</f>
        <v>Ghana</v>
      </c>
      <c r="J272" s="30" t="str">
        <f aca="false">+WORLDCUP!BD62</f>
        <v>Ecuador</v>
      </c>
      <c r="N272" s="30" t="s">
        <v>1790</v>
      </c>
      <c r="O272" s="30" t="n">
        <v>271</v>
      </c>
      <c r="P272" s="30" t="s">
        <v>112</v>
      </c>
      <c r="Q272" s="30" t="s">
        <v>121</v>
      </c>
      <c r="R272" s="30" t="s">
        <v>103</v>
      </c>
      <c r="S272" s="30" t="s">
        <v>89</v>
      </c>
      <c r="T272" s="30" t="s">
        <v>80</v>
      </c>
      <c r="U272" s="30" t="s">
        <v>94</v>
      </c>
      <c r="V272" s="30" t="s">
        <v>130</v>
      </c>
      <c r="W272" s="30" t="s">
        <v>98</v>
      </c>
    </row>
    <row r="273" customFormat="false" ht="15" hidden="false" customHeight="false" outlineLevel="0" collapsed="false">
      <c r="A273" s="30" t="s">
        <v>1791</v>
      </c>
      <c r="B273" s="30" t="n">
        <f aca="false">+IF(A273=WORLDCUP!$BI$112,1,0)</f>
        <v>0</v>
      </c>
      <c r="C273" s="30" t="str">
        <f aca="false">+WORLDCUP!BD65</f>
        <v>Arabia Saudita</v>
      </c>
      <c r="D273" s="30" t="str">
        <f aca="false">+WORLDCUP!BD67</f>
        <v>Austria</v>
      </c>
      <c r="E273" s="30" t="str">
        <f aca="false">+WORLDCUP!BD62</f>
        <v>Ecuador</v>
      </c>
      <c r="F273" s="30" t="str">
        <f aca="false">+WORLDCUP!BD60</f>
        <v>Marruecos</v>
      </c>
      <c r="G273" s="30" t="str">
        <f aca="false">+WORLDCUP!BD58</f>
        <v>República Checa</v>
      </c>
      <c r="H273" s="30" t="str">
        <f aca="false">+WORLDCUP!BD63</f>
        <v>Japón</v>
      </c>
      <c r="I273" s="30" t="str">
        <f aca="false">+WORLDCUP!BD61</f>
        <v>Turquía</v>
      </c>
      <c r="J273" s="30" t="str">
        <f aca="false">+WORLDCUP!BD68</f>
        <v>Uzbekistán</v>
      </c>
      <c r="N273" s="30" t="s">
        <v>1791</v>
      </c>
      <c r="O273" s="30" t="n">
        <v>272</v>
      </c>
      <c r="P273" s="30" t="s">
        <v>112</v>
      </c>
      <c r="Q273" s="30" t="s">
        <v>121</v>
      </c>
      <c r="R273" s="30" t="s">
        <v>98</v>
      </c>
      <c r="S273" s="30" t="s">
        <v>89</v>
      </c>
      <c r="T273" s="30" t="s">
        <v>80</v>
      </c>
      <c r="U273" s="30" t="s">
        <v>103</v>
      </c>
      <c r="V273" s="30" t="s">
        <v>94</v>
      </c>
      <c r="W273" s="30" t="s">
        <v>125</v>
      </c>
    </row>
    <row r="274" customFormat="false" ht="15" hidden="false" customHeight="false" outlineLevel="0" collapsed="false">
      <c r="A274" s="30" t="s">
        <v>1792</v>
      </c>
      <c r="B274" s="30" t="n">
        <f aca="false">+IF(A274=WORLDCUP!$BI$112,1,0)</f>
        <v>0</v>
      </c>
      <c r="C274" s="30" t="str">
        <f aca="false">+WORLDCUP!BD65</f>
        <v>Arabia Saudita</v>
      </c>
      <c r="D274" s="30" t="str">
        <f aca="false">+WORLDCUP!BD62</f>
        <v>Ecuador</v>
      </c>
      <c r="E274" s="30" t="str">
        <f aca="false">+WORLDCUP!BD63</f>
        <v>Japón</v>
      </c>
      <c r="F274" s="30" t="str">
        <f aca="false">+WORLDCUP!BD60</f>
        <v>Marruecos</v>
      </c>
      <c r="G274" s="30" t="str">
        <f aca="false">+WORLDCUP!BD58</f>
        <v>República Checa</v>
      </c>
      <c r="H274" s="30" t="str">
        <f aca="false">+WORLDCUP!BD61</f>
        <v>Turquía</v>
      </c>
      <c r="I274" s="30" t="str">
        <f aca="false">+WORLDCUP!BD69</f>
        <v>Ghana</v>
      </c>
      <c r="J274" s="30" t="str">
        <f aca="false">+WORLDCUP!BD66</f>
        <v>Irak</v>
      </c>
      <c r="N274" s="30" t="s">
        <v>1792</v>
      </c>
      <c r="O274" s="30" t="n">
        <v>273</v>
      </c>
      <c r="P274" s="30" t="s">
        <v>112</v>
      </c>
      <c r="Q274" s="30" t="s">
        <v>98</v>
      </c>
      <c r="R274" s="30" t="s">
        <v>103</v>
      </c>
      <c r="S274" s="30" t="s">
        <v>89</v>
      </c>
      <c r="T274" s="30" t="s">
        <v>80</v>
      </c>
      <c r="U274" s="30" t="s">
        <v>94</v>
      </c>
      <c r="V274" s="30" t="s">
        <v>130</v>
      </c>
      <c r="W274" s="30" t="s">
        <v>116</v>
      </c>
    </row>
    <row r="275" customFormat="false" ht="15" hidden="false" customHeight="false" outlineLevel="0" collapsed="false">
      <c r="A275" s="30" t="s">
        <v>1793</v>
      </c>
      <c r="B275" s="30" t="n">
        <f aca="false">+IF(A275=WORLDCUP!$BI$112,1,0)</f>
        <v>0</v>
      </c>
      <c r="C275" s="30" t="str">
        <f aca="false">+WORLDCUP!BD65</f>
        <v>Arabia Saudita</v>
      </c>
      <c r="D275" s="30" t="str">
        <f aca="false">+WORLDCUP!BD62</f>
        <v>Ecuador</v>
      </c>
      <c r="E275" s="30" t="str">
        <f aca="false">+WORLDCUP!BD63</f>
        <v>Japón</v>
      </c>
      <c r="F275" s="30" t="str">
        <f aca="false">+WORLDCUP!BD60</f>
        <v>Marruecos</v>
      </c>
      <c r="G275" s="30" t="str">
        <f aca="false">+WORLDCUP!BD58</f>
        <v>República Checa</v>
      </c>
      <c r="H275" s="30" t="str">
        <f aca="false">+WORLDCUP!BD61</f>
        <v>Turquía</v>
      </c>
      <c r="I275" s="30" t="str">
        <f aca="false">+WORLDCUP!BD66</f>
        <v>Irak</v>
      </c>
      <c r="J275" s="30" t="str">
        <f aca="false">+WORLDCUP!BD68</f>
        <v>Uzbekistán</v>
      </c>
      <c r="N275" s="30" t="s">
        <v>1793</v>
      </c>
      <c r="O275" s="30" t="n">
        <v>274</v>
      </c>
      <c r="P275" s="30" t="s">
        <v>112</v>
      </c>
      <c r="Q275" s="30" t="s">
        <v>98</v>
      </c>
      <c r="R275" s="30" t="s">
        <v>103</v>
      </c>
      <c r="S275" s="30" t="s">
        <v>89</v>
      </c>
      <c r="T275" s="30" t="s">
        <v>80</v>
      </c>
      <c r="U275" s="30" t="s">
        <v>94</v>
      </c>
      <c r="V275" s="30" t="s">
        <v>116</v>
      </c>
      <c r="W275" s="30" t="s">
        <v>125</v>
      </c>
    </row>
    <row r="276" customFormat="false" ht="15" hidden="false" customHeight="false" outlineLevel="0" collapsed="false">
      <c r="A276" s="30" t="s">
        <v>1794</v>
      </c>
      <c r="B276" s="30" t="n">
        <f aca="false">+IF(A276=WORLDCUP!$BI$112,1,0)</f>
        <v>0</v>
      </c>
      <c r="C276" s="30" t="str">
        <f aca="false">+WORLDCUP!BD65</f>
        <v>Arabia Saudita</v>
      </c>
      <c r="D276" s="30" t="str">
        <f aca="false">+WORLDCUP!BD67</f>
        <v>Austria</v>
      </c>
      <c r="E276" s="30" t="str">
        <f aca="false">+WORLDCUP!BD62</f>
        <v>Ecuador</v>
      </c>
      <c r="F276" s="30" t="str">
        <f aca="false">+WORLDCUP!BD60</f>
        <v>Marruecos</v>
      </c>
      <c r="G276" s="30" t="str">
        <f aca="false">+WORLDCUP!BD58</f>
        <v>República Checa</v>
      </c>
      <c r="H276" s="30" t="str">
        <f aca="false">+WORLDCUP!BD63</f>
        <v>Japón</v>
      </c>
      <c r="I276" s="30" t="str">
        <f aca="false">+WORLDCUP!BD61</f>
        <v>Turquía</v>
      </c>
      <c r="J276" s="30" t="str">
        <f aca="false">+WORLDCUP!BD66</f>
        <v>Irak</v>
      </c>
      <c r="N276" s="30" t="s">
        <v>1794</v>
      </c>
      <c r="O276" s="30" t="n">
        <v>275</v>
      </c>
      <c r="P276" s="30" t="s">
        <v>112</v>
      </c>
      <c r="Q276" s="30" t="s">
        <v>121</v>
      </c>
      <c r="R276" s="30" t="s">
        <v>98</v>
      </c>
      <c r="S276" s="30" t="s">
        <v>89</v>
      </c>
      <c r="T276" s="30" t="s">
        <v>80</v>
      </c>
      <c r="U276" s="30" t="s">
        <v>103</v>
      </c>
      <c r="V276" s="30" t="s">
        <v>94</v>
      </c>
      <c r="W276" s="30" t="s">
        <v>116</v>
      </c>
    </row>
    <row r="277" customFormat="false" ht="15" hidden="false" customHeight="false" outlineLevel="0" collapsed="false">
      <c r="A277" s="30" t="s">
        <v>1795</v>
      </c>
      <c r="B277" s="30" t="n">
        <f aca="false">+IF(A277=WORLDCUP!$BI$112,1,0)</f>
        <v>0</v>
      </c>
      <c r="C277" s="30" t="str">
        <f aca="false">+WORLDCUP!BD60</f>
        <v>Marruecos</v>
      </c>
      <c r="D277" s="30" t="str">
        <f aca="false">+WORLDCUP!BD64</f>
        <v>Irán</v>
      </c>
      <c r="E277" s="30" t="str">
        <f aca="false">+WORLDCUP!BD62</f>
        <v>Ecuador</v>
      </c>
      <c r="F277" s="30" t="str">
        <f aca="false">+WORLDCUP!BD61</f>
        <v>Turquía</v>
      </c>
      <c r="G277" s="30" t="str">
        <f aca="false">+WORLDCUP!BD58</f>
        <v>República Checa</v>
      </c>
      <c r="H277" s="30" t="str">
        <f aca="false">+WORLDCUP!BD63</f>
        <v>Japón</v>
      </c>
      <c r="I277" s="30" t="str">
        <f aca="false">+WORLDCUP!BD69</f>
        <v>Ghana</v>
      </c>
      <c r="J277" s="30" t="str">
        <f aca="false">+WORLDCUP!BD68</f>
        <v>Uzbekistán</v>
      </c>
      <c r="N277" s="30" t="s">
        <v>1795</v>
      </c>
      <c r="O277" s="30" t="n">
        <v>276</v>
      </c>
      <c r="P277" s="30" t="s">
        <v>89</v>
      </c>
      <c r="Q277" s="30" t="s">
        <v>107</v>
      </c>
      <c r="R277" s="30" t="s">
        <v>98</v>
      </c>
      <c r="S277" s="30" t="s">
        <v>94</v>
      </c>
      <c r="T277" s="30" t="s">
        <v>80</v>
      </c>
      <c r="U277" s="30" t="s">
        <v>103</v>
      </c>
      <c r="V277" s="30" t="s">
        <v>130</v>
      </c>
      <c r="W277" s="30" t="s">
        <v>125</v>
      </c>
    </row>
    <row r="278" customFormat="false" ht="15" hidden="false" customHeight="false" outlineLevel="0" collapsed="false">
      <c r="A278" s="30" t="s">
        <v>1796</v>
      </c>
      <c r="B278" s="30" t="n">
        <f aca="false">+IF(A278=WORLDCUP!$BI$112,1,0)</f>
        <v>0</v>
      </c>
      <c r="C278" s="30" t="str">
        <f aca="false">+WORLDCUP!BD60</f>
        <v>Marruecos</v>
      </c>
      <c r="D278" s="30" t="str">
        <f aca="false">+WORLDCUP!BD64</f>
        <v>Irán</v>
      </c>
      <c r="E278" s="30" t="str">
        <f aca="false">+WORLDCUP!BD67</f>
        <v>Austria</v>
      </c>
      <c r="F278" s="30" t="str">
        <f aca="false">+WORLDCUP!BD61</f>
        <v>Turquía</v>
      </c>
      <c r="G278" s="30" t="str">
        <f aca="false">+WORLDCUP!BD58</f>
        <v>República Checa</v>
      </c>
      <c r="H278" s="30" t="str">
        <f aca="false">+WORLDCUP!BD63</f>
        <v>Japón</v>
      </c>
      <c r="I278" s="30" t="str">
        <f aca="false">+WORLDCUP!BD69</f>
        <v>Ghana</v>
      </c>
      <c r="J278" s="30" t="str">
        <f aca="false">+WORLDCUP!BD62</f>
        <v>Ecuador</v>
      </c>
      <c r="N278" s="30" t="s">
        <v>1796</v>
      </c>
      <c r="O278" s="30" t="n">
        <v>277</v>
      </c>
      <c r="P278" s="30" t="s">
        <v>89</v>
      </c>
      <c r="Q278" s="30" t="s">
        <v>107</v>
      </c>
      <c r="R278" s="30" t="s">
        <v>121</v>
      </c>
      <c r="S278" s="30" t="s">
        <v>94</v>
      </c>
      <c r="T278" s="30" t="s">
        <v>80</v>
      </c>
      <c r="U278" s="30" t="s">
        <v>103</v>
      </c>
      <c r="V278" s="30" t="s">
        <v>130</v>
      </c>
      <c r="W278" s="30" t="s">
        <v>98</v>
      </c>
    </row>
    <row r="279" customFormat="false" ht="15" hidden="false" customHeight="false" outlineLevel="0" collapsed="false">
      <c r="A279" s="30" t="s">
        <v>1797</v>
      </c>
      <c r="B279" s="30" t="n">
        <f aca="false">+IF(A279=WORLDCUP!$BI$112,1,0)</f>
        <v>0</v>
      </c>
      <c r="C279" s="30" t="str">
        <f aca="false">+WORLDCUP!BD60</f>
        <v>Marruecos</v>
      </c>
      <c r="D279" s="30" t="str">
        <f aca="false">+WORLDCUP!BD64</f>
        <v>Irán</v>
      </c>
      <c r="E279" s="30" t="str">
        <f aca="false">+WORLDCUP!BD67</f>
        <v>Austria</v>
      </c>
      <c r="F279" s="30" t="str">
        <f aca="false">+WORLDCUP!BD61</f>
        <v>Turquía</v>
      </c>
      <c r="G279" s="30" t="str">
        <f aca="false">+WORLDCUP!BD58</f>
        <v>República Checa</v>
      </c>
      <c r="H279" s="30" t="str">
        <f aca="false">+WORLDCUP!BD63</f>
        <v>Japón</v>
      </c>
      <c r="I279" s="30" t="str">
        <f aca="false">+WORLDCUP!BD62</f>
        <v>Ecuador</v>
      </c>
      <c r="J279" s="30" t="str">
        <f aca="false">+WORLDCUP!BD68</f>
        <v>Uzbekistán</v>
      </c>
      <c r="N279" s="30" t="s">
        <v>1797</v>
      </c>
      <c r="O279" s="30" t="n">
        <v>278</v>
      </c>
      <c r="P279" s="30" t="s">
        <v>89</v>
      </c>
      <c r="Q279" s="30" t="s">
        <v>107</v>
      </c>
      <c r="R279" s="30" t="s">
        <v>121</v>
      </c>
      <c r="S279" s="30" t="s">
        <v>94</v>
      </c>
      <c r="T279" s="30" t="s">
        <v>80</v>
      </c>
      <c r="U279" s="30" t="s">
        <v>103</v>
      </c>
      <c r="V279" s="30" t="s">
        <v>98</v>
      </c>
      <c r="W279" s="30" t="s">
        <v>125</v>
      </c>
    </row>
    <row r="280" customFormat="false" ht="15" hidden="false" customHeight="false" outlineLevel="0" collapsed="false">
      <c r="A280" s="30" t="s">
        <v>1798</v>
      </c>
      <c r="B280" s="30" t="n">
        <f aca="false">+IF(A280=WORLDCUP!$BI$112,1,0)</f>
        <v>0</v>
      </c>
      <c r="C280" s="30" t="str">
        <f aca="false">+WORLDCUP!BD60</f>
        <v>Marruecos</v>
      </c>
      <c r="D280" s="30" t="str">
        <f aca="false">+WORLDCUP!BD64</f>
        <v>Irán</v>
      </c>
      <c r="E280" s="30" t="str">
        <f aca="false">+WORLDCUP!BD62</f>
        <v>Ecuador</v>
      </c>
      <c r="F280" s="30" t="str">
        <f aca="false">+WORLDCUP!BD61</f>
        <v>Turquía</v>
      </c>
      <c r="G280" s="30" t="str">
        <f aca="false">+WORLDCUP!BD58</f>
        <v>República Checa</v>
      </c>
      <c r="H280" s="30" t="str">
        <f aca="false">+WORLDCUP!BD63</f>
        <v>Japón</v>
      </c>
      <c r="I280" s="30" t="str">
        <f aca="false">+WORLDCUP!BD69</f>
        <v>Ghana</v>
      </c>
      <c r="J280" s="30" t="str">
        <f aca="false">+WORLDCUP!BD66</f>
        <v>Irak</v>
      </c>
      <c r="N280" s="30" t="s">
        <v>1798</v>
      </c>
      <c r="O280" s="30" t="n">
        <v>279</v>
      </c>
      <c r="P280" s="30" t="s">
        <v>89</v>
      </c>
      <c r="Q280" s="30" t="s">
        <v>107</v>
      </c>
      <c r="R280" s="30" t="s">
        <v>98</v>
      </c>
      <c r="S280" s="30" t="s">
        <v>94</v>
      </c>
      <c r="T280" s="30" t="s">
        <v>80</v>
      </c>
      <c r="U280" s="30" t="s">
        <v>103</v>
      </c>
      <c r="V280" s="30" t="s">
        <v>130</v>
      </c>
      <c r="W280" s="30" t="s">
        <v>116</v>
      </c>
    </row>
    <row r="281" customFormat="false" ht="15" hidden="false" customHeight="false" outlineLevel="0" collapsed="false">
      <c r="A281" s="30" t="s">
        <v>1799</v>
      </c>
      <c r="B281" s="30" t="n">
        <f aca="false">+IF(A281=WORLDCUP!$BI$112,1,0)</f>
        <v>0</v>
      </c>
      <c r="C281" s="30" t="str">
        <f aca="false">+WORLDCUP!BD60</f>
        <v>Marruecos</v>
      </c>
      <c r="D281" s="30" t="str">
        <f aca="false">+WORLDCUP!BD64</f>
        <v>Irán</v>
      </c>
      <c r="E281" s="30" t="str">
        <f aca="false">+WORLDCUP!BD62</f>
        <v>Ecuador</v>
      </c>
      <c r="F281" s="30" t="str">
        <f aca="false">+WORLDCUP!BD61</f>
        <v>Turquía</v>
      </c>
      <c r="G281" s="30" t="str">
        <f aca="false">+WORLDCUP!BD58</f>
        <v>República Checa</v>
      </c>
      <c r="H281" s="30" t="str">
        <f aca="false">+WORLDCUP!BD63</f>
        <v>Japón</v>
      </c>
      <c r="I281" s="30" t="str">
        <f aca="false">+WORLDCUP!BD66</f>
        <v>Irak</v>
      </c>
      <c r="J281" s="30" t="str">
        <f aca="false">+WORLDCUP!BD68</f>
        <v>Uzbekistán</v>
      </c>
      <c r="N281" s="30" t="s">
        <v>1799</v>
      </c>
      <c r="O281" s="30" t="n">
        <v>280</v>
      </c>
      <c r="P281" s="30" t="s">
        <v>89</v>
      </c>
      <c r="Q281" s="30" t="s">
        <v>107</v>
      </c>
      <c r="R281" s="30" t="s">
        <v>98</v>
      </c>
      <c r="S281" s="30" t="s">
        <v>94</v>
      </c>
      <c r="T281" s="30" t="s">
        <v>80</v>
      </c>
      <c r="U281" s="30" t="s">
        <v>103</v>
      </c>
      <c r="V281" s="30" t="s">
        <v>116</v>
      </c>
      <c r="W281" s="30" t="s">
        <v>125</v>
      </c>
    </row>
    <row r="282" customFormat="false" ht="15" hidden="false" customHeight="false" outlineLevel="0" collapsed="false">
      <c r="A282" s="30" t="s">
        <v>1800</v>
      </c>
      <c r="B282" s="30" t="n">
        <f aca="false">+IF(A282=WORLDCUP!$BI$112,1,0)</f>
        <v>0</v>
      </c>
      <c r="C282" s="30" t="str">
        <f aca="false">+WORLDCUP!BD60</f>
        <v>Marruecos</v>
      </c>
      <c r="D282" s="30" t="str">
        <f aca="false">+WORLDCUP!BD64</f>
        <v>Irán</v>
      </c>
      <c r="E282" s="30" t="str">
        <f aca="false">+WORLDCUP!BD67</f>
        <v>Austria</v>
      </c>
      <c r="F282" s="30" t="str">
        <f aca="false">+WORLDCUP!BD61</f>
        <v>Turquía</v>
      </c>
      <c r="G282" s="30" t="str">
        <f aca="false">+WORLDCUP!BD58</f>
        <v>República Checa</v>
      </c>
      <c r="H282" s="30" t="str">
        <f aca="false">+WORLDCUP!BD63</f>
        <v>Japón</v>
      </c>
      <c r="I282" s="30" t="str">
        <f aca="false">+WORLDCUP!BD62</f>
        <v>Ecuador</v>
      </c>
      <c r="J282" s="30" t="str">
        <f aca="false">+WORLDCUP!BD66</f>
        <v>Irak</v>
      </c>
      <c r="N282" s="30" t="s">
        <v>1800</v>
      </c>
      <c r="O282" s="30" t="n">
        <v>281</v>
      </c>
      <c r="P282" s="30" t="s">
        <v>89</v>
      </c>
      <c r="Q282" s="30" t="s">
        <v>107</v>
      </c>
      <c r="R282" s="30" t="s">
        <v>121</v>
      </c>
      <c r="S282" s="30" t="s">
        <v>94</v>
      </c>
      <c r="T282" s="30" t="s">
        <v>80</v>
      </c>
      <c r="U282" s="30" t="s">
        <v>103</v>
      </c>
      <c r="V282" s="30" t="s">
        <v>98</v>
      </c>
      <c r="W282" s="30" t="s">
        <v>116</v>
      </c>
    </row>
    <row r="283" customFormat="false" ht="15" hidden="false" customHeight="false" outlineLevel="0" collapsed="false">
      <c r="A283" s="30" t="s">
        <v>1801</v>
      </c>
      <c r="B283" s="30" t="n">
        <f aca="false">+IF(A283=WORLDCUP!$BI$112,1,0)</f>
        <v>0</v>
      </c>
      <c r="C283" s="30" t="str">
        <f aca="false">+WORLDCUP!BD65</f>
        <v>Arabia Saudita</v>
      </c>
      <c r="D283" s="30" t="str">
        <f aca="false">+WORLDCUP!BD64</f>
        <v>Irán</v>
      </c>
      <c r="E283" s="30" t="str">
        <f aca="false">+WORLDCUP!BD63</f>
        <v>Japón</v>
      </c>
      <c r="F283" s="30" t="str">
        <f aca="false">+WORLDCUP!BD60</f>
        <v>Marruecos</v>
      </c>
      <c r="G283" s="30" t="str">
        <f aca="false">+WORLDCUP!BD58</f>
        <v>República Checa</v>
      </c>
      <c r="H283" s="30" t="str">
        <f aca="false">+WORLDCUP!BD61</f>
        <v>Turquía</v>
      </c>
      <c r="I283" s="30" t="str">
        <f aca="false">+WORLDCUP!BD69</f>
        <v>Ghana</v>
      </c>
      <c r="J283" s="30" t="str">
        <f aca="false">+WORLDCUP!BD62</f>
        <v>Ecuador</v>
      </c>
      <c r="N283" s="30" t="s">
        <v>1801</v>
      </c>
      <c r="O283" s="30" t="n">
        <v>282</v>
      </c>
      <c r="P283" s="30" t="s">
        <v>112</v>
      </c>
      <c r="Q283" s="30" t="s">
        <v>107</v>
      </c>
      <c r="R283" s="30" t="s">
        <v>103</v>
      </c>
      <c r="S283" s="30" t="s">
        <v>89</v>
      </c>
      <c r="T283" s="30" t="s">
        <v>80</v>
      </c>
      <c r="U283" s="30" t="s">
        <v>94</v>
      </c>
      <c r="V283" s="30" t="s">
        <v>130</v>
      </c>
      <c r="W283" s="30" t="s">
        <v>98</v>
      </c>
    </row>
    <row r="284" customFormat="false" ht="15" hidden="false" customHeight="false" outlineLevel="0" collapsed="false">
      <c r="A284" s="30" t="s">
        <v>1802</v>
      </c>
      <c r="B284" s="30" t="n">
        <f aca="false">+IF(A284=WORLDCUP!$BI$112,1,0)</f>
        <v>0</v>
      </c>
      <c r="C284" s="30" t="str">
        <f aca="false">+WORLDCUP!BD65</f>
        <v>Arabia Saudita</v>
      </c>
      <c r="D284" s="30" t="str">
        <f aca="false">+WORLDCUP!BD64</f>
        <v>Irán</v>
      </c>
      <c r="E284" s="30" t="str">
        <f aca="false">+WORLDCUP!BD62</f>
        <v>Ecuador</v>
      </c>
      <c r="F284" s="30" t="str">
        <f aca="false">+WORLDCUP!BD60</f>
        <v>Marruecos</v>
      </c>
      <c r="G284" s="30" t="str">
        <f aca="false">+WORLDCUP!BD58</f>
        <v>República Checa</v>
      </c>
      <c r="H284" s="30" t="str">
        <f aca="false">+WORLDCUP!BD63</f>
        <v>Japón</v>
      </c>
      <c r="I284" s="30" t="str">
        <f aca="false">+WORLDCUP!BD61</f>
        <v>Turquía</v>
      </c>
      <c r="J284" s="30" t="str">
        <f aca="false">+WORLDCUP!BD68</f>
        <v>Uzbekistán</v>
      </c>
      <c r="N284" s="30" t="s">
        <v>1802</v>
      </c>
      <c r="O284" s="30" t="n">
        <v>283</v>
      </c>
      <c r="P284" s="30" t="s">
        <v>112</v>
      </c>
      <c r="Q284" s="30" t="s">
        <v>107</v>
      </c>
      <c r="R284" s="30" t="s">
        <v>98</v>
      </c>
      <c r="S284" s="30" t="s">
        <v>89</v>
      </c>
      <c r="T284" s="30" t="s">
        <v>80</v>
      </c>
      <c r="U284" s="30" t="s">
        <v>103</v>
      </c>
      <c r="V284" s="30" t="s">
        <v>94</v>
      </c>
      <c r="W284" s="30" t="s">
        <v>125</v>
      </c>
    </row>
    <row r="285" customFormat="false" ht="15" hidden="false" customHeight="false" outlineLevel="0" collapsed="false">
      <c r="A285" s="30" t="s">
        <v>1803</v>
      </c>
      <c r="B285" s="30" t="n">
        <f aca="false">+IF(A285=WORLDCUP!$BI$112,1,0)</f>
        <v>0</v>
      </c>
      <c r="C285" s="30" t="str">
        <f aca="false">+WORLDCUP!BD65</f>
        <v>Arabia Saudita</v>
      </c>
      <c r="D285" s="30" t="str">
        <f aca="false">+WORLDCUP!BD64</f>
        <v>Irán</v>
      </c>
      <c r="E285" s="30" t="str">
        <f aca="false">+WORLDCUP!BD67</f>
        <v>Austria</v>
      </c>
      <c r="F285" s="30" t="str">
        <f aca="false">+WORLDCUP!BD60</f>
        <v>Marruecos</v>
      </c>
      <c r="G285" s="30" t="str">
        <f aca="false">+WORLDCUP!BD58</f>
        <v>República Checa</v>
      </c>
      <c r="H285" s="30" t="str">
        <f aca="false">+WORLDCUP!BD63</f>
        <v>Japón</v>
      </c>
      <c r="I285" s="30" t="str">
        <f aca="false">+WORLDCUP!BD61</f>
        <v>Turquía</v>
      </c>
      <c r="J285" s="30" t="str">
        <f aca="false">+WORLDCUP!BD62</f>
        <v>Ecuador</v>
      </c>
      <c r="N285" s="30" t="s">
        <v>1803</v>
      </c>
      <c r="O285" s="30" t="n">
        <v>284</v>
      </c>
      <c r="P285" s="30" t="s">
        <v>112</v>
      </c>
      <c r="Q285" s="30" t="s">
        <v>107</v>
      </c>
      <c r="R285" s="30" t="s">
        <v>121</v>
      </c>
      <c r="S285" s="30" t="s">
        <v>89</v>
      </c>
      <c r="T285" s="30" t="s">
        <v>80</v>
      </c>
      <c r="U285" s="30" t="s">
        <v>103</v>
      </c>
      <c r="V285" s="30" t="s">
        <v>94</v>
      </c>
      <c r="W285" s="30" t="s">
        <v>98</v>
      </c>
    </row>
    <row r="286" customFormat="false" ht="15" hidden="false" customHeight="false" outlineLevel="0" collapsed="false">
      <c r="A286" s="30" t="s">
        <v>1804</v>
      </c>
      <c r="B286" s="30" t="n">
        <f aca="false">+IF(A286=WORLDCUP!$BI$112,1,0)</f>
        <v>0</v>
      </c>
      <c r="C286" s="30" t="str">
        <f aca="false">+WORLDCUP!BD65</f>
        <v>Arabia Saudita</v>
      </c>
      <c r="D286" s="30" t="str">
        <f aca="false">+WORLDCUP!BD64</f>
        <v>Irán</v>
      </c>
      <c r="E286" s="30" t="str">
        <f aca="false">+WORLDCUP!BD62</f>
        <v>Ecuador</v>
      </c>
      <c r="F286" s="30" t="str">
        <f aca="false">+WORLDCUP!BD60</f>
        <v>Marruecos</v>
      </c>
      <c r="G286" s="30" t="str">
        <f aca="false">+WORLDCUP!BD58</f>
        <v>República Checa</v>
      </c>
      <c r="H286" s="30" t="str">
        <f aca="false">+WORLDCUP!BD63</f>
        <v>Japón</v>
      </c>
      <c r="I286" s="30" t="str">
        <f aca="false">+WORLDCUP!BD61</f>
        <v>Turquía</v>
      </c>
      <c r="J286" s="30" t="str">
        <f aca="false">+WORLDCUP!BD66</f>
        <v>Irak</v>
      </c>
      <c r="N286" s="30" t="s">
        <v>1804</v>
      </c>
      <c r="O286" s="30" t="n">
        <v>285</v>
      </c>
      <c r="P286" s="30" t="s">
        <v>112</v>
      </c>
      <c r="Q286" s="30" t="s">
        <v>107</v>
      </c>
      <c r="R286" s="30" t="s">
        <v>98</v>
      </c>
      <c r="S286" s="30" t="s">
        <v>89</v>
      </c>
      <c r="T286" s="30" t="s">
        <v>80</v>
      </c>
      <c r="U286" s="30" t="s">
        <v>103</v>
      </c>
      <c r="V286" s="30" t="s">
        <v>94</v>
      </c>
      <c r="W286" s="30" t="s">
        <v>116</v>
      </c>
    </row>
    <row r="287" customFormat="false" ht="15" hidden="false" customHeight="false" outlineLevel="0" collapsed="false">
      <c r="A287" s="30" t="s">
        <v>1805</v>
      </c>
      <c r="B287" s="30" t="n">
        <f aca="false">+IF(A287=WORLDCUP!$BI$112,1,0)</f>
        <v>0</v>
      </c>
      <c r="C287" s="30" t="str">
        <f aca="false">+WORLDCUP!BD65</f>
        <v>Arabia Saudita</v>
      </c>
      <c r="D287" s="30" t="str">
        <f aca="false">+WORLDCUP!BD67</f>
        <v>Austria</v>
      </c>
      <c r="E287" s="30" t="str">
        <f aca="false">+WORLDCUP!BD59</f>
        <v>Catar</v>
      </c>
      <c r="F287" s="30" t="str">
        <f aca="false">+WORLDCUP!BD58</f>
        <v>República Checa</v>
      </c>
      <c r="G287" s="30" t="str">
        <f aca="false">+WORLDCUP!BD66</f>
        <v>Irak</v>
      </c>
      <c r="H287" s="30" t="str">
        <f aca="false">+WORLDCUP!BD64</f>
        <v>Irán</v>
      </c>
      <c r="I287" s="30" t="str">
        <f aca="false">+WORLDCUP!BD69</f>
        <v>Ghana</v>
      </c>
      <c r="J287" s="30" t="str">
        <f aca="false">+WORLDCUP!BD68</f>
        <v>Uzbekistán</v>
      </c>
      <c r="N287" s="30" t="s">
        <v>1805</v>
      </c>
      <c r="O287" s="30" t="n">
        <v>286</v>
      </c>
      <c r="P287" s="30" t="s">
        <v>112</v>
      </c>
      <c r="Q287" s="30" t="s">
        <v>121</v>
      </c>
      <c r="R287" s="30" t="s">
        <v>85</v>
      </c>
      <c r="S287" s="30" t="s">
        <v>80</v>
      </c>
      <c r="T287" s="30" t="s">
        <v>116</v>
      </c>
      <c r="U287" s="30" t="s">
        <v>107</v>
      </c>
      <c r="V287" s="30" t="s">
        <v>130</v>
      </c>
      <c r="W287" s="30" t="s">
        <v>125</v>
      </c>
    </row>
    <row r="288" customFormat="false" ht="15" hidden="false" customHeight="false" outlineLevel="0" collapsed="false">
      <c r="A288" s="30" t="s">
        <v>1806</v>
      </c>
      <c r="B288" s="30" t="n">
        <f aca="false">+IF(A288=WORLDCUP!$BI$112,1,0)</f>
        <v>0</v>
      </c>
      <c r="C288" s="30" t="str">
        <f aca="false">+WORLDCUP!BD65</f>
        <v>Arabia Saudita</v>
      </c>
      <c r="D288" s="30" t="str">
        <f aca="false">+WORLDCUP!BD67</f>
        <v>Austria</v>
      </c>
      <c r="E288" s="30" t="str">
        <f aca="false">+WORLDCUP!BD59</f>
        <v>Catar</v>
      </c>
      <c r="F288" s="30" t="str">
        <f aca="false">+WORLDCUP!BD58</f>
        <v>República Checa</v>
      </c>
      <c r="G288" s="30" t="str">
        <f aca="false">+WORLDCUP!BD66</f>
        <v>Irak</v>
      </c>
      <c r="H288" s="30" t="str">
        <f aca="false">+WORLDCUP!BD63</f>
        <v>Japón</v>
      </c>
      <c r="I288" s="30" t="str">
        <f aca="false">+WORLDCUP!BD69</f>
        <v>Ghana</v>
      </c>
      <c r="J288" s="30" t="str">
        <f aca="false">+WORLDCUP!BD68</f>
        <v>Uzbekistán</v>
      </c>
      <c r="N288" s="30" t="s">
        <v>1806</v>
      </c>
      <c r="O288" s="30" t="n">
        <v>287</v>
      </c>
      <c r="P288" s="30" t="s">
        <v>112</v>
      </c>
      <c r="Q288" s="30" t="s">
        <v>121</v>
      </c>
      <c r="R288" s="30" t="s">
        <v>85</v>
      </c>
      <c r="S288" s="30" t="s">
        <v>80</v>
      </c>
      <c r="T288" s="30" t="s">
        <v>116</v>
      </c>
      <c r="U288" s="30" t="s">
        <v>103</v>
      </c>
      <c r="V288" s="30" t="s">
        <v>130</v>
      </c>
      <c r="W288" s="30" t="s">
        <v>125</v>
      </c>
    </row>
    <row r="289" customFormat="false" ht="15" hidden="false" customHeight="false" outlineLevel="0" collapsed="false">
      <c r="A289" s="30" t="s">
        <v>1807</v>
      </c>
      <c r="B289" s="30" t="n">
        <f aca="false">+IF(A289=WORLDCUP!$BI$112,1,0)</f>
        <v>0</v>
      </c>
      <c r="C289" s="30" t="str">
        <f aca="false">+WORLDCUP!BD66</f>
        <v>Irak</v>
      </c>
      <c r="D289" s="30" t="str">
        <f aca="false">+WORLDCUP!BD67</f>
        <v>Austria</v>
      </c>
      <c r="E289" s="30" t="str">
        <f aca="false">+WORLDCUP!BD59</f>
        <v>Catar</v>
      </c>
      <c r="F289" s="30" t="str">
        <f aca="false">+WORLDCUP!BD63</f>
        <v>Japón</v>
      </c>
      <c r="G289" s="30" t="str">
        <f aca="false">+WORLDCUP!BD58</f>
        <v>República Checa</v>
      </c>
      <c r="H289" s="30" t="str">
        <f aca="false">+WORLDCUP!BD64</f>
        <v>Irán</v>
      </c>
      <c r="I289" s="30" t="str">
        <f aca="false">+WORLDCUP!BD69</f>
        <v>Ghana</v>
      </c>
      <c r="J289" s="30" t="str">
        <f aca="false">+WORLDCUP!BD68</f>
        <v>Uzbekistán</v>
      </c>
      <c r="N289" s="30" t="s">
        <v>1807</v>
      </c>
      <c r="O289" s="30" t="n">
        <v>288</v>
      </c>
      <c r="P289" s="30" t="s">
        <v>116</v>
      </c>
      <c r="Q289" s="30" t="s">
        <v>121</v>
      </c>
      <c r="R289" s="30" t="s">
        <v>85</v>
      </c>
      <c r="S289" s="30" t="s">
        <v>103</v>
      </c>
      <c r="T289" s="30" t="s">
        <v>80</v>
      </c>
      <c r="U289" s="30" t="s">
        <v>107</v>
      </c>
      <c r="V289" s="30" t="s">
        <v>130</v>
      </c>
      <c r="W289" s="30" t="s">
        <v>125</v>
      </c>
    </row>
    <row r="290" customFormat="false" ht="15" hidden="false" customHeight="false" outlineLevel="0" collapsed="false">
      <c r="A290" s="30" t="s">
        <v>1808</v>
      </c>
      <c r="B290" s="30" t="n">
        <f aca="false">+IF(A290=WORLDCUP!$BI$112,1,0)</f>
        <v>0</v>
      </c>
      <c r="C290" s="30" t="str">
        <f aca="false">+WORLDCUP!BD65</f>
        <v>Arabia Saudita</v>
      </c>
      <c r="D290" s="30" t="str">
        <f aca="false">+WORLDCUP!BD67</f>
        <v>Austria</v>
      </c>
      <c r="E290" s="30" t="str">
        <f aca="false">+WORLDCUP!BD59</f>
        <v>Catar</v>
      </c>
      <c r="F290" s="30" t="str">
        <f aca="false">+WORLDCUP!BD63</f>
        <v>Japón</v>
      </c>
      <c r="G290" s="30" t="str">
        <f aca="false">+WORLDCUP!BD58</f>
        <v>República Checa</v>
      </c>
      <c r="H290" s="30" t="str">
        <f aca="false">+WORLDCUP!BD64</f>
        <v>Irán</v>
      </c>
      <c r="I290" s="30" t="str">
        <f aca="false">+WORLDCUP!BD69</f>
        <v>Ghana</v>
      </c>
      <c r="J290" s="30" t="str">
        <f aca="false">+WORLDCUP!BD68</f>
        <v>Uzbekistán</v>
      </c>
      <c r="N290" s="30" t="s">
        <v>1808</v>
      </c>
      <c r="O290" s="30" t="n">
        <v>289</v>
      </c>
      <c r="P290" s="30" t="s">
        <v>112</v>
      </c>
      <c r="Q290" s="30" t="s">
        <v>121</v>
      </c>
      <c r="R290" s="30" t="s">
        <v>85</v>
      </c>
      <c r="S290" s="30" t="s">
        <v>103</v>
      </c>
      <c r="T290" s="30" t="s">
        <v>80</v>
      </c>
      <c r="U290" s="30" t="s">
        <v>107</v>
      </c>
      <c r="V290" s="30" t="s">
        <v>130</v>
      </c>
      <c r="W290" s="30" t="s">
        <v>125</v>
      </c>
    </row>
    <row r="291" customFormat="false" ht="15" hidden="false" customHeight="false" outlineLevel="0" collapsed="false">
      <c r="A291" s="30" t="s">
        <v>1809</v>
      </c>
      <c r="B291" s="30" t="n">
        <f aca="false">+IF(A291=WORLDCUP!$BI$112,1,0)</f>
        <v>0</v>
      </c>
      <c r="C291" s="30" t="str">
        <f aca="false">+WORLDCUP!BD65</f>
        <v>Arabia Saudita</v>
      </c>
      <c r="D291" s="30" t="str">
        <f aca="false">+WORLDCUP!BD64</f>
        <v>Irán</v>
      </c>
      <c r="E291" s="30" t="str">
        <f aca="false">+WORLDCUP!BD59</f>
        <v>Catar</v>
      </c>
      <c r="F291" s="30" t="str">
        <f aca="false">+WORLDCUP!BD58</f>
        <v>República Checa</v>
      </c>
      <c r="G291" s="30" t="str">
        <f aca="false">+WORLDCUP!BD66</f>
        <v>Irak</v>
      </c>
      <c r="H291" s="30" t="str">
        <f aca="false">+WORLDCUP!BD63</f>
        <v>Japón</v>
      </c>
      <c r="I291" s="30" t="str">
        <f aca="false">+WORLDCUP!BD69</f>
        <v>Ghana</v>
      </c>
      <c r="J291" s="30" t="str">
        <f aca="false">+WORLDCUP!BD68</f>
        <v>Uzbekistán</v>
      </c>
      <c r="N291" s="30" t="s">
        <v>1809</v>
      </c>
      <c r="O291" s="30" t="n">
        <v>290</v>
      </c>
      <c r="P291" s="30" t="s">
        <v>112</v>
      </c>
      <c r="Q291" s="30" t="s">
        <v>107</v>
      </c>
      <c r="R291" s="30" t="s">
        <v>85</v>
      </c>
      <c r="S291" s="30" t="s">
        <v>80</v>
      </c>
      <c r="T291" s="30" t="s">
        <v>116</v>
      </c>
      <c r="U291" s="30" t="s">
        <v>103</v>
      </c>
      <c r="V291" s="30" t="s">
        <v>130</v>
      </c>
      <c r="W291" s="30" t="s">
        <v>125</v>
      </c>
    </row>
    <row r="292" customFormat="false" ht="15" hidden="false" customHeight="false" outlineLevel="0" collapsed="false">
      <c r="A292" s="30" t="s">
        <v>1810</v>
      </c>
      <c r="B292" s="30" t="n">
        <f aca="false">+IF(A292=WORLDCUP!$BI$112,1,0)</f>
        <v>0</v>
      </c>
      <c r="C292" s="30" t="str">
        <f aca="false">+WORLDCUP!BD65</f>
        <v>Arabia Saudita</v>
      </c>
      <c r="D292" s="30" t="str">
        <f aca="false">+WORLDCUP!BD67</f>
        <v>Austria</v>
      </c>
      <c r="E292" s="30" t="str">
        <f aca="false">+WORLDCUP!BD59</f>
        <v>Catar</v>
      </c>
      <c r="F292" s="30" t="str">
        <f aca="false">+WORLDCUP!BD63</f>
        <v>Japón</v>
      </c>
      <c r="G292" s="30" t="str">
        <f aca="false">+WORLDCUP!BD58</f>
        <v>República Checa</v>
      </c>
      <c r="H292" s="30" t="str">
        <f aca="false">+WORLDCUP!BD64</f>
        <v>Irán</v>
      </c>
      <c r="I292" s="30" t="str">
        <f aca="false">+WORLDCUP!BD69</f>
        <v>Ghana</v>
      </c>
      <c r="J292" s="30" t="str">
        <f aca="false">+WORLDCUP!BD66</f>
        <v>Irak</v>
      </c>
      <c r="N292" s="30" t="s">
        <v>1810</v>
      </c>
      <c r="O292" s="30" t="n">
        <v>291</v>
      </c>
      <c r="P292" s="30" t="s">
        <v>112</v>
      </c>
      <c r="Q292" s="30" t="s">
        <v>121</v>
      </c>
      <c r="R292" s="30" t="s">
        <v>85</v>
      </c>
      <c r="S292" s="30" t="s">
        <v>103</v>
      </c>
      <c r="T292" s="30" t="s">
        <v>80</v>
      </c>
      <c r="U292" s="30" t="s">
        <v>107</v>
      </c>
      <c r="V292" s="30" t="s">
        <v>130</v>
      </c>
      <c r="W292" s="30" t="s">
        <v>116</v>
      </c>
    </row>
    <row r="293" customFormat="false" ht="15" hidden="false" customHeight="false" outlineLevel="0" collapsed="false">
      <c r="A293" s="30" t="s">
        <v>1811</v>
      </c>
      <c r="B293" s="30" t="n">
        <f aca="false">+IF(A293=WORLDCUP!$BI$112,1,0)</f>
        <v>0</v>
      </c>
      <c r="C293" s="30" t="str">
        <f aca="false">+WORLDCUP!BD65</f>
        <v>Arabia Saudita</v>
      </c>
      <c r="D293" s="30" t="str">
        <f aca="false">+WORLDCUP!BD67</f>
        <v>Austria</v>
      </c>
      <c r="E293" s="30" t="str">
        <f aca="false">+WORLDCUP!BD59</f>
        <v>Catar</v>
      </c>
      <c r="F293" s="30" t="str">
        <f aca="false">+WORLDCUP!BD63</f>
        <v>Japón</v>
      </c>
      <c r="G293" s="30" t="str">
        <f aca="false">+WORLDCUP!BD58</f>
        <v>República Checa</v>
      </c>
      <c r="H293" s="30" t="str">
        <f aca="false">+WORLDCUP!BD64</f>
        <v>Irán</v>
      </c>
      <c r="I293" s="30" t="str">
        <f aca="false">+WORLDCUP!BD66</f>
        <v>Irak</v>
      </c>
      <c r="J293" s="30" t="str">
        <f aca="false">+WORLDCUP!BD68</f>
        <v>Uzbekistán</v>
      </c>
      <c r="N293" s="30" t="s">
        <v>1811</v>
      </c>
      <c r="O293" s="30" t="n">
        <v>292</v>
      </c>
      <c r="P293" s="30" t="s">
        <v>112</v>
      </c>
      <c r="Q293" s="30" t="s">
        <v>121</v>
      </c>
      <c r="R293" s="30" t="s">
        <v>85</v>
      </c>
      <c r="S293" s="30" t="s">
        <v>103</v>
      </c>
      <c r="T293" s="30" t="s">
        <v>80</v>
      </c>
      <c r="U293" s="30" t="s">
        <v>107</v>
      </c>
      <c r="V293" s="30" t="s">
        <v>116</v>
      </c>
      <c r="W293" s="30" t="s">
        <v>125</v>
      </c>
    </row>
    <row r="294" customFormat="false" ht="15" hidden="false" customHeight="false" outlineLevel="0" collapsed="false">
      <c r="A294" s="30" t="s">
        <v>1812</v>
      </c>
      <c r="B294" s="30" t="n">
        <f aca="false">+IF(A294=WORLDCUP!$BI$112,1,0)</f>
        <v>0</v>
      </c>
      <c r="C294" s="30" t="str">
        <f aca="false">+WORLDCUP!BD62</f>
        <v>Ecuador</v>
      </c>
      <c r="D294" s="30" t="str">
        <f aca="false">+WORLDCUP!BD67</f>
        <v>Austria</v>
      </c>
      <c r="E294" s="30" t="str">
        <f aca="false">+WORLDCUP!BD59</f>
        <v>Catar</v>
      </c>
      <c r="F294" s="30" t="str">
        <f aca="false">+WORLDCUP!BD58</f>
        <v>República Checa</v>
      </c>
      <c r="G294" s="30" t="str">
        <f aca="false">+WORLDCUP!BD66</f>
        <v>Irak</v>
      </c>
      <c r="H294" s="30" t="str">
        <f aca="false">+WORLDCUP!BD65</f>
        <v>Arabia Saudita</v>
      </c>
      <c r="I294" s="30" t="str">
        <f aca="false">+WORLDCUP!BD69</f>
        <v>Ghana</v>
      </c>
      <c r="J294" s="30" t="str">
        <f aca="false">+WORLDCUP!BD68</f>
        <v>Uzbekistán</v>
      </c>
      <c r="N294" s="30" t="s">
        <v>1812</v>
      </c>
      <c r="O294" s="30" t="n">
        <v>293</v>
      </c>
      <c r="P294" s="30" t="s">
        <v>98</v>
      </c>
      <c r="Q294" s="30" t="s">
        <v>121</v>
      </c>
      <c r="R294" s="30" t="s">
        <v>85</v>
      </c>
      <c r="S294" s="30" t="s">
        <v>80</v>
      </c>
      <c r="T294" s="30" t="s">
        <v>116</v>
      </c>
      <c r="U294" s="30" t="s">
        <v>112</v>
      </c>
      <c r="V294" s="30" t="s">
        <v>130</v>
      </c>
      <c r="W294" s="30" t="s">
        <v>125</v>
      </c>
    </row>
    <row r="295" customFormat="false" ht="15" hidden="false" customHeight="false" outlineLevel="0" collapsed="false">
      <c r="A295" s="30" t="s">
        <v>1813</v>
      </c>
      <c r="B295" s="30" t="n">
        <f aca="false">+IF(A295=WORLDCUP!$BI$112,1,0)</f>
        <v>0</v>
      </c>
      <c r="C295" s="30" t="str">
        <f aca="false">+WORLDCUP!BD62</f>
        <v>Ecuador</v>
      </c>
      <c r="D295" s="30" t="str">
        <f aca="false">+WORLDCUP!BD67</f>
        <v>Austria</v>
      </c>
      <c r="E295" s="30" t="str">
        <f aca="false">+WORLDCUP!BD59</f>
        <v>Catar</v>
      </c>
      <c r="F295" s="30" t="str">
        <f aca="false">+WORLDCUP!BD58</f>
        <v>República Checa</v>
      </c>
      <c r="G295" s="30" t="str">
        <f aca="false">+WORLDCUP!BD66</f>
        <v>Irak</v>
      </c>
      <c r="H295" s="30" t="str">
        <f aca="false">+WORLDCUP!BD64</f>
        <v>Irán</v>
      </c>
      <c r="I295" s="30" t="str">
        <f aca="false">+WORLDCUP!BD69</f>
        <v>Ghana</v>
      </c>
      <c r="J295" s="30" t="str">
        <f aca="false">+WORLDCUP!BD68</f>
        <v>Uzbekistán</v>
      </c>
      <c r="N295" s="30" t="s">
        <v>1813</v>
      </c>
      <c r="O295" s="30" t="n">
        <v>294</v>
      </c>
      <c r="P295" s="30" t="s">
        <v>98</v>
      </c>
      <c r="Q295" s="30" t="s">
        <v>121</v>
      </c>
      <c r="R295" s="30" t="s">
        <v>85</v>
      </c>
      <c r="S295" s="30" t="s">
        <v>80</v>
      </c>
      <c r="T295" s="30" t="s">
        <v>116</v>
      </c>
      <c r="U295" s="30" t="s">
        <v>107</v>
      </c>
      <c r="V295" s="30" t="s">
        <v>130</v>
      </c>
      <c r="W295" s="30" t="s">
        <v>125</v>
      </c>
    </row>
    <row r="296" customFormat="false" ht="15" hidden="false" customHeight="false" outlineLevel="0" collapsed="false">
      <c r="A296" s="30" t="s">
        <v>1814</v>
      </c>
      <c r="B296" s="30" t="n">
        <f aca="false">+IF(A296=WORLDCUP!$BI$112,1,0)</f>
        <v>0</v>
      </c>
      <c r="C296" s="30" t="str">
        <f aca="false">+WORLDCUP!BD62</f>
        <v>Ecuador</v>
      </c>
      <c r="D296" s="30" t="str">
        <f aca="false">+WORLDCUP!BD67</f>
        <v>Austria</v>
      </c>
      <c r="E296" s="30" t="str">
        <f aca="false">+WORLDCUP!BD59</f>
        <v>Catar</v>
      </c>
      <c r="F296" s="30" t="str">
        <f aca="false">+WORLDCUP!BD58</f>
        <v>República Checa</v>
      </c>
      <c r="G296" s="30" t="str">
        <f aca="false">+WORLDCUP!BD65</f>
        <v>Arabia Saudita</v>
      </c>
      <c r="H296" s="30" t="str">
        <f aca="false">+WORLDCUP!BD64</f>
        <v>Irán</v>
      </c>
      <c r="I296" s="30" t="str">
        <f aca="false">+WORLDCUP!BD69</f>
        <v>Ghana</v>
      </c>
      <c r="J296" s="30" t="str">
        <f aca="false">+WORLDCUP!BD68</f>
        <v>Uzbekistán</v>
      </c>
      <c r="N296" s="30" t="s">
        <v>1814</v>
      </c>
      <c r="O296" s="30" t="n">
        <v>295</v>
      </c>
      <c r="P296" s="30" t="s">
        <v>98</v>
      </c>
      <c r="Q296" s="30" t="s">
        <v>121</v>
      </c>
      <c r="R296" s="30" t="s">
        <v>85</v>
      </c>
      <c r="S296" s="30" t="s">
        <v>80</v>
      </c>
      <c r="T296" s="30" t="s">
        <v>112</v>
      </c>
      <c r="U296" s="30" t="s">
        <v>107</v>
      </c>
      <c r="V296" s="30" t="s">
        <v>130</v>
      </c>
      <c r="W296" s="30" t="s">
        <v>125</v>
      </c>
    </row>
    <row r="297" customFormat="false" ht="15" hidden="false" customHeight="false" outlineLevel="0" collapsed="false">
      <c r="A297" s="30" t="s">
        <v>1815</v>
      </c>
      <c r="B297" s="30" t="n">
        <f aca="false">+IF(A297=WORLDCUP!$BI$112,1,0)</f>
        <v>0</v>
      </c>
      <c r="C297" s="30" t="str">
        <f aca="false">+WORLDCUP!BD62</f>
        <v>Ecuador</v>
      </c>
      <c r="D297" s="30" t="str">
        <f aca="false">+WORLDCUP!BD64</f>
        <v>Irán</v>
      </c>
      <c r="E297" s="30" t="str">
        <f aca="false">+WORLDCUP!BD59</f>
        <v>Catar</v>
      </c>
      <c r="F297" s="30" t="str">
        <f aca="false">+WORLDCUP!BD58</f>
        <v>República Checa</v>
      </c>
      <c r="G297" s="30" t="str">
        <f aca="false">+WORLDCUP!BD66</f>
        <v>Irak</v>
      </c>
      <c r="H297" s="30" t="str">
        <f aca="false">+WORLDCUP!BD65</f>
        <v>Arabia Saudita</v>
      </c>
      <c r="I297" s="30" t="str">
        <f aca="false">+WORLDCUP!BD69</f>
        <v>Ghana</v>
      </c>
      <c r="J297" s="30" t="str">
        <f aca="false">+WORLDCUP!BD68</f>
        <v>Uzbekistán</v>
      </c>
      <c r="N297" s="30" t="s">
        <v>1815</v>
      </c>
      <c r="O297" s="30" t="n">
        <v>296</v>
      </c>
      <c r="P297" s="30" t="s">
        <v>98</v>
      </c>
      <c r="Q297" s="30" t="s">
        <v>107</v>
      </c>
      <c r="R297" s="30" t="s">
        <v>85</v>
      </c>
      <c r="S297" s="30" t="s">
        <v>80</v>
      </c>
      <c r="T297" s="30" t="s">
        <v>116</v>
      </c>
      <c r="U297" s="30" t="s">
        <v>112</v>
      </c>
      <c r="V297" s="30" t="s">
        <v>130</v>
      </c>
      <c r="W297" s="30" t="s">
        <v>125</v>
      </c>
    </row>
    <row r="298" customFormat="false" ht="15" hidden="false" customHeight="false" outlineLevel="0" collapsed="false">
      <c r="A298" s="30" t="s">
        <v>1816</v>
      </c>
      <c r="B298" s="30" t="n">
        <f aca="false">+IF(A298=WORLDCUP!$BI$112,1,0)</f>
        <v>0</v>
      </c>
      <c r="C298" s="30" t="str">
        <f aca="false">+WORLDCUP!BD62</f>
        <v>Ecuador</v>
      </c>
      <c r="D298" s="30" t="str">
        <f aca="false">+WORLDCUP!BD67</f>
        <v>Austria</v>
      </c>
      <c r="E298" s="30" t="str">
        <f aca="false">+WORLDCUP!BD59</f>
        <v>Catar</v>
      </c>
      <c r="F298" s="30" t="str">
        <f aca="false">+WORLDCUP!BD58</f>
        <v>República Checa</v>
      </c>
      <c r="G298" s="30" t="str">
        <f aca="false">+WORLDCUP!BD65</f>
        <v>Arabia Saudita</v>
      </c>
      <c r="H298" s="30" t="str">
        <f aca="false">+WORLDCUP!BD64</f>
        <v>Irán</v>
      </c>
      <c r="I298" s="30" t="str">
        <f aca="false">+WORLDCUP!BD69</f>
        <v>Ghana</v>
      </c>
      <c r="J298" s="30" t="str">
        <f aca="false">+WORLDCUP!BD66</f>
        <v>Irak</v>
      </c>
      <c r="N298" s="30" t="s">
        <v>1816</v>
      </c>
      <c r="O298" s="30" t="n">
        <v>297</v>
      </c>
      <c r="P298" s="30" t="s">
        <v>98</v>
      </c>
      <c r="Q298" s="30" t="s">
        <v>121</v>
      </c>
      <c r="R298" s="30" t="s">
        <v>85</v>
      </c>
      <c r="S298" s="30" t="s">
        <v>80</v>
      </c>
      <c r="T298" s="30" t="s">
        <v>112</v>
      </c>
      <c r="U298" s="30" t="s">
        <v>107</v>
      </c>
      <c r="V298" s="30" t="s">
        <v>130</v>
      </c>
      <c r="W298" s="30" t="s">
        <v>116</v>
      </c>
    </row>
    <row r="299" customFormat="false" ht="15" hidden="false" customHeight="false" outlineLevel="0" collapsed="false">
      <c r="A299" s="30" t="s">
        <v>1817</v>
      </c>
      <c r="B299" s="30" t="n">
        <f aca="false">+IF(A299=WORLDCUP!$BI$112,1,0)</f>
        <v>0</v>
      </c>
      <c r="C299" s="30" t="str">
        <f aca="false">+WORLDCUP!BD62</f>
        <v>Ecuador</v>
      </c>
      <c r="D299" s="30" t="str">
        <f aca="false">+WORLDCUP!BD67</f>
        <v>Austria</v>
      </c>
      <c r="E299" s="30" t="str">
        <f aca="false">+WORLDCUP!BD59</f>
        <v>Catar</v>
      </c>
      <c r="F299" s="30" t="str">
        <f aca="false">+WORLDCUP!BD58</f>
        <v>República Checa</v>
      </c>
      <c r="G299" s="30" t="str">
        <f aca="false">+WORLDCUP!BD65</f>
        <v>Arabia Saudita</v>
      </c>
      <c r="H299" s="30" t="str">
        <f aca="false">+WORLDCUP!BD64</f>
        <v>Irán</v>
      </c>
      <c r="I299" s="30" t="str">
        <f aca="false">+WORLDCUP!BD66</f>
        <v>Irak</v>
      </c>
      <c r="J299" s="30" t="str">
        <f aca="false">+WORLDCUP!BD68</f>
        <v>Uzbekistán</v>
      </c>
      <c r="N299" s="30" t="s">
        <v>1817</v>
      </c>
      <c r="O299" s="30" t="n">
        <v>298</v>
      </c>
      <c r="P299" s="30" t="s">
        <v>98</v>
      </c>
      <c r="Q299" s="30" t="s">
        <v>121</v>
      </c>
      <c r="R299" s="30" t="s">
        <v>85</v>
      </c>
      <c r="S299" s="30" t="s">
        <v>80</v>
      </c>
      <c r="T299" s="30" t="s">
        <v>112</v>
      </c>
      <c r="U299" s="30" t="s">
        <v>107</v>
      </c>
      <c r="V299" s="30" t="s">
        <v>116</v>
      </c>
      <c r="W299" s="30" t="s">
        <v>125</v>
      </c>
    </row>
    <row r="300" customFormat="false" ht="15" hidden="false" customHeight="false" outlineLevel="0" collapsed="false">
      <c r="A300" s="30" t="s">
        <v>1818</v>
      </c>
      <c r="B300" s="30" t="n">
        <f aca="false">+IF(A300=WORLDCUP!$BI$112,1,0)</f>
        <v>0</v>
      </c>
      <c r="C300" s="30" t="str">
        <f aca="false">+WORLDCUP!BD62</f>
        <v>Ecuador</v>
      </c>
      <c r="D300" s="30" t="str">
        <f aca="false">+WORLDCUP!BD67</f>
        <v>Austria</v>
      </c>
      <c r="E300" s="30" t="str">
        <f aca="false">+WORLDCUP!BD59</f>
        <v>Catar</v>
      </c>
      <c r="F300" s="30" t="str">
        <f aca="false">+WORLDCUP!BD58</f>
        <v>República Checa</v>
      </c>
      <c r="G300" s="30" t="str">
        <f aca="false">+WORLDCUP!BD66</f>
        <v>Irak</v>
      </c>
      <c r="H300" s="30" t="str">
        <f aca="false">+WORLDCUP!BD63</f>
        <v>Japón</v>
      </c>
      <c r="I300" s="30" t="str">
        <f aca="false">+WORLDCUP!BD69</f>
        <v>Ghana</v>
      </c>
      <c r="J300" s="30" t="str">
        <f aca="false">+WORLDCUP!BD68</f>
        <v>Uzbekistán</v>
      </c>
      <c r="N300" s="30" t="s">
        <v>1818</v>
      </c>
      <c r="O300" s="30" t="n">
        <v>299</v>
      </c>
      <c r="P300" s="30" t="s">
        <v>98</v>
      </c>
      <c r="Q300" s="30" t="s">
        <v>121</v>
      </c>
      <c r="R300" s="30" t="s">
        <v>85</v>
      </c>
      <c r="S300" s="30" t="s">
        <v>80</v>
      </c>
      <c r="T300" s="30" t="s">
        <v>116</v>
      </c>
      <c r="U300" s="30" t="s">
        <v>103</v>
      </c>
      <c r="V300" s="30" t="s">
        <v>130</v>
      </c>
      <c r="W300" s="30" t="s">
        <v>125</v>
      </c>
    </row>
    <row r="301" customFormat="false" ht="15" hidden="false" customHeight="false" outlineLevel="0" collapsed="false">
      <c r="A301" s="30" t="s">
        <v>1819</v>
      </c>
      <c r="B301" s="30" t="n">
        <f aca="false">+IF(A301=WORLDCUP!$BI$112,1,0)</f>
        <v>0</v>
      </c>
      <c r="C301" s="30" t="str">
        <f aca="false">+WORLDCUP!BD62</f>
        <v>Ecuador</v>
      </c>
      <c r="D301" s="30" t="str">
        <f aca="false">+WORLDCUP!BD67</f>
        <v>Austria</v>
      </c>
      <c r="E301" s="30" t="str">
        <f aca="false">+WORLDCUP!BD59</f>
        <v>Catar</v>
      </c>
      <c r="F301" s="30" t="str">
        <f aca="false">+WORLDCUP!BD63</f>
        <v>Japón</v>
      </c>
      <c r="G301" s="30" t="str">
        <f aca="false">+WORLDCUP!BD58</f>
        <v>República Checa</v>
      </c>
      <c r="H301" s="30" t="str">
        <f aca="false">+WORLDCUP!BD65</f>
        <v>Arabia Saudita</v>
      </c>
      <c r="I301" s="30" t="str">
        <f aca="false">+WORLDCUP!BD69</f>
        <v>Ghana</v>
      </c>
      <c r="J301" s="30" t="str">
        <f aca="false">+WORLDCUP!BD68</f>
        <v>Uzbekistán</v>
      </c>
      <c r="N301" s="30" t="s">
        <v>1819</v>
      </c>
      <c r="O301" s="30" t="n">
        <v>300</v>
      </c>
      <c r="P301" s="30" t="s">
        <v>98</v>
      </c>
      <c r="Q301" s="30" t="s">
        <v>121</v>
      </c>
      <c r="R301" s="30" t="s">
        <v>85</v>
      </c>
      <c r="S301" s="30" t="s">
        <v>103</v>
      </c>
      <c r="T301" s="30" t="s">
        <v>80</v>
      </c>
      <c r="U301" s="30" t="s">
        <v>112</v>
      </c>
      <c r="V301" s="30" t="s">
        <v>130</v>
      </c>
      <c r="W301" s="30" t="s">
        <v>125</v>
      </c>
    </row>
    <row r="302" customFormat="false" ht="15" hidden="false" customHeight="false" outlineLevel="0" collapsed="false">
      <c r="A302" s="30" t="s">
        <v>1820</v>
      </c>
      <c r="B302" s="30" t="n">
        <f aca="false">+IF(A302=WORLDCUP!$BI$112,1,0)</f>
        <v>0</v>
      </c>
      <c r="C302" s="30" t="str">
        <f aca="false">+WORLDCUP!BD62</f>
        <v>Ecuador</v>
      </c>
      <c r="D302" s="30" t="str">
        <f aca="false">+WORLDCUP!BD66</f>
        <v>Irak</v>
      </c>
      <c r="E302" s="30" t="str">
        <f aca="false">+WORLDCUP!BD59</f>
        <v>Catar</v>
      </c>
      <c r="F302" s="30" t="str">
        <f aca="false">+WORLDCUP!BD63</f>
        <v>Japón</v>
      </c>
      <c r="G302" s="30" t="str">
        <f aca="false">+WORLDCUP!BD58</f>
        <v>República Checa</v>
      </c>
      <c r="H302" s="30" t="str">
        <f aca="false">+WORLDCUP!BD65</f>
        <v>Arabia Saudita</v>
      </c>
      <c r="I302" s="30" t="str">
        <f aca="false">+WORLDCUP!BD69</f>
        <v>Ghana</v>
      </c>
      <c r="J302" s="30" t="str">
        <f aca="false">+WORLDCUP!BD68</f>
        <v>Uzbekistán</v>
      </c>
      <c r="N302" s="30" t="s">
        <v>1820</v>
      </c>
      <c r="O302" s="30" t="n">
        <v>301</v>
      </c>
      <c r="P302" s="30" t="s">
        <v>98</v>
      </c>
      <c r="Q302" s="30" t="s">
        <v>116</v>
      </c>
      <c r="R302" s="30" t="s">
        <v>85</v>
      </c>
      <c r="S302" s="30" t="s">
        <v>103</v>
      </c>
      <c r="T302" s="30" t="s">
        <v>80</v>
      </c>
      <c r="U302" s="30" t="s">
        <v>112</v>
      </c>
      <c r="V302" s="30" t="s">
        <v>130</v>
      </c>
      <c r="W302" s="30" t="s">
        <v>125</v>
      </c>
    </row>
    <row r="303" customFormat="false" ht="15" hidden="false" customHeight="false" outlineLevel="0" collapsed="false">
      <c r="A303" s="30" t="s">
        <v>1821</v>
      </c>
      <c r="B303" s="30" t="n">
        <f aca="false">+IF(A303=WORLDCUP!$BI$112,1,0)</f>
        <v>0</v>
      </c>
      <c r="C303" s="30" t="str">
        <f aca="false">+WORLDCUP!BD62</f>
        <v>Ecuador</v>
      </c>
      <c r="D303" s="30" t="str">
        <f aca="false">+WORLDCUP!BD67</f>
        <v>Austria</v>
      </c>
      <c r="E303" s="30" t="str">
        <f aca="false">+WORLDCUP!BD59</f>
        <v>Catar</v>
      </c>
      <c r="F303" s="30" t="str">
        <f aca="false">+WORLDCUP!BD63</f>
        <v>Japón</v>
      </c>
      <c r="G303" s="30" t="str">
        <f aca="false">+WORLDCUP!BD58</f>
        <v>República Checa</v>
      </c>
      <c r="H303" s="30" t="str">
        <f aca="false">+WORLDCUP!BD65</f>
        <v>Arabia Saudita</v>
      </c>
      <c r="I303" s="30" t="str">
        <f aca="false">+WORLDCUP!BD69</f>
        <v>Ghana</v>
      </c>
      <c r="J303" s="30" t="str">
        <f aca="false">+WORLDCUP!BD66</f>
        <v>Irak</v>
      </c>
      <c r="N303" s="30" t="s">
        <v>1821</v>
      </c>
      <c r="O303" s="30" t="n">
        <v>302</v>
      </c>
      <c r="P303" s="30" t="s">
        <v>98</v>
      </c>
      <c r="Q303" s="30" t="s">
        <v>121</v>
      </c>
      <c r="R303" s="30" t="s">
        <v>85</v>
      </c>
      <c r="S303" s="30" t="s">
        <v>103</v>
      </c>
      <c r="T303" s="30" t="s">
        <v>80</v>
      </c>
      <c r="U303" s="30" t="s">
        <v>112</v>
      </c>
      <c r="V303" s="30" t="s">
        <v>130</v>
      </c>
      <c r="W303" s="30" t="s">
        <v>116</v>
      </c>
    </row>
    <row r="304" customFormat="false" ht="15" hidden="false" customHeight="false" outlineLevel="0" collapsed="false">
      <c r="A304" s="30" t="s">
        <v>1822</v>
      </c>
      <c r="B304" s="30" t="n">
        <f aca="false">+IF(A304=WORLDCUP!$BI$112,1,0)</f>
        <v>0</v>
      </c>
      <c r="C304" s="30" t="str">
        <f aca="false">+WORLDCUP!BD62</f>
        <v>Ecuador</v>
      </c>
      <c r="D304" s="30" t="str">
        <f aca="false">+WORLDCUP!BD67</f>
        <v>Austria</v>
      </c>
      <c r="E304" s="30" t="str">
        <f aca="false">+WORLDCUP!BD59</f>
        <v>Catar</v>
      </c>
      <c r="F304" s="30" t="str">
        <f aca="false">+WORLDCUP!BD63</f>
        <v>Japón</v>
      </c>
      <c r="G304" s="30" t="str">
        <f aca="false">+WORLDCUP!BD58</f>
        <v>República Checa</v>
      </c>
      <c r="H304" s="30" t="str">
        <f aca="false">+WORLDCUP!BD65</f>
        <v>Arabia Saudita</v>
      </c>
      <c r="I304" s="30" t="str">
        <f aca="false">+WORLDCUP!BD66</f>
        <v>Irak</v>
      </c>
      <c r="J304" s="30" t="str">
        <f aca="false">+WORLDCUP!BD68</f>
        <v>Uzbekistán</v>
      </c>
      <c r="N304" s="30" t="s">
        <v>1822</v>
      </c>
      <c r="O304" s="30" t="n">
        <v>303</v>
      </c>
      <c r="P304" s="30" t="s">
        <v>98</v>
      </c>
      <c r="Q304" s="30" t="s">
        <v>121</v>
      </c>
      <c r="R304" s="30" t="s">
        <v>85</v>
      </c>
      <c r="S304" s="30" t="s">
        <v>103</v>
      </c>
      <c r="T304" s="30" t="s">
        <v>80</v>
      </c>
      <c r="U304" s="30" t="s">
        <v>112</v>
      </c>
      <c r="V304" s="30" t="s">
        <v>116</v>
      </c>
      <c r="W304" s="30" t="s">
        <v>125</v>
      </c>
    </row>
    <row r="305" customFormat="false" ht="15" hidden="false" customHeight="false" outlineLevel="0" collapsed="false">
      <c r="A305" s="30" t="s">
        <v>1823</v>
      </c>
      <c r="B305" s="30" t="n">
        <f aca="false">+IF(A305=WORLDCUP!$BI$112,1,0)</f>
        <v>0</v>
      </c>
      <c r="C305" s="30" t="str">
        <f aca="false">+WORLDCUP!BD62</f>
        <v>Ecuador</v>
      </c>
      <c r="D305" s="30" t="str">
        <f aca="false">+WORLDCUP!BD67</f>
        <v>Austria</v>
      </c>
      <c r="E305" s="30" t="str">
        <f aca="false">+WORLDCUP!BD59</f>
        <v>Catar</v>
      </c>
      <c r="F305" s="30" t="str">
        <f aca="false">+WORLDCUP!BD63</f>
        <v>Japón</v>
      </c>
      <c r="G305" s="30" t="str">
        <f aca="false">+WORLDCUP!BD58</f>
        <v>República Checa</v>
      </c>
      <c r="H305" s="30" t="str">
        <f aca="false">+WORLDCUP!BD64</f>
        <v>Irán</v>
      </c>
      <c r="I305" s="30" t="str">
        <f aca="false">+WORLDCUP!BD69</f>
        <v>Ghana</v>
      </c>
      <c r="J305" s="30" t="str">
        <f aca="false">+WORLDCUP!BD68</f>
        <v>Uzbekistán</v>
      </c>
      <c r="N305" s="30" t="s">
        <v>1823</v>
      </c>
      <c r="O305" s="30" t="n">
        <v>304</v>
      </c>
      <c r="P305" s="30" t="s">
        <v>98</v>
      </c>
      <c r="Q305" s="30" t="s">
        <v>121</v>
      </c>
      <c r="R305" s="30" t="s">
        <v>85</v>
      </c>
      <c r="S305" s="30" t="s">
        <v>103</v>
      </c>
      <c r="T305" s="30" t="s">
        <v>80</v>
      </c>
      <c r="U305" s="30" t="s">
        <v>107</v>
      </c>
      <c r="V305" s="30" t="s">
        <v>130</v>
      </c>
      <c r="W305" s="30" t="s">
        <v>125</v>
      </c>
    </row>
    <row r="306" customFormat="false" ht="15" hidden="false" customHeight="false" outlineLevel="0" collapsed="false">
      <c r="A306" s="30" t="s">
        <v>1824</v>
      </c>
      <c r="B306" s="30" t="n">
        <f aca="false">+IF(A306=WORLDCUP!$BI$112,1,0)</f>
        <v>0</v>
      </c>
      <c r="C306" s="30" t="str">
        <f aca="false">+WORLDCUP!BD62</f>
        <v>Ecuador</v>
      </c>
      <c r="D306" s="30" t="str">
        <f aca="false">+WORLDCUP!BD64</f>
        <v>Irán</v>
      </c>
      <c r="E306" s="30" t="str">
        <f aca="false">+WORLDCUP!BD59</f>
        <v>Catar</v>
      </c>
      <c r="F306" s="30" t="str">
        <f aca="false">+WORLDCUP!BD58</f>
        <v>República Checa</v>
      </c>
      <c r="G306" s="30" t="str">
        <f aca="false">+WORLDCUP!BD66</f>
        <v>Irak</v>
      </c>
      <c r="H306" s="30" t="str">
        <f aca="false">+WORLDCUP!BD63</f>
        <v>Japón</v>
      </c>
      <c r="I306" s="30" t="str">
        <f aca="false">+WORLDCUP!BD69</f>
        <v>Ghana</v>
      </c>
      <c r="J306" s="30" t="str">
        <f aca="false">+WORLDCUP!BD68</f>
        <v>Uzbekistán</v>
      </c>
      <c r="N306" s="30" t="s">
        <v>1824</v>
      </c>
      <c r="O306" s="30" t="n">
        <v>305</v>
      </c>
      <c r="P306" s="30" t="s">
        <v>98</v>
      </c>
      <c r="Q306" s="30" t="s">
        <v>107</v>
      </c>
      <c r="R306" s="30" t="s">
        <v>85</v>
      </c>
      <c r="S306" s="30" t="s">
        <v>80</v>
      </c>
      <c r="T306" s="30" t="s">
        <v>116</v>
      </c>
      <c r="U306" s="30" t="s">
        <v>103</v>
      </c>
      <c r="V306" s="30" t="s">
        <v>130</v>
      </c>
      <c r="W306" s="30" t="s">
        <v>125</v>
      </c>
    </row>
    <row r="307" customFormat="false" ht="15" hidden="false" customHeight="false" outlineLevel="0" collapsed="false">
      <c r="A307" s="30" t="s">
        <v>1825</v>
      </c>
      <c r="B307" s="30" t="n">
        <f aca="false">+IF(A307=WORLDCUP!$BI$112,1,0)</f>
        <v>0</v>
      </c>
      <c r="C307" s="30" t="str">
        <f aca="false">+WORLDCUP!BD62</f>
        <v>Ecuador</v>
      </c>
      <c r="D307" s="30" t="str">
        <f aca="false">+WORLDCUP!BD67</f>
        <v>Austria</v>
      </c>
      <c r="E307" s="30" t="str">
        <f aca="false">+WORLDCUP!BD59</f>
        <v>Catar</v>
      </c>
      <c r="F307" s="30" t="str">
        <f aca="false">+WORLDCUP!BD63</f>
        <v>Japón</v>
      </c>
      <c r="G307" s="30" t="str">
        <f aca="false">+WORLDCUP!BD58</f>
        <v>República Checa</v>
      </c>
      <c r="H307" s="30" t="str">
        <f aca="false">+WORLDCUP!BD64</f>
        <v>Irán</v>
      </c>
      <c r="I307" s="30" t="str">
        <f aca="false">+WORLDCUP!BD69</f>
        <v>Ghana</v>
      </c>
      <c r="J307" s="30" t="str">
        <f aca="false">+WORLDCUP!BD66</f>
        <v>Irak</v>
      </c>
      <c r="N307" s="30" t="s">
        <v>1825</v>
      </c>
      <c r="O307" s="30" t="n">
        <v>306</v>
      </c>
      <c r="P307" s="30" t="s">
        <v>98</v>
      </c>
      <c r="Q307" s="30" t="s">
        <v>121</v>
      </c>
      <c r="R307" s="30" t="s">
        <v>85</v>
      </c>
      <c r="S307" s="30" t="s">
        <v>103</v>
      </c>
      <c r="T307" s="30" t="s">
        <v>80</v>
      </c>
      <c r="U307" s="30" t="s">
        <v>107</v>
      </c>
      <c r="V307" s="30" t="s">
        <v>130</v>
      </c>
      <c r="W307" s="30" t="s">
        <v>116</v>
      </c>
    </row>
    <row r="308" customFormat="false" ht="15" hidden="false" customHeight="false" outlineLevel="0" collapsed="false">
      <c r="A308" s="30" t="s">
        <v>1826</v>
      </c>
      <c r="B308" s="30" t="n">
        <f aca="false">+IF(A308=WORLDCUP!$BI$112,1,0)</f>
        <v>0</v>
      </c>
      <c r="C308" s="30" t="str">
        <f aca="false">+WORLDCUP!BD62</f>
        <v>Ecuador</v>
      </c>
      <c r="D308" s="30" t="str">
        <f aca="false">+WORLDCUP!BD67</f>
        <v>Austria</v>
      </c>
      <c r="E308" s="30" t="str">
        <f aca="false">+WORLDCUP!BD59</f>
        <v>Catar</v>
      </c>
      <c r="F308" s="30" t="str">
        <f aca="false">+WORLDCUP!BD63</f>
        <v>Japón</v>
      </c>
      <c r="G308" s="30" t="str">
        <f aca="false">+WORLDCUP!BD58</f>
        <v>República Checa</v>
      </c>
      <c r="H308" s="30" t="str">
        <f aca="false">+WORLDCUP!BD64</f>
        <v>Irán</v>
      </c>
      <c r="I308" s="30" t="str">
        <f aca="false">+WORLDCUP!BD66</f>
        <v>Irak</v>
      </c>
      <c r="J308" s="30" t="str">
        <f aca="false">+WORLDCUP!BD68</f>
        <v>Uzbekistán</v>
      </c>
      <c r="N308" s="30" t="s">
        <v>1826</v>
      </c>
      <c r="O308" s="30" t="n">
        <v>307</v>
      </c>
      <c r="P308" s="30" t="s">
        <v>98</v>
      </c>
      <c r="Q308" s="30" t="s">
        <v>121</v>
      </c>
      <c r="R308" s="30" t="s">
        <v>85</v>
      </c>
      <c r="S308" s="30" t="s">
        <v>103</v>
      </c>
      <c r="T308" s="30" t="s">
        <v>80</v>
      </c>
      <c r="U308" s="30" t="s">
        <v>107</v>
      </c>
      <c r="V308" s="30" t="s">
        <v>116</v>
      </c>
      <c r="W308" s="30" t="s">
        <v>125</v>
      </c>
    </row>
    <row r="309" customFormat="false" ht="15" hidden="false" customHeight="false" outlineLevel="0" collapsed="false">
      <c r="A309" s="30" t="s">
        <v>1827</v>
      </c>
      <c r="B309" s="30" t="n">
        <f aca="false">+IF(A309=WORLDCUP!$BI$112,1,0)</f>
        <v>0</v>
      </c>
      <c r="C309" s="30" t="str">
        <f aca="false">+WORLDCUP!BD62</f>
        <v>Ecuador</v>
      </c>
      <c r="D309" s="30" t="str">
        <f aca="false">+WORLDCUP!BD64</f>
        <v>Irán</v>
      </c>
      <c r="E309" s="30" t="str">
        <f aca="false">+WORLDCUP!BD59</f>
        <v>Catar</v>
      </c>
      <c r="F309" s="30" t="str">
        <f aca="false">+WORLDCUP!BD63</f>
        <v>Japón</v>
      </c>
      <c r="G309" s="30" t="str">
        <f aca="false">+WORLDCUP!BD58</f>
        <v>República Checa</v>
      </c>
      <c r="H309" s="30" t="str">
        <f aca="false">+WORLDCUP!BD65</f>
        <v>Arabia Saudita</v>
      </c>
      <c r="I309" s="30" t="str">
        <f aca="false">+WORLDCUP!BD69</f>
        <v>Ghana</v>
      </c>
      <c r="J309" s="30" t="str">
        <f aca="false">+WORLDCUP!BD68</f>
        <v>Uzbekistán</v>
      </c>
      <c r="N309" s="30" t="s">
        <v>1827</v>
      </c>
      <c r="O309" s="30" t="n">
        <v>308</v>
      </c>
      <c r="P309" s="30" t="s">
        <v>98</v>
      </c>
      <c r="Q309" s="30" t="s">
        <v>107</v>
      </c>
      <c r="R309" s="30" t="s">
        <v>85</v>
      </c>
      <c r="S309" s="30" t="s">
        <v>103</v>
      </c>
      <c r="T309" s="30" t="s">
        <v>80</v>
      </c>
      <c r="U309" s="30" t="s">
        <v>112</v>
      </c>
      <c r="V309" s="30" t="s">
        <v>130</v>
      </c>
      <c r="W309" s="30" t="s">
        <v>125</v>
      </c>
    </row>
    <row r="310" customFormat="false" ht="15" hidden="false" customHeight="false" outlineLevel="0" collapsed="false">
      <c r="A310" s="30" t="s">
        <v>1828</v>
      </c>
      <c r="B310" s="30" t="n">
        <f aca="false">+IF(A310=WORLDCUP!$BI$112,1,0)</f>
        <v>0</v>
      </c>
      <c r="C310" s="30" t="str">
        <f aca="false">+WORLDCUP!BD65</f>
        <v>Arabia Saudita</v>
      </c>
      <c r="D310" s="30" t="str">
        <f aca="false">+WORLDCUP!BD67</f>
        <v>Austria</v>
      </c>
      <c r="E310" s="30" t="str">
        <f aca="false">+WORLDCUP!BD59</f>
        <v>Catar</v>
      </c>
      <c r="F310" s="30" t="str">
        <f aca="false">+WORLDCUP!BD63</f>
        <v>Japón</v>
      </c>
      <c r="G310" s="30" t="str">
        <f aca="false">+WORLDCUP!BD58</f>
        <v>República Checa</v>
      </c>
      <c r="H310" s="30" t="str">
        <f aca="false">+WORLDCUP!BD64</f>
        <v>Irán</v>
      </c>
      <c r="I310" s="30" t="str">
        <f aca="false">+WORLDCUP!BD69</f>
        <v>Ghana</v>
      </c>
      <c r="J310" s="30" t="str">
        <f aca="false">+WORLDCUP!BD62</f>
        <v>Ecuador</v>
      </c>
      <c r="N310" s="30" t="s">
        <v>1828</v>
      </c>
      <c r="O310" s="30" t="n">
        <v>309</v>
      </c>
      <c r="P310" s="30" t="s">
        <v>112</v>
      </c>
      <c r="Q310" s="30" t="s">
        <v>121</v>
      </c>
      <c r="R310" s="30" t="s">
        <v>85</v>
      </c>
      <c r="S310" s="30" t="s">
        <v>103</v>
      </c>
      <c r="T310" s="30" t="s">
        <v>80</v>
      </c>
      <c r="U310" s="30" t="s">
        <v>107</v>
      </c>
      <c r="V310" s="30" t="s">
        <v>130</v>
      </c>
      <c r="W310" s="30" t="s">
        <v>98</v>
      </c>
    </row>
    <row r="311" customFormat="false" ht="15" hidden="false" customHeight="false" outlineLevel="0" collapsed="false">
      <c r="A311" s="30" t="s">
        <v>1829</v>
      </c>
      <c r="B311" s="30" t="n">
        <f aca="false">+IF(A311=WORLDCUP!$BI$112,1,0)</f>
        <v>0</v>
      </c>
      <c r="C311" s="30" t="str">
        <f aca="false">+WORLDCUP!BD65</f>
        <v>Arabia Saudita</v>
      </c>
      <c r="D311" s="30" t="str">
        <f aca="false">+WORLDCUP!BD67</f>
        <v>Austria</v>
      </c>
      <c r="E311" s="30" t="str">
        <f aca="false">+WORLDCUP!BD59</f>
        <v>Catar</v>
      </c>
      <c r="F311" s="30" t="str">
        <f aca="false">+WORLDCUP!BD63</f>
        <v>Japón</v>
      </c>
      <c r="G311" s="30" t="str">
        <f aca="false">+WORLDCUP!BD58</f>
        <v>República Checa</v>
      </c>
      <c r="H311" s="30" t="str">
        <f aca="false">+WORLDCUP!BD64</f>
        <v>Irán</v>
      </c>
      <c r="I311" s="30" t="str">
        <f aca="false">+WORLDCUP!BD62</f>
        <v>Ecuador</v>
      </c>
      <c r="J311" s="30" t="str">
        <f aca="false">+WORLDCUP!BD68</f>
        <v>Uzbekistán</v>
      </c>
      <c r="N311" s="30" t="s">
        <v>1829</v>
      </c>
      <c r="O311" s="30" t="n">
        <v>310</v>
      </c>
      <c r="P311" s="30" t="s">
        <v>112</v>
      </c>
      <c r="Q311" s="30" t="s">
        <v>121</v>
      </c>
      <c r="R311" s="30" t="s">
        <v>85</v>
      </c>
      <c r="S311" s="30" t="s">
        <v>103</v>
      </c>
      <c r="T311" s="30" t="s">
        <v>80</v>
      </c>
      <c r="U311" s="30" t="s">
        <v>107</v>
      </c>
      <c r="V311" s="30" t="s">
        <v>98</v>
      </c>
      <c r="W311" s="30" t="s">
        <v>125</v>
      </c>
    </row>
    <row r="312" customFormat="false" ht="15" hidden="false" customHeight="false" outlineLevel="0" collapsed="false">
      <c r="A312" s="30" t="s">
        <v>1830</v>
      </c>
      <c r="B312" s="30" t="n">
        <f aca="false">+IF(A312=WORLDCUP!$BI$112,1,0)</f>
        <v>0</v>
      </c>
      <c r="C312" s="30" t="str">
        <f aca="false">+WORLDCUP!BD62</f>
        <v>Ecuador</v>
      </c>
      <c r="D312" s="30" t="str">
        <f aca="false">+WORLDCUP!BD64</f>
        <v>Irán</v>
      </c>
      <c r="E312" s="30" t="str">
        <f aca="false">+WORLDCUP!BD59</f>
        <v>Catar</v>
      </c>
      <c r="F312" s="30" t="str">
        <f aca="false">+WORLDCUP!BD63</f>
        <v>Japón</v>
      </c>
      <c r="G312" s="30" t="str">
        <f aca="false">+WORLDCUP!BD58</f>
        <v>República Checa</v>
      </c>
      <c r="H312" s="30" t="str">
        <f aca="false">+WORLDCUP!BD65</f>
        <v>Arabia Saudita</v>
      </c>
      <c r="I312" s="30" t="str">
        <f aca="false">+WORLDCUP!BD69</f>
        <v>Ghana</v>
      </c>
      <c r="J312" s="30" t="str">
        <f aca="false">+WORLDCUP!BD66</f>
        <v>Irak</v>
      </c>
      <c r="N312" s="30" t="s">
        <v>1830</v>
      </c>
      <c r="O312" s="30" t="n">
        <v>311</v>
      </c>
      <c r="P312" s="30" t="s">
        <v>98</v>
      </c>
      <c r="Q312" s="30" t="s">
        <v>107</v>
      </c>
      <c r="R312" s="30" t="s">
        <v>85</v>
      </c>
      <c r="S312" s="30" t="s">
        <v>103</v>
      </c>
      <c r="T312" s="30" t="s">
        <v>80</v>
      </c>
      <c r="U312" s="30" t="s">
        <v>112</v>
      </c>
      <c r="V312" s="30" t="s">
        <v>130</v>
      </c>
      <c r="W312" s="30" t="s">
        <v>116</v>
      </c>
    </row>
    <row r="313" customFormat="false" ht="15" hidden="false" customHeight="false" outlineLevel="0" collapsed="false">
      <c r="A313" s="30" t="s">
        <v>1831</v>
      </c>
      <c r="B313" s="30" t="n">
        <f aca="false">+IF(A313=WORLDCUP!$BI$112,1,0)</f>
        <v>0</v>
      </c>
      <c r="C313" s="30" t="str">
        <f aca="false">+WORLDCUP!BD62</f>
        <v>Ecuador</v>
      </c>
      <c r="D313" s="30" t="str">
        <f aca="false">+WORLDCUP!BD64</f>
        <v>Irán</v>
      </c>
      <c r="E313" s="30" t="str">
        <f aca="false">+WORLDCUP!BD59</f>
        <v>Catar</v>
      </c>
      <c r="F313" s="30" t="str">
        <f aca="false">+WORLDCUP!BD63</f>
        <v>Japón</v>
      </c>
      <c r="G313" s="30" t="str">
        <f aca="false">+WORLDCUP!BD58</f>
        <v>República Checa</v>
      </c>
      <c r="H313" s="30" t="str">
        <f aca="false">+WORLDCUP!BD65</f>
        <v>Arabia Saudita</v>
      </c>
      <c r="I313" s="30" t="str">
        <f aca="false">+WORLDCUP!BD66</f>
        <v>Irak</v>
      </c>
      <c r="J313" s="30" t="str">
        <f aca="false">+WORLDCUP!BD68</f>
        <v>Uzbekistán</v>
      </c>
      <c r="N313" s="30" t="s">
        <v>1831</v>
      </c>
      <c r="O313" s="30" t="n">
        <v>312</v>
      </c>
      <c r="P313" s="30" t="s">
        <v>98</v>
      </c>
      <c r="Q313" s="30" t="s">
        <v>107</v>
      </c>
      <c r="R313" s="30" t="s">
        <v>85</v>
      </c>
      <c r="S313" s="30" t="s">
        <v>103</v>
      </c>
      <c r="T313" s="30" t="s">
        <v>80</v>
      </c>
      <c r="U313" s="30" t="s">
        <v>112</v>
      </c>
      <c r="V313" s="30" t="s">
        <v>116</v>
      </c>
      <c r="W313" s="30" t="s">
        <v>125</v>
      </c>
    </row>
    <row r="314" customFormat="false" ht="15" hidden="false" customHeight="false" outlineLevel="0" collapsed="false">
      <c r="A314" s="30" t="s">
        <v>1832</v>
      </c>
      <c r="B314" s="30" t="n">
        <f aca="false">+IF(A314=WORLDCUP!$BI$112,1,0)</f>
        <v>0</v>
      </c>
      <c r="C314" s="30" t="str">
        <f aca="false">+WORLDCUP!BD65</f>
        <v>Arabia Saudita</v>
      </c>
      <c r="D314" s="30" t="str">
        <f aca="false">+WORLDCUP!BD67</f>
        <v>Austria</v>
      </c>
      <c r="E314" s="30" t="str">
        <f aca="false">+WORLDCUP!BD59</f>
        <v>Catar</v>
      </c>
      <c r="F314" s="30" t="str">
        <f aca="false">+WORLDCUP!BD63</f>
        <v>Japón</v>
      </c>
      <c r="G314" s="30" t="str">
        <f aca="false">+WORLDCUP!BD58</f>
        <v>República Checa</v>
      </c>
      <c r="H314" s="30" t="str">
        <f aca="false">+WORLDCUP!BD64</f>
        <v>Irán</v>
      </c>
      <c r="I314" s="30" t="str">
        <f aca="false">+WORLDCUP!BD62</f>
        <v>Ecuador</v>
      </c>
      <c r="J314" s="30" t="str">
        <f aca="false">+WORLDCUP!BD66</f>
        <v>Irak</v>
      </c>
      <c r="N314" s="30" t="s">
        <v>1832</v>
      </c>
      <c r="O314" s="30" t="n">
        <v>313</v>
      </c>
      <c r="P314" s="30" t="s">
        <v>112</v>
      </c>
      <c r="Q314" s="30" t="s">
        <v>121</v>
      </c>
      <c r="R314" s="30" t="s">
        <v>85</v>
      </c>
      <c r="S314" s="30" t="s">
        <v>103</v>
      </c>
      <c r="T314" s="30" t="s">
        <v>80</v>
      </c>
      <c r="U314" s="30" t="s">
        <v>107</v>
      </c>
      <c r="V314" s="30" t="s">
        <v>98</v>
      </c>
      <c r="W314" s="30" t="s">
        <v>116</v>
      </c>
    </row>
    <row r="315" customFormat="false" ht="15" hidden="false" customHeight="false" outlineLevel="0" collapsed="false">
      <c r="A315" s="30" t="s">
        <v>1833</v>
      </c>
      <c r="B315" s="30" t="n">
        <f aca="false">+IF(A315=WORLDCUP!$BI$112,1,0)</f>
        <v>0</v>
      </c>
      <c r="C315" s="30" t="str">
        <f aca="false">+WORLDCUP!BD66</f>
        <v>Irak</v>
      </c>
      <c r="D315" s="30" t="str">
        <f aca="false">+WORLDCUP!BD67</f>
        <v>Austria</v>
      </c>
      <c r="E315" s="30" t="str">
        <f aca="false">+WORLDCUP!BD59</f>
        <v>Catar</v>
      </c>
      <c r="F315" s="30" t="str">
        <f aca="false">+WORLDCUP!BD61</f>
        <v>Turquía</v>
      </c>
      <c r="G315" s="30" t="str">
        <f aca="false">+WORLDCUP!BD58</f>
        <v>República Checa</v>
      </c>
      <c r="H315" s="30" t="str">
        <f aca="false">+WORLDCUP!BD65</f>
        <v>Arabia Saudita</v>
      </c>
      <c r="I315" s="30" t="str">
        <f aca="false">+WORLDCUP!BD69</f>
        <v>Ghana</v>
      </c>
      <c r="J315" s="30" t="str">
        <f aca="false">+WORLDCUP!BD68</f>
        <v>Uzbekistán</v>
      </c>
      <c r="N315" s="30" t="s">
        <v>1833</v>
      </c>
      <c r="O315" s="30" t="n">
        <v>314</v>
      </c>
      <c r="P315" s="30" t="s">
        <v>116</v>
      </c>
      <c r="Q315" s="30" t="s">
        <v>121</v>
      </c>
      <c r="R315" s="30" t="s">
        <v>85</v>
      </c>
      <c r="S315" s="30" t="s">
        <v>94</v>
      </c>
      <c r="T315" s="30" t="s">
        <v>80</v>
      </c>
      <c r="U315" s="30" t="s">
        <v>112</v>
      </c>
      <c r="V315" s="30" t="s">
        <v>130</v>
      </c>
      <c r="W315" s="30" t="s">
        <v>125</v>
      </c>
    </row>
    <row r="316" customFormat="false" ht="15" hidden="false" customHeight="false" outlineLevel="0" collapsed="false">
      <c r="A316" s="30" t="s">
        <v>1834</v>
      </c>
      <c r="B316" s="30" t="n">
        <f aca="false">+IF(A316=WORLDCUP!$BI$112,1,0)</f>
        <v>0</v>
      </c>
      <c r="C316" s="30" t="str">
        <f aca="false">+WORLDCUP!BD66</f>
        <v>Irak</v>
      </c>
      <c r="D316" s="30" t="str">
        <f aca="false">+WORLDCUP!BD67</f>
        <v>Austria</v>
      </c>
      <c r="E316" s="30" t="str">
        <f aca="false">+WORLDCUP!BD59</f>
        <v>Catar</v>
      </c>
      <c r="F316" s="30" t="str">
        <f aca="false">+WORLDCUP!BD61</f>
        <v>Turquía</v>
      </c>
      <c r="G316" s="30" t="str">
        <f aca="false">+WORLDCUP!BD58</f>
        <v>República Checa</v>
      </c>
      <c r="H316" s="30" t="str">
        <f aca="false">+WORLDCUP!BD64</f>
        <v>Irán</v>
      </c>
      <c r="I316" s="30" t="str">
        <f aca="false">+WORLDCUP!BD69</f>
        <v>Ghana</v>
      </c>
      <c r="J316" s="30" t="str">
        <f aca="false">+WORLDCUP!BD68</f>
        <v>Uzbekistán</v>
      </c>
      <c r="N316" s="30" t="s">
        <v>1834</v>
      </c>
      <c r="O316" s="30" t="n">
        <v>315</v>
      </c>
      <c r="P316" s="30" t="s">
        <v>116</v>
      </c>
      <c r="Q316" s="30" t="s">
        <v>121</v>
      </c>
      <c r="R316" s="30" t="s">
        <v>85</v>
      </c>
      <c r="S316" s="30" t="s">
        <v>94</v>
      </c>
      <c r="T316" s="30" t="s">
        <v>80</v>
      </c>
      <c r="U316" s="30" t="s">
        <v>107</v>
      </c>
      <c r="V316" s="30" t="s">
        <v>130</v>
      </c>
      <c r="W316" s="30" t="s">
        <v>125</v>
      </c>
    </row>
    <row r="317" customFormat="false" ht="15" hidden="false" customHeight="false" outlineLevel="0" collapsed="false">
      <c r="A317" s="30" t="s">
        <v>1835</v>
      </c>
      <c r="B317" s="30" t="n">
        <f aca="false">+IF(A317=WORLDCUP!$BI$112,1,0)</f>
        <v>0</v>
      </c>
      <c r="C317" s="30" t="str">
        <f aca="false">+WORLDCUP!BD65</f>
        <v>Arabia Saudita</v>
      </c>
      <c r="D317" s="30" t="str">
        <f aca="false">+WORLDCUP!BD67</f>
        <v>Austria</v>
      </c>
      <c r="E317" s="30" t="str">
        <f aca="false">+WORLDCUP!BD59</f>
        <v>Catar</v>
      </c>
      <c r="F317" s="30" t="str">
        <f aca="false">+WORLDCUP!BD61</f>
        <v>Turquía</v>
      </c>
      <c r="G317" s="30" t="str">
        <f aca="false">+WORLDCUP!BD58</f>
        <v>República Checa</v>
      </c>
      <c r="H317" s="30" t="str">
        <f aca="false">+WORLDCUP!BD64</f>
        <v>Irán</v>
      </c>
      <c r="I317" s="30" t="str">
        <f aca="false">+WORLDCUP!BD69</f>
        <v>Ghana</v>
      </c>
      <c r="J317" s="30" t="str">
        <f aca="false">+WORLDCUP!BD68</f>
        <v>Uzbekistán</v>
      </c>
      <c r="N317" s="30" t="s">
        <v>1835</v>
      </c>
      <c r="O317" s="30" t="n">
        <v>316</v>
      </c>
      <c r="P317" s="30" t="s">
        <v>112</v>
      </c>
      <c r="Q317" s="30" t="s">
        <v>121</v>
      </c>
      <c r="R317" s="30" t="s">
        <v>85</v>
      </c>
      <c r="S317" s="30" t="s">
        <v>94</v>
      </c>
      <c r="T317" s="30" t="s">
        <v>80</v>
      </c>
      <c r="U317" s="30" t="s">
        <v>107</v>
      </c>
      <c r="V317" s="30" t="s">
        <v>130</v>
      </c>
      <c r="W317" s="30" t="s">
        <v>125</v>
      </c>
    </row>
    <row r="318" customFormat="false" ht="15" hidden="false" customHeight="false" outlineLevel="0" collapsed="false">
      <c r="A318" s="30" t="s">
        <v>1836</v>
      </c>
      <c r="B318" s="30" t="n">
        <f aca="false">+IF(A318=WORLDCUP!$BI$112,1,0)</f>
        <v>0</v>
      </c>
      <c r="C318" s="30" t="str">
        <f aca="false">+WORLDCUP!BD66</f>
        <v>Irak</v>
      </c>
      <c r="D318" s="30" t="str">
        <f aca="false">+WORLDCUP!BD64</f>
        <v>Irán</v>
      </c>
      <c r="E318" s="30" t="str">
        <f aca="false">+WORLDCUP!BD59</f>
        <v>Catar</v>
      </c>
      <c r="F318" s="30" t="str">
        <f aca="false">+WORLDCUP!BD61</f>
        <v>Turquía</v>
      </c>
      <c r="G318" s="30" t="str">
        <f aca="false">+WORLDCUP!BD58</f>
        <v>República Checa</v>
      </c>
      <c r="H318" s="30" t="str">
        <f aca="false">+WORLDCUP!BD65</f>
        <v>Arabia Saudita</v>
      </c>
      <c r="I318" s="30" t="str">
        <f aca="false">+WORLDCUP!BD69</f>
        <v>Ghana</v>
      </c>
      <c r="J318" s="30" t="str">
        <f aca="false">+WORLDCUP!BD68</f>
        <v>Uzbekistán</v>
      </c>
      <c r="N318" s="30" t="s">
        <v>1836</v>
      </c>
      <c r="O318" s="30" t="n">
        <v>317</v>
      </c>
      <c r="P318" s="30" t="s">
        <v>116</v>
      </c>
      <c r="Q318" s="30" t="s">
        <v>107</v>
      </c>
      <c r="R318" s="30" t="s">
        <v>85</v>
      </c>
      <c r="S318" s="30" t="s">
        <v>94</v>
      </c>
      <c r="T318" s="30" t="s">
        <v>80</v>
      </c>
      <c r="U318" s="30" t="s">
        <v>112</v>
      </c>
      <c r="V318" s="30" t="s">
        <v>130</v>
      </c>
      <c r="W318" s="30" t="s">
        <v>125</v>
      </c>
    </row>
    <row r="319" customFormat="false" ht="15" hidden="false" customHeight="false" outlineLevel="0" collapsed="false">
      <c r="A319" s="30" t="s">
        <v>1837</v>
      </c>
      <c r="B319" s="30" t="n">
        <f aca="false">+IF(A319=WORLDCUP!$BI$112,1,0)</f>
        <v>0</v>
      </c>
      <c r="C319" s="30" t="str">
        <f aca="false">+WORLDCUP!BD65</f>
        <v>Arabia Saudita</v>
      </c>
      <c r="D319" s="30" t="str">
        <f aca="false">+WORLDCUP!BD67</f>
        <v>Austria</v>
      </c>
      <c r="E319" s="30" t="str">
        <f aca="false">+WORLDCUP!BD59</f>
        <v>Catar</v>
      </c>
      <c r="F319" s="30" t="str">
        <f aca="false">+WORLDCUP!BD61</f>
        <v>Turquía</v>
      </c>
      <c r="G319" s="30" t="str">
        <f aca="false">+WORLDCUP!BD58</f>
        <v>República Checa</v>
      </c>
      <c r="H319" s="30" t="str">
        <f aca="false">+WORLDCUP!BD64</f>
        <v>Irán</v>
      </c>
      <c r="I319" s="30" t="str">
        <f aca="false">+WORLDCUP!BD69</f>
        <v>Ghana</v>
      </c>
      <c r="J319" s="30" t="str">
        <f aca="false">+WORLDCUP!BD66</f>
        <v>Irak</v>
      </c>
      <c r="N319" s="30" t="s">
        <v>1837</v>
      </c>
      <c r="O319" s="30" t="n">
        <v>318</v>
      </c>
      <c r="P319" s="30" t="s">
        <v>112</v>
      </c>
      <c r="Q319" s="30" t="s">
        <v>121</v>
      </c>
      <c r="R319" s="30" t="s">
        <v>85</v>
      </c>
      <c r="S319" s="30" t="s">
        <v>94</v>
      </c>
      <c r="T319" s="30" t="s">
        <v>80</v>
      </c>
      <c r="U319" s="30" t="s">
        <v>107</v>
      </c>
      <c r="V319" s="30" t="s">
        <v>130</v>
      </c>
      <c r="W319" s="30" t="s">
        <v>116</v>
      </c>
    </row>
    <row r="320" customFormat="false" ht="15" hidden="false" customHeight="false" outlineLevel="0" collapsed="false">
      <c r="A320" s="30" t="s">
        <v>1838</v>
      </c>
      <c r="B320" s="30" t="n">
        <f aca="false">+IF(A320=WORLDCUP!$BI$112,1,0)</f>
        <v>0</v>
      </c>
      <c r="C320" s="30" t="str">
        <f aca="false">+WORLDCUP!BD65</f>
        <v>Arabia Saudita</v>
      </c>
      <c r="D320" s="30" t="str">
        <f aca="false">+WORLDCUP!BD67</f>
        <v>Austria</v>
      </c>
      <c r="E320" s="30" t="str">
        <f aca="false">+WORLDCUP!BD59</f>
        <v>Catar</v>
      </c>
      <c r="F320" s="30" t="str">
        <f aca="false">+WORLDCUP!BD61</f>
        <v>Turquía</v>
      </c>
      <c r="G320" s="30" t="str">
        <f aca="false">+WORLDCUP!BD58</f>
        <v>República Checa</v>
      </c>
      <c r="H320" s="30" t="str">
        <f aca="false">+WORLDCUP!BD64</f>
        <v>Irán</v>
      </c>
      <c r="I320" s="30" t="str">
        <f aca="false">+WORLDCUP!BD66</f>
        <v>Irak</v>
      </c>
      <c r="J320" s="30" t="str">
        <f aca="false">+WORLDCUP!BD68</f>
        <v>Uzbekistán</v>
      </c>
      <c r="N320" s="30" t="s">
        <v>1838</v>
      </c>
      <c r="O320" s="30" t="n">
        <v>319</v>
      </c>
      <c r="P320" s="30" t="s">
        <v>112</v>
      </c>
      <c r="Q320" s="30" t="s">
        <v>121</v>
      </c>
      <c r="R320" s="30" t="s">
        <v>85</v>
      </c>
      <c r="S320" s="30" t="s">
        <v>94</v>
      </c>
      <c r="T320" s="30" t="s">
        <v>80</v>
      </c>
      <c r="U320" s="30" t="s">
        <v>107</v>
      </c>
      <c r="V320" s="30" t="s">
        <v>116</v>
      </c>
      <c r="W320" s="30" t="s">
        <v>125</v>
      </c>
    </row>
    <row r="321" customFormat="false" ht="15" hidden="false" customHeight="false" outlineLevel="0" collapsed="false">
      <c r="A321" s="30" t="s">
        <v>1839</v>
      </c>
      <c r="B321" s="30" t="n">
        <f aca="false">+IF(A321=WORLDCUP!$BI$112,1,0)</f>
        <v>0</v>
      </c>
      <c r="C321" s="30" t="str">
        <f aca="false">+WORLDCUP!BD66</f>
        <v>Irak</v>
      </c>
      <c r="D321" s="30" t="str">
        <f aca="false">+WORLDCUP!BD67</f>
        <v>Austria</v>
      </c>
      <c r="E321" s="30" t="str">
        <f aca="false">+WORLDCUP!BD59</f>
        <v>Catar</v>
      </c>
      <c r="F321" s="30" t="str">
        <f aca="false">+WORLDCUP!BD61</f>
        <v>Turquía</v>
      </c>
      <c r="G321" s="30" t="str">
        <f aca="false">+WORLDCUP!BD58</f>
        <v>República Checa</v>
      </c>
      <c r="H321" s="30" t="str">
        <f aca="false">+WORLDCUP!BD63</f>
        <v>Japón</v>
      </c>
      <c r="I321" s="30" t="str">
        <f aca="false">+WORLDCUP!BD69</f>
        <v>Ghana</v>
      </c>
      <c r="J321" s="30" t="str">
        <f aca="false">+WORLDCUP!BD68</f>
        <v>Uzbekistán</v>
      </c>
      <c r="N321" s="30" t="s">
        <v>1839</v>
      </c>
      <c r="O321" s="30" t="n">
        <v>320</v>
      </c>
      <c r="P321" s="30" t="s">
        <v>116</v>
      </c>
      <c r="Q321" s="30" t="s">
        <v>121</v>
      </c>
      <c r="R321" s="30" t="s">
        <v>85</v>
      </c>
      <c r="S321" s="30" t="s">
        <v>94</v>
      </c>
      <c r="T321" s="30" t="s">
        <v>80</v>
      </c>
      <c r="U321" s="30" t="s">
        <v>103</v>
      </c>
      <c r="V321" s="30" t="s">
        <v>130</v>
      </c>
      <c r="W321" s="30" t="s">
        <v>125</v>
      </c>
    </row>
    <row r="322" customFormat="false" ht="15" hidden="false" customHeight="false" outlineLevel="0" collapsed="false">
      <c r="A322" s="30" t="s">
        <v>1840</v>
      </c>
      <c r="B322" s="30" t="n">
        <f aca="false">+IF(A322=WORLDCUP!$BI$112,1,0)</f>
        <v>0</v>
      </c>
      <c r="C322" s="30" t="str">
        <f aca="false">+WORLDCUP!BD65</f>
        <v>Arabia Saudita</v>
      </c>
      <c r="D322" s="30" t="str">
        <f aca="false">+WORLDCUP!BD67</f>
        <v>Austria</v>
      </c>
      <c r="E322" s="30" t="str">
        <f aca="false">+WORLDCUP!BD59</f>
        <v>Catar</v>
      </c>
      <c r="F322" s="30" t="str">
        <f aca="false">+WORLDCUP!BD61</f>
        <v>Turquía</v>
      </c>
      <c r="G322" s="30" t="str">
        <f aca="false">+WORLDCUP!BD58</f>
        <v>República Checa</v>
      </c>
      <c r="H322" s="30" t="str">
        <f aca="false">+WORLDCUP!BD63</f>
        <v>Japón</v>
      </c>
      <c r="I322" s="30" t="str">
        <f aca="false">+WORLDCUP!BD69</f>
        <v>Ghana</v>
      </c>
      <c r="J322" s="30" t="str">
        <f aca="false">+WORLDCUP!BD68</f>
        <v>Uzbekistán</v>
      </c>
      <c r="N322" s="30" t="s">
        <v>1840</v>
      </c>
      <c r="O322" s="30" t="n">
        <v>321</v>
      </c>
      <c r="P322" s="30" t="s">
        <v>112</v>
      </c>
      <c r="Q322" s="30" t="s">
        <v>121</v>
      </c>
      <c r="R322" s="30" t="s">
        <v>85</v>
      </c>
      <c r="S322" s="30" t="s">
        <v>94</v>
      </c>
      <c r="T322" s="30" t="s">
        <v>80</v>
      </c>
      <c r="U322" s="30" t="s">
        <v>103</v>
      </c>
      <c r="V322" s="30" t="s">
        <v>130</v>
      </c>
      <c r="W322" s="30" t="s">
        <v>125</v>
      </c>
    </row>
    <row r="323" customFormat="false" ht="15" hidden="false" customHeight="false" outlineLevel="0" collapsed="false">
      <c r="A323" s="30" t="s">
        <v>1841</v>
      </c>
      <c r="B323" s="30" t="n">
        <f aca="false">+IF(A323=WORLDCUP!$BI$112,1,0)</f>
        <v>0</v>
      </c>
      <c r="C323" s="30" t="str">
        <f aca="false">+WORLDCUP!BD65</f>
        <v>Arabia Saudita</v>
      </c>
      <c r="D323" s="30" t="str">
        <f aca="false">+WORLDCUP!BD66</f>
        <v>Irak</v>
      </c>
      <c r="E323" s="30" t="str">
        <f aca="false">+WORLDCUP!BD59</f>
        <v>Catar</v>
      </c>
      <c r="F323" s="30" t="str">
        <f aca="false">+WORLDCUP!BD61</f>
        <v>Turquía</v>
      </c>
      <c r="G323" s="30" t="str">
        <f aca="false">+WORLDCUP!BD58</f>
        <v>República Checa</v>
      </c>
      <c r="H323" s="30" t="str">
        <f aca="false">+WORLDCUP!BD63</f>
        <v>Japón</v>
      </c>
      <c r="I323" s="30" t="str">
        <f aca="false">+WORLDCUP!BD69</f>
        <v>Ghana</v>
      </c>
      <c r="J323" s="30" t="str">
        <f aca="false">+WORLDCUP!BD68</f>
        <v>Uzbekistán</v>
      </c>
      <c r="N323" s="30" t="s">
        <v>1841</v>
      </c>
      <c r="O323" s="30" t="n">
        <v>322</v>
      </c>
      <c r="P323" s="30" t="s">
        <v>112</v>
      </c>
      <c r="Q323" s="30" t="s">
        <v>116</v>
      </c>
      <c r="R323" s="30" t="s">
        <v>85</v>
      </c>
      <c r="S323" s="30" t="s">
        <v>94</v>
      </c>
      <c r="T323" s="30" t="s">
        <v>80</v>
      </c>
      <c r="U323" s="30" t="s">
        <v>103</v>
      </c>
      <c r="V323" s="30" t="s">
        <v>130</v>
      </c>
      <c r="W323" s="30" t="s">
        <v>125</v>
      </c>
    </row>
    <row r="324" customFormat="false" ht="15" hidden="false" customHeight="false" outlineLevel="0" collapsed="false">
      <c r="A324" s="30" t="s">
        <v>1842</v>
      </c>
      <c r="B324" s="30" t="n">
        <f aca="false">+IF(A324=WORLDCUP!$BI$112,1,0)</f>
        <v>0</v>
      </c>
      <c r="C324" s="30" t="str">
        <f aca="false">+WORLDCUP!BD65</f>
        <v>Arabia Saudita</v>
      </c>
      <c r="D324" s="30" t="str">
        <f aca="false">+WORLDCUP!BD67</f>
        <v>Austria</v>
      </c>
      <c r="E324" s="30" t="str">
        <f aca="false">+WORLDCUP!BD59</f>
        <v>Catar</v>
      </c>
      <c r="F324" s="30" t="str">
        <f aca="false">+WORLDCUP!BD61</f>
        <v>Turquía</v>
      </c>
      <c r="G324" s="30" t="str">
        <f aca="false">+WORLDCUP!BD58</f>
        <v>República Checa</v>
      </c>
      <c r="H324" s="30" t="str">
        <f aca="false">+WORLDCUP!BD63</f>
        <v>Japón</v>
      </c>
      <c r="I324" s="30" t="str">
        <f aca="false">+WORLDCUP!BD69</f>
        <v>Ghana</v>
      </c>
      <c r="J324" s="30" t="str">
        <f aca="false">+WORLDCUP!BD66</f>
        <v>Irak</v>
      </c>
      <c r="N324" s="30" t="s">
        <v>1842</v>
      </c>
      <c r="O324" s="30" t="n">
        <v>323</v>
      </c>
      <c r="P324" s="30" t="s">
        <v>112</v>
      </c>
      <c r="Q324" s="30" t="s">
        <v>121</v>
      </c>
      <c r="R324" s="30" t="s">
        <v>85</v>
      </c>
      <c r="S324" s="30" t="s">
        <v>94</v>
      </c>
      <c r="T324" s="30" t="s">
        <v>80</v>
      </c>
      <c r="U324" s="30" t="s">
        <v>103</v>
      </c>
      <c r="V324" s="30" t="s">
        <v>130</v>
      </c>
      <c r="W324" s="30" t="s">
        <v>116</v>
      </c>
    </row>
    <row r="325" customFormat="false" ht="15" hidden="false" customHeight="false" outlineLevel="0" collapsed="false">
      <c r="A325" s="30" t="s">
        <v>1843</v>
      </c>
      <c r="B325" s="30" t="n">
        <f aca="false">+IF(A325=WORLDCUP!$BI$112,1,0)</f>
        <v>0</v>
      </c>
      <c r="C325" s="30" t="str">
        <f aca="false">+WORLDCUP!BD65</f>
        <v>Arabia Saudita</v>
      </c>
      <c r="D325" s="30" t="str">
        <f aca="false">+WORLDCUP!BD67</f>
        <v>Austria</v>
      </c>
      <c r="E325" s="30" t="str">
        <f aca="false">+WORLDCUP!BD59</f>
        <v>Catar</v>
      </c>
      <c r="F325" s="30" t="str">
        <f aca="false">+WORLDCUP!BD61</f>
        <v>Turquía</v>
      </c>
      <c r="G325" s="30" t="str">
        <f aca="false">+WORLDCUP!BD58</f>
        <v>República Checa</v>
      </c>
      <c r="H325" s="30" t="str">
        <f aca="false">+WORLDCUP!BD63</f>
        <v>Japón</v>
      </c>
      <c r="I325" s="30" t="str">
        <f aca="false">+WORLDCUP!BD66</f>
        <v>Irak</v>
      </c>
      <c r="J325" s="30" t="str">
        <f aca="false">+WORLDCUP!BD68</f>
        <v>Uzbekistán</v>
      </c>
      <c r="N325" s="30" t="s">
        <v>1843</v>
      </c>
      <c r="O325" s="30" t="n">
        <v>324</v>
      </c>
      <c r="P325" s="30" t="s">
        <v>112</v>
      </c>
      <c r="Q325" s="30" t="s">
        <v>121</v>
      </c>
      <c r="R325" s="30" t="s">
        <v>85</v>
      </c>
      <c r="S325" s="30" t="s">
        <v>94</v>
      </c>
      <c r="T325" s="30" t="s">
        <v>80</v>
      </c>
      <c r="U325" s="30" t="s">
        <v>103</v>
      </c>
      <c r="V325" s="30" t="s">
        <v>116</v>
      </c>
      <c r="W325" s="30" t="s">
        <v>125</v>
      </c>
    </row>
    <row r="326" customFormat="false" ht="15" hidden="false" customHeight="false" outlineLevel="0" collapsed="false">
      <c r="A326" s="30" t="s">
        <v>1844</v>
      </c>
      <c r="B326" s="30" t="n">
        <f aca="false">+IF(A326=WORLDCUP!$BI$112,1,0)</f>
        <v>0</v>
      </c>
      <c r="C326" s="30" t="str">
        <f aca="false">+WORLDCUP!BD63</f>
        <v>Japón</v>
      </c>
      <c r="D326" s="30" t="str">
        <f aca="false">+WORLDCUP!BD67</f>
        <v>Austria</v>
      </c>
      <c r="E326" s="30" t="str">
        <f aca="false">+WORLDCUP!BD59</f>
        <v>Catar</v>
      </c>
      <c r="F326" s="30" t="str">
        <f aca="false">+WORLDCUP!BD61</f>
        <v>Turquía</v>
      </c>
      <c r="G326" s="30" t="str">
        <f aca="false">+WORLDCUP!BD58</f>
        <v>República Checa</v>
      </c>
      <c r="H326" s="30" t="str">
        <f aca="false">+WORLDCUP!BD64</f>
        <v>Irán</v>
      </c>
      <c r="I326" s="30" t="str">
        <f aca="false">+WORLDCUP!BD69</f>
        <v>Ghana</v>
      </c>
      <c r="J326" s="30" t="str">
        <f aca="false">+WORLDCUP!BD68</f>
        <v>Uzbekistán</v>
      </c>
      <c r="N326" s="30" t="s">
        <v>1844</v>
      </c>
      <c r="O326" s="30" t="n">
        <v>325</v>
      </c>
      <c r="P326" s="30" t="s">
        <v>103</v>
      </c>
      <c r="Q326" s="30" t="s">
        <v>121</v>
      </c>
      <c r="R326" s="30" t="s">
        <v>85</v>
      </c>
      <c r="S326" s="30" t="s">
        <v>94</v>
      </c>
      <c r="T326" s="30" t="s">
        <v>80</v>
      </c>
      <c r="U326" s="30" t="s">
        <v>107</v>
      </c>
      <c r="V326" s="30" t="s">
        <v>130</v>
      </c>
      <c r="W326" s="30" t="s">
        <v>125</v>
      </c>
    </row>
    <row r="327" customFormat="false" ht="15" hidden="false" customHeight="false" outlineLevel="0" collapsed="false">
      <c r="A327" s="30" t="s">
        <v>1845</v>
      </c>
      <c r="B327" s="30" t="n">
        <f aca="false">+IF(A327=WORLDCUP!$BI$112,1,0)</f>
        <v>0</v>
      </c>
      <c r="C327" s="30" t="str">
        <f aca="false">+WORLDCUP!BD66</f>
        <v>Irak</v>
      </c>
      <c r="D327" s="30" t="str">
        <f aca="false">+WORLDCUP!BD64</f>
        <v>Irán</v>
      </c>
      <c r="E327" s="30" t="str">
        <f aca="false">+WORLDCUP!BD59</f>
        <v>Catar</v>
      </c>
      <c r="F327" s="30" t="str">
        <f aca="false">+WORLDCUP!BD61</f>
        <v>Turquía</v>
      </c>
      <c r="G327" s="30" t="str">
        <f aca="false">+WORLDCUP!BD58</f>
        <v>República Checa</v>
      </c>
      <c r="H327" s="30" t="str">
        <f aca="false">+WORLDCUP!BD63</f>
        <v>Japón</v>
      </c>
      <c r="I327" s="30" t="str">
        <f aca="false">+WORLDCUP!BD69</f>
        <v>Ghana</v>
      </c>
      <c r="J327" s="30" t="str">
        <f aca="false">+WORLDCUP!BD68</f>
        <v>Uzbekistán</v>
      </c>
      <c r="N327" s="30" t="s">
        <v>1845</v>
      </c>
      <c r="O327" s="30" t="n">
        <v>326</v>
      </c>
      <c r="P327" s="30" t="s">
        <v>116</v>
      </c>
      <c r="Q327" s="30" t="s">
        <v>107</v>
      </c>
      <c r="R327" s="30" t="s">
        <v>85</v>
      </c>
      <c r="S327" s="30" t="s">
        <v>94</v>
      </c>
      <c r="T327" s="30" t="s">
        <v>80</v>
      </c>
      <c r="U327" s="30" t="s">
        <v>103</v>
      </c>
      <c r="V327" s="30" t="s">
        <v>130</v>
      </c>
      <c r="W327" s="30" t="s">
        <v>125</v>
      </c>
    </row>
    <row r="328" customFormat="false" ht="15" hidden="false" customHeight="false" outlineLevel="0" collapsed="false">
      <c r="A328" s="30" t="s">
        <v>1846</v>
      </c>
      <c r="B328" s="30" t="n">
        <f aca="false">+IF(A328=WORLDCUP!$BI$112,1,0)</f>
        <v>0</v>
      </c>
      <c r="C328" s="30" t="str">
        <f aca="false">+WORLDCUP!BD63</f>
        <v>Japón</v>
      </c>
      <c r="D328" s="30" t="str">
        <f aca="false">+WORLDCUP!BD67</f>
        <v>Austria</v>
      </c>
      <c r="E328" s="30" t="str">
        <f aca="false">+WORLDCUP!BD59</f>
        <v>Catar</v>
      </c>
      <c r="F328" s="30" t="str">
        <f aca="false">+WORLDCUP!BD61</f>
        <v>Turquía</v>
      </c>
      <c r="G328" s="30" t="str">
        <f aca="false">+WORLDCUP!BD58</f>
        <v>República Checa</v>
      </c>
      <c r="H328" s="30" t="str">
        <f aca="false">+WORLDCUP!BD64</f>
        <v>Irán</v>
      </c>
      <c r="I328" s="30" t="str">
        <f aca="false">+WORLDCUP!BD69</f>
        <v>Ghana</v>
      </c>
      <c r="J328" s="30" t="str">
        <f aca="false">+WORLDCUP!BD66</f>
        <v>Irak</v>
      </c>
      <c r="N328" s="30" t="s">
        <v>1846</v>
      </c>
      <c r="O328" s="30" t="n">
        <v>327</v>
      </c>
      <c r="P328" s="30" t="s">
        <v>103</v>
      </c>
      <c r="Q328" s="30" t="s">
        <v>121</v>
      </c>
      <c r="R328" s="30" t="s">
        <v>85</v>
      </c>
      <c r="S328" s="30" t="s">
        <v>94</v>
      </c>
      <c r="T328" s="30" t="s">
        <v>80</v>
      </c>
      <c r="U328" s="30" t="s">
        <v>107</v>
      </c>
      <c r="V328" s="30" t="s">
        <v>130</v>
      </c>
      <c r="W328" s="30" t="s">
        <v>116</v>
      </c>
    </row>
    <row r="329" customFormat="false" ht="15" hidden="false" customHeight="false" outlineLevel="0" collapsed="false">
      <c r="A329" s="30" t="s">
        <v>1847</v>
      </c>
      <c r="B329" s="30" t="n">
        <f aca="false">+IF(A329=WORLDCUP!$BI$112,1,0)</f>
        <v>0</v>
      </c>
      <c r="C329" s="30" t="str">
        <f aca="false">+WORLDCUP!BD63</f>
        <v>Japón</v>
      </c>
      <c r="D329" s="30" t="str">
        <f aca="false">+WORLDCUP!BD67</f>
        <v>Austria</v>
      </c>
      <c r="E329" s="30" t="str">
        <f aca="false">+WORLDCUP!BD59</f>
        <v>Catar</v>
      </c>
      <c r="F329" s="30" t="str">
        <f aca="false">+WORLDCUP!BD61</f>
        <v>Turquía</v>
      </c>
      <c r="G329" s="30" t="str">
        <f aca="false">+WORLDCUP!BD58</f>
        <v>República Checa</v>
      </c>
      <c r="H329" s="30" t="str">
        <f aca="false">+WORLDCUP!BD64</f>
        <v>Irán</v>
      </c>
      <c r="I329" s="30" t="str">
        <f aca="false">+WORLDCUP!BD66</f>
        <v>Irak</v>
      </c>
      <c r="J329" s="30" t="str">
        <f aca="false">+WORLDCUP!BD68</f>
        <v>Uzbekistán</v>
      </c>
      <c r="N329" s="30" t="s">
        <v>1847</v>
      </c>
      <c r="O329" s="30" t="n">
        <v>328</v>
      </c>
      <c r="P329" s="30" t="s">
        <v>103</v>
      </c>
      <c r="Q329" s="30" t="s">
        <v>121</v>
      </c>
      <c r="R329" s="30" t="s">
        <v>85</v>
      </c>
      <c r="S329" s="30" t="s">
        <v>94</v>
      </c>
      <c r="T329" s="30" t="s">
        <v>80</v>
      </c>
      <c r="U329" s="30" t="s">
        <v>107</v>
      </c>
      <c r="V329" s="30" t="s">
        <v>116</v>
      </c>
      <c r="W329" s="30" t="s">
        <v>125</v>
      </c>
    </row>
    <row r="330" customFormat="false" ht="15" hidden="false" customHeight="false" outlineLevel="0" collapsed="false">
      <c r="A330" s="30" t="s">
        <v>1848</v>
      </c>
      <c r="B330" s="30" t="n">
        <f aca="false">+IF(A330=WORLDCUP!$BI$112,1,0)</f>
        <v>0</v>
      </c>
      <c r="C330" s="30" t="str">
        <f aca="false">+WORLDCUP!BD65</f>
        <v>Arabia Saudita</v>
      </c>
      <c r="D330" s="30" t="str">
        <f aca="false">+WORLDCUP!BD64</f>
        <v>Irán</v>
      </c>
      <c r="E330" s="30" t="str">
        <f aca="false">+WORLDCUP!BD59</f>
        <v>Catar</v>
      </c>
      <c r="F330" s="30" t="str">
        <f aca="false">+WORLDCUP!BD61</f>
        <v>Turquía</v>
      </c>
      <c r="G330" s="30" t="str">
        <f aca="false">+WORLDCUP!BD58</f>
        <v>República Checa</v>
      </c>
      <c r="H330" s="30" t="str">
        <f aca="false">+WORLDCUP!BD63</f>
        <v>Japón</v>
      </c>
      <c r="I330" s="30" t="str">
        <f aca="false">+WORLDCUP!BD69</f>
        <v>Ghana</v>
      </c>
      <c r="J330" s="30" t="str">
        <f aca="false">+WORLDCUP!BD68</f>
        <v>Uzbekistán</v>
      </c>
      <c r="N330" s="30" t="s">
        <v>1848</v>
      </c>
      <c r="O330" s="30" t="n">
        <v>329</v>
      </c>
      <c r="P330" s="30" t="s">
        <v>112</v>
      </c>
      <c r="Q330" s="30" t="s">
        <v>107</v>
      </c>
      <c r="R330" s="30" t="s">
        <v>85</v>
      </c>
      <c r="S330" s="30" t="s">
        <v>94</v>
      </c>
      <c r="T330" s="30" t="s">
        <v>80</v>
      </c>
      <c r="U330" s="30" t="s">
        <v>103</v>
      </c>
      <c r="V330" s="30" t="s">
        <v>130</v>
      </c>
      <c r="W330" s="30" t="s">
        <v>125</v>
      </c>
    </row>
    <row r="331" customFormat="false" ht="15" hidden="false" customHeight="false" outlineLevel="0" collapsed="false">
      <c r="A331" s="30" t="s">
        <v>1849</v>
      </c>
      <c r="B331" s="30" t="n">
        <f aca="false">+IF(A331=WORLDCUP!$BI$112,1,0)</f>
        <v>0</v>
      </c>
      <c r="C331" s="30" t="str">
        <f aca="false">+WORLDCUP!BD65</f>
        <v>Arabia Saudita</v>
      </c>
      <c r="D331" s="30" t="str">
        <f aca="false">+WORLDCUP!BD64</f>
        <v>Irán</v>
      </c>
      <c r="E331" s="30" t="str">
        <f aca="false">+WORLDCUP!BD59</f>
        <v>Catar</v>
      </c>
      <c r="F331" s="30" t="str">
        <f aca="false">+WORLDCUP!BD61</f>
        <v>Turquía</v>
      </c>
      <c r="G331" s="30" t="str">
        <f aca="false">+WORLDCUP!BD58</f>
        <v>República Checa</v>
      </c>
      <c r="H331" s="30" t="str">
        <f aca="false">+WORLDCUP!BD63</f>
        <v>Japón</v>
      </c>
      <c r="I331" s="30" t="str">
        <f aca="false">+WORLDCUP!BD69</f>
        <v>Ghana</v>
      </c>
      <c r="J331" s="30" t="str">
        <f aca="false">+WORLDCUP!BD67</f>
        <v>Austria</v>
      </c>
      <c r="N331" s="30" t="s">
        <v>1849</v>
      </c>
      <c r="O331" s="30" t="n">
        <v>330</v>
      </c>
      <c r="P331" s="30" t="s">
        <v>112</v>
      </c>
      <c r="Q331" s="30" t="s">
        <v>107</v>
      </c>
      <c r="R331" s="30" t="s">
        <v>85</v>
      </c>
      <c r="S331" s="30" t="s">
        <v>94</v>
      </c>
      <c r="T331" s="30" t="s">
        <v>80</v>
      </c>
      <c r="U331" s="30" t="s">
        <v>103</v>
      </c>
      <c r="V331" s="30" t="s">
        <v>130</v>
      </c>
      <c r="W331" s="30" t="s">
        <v>121</v>
      </c>
    </row>
    <row r="332" customFormat="false" ht="15" hidden="false" customHeight="false" outlineLevel="0" collapsed="false">
      <c r="A332" s="30" t="s">
        <v>1850</v>
      </c>
      <c r="B332" s="30" t="n">
        <f aca="false">+IF(A332=WORLDCUP!$BI$112,1,0)</f>
        <v>0</v>
      </c>
      <c r="C332" s="30" t="str">
        <f aca="false">+WORLDCUP!BD65</f>
        <v>Arabia Saudita</v>
      </c>
      <c r="D332" s="30" t="str">
        <f aca="false">+WORLDCUP!BD64</f>
        <v>Irán</v>
      </c>
      <c r="E332" s="30" t="str">
        <f aca="false">+WORLDCUP!BD59</f>
        <v>Catar</v>
      </c>
      <c r="F332" s="30" t="str">
        <f aca="false">+WORLDCUP!BD61</f>
        <v>Turquía</v>
      </c>
      <c r="G332" s="30" t="str">
        <f aca="false">+WORLDCUP!BD58</f>
        <v>República Checa</v>
      </c>
      <c r="H332" s="30" t="str">
        <f aca="false">+WORLDCUP!BD63</f>
        <v>Japón</v>
      </c>
      <c r="I332" s="30" t="str">
        <f aca="false">+WORLDCUP!BD67</f>
        <v>Austria</v>
      </c>
      <c r="J332" s="30" t="str">
        <f aca="false">+WORLDCUP!BD68</f>
        <v>Uzbekistán</v>
      </c>
      <c r="N332" s="30" t="s">
        <v>1850</v>
      </c>
      <c r="O332" s="30" t="n">
        <v>331</v>
      </c>
      <c r="P332" s="30" t="s">
        <v>112</v>
      </c>
      <c r="Q332" s="30" t="s">
        <v>107</v>
      </c>
      <c r="R332" s="30" t="s">
        <v>85</v>
      </c>
      <c r="S332" s="30" t="s">
        <v>94</v>
      </c>
      <c r="T332" s="30" t="s">
        <v>80</v>
      </c>
      <c r="U332" s="30" t="s">
        <v>103</v>
      </c>
      <c r="V332" s="30" t="s">
        <v>121</v>
      </c>
      <c r="W332" s="30" t="s">
        <v>125</v>
      </c>
    </row>
    <row r="333" customFormat="false" ht="15" hidden="false" customHeight="false" outlineLevel="0" collapsed="false">
      <c r="A333" s="30" t="s">
        <v>1851</v>
      </c>
      <c r="B333" s="30" t="n">
        <f aca="false">+IF(A333=WORLDCUP!$BI$112,1,0)</f>
        <v>0</v>
      </c>
      <c r="C333" s="30" t="str">
        <f aca="false">+WORLDCUP!BD65</f>
        <v>Arabia Saudita</v>
      </c>
      <c r="D333" s="30" t="str">
        <f aca="false">+WORLDCUP!BD64</f>
        <v>Irán</v>
      </c>
      <c r="E333" s="30" t="str">
        <f aca="false">+WORLDCUP!BD59</f>
        <v>Catar</v>
      </c>
      <c r="F333" s="30" t="str">
        <f aca="false">+WORLDCUP!BD61</f>
        <v>Turquía</v>
      </c>
      <c r="G333" s="30" t="str">
        <f aca="false">+WORLDCUP!BD58</f>
        <v>República Checa</v>
      </c>
      <c r="H333" s="30" t="str">
        <f aca="false">+WORLDCUP!BD63</f>
        <v>Japón</v>
      </c>
      <c r="I333" s="30" t="str">
        <f aca="false">+WORLDCUP!BD69</f>
        <v>Ghana</v>
      </c>
      <c r="J333" s="30" t="str">
        <f aca="false">+WORLDCUP!BD66</f>
        <v>Irak</v>
      </c>
      <c r="N333" s="30" t="s">
        <v>1851</v>
      </c>
      <c r="O333" s="30" t="n">
        <v>332</v>
      </c>
      <c r="P333" s="30" t="s">
        <v>112</v>
      </c>
      <c r="Q333" s="30" t="s">
        <v>107</v>
      </c>
      <c r="R333" s="30" t="s">
        <v>85</v>
      </c>
      <c r="S333" s="30" t="s">
        <v>94</v>
      </c>
      <c r="T333" s="30" t="s">
        <v>80</v>
      </c>
      <c r="U333" s="30" t="s">
        <v>103</v>
      </c>
      <c r="V333" s="30" t="s">
        <v>130</v>
      </c>
      <c r="W333" s="30" t="s">
        <v>116</v>
      </c>
    </row>
    <row r="334" customFormat="false" ht="15" hidden="false" customHeight="false" outlineLevel="0" collapsed="false">
      <c r="A334" s="30" t="s">
        <v>1852</v>
      </c>
      <c r="B334" s="30" t="n">
        <f aca="false">+IF(A334=WORLDCUP!$BI$112,1,0)</f>
        <v>0</v>
      </c>
      <c r="C334" s="30" t="str">
        <f aca="false">+WORLDCUP!BD65</f>
        <v>Arabia Saudita</v>
      </c>
      <c r="D334" s="30" t="str">
        <f aca="false">+WORLDCUP!BD64</f>
        <v>Irán</v>
      </c>
      <c r="E334" s="30" t="str">
        <f aca="false">+WORLDCUP!BD59</f>
        <v>Catar</v>
      </c>
      <c r="F334" s="30" t="str">
        <f aca="false">+WORLDCUP!BD61</f>
        <v>Turquía</v>
      </c>
      <c r="G334" s="30" t="str">
        <f aca="false">+WORLDCUP!BD58</f>
        <v>República Checa</v>
      </c>
      <c r="H334" s="30" t="str">
        <f aca="false">+WORLDCUP!BD63</f>
        <v>Japón</v>
      </c>
      <c r="I334" s="30" t="str">
        <f aca="false">+WORLDCUP!BD66</f>
        <v>Irak</v>
      </c>
      <c r="J334" s="30" t="str">
        <f aca="false">+WORLDCUP!BD68</f>
        <v>Uzbekistán</v>
      </c>
      <c r="N334" s="30" t="s">
        <v>1852</v>
      </c>
      <c r="O334" s="30" t="n">
        <v>333</v>
      </c>
      <c r="P334" s="30" t="s">
        <v>112</v>
      </c>
      <c r="Q334" s="30" t="s">
        <v>107</v>
      </c>
      <c r="R334" s="30" t="s">
        <v>85</v>
      </c>
      <c r="S334" s="30" t="s">
        <v>94</v>
      </c>
      <c r="T334" s="30" t="s">
        <v>80</v>
      </c>
      <c r="U334" s="30" t="s">
        <v>103</v>
      </c>
      <c r="V334" s="30" t="s">
        <v>116</v>
      </c>
      <c r="W334" s="30" t="s">
        <v>125</v>
      </c>
    </row>
    <row r="335" customFormat="false" ht="15" hidden="false" customHeight="false" outlineLevel="0" collapsed="false">
      <c r="A335" s="30" t="s">
        <v>1853</v>
      </c>
      <c r="B335" s="30" t="n">
        <f aca="false">+IF(A335=WORLDCUP!$BI$112,1,0)</f>
        <v>0</v>
      </c>
      <c r="C335" s="30" t="str">
        <f aca="false">+WORLDCUP!BD65</f>
        <v>Arabia Saudita</v>
      </c>
      <c r="D335" s="30" t="str">
        <f aca="false">+WORLDCUP!BD64</f>
        <v>Irán</v>
      </c>
      <c r="E335" s="30" t="str">
        <f aca="false">+WORLDCUP!BD59</f>
        <v>Catar</v>
      </c>
      <c r="F335" s="30" t="str">
        <f aca="false">+WORLDCUP!BD61</f>
        <v>Turquía</v>
      </c>
      <c r="G335" s="30" t="str">
        <f aca="false">+WORLDCUP!BD58</f>
        <v>República Checa</v>
      </c>
      <c r="H335" s="30" t="str">
        <f aca="false">+WORLDCUP!BD63</f>
        <v>Japón</v>
      </c>
      <c r="I335" s="30" t="str">
        <f aca="false">+WORLDCUP!BD66</f>
        <v>Irak</v>
      </c>
      <c r="J335" s="30" t="str">
        <f aca="false">+WORLDCUP!BD67</f>
        <v>Austria</v>
      </c>
      <c r="N335" s="30" t="s">
        <v>1853</v>
      </c>
      <c r="O335" s="30" t="n">
        <v>334</v>
      </c>
      <c r="P335" s="30" t="s">
        <v>112</v>
      </c>
      <c r="Q335" s="30" t="s">
        <v>107</v>
      </c>
      <c r="R335" s="30" t="s">
        <v>85</v>
      </c>
      <c r="S335" s="30" t="s">
        <v>94</v>
      </c>
      <c r="T335" s="30" t="s">
        <v>80</v>
      </c>
      <c r="U335" s="30" t="s">
        <v>103</v>
      </c>
      <c r="V335" s="30" t="s">
        <v>116</v>
      </c>
      <c r="W335" s="30" t="s">
        <v>121</v>
      </c>
    </row>
    <row r="336" customFormat="false" ht="15" hidden="false" customHeight="false" outlineLevel="0" collapsed="false">
      <c r="A336" s="30" t="s">
        <v>1854</v>
      </c>
      <c r="B336" s="30" t="n">
        <f aca="false">+IF(A336=WORLDCUP!$BI$112,1,0)</f>
        <v>0</v>
      </c>
      <c r="C336" s="30" t="str">
        <f aca="false">+WORLDCUP!BD62</f>
        <v>Ecuador</v>
      </c>
      <c r="D336" s="30" t="str">
        <f aca="false">+WORLDCUP!BD67</f>
        <v>Austria</v>
      </c>
      <c r="E336" s="30" t="str">
        <f aca="false">+WORLDCUP!BD59</f>
        <v>Catar</v>
      </c>
      <c r="F336" s="30" t="str">
        <f aca="false">+WORLDCUP!BD58</f>
        <v>República Checa</v>
      </c>
      <c r="G336" s="30" t="str">
        <f aca="false">+WORLDCUP!BD66</f>
        <v>Irak</v>
      </c>
      <c r="H336" s="30" t="str">
        <f aca="false">+WORLDCUP!BD61</f>
        <v>Turquía</v>
      </c>
      <c r="I336" s="30" t="str">
        <f aca="false">+WORLDCUP!BD69</f>
        <v>Ghana</v>
      </c>
      <c r="J336" s="30" t="str">
        <f aca="false">+WORLDCUP!BD68</f>
        <v>Uzbekistán</v>
      </c>
      <c r="N336" s="30" t="s">
        <v>1854</v>
      </c>
      <c r="O336" s="30" t="n">
        <v>335</v>
      </c>
      <c r="P336" s="30" t="s">
        <v>98</v>
      </c>
      <c r="Q336" s="30" t="s">
        <v>121</v>
      </c>
      <c r="R336" s="30" t="s">
        <v>85</v>
      </c>
      <c r="S336" s="30" t="s">
        <v>80</v>
      </c>
      <c r="T336" s="30" t="s">
        <v>116</v>
      </c>
      <c r="U336" s="30" t="s">
        <v>94</v>
      </c>
      <c r="V336" s="30" t="s">
        <v>130</v>
      </c>
      <c r="W336" s="30" t="s">
        <v>125</v>
      </c>
    </row>
    <row r="337" customFormat="false" ht="15" hidden="false" customHeight="false" outlineLevel="0" collapsed="false">
      <c r="A337" s="30" t="s">
        <v>1855</v>
      </c>
      <c r="B337" s="30" t="n">
        <f aca="false">+IF(A337=WORLDCUP!$BI$112,1,0)</f>
        <v>0</v>
      </c>
      <c r="C337" s="30" t="str">
        <f aca="false">+WORLDCUP!BD62</f>
        <v>Ecuador</v>
      </c>
      <c r="D337" s="30" t="str">
        <f aca="false">+WORLDCUP!BD67</f>
        <v>Austria</v>
      </c>
      <c r="E337" s="30" t="str">
        <f aca="false">+WORLDCUP!BD59</f>
        <v>Catar</v>
      </c>
      <c r="F337" s="30" t="str">
        <f aca="false">+WORLDCUP!BD61</f>
        <v>Turquía</v>
      </c>
      <c r="G337" s="30" t="str">
        <f aca="false">+WORLDCUP!BD58</f>
        <v>República Checa</v>
      </c>
      <c r="H337" s="30" t="str">
        <f aca="false">+WORLDCUP!BD65</f>
        <v>Arabia Saudita</v>
      </c>
      <c r="I337" s="30" t="str">
        <f aca="false">+WORLDCUP!BD69</f>
        <v>Ghana</v>
      </c>
      <c r="J337" s="30" t="str">
        <f aca="false">+WORLDCUP!BD68</f>
        <v>Uzbekistán</v>
      </c>
      <c r="N337" s="30" t="s">
        <v>1855</v>
      </c>
      <c r="O337" s="30" t="n">
        <v>336</v>
      </c>
      <c r="P337" s="30" t="s">
        <v>98</v>
      </c>
      <c r="Q337" s="30" t="s">
        <v>121</v>
      </c>
      <c r="R337" s="30" t="s">
        <v>85</v>
      </c>
      <c r="S337" s="30" t="s">
        <v>94</v>
      </c>
      <c r="T337" s="30" t="s">
        <v>80</v>
      </c>
      <c r="U337" s="30" t="s">
        <v>112</v>
      </c>
      <c r="V337" s="30" t="s">
        <v>130</v>
      </c>
      <c r="W337" s="30" t="s">
        <v>125</v>
      </c>
    </row>
    <row r="338" customFormat="false" ht="15" hidden="false" customHeight="false" outlineLevel="0" collapsed="false">
      <c r="A338" s="30" t="s">
        <v>1856</v>
      </c>
      <c r="B338" s="30" t="n">
        <f aca="false">+IF(A338=WORLDCUP!$BI$112,1,0)</f>
        <v>0</v>
      </c>
      <c r="C338" s="30" t="str">
        <f aca="false">+WORLDCUP!BD62</f>
        <v>Ecuador</v>
      </c>
      <c r="D338" s="30" t="str">
        <f aca="false">+WORLDCUP!BD66</f>
        <v>Irak</v>
      </c>
      <c r="E338" s="30" t="str">
        <f aca="false">+WORLDCUP!BD59</f>
        <v>Catar</v>
      </c>
      <c r="F338" s="30" t="str">
        <f aca="false">+WORLDCUP!BD61</f>
        <v>Turquía</v>
      </c>
      <c r="G338" s="30" t="str">
        <f aca="false">+WORLDCUP!BD58</f>
        <v>República Checa</v>
      </c>
      <c r="H338" s="30" t="str">
        <f aca="false">+WORLDCUP!BD65</f>
        <v>Arabia Saudita</v>
      </c>
      <c r="I338" s="30" t="str">
        <f aca="false">+WORLDCUP!BD69</f>
        <v>Ghana</v>
      </c>
      <c r="J338" s="30" t="str">
        <f aca="false">+WORLDCUP!BD68</f>
        <v>Uzbekistán</v>
      </c>
      <c r="N338" s="30" t="s">
        <v>1856</v>
      </c>
      <c r="O338" s="30" t="n">
        <v>337</v>
      </c>
      <c r="P338" s="30" t="s">
        <v>98</v>
      </c>
      <c r="Q338" s="30" t="s">
        <v>116</v>
      </c>
      <c r="R338" s="30" t="s">
        <v>85</v>
      </c>
      <c r="S338" s="30" t="s">
        <v>94</v>
      </c>
      <c r="T338" s="30" t="s">
        <v>80</v>
      </c>
      <c r="U338" s="30" t="s">
        <v>112</v>
      </c>
      <c r="V338" s="30" t="s">
        <v>130</v>
      </c>
      <c r="W338" s="30" t="s">
        <v>125</v>
      </c>
    </row>
    <row r="339" customFormat="false" ht="15" hidden="false" customHeight="false" outlineLevel="0" collapsed="false">
      <c r="A339" s="30" t="s">
        <v>1857</v>
      </c>
      <c r="B339" s="30" t="n">
        <f aca="false">+IF(A339=WORLDCUP!$BI$112,1,0)</f>
        <v>0</v>
      </c>
      <c r="C339" s="30" t="str">
        <f aca="false">+WORLDCUP!BD62</f>
        <v>Ecuador</v>
      </c>
      <c r="D339" s="30" t="str">
        <f aca="false">+WORLDCUP!BD67</f>
        <v>Austria</v>
      </c>
      <c r="E339" s="30" t="str">
        <f aca="false">+WORLDCUP!BD59</f>
        <v>Catar</v>
      </c>
      <c r="F339" s="30" t="str">
        <f aca="false">+WORLDCUP!BD61</f>
        <v>Turquía</v>
      </c>
      <c r="G339" s="30" t="str">
        <f aca="false">+WORLDCUP!BD58</f>
        <v>República Checa</v>
      </c>
      <c r="H339" s="30" t="str">
        <f aca="false">+WORLDCUP!BD65</f>
        <v>Arabia Saudita</v>
      </c>
      <c r="I339" s="30" t="str">
        <f aca="false">+WORLDCUP!BD69</f>
        <v>Ghana</v>
      </c>
      <c r="J339" s="30" t="str">
        <f aca="false">+WORLDCUP!BD66</f>
        <v>Irak</v>
      </c>
      <c r="N339" s="30" t="s">
        <v>1857</v>
      </c>
      <c r="O339" s="30" t="n">
        <v>338</v>
      </c>
      <c r="P339" s="30" t="s">
        <v>98</v>
      </c>
      <c r="Q339" s="30" t="s">
        <v>121</v>
      </c>
      <c r="R339" s="30" t="s">
        <v>85</v>
      </c>
      <c r="S339" s="30" t="s">
        <v>94</v>
      </c>
      <c r="T339" s="30" t="s">
        <v>80</v>
      </c>
      <c r="U339" s="30" t="s">
        <v>112</v>
      </c>
      <c r="V339" s="30" t="s">
        <v>130</v>
      </c>
      <c r="W339" s="30" t="s">
        <v>116</v>
      </c>
    </row>
    <row r="340" customFormat="false" ht="15" hidden="false" customHeight="false" outlineLevel="0" collapsed="false">
      <c r="A340" s="30" t="s">
        <v>1858</v>
      </c>
      <c r="B340" s="30" t="n">
        <f aca="false">+IF(A340=WORLDCUP!$BI$112,1,0)</f>
        <v>0</v>
      </c>
      <c r="C340" s="30" t="str">
        <f aca="false">+WORLDCUP!BD62</f>
        <v>Ecuador</v>
      </c>
      <c r="D340" s="30" t="str">
        <f aca="false">+WORLDCUP!BD67</f>
        <v>Austria</v>
      </c>
      <c r="E340" s="30" t="str">
        <f aca="false">+WORLDCUP!BD59</f>
        <v>Catar</v>
      </c>
      <c r="F340" s="30" t="str">
        <f aca="false">+WORLDCUP!BD61</f>
        <v>Turquía</v>
      </c>
      <c r="G340" s="30" t="str">
        <f aca="false">+WORLDCUP!BD58</f>
        <v>República Checa</v>
      </c>
      <c r="H340" s="30" t="str">
        <f aca="false">+WORLDCUP!BD65</f>
        <v>Arabia Saudita</v>
      </c>
      <c r="I340" s="30" t="str">
        <f aca="false">+WORLDCUP!BD66</f>
        <v>Irak</v>
      </c>
      <c r="J340" s="30" t="str">
        <f aca="false">+WORLDCUP!BD68</f>
        <v>Uzbekistán</v>
      </c>
      <c r="N340" s="30" t="s">
        <v>1858</v>
      </c>
      <c r="O340" s="30" t="n">
        <v>339</v>
      </c>
      <c r="P340" s="30" t="s">
        <v>98</v>
      </c>
      <c r="Q340" s="30" t="s">
        <v>121</v>
      </c>
      <c r="R340" s="30" t="s">
        <v>85</v>
      </c>
      <c r="S340" s="30" t="s">
        <v>94</v>
      </c>
      <c r="T340" s="30" t="s">
        <v>80</v>
      </c>
      <c r="U340" s="30" t="s">
        <v>112</v>
      </c>
      <c r="V340" s="30" t="s">
        <v>116</v>
      </c>
      <c r="W340" s="30" t="s">
        <v>125</v>
      </c>
    </row>
    <row r="341" customFormat="false" ht="15" hidden="false" customHeight="false" outlineLevel="0" collapsed="false">
      <c r="A341" s="30" t="s">
        <v>1859</v>
      </c>
      <c r="B341" s="30" t="n">
        <f aca="false">+IF(A341=WORLDCUP!$BI$112,1,0)</f>
        <v>0</v>
      </c>
      <c r="C341" s="30" t="str">
        <f aca="false">+WORLDCUP!BD62</f>
        <v>Ecuador</v>
      </c>
      <c r="D341" s="30" t="str">
        <f aca="false">+WORLDCUP!BD67</f>
        <v>Austria</v>
      </c>
      <c r="E341" s="30" t="str">
        <f aca="false">+WORLDCUP!BD59</f>
        <v>Catar</v>
      </c>
      <c r="F341" s="30" t="str">
        <f aca="false">+WORLDCUP!BD61</f>
        <v>Turquía</v>
      </c>
      <c r="G341" s="30" t="str">
        <f aca="false">+WORLDCUP!BD58</f>
        <v>República Checa</v>
      </c>
      <c r="H341" s="30" t="str">
        <f aca="false">+WORLDCUP!BD64</f>
        <v>Irán</v>
      </c>
      <c r="I341" s="30" t="str">
        <f aca="false">+WORLDCUP!BD69</f>
        <v>Ghana</v>
      </c>
      <c r="J341" s="30" t="str">
        <f aca="false">+WORLDCUP!BD68</f>
        <v>Uzbekistán</v>
      </c>
      <c r="N341" s="30" t="s">
        <v>1859</v>
      </c>
      <c r="O341" s="30" t="n">
        <v>340</v>
      </c>
      <c r="P341" s="30" t="s">
        <v>98</v>
      </c>
      <c r="Q341" s="30" t="s">
        <v>121</v>
      </c>
      <c r="R341" s="30" t="s">
        <v>85</v>
      </c>
      <c r="S341" s="30" t="s">
        <v>94</v>
      </c>
      <c r="T341" s="30" t="s">
        <v>80</v>
      </c>
      <c r="U341" s="30" t="s">
        <v>107</v>
      </c>
      <c r="V341" s="30" t="s">
        <v>130</v>
      </c>
      <c r="W341" s="30" t="s">
        <v>125</v>
      </c>
    </row>
    <row r="342" customFormat="false" ht="15" hidden="false" customHeight="false" outlineLevel="0" collapsed="false">
      <c r="A342" s="30" t="s">
        <v>1860</v>
      </c>
      <c r="B342" s="30" t="n">
        <f aca="false">+IF(A342=WORLDCUP!$BI$112,1,0)</f>
        <v>0</v>
      </c>
      <c r="C342" s="30" t="str">
        <f aca="false">+WORLDCUP!BD62</f>
        <v>Ecuador</v>
      </c>
      <c r="D342" s="30" t="str">
        <f aca="false">+WORLDCUP!BD64</f>
        <v>Irán</v>
      </c>
      <c r="E342" s="30" t="str">
        <f aca="false">+WORLDCUP!BD59</f>
        <v>Catar</v>
      </c>
      <c r="F342" s="30" t="str">
        <f aca="false">+WORLDCUP!BD58</f>
        <v>República Checa</v>
      </c>
      <c r="G342" s="30" t="str">
        <f aca="false">+WORLDCUP!BD66</f>
        <v>Irak</v>
      </c>
      <c r="H342" s="30" t="str">
        <f aca="false">+WORLDCUP!BD61</f>
        <v>Turquía</v>
      </c>
      <c r="I342" s="30" t="str">
        <f aca="false">+WORLDCUP!BD69</f>
        <v>Ghana</v>
      </c>
      <c r="J342" s="30" t="str">
        <f aca="false">+WORLDCUP!BD68</f>
        <v>Uzbekistán</v>
      </c>
      <c r="N342" s="30" t="s">
        <v>1860</v>
      </c>
      <c r="O342" s="30" t="n">
        <v>341</v>
      </c>
      <c r="P342" s="30" t="s">
        <v>98</v>
      </c>
      <c r="Q342" s="30" t="s">
        <v>107</v>
      </c>
      <c r="R342" s="30" t="s">
        <v>85</v>
      </c>
      <c r="S342" s="30" t="s">
        <v>80</v>
      </c>
      <c r="T342" s="30" t="s">
        <v>116</v>
      </c>
      <c r="U342" s="30" t="s">
        <v>94</v>
      </c>
      <c r="V342" s="30" t="s">
        <v>130</v>
      </c>
      <c r="W342" s="30" t="s">
        <v>125</v>
      </c>
    </row>
    <row r="343" customFormat="false" ht="15" hidden="false" customHeight="false" outlineLevel="0" collapsed="false">
      <c r="A343" s="30" t="s">
        <v>1861</v>
      </c>
      <c r="B343" s="30" t="n">
        <f aca="false">+IF(A343=WORLDCUP!$BI$112,1,0)</f>
        <v>0</v>
      </c>
      <c r="C343" s="30" t="str">
        <f aca="false">+WORLDCUP!BD62</f>
        <v>Ecuador</v>
      </c>
      <c r="D343" s="30" t="str">
        <f aca="false">+WORLDCUP!BD67</f>
        <v>Austria</v>
      </c>
      <c r="E343" s="30" t="str">
        <f aca="false">+WORLDCUP!BD59</f>
        <v>Catar</v>
      </c>
      <c r="F343" s="30" t="str">
        <f aca="false">+WORLDCUP!BD61</f>
        <v>Turquía</v>
      </c>
      <c r="G343" s="30" t="str">
        <f aca="false">+WORLDCUP!BD58</f>
        <v>República Checa</v>
      </c>
      <c r="H343" s="30" t="str">
        <f aca="false">+WORLDCUP!BD64</f>
        <v>Irán</v>
      </c>
      <c r="I343" s="30" t="str">
        <f aca="false">+WORLDCUP!BD69</f>
        <v>Ghana</v>
      </c>
      <c r="J343" s="30" t="str">
        <f aca="false">+WORLDCUP!BD66</f>
        <v>Irak</v>
      </c>
      <c r="N343" s="30" t="s">
        <v>1861</v>
      </c>
      <c r="O343" s="30" t="n">
        <v>342</v>
      </c>
      <c r="P343" s="30" t="s">
        <v>98</v>
      </c>
      <c r="Q343" s="30" t="s">
        <v>121</v>
      </c>
      <c r="R343" s="30" t="s">
        <v>85</v>
      </c>
      <c r="S343" s="30" t="s">
        <v>94</v>
      </c>
      <c r="T343" s="30" t="s">
        <v>80</v>
      </c>
      <c r="U343" s="30" t="s">
        <v>107</v>
      </c>
      <c r="V343" s="30" t="s">
        <v>130</v>
      </c>
      <c r="W343" s="30" t="s">
        <v>116</v>
      </c>
    </row>
    <row r="344" customFormat="false" ht="15" hidden="false" customHeight="false" outlineLevel="0" collapsed="false">
      <c r="A344" s="30" t="s">
        <v>1862</v>
      </c>
      <c r="B344" s="30" t="n">
        <f aca="false">+IF(A344=WORLDCUP!$BI$112,1,0)</f>
        <v>0</v>
      </c>
      <c r="C344" s="30" t="str">
        <f aca="false">+WORLDCUP!BD62</f>
        <v>Ecuador</v>
      </c>
      <c r="D344" s="30" t="str">
        <f aca="false">+WORLDCUP!BD67</f>
        <v>Austria</v>
      </c>
      <c r="E344" s="30" t="str">
        <f aca="false">+WORLDCUP!BD59</f>
        <v>Catar</v>
      </c>
      <c r="F344" s="30" t="str">
        <f aca="false">+WORLDCUP!BD61</f>
        <v>Turquía</v>
      </c>
      <c r="G344" s="30" t="str">
        <f aca="false">+WORLDCUP!BD58</f>
        <v>República Checa</v>
      </c>
      <c r="H344" s="30" t="str">
        <f aca="false">+WORLDCUP!BD64</f>
        <v>Irán</v>
      </c>
      <c r="I344" s="30" t="str">
        <f aca="false">+WORLDCUP!BD66</f>
        <v>Irak</v>
      </c>
      <c r="J344" s="30" t="str">
        <f aca="false">+WORLDCUP!BD68</f>
        <v>Uzbekistán</v>
      </c>
      <c r="N344" s="30" t="s">
        <v>1862</v>
      </c>
      <c r="O344" s="30" t="n">
        <v>343</v>
      </c>
      <c r="P344" s="30" t="s">
        <v>98</v>
      </c>
      <c r="Q344" s="30" t="s">
        <v>121</v>
      </c>
      <c r="R344" s="30" t="s">
        <v>85</v>
      </c>
      <c r="S344" s="30" t="s">
        <v>94</v>
      </c>
      <c r="T344" s="30" t="s">
        <v>80</v>
      </c>
      <c r="U344" s="30" t="s">
        <v>107</v>
      </c>
      <c r="V344" s="30" t="s">
        <v>116</v>
      </c>
      <c r="W344" s="30" t="s">
        <v>125</v>
      </c>
    </row>
    <row r="345" customFormat="false" ht="15" hidden="false" customHeight="false" outlineLevel="0" collapsed="false">
      <c r="A345" s="30" t="s">
        <v>1863</v>
      </c>
      <c r="B345" s="30" t="n">
        <f aca="false">+IF(A345=WORLDCUP!$BI$112,1,0)</f>
        <v>0</v>
      </c>
      <c r="C345" s="30" t="str">
        <f aca="false">+WORLDCUP!BD62</f>
        <v>Ecuador</v>
      </c>
      <c r="D345" s="30" t="str">
        <f aca="false">+WORLDCUP!BD64</f>
        <v>Irán</v>
      </c>
      <c r="E345" s="30" t="str">
        <f aca="false">+WORLDCUP!BD59</f>
        <v>Catar</v>
      </c>
      <c r="F345" s="30" t="str">
        <f aca="false">+WORLDCUP!BD61</f>
        <v>Turquía</v>
      </c>
      <c r="G345" s="30" t="str">
        <f aca="false">+WORLDCUP!BD58</f>
        <v>República Checa</v>
      </c>
      <c r="H345" s="30" t="str">
        <f aca="false">+WORLDCUP!BD65</f>
        <v>Arabia Saudita</v>
      </c>
      <c r="I345" s="30" t="str">
        <f aca="false">+WORLDCUP!BD69</f>
        <v>Ghana</v>
      </c>
      <c r="J345" s="30" t="str">
        <f aca="false">+WORLDCUP!BD68</f>
        <v>Uzbekistán</v>
      </c>
      <c r="N345" s="30" t="s">
        <v>1863</v>
      </c>
      <c r="O345" s="30" t="n">
        <v>344</v>
      </c>
      <c r="P345" s="30" t="s">
        <v>98</v>
      </c>
      <c r="Q345" s="30" t="s">
        <v>107</v>
      </c>
      <c r="R345" s="30" t="s">
        <v>85</v>
      </c>
      <c r="S345" s="30" t="s">
        <v>94</v>
      </c>
      <c r="T345" s="30" t="s">
        <v>80</v>
      </c>
      <c r="U345" s="30" t="s">
        <v>112</v>
      </c>
      <c r="V345" s="30" t="s">
        <v>130</v>
      </c>
      <c r="W345" s="30" t="s">
        <v>125</v>
      </c>
    </row>
    <row r="346" customFormat="false" ht="15" hidden="false" customHeight="false" outlineLevel="0" collapsed="false">
      <c r="A346" s="30" t="s">
        <v>1864</v>
      </c>
      <c r="B346" s="30" t="n">
        <f aca="false">+IF(A346=WORLDCUP!$BI$112,1,0)</f>
        <v>0</v>
      </c>
      <c r="C346" s="30" t="str">
        <f aca="false">+WORLDCUP!BD65</f>
        <v>Arabia Saudita</v>
      </c>
      <c r="D346" s="30" t="str">
        <f aca="false">+WORLDCUP!BD67</f>
        <v>Austria</v>
      </c>
      <c r="E346" s="30" t="str">
        <f aca="false">+WORLDCUP!BD59</f>
        <v>Catar</v>
      </c>
      <c r="F346" s="30" t="str">
        <f aca="false">+WORLDCUP!BD61</f>
        <v>Turquía</v>
      </c>
      <c r="G346" s="30" t="str">
        <f aca="false">+WORLDCUP!BD58</f>
        <v>República Checa</v>
      </c>
      <c r="H346" s="30" t="str">
        <f aca="false">+WORLDCUP!BD64</f>
        <v>Irán</v>
      </c>
      <c r="I346" s="30" t="str">
        <f aca="false">+WORLDCUP!BD69</f>
        <v>Ghana</v>
      </c>
      <c r="J346" s="30" t="str">
        <f aca="false">+WORLDCUP!BD62</f>
        <v>Ecuador</v>
      </c>
      <c r="N346" s="30" t="s">
        <v>1864</v>
      </c>
      <c r="O346" s="30" t="n">
        <v>345</v>
      </c>
      <c r="P346" s="30" t="s">
        <v>112</v>
      </c>
      <c r="Q346" s="30" t="s">
        <v>121</v>
      </c>
      <c r="R346" s="30" t="s">
        <v>85</v>
      </c>
      <c r="S346" s="30" t="s">
        <v>94</v>
      </c>
      <c r="T346" s="30" t="s">
        <v>80</v>
      </c>
      <c r="U346" s="30" t="s">
        <v>107</v>
      </c>
      <c r="V346" s="30" t="s">
        <v>130</v>
      </c>
      <c r="W346" s="30" t="s">
        <v>98</v>
      </c>
    </row>
    <row r="347" customFormat="false" ht="15" hidden="false" customHeight="false" outlineLevel="0" collapsed="false">
      <c r="A347" s="30" t="s">
        <v>1865</v>
      </c>
      <c r="B347" s="30" t="n">
        <f aca="false">+IF(A347=WORLDCUP!$BI$112,1,0)</f>
        <v>0</v>
      </c>
      <c r="C347" s="30" t="str">
        <f aca="false">+WORLDCUP!BD65</f>
        <v>Arabia Saudita</v>
      </c>
      <c r="D347" s="30" t="str">
        <f aca="false">+WORLDCUP!BD67</f>
        <v>Austria</v>
      </c>
      <c r="E347" s="30" t="str">
        <f aca="false">+WORLDCUP!BD59</f>
        <v>Catar</v>
      </c>
      <c r="F347" s="30" t="str">
        <f aca="false">+WORLDCUP!BD61</f>
        <v>Turquía</v>
      </c>
      <c r="G347" s="30" t="str">
        <f aca="false">+WORLDCUP!BD58</f>
        <v>República Checa</v>
      </c>
      <c r="H347" s="30" t="str">
        <f aca="false">+WORLDCUP!BD64</f>
        <v>Irán</v>
      </c>
      <c r="I347" s="30" t="str">
        <f aca="false">+WORLDCUP!BD62</f>
        <v>Ecuador</v>
      </c>
      <c r="J347" s="30" t="str">
        <f aca="false">+WORLDCUP!BD68</f>
        <v>Uzbekistán</v>
      </c>
      <c r="N347" s="30" t="s">
        <v>1865</v>
      </c>
      <c r="O347" s="30" t="n">
        <v>346</v>
      </c>
      <c r="P347" s="30" t="s">
        <v>112</v>
      </c>
      <c r="Q347" s="30" t="s">
        <v>121</v>
      </c>
      <c r="R347" s="30" t="s">
        <v>85</v>
      </c>
      <c r="S347" s="30" t="s">
        <v>94</v>
      </c>
      <c r="T347" s="30" t="s">
        <v>80</v>
      </c>
      <c r="U347" s="30" t="s">
        <v>107</v>
      </c>
      <c r="V347" s="30" t="s">
        <v>98</v>
      </c>
      <c r="W347" s="30" t="s">
        <v>125</v>
      </c>
    </row>
    <row r="348" customFormat="false" ht="15" hidden="false" customHeight="false" outlineLevel="0" collapsed="false">
      <c r="A348" s="30" t="s">
        <v>1866</v>
      </c>
      <c r="B348" s="30" t="n">
        <f aca="false">+IF(A348=WORLDCUP!$BI$112,1,0)</f>
        <v>0</v>
      </c>
      <c r="C348" s="30" t="str">
        <f aca="false">+WORLDCUP!BD62</f>
        <v>Ecuador</v>
      </c>
      <c r="D348" s="30" t="str">
        <f aca="false">+WORLDCUP!BD64</f>
        <v>Irán</v>
      </c>
      <c r="E348" s="30" t="str">
        <f aca="false">+WORLDCUP!BD59</f>
        <v>Catar</v>
      </c>
      <c r="F348" s="30" t="str">
        <f aca="false">+WORLDCUP!BD61</f>
        <v>Turquía</v>
      </c>
      <c r="G348" s="30" t="str">
        <f aca="false">+WORLDCUP!BD58</f>
        <v>República Checa</v>
      </c>
      <c r="H348" s="30" t="str">
        <f aca="false">+WORLDCUP!BD65</f>
        <v>Arabia Saudita</v>
      </c>
      <c r="I348" s="30" t="str">
        <f aca="false">+WORLDCUP!BD69</f>
        <v>Ghana</v>
      </c>
      <c r="J348" s="30" t="str">
        <f aca="false">+WORLDCUP!BD66</f>
        <v>Irak</v>
      </c>
      <c r="N348" s="30" t="s">
        <v>1866</v>
      </c>
      <c r="O348" s="30" t="n">
        <v>347</v>
      </c>
      <c r="P348" s="30" t="s">
        <v>98</v>
      </c>
      <c r="Q348" s="30" t="s">
        <v>107</v>
      </c>
      <c r="R348" s="30" t="s">
        <v>85</v>
      </c>
      <c r="S348" s="30" t="s">
        <v>94</v>
      </c>
      <c r="T348" s="30" t="s">
        <v>80</v>
      </c>
      <c r="U348" s="30" t="s">
        <v>112</v>
      </c>
      <c r="V348" s="30" t="s">
        <v>130</v>
      </c>
      <c r="W348" s="30" t="s">
        <v>116</v>
      </c>
    </row>
    <row r="349" customFormat="false" ht="15" hidden="false" customHeight="false" outlineLevel="0" collapsed="false">
      <c r="A349" s="30" t="s">
        <v>1867</v>
      </c>
      <c r="B349" s="30" t="n">
        <f aca="false">+IF(A349=WORLDCUP!$BI$112,1,0)</f>
        <v>0</v>
      </c>
      <c r="C349" s="30" t="str">
        <f aca="false">+WORLDCUP!BD62</f>
        <v>Ecuador</v>
      </c>
      <c r="D349" s="30" t="str">
        <f aca="false">+WORLDCUP!BD64</f>
        <v>Irán</v>
      </c>
      <c r="E349" s="30" t="str">
        <f aca="false">+WORLDCUP!BD59</f>
        <v>Catar</v>
      </c>
      <c r="F349" s="30" t="str">
        <f aca="false">+WORLDCUP!BD61</f>
        <v>Turquía</v>
      </c>
      <c r="G349" s="30" t="str">
        <f aca="false">+WORLDCUP!BD58</f>
        <v>República Checa</v>
      </c>
      <c r="H349" s="30" t="str">
        <f aca="false">+WORLDCUP!BD65</f>
        <v>Arabia Saudita</v>
      </c>
      <c r="I349" s="30" t="str">
        <f aca="false">+WORLDCUP!BD66</f>
        <v>Irak</v>
      </c>
      <c r="J349" s="30" t="str">
        <f aca="false">+WORLDCUP!BD68</f>
        <v>Uzbekistán</v>
      </c>
      <c r="N349" s="30" t="s">
        <v>1867</v>
      </c>
      <c r="O349" s="30" t="n">
        <v>348</v>
      </c>
      <c r="P349" s="30" t="s">
        <v>98</v>
      </c>
      <c r="Q349" s="30" t="s">
        <v>107</v>
      </c>
      <c r="R349" s="30" t="s">
        <v>85</v>
      </c>
      <c r="S349" s="30" t="s">
        <v>94</v>
      </c>
      <c r="T349" s="30" t="s">
        <v>80</v>
      </c>
      <c r="U349" s="30" t="s">
        <v>112</v>
      </c>
      <c r="V349" s="30" t="s">
        <v>116</v>
      </c>
      <c r="W349" s="30" t="s">
        <v>125</v>
      </c>
    </row>
    <row r="350" customFormat="false" ht="15" hidden="false" customHeight="false" outlineLevel="0" collapsed="false">
      <c r="A350" s="30" t="s">
        <v>1868</v>
      </c>
      <c r="B350" s="30" t="n">
        <f aca="false">+IF(A350=WORLDCUP!$BI$112,1,0)</f>
        <v>0</v>
      </c>
      <c r="C350" s="30" t="str">
        <f aca="false">+WORLDCUP!BD65</f>
        <v>Arabia Saudita</v>
      </c>
      <c r="D350" s="30" t="str">
        <f aca="false">+WORLDCUP!BD67</f>
        <v>Austria</v>
      </c>
      <c r="E350" s="30" t="str">
        <f aca="false">+WORLDCUP!BD59</f>
        <v>Catar</v>
      </c>
      <c r="F350" s="30" t="str">
        <f aca="false">+WORLDCUP!BD61</f>
        <v>Turquía</v>
      </c>
      <c r="G350" s="30" t="str">
        <f aca="false">+WORLDCUP!BD58</f>
        <v>República Checa</v>
      </c>
      <c r="H350" s="30" t="str">
        <f aca="false">+WORLDCUP!BD64</f>
        <v>Irán</v>
      </c>
      <c r="I350" s="30" t="str">
        <f aca="false">+WORLDCUP!BD62</f>
        <v>Ecuador</v>
      </c>
      <c r="J350" s="30" t="str">
        <f aca="false">+WORLDCUP!BD66</f>
        <v>Irak</v>
      </c>
      <c r="N350" s="30" t="s">
        <v>1868</v>
      </c>
      <c r="O350" s="30" t="n">
        <v>349</v>
      </c>
      <c r="P350" s="30" t="s">
        <v>112</v>
      </c>
      <c r="Q350" s="30" t="s">
        <v>121</v>
      </c>
      <c r="R350" s="30" t="s">
        <v>85</v>
      </c>
      <c r="S350" s="30" t="s">
        <v>94</v>
      </c>
      <c r="T350" s="30" t="s">
        <v>80</v>
      </c>
      <c r="U350" s="30" t="s">
        <v>107</v>
      </c>
      <c r="V350" s="30" t="s">
        <v>98</v>
      </c>
      <c r="W350" s="30" t="s">
        <v>116</v>
      </c>
    </row>
    <row r="351" customFormat="false" ht="15" hidden="false" customHeight="false" outlineLevel="0" collapsed="false">
      <c r="A351" s="30" t="s">
        <v>1869</v>
      </c>
      <c r="B351" s="30" t="n">
        <f aca="false">+IF(A351=WORLDCUP!$BI$112,1,0)</f>
        <v>0</v>
      </c>
      <c r="C351" s="30" t="str">
        <f aca="false">+WORLDCUP!BD62</f>
        <v>Ecuador</v>
      </c>
      <c r="D351" s="30" t="str">
        <f aca="false">+WORLDCUP!BD67</f>
        <v>Austria</v>
      </c>
      <c r="E351" s="30" t="str">
        <f aca="false">+WORLDCUP!BD59</f>
        <v>Catar</v>
      </c>
      <c r="F351" s="30" t="str">
        <f aca="false">+WORLDCUP!BD61</f>
        <v>Turquía</v>
      </c>
      <c r="G351" s="30" t="str">
        <f aca="false">+WORLDCUP!BD58</f>
        <v>República Checa</v>
      </c>
      <c r="H351" s="30" t="str">
        <f aca="false">+WORLDCUP!BD63</f>
        <v>Japón</v>
      </c>
      <c r="I351" s="30" t="str">
        <f aca="false">+WORLDCUP!BD69</f>
        <v>Ghana</v>
      </c>
      <c r="J351" s="30" t="str">
        <f aca="false">+WORLDCUP!BD68</f>
        <v>Uzbekistán</v>
      </c>
      <c r="N351" s="30" t="s">
        <v>1869</v>
      </c>
      <c r="O351" s="30" t="n">
        <v>350</v>
      </c>
      <c r="P351" s="30" t="s">
        <v>98</v>
      </c>
      <c r="Q351" s="30" t="s">
        <v>121</v>
      </c>
      <c r="R351" s="30" t="s">
        <v>85</v>
      </c>
      <c r="S351" s="30" t="s">
        <v>94</v>
      </c>
      <c r="T351" s="30" t="s">
        <v>80</v>
      </c>
      <c r="U351" s="30" t="s">
        <v>103</v>
      </c>
      <c r="V351" s="30" t="s">
        <v>130</v>
      </c>
      <c r="W351" s="30" t="s">
        <v>125</v>
      </c>
    </row>
    <row r="352" customFormat="false" ht="15" hidden="false" customHeight="false" outlineLevel="0" collapsed="false">
      <c r="A352" s="30" t="s">
        <v>1870</v>
      </c>
      <c r="B352" s="30" t="n">
        <f aca="false">+IF(A352=WORLDCUP!$BI$112,1,0)</f>
        <v>0</v>
      </c>
      <c r="C352" s="30" t="str">
        <f aca="false">+WORLDCUP!BD62</f>
        <v>Ecuador</v>
      </c>
      <c r="D352" s="30" t="str">
        <f aca="false">+WORLDCUP!BD66</f>
        <v>Irak</v>
      </c>
      <c r="E352" s="30" t="str">
        <f aca="false">+WORLDCUP!BD59</f>
        <v>Catar</v>
      </c>
      <c r="F352" s="30" t="str">
        <f aca="false">+WORLDCUP!BD61</f>
        <v>Turquía</v>
      </c>
      <c r="G352" s="30" t="str">
        <f aca="false">+WORLDCUP!BD58</f>
        <v>República Checa</v>
      </c>
      <c r="H352" s="30" t="str">
        <f aca="false">+WORLDCUP!BD63</f>
        <v>Japón</v>
      </c>
      <c r="I352" s="30" t="str">
        <f aca="false">+WORLDCUP!BD69</f>
        <v>Ghana</v>
      </c>
      <c r="J352" s="30" t="str">
        <f aca="false">+WORLDCUP!BD68</f>
        <v>Uzbekistán</v>
      </c>
      <c r="N352" s="30" t="s">
        <v>1870</v>
      </c>
      <c r="O352" s="30" t="n">
        <v>351</v>
      </c>
      <c r="P352" s="30" t="s">
        <v>98</v>
      </c>
      <c r="Q352" s="30" t="s">
        <v>116</v>
      </c>
      <c r="R352" s="30" t="s">
        <v>85</v>
      </c>
      <c r="S352" s="30" t="s">
        <v>94</v>
      </c>
      <c r="T352" s="30" t="s">
        <v>80</v>
      </c>
      <c r="U352" s="30" t="s">
        <v>103</v>
      </c>
      <c r="V352" s="30" t="s">
        <v>130</v>
      </c>
      <c r="W352" s="30" t="s">
        <v>125</v>
      </c>
    </row>
    <row r="353" customFormat="false" ht="15" hidden="false" customHeight="false" outlineLevel="0" collapsed="false">
      <c r="A353" s="30" t="s">
        <v>1871</v>
      </c>
      <c r="B353" s="30" t="n">
        <f aca="false">+IF(A353=WORLDCUP!$BI$112,1,0)</f>
        <v>0</v>
      </c>
      <c r="C353" s="30" t="str">
        <f aca="false">+WORLDCUP!BD62</f>
        <v>Ecuador</v>
      </c>
      <c r="D353" s="30" t="str">
        <f aca="false">+WORLDCUP!BD67</f>
        <v>Austria</v>
      </c>
      <c r="E353" s="30" t="str">
        <f aca="false">+WORLDCUP!BD59</f>
        <v>Catar</v>
      </c>
      <c r="F353" s="30" t="str">
        <f aca="false">+WORLDCUP!BD61</f>
        <v>Turquía</v>
      </c>
      <c r="G353" s="30" t="str">
        <f aca="false">+WORLDCUP!BD58</f>
        <v>República Checa</v>
      </c>
      <c r="H353" s="30" t="str">
        <f aca="false">+WORLDCUP!BD63</f>
        <v>Japón</v>
      </c>
      <c r="I353" s="30" t="str">
        <f aca="false">+WORLDCUP!BD69</f>
        <v>Ghana</v>
      </c>
      <c r="J353" s="30" t="str">
        <f aca="false">+WORLDCUP!BD66</f>
        <v>Irak</v>
      </c>
      <c r="N353" s="30" t="s">
        <v>1871</v>
      </c>
      <c r="O353" s="30" t="n">
        <v>352</v>
      </c>
      <c r="P353" s="30" t="s">
        <v>98</v>
      </c>
      <c r="Q353" s="30" t="s">
        <v>121</v>
      </c>
      <c r="R353" s="30" t="s">
        <v>85</v>
      </c>
      <c r="S353" s="30" t="s">
        <v>94</v>
      </c>
      <c r="T353" s="30" t="s">
        <v>80</v>
      </c>
      <c r="U353" s="30" t="s">
        <v>103</v>
      </c>
      <c r="V353" s="30" t="s">
        <v>130</v>
      </c>
      <c r="W353" s="30" t="s">
        <v>116</v>
      </c>
    </row>
    <row r="354" customFormat="false" ht="15" hidden="false" customHeight="false" outlineLevel="0" collapsed="false">
      <c r="A354" s="30" t="s">
        <v>1872</v>
      </c>
      <c r="B354" s="30" t="n">
        <f aca="false">+IF(A354=WORLDCUP!$BI$112,1,0)</f>
        <v>0</v>
      </c>
      <c r="C354" s="30" t="str">
        <f aca="false">+WORLDCUP!BD62</f>
        <v>Ecuador</v>
      </c>
      <c r="D354" s="30" t="str">
        <f aca="false">+WORLDCUP!BD67</f>
        <v>Austria</v>
      </c>
      <c r="E354" s="30" t="str">
        <f aca="false">+WORLDCUP!BD59</f>
        <v>Catar</v>
      </c>
      <c r="F354" s="30" t="str">
        <f aca="false">+WORLDCUP!BD61</f>
        <v>Turquía</v>
      </c>
      <c r="G354" s="30" t="str">
        <f aca="false">+WORLDCUP!BD58</f>
        <v>República Checa</v>
      </c>
      <c r="H354" s="30" t="str">
        <f aca="false">+WORLDCUP!BD63</f>
        <v>Japón</v>
      </c>
      <c r="I354" s="30" t="str">
        <f aca="false">+WORLDCUP!BD66</f>
        <v>Irak</v>
      </c>
      <c r="J354" s="30" t="str">
        <f aca="false">+WORLDCUP!BD68</f>
        <v>Uzbekistán</v>
      </c>
      <c r="N354" s="30" t="s">
        <v>1872</v>
      </c>
      <c r="O354" s="30" t="n">
        <v>353</v>
      </c>
      <c r="P354" s="30" t="s">
        <v>98</v>
      </c>
      <c r="Q354" s="30" t="s">
        <v>121</v>
      </c>
      <c r="R354" s="30" t="s">
        <v>85</v>
      </c>
      <c r="S354" s="30" t="s">
        <v>94</v>
      </c>
      <c r="T354" s="30" t="s">
        <v>80</v>
      </c>
      <c r="U354" s="30" t="s">
        <v>103</v>
      </c>
      <c r="V354" s="30" t="s">
        <v>116</v>
      </c>
      <c r="W354" s="30" t="s">
        <v>125</v>
      </c>
    </row>
    <row r="355" customFormat="false" ht="15" hidden="false" customHeight="false" outlineLevel="0" collapsed="false">
      <c r="A355" s="30" t="s">
        <v>1873</v>
      </c>
      <c r="B355" s="30" t="n">
        <f aca="false">+IF(A355=WORLDCUP!$BI$112,1,0)</f>
        <v>0</v>
      </c>
      <c r="C355" s="30" t="str">
        <f aca="false">+WORLDCUP!BD65</f>
        <v>Arabia Saudita</v>
      </c>
      <c r="D355" s="30" t="str">
        <f aca="false">+WORLDCUP!BD62</f>
        <v>Ecuador</v>
      </c>
      <c r="E355" s="30" t="str">
        <f aca="false">+WORLDCUP!BD59</f>
        <v>Catar</v>
      </c>
      <c r="F355" s="30" t="str">
        <f aca="false">+WORLDCUP!BD61</f>
        <v>Turquía</v>
      </c>
      <c r="G355" s="30" t="str">
        <f aca="false">+WORLDCUP!BD58</f>
        <v>República Checa</v>
      </c>
      <c r="H355" s="30" t="str">
        <f aca="false">+WORLDCUP!BD63</f>
        <v>Japón</v>
      </c>
      <c r="I355" s="30" t="str">
        <f aca="false">+WORLDCUP!BD69</f>
        <v>Ghana</v>
      </c>
      <c r="J355" s="30" t="str">
        <f aca="false">+WORLDCUP!BD68</f>
        <v>Uzbekistán</v>
      </c>
      <c r="N355" s="30" t="s">
        <v>1873</v>
      </c>
      <c r="O355" s="30" t="n">
        <v>354</v>
      </c>
      <c r="P355" s="30" t="s">
        <v>112</v>
      </c>
      <c r="Q355" s="30" t="s">
        <v>98</v>
      </c>
      <c r="R355" s="30" t="s">
        <v>85</v>
      </c>
      <c r="S355" s="30" t="s">
        <v>94</v>
      </c>
      <c r="T355" s="30" t="s">
        <v>80</v>
      </c>
      <c r="U355" s="30" t="s">
        <v>103</v>
      </c>
      <c r="V355" s="30" t="s">
        <v>130</v>
      </c>
      <c r="W355" s="30" t="s">
        <v>125</v>
      </c>
    </row>
    <row r="356" customFormat="false" ht="15" hidden="false" customHeight="false" outlineLevel="0" collapsed="false">
      <c r="A356" s="30" t="s">
        <v>1874</v>
      </c>
      <c r="B356" s="30" t="n">
        <f aca="false">+IF(A356=WORLDCUP!$BI$112,1,0)</f>
        <v>0</v>
      </c>
      <c r="C356" s="30" t="str">
        <f aca="false">+WORLDCUP!BD65</f>
        <v>Arabia Saudita</v>
      </c>
      <c r="D356" s="30" t="str">
        <f aca="false">+WORLDCUP!BD67</f>
        <v>Austria</v>
      </c>
      <c r="E356" s="30" t="str">
        <f aca="false">+WORLDCUP!BD59</f>
        <v>Catar</v>
      </c>
      <c r="F356" s="30" t="str">
        <f aca="false">+WORLDCUP!BD61</f>
        <v>Turquía</v>
      </c>
      <c r="G356" s="30" t="str">
        <f aca="false">+WORLDCUP!BD58</f>
        <v>República Checa</v>
      </c>
      <c r="H356" s="30" t="str">
        <f aca="false">+WORLDCUP!BD63</f>
        <v>Japón</v>
      </c>
      <c r="I356" s="30" t="str">
        <f aca="false">+WORLDCUP!BD69</f>
        <v>Ghana</v>
      </c>
      <c r="J356" s="30" t="str">
        <f aca="false">+WORLDCUP!BD62</f>
        <v>Ecuador</v>
      </c>
      <c r="N356" s="30" t="s">
        <v>1874</v>
      </c>
      <c r="O356" s="30" t="n">
        <v>355</v>
      </c>
      <c r="P356" s="30" t="s">
        <v>112</v>
      </c>
      <c r="Q356" s="30" t="s">
        <v>121</v>
      </c>
      <c r="R356" s="30" t="s">
        <v>85</v>
      </c>
      <c r="S356" s="30" t="s">
        <v>94</v>
      </c>
      <c r="T356" s="30" t="s">
        <v>80</v>
      </c>
      <c r="U356" s="30" t="s">
        <v>103</v>
      </c>
      <c r="V356" s="30" t="s">
        <v>130</v>
      </c>
      <c r="W356" s="30" t="s">
        <v>98</v>
      </c>
    </row>
    <row r="357" customFormat="false" ht="15" hidden="false" customHeight="false" outlineLevel="0" collapsed="false">
      <c r="A357" s="30" t="s">
        <v>1875</v>
      </c>
      <c r="B357" s="30" t="n">
        <f aca="false">+IF(A357=WORLDCUP!$BI$112,1,0)</f>
        <v>0</v>
      </c>
      <c r="C357" s="30" t="str">
        <f aca="false">+WORLDCUP!BD65</f>
        <v>Arabia Saudita</v>
      </c>
      <c r="D357" s="30" t="str">
        <f aca="false">+WORLDCUP!BD67</f>
        <v>Austria</v>
      </c>
      <c r="E357" s="30" t="str">
        <f aca="false">+WORLDCUP!BD59</f>
        <v>Catar</v>
      </c>
      <c r="F357" s="30" t="str">
        <f aca="false">+WORLDCUP!BD61</f>
        <v>Turquía</v>
      </c>
      <c r="G357" s="30" t="str">
        <f aca="false">+WORLDCUP!BD58</f>
        <v>República Checa</v>
      </c>
      <c r="H357" s="30" t="str">
        <f aca="false">+WORLDCUP!BD63</f>
        <v>Japón</v>
      </c>
      <c r="I357" s="30" t="str">
        <f aca="false">+WORLDCUP!BD62</f>
        <v>Ecuador</v>
      </c>
      <c r="J357" s="30" t="str">
        <f aca="false">+WORLDCUP!BD68</f>
        <v>Uzbekistán</v>
      </c>
      <c r="N357" s="30" t="s">
        <v>1875</v>
      </c>
      <c r="O357" s="30" t="n">
        <v>356</v>
      </c>
      <c r="P357" s="30" t="s">
        <v>112</v>
      </c>
      <c r="Q357" s="30" t="s">
        <v>121</v>
      </c>
      <c r="R357" s="30" t="s">
        <v>85</v>
      </c>
      <c r="S357" s="30" t="s">
        <v>94</v>
      </c>
      <c r="T357" s="30" t="s">
        <v>80</v>
      </c>
      <c r="U357" s="30" t="s">
        <v>103</v>
      </c>
      <c r="V357" s="30" t="s">
        <v>98</v>
      </c>
      <c r="W357" s="30" t="s">
        <v>125</v>
      </c>
    </row>
    <row r="358" customFormat="false" ht="15" hidden="false" customHeight="false" outlineLevel="0" collapsed="false">
      <c r="A358" s="30" t="s">
        <v>1876</v>
      </c>
      <c r="B358" s="30" t="n">
        <f aca="false">+IF(A358=WORLDCUP!$BI$112,1,0)</f>
        <v>0</v>
      </c>
      <c r="C358" s="30" t="str">
        <f aca="false">+WORLDCUP!BD65</f>
        <v>Arabia Saudita</v>
      </c>
      <c r="D358" s="30" t="str">
        <f aca="false">+WORLDCUP!BD62</f>
        <v>Ecuador</v>
      </c>
      <c r="E358" s="30" t="str">
        <f aca="false">+WORLDCUP!BD59</f>
        <v>Catar</v>
      </c>
      <c r="F358" s="30" t="str">
        <f aca="false">+WORLDCUP!BD61</f>
        <v>Turquía</v>
      </c>
      <c r="G358" s="30" t="str">
        <f aca="false">+WORLDCUP!BD58</f>
        <v>República Checa</v>
      </c>
      <c r="H358" s="30" t="str">
        <f aca="false">+WORLDCUP!BD63</f>
        <v>Japón</v>
      </c>
      <c r="I358" s="30" t="str">
        <f aca="false">+WORLDCUP!BD69</f>
        <v>Ghana</v>
      </c>
      <c r="J358" s="30" t="str">
        <f aca="false">+WORLDCUP!BD66</f>
        <v>Irak</v>
      </c>
      <c r="N358" s="30" t="s">
        <v>1876</v>
      </c>
      <c r="O358" s="30" t="n">
        <v>357</v>
      </c>
      <c r="P358" s="30" t="s">
        <v>112</v>
      </c>
      <c r="Q358" s="30" t="s">
        <v>98</v>
      </c>
      <c r="R358" s="30" t="s">
        <v>85</v>
      </c>
      <c r="S358" s="30" t="s">
        <v>94</v>
      </c>
      <c r="T358" s="30" t="s">
        <v>80</v>
      </c>
      <c r="U358" s="30" t="s">
        <v>103</v>
      </c>
      <c r="V358" s="30" t="s">
        <v>130</v>
      </c>
      <c r="W358" s="30" t="s">
        <v>116</v>
      </c>
    </row>
    <row r="359" customFormat="false" ht="15" hidden="false" customHeight="false" outlineLevel="0" collapsed="false">
      <c r="A359" s="30" t="s">
        <v>1877</v>
      </c>
      <c r="B359" s="30" t="n">
        <f aca="false">+IF(A359=WORLDCUP!$BI$112,1,0)</f>
        <v>0</v>
      </c>
      <c r="C359" s="30" t="str">
        <f aca="false">+WORLDCUP!BD65</f>
        <v>Arabia Saudita</v>
      </c>
      <c r="D359" s="30" t="str">
        <f aca="false">+WORLDCUP!BD62</f>
        <v>Ecuador</v>
      </c>
      <c r="E359" s="30" t="str">
        <f aca="false">+WORLDCUP!BD59</f>
        <v>Catar</v>
      </c>
      <c r="F359" s="30" t="str">
        <f aca="false">+WORLDCUP!BD61</f>
        <v>Turquía</v>
      </c>
      <c r="G359" s="30" t="str">
        <f aca="false">+WORLDCUP!BD58</f>
        <v>República Checa</v>
      </c>
      <c r="H359" s="30" t="str">
        <f aca="false">+WORLDCUP!BD63</f>
        <v>Japón</v>
      </c>
      <c r="I359" s="30" t="str">
        <f aca="false">+WORLDCUP!BD66</f>
        <v>Irak</v>
      </c>
      <c r="J359" s="30" t="str">
        <f aca="false">+WORLDCUP!BD68</f>
        <v>Uzbekistán</v>
      </c>
      <c r="N359" s="30" t="s">
        <v>1877</v>
      </c>
      <c r="O359" s="30" t="n">
        <v>358</v>
      </c>
      <c r="P359" s="30" t="s">
        <v>112</v>
      </c>
      <c r="Q359" s="30" t="s">
        <v>98</v>
      </c>
      <c r="R359" s="30" t="s">
        <v>85</v>
      </c>
      <c r="S359" s="30" t="s">
        <v>94</v>
      </c>
      <c r="T359" s="30" t="s">
        <v>80</v>
      </c>
      <c r="U359" s="30" t="s">
        <v>103</v>
      </c>
      <c r="V359" s="30" t="s">
        <v>116</v>
      </c>
      <c r="W359" s="30" t="s">
        <v>125</v>
      </c>
    </row>
    <row r="360" customFormat="false" ht="15" hidden="false" customHeight="false" outlineLevel="0" collapsed="false">
      <c r="A360" s="30" t="s">
        <v>1878</v>
      </c>
      <c r="B360" s="30" t="n">
        <f aca="false">+IF(A360=WORLDCUP!$BI$112,1,0)</f>
        <v>0</v>
      </c>
      <c r="C360" s="30" t="str">
        <f aca="false">+WORLDCUP!BD65</f>
        <v>Arabia Saudita</v>
      </c>
      <c r="D360" s="30" t="str">
        <f aca="false">+WORLDCUP!BD67</f>
        <v>Austria</v>
      </c>
      <c r="E360" s="30" t="str">
        <f aca="false">+WORLDCUP!BD59</f>
        <v>Catar</v>
      </c>
      <c r="F360" s="30" t="str">
        <f aca="false">+WORLDCUP!BD61</f>
        <v>Turquía</v>
      </c>
      <c r="G360" s="30" t="str">
        <f aca="false">+WORLDCUP!BD58</f>
        <v>República Checa</v>
      </c>
      <c r="H360" s="30" t="str">
        <f aca="false">+WORLDCUP!BD63</f>
        <v>Japón</v>
      </c>
      <c r="I360" s="30" t="str">
        <f aca="false">+WORLDCUP!BD62</f>
        <v>Ecuador</v>
      </c>
      <c r="J360" s="30" t="str">
        <f aca="false">+WORLDCUP!BD66</f>
        <v>Irak</v>
      </c>
      <c r="N360" s="30" t="s">
        <v>1878</v>
      </c>
      <c r="O360" s="30" t="n">
        <v>359</v>
      </c>
      <c r="P360" s="30" t="s">
        <v>112</v>
      </c>
      <c r="Q360" s="30" t="s">
        <v>121</v>
      </c>
      <c r="R360" s="30" t="s">
        <v>85</v>
      </c>
      <c r="S360" s="30" t="s">
        <v>94</v>
      </c>
      <c r="T360" s="30" t="s">
        <v>80</v>
      </c>
      <c r="U360" s="30" t="s">
        <v>103</v>
      </c>
      <c r="V360" s="30" t="s">
        <v>98</v>
      </c>
      <c r="W360" s="30" t="s">
        <v>116</v>
      </c>
    </row>
    <row r="361" customFormat="false" ht="15" hidden="false" customHeight="false" outlineLevel="0" collapsed="false">
      <c r="A361" s="30" t="s">
        <v>1879</v>
      </c>
      <c r="B361" s="30" t="n">
        <f aca="false">+IF(A361=WORLDCUP!$BI$112,1,0)</f>
        <v>0</v>
      </c>
      <c r="C361" s="30" t="str">
        <f aca="false">+WORLDCUP!BD62</f>
        <v>Ecuador</v>
      </c>
      <c r="D361" s="30" t="str">
        <f aca="false">+WORLDCUP!BD64</f>
        <v>Irán</v>
      </c>
      <c r="E361" s="30" t="str">
        <f aca="false">+WORLDCUP!BD59</f>
        <v>Catar</v>
      </c>
      <c r="F361" s="30" t="str">
        <f aca="false">+WORLDCUP!BD61</f>
        <v>Turquía</v>
      </c>
      <c r="G361" s="30" t="str">
        <f aca="false">+WORLDCUP!BD58</f>
        <v>República Checa</v>
      </c>
      <c r="H361" s="30" t="str">
        <f aca="false">+WORLDCUP!BD63</f>
        <v>Japón</v>
      </c>
      <c r="I361" s="30" t="str">
        <f aca="false">+WORLDCUP!BD69</f>
        <v>Ghana</v>
      </c>
      <c r="J361" s="30" t="str">
        <f aca="false">+WORLDCUP!BD68</f>
        <v>Uzbekistán</v>
      </c>
      <c r="N361" s="30" t="s">
        <v>1879</v>
      </c>
      <c r="O361" s="30" t="n">
        <v>360</v>
      </c>
      <c r="P361" s="30" t="s">
        <v>98</v>
      </c>
      <c r="Q361" s="30" t="s">
        <v>107</v>
      </c>
      <c r="R361" s="30" t="s">
        <v>85</v>
      </c>
      <c r="S361" s="30" t="s">
        <v>94</v>
      </c>
      <c r="T361" s="30" t="s">
        <v>80</v>
      </c>
      <c r="U361" s="30" t="s">
        <v>103</v>
      </c>
      <c r="V361" s="30" t="s">
        <v>130</v>
      </c>
      <c r="W361" s="30" t="s">
        <v>125</v>
      </c>
    </row>
    <row r="362" customFormat="false" ht="15" hidden="false" customHeight="false" outlineLevel="0" collapsed="false">
      <c r="A362" s="30" t="s">
        <v>1880</v>
      </c>
      <c r="B362" s="30" t="n">
        <f aca="false">+IF(A362=WORLDCUP!$BI$112,1,0)</f>
        <v>0</v>
      </c>
      <c r="C362" s="30" t="str">
        <f aca="false">+WORLDCUP!BD62</f>
        <v>Ecuador</v>
      </c>
      <c r="D362" s="30" t="str">
        <f aca="false">+WORLDCUP!BD64</f>
        <v>Irán</v>
      </c>
      <c r="E362" s="30" t="str">
        <f aca="false">+WORLDCUP!BD59</f>
        <v>Catar</v>
      </c>
      <c r="F362" s="30" t="str">
        <f aca="false">+WORLDCUP!BD61</f>
        <v>Turquía</v>
      </c>
      <c r="G362" s="30" t="str">
        <f aca="false">+WORLDCUP!BD58</f>
        <v>República Checa</v>
      </c>
      <c r="H362" s="30" t="str">
        <f aca="false">+WORLDCUP!BD63</f>
        <v>Japón</v>
      </c>
      <c r="I362" s="30" t="str">
        <f aca="false">+WORLDCUP!BD69</f>
        <v>Ghana</v>
      </c>
      <c r="J362" s="30" t="str">
        <f aca="false">+WORLDCUP!BD67</f>
        <v>Austria</v>
      </c>
      <c r="N362" s="30" t="s">
        <v>1880</v>
      </c>
      <c r="O362" s="30" t="n">
        <v>361</v>
      </c>
      <c r="P362" s="30" t="s">
        <v>98</v>
      </c>
      <c r="Q362" s="30" t="s">
        <v>107</v>
      </c>
      <c r="R362" s="30" t="s">
        <v>85</v>
      </c>
      <c r="S362" s="30" t="s">
        <v>94</v>
      </c>
      <c r="T362" s="30" t="s">
        <v>80</v>
      </c>
      <c r="U362" s="30" t="s">
        <v>103</v>
      </c>
      <c r="V362" s="30" t="s">
        <v>130</v>
      </c>
      <c r="W362" s="30" t="s">
        <v>121</v>
      </c>
    </row>
    <row r="363" customFormat="false" ht="15" hidden="false" customHeight="false" outlineLevel="0" collapsed="false">
      <c r="A363" s="30" t="s">
        <v>1881</v>
      </c>
      <c r="B363" s="30" t="n">
        <f aca="false">+IF(A363=WORLDCUP!$BI$112,1,0)</f>
        <v>0</v>
      </c>
      <c r="C363" s="30" t="str">
        <f aca="false">+WORLDCUP!BD62</f>
        <v>Ecuador</v>
      </c>
      <c r="D363" s="30" t="str">
        <f aca="false">+WORLDCUP!BD64</f>
        <v>Irán</v>
      </c>
      <c r="E363" s="30" t="str">
        <f aca="false">+WORLDCUP!BD59</f>
        <v>Catar</v>
      </c>
      <c r="F363" s="30" t="str">
        <f aca="false">+WORLDCUP!BD61</f>
        <v>Turquía</v>
      </c>
      <c r="G363" s="30" t="str">
        <f aca="false">+WORLDCUP!BD58</f>
        <v>República Checa</v>
      </c>
      <c r="H363" s="30" t="str">
        <f aca="false">+WORLDCUP!BD63</f>
        <v>Japón</v>
      </c>
      <c r="I363" s="30" t="str">
        <f aca="false">+WORLDCUP!BD67</f>
        <v>Austria</v>
      </c>
      <c r="J363" s="30" t="str">
        <f aca="false">+WORLDCUP!BD68</f>
        <v>Uzbekistán</v>
      </c>
      <c r="N363" s="30" t="s">
        <v>1881</v>
      </c>
      <c r="O363" s="30" t="n">
        <v>362</v>
      </c>
      <c r="P363" s="30" t="s">
        <v>98</v>
      </c>
      <c r="Q363" s="30" t="s">
        <v>107</v>
      </c>
      <c r="R363" s="30" t="s">
        <v>85</v>
      </c>
      <c r="S363" s="30" t="s">
        <v>94</v>
      </c>
      <c r="T363" s="30" t="s">
        <v>80</v>
      </c>
      <c r="U363" s="30" t="s">
        <v>103</v>
      </c>
      <c r="V363" s="30" t="s">
        <v>121</v>
      </c>
      <c r="W363" s="30" t="s">
        <v>125</v>
      </c>
    </row>
    <row r="364" customFormat="false" ht="15" hidden="false" customHeight="false" outlineLevel="0" collapsed="false">
      <c r="A364" s="30" t="s">
        <v>1882</v>
      </c>
      <c r="B364" s="30" t="n">
        <f aca="false">+IF(A364=WORLDCUP!$BI$112,1,0)</f>
        <v>0</v>
      </c>
      <c r="C364" s="30" t="str">
        <f aca="false">+WORLDCUP!BD62</f>
        <v>Ecuador</v>
      </c>
      <c r="D364" s="30" t="str">
        <f aca="false">+WORLDCUP!BD64</f>
        <v>Irán</v>
      </c>
      <c r="E364" s="30" t="str">
        <f aca="false">+WORLDCUP!BD59</f>
        <v>Catar</v>
      </c>
      <c r="F364" s="30" t="str">
        <f aca="false">+WORLDCUP!BD61</f>
        <v>Turquía</v>
      </c>
      <c r="G364" s="30" t="str">
        <f aca="false">+WORLDCUP!BD58</f>
        <v>República Checa</v>
      </c>
      <c r="H364" s="30" t="str">
        <f aca="false">+WORLDCUP!BD63</f>
        <v>Japón</v>
      </c>
      <c r="I364" s="30" t="str">
        <f aca="false">+WORLDCUP!BD69</f>
        <v>Ghana</v>
      </c>
      <c r="J364" s="30" t="str">
        <f aca="false">+WORLDCUP!BD66</f>
        <v>Irak</v>
      </c>
      <c r="N364" s="30" t="s">
        <v>1882</v>
      </c>
      <c r="O364" s="30" t="n">
        <v>363</v>
      </c>
      <c r="P364" s="30" t="s">
        <v>98</v>
      </c>
      <c r="Q364" s="30" t="s">
        <v>107</v>
      </c>
      <c r="R364" s="30" t="s">
        <v>85</v>
      </c>
      <c r="S364" s="30" t="s">
        <v>94</v>
      </c>
      <c r="T364" s="30" t="s">
        <v>80</v>
      </c>
      <c r="U364" s="30" t="s">
        <v>103</v>
      </c>
      <c r="V364" s="30" t="s">
        <v>130</v>
      </c>
      <c r="W364" s="30" t="s">
        <v>116</v>
      </c>
    </row>
    <row r="365" customFormat="false" ht="15" hidden="false" customHeight="false" outlineLevel="0" collapsed="false">
      <c r="A365" s="30" t="s">
        <v>1883</v>
      </c>
      <c r="B365" s="30" t="n">
        <f aca="false">+IF(A365=WORLDCUP!$BI$112,1,0)</f>
        <v>0</v>
      </c>
      <c r="C365" s="30" t="str">
        <f aca="false">+WORLDCUP!BD62</f>
        <v>Ecuador</v>
      </c>
      <c r="D365" s="30" t="str">
        <f aca="false">+WORLDCUP!BD64</f>
        <v>Irán</v>
      </c>
      <c r="E365" s="30" t="str">
        <f aca="false">+WORLDCUP!BD59</f>
        <v>Catar</v>
      </c>
      <c r="F365" s="30" t="str">
        <f aca="false">+WORLDCUP!BD61</f>
        <v>Turquía</v>
      </c>
      <c r="G365" s="30" t="str">
        <f aca="false">+WORLDCUP!BD58</f>
        <v>República Checa</v>
      </c>
      <c r="H365" s="30" t="str">
        <f aca="false">+WORLDCUP!BD63</f>
        <v>Japón</v>
      </c>
      <c r="I365" s="30" t="str">
        <f aca="false">+WORLDCUP!BD66</f>
        <v>Irak</v>
      </c>
      <c r="J365" s="30" t="str">
        <f aca="false">+WORLDCUP!BD68</f>
        <v>Uzbekistán</v>
      </c>
      <c r="N365" s="30" t="s">
        <v>1883</v>
      </c>
      <c r="O365" s="30" t="n">
        <v>364</v>
      </c>
      <c r="P365" s="30" t="s">
        <v>98</v>
      </c>
      <c r="Q365" s="30" t="s">
        <v>107</v>
      </c>
      <c r="R365" s="30" t="s">
        <v>85</v>
      </c>
      <c r="S365" s="30" t="s">
        <v>94</v>
      </c>
      <c r="T365" s="30" t="s">
        <v>80</v>
      </c>
      <c r="U365" s="30" t="s">
        <v>103</v>
      </c>
      <c r="V365" s="30" t="s">
        <v>116</v>
      </c>
      <c r="W365" s="30" t="s">
        <v>125</v>
      </c>
    </row>
    <row r="366" customFormat="false" ht="15" hidden="false" customHeight="false" outlineLevel="0" collapsed="false">
      <c r="A366" s="30" t="s">
        <v>1884</v>
      </c>
      <c r="B366" s="30" t="n">
        <f aca="false">+IF(A366=WORLDCUP!$BI$112,1,0)</f>
        <v>0</v>
      </c>
      <c r="C366" s="30" t="str">
        <f aca="false">+WORLDCUP!BD62</f>
        <v>Ecuador</v>
      </c>
      <c r="D366" s="30" t="str">
        <f aca="false">+WORLDCUP!BD64</f>
        <v>Irán</v>
      </c>
      <c r="E366" s="30" t="str">
        <f aca="false">+WORLDCUP!BD59</f>
        <v>Catar</v>
      </c>
      <c r="F366" s="30" t="str">
        <f aca="false">+WORLDCUP!BD61</f>
        <v>Turquía</v>
      </c>
      <c r="G366" s="30" t="str">
        <f aca="false">+WORLDCUP!BD58</f>
        <v>República Checa</v>
      </c>
      <c r="H366" s="30" t="str">
        <f aca="false">+WORLDCUP!BD63</f>
        <v>Japón</v>
      </c>
      <c r="I366" s="30" t="str">
        <f aca="false">+WORLDCUP!BD66</f>
        <v>Irak</v>
      </c>
      <c r="J366" s="30" t="str">
        <f aca="false">+WORLDCUP!BD67</f>
        <v>Austria</v>
      </c>
      <c r="N366" s="30" t="s">
        <v>1884</v>
      </c>
      <c r="O366" s="30" t="n">
        <v>365</v>
      </c>
      <c r="P366" s="30" t="s">
        <v>98</v>
      </c>
      <c r="Q366" s="30" t="s">
        <v>107</v>
      </c>
      <c r="R366" s="30" t="s">
        <v>85</v>
      </c>
      <c r="S366" s="30" t="s">
        <v>94</v>
      </c>
      <c r="T366" s="30" t="s">
        <v>80</v>
      </c>
      <c r="U366" s="30" t="s">
        <v>103</v>
      </c>
      <c r="V366" s="30" t="s">
        <v>116</v>
      </c>
      <c r="W366" s="30" t="s">
        <v>121</v>
      </c>
    </row>
    <row r="367" customFormat="false" ht="15" hidden="false" customHeight="false" outlineLevel="0" collapsed="false">
      <c r="A367" s="30" t="s">
        <v>1885</v>
      </c>
      <c r="B367" s="30" t="n">
        <f aca="false">+IF(A367=WORLDCUP!$BI$112,1,0)</f>
        <v>0</v>
      </c>
      <c r="C367" s="30" t="str">
        <f aca="false">+WORLDCUP!BD65</f>
        <v>Arabia Saudita</v>
      </c>
      <c r="D367" s="30" t="str">
        <f aca="false">+WORLDCUP!BD64</f>
        <v>Irán</v>
      </c>
      <c r="E367" s="30" t="str">
        <f aca="false">+WORLDCUP!BD59</f>
        <v>Catar</v>
      </c>
      <c r="F367" s="30" t="str">
        <f aca="false">+WORLDCUP!BD61</f>
        <v>Turquía</v>
      </c>
      <c r="G367" s="30" t="str">
        <f aca="false">+WORLDCUP!BD58</f>
        <v>República Checa</v>
      </c>
      <c r="H367" s="30" t="str">
        <f aca="false">+WORLDCUP!BD63</f>
        <v>Japón</v>
      </c>
      <c r="I367" s="30" t="str">
        <f aca="false">+WORLDCUP!BD69</f>
        <v>Ghana</v>
      </c>
      <c r="J367" s="30" t="str">
        <f aca="false">+WORLDCUP!BD62</f>
        <v>Ecuador</v>
      </c>
      <c r="N367" s="30" t="s">
        <v>1885</v>
      </c>
      <c r="O367" s="30" t="n">
        <v>366</v>
      </c>
      <c r="P367" s="30" t="s">
        <v>112</v>
      </c>
      <c r="Q367" s="30" t="s">
        <v>107</v>
      </c>
      <c r="R367" s="30" t="s">
        <v>85</v>
      </c>
      <c r="S367" s="30" t="s">
        <v>94</v>
      </c>
      <c r="T367" s="30" t="s">
        <v>80</v>
      </c>
      <c r="U367" s="30" t="s">
        <v>103</v>
      </c>
      <c r="V367" s="30" t="s">
        <v>130</v>
      </c>
      <c r="W367" s="30" t="s">
        <v>98</v>
      </c>
    </row>
    <row r="368" customFormat="false" ht="15" hidden="false" customHeight="false" outlineLevel="0" collapsed="false">
      <c r="A368" s="30" t="s">
        <v>1886</v>
      </c>
      <c r="B368" s="30" t="n">
        <f aca="false">+IF(A368=WORLDCUP!$BI$112,1,0)</f>
        <v>0</v>
      </c>
      <c r="C368" s="30" t="str">
        <f aca="false">+WORLDCUP!BD65</f>
        <v>Arabia Saudita</v>
      </c>
      <c r="D368" s="30" t="str">
        <f aca="false">+WORLDCUP!BD64</f>
        <v>Irán</v>
      </c>
      <c r="E368" s="30" t="str">
        <f aca="false">+WORLDCUP!BD59</f>
        <v>Catar</v>
      </c>
      <c r="F368" s="30" t="str">
        <f aca="false">+WORLDCUP!BD61</f>
        <v>Turquía</v>
      </c>
      <c r="G368" s="30" t="str">
        <f aca="false">+WORLDCUP!BD58</f>
        <v>República Checa</v>
      </c>
      <c r="H368" s="30" t="str">
        <f aca="false">+WORLDCUP!BD63</f>
        <v>Japón</v>
      </c>
      <c r="I368" s="30" t="str">
        <f aca="false">+WORLDCUP!BD62</f>
        <v>Ecuador</v>
      </c>
      <c r="J368" s="30" t="str">
        <f aca="false">+WORLDCUP!BD68</f>
        <v>Uzbekistán</v>
      </c>
      <c r="N368" s="30" t="s">
        <v>1886</v>
      </c>
      <c r="O368" s="30" t="n">
        <v>367</v>
      </c>
      <c r="P368" s="30" t="s">
        <v>112</v>
      </c>
      <c r="Q368" s="30" t="s">
        <v>107</v>
      </c>
      <c r="R368" s="30" t="s">
        <v>85</v>
      </c>
      <c r="S368" s="30" t="s">
        <v>94</v>
      </c>
      <c r="T368" s="30" t="s">
        <v>80</v>
      </c>
      <c r="U368" s="30" t="s">
        <v>103</v>
      </c>
      <c r="V368" s="30" t="s">
        <v>98</v>
      </c>
      <c r="W368" s="30" t="s">
        <v>125</v>
      </c>
    </row>
    <row r="369" customFormat="false" ht="15" hidden="false" customHeight="false" outlineLevel="0" collapsed="false">
      <c r="A369" s="30" t="s">
        <v>1887</v>
      </c>
      <c r="B369" s="30" t="n">
        <f aca="false">+IF(A369=WORLDCUP!$BI$112,1,0)</f>
        <v>0</v>
      </c>
      <c r="C369" s="30" t="str">
        <f aca="false">+WORLDCUP!BD65</f>
        <v>Arabia Saudita</v>
      </c>
      <c r="D369" s="30" t="str">
        <f aca="false">+WORLDCUP!BD64</f>
        <v>Irán</v>
      </c>
      <c r="E369" s="30" t="str">
        <f aca="false">+WORLDCUP!BD59</f>
        <v>Catar</v>
      </c>
      <c r="F369" s="30" t="str">
        <f aca="false">+WORLDCUP!BD61</f>
        <v>Turquía</v>
      </c>
      <c r="G369" s="30" t="str">
        <f aca="false">+WORLDCUP!BD58</f>
        <v>República Checa</v>
      </c>
      <c r="H369" s="30" t="str">
        <f aca="false">+WORLDCUP!BD63</f>
        <v>Japón</v>
      </c>
      <c r="I369" s="30" t="str">
        <f aca="false">+WORLDCUP!BD62</f>
        <v>Ecuador</v>
      </c>
      <c r="J369" s="30" t="str">
        <f aca="false">+WORLDCUP!BD67</f>
        <v>Austria</v>
      </c>
      <c r="N369" s="30" t="s">
        <v>1887</v>
      </c>
      <c r="O369" s="30" t="n">
        <v>368</v>
      </c>
      <c r="P369" s="30" t="s">
        <v>112</v>
      </c>
      <c r="Q369" s="30" t="s">
        <v>107</v>
      </c>
      <c r="R369" s="30" t="s">
        <v>85</v>
      </c>
      <c r="S369" s="30" t="s">
        <v>94</v>
      </c>
      <c r="T369" s="30" t="s">
        <v>80</v>
      </c>
      <c r="U369" s="30" t="s">
        <v>103</v>
      </c>
      <c r="V369" s="30" t="s">
        <v>98</v>
      </c>
      <c r="W369" s="30" t="s">
        <v>121</v>
      </c>
    </row>
    <row r="370" customFormat="false" ht="15" hidden="false" customHeight="false" outlineLevel="0" collapsed="false">
      <c r="A370" s="30" t="s">
        <v>1888</v>
      </c>
      <c r="B370" s="30" t="n">
        <f aca="false">+IF(A370=WORLDCUP!$BI$112,1,0)</f>
        <v>0</v>
      </c>
      <c r="C370" s="30" t="str">
        <f aca="false">+WORLDCUP!BD65</f>
        <v>Arabia Saudita</v>
      </c>
      <c r="D370" s="30" t="str">
        <f aca="false">+WORLDCUP!BD64</f>
        <v>Irán</v>
      </c>
      <c r="E370" s="30" t="str">
        <f aca="false">+WORLDCUP!BD59</f>
        <v>Catar</v>
      </c>
      <c r="F370" s="30" t="str">
        <f aca="false">+WORLDCUP!BD61</f>
        <v>Turquía</v>
      </c>
      <c r="G370" s="30" t="str">
        <f aca="false">+WORLDCUP!BD58</f>
        <v>República Checa</v>
      </c>
      <c r="H370" s="30" t="str">
        <f aca="false">+WORLDCUP!BD63</f>
        <v>Japón</v>
      </c>
      <c r="I370" s="30" t="str">
        <f aca="false">+WORLDCUP!BD62</f>
        <v>Ecuador</v>
      </c>
      <c r="J370" s="30" t="str">
        <f aca="false">+WORLDCUP!BD66</f>
        <v>Irak</v>
      </c>
      <c r="N370" s="30" t="s">
        <v>1888</v>
      </c>
      <c r="O370" s="30" t="n">
        <v>369</v>
      </c>
      <c r="P370" s="30" t="s">
        <v>112</v>
      </c>
      <c r="Q370" s="30" t="s">
        <v>107</v>
      </c>
      <c r="R370" s="30" t="s">
        <v>85</v>
      </c>
      <c r="S370" s="30" t="s">
        <v>94</v>
      </c>
      <c r="T370" s="30" t="s">
        <v>80</v>
      </c>
      <c r="U370" s="30" t="s">
        <v>103</v>
      </c>
      <c r="V370" s="30" t="s">
        <v>98</v>
      </c>
      <c r="W370" s="30" t="s">
        <v>116</v>
      </c>
    </row>
    <row r="371" customFormat="false" ht="15" hidden="false" customHeight="false" outlineLevel="0" collapsed="false">
      <c r="A371" s="30" t="s">
        <v>1889</v>
      </c>
      <c r="B371" s="30" t="n">
        <f aca="false">+IF(A371=WORLDCUP!$BI$112,1,0)</f>
        <v>0</v>
      </c>
      <c r="C371" s="30" t="str">
        <f aca="false">+WORLDCUP!BD66</f>
        <v>Irak</v>
      </c>
      <c r="D371" s="30" t="str">
        <f aca="false">+WORLDCUP!BD67</f>
        <v>Austria</v>
      </c>
      <c r="E371" s="30" t="str">
        <f aca="false">+WORLDCUP!BD59</f>
        <v>Catar</v>
      </c>
      <c r="F371" s="30" t="str">
        <f aca="false">+WORLDCUP!BD60</f>
        <v>Marruecos</v>
      </c>
      <c r="G371" s="30" t="str">
        <f aca="false">+WORLDCUP!BD58</f>
        <v>República Checa</v>
      </c>
      <c r="H371" s="30" t="str">
        <f aca="false">+WORLDCUP!BD65</f>
        <v>Arabia Saudita</v>
      </c>
      <c r="I371" s="30" t="str">
        <f aca="false">+WORLDCUP!BD69</f>
        <v>Ghana</v>
      </c>
      <c r="J371" s="30" t="str">
        <f aca="false">+WORLDCUP!BD68</f>
        <v>Uzbekistán</v>
      </c>
      <c r="N371" s="30" t="s">
        <v>1889</v>
      </c>
      <c r="O371" s="30" t="n">
        <v>370</v>
      </c>
      <c r="P371" s="30" t="s">
        <v>116</v>
      </c>
      <c r="Q371" s="30" t="s">
        <v>121</v>
      </c>
      <c r="R371" s="30" t="s">
        <v>85</v>
      </c>
      <c r="S371" s="30" t="s">
        <v>89</v>
      </c>
      <c r="T371" s="30" t="s">
        <v>80</v>
      </c>
      <c r="U371" s="30" t="s">
        <v>112</v>
      </c>
      <c r="V371" s="30" t="s">
        <v>130</v>
      </c>
      <c r="W371" s="30" t="s">
        <v>125</v>
      </c>
    </row>
    <row r="372" customFormat="false" ht="15" hidden="false" customHeight="false" outlineLevel="0" collapsed="false">
      <c r="A372" s="30" t="s">
        <v>1890</v>
      </c>
      <c r="B372" s="30" t="n">
        <f aca="false">+IF(A372=WORLDCUP!$BI$112,1,0)</f>
        <v>0</v>
      </c>
      <c r="C372" s="30" t="str">
        <f aca="false">+WORLDCUP!BD66</f>
        <v>Irak</v>
      </c>
      <c r="D372" s="30" t="str">
        <f aca="false">+WORLDCUP!BD67</f>
        <v>Austria</v>
      </c>
      <c r="E372" s="30" t="str">
        <f aca="false">+WORLDCUP!BD59</f>
        <v>Catar</v>
      </c>
      <c r="F372" s="30" t="str">
        <f aca="false">+WORLDCUP!BD60</f>
        <v>Marruecos</v>
      </c>
      <c r="G372" s="30" t="str">
        <f aca="false">+WORLDCUP!BD58</f>
        <v>República Checa</v>
      </c>
      <c r="H372" s="30" t="str">
        <f aca="false">+WORLDCUP!BD64</f>
        <v>Irán</v>
      </c>
      <c r="I372" s="30" t="str">
        <f aca="false">+WORLDCUP!BD69</f>
        <v>Ghana</v>
      </c>
      <c r="J372" s="30" t="str">
        <f aca="false">+WORLDCUP!BD68</f>
        <v>Uzbekistán</v>
      </c>
      <c r="N372" s="30" t="s">
        <v>1890</v>
      </c>
      <c r="O372" s="30" t="n">
        <v>371</v>
      </c>
      <c r="P372" s="30" t="s">
        <v>116</v>
      </c>
      <c r="Q372" s="30" t="s">
        <v>121</v>
      </c>
      <c r="R372" s="30" t="s">
        <v>85</v>
      </c>
      <c r="S372" s="30" t="s">
        <v>89</v>
      </c>
      <c r="T372" s="30" t="s">
        <v>80</v>
      </c>
      <c r="U372" s="30" t="s">
        <v>107</v>
      </c>
      <c r="V372" s="30" t="s">
        <v>130</v>
      </c>
      <c r="W372" s="30" t="s">
        <v>125</v>
      </c>
    </row>
    <row r="373" customFormat="false" ht="15" hidden="false" customHeight="false" outlineLevel="0" collapsed="false">
      <c r="A373" s="30" t="s">
        <v>1891</v>
      </c>
      <c r="B373" s="30" t="n">
        <f aca="false">+IF(A373=WORLDCUP!$BI$112,1,0)</f>
        <v>0</v>
      </c>
      <c r="C373" s="30" t="str">
        <f aca="false">+WORLDCUP!BD65</f>
        <v>Arabia Saudita</v>
      </c>
      <c r="D373" s="30" t="str">
        <f aca="false">+WORLDCUP!BD67</f>
        <v>Austria</v>
      </c>
      <c r="E373" s="30" t="str">
        <f aca="false">+WORLDCUP!BD59</f>
        <v>Catar</v>
      </c>
      <c r="F373" s="30" t="str">
        <f aca="false">+WORLDCUP!BD60</f>
        <v>Marruecos</v>
      </c>
      <c r="G373" s="30" t="str">
        <f aca="false">+WORLDCUP!BD58</f>
        <v>República Checa</v>
      </c>
      <c r="H373" s="30" t="str">
        <f aca="false">+WORLDCUP!BD64</f>
        <v>Irán</v>
      </c>
      <c r="I373" s="30" t="str">
        <f aca="false">+WORLDCUP!BD69</f>
        <v>Ghana</v>
      </c>
      <c r="J373" s="30" t="str">
        <f aca="false">+WORLDCUP!BD68</f>
        <v>Uzbekistán</v>
      </c>
      <c r="N373" s="30" t="s">
        <v>1891</v>
      </c>
      <c r="O373" s="30" t="n">
        <v>372</v>
      </c>
      <c r="P373" s="30" t="s">
        <v>112</v>
      </c>
      <c r="Q373" s="30" t="s">
        <v>121</v>
      </c>
      <c r="R373" s="30" t="s">
        <v>85</v>
      </c>
      <c r="S373" s="30" t="s">
        <v>89</v>
      </c>
      <c r="T373" s="30" t="s">
        <v>80</v>
      </c>
      <c r="U373" s="30" t="s">
        <v>107</v>
      </c>
      <c r="V373" s="30" t="s">
        <v>130</v>
      </c>
      <c r="W373" s="30" t="s">
        <v>125</v>
      </c>
    </row>
    <row r="374" customFormat="false" ht="15" hidden="false" customHeight="false" outlineLevel="0" collapsed="false">
      <c r="A374" s="30" t="s">
        <v>1892</v>
      </c>
      <c r="B374" s="30" t="n">
        <f aca="false">+IF(A374=WORLDCUP!$BI$112,1,0)</f>
        <v>0</v>
      </c>
      <c r="C374" s="30" t="str">
        <f aca="false">+WORLDCUP!BD66</f>
        <v>Irak</v>
      </c>
      <c r="D374" s="30" t="str">
        <f aca="false">+WORLDCUP!BD64</f>
        <v>Irán</v>
      </c>
      <c r="E374" s="30" t="str">
        <f aca="false">+WORLDCUP!BD59</f>
        <v>Catar</v>
      </c>
      <c r="F374" s="30" t="str">
        <f aca="false">+WORLDCUP!BD60</f>
        <v>Marruecos</v>
      </c>
      <c r="G374" s="30" t="str">
        <f aca="false">+WORLDCUP!BD58</f>
        <v>República Checa</v>
      </c>
      <c r="H374" s="30" t="str">
        <f aca="false">+WORLDCUP!BD65</f>
        <v>Arabia Saudita</v>
      </c>
      <c r="I374" s="30" t="str">
        <f aca="false">+WORLDCUP!BD69</f>
        <v>Ghana</v>
      </c>
      <c r="J374" s="30" t="str">
        <f aca="false">+WORLDCUP!BD68</f>
        <v>Uzbekistán</v>
      </c>
      <c r="N374" s="30" t="s">
        <v>1892</v>
      </c>
      <c r="O374" s="30" t="n">
        <v>373</v>
      </c>
      <c r="P374" s="30" t="s">
        <v>116</v>
      </c>
      <c r="Q374" s="30" t="s">
        <v>107</v>
      </c>
      <c r="R374" s="30" t="s">
        <v>85</v>
      </c>
      <c r="S374" s="30" t="s">
        <v>89</v>
      </c>
      <c r="T374" s="30" t="s">
        <v>80</v>
      </c>
      <c r="U374" s="30" t="s">
        <v>112</v>
      </c>
      <c r="V374" s="30" t="s">
        <v>130</v>
      </c>
      <c r="W374" s="30" t="s">
        <v>125</v>
      </c>
    </row>
    <row r="375" customFormat="false" ht="15" hidden="false" customHeight="false" outlineLevel="0" collapsed="false">
      <c r="A375" s="30" t="s">
        <v>1893</v>
      </c>
      <c r="B375" s="30" t="n">
        <f aca="false">+IF(A375=WORLDCUP!$BI$112,1,0)</f>
        <v>0</v>
      </c>
      <c r="C375" s="30" t="str">
        <f aca="false">+WORLDCUP!BD65</f>
        <v>Arabia Saudita</v>
      </c>
      <c r="D375" s="30" t="str">
        <f aca="false">+WORLDCUP!BD67</f>
        <v>Austria</v>
      </c>
      <c r="E375" s="30" t="str">
        <f aca="false">+WORLDCUP!BD59</f>
        <v>Catar</v>
      </c>
      <c r="F375" s="30" t="str">
        <f aca="false">+WORLDCUP!BD60</f>
        <v>Marruecos</v>
      </c>
      <c r="G375" s="30" t="str">
        <f aca="false">+WORLDCUP!BD58</f>
        <v>República Checa</v>
      </c>
      <c r="H375" s="30" t="str">
        <f aca="false">+WORLDCUP!BD64</f>
        <v>Irán</v>
      </c>
      <c r="I375" s="30" t="str">
        <f aca="false">+WORLDCUP!BD69</f>
        <v>Ghana</v>
      </c>
      <c r="J375" s="30" t="str">
        <f aca="false">+WORLDCUP!BD66</f>
        <v>Irak</v>
      </c>
      <c r="N375" s="30" t="s">
        <v>1893</v>
      </c>
      <c r="O375" s="30" t="n">
        <v>374</v>
      </c>
      <c r="P375" s="30" t="s">
        <v>112</v>
      </c>
      <c r="Q375" s="30" t="s">
        <v>121</v>
      </c>
      <c r="R375" s="30" t="s">
        <v>85</v>
      </c>
      <c r="S375" s="30" t="s">
        <v>89</v>
      </c>
      <c r="T375" s="30" t="s">
        <v>80</v>
      </c>
      <c r="U375" s="30" t="s">
        <v>107</v>
      </c>
      <c r="V375" s="30" t="s">
        <v>130</v>
      </c>
      <c r="W375" s="30" t="s">
        <v>116</v>
      </c>
    </row>
    <row r="376" customFormat="false" ht="15" hidden="false" customHeight="false" outlineLevel="0" collapsed="false">
      <c r="A376" s="30" t="s">
        <v>1894</v>
      </c>
      <c r="B376" s="30" t="n">
        <f aca="false">+IF(A376=WORLDCUP!$BI$112,1,0)</f>
        <v>0</v>
      </c>
      <c r="C376" s="30" t="str">
        <f aca="false">+WORLDCUP!BD65</f>
        <v>Arabia Saudita</v>
      </c>
      <c r="D376" s="30" t="str">
        <f aca="false">+WORLDCUP!BD67</f>
        <v>Austria</v>
      </c>
      <c r="E376" s="30" t="str">
        <f aca="false">+WORLDCUP!BD59</f>
        <v>Catar</v>
      </c>
      <c r="F376" s="30" t="str">
        <f aca="false">+WORLDCUP!BD60</f>
        <v>Marruecos</v>
      </c>
      <c r="G376" s="30" t="str">
        <f aca="false">+WORLDCUP!BD58</f>
        <v>República Checa</v>
      </c>
      <c r="H376" s="30" t="str">
        <f aca="false">+WORLDCUP!BD64</f>
        <v>Irán</v>
      </c>
      <c r="I376" s="30" t="str">
        <f aca="false">+WORLDCUP!BD66</f>
        <v>Irak</v>
      </c>
      <c r="J376" s="30" t="str">
        <f aca="false">+WORLDCUP!BD68</f>
        <v>Uzbekistán</v>
      </c>
      <c r="N376" s="30" t="s">
        <v>1894</v>
      </c>
      <c r="O376" s="30" t="n">
        <v>375</v>
      </c>
      <c r="P376" s="30" t="s">
        <v>112</v>
      </c>
      <c r="Q376" s="30" t="s">
        <v>121</v>
      </c>
      <c r="R376" s="30" t="s">
        <v>85</v>
      </c>
      <c r="S376" s="30" t="s">
        <v>89</v>
      </c>
      <c r="T376" s="30" t="s">
        <v>80</v>
      </c>
      <c r="U376" s="30" t="s">
        <v>107</v>
      </c>
      <c r="V376" s="30" t="s">
        <v>116</v>
      </c>
      <c r="W376" s="30" t="s">
        <v>125</v>
      </c>
    </row>
    <row r="377" customFormat="false" ht="15" hidden="false" customHeight="false" outlineLevel="0" collapsed="false">
      <c r="A377" s="30" t="s">
        <v>1895</v>
      </c>
      <c r="B377" s="30" t="n">
        <f aca="false">+IF(A377=WORLDCUP!$BI$112,1,0)</f>
        <v>0</v>
      </c>
      <c r="C377" s="30" t="str">
        <f aca="false">+WORLDCUP!BD66</f>
        <v>Irak</v>
      </c>
      <c r="D377" s="30" t="str">
        <f aca="false">+WORLDCUP!BD67</f>
        <v>Austria</v>
      </c>
      <c r="E377" s="30" t="str">
        <f aca="false">+WORLDCUP!BD59</f>
        <v>Catar</v>
      </c>
      <c r="F377" s="30" t="str">
        <f aca="false">+WORLDCUP!BD60</f>
        <v>Marruecos</v>
      </c>
      <c r="G377" s="30" t="str">
        <f aca="false">+WORLDCUP!BD58</f>
        <v>República Checa</v>
      </c>
      <c r="H377" s="30" t="str">
        <f aca="false">+WORLDCUP!BD63</f>
        <v>Japón</v>
      </c>
      <c r="I377" s="30" t="str">
        <f aca="false">+WORLDCUP!BD69</f>
        <v>Ghana</v>
      </c>
      <c r="J377" s="30" t="str">
        <f aca="false">+WORLDCUP!BD68</f>
        <v>Uzbekistán</v>
      </c>
      <c r="N377" s="30" t="s">
        <v>1895</v>
      </c>
      <c r="O377" s="30" t="n">
        <v>376</v>
      </c>
      <c r="P377" s="30" t="s">
        <v>116</v>
      </c>
      <c r="Q377" s="30" t="s">
        <v>121</v>
      </c>
      <c r="R377" s="30" t="s">
        <v>85</v>
      </c>
      <c r="S377" s="30" t="s">
        <v>89</v>
      </c>
      <c r="T377" s="30" t="s">
        <v>80</v>
      </c>
      <c r="U377" s="30" t="s">
        <v>103</v>
      </c>
      <c r="V377" s="30" t="s">
        <v>130</v>
      </c>
      <c r="W377" s="30" t="s">
        <v>125</v>
      </c>
    </row>
    <row r="378" customFormat="false" ht="15" hidden="false" customHeight="false" outlineLevel="0" collapsed="false">
      <c r="A378" s="30" t="s">
        <v>1896</v>
      </c>
      <c r="B378" s="30" t="n">
        <f aca="false">+IF(A378=WORLDCUP!$BI$112,1,0)</f>
        <v>0</v>
      </c>
      <c r="C378" s="30" t="str">
        <f aca="false">+WORLDCUP!BD65</f>
        <v>Arabia Saudita</v>
      </c>
      <c r="D378" s="30" t="str">
        <f aca="false">+WORLDCUP!BD67</f>
        <v>Austria</v>
      </c>
      <c r="E378" s="30" t="str">
        <f aca="false">+WORLDCUP!BD59</f>
        <v>Catar</v>
      </c>
      <c r="F378" s="30" t="str">
        <f aca="false">+WORLDCUP!BD60</f>
        <v>Marruecos</v>
      </c>
      <c r="G378" s="30" t="str">
        <f aca="false">+WORLDCUP!BD58</f>
        <v>República Checa</v>
      </c>
      <c r="H378" s="30" t="str">
        <f aca="false">+WORLDCUP!BD63</f>
        <v>Japón</v>
      </c>
      <c r="I378" s="30" t="str">
        <f aca="false">+WORLDCUP!BD69</f>
        <v>Ghana</v>
      </c>
      <c r="J378" s="30" t="str">
        <f aca="false">+WORLDCUP!BD68</f>
        <v>Uzbekistán</v>
      </c>
      <c r="N378" s="30" t="s">
        <v>1896</v>
      </c>
      <c r="O378" s="30" t="n">
        <v>377</v>
      </c>
      <c r="P378" s="30" t="s">
        <v>112</v>
      </c>
      <c r="Q378" s="30" t="s">
        <v>121</v>
      </c>
      <c r="R378" s="30" t="s">
        <v>85</v>
      </c>
      <c r="S378" s="30" t="s">
        <v>89</v>
      </c>
      <c r="T378" s="30" t="s">
        <v>80</v>
      </c>
      <c r="U378" s="30" t="s">
        <v>103</v>
      </c>
      <c r="V378" s="30" t="s">
        <v>130</v>
      </c>
      <c r="W378" s="30" t="s">
        <v>125</v>
      </c>
    </row>
    <row r="379" customFormat="false" ht="15" hidden="false" customHeight="false" outlineLevel="0" collapsed="false">
      <c r="A379" s="30" t="s">
        <v>1897</v>
      </c>
      <c r="B379" s="30" t="n">
        <f aca="false">+IF(A379=WORLDCUP!$BI$112,1,0)</f>
        <v>0</v>
      </c>
      <c r="C379" s="30" t="str">
        <f aca="false">+WORLDCUP!BD65</f>
        <v>Arabia Saudita</v>
      </c>
      <c r="D379" s="30" t="str">
        <f aca="false">+WORLDCUP!BD66</f>
        <v>Irak</v>
      </c>
      <c r="E379" s="30" t="str">
        <f aca="false">+WORLDCUP!BD59</f>
        <v>Catar</v>
      </c>
      <c r="F379" s="30" t="str">
        <f aca="false">+WORLDCUP!BD60</f>
        <v>Marruecos</v>
      </c>
      <c r="G379" s="30" t="str">
        <f aca="false">+WORLDCUP!BD58</f>
        <v>República Checa</v>
      </c>
      <c r="H379" s="30" t="str">
        <f aca="false">+WORLDCUP!BD63</f>
        <v>Japón</v>
      </c>
      <c r="I379" s="30" t="str">
        <f aca="false">+WORLDCUP!BD69</f>
        <v>Ghana</v>
      </c>
      <c r="J379" s="30" t="str">
        <f aca="false">+WORLDCUP!BD68</f>
        <v>Uzbekistán</v>
      </c>
      <c r="N379" s="30" t="s">
        <v>1897</v>
      </c>
      <c r="O379" s="30" t="n">
        <v>378</v>
      </c>
      <c r="P379" s="30" t="s">
        <v>112</v>
      </c>
      <c r="Q379" s="30" t="s">
        <v>116</v>
      </c>
      <c r="R379" s="30" t="s">
        <v>85</v>
      </c>
      <c r="S379" s="30" t="s">
        <v>89</v>
      </c>
      <c r="T379" s="30" t="s">
        <v>80</v>
      </c>
      <c r="U379" s="30" t="s">
        <v>103</v>
      </c>
      <c r="V379" s="30" t="s">
        <v>130</v>
      </c>
      <c r="W379" s="30" t="s">
        <v>125</v>
      </c>
    </row>
    <row r="380" customFormat="false" ht="15" hidden="false" customHeight="false" outlineLevel="0" collapsed="false">
      <c r="A380" s="30" t="s">
        <v>1898</v>
      </c>
      <c r="B380" s="30" t="n">
        <f aca="false">+IF(A380=WORLDCUP!$BI$112,1,0)</f>
        <v>0</v>
      </c>
      <c r="C380" s="30" t="str">
        <f aca="false">+WORLDCUP!BD65</f>
        <v>Arabia Saudita</v>
      </c>
      <c r="D380" s="30" t="str">
        <f aca="false">+WORLDCUP!BD67</f>
        <v>Austria</v>
      </c>
      <c r="E380" s="30" t="str">
        <f aca="false">+WORLDCUP!BD59</f>
        <v>Catar</v>
      </c>
      <c r="F380" s="30" t="str">
        <f aca="false">+WORLDCUP!BD60</f>
        <v>Marruecos</v>
      </c>
      <c r="G380" s="30" t="str">
        <f aca="false">+WORLDCUP!BD58</f>
        <v>República Checa</v>
      </c>
      <c r="H380" s="30" t="str">
        <f aca="false">+WORLDCUP!BD63</f>
        <v>Japón</v>
      </c>
      <c r="I380" s="30" t="str">
        <f aca="false">+WORLDCUP!BD69</f>
        <v>Ghana</v>
      </c>
      <c r="J380" s="30" t="str">
        <f aca="false">+WORLDCUP!BD66</f>
        <v>Irak</v>
      </c>
      <c r="N380" s="30" t="s">
        <v>1898</v>
      </c>
      <c r="O380" s="30" t="n">
        <v>379</v>
      </c>
      <c r="P380" s="30" t="s">
        <v>112</v>
      </c>
      <c r="Q380" s="30" t="s">
        <v>121</v>
      </c>
      <c r="R380" s="30" t="s">
        <v>85</v>
      </c>
      <c r="S380" s="30" t="s">
        <v>89</v>
      </c>
      <c r="T380" s="30" t="s">
        <v>80</v>
      </c>
      <c r="U380" s="30" t="s">
        <v>103</v>
      </c>
      <c r="V380" s="30" t="s">
        <v>130</v>
      </c>
      <c r="W380" s="30" t="s">
        <v>116</v>
      </c>
    </row>
    <row r="381" customFormat="false" ht="15" hidden="false" customHeight="false" outlineLevel="0" collapsed="false">
      <c r="A381" s="30" t="s">
        <v>1899</v>
      </c>
      <c r="B381" s="30" t="n">
        <f aca="false">+IF(A381=WORLDCUP!$BI$112,1,0)</f>
        <v>0</v>
      </c>
      <c r="C381" s="30" t="str">
        <f aca="false">+WORLDCUP!BD65</f>
        <v>Arabia Saudita</v>
      </c>
      <c r="D381" s="30" t="str">
        <f aca="false">+WORLDCUP!BD67</f>
        <v>Austria</v>
      </c>
      <c r="E381" s="30" t="str">
        <f aca="false">+WORLDCUP!BD59</f>
        <v>Catar</v>
      </c>
      <c r="F381" s="30" t="str">
        <f aca="false">+WORLDCUP!BD60</f>
        <v>Marruecos</v>
      </c>
      <c r="G381" s="30" t="str">
        <f aca="false">+WORLDCUP!BD58</f>
        <v>República Checa</v>
      </c>
      <c r="H381" s="30" t="str">
        <f aca="false">+WORLDCUP!BD63</f>
        <v>Japón</v>
      </c>
      <c r="I381" s="30" t="str">
        <f aca="false">+WORLDCUP!BD66</f>
        <v>Irak</v>
      </c>
      <c r="J381" s="30" t="str">
        <f aca="false">+WORLDCUP!BD68</f>
        <v>Uzbekistán</v>
      </c>
      <c r="N381" s="30" t="s">
        <v>1899</v>
      </c>
      <c r="O381" s="30" t="n">
        <v>380</v>
      </c>
      <c r="P381" s="30" t="s">
        <v>112</v>
      </c>
      <c r="Q381" s="30" t="s">
        <v>121</v>
      </c>
      <c r="R381" s="30" t="s">
        <v>85</v>
      </c>
      <c r="S381" s="30" t="s">
        <v>89</v>
      </c>
      <c r="T381" s="30" t="s">
        <v>80</v>
      </c>
      <c r="U381" s="30" t="s">
        <v>103</v>
      </c>
      <c r="V381" s="30" t="s">
        <v>116</v>
      </c>
      <c r="W381" s="30" t="s">
        <v>125</v>
      </c>
    </row>
    <row r="382" customFormat="false" ht="15" hidden="false" customHeight="false" outlineLevel="0" collapsed="false">
      <c r="A382" s="30" t="s">
        <v>1900</v>
      </c>
      <c r="B382" s="30" t="n">
        <f aca="false">+IF(A382=WORLDCUP!$BI$112,1,0)</f>
        <v>0</v>
      </c>
      <c r="C382" s="30" t="str">
        <f aca="false">+WORLDCUP!BD60</f>
        <v>Marruecos</v>
      </c>
      <c r="D382" s="30" t="str">
        <f aca="false">+WORLDCUP!BD67</f>
        <v>Austria</v>
      </c>
      <c r="E382" s="30" t="str">
        <f aca="false">+WORLDCUP!BD59</f>
        <v>Catar</v>
      </c>
      <c r="F382" s="30" t="str">
        <f aca="false">+WORLDCUP!BD63</f>
        <v>Japón</v>
      </c>
      <c r="G382" s="30" t="str">
        <f aca="false">+WORLDCUP!BD58</f>
        <v>República Checa</v>
      </c>
      <c r="H382" s="30" t="str">
        <f aca="false">+WORLDCUP!BD64</f>
        <v>Irán</v>
      </c>
      <c r="I382" s="30" t="str">
        <f aca="false">+WORLDCUP!BD69</f>
        <v>Ghana</v>
      </c>
      <c r="J382" s="30" t="str">
        <f aca="false">+WORLDCUP!BD68</f>
        <v>Uzbekistán</v>
      </c>
      <c r="N382" s="30" t="s">
        <v>1900</v>
      </c>
      <c r="O382" s="30" t="n">
        <v>381</v>
      </c>
      <c r="P382" s="30" t="s">
        <v>89</v>
      </c>
      <c r="Q382" s="30" t="s">
        <v>121</v>
      </c>
      <c r="R382" s="30" t="s">
        <v>85</v>
      </c>
      <c r="S382" s="30" t="s">
        <v>103</v>
      </c>
      <c r="T382" s="30" t="s">
        <v>80</v>
      </c>
      <c r="U382" s="30" t="s">
        <v>107</v>
      </c>
      <c r="V382" s="30" t="s">
        <v>130</v>
      </c>
      <c r="W382" s="30" t="s">
        <v>125</v>
      </c>
    </row>
    <row r="383" customFormat="false" ht="15" hidden="false" customHeight="false" outlineLevel="0" collapsed="false">
      <c r="A383" s="30" t="s">
        <v>1901</v>
      </c>
      <c r="B383" s="30" t="n">
        <f aca="false">+IF(A383=WORLDCUP!$BI$112,1,0)</f>
        <v>0</v>
      </c>
      <c r="C383" s="30" t="str">
        <f aca="false">+WORLDCUP!BD66</f>
        <v>Irak</v>
      </c>
      <c r="D383" s="30" t="str">
        <f aca="false">+WORLDCUP!BD64</f>
        <v>Irán</v>
      </c>
      <c r="E383" s="30" t="str">
        <f aca="false">+WORLDCUP!BD59</f>
        <v>Catar</v>
      </c>
      <c r="F383" s="30" t="str">
        <f aca="false">+WORLDCUP!BD60</f>
        <v>Marruecos</v>
      </c>
      <c r="G383" s="30" t="str">
        <f aca="false">+WORLDCUP!BD58</f>
        <v>República Checa</v>
      </c>
      <c r="H383" s="30" t="str">
        <f aca="false">+WORLDCUP!BD63</f>
        <v>Japón</v>
      </c>
      <c r="I383" s="30" t="str">
        <f aca="false">+WORLDCUP!BD69</f>
        <v>Ghana</v>
      </c>
      <c r="J383" s="30" t="str">
        <f aca="false">+WORLDCUP!BD68</f>
        <v>Uzbekistán</v>
      </c>
      <c r="N383" s="30" t="s">
        <v>1901</v>
      </c>
      <c r="O383" s="30" t="n">
        <v>382</v>
      </c>
      <c r="P383" s="30" t="s">
        <v>116</v>
      </c>
      <c r="Q383" s="30" t="s">
        <v>107</v>
      </c>
      <c r="R383" s="30" t="s">
        <v>85</v>
      </c>
      <c r="S383" s="30" t="s">
        <v>89</v>
      </c>
      <c r="T383" s="30" t="s">
        <v>80</v>
      </c>
      <c r="U383" s="30" t="s">
        <v>103</v>
      </c>
      <c r="V383" s="30" t="s">
        <v>130</v>
      </c>
      <c r="W383" s="30" t="s">
        <v>125</v>
      </c>
    </row>
    <row r="384" customFormat="false" ht="15" hidden="false" customHeight="false" outlineLevel="0" collapsed="false">
      <c r="A384" s="30" t="s">
        <v>1902</v>
      </c>
      <c r="B384" s="30" t="n">
        <f aca="false">+IF(A384=WORLDCUP!$BI$112,1,0)</f>
        <v>0</v>
      </c>
      <c r="C384" s="30" t="str">
        <f aca="false">+WORLDCUP!BD60</f>
        <v>Marruecos</v>
      </c>
      <c r="D384" s="30" t="str">
        <f aca="false">+WORLDCUP!BD67</f>
        <v>Austria</v>
      </c>
      <c r="E384" s="30" t="str">
        <f aca="false">+WORLDCUP!BD59</f>
        <v>Catar</v>
      </c>
      <c r="F384" s="30" t="str">
        <f aca="false">+WORLDCUP!BD63</f>
        <v>Japón</v>
      </c>
      <c r="G384" s="30" t="str">
        <f aca="false">+WORLDCUP!BD58</f>
        <v>República Checa</v>
      </c>
      <c r="H384" s="30" t="str">
        <f aca="false">+WORLDCUP!BD64</f>
        <v>Irán</v>
      </c>
      <c r="I384" s="30" t="str">
        <f aca="false">+WORLDCUP!BD69</f>
        <v>Ghana</v>
      </c>
      <c r="J384" s="30" t="str">
        <f aca="false">+WORLDCUP!BD66</f>
        <v>Irak</v>
      </c>
      <c r="N384" s="30" t="s">
        <v>1902</v>
      </c>
      <c r="O384" s="30" t="n">
        <v>383</v>
      </c>
      <c r="P384" s="30" t="s">
        <v>89</v>
      </c>
      <c r="Q384" s="30" t="s">
        <v>121</v>
      </c>
      <c r="R384" s="30" t="s">
        <v>85</v>
      </c>
      <c r="S384" s="30" t="s">
        <v>103</v>
      </c>
      <c r="T384" s="30" t="s">
        <v>80</v>
      </c>
      <c r="U384" s="30" t="s">
        <v>107</v>
      </c>
      <c r="V384" s="30" t="s">
        <v>130</v>
      </c>
      <c r="W384" s="30" t="s">
        <v>116</v>
      </c>
    </row>
    <row r="385" customFormat="false" ht="15" hidden="false" customHeight="false" outlineLevel="0" collapsed="false">
      <c r="A385" s="30" t="s">
        <v>1903</v>
      </c>
      <c r="B385" s="30" t="n">
        <f aca="false">+IF(A385=WORLDCUP!$BI$112,1,0)</f>
        <v>0</v>
      </c>
      <c r="C385" s="30" t="str">
        <f aca="false">+WORLDCUP!BD60</f>
        <v>Marruecos</v>
      </c>
      <c r="D385" s="30" t="str">
        <f aca="false">+WORLDCUP!BD67</f>
        <v>Austria</v>
      </c>
      <c r="E385" s="30" t="str">
        <f aca="false">+WORLDCUP!BD59</f>
        <v>Catar</v>
      </c>
      <c r="F385" s="30" t="str">
        <f aca="false">+WORLDCUP!BD63</f>
        <v>Japón</v>
      </c>
      <c r="G385" s="30" t="str">
        <f aca="false">+WORLDCUP!BD58</f>
        <v>República Checa</v>
      </c>
      <c r="H385" s="30" t="str">
        <f aca="false">+WORLDCUP!BD64</f>
        <v>Irán</v>
      </c>
      <c r="I385" s="30" t="str">
        <f aca="false">+WORLDCUP!BD66</f>
        <v>Irak</v>
      </c>
      <c r="J385" s="30" t="str">
        <f aca="false">+WORLDCUP!BD68</f>
        <v>Uzbekistán</v>
      </c>
      <c r="N385" s="30" t="s">
        <v>1903</v>
      </c>
      <c r="O385" s="30" t="n">
        <v>384</v>
      </c>
      <c r="P385" s="30" t="s">
        <v>89</v>
      </c>
      <c r="Q385" s="30" t="s">
        <v>121</v>
      </c>
      <c r="R385" s="30" t="s">
        <v>85</v>
      </c>
      <c r="S385" s="30" t="s">
        <v>103</v>
      </c>
      <c r="T385" s="30" t="s">
        <v>80</v>
      </c>
      <c r="U385" s="30" t="s">
        <v>107</v>
      </c>
      <c r="V385" s="30" t="s">
        <v>116</v>
      </c>
      <c r="W385" s="30" t="s">
        <v>125</v>
      </c>
    </row>
    <row r="386" customFormat="false" ht="15" hidden="false" customHeight="false" outlineLevel="0" collapsed="false">
      <c r="A386" s="30" t="s">
        <v>1904</v>
      </c>
      <c r="B386" s="30" t="n">
        <f aca="false">+IF(A386=WORLDCUP!$BI$112,1,0)</f>
        <v>0</v>
      </c>
      <c r="C386" s="30" t="str">
        <f aca="false">+WORLDCUP!BD65</f>
        <v>Arabia Saudita</v>
      </c>
      <c r="D386" s="30" t="str">
        <f aca="false">+WORLDCUP!BD64</f>
        <v>Irán</v>
      </c>
      <c r="E386" s="30" t="str">
        <f aca="false">+WORLDCUP!BD59</f>
        <v>Catar</v>
      </c>
      <c r="F386" s="30" t="str">
        <f aca="false">+WORLDCUP!BD60</f>
        <v>Marruecos</v>
      </c>
      <c r="G386" s="30" t="str">
        <f aca="false">+WORLDCUP!BD58</f>
        <v>República Checa</v>
      </c>
      <c r="H386" s="30" t="str">
        <f aca="false">+WORLDCUP!BD63</f>
        <v>Japón</v>
      </c>
      <c r="I386" s="30" t="str">
        <f aca="false">+WORLDCUP!BD69</f>
        <v>Ghana</v>
      </c>
      <c r="J386" s="30" t="str">
        <f aca="false">+WORLDCUP!BD68</f>
        <v>Uzbekistán</v>
      </c>
      <c r="N386" s="30" t="s">
        <v>1904</v>
      </c>
      <c r="O386" s="30" t="n">
        <v>385</v>
      </c>
      <c r="P386" s="30" t="s">
        <v>112</v>
      </c>
      <c r="Q386" s="30" t="s">
        <v>107</v>
      </c>
      <c r="R386" s="30" t="s">
        <v>85</v>
      </c>
      <c r="S386" s="30" t="s">
        <v>89</v>
      </c>
      <c r="T386" s="30" t="s">
        <v>80</v>
      </c>
      <c r="U386" s="30" t="s">
        <v>103</v>
      </c>
      <c r="V386" s="30" t="s">
        <v>130</v>
      </c>
      <c r="W386" s="30" t="s">
        <v>125</v>
      </c>
    </row>
    <row r="387" customFormat="false" ht="15" hidden="false" customHeight="false" outlineLevel="0" collapsed="false">
      <c r="A387" s="30" t="s">
        <v>1905</v>
      </c>
      <c r="B387" s="30" t="n">
        <f aca="false">+IF(A387=WORLDCUP!$BI$112,1,0)</f>
        <v>0</v>
      </c>
      <c r="C387" s="30" t="str">
        <f aca="false">+WORLDCUP!BD65</f>
        <v>Arabia Saudita</v>
      </c>
      <c r="D387" s="30" t="str">
        <f aca="false">+WORLDCUP!BD64</f>
        <v>Irán</v>
      </c>
      <c r="E387" s="30" t="str">
        <f aca="false">+WORLDCUP!BD59</f>
        <v>Catar</v>
      </c>
      <c r="F387" s="30" t="str">
        <f aca="false">+WORLDCUP!BD60</f>
        <v>Marruecos</v>
      </c>
      <c r="G387" s="30" t="str">
        <f aca="false">+WORLDCUP!BD58</f>
        <v>República Checa</v>
      </c>
      <c r="H387" s="30" t="str">
        <f aca="false">+WORLDCUP!BD63</f>
        <v>Japón</v>
      </c>
      <c r="I387" s="30" t="str">
        <f aca="false">+WORLDCUP!BD69</f>
        <v>Ghana</v>
      </c>
      <c r="J387" s="30" t="str">
        <f aca="false">+WORLDCUP!BD67</f>
        <v>Austria</v>
      </c>
      <c r="N387" s="30" t="s">
        <v>1905</v>
      </c>
      <c r="O387" s="30" t="n">
        <v>386</v>
      </c>
      <c r="P387" s="30" t="s">
        <v>112</v>
      </c>
      <c r="Q387" s="30" t="s">
        <v>107</v>
      </c>
      <c r="R387" s="30" t="s">
        <v>85</v>
      </c>
      <c r="S387" s="30" t="s">
        <v>89</v>
      </c>
      <c r="T387" s="30" t="s">
        <v>80</v>
      </c>
      <c r="U387" s="30" t="s">
        <v>103</v>
      </c>
      <c r="V387" s="30" t="s">
        <v>130</v>
      </c>
      <c r="W387" s="30" t="s">
        <v>121</v>
      </c>
    </row>
    <row r="388" customFormat="false" ht="15" hidden="false" customHeight="false" outlineLevel="0" collapsed="false">
      <c r="A388" s="30" t="s">
        <v>1906</v>
      </c>
      <c r="B388" s="30" t="n">
        <f aca="false">+IF(A388=WORLDCUP!$BI$112,1,0)</f>
        <v>0</v>
      </c>
      <c r="C388" s="30" t="str">
        <f aca="false">+WORLDCUP!BD65</f>
        <v>Arabia Saudita</v>
      </c>
      <c r="D388" s="30" t="str">
        <f aca="false">+WORLDCUP!BD64</f>
        <v>Irán</v>
      </c>
      <c r="E388" s="30" t="str">
        <f aca="false">+WORLDCUP!BD59</f>
        <v>Catar</v>
      </c>
      <c r="F388" s="30" t="str">
        <f aca="false">+WORLDCUP!BD60</f>
        <v>Marruecos</v>
      </c>
      <c r="G388" s="30" t="str">
        <f aca="false">+WORLDCUP!BD58</f>
        <v>República Checa</v>
      </c>
      <c r="H388" s="30" t="str">
        <f aca="false">+WORLDCUP!BD63</f>
        <v>Japón</v>
      </c>
      <c r="I388" s="30" t="str">
        <f aca="false">+WORLDCUP!BD67</f>
        <v>Austria</v>
      </c>
      <c r="J388" s="30" t="str">
        <f aca="false">+WORLDCUP!BD68</f>
        <v>Uzbekistán</v>
      </c>
      <c r="N388" s="30" t="s">
        <v>1906</v>
      </c>
      <c r="O388" s="30" t="n">
        <v>387</v>
      </c>
      <c r="P388" s="30" t="s">
        <v>112</v>
      </c>
      <c r="Q388" s="30" t="s">
        <v>107</v>
      </c>
      <c r="R388" s="30" t="s">
        <v>85</v>
      </c>
      <c r="S388" s="30" t="s">
        <v>89</v>
      </c>
      <c r="T388" s="30" t="s">
        <v>80</v>
      </c>
      <c r="U388" s="30" t="s">
        <v>103</v>
      </c>
      <c r="V388" s="30" t="s">
        <v>121</v>
      </c>
      <c r="W388" s="30" t="s">
        <v>125</v>
      </c>
    </row>
    <row r="389" customFormat="false" ht="15" hidden="false" customHeight="false" outlineLevel="0" collapsed="false">
      <c r="A389" s="30" t="s">
        <v>1907</v>
      </c>
      <c r="B389" s="30" t="n">
        <f aca="false">+IF(A389=WORLDCUP!$BI$112,1,0)</f>
        <v>0</v>
      </c>
      <c r="C389" s="30" t="str">
        <f aca="false">+WORLDCUP!BD65</f>
        <v>Arabia Saudita</v>
      </c>
      <c r="D389" s="30" t="str">
        <f aca="false">+WORLDCUP!BD64</f>
        <v>Irán</v>
      </c>
      <c r="E389" s="30" t="str">
        <f aca="false">+WORLDCUP!BD59</f>
        <v>Catar</v>
      </c>
      <c r="F389" s="30" t="str">
        <f aca="false">+WORLDCUP!BD60</f>
        <v>Marruecos</v>
      </c>
      <c r="G389" s="30" t="str">
        <f aca="false">+WORLDCUP!BD58</f>
        <v>República Checa</v>
      </c>
      <c r="H389" s="30" t="str">
        <f aca="false">+WORLDCUP!BD63</f>
        <v>Japón</v>
      </c>
      <c r="I389" s="30" t="str">
        <f aca="false">+WORLDCUP!BD69</f>
        <v>Ghana</v>
      </c>
      <c r="J389" s="30" t="str">
        <f aca="false">+WORLDCUP!BD66</f>
        <v>Irak</v>
      </c>
      <c r="N389" s="30" t="s">
        <v>1907</v>
      </c>
      <c r="O389" s="30" t="n">
        <v>388</v>
      </c>
      <c r="P389" s="30" t="s">
        <v>112</v>
      </c>
      <c r="Q389" s="30" t="s">
        <v>107</v>
      </c>
      <c r="R389" s="30" t="s">
        <v>85</v>
      </c>
      <c r="S389" s="30" t="s">
        <v>89</v>
      </c>
      <c r="T389" s="30" t="s">
        <v>80</v>
      </c>
      <c r="U389" s="30" t="s">
        <v>103</v>
      </c>
      <c r="V389" s="30" t="s">
        <v>130</v>
      </c>
      <c r="W389" s="30" t="s">
        <v>116</v>
      </c>
    </row>
    <row r="390" customFormat="false" ht="15" hidden="false" customHeight="false" outlineLevel="0" collapsed="false">
      <c r="A390" s="30" t="s">
        <v>1908</v>
      </c>
      <c r="B390" s="30" t="n">
        <f aca="false">+IF(A390=WORLDCUP!$BI$112,1,0)</f>
        <v>0</v>
      </c>
      <c r="C390" s="30" t="str">
        <f aca="false">+WORLDCUP!BD65</f>
        <v>Arabia Saudita</v>
      </c>
      <c r="D390" s="30" t="str">
        <f aca="false">+WORLDCUP!BD64</f>
        <v>Irán</v>
      </c>
      <c r="E390" s="30" t="str">
        <f aca="false">+WORLDCUP!BD59</f>
        <v>Catar</v>
      </c>
      <c r="F390" s="30" t="str">
        <f aca="false">+WORLDCUP!BD60</f>
        <v>Marruecos</v>
      </c>
      <c r="G390" s="30" t="str">
        <f aca="false">+WORLDCUP!BD58</f>
        <v>República Checa</v>
      </c>
      <c r="H390" s="30" t="str">
        <f aca="false">+WORLDCUP!BD63</f>
        <v>Japón</v>
      </c>
      <c r="I390" s="30" t="str">
        <f aca="false">+WORLDCUP!BD66</f>
        <v>Irak</v>
      </c>
      <c r="J390" s="30" t="str">
        <f aca="false">+WORLDCUP!BD68</f>
        <v>Uzbekistán</v>
      </c>
      <c r="N390" s="30" t="s">
        <v>1908</v>
      </c>
      <c r="O390" s="30" t="n">
        <v>389</v>
      </c>
      <c r="P390" s="30" t="s">
        <v>112</v>
      </c>
      <c r="Q390" s="30" t="s">
        <v>107</v>
      </c>
      <c r="R390" s="30" t="s">
        <v>85</v>
      </c>
      <c r="S390" s="30" t="s">
        <v>89</v>
      </c>
      <c r="T390" s="30" t="s">
        <v>80</v>
      </c>
      <c r="U390" s="30" t="s">
        <v>103</v>
      </c>
      <c r="V390" s="30" t="s">
        <v>116</v>
      </c>
      <c r="W390" s="30" t="s">
        <v>125</v>
      </c>
    </row>
    <row r="391" customFormat="false" ht="15" hidden="false" customHeight="false" outlineLevel="0" collapsed="false">
      <c r="A391" s="30" t="s">
        <v>1909</v>
      </c>
      <c r="B391" s="30" t="n">
        <f aca="false">+IF(A391=WORLDCUP!$BI$112,1,0)</f>
        <v>0</v>
      </c>
      <c r="C391" s="30" t="str">
        <f aca="false">+WORLDCUP!BD65</f>
        <v>Arabia Saudita</v>
      </c>
      <c r="D391" s="30" t="str">
        <f aca="false">+WORLDCUP!BD64</f>
        <v>Irán</v>
      </c>
      <c r="E391" s="30" t="str">
        <f aca="false">+WORLDCUP!BD59</f>
        <v>Catar</v>
      </c>
      <c r="F391" s="30" t="str">
        <f aca="false">+WORLDCUP!BD60</f>
        <v>Marruecos</v>
      </c>
      <c r="G391" s="30" t="str">
        <f aca="false">+WORLDCUP!BD58</f>
        <v>República Checa</v>
      </c>
      <c r="H391" s="30" t="str">
        <f aca="false">+WORLDCUP!BD63</f>
        <v>Japón</v>
      </c>
      <c r="I391" s="30" t="str">
        <f aca="false">+WORLDCUP!BD66</f>
        <v>Irak</v>
      </c>
      <c r="J391" s="30" t="str">
        <f aca="false">+WORLDCUP!BD67</f>
        <v>Austria</v>
      </c>
      <c r="N391" s="30" t="s">
        <v>1909</v>
      </c>
      <c r="O391" s="30" t="n">
        <v>390</v>
      </c>
      <c r="P391" s="30" t="s">
        <v>112</v>
      </c>
      <c r="Q391" s="30" t="s">
        <v>107</v>
      </c>
      <c r="R391" s="30" t="s">
        <v>85</v>
      </c>
      <c r="S391" s="30" t="s">
        <v>89</v>
      </c>
      <c r="T391" s="30" t="s">
        <v>80</v>
      </c>
      <c r="U391" s="30" t="s">
        <v>103</v>
      </c>
      <c r="V391" s="30" t="s">
        <v>116</v>
      </c>
      <c r="W391" s="30" t="s">
        <v>121</v>
      </c>
    </row>
    <row r="392" customFormat="false" ht="15" hidden="false" customHeight="false" outlineLevel="0" collapsed="false">
      <c r="A392" s="30" t="s">
        <v>1910</v>
      </c>
      <c r="B392" s="30" t="n">
        <f aca="false">+IF(A392=WORLDCUP!$BI$112,1,0)</f>
        <v>0</v>
      </c>
      <c r="C392" s="30" t="str">
        <f aca="false">+WORLDCUP!BD62</f>
        <v>Ecuador</v>
      </c>
      <c r="D392" s="30" t="str">
        <f aca="false">+WORLDCUP!BD67</f>
        <v>Austria</v>
      </c>
      <c r="E392" s="30" t="str">
        <f aca="false">+WORLDCUP!BD59</f>
        <v>Catar</v>
      </c>
      <c r="F392" s="30" t="str">
        <f aca="false">+WORLDCUP!BD58</f>
        <v>República Checa</v>
      </c>
      <c r="G392" s="30" t="str">
        <f aca="false">+WORLDCUP!BD66</f>
        <v>Irak</v>
      </c>
      <c r="H392" s="30" t="str">
        <f aca="false">+WORLDCUP!BD60</f>
        <v>Marruecos</v>
      </c>
      <c r="I392" s="30" t="str">
        <f aca="false">+WORLDCUP!BD69</f>
        <v>Ghana</v>
      </c>
      <c r="J392" s="30" t="str">
        <f aca="false">+WORLDCUP!BD68</f>
        <v>Uzbekistán</v>
      </c>
      <c r="N392" s="30" t="s">
        <v>1910</v>
      </c>
      <c r="O392" s="30" t="n">
        <v>391</v>
      </c>
      <c r="P392" s="30" t="s">
        <v>98</v>
      </c>
      <c r="Q392" s="30" t="s">
        <v>121</v>
      </c>
      <c r="R392" s="30" t="s">
        <v>85</v>
      </c>
      <c r="S392" s="30" t="s">
        <v>80</v>
      </c>
      <c r="T392" s="30" t="s">
        <v>116</v>
      </c>
      <c r="U392" s="30" t="s">
        <v>89</v>
      </c>
      <c r="V392" s="30" t="s">
        <v>130</v>
      </c>
      <c r="W392" s="30" t="s">
        <v>125</v>
      </c>
    </row>
    <row r="393" customFormat="false" ht="15" hidden="false" customHeight="false" outlineLevel="0" collapsed="false">
      <c r="A393" s="30" t="s">
        <v>1911</v>
      </c>
      <c r="B393" s="30" t="n">
        <f aca="false">+IF(A393=WORLDCUP!$BI$112,1,0)</f>
        <v>0</v>
      </c>
      <c r="C393" s="30" t="str">
        <f aca="false">+WORLDCUP!BD62</f>
        <v>Ecuador</v>
      </c>
      <c r="D393" s="30" t="str">
        <f aca="false">+WORLDCUP!BD67</f>
        <v>Austria</v>
      </c>
      <c r="E393" s="30" t="str">
        <f aca="false">+WORLDCUP!BD59</f>
        <v>Catar</v>
      </c>
      <c r="F393" s="30" t="str">
        <f aca="false">+WORLDCUP!BD60</f>
        <v>Marruecos</v>
      </c>
      <c r="G393" s="30" t="str">
        <f aca="false">+WORLDCUP!BD58</f>
        <v>República Checa</v>
      </c>
      <c r="H393" s="30" t="str">
        <f aca="false">+WORLDCUP!BD65</f>
        <v>Arabia Saudita</v>
      </c>
      <c r="I393" s="30" t="str">
        <f aca="false">+WORLDCUP!BD69</f>
        <v>Ghana</v>
      </c>
      <c r="J393" s="30" t="str">
        <f aca="false">+WORLDCUP!BD68</f>
        <v>Uzbekistán</v>
      </c>
      <c r="N393" s="30" t="s">
        <v>1911</v>
      </c>
      <c r="O393" s="30" t="n">
        <v>392</v>
      </c>
      <c r="P393" s="30" t="s">
        <v>98</v>
      </c>
      <c r="Q393" s="30" t="s">
        <v>121</v>
      </c>
      <c r="R393" s="30" t="s">
        <v>85</v>
      </c>
      <c r="S393" s="30" t="s">
        <v>89</v>
      </c>
      <c r="T393" s="30" t="s">
        <v>80</v>
      </c>
      <c r="U393" s="30" t="s">
        <v>112</v>
      </c>
      <c r="V393" s="30" t="s">
        <v>130</v>
      </c>
      <c r="W393" s="30" t="s">
        <v>125</v>
      </c>
    </row>
    <row r="394" customFormat="false" ht="15" hidden="false" customHeight="false" outlineLevel="0" collapsed="false">
      <c r="A394" s="30" t="s">
        <v>1912</v>
      </c>
      <c r="B394" s="30" t="n">
        <f aca="false">+IF(A394=WORLDCUP!$BI$112,1,0)</f>
        <v>0</v>
      </c>
      <c r="C394" s="30" t="str">
        <f aca="false">+WORLDCUP!BD62</f>
        <v>Ecuador</v>
      </c>
      <c r="D394" s="30" t="str">
        <f aca="false">+WORLDCUP!BD66</f>
        <v>Irak</v>
      </c>
      <c r="E394" s="30" t="str">
        <f aca="false">+WORLDCUP!BD59</f>
        <v>Catar</v>
      </c>
      <c r="F394" s="30" t="str">
        <f aca="false">+WORLDCUP!BD60</f>
        <v>Marruecos</v>
      </c>
      <c r="G394" s="30" t="str">
        <f aca="false">+WORLDCUP!BD58</f>
        <v>República Checa</v>
      </c>
      <c r="H394" s="30" t="str">
        <f aca="false">+WORLDCUP!BD65</f>
        <v>Arabia Saudita</v>
      </c>
      <c r="I394" s="30" t="str">
        <f aca="false">+WORLDCUP!BD69</f>
        <v>Ghana</v>
      </c>
      <c r="J394" s="30" t="str">
        <f aca="false">+WORLDCUP!BD68</f>
        <v>Uzbekistán</v>
      </c>
      <c r="N394" s="30" t="s">
        <v>1912</v>
      </c>
      <c r="O394" s="30" t="n">
        <v>393</v>
      </c>
      <c r="P394" s="30" t="s">
        <v>98</v>
      </c>
      <c r="Q394" s="30" t="s">
        <v>116</v>
      </c>
      <c r="R394" s="30" t="s">
        <v>85</v>
      </c>
      <c r="S394" s="30" t="s">
        <v>89</v>
      </c>
      <c r="T394" s="30" t="s">
        <v>80</v>
      </c>
      <c r="U394" s="30" t="s">
        <v>112</v>
      </c>
      <c r="V394" s="30" t="s">
        <v>130</v>
      </c>
      <c r="W394" s="30" t="s">
        <v>125</v>
      </c>
    </row>
    <row r="395" customFormat="false" ht="15" hidden="false" customHeight="false" outlineLevel="0" collapsed="false">
      <c r="A395" s="30" t="s">
        <v>1913</v>
      </c>
      <c r="B395" s="30" t="n">
        <f aca="false">+IF(A395=WORLDCUP!$BI$112,1,0)</f>
        <v>0</v>
      </c>
      <c r="C395" s="30" t="str">
        <f aca="false">+WORLDCUP!BD62</f>
        <v>Ecuador</v>
      </c>
      <c r="D395" s="30" t="str">
        <f aca="false">+WORLDCUP!BD67</f>
        <v>Austria</v>
      </c>
      <c r="E395" s="30" t="str">
        <f aca="false">+WORLDCUP!BD59</f>
        <v>Catar</v>
      </c>
      <c r="F395" s="30" t="str">
        <f aca="false">+WORLDCUP!BD60</f>
        <v>Marruecos</v>
      </c>
      <c r="G395" s="30" t="str">
        <f aca="false">+WORLDCUP!BD58</f>
        <v>República Checa</v>
      </c>
      <c r="H395" s="30" t="str">
        <f aca="false">+WORLDCUP!BD65</f>
        <v>Arabia Saudita</v>
      </c>
      <c r="I395" s="30" t="str">
        <f aca="false">+WORLDCUP!BD69</f>
        <v>Ghana</v>
      </c>
      <c r="J395" s="30" t="str">
        <f aca="false">+WORLDCUP!BD66</f>
        <v>Irak</v>
      </c>
      <c r="N395" s="30" t="s">
        <v>1913</v>
      </c>
      <c r="O395" s="30" t="n">
        <v>394</v>
      </c>
      <c r="P395" s="30" t="s">
        <v>98</v>
      </c>
      <c r="Q395" s="30" t="s">
        <v>121</v>
      </c>
      <c r="R395" s="30" t="s">
        <v>85</v>
      </c>
      <c r="S395" s="30" t="s">
        <v>89</v>
      </c>
      <c r="T395" s="30" t="s">
        <v>80</v>
      </c>
      <c r="U395" s="30" t="s">
        <v>112</v>
      </c>
      <c r="V395" s="30" t="s">
        <v>130</v>
      </c>
      <c r="W395" s="30" t="s">
        <v>116</v>
      </c>
    </row>
    <row r="396" customFormat="false" ht="15" hidden="false" customHeight="false" outlineLevel="0" collapsed="false">
      <c r="A396" s="30" t="s">
        <v>1914</v>
      </c>
      <c r="B396" s="30" t="n">
        <f aca="false">+IF(A396=WORLDCUP!$BI$112,1,0)</f>
        <v>0</v>
      </c>
      <c r="C396" s="30" t="str">
        <f aca="false">+WORLDCUP!BD62</f>
        <v>Ecuador</v>
      </c>
      <c r="D396" s="30" t="str">
        <f aca="false">+WORLDCUP!BD67</f>
        <v>Austria</v>
      </c>
      <c r="E396" s="30" t="str">
        <f aca="false">+WORLDCUP!BD59</f>
        <v>Catar</v>
      </c>
      <c r="F396" s="30" t="str">
        <f aca="false">+WORLDCUP!BD60</f>
        <v>Marruecos</v>
      </c>
      <c r="G396" s="30" t="str">
        <f aca="false">+WORLDCUP!BD58</f>
        <v>República Checa</v>
      </c>
      <c r="H396" s="30" t="str">
        <f aca="false">+WORLDCUP!BD65</f>
        <v>Arabia Saudita</v>
      </c>
      <c r="I396" s="30" t="str">
        <f aca="false">+WORLDCUP!BD66</f>
        <v>Irak</v>
      </c>
      <c r="J396" s="30" t="str">
        <f aca="false">+WORLDCUP!BD68</f>
        <v>Uzbekistán</v>
      </c>
      <c r="N396" s="30" t="s">
        <v>1914</v>
      </c>
      <c r="O396" s="30" t="n">
        <v>395</v>
      </c>
      <c r="P396" s="30" t="s">
        <v>98</v>
      </c>
      <c r="Q396" s="30" t="s">
        <v>121</v>
      </c>
      <c r="R396" s="30" t="s">
        <v>85</v>
      </c>
      <c r="S396" s="30" t="s">
        <v>89</v>
      </c>
      <c r="T396" s="30" t="s">
        <v>80</v>
      </c>
      <c r="U396" s="30" t="s">
        <v>112</v>
      </c>
      <c r="V396" s="30" t="s">
        <v>116</v>
      </c>
      <c r="W396" s="30" t="s">
        <v>125</v>
      </c>
    </row>
    <row r="397" customFormat="false" ht="15" hidden="false" customHeight="false" outlineLevel="0" collapsed="false">
      <c r="A397" s="30" t="s">
        <v>1915</v>
      </c>
      <c r="B397" s="30" t="n">
        <f aca="false">+IF(A397=WORLDCUP!$BI$112,1,0)</f>
        <v>0</v>
      </c>
      <c r="C397" s="30" t="str">
        <f aca="false">+WORLDCUP!BD62</f>
        <v>Ecuador</v>
      </c>
      <c r="D397" s="30" t="str">
        <f aca="false">+WORLDCUP!BD67</f>
        <v>Austria</v>
      </c>
      <c r="E397" s="30" t="str">
        <f aca="false">+WORLDCUP!BD59</f>
        <v>Catar</v>
      </c>
      <c r="F397" s="30" t="str">
        <f aca="false">+WORLDCUP!BD60</f>
        <v>Marruecos</v>
      </c>
      <c r="G397" s="30" t="str">
        <f aca="false">+WORLDCUP!BD58</f>
        <v>República Checa</v>
      </c>
      <c r="H397" s="30" t="str">
        <f aca="false">+WORLDCUP!BD64</f>
        <v>Irán</v>
      </c>
      <c r="I397" s="30" t="str">
        <f aca="false">+WORLDCUP!BD69</f>
        <v>Ghana</v>
      </c>
      <c r="J397" s="30" t="str">
        <f aca="false">+WORLDCUP!BD68</f>
        <v>Uzbekistán</v>
      </c>
      <c r="N397" s="30" t="s">
        <v>1915</v>
      </c>
      <c r="O397" s="30" t="n">
        <v>396</v>
      </c>
      <c r="P397" s="30" t="s">
        <v>98</v>
      </c>
      <c r="Q397" s="30" t="s">
        <v>121</v>
      </c>
      <c r="R397" s="30" t="s">
        <v>85</v>
      </c>
      <c r="S397" s="30" t="s">
        <v>89</v>
      </c>
      <c r="T397" s="30" t="s">
        <v>80</v>
      </c>
      <c r="U397" s="30" t="s">
        <v>107</v>
      </c>
      <c r="V397" s="30" t="s">
        <v>130</v>
      </c>
      <c r="W397" s="30" t="s">
        <v>125</v>
      </c>
    </row>
    <row r="398" customFormat="false" ht="15" hidden="false" customHeight="false" outlineLevel="0" collapsed="false">
      <c r="A398" s="30" t="s">
        <v>1916</v>
      </c>
      <c r="B398" s="30" t="n">
        <f aca="false">+IF(A398=WORLDCUP!$BI$112,1,0)</f>
        <v>0</v>
      </c>
      <c r="C398" s="30" t="str">
        <f aca="false">+WORLDCUP!BD62</f>
        <v>Ecuador</v>
      </c>
      <c r="D398" s="30" t="str">
        <f aca="false">+WORLDCUP!BD64</f>
        <v>Irán</v>
      </c>
      <c r="E398" s="30" t="str">
        <f aca="false">+WORLDCUP!BD59</f>
        <v>Catar</v>
      </c>
      <c r="F398" s="30" t="str">
        <f aca="false">+WORLDCUP!BD58</f>
        <v>República Checa</v>
      </c>
      <c r="G398" s="30" t="str">
        <f aca="false">+WORLDCUP!BD66</f>
        <v>Irak</v>
      </c>
      <c r="H398" s="30" t="str">
        <f aca="false">+WORLDCUP!BD60</f>
        <v>Marruecos</v>
      </c>
      <c r="I398" s="30" t="str">
        <f aca="false">+WORLDCUP!BD69</f>
        <v>Ghana</v>
      </c>
      <c r="J398" s="30" t="str">
        <f aca="false">+WORLDCUP!BD68</f>
        <v>Uzbekistán</v>
      </c>
      <c r="N398" s="30" t="s">
        <v>1916</v>
      </c>
      <c r="O398" s="30" t="n">
        <v>397</v>
      </c>
      <c r="P398" s="30" t="s">
        <v>98</v>
      </c>
      <c r="Q398" s="30" t="s">
        <v>107</v>
      </c>
      <c r="R398" s="30" t="s">
        <v>85</v>
      </c>
      <c r="S398" s="30" t="s">
        <v>80</v>
      </c>
      <c r="T398" s="30" t="s">
        <v>116</v>
      </c>
      <c r="U398" s="30" t="s">
        <v>89</v>
      </c>
      <c r="V398" s="30" t="s">
        <v>130</v>
      </c>
      <c r="W398" s="30" t="s">
        <v>125</v>
      </c>
    </row>
    <row r="399" customFormat="false" ht="15" hidden="false" customHeight="false" outlineLevel="0" collapsed="false">
      <c r="A399" s="30" t="s">
        <v>1917</v>
      </c>
      <c r="B399" s="30" t="n">
        <f aca="false">+IF(A399=WORLDCUP!$BI$112,1,0)</f>
        <v>0</v>
      </c>
      <c r="C399" s="30" t="str">
        <f aca="false">+WORLDCUP!BD62</f>
        <v>Ecuador</v>
      </c>
      <c r="D399" s="30" t="str">
        <f aca="false">+WORLDCUP!BD67</f>
        <v>Austria</v>
      </c>
      <c r="E399" s="30" t="str">
        <f aca="false">+WORLDCUP!BD59</f>
        <v>Catar</v>
      </c>
      <c r="F399" s="30" t="str">
        <f aca="false">+WORLDCUP!BD60</f>
        <v>Marruecos</v>
      </c>
      <c r="G399" s="30" t="str">
        <f aca="false">+WORLDCUP!BD58</f>
        <v>República Checa</v>
      </c>
      <c r="H399" s="30" t="str">
        <f aca="false">+WORLDCUP!BD64</f>
        <v>Irán</v>
      </c>
      <c r="I399" s="30" t="str">
        <f aca="false">+WORLDCUP!BD69</f>
        <v>Ghana</v>
      </c>
      <c r="J399" s="30" t="str">
        <f aca="false">+WORLDCUP!BD66</f>
        <v>Irak</v>
      </c>
      <c r="N399" s="30" t="s">
        <v>1917</v>
      </c>
      <c r="O399" s="30" t="n">
        <v>398</v>
      </c>
      <c r="P399" s="30" t="s">
        <v>98</v>
      </c>
      <c r="Q399" s="30" t="s">
        <v>121</v>
      </c>
      <c r="R399" s="30" t="s">
        <v>85</v>
      </c>
      <c r="S399" s="30" t="s">
        <v>89</v>
      </c>
      <c r="T399" s="30" t="s">
        <v>80</v>
      </c>
      <c r="U399" s="30" t="s">
        <v>107</v>
      </c>
      <c r="V399" s="30" t="s">
        <v>130</v>
      </c>
      <c r="W399" s="30" t="s">
        <v>116</v>
      </c>
    </row>
    <row r="400" customFormat="false" ht="15" hidden="false" customHeight="false" outlineLevel="0" collapsed="false">
      <c r="A400" s="30" t="s">
        <v>1918</v>
      </c>
      <c r="B400" s="30" t="n">
        <f aca="false">+IF(A400=WORLDCUP!$BI$112,1,0)</f>
        <v>0</v>
      </c>
      <c r="C400" s="30" t="str">
        <f aca="false">+WORLDCUP!BD62</f>
        <v>Ecuador</v>
      </c>
      <c r="D400" s="30" t="str">
        <f aca="false">+WORLDCUP!BD67</f>
        <v>Austria</v>
      </c>
      <c r="E400" s="30" t="str">
        <f aca="false">+WORLDCUP!BD59</f>
        <v>Catar</v>
      </c>
      <c r="F400" s="30" t="str">
        <f aca="false">+WORLDCUP!BD60</f>
        <v>Marruecos</v>
      </c>
      <c r="G400" s="30" t="str">
        <f aca="false">+WORLDCUP!BD58</f>
        <v>República Checa</v>
      </c>
      <c r="H400" s="30" t="str">
        <f aca="false">+WORLDCUP!BD64</f>
        <v>Irán</v>
      </c>
      <c r="I400" s="30" t="str">
        <f aca="false">+WORLDCUP!BD66</f>
        <v>Irak</v>
      </c>
      <c r="J400" s="30" t="str">
        <f aca="false">+WORLDCUP!BD68</f>
        <v>Uzbekistán</v>
      </c>
      <c r="N400" s="30" t="s">
        <v>1918</v>
      </c>
      <c r="O400" s="30" t="n">
        <v>399</v>
      </c>
      <c r="P400" s="30" t="s">
        <v>98</v>
      </c>
      <c r="Q400" s="30" t="s">
        <v>121</v>
      </c>
      <c r="R400" s="30" t="s">
        <v>85</v>
      </c>
      <c r="S400" s="30" t="s">
        <v>89</v>
      </c>
      <c r="T400" s="30" t="s">
        <v>80</v>
      </c>
      <c r="U400" s="30" t="s">
        <v>107</v>
      </c>
      <c r="V400" s="30" t="s">
        <v>116</v>
      </c>
      <c r="W400" s="30" t="s">
        <v>125</v>
      </c>
    </row>
    <row r="401" customFormat="false" ht="15" hidden="false" customHeight="false" outlineLevel="0" collapsed="false">
      <c r="A401" s="30" t="s">
        <v>1919</v>
      </c>
      <c r="B401" s="30" t="n">
        <f aca="false">+IF(A401=WORLDCUP!$BI$112,1,0)</f>
        <v>0</v>
      </c>
      <c r="C401" s="30" t="str">
        <f aca="false">+WORLDCUP!BD62</f>
        <v>Ecuador</v>
      </c>
      <c r="D401" s="30" t="str">
        <f aca="false">+WORLDCUP!BD64</f>
        <v>Irán</v>
      </c>
      <c r="E401" s="30" t="str">
        <f aca="false">+WORLDCUP!BD59</f>
        <v>Catar</v>
      </c>
      <c r="F401" s="30" t="str">
        <f aca="false">+WORLDCUP!BD60</f>
        <v>Marruecos</v>
      </c>
      <c r="G401" s="30" t="str">
        <f aca="false">+WORLDCUP!BD58</f>
        <v>República Checa</v>
      </c>
      <c r="H401" s="30" t="str">
        <f aca="false">+WORLDCUP!BD65</f>
        <v>Arabia Saudita</v>
      </c>
      <c r="I401" s="30" t="str">
        <f aca="false">+WORLDCUP!BD69</f>
        <v>Ghana</v>
      </c>
      <c r="J401" s="30" t="str">
        <f aca="false">+WORLDCUP!BD68</f>
        <v>Uzbekistán</v>
      </c>
      <c r="N401" s="30" t="s">
        <v>1919</v>
      </c>
      <c r="O401" s="30" t="n">
        <v>400</v>
      </c>
      <c r="P401" s="30" t="s">
        <v>98</v>
      </c>
      <c r="Q401" s="30" t="s">
        <v>107</v>
      </c>
      <c r="R401" s="30" t="s">
        <v>85</v>
      </c>
      <c r="S401" s="30" t="s">
        <v>89</v>
      </c>
      <c r="T401" s="30" t="s">
        <v>80</v>
      </c>
      <c r="U401" s="30" t="s">
        <v>112</v>
      </c>
      <c r="V401" s="30" t="s">
        <v>130</v>
      </c>
      <c r="W401" s="30" t="s">
        <v>125</v>
      </c>
    </row>
    <row r="402" customFormat="false" ht="15" hidden="false" customHeight="false" outlineLevel="0" collapsed="false">
      <c r="A402" s="30" t="s">
        <v>1920</v>
      </c>
      <c r="B402" s="30" t="n">
        <f aca="false">+IF(A402=WORLDCUP!$BI$112,1,0)</f>
        <v>0</v>
      </c>
      <c r="C402" s="30" t="str">
        <f aca="false">+WORLDCUP!BD65</f>
        <v>Arabia Saudita</v>
      </c>
      <c r="D402" s="30" t="str">
        <f aca="false">+WORLDCUP!BD67</f>
        <v>Austria</v>
      </c>
      <c r="E402" s="30" t="str">
        <f aca="false">+WORLDCUP!BD59</f>
        <v>Catar</v>
      </c>
      <c r="F402" s="30" t="str">
        <f aca="false">+WORLDCUP!BD60</f>
        <v>Marruecos</v>
      </c>
      <c r="G402" s="30" t="str">
        <f aca="false">+WORLDCUP!BD58</f>
        <v>República Checa</v>
      </c>
      <c r="H402" s="30" t="str">
        <f aca="false">+WORLDCUP!BD64</f>
        <v>Irán</v>
      </c>
      <c r="I402" s="30" t="str">
        <f aca="false">+WORLDCUP!BD69</f>
        <v>Ghana</v>
      </c>
      <c r="J402" s="30" t="str">
        <f aca="false">+WORLDCUP!BD62</f>
        <v>Ecuador</v>
      </c>
      <c r="N402" s="30" t="s">
        <v>1920</v>
      </c>
      <c r="O402" s="30" t="n">
        <v>401</v>
      </c>
      <c r="P402" s="30" t="s">
        <v>112</v>
      </c>
      <c r="Q402" s="30" t="s">
        <v>121</v>
      </c>
      <c r="R402" s="30" t="s">
        <v>85</v>
      </c>
      <c r="S402" s="30" t="s">
        <v>89</v>
      </c>
      <c r="T402" s="30" t="s">
        <v>80</v>
      </c>
      <c r="U402" s="30" t="s">
        <v>107</v>
      </c>
      <c r="V402" s="30" t="s">
        <v>130</v>
      </c>
      <c r="W402" s="30" t="s">
        <v>98</v>
      </c>
    </row>
    <row r="403" customFormat="false" ht="15" hidden="false" customHeight="false" outlineLevel="0" collapsed="false">
      <c r="A403" s="30" t="s">
        <v>1921</v>
      </c>
      <c r="B403" s="30" t="n">
        <f aca="false">+IF(A403=WORLDCUP!$BI$112,1,0)</f>
        <v>0</v>
      </c>
      <c r="C403" s="30" t="str">
        <f aca="false">+WORLDCUP!BD65</f>
        <v>Arabia Saudita</v>
      </c>
      <c r="D403" s="30" t="str">
        <f aca="false">+WORLDCUP!BD67</f>
        <v>Austria</v>
      </c>
      <c r="E403" s="30" t="str">
        <f aca="false">+WORLDCUP!BD59</f>
        <v>Catar</v>
      </c>
      <c r="F403" s="30" t="str">
        <f aca="false">+WORLDCUP!BD60</f>
        <v>Marruecos</v>
      </c>
      <c r="G403" s="30" t="str">
        <f aca="false">+WORLDCUP!BD58</f>
        <v>República Checa</v>
      </c>
      <c r="H403" s="30" t="str">
        <f aca="false">+WORLDCUP!BD64</f>
        <v>Irán</v>
      </c>
      <c r="I403" s="30" t="str">
        <f aca="false">+WORLDCUP!BD62</f>
        <v>Ecuador</v>
      </c>
      <c r="J403" s="30" t="str">
        <f aca="false">+WORLDCUP!BD68</f>
        <v>Uzbekistán</v>
      </c>
      <c r="N403" s="30" t="s">
        <v>1921</v>
      </c>
      <c r="O403" s="30" t="n">
        <v>402</v>
      </c>
      <c r="P403" s="30" t="s">
        <v>112</v>
      </c>
      <c r="Q403" s="30" t="s">
        <v>121</v>
      </c>
      <c r="R403" s="30" t="s">
        <v>85</v>
      </c>
      <c r="S403" s="30" t="s">
        <v>89</v>
      </c>
      <c r="T403" s="30" t="s">
        <v>80</v>
      </c>
      <c r="U403" s="30" t="s">
        <v>107</v>
      </c>
      <c r="V403" s="30" t="s">
        <v>98</v>
      </c>
      <c r="W403" s="30" t="s">
        <v>125</v>
      </c>
    </row>
    <row r="404" customFormat="false" ht="15" hidden="false" customHeight="false" outlineLevel="0" collapsed="false">
      <c r="A404" s="30" t="s">
        <v>1922</v>
      </c>
      <c r="B404" s="30" t="n">
        <f aca="false">+IF(A404=WORLDCUP!$BI$112,1,0)</f>
        <v>0</v>
      </c>
      <c r="C404" s="30" t="str">
        <f aca="false">+WORLDCUP!BD62</f>
        <v>Ecuador</v>
      </c>
      <c r="D404" s="30" t="str">
        <f aca="false">+WORLDCUP!BD64</f>
        <v>Irán</v>
      </c>
      <c r="E404" s="30" t="str">
        <f aca="false">+WORLDCUP!BD59</f>
        <v>Catar</v>
      </c>
      <c r="F404" s="30" t="str">
        <f aca="false">+WORLDCUP!BD60</f>
        <v>Marruecos</v>
      </c>
      <c r="G404" s="30" t="str">
        <f aca="false">+WORLDCUP!BD58</f>
        <v>República Checa</v>
      </c>
      <c r="H404" s="30" t="str">
        <f aca="false">+WORLDCUP!BD65</f>
        <v>Arabia Saudita</v>
      </c>
      <c r="I404" s="30" t="str">
        <f aca="false">+WORLDCUP!BD69</f>
        <v>Ghana</v>
      </c>
      <c r="J404" s="30" t="str">
        <f aca="false">+WORLDCUP!BD66</f>
        <v>Irak</v>
      </c>
      <c r="N404" s="30" t="s">
        <v>1922</v>
      </c>
      <c r="O404" s="30" t="n">
        <v>403</v>
      </c>
      <c r="P404" s="30" t="s">
        <v>98</v>
      </c>
      <c r="Q404" s="30" t="s">
        <v>107</v>
      </c>
      <c r="R404" s="30" t="s">
        <v>85</v>
      </c>
      <c r="S404" s="30" t="s">
        <v>89</v>
      </c>
      <c r="T404" s="30" t="s">
        <v>80</v>
      </c>
      <c r="U404" s="30" t="s">
        <v>112</v>
      </c>
      <c r="V404" s="30" t="s">
        <v>130</v>
      </c>
      <c r="W404" s="30" t="s">
        <v>116</v>
      </c>
    </row>
    <row r="405" customFormat="false" ht="15" hidden="false" customHeight="false" outlineLevel="0" collapsed="false">
      <c r="A405" s="30" t="s">
        <v>1923</v>
      </c>
      <c r="B405" s="30" t="n">
        <f aca="false">+IF(A405=WORLDCUP!$BI$112,1,0)</f>
        <v>0</v>
      </c>
      <c r="C405" s="30" t="str">
        <f aca="false">+WORLDCUP!BD62</f>
        <v>Ecuador</v>
      </c>
      <c r="D405" s="30" t="str">
        <f aca="false">+WORLDCUP!BD64</f>
        <v>Irán</v>
      </c>
      <c r="E405" s="30" t="str">
        <f aca="false">+WORLDCUP!BD59</f>
        <v>Catar</v>
      </c>
      <c r="F405" s="30" t="str">
        <f aca="false">+WORLDCUP!BD60</f>
        <v>Marruecos</v>
      </c>
      <c r="G405" s="30" t="str">
        <f aca="false">+WORLDCUP!BD58</f>
        <v>República Checa</v>
      </c>
      <c r="H405" s="30" t="str">
        <f aca="false">+WORLDCUP!BD65</f>
        <v>Arabia Saudita</v>
      </c>
      <c r="I405" s="30" t="str">
        <f aca="false">+WORLDCUP!BD66</f>
        <v>Irak</v>
      </c>
      <c r="J405" s="30" t="str">
        <f aca="false">+WORLDCUP!BD68</f>
        <v>Uzbekistán</v>
      </c>
      <c r="N405" s="30" t="s">
        <v>1923</v>
      </c>
      <c r="O405" s="30" t="n">
        <v>404</v>
      </c>
      <c r="P405" s="30" t="s">
        <v>98</v>
      </c>
      <c r="Q405" s="30" t="s">
        <v>107</v>
      </c>
      <c r="R405" s="30" t="s">
        <v>85</v>
      </c>
      <c r="S405" s="30" t="s">
        <v>89</v>
      </c>
      <c r="T405" s="30" t="s">
        <v>80</v>
      </c>
      <c r="U405" s="30" t="s">
        <v>112</v>
      </c>
      <c r="V405" s="30" t="s">
        <v>116</v>
      </c>
      <c r="W405" s="30" t="s">
        <v>125</v>
      </c>
    </row>
    <row r="406" customFormat="false" ht="15" hidden="false" customHeight="false" outlineLevel="0" collapsed="false">
      <c r="A406" s="30" t="s">
        <v>1924</v>
      </c>
      <c r="B406" s="30" t="n">
        <f aca="false">+IF(A406=WORLDCUP!$BI$112,1,0)</f>
        <v>0</v>
      </c>
      <c r="C406" s="30" t="str">
        <f aca="false">+WORLDCUP!BD65</f>
        <v>Arabia Saudita</v>
      </c>
      <c r="D406" s="30" t="str">
        <f aca="false">+WORLDCUP!BD67</f>
        <v>Austria</v>
      </c>
      <c r="E406" s="30" t="str">
        <f aca="false">+WORLDCUP!BD59</f>
        <v>Catar</v>
      </c>
      <c r="F406" s="30" t="str">
        <f aca="false">+WORLDCUP!BD60</f>
        <v>Marruecos</v>
      </c>
      <c r="G406" s="30" t="str">
        <f aca="false">+WORLDCUP!BD58</f>
        <v>República Checa</v>
      </c>
      <c r="H406" s="30" t="str">
        <f aca="false">+WORLDCUP!BD64</f>
        <v>Irán</v>
      </c>
      <c r="I406" s="30" t="str">
        <f aca="false">+WORLDCUP!BD62</f>
        <v>Ecuador</v>
      </c>
      <c r="J406" s="30" t="str">
        <f aca="false">+WORLDCUP!BD66</f>
        <v>Irak</v>
      </c>
      <c r="N406" s="30" t="s">
        <v>1924</v>
      </c>
      <c r="O406" s="30" t="n">
        <v>405</v>
      </c>
      <c r="P406" s="30" t="s">
        <v>112</v>
      </c>
      <c r="Q406" s="30" t="s">
        <v>121</v>
      </c>
      <c r="R406" s="30" t="s">
        <v>85</v>
      </c>
      <c r="S406" s="30" t="s">
        <v>89</v>
      </c>
      <c r="T406" s="30" t="s">
        <v>80</v>
      </c>
      <c r="U406" s="30" t="s">
        <v>107</v>
      </c>
      <c r="V406" s="30" t="s">
        <v>98</v>
      </c>
      <c r="W406" s="30" t="s">
        <v>116</v>
      </c>
    </row>
    <row r="407" customFormat="false" ht="15" hidden="false" customHeight="false" outlineLevel="0" collapsed="false">
      <c r="A407" s="30" t="s">
        <v>1925</v>
      </c>
      <c r="B407" s="30" t="n">
        <f aca="false">+IF(A407=WORLDCUP!$BI$112,1,0)</f>
        <v>0</v>
      </c>
      <c r="C407" s="30" t="str">
        <f aca="false">+WORLDCUP!BD62</f>
        <v>Ecuador</v>
      </c>
      <c r="D407" s="30" t="str">
        <f aca="false">+WORLDCUP!BD67</f>
        <v>Austria</v>
      </c>
      <c r="E407" s="30" t="str">
        <f aca="false">+WORLDCUP!BD59</f>
        <v>Catar</v>
      </c>
      <c r="F407" s="30" t="str">
        <f aca="false">+WORLDCUP!BD60</f>
        <v>Marruecos</v>
      </c>
      <c r="G407" s="30" t="str">
        <f aca="false">+WORLDCUP!BD58</f>
        <v>República Checa</v>
      </c>
      <c r="H407" s="30" t="str">
        <f aca="false">+WORLDCUP!BD63</f>
        <v>Japón</v>
      </c>
      <c r="I407" s="30" t="str">
        <f aca="false">+WORLDCUP!BD69</f>
        <v>Ghana</v>
      </c>
      <c r="J407" s="30" t="str">
        <f aca="false">+WORLDCUP!BD68</f>
        <v>Uzbekistán</v>
      </c>
      <c r="N407" s="30" t="s">
        <v>1925</v>
      </c>
      <c r="O407" s="30" t="n">
        <v>406</v>
      </c>
      <c r="P407" s="30" t="s">
        <v>98</v>
      </c>
      <c r="Q407" s="30" t="s">
        <v>121</v>
      </c>
      <c r="R407" s="30" t="s">
        <v>85</v>
      </c>
      <c r="S407" s="30" t="s">
        <v>89</v>
      </c>
      <c r="T407" s="30" t="s">
        <v>80</v>
      </c>
      <c r="U407" s="30" t="s">
        <v>103</v>
      </c>
      <c r="V407" s="30" t="s">
        <v>130</v>
      </c>
      <c r="W407" s="30" t="s">
        <v>125</v>
      </c>
    </row>
    <row r="408" customFormat="false" ht="15" hidden="false" customHeight="false" outlineLevel="0" collapsed="false">
      <c r="A408" s="30" t="s">
        <v>1926</v>
      </c>
      <c r="B408" s="30" t="n">
        <f aca="false">+IF(A408=WORLDCUP!$BI$112,1,0)</f>
        <v>0</v>
      </c>
      <c r="C408" s="30" t="str">
        <f aca="false">+WORLDCUP!BD62</f>
        <v>Ecuador</v>
      </c>
      <c r="D408" s="30" t="str">
        <f aca="false">+WORLDCUP!BD66</f>
        <v>Irak</v>
      </c>
      <c r="E408" s="30" t="str">
        <f aca="false">+WORLDCUP!BD59</f>
        <v>Catar</v>
      </c>
      <c r="F408" s="30" t="str">
        <f aca="false">+WORLDCUP!BD60</f>
        <v>Marruecos</v>
      </c>
      <c r="G408" s="30" t="str">
        <f aca="false">+WORLDCUP!BD58</f>
        <v>República Checa</v>
      </c>
      <c r="H408" s="30" t="str">
        <f aca="false">+WORLDCUP!BD63</f>
        <v>Japón</v>
      </c>
      <c r="I408" s="30" t="str">
        <f aca="false">+WORLDCUP!BD69</f>
        <v>Ghana</v>
      </c>
      <c r="J408" s="30" t="str">
        <f aca="false">+WORLDCUP!BD68</f>
        <v>Uzbekistán</v>
      </c>
      <c r="N408" s="30" t="s">
        <v>1926</v>
      </c>
      <c r="O408" s="30" t="n">
        <v>407</v>
      </c>
      <c r="P408" s="30" t="s">
        <v>98</v>
      </c>
      <c r="Q408" s="30" t="s">
        <v>116</v>
      </c>
      <c r="R408" s="30" t="s">
        <v>85</v>
      </c>
      <c r="S408" s="30" t="s">
        <v>89</v>
      </c>
      <c r="T408" s="30" t="s">
        <v>80</v>
      </c>
      <c r="U408" s="30" t="s">
        <v>103</v>
      </c>
      <c r="V408" s="30" t="s">
        <v>130</v>
      </c>
      <c r="W408" s="30" t="s">
        <v>125</v>
      </c>
    </row>
    <row r="409" customFormat="false" ht="15" hidden="false" customHeight="false" outlineLevel="0" collapsed="false">
      <c r="A409" s="30" t="s">
        <v>1927</v>
      </c>
      <c r="B409" s="30" t="n">
        <f aca="false">+IF(A409=WORLDCUP!$BI$112,1,0)</f>
        <v>0</v>
      </c>
      <c r="C409" s="30" t="str">
        <f aca="false">+WORLDCUP!BD62</f>
        <v>Ecuador</v>
      </c>
      <c r="D409" s="30" t="str">
        <f aca="false">+WORLDCUP!BD67</f>
        <v>Austria</v>
      </c>
      <c r="E409" s="30" t="str">
        <f aca="false">+WORLDCUP!BD59</f>
        <v>Catar</v>
      </c>
      <c r="F409" s="30" t="str">
        <f aca="false">+WORLDCUP!BD60</f>
        <v>Marruecos</v>
      </c>
      <c r="G409" s="30" t="str">
        <f aca="false">+WORLDCUP!BD58</f>
        <v>República Checa</v>
      </c>
      <c r="H409" s="30" t="str">
        <f aca="false">+WORLDCUP!BD63</f>
        <v>Japón</v>
      </c>
      <c r="I409" s="30" t="str">
        <f aca="false">+WORLDCUP!BD69</f>
        <v>Ghana</v>
      </c>
      <c r="J409" s="30" t="str">
        <f aca="false">+WORLDCUP!BD66</f>
        <v>Irak</v>
      </c>
      <c r="N409" s="30" t="s">
        <v>1927</v>
      </c>
      <c r="O409" s="30" t="n">
        <v>408</v>
      </c>
      <c r="P409" s="30" t="s">
        <v>98</v>
      </c>
      <c r="Q409" s="30" t="s">
        <v>121</v>
      </c>
      <c r="R409" s="30" t="s">
        <v>85</v>
      </c>
      <c r="S409" s="30" t="s">
        <v>89</v>
      </c>
      <c r="T409" s="30" t="s">
        <v>80</v>
      </c>
      <c r="U409" s="30" t="s">
        <v>103</v>
      </c>
      <c r="V409" s="30" t="s">
        <v>130</v>
      </c>
      <c r="W409" s="30" t="s">
        <v>116</v>
      </c>
    </row>
    <row r="410" customFormat="false" ht="15" hidden="false" customHeight="false" outlineLevel="0" collapsed="false">
      <c r="A410" s="30" t="s">
        <v>1928</v>
      </c>
      <c r="B410" s="30" t="n">
        <f aca="false">+IF(A410=WORLDCUP!$BI$112,1,0)</f>
        <v>0</v>
      </c>
      <c r="C410" s="30" t="str">
        <f aca="false">+WORLDCUP!BD62</f>
        <v>Ecuador</v>
      </c>
      <c r="D410" s="30" t="str">
        <f aca="false">+WORLDCUP!BD67</f>
        <v>Austria</v>
      </c>
      <c r="E410" s="30" t="str">
        <f aca="false">+WORLDCUP!BD59</f>
        <v>Catar</v>
      </c>
      <c r="F410" s="30" t="str">
        <f aca="false">+WORLDCUP!BD60</f>
        <v>Marruecos</v>
      </c>
      <c r="G410" s="30" t="str">
        <f aca="false">+WORLDCUP!BD58</f>
        <v>República Checa</v>
      </c>
      <c r="H410" s="30" t="str">
        <f aca="false">+WORLDCUP!BD63</f>
        <v>Japón</v>
      </c>
      <c r="I410" s="30" t="str">
        <f aca="false">+WORLDCUP!BD66</f>
        <v>Irak</v>
      </c>
      <c r="J410" s="30" t="str">
        <f aca="false">+WORLDCUP!BD68</f>
        <v>Uzbekistán</v>
      </c>
      <c r="N410" s="30" t="s">
        <v>1928</v>
      </c>
      <c r="O410" s="30" t="n">
        <v>409</v>
      </c>
      <c r="P410" s="30" t="s">
        <v>98</v>
      </c>
      <c r="Q410" s="30" t="s">
        <v>121</v>
      </c>
      <c r="R410" s="30" t="s">
        <v>85</v>
      </c>
      <c r="S410" s="30" t="s">
        <v>89</v>
      </c>
      <c r="T410" s="30" t="s">
        <v>80</v>
      </c>
      <c r="U410" s="30" t="s">
        <v>103</v>
      </c>
      <c r="V410" s="30" t="s">
        <v>116</v>
      </c>
      <c r="W410" s="30" t="s">
        <v>125</v>
      </c>
    </row>
    <row r="411" customFormat="false" ht="15" hidden="false" customHeight="false" outlineLevel="0" collapsed="false">
      <c r="A411" s="30" t="s">
        <v>1929</v>
      </c>
      <c r="B411" s="30" t="n">
        <f aca="false">+IF(A411=WORLDCUP!$BI$112,1,0)</f>
        <v>0</v>
      </c>
      <c r="C411" s="30" t="str">
        <f aca="false">+WORLDCUP!BD65</f>
        <v>Arabia Saudita</v>
      </c>
      <c r="D411" s="30" t="str">
        <f aca="false">+WORLDCUP!BD62</f>
        <v>Ecuador</v>
      </c>
      <c r="E411" s="30" t="str">
        <f aca="false">+WORLDCUP!BD59</f>
        <v>Catar</v>
      </c>
      <c r="F411" s="30" t="str">
        <f aca="false">+WORLDCUP!BD60</f>
        <v>Marruecos</v>
      </c>
      <c r="G411" s="30" t="str">
        <f aca="false">+WORLDCUP!BD58</f>
        <v>República Checa</v>
      </c>
      <c r="H411" s="30" t="str">
        <f aca="false">+WORLDCUP!BD63</f>
        <v>Japón</v>
      </c>
      <c r="I411" s="30" t="str">
        <f aca="false">+WORLDCUP!BD69</f>
        <v>Ghana</v>
      </c>
      <c r="J411" s="30" t="str">
        <f aca="false">+WORLDCUP!BD68</f>
        <v>Uzbekistán</v>
      </c>
      <c r="N411" s="30" t="s">
        <v>1929</v>
      </c>
      <c r="O411" s="30" t="n">
        <v>410</v>
      </c>
      <c r="P411" s="30" t="s">
        <v>112</v>
      </c>
      <c r="Q411" s="30" t="s">
        <v>98</v>
      </c>
      <c r="R411" s="30" t="s">
        <v>85</v>
      </c>
      <c r="S411" s="30" t="s">
        <v>89</v>
      </c>
      <c r="T411" s="30" t="s">
        <v>80</v>
      </c>
      <c r="U411" s="30" t="s">
        <v>103</v>
      </c>
      <c r="V411" s="30" t="s">
        <v>130</v>
      </c>
      <c r="W411" s="30" t="s">
        <v>125</v>
      </c>
    </row>
    <row r="412" customFormat="false" ht="15" hidden="false" customHeight="false" outlineLevel="0" collapsed="false">
      <c r="A412" s="30" t="s">
        <v>1930</v>
      </c>
      <c r="B412" s="30" t="n">
        <f aca="false">+IF(A412=WORLDCUP!$BI$112,1,0)</f>
        <v>0</v>
      </c>
      <c r="C412" s="30" t="str">
        <f aca="false">+WORLDCUP!BD65</f>
        <v>Arabia Saudita</v>
      </c>
      <c r="D412" s="30" t="str">
        <f aca="false">+WORLDCUP!BD67</f>
        <v>Austria</v>
      </c>
      <c r="E412" s="30" t="str">
        <f aca="false">+WORLDCUP!BD59</f>
        <v>Catar</v>
      </c>
      <c r="F412" s="30" t="str">
        <f aca="false">+WORLDCUP!BD60</f>
        <v>Marruecos</v>
      </c>
      <c r="G412" s="30" t="str">
        <f aca="false">+WORLDCUP!BD58</f>
        <v>República Checa</v>
      </c>
      <c r="H412" s="30" t="str">
        <f aca="false">+WORLDCUP!BD63</f>
        <v>Japón</v>
      </c>
      <c r="I412" s="30" t="str">
        <f aca="false">+WORLDCUP!BD69</f>
        <v>Ghana</v>
      </c>
      <c r="J412" s="30" t="str">
        <f aca="false">+WORLDCUP!BD62</f>
        <v>Ecuador</v>
      </c>
      <c r="N412" s="30" t="s">
        <v>1930</v>
      </c>
      <c r="O412" s="30" t="n">
        <v>411</v>
      </c>
      <c r="P412" s="30" t="s">
        <v>112</v>
      </c>
      <c r="Q412" s="30" t="s">
        <v>121</v>
      </c>
      <c r="R412" s="30" t="s">
        <v>85</v>
      </c>
      <c r="S412" s="30" t="s">
        <v>89</v>
      </c>
      <c r="T412" s="30" t="s">
        <v>80</v>
      </c>
      <c r="U412" s="30" t="s">
        <v>103</v>
      </c>
      <c r="V412" s="30" t="s">
        <v>130</v>
      </c>
      <c r="W412" s="30" t="s">
        <v>98</v>
      </c>
    </row>
    <row r="413" customFormat="false" ht="15" hidden="false" customHeight="false" outlineLevel="0" collapsed="false">
      <c r="A413" s="30" t="s">
        <v>1931</v>
      </c>
      <c r="B413" s="30" t="n">
        <f aca="false">+IF(A413=WORLDCUP!$BI$112,1,0)</f>
        <v>0</v>
      </c>
      <c r="C413" s="30" t="str">
        <f aca="false">+WORLDCUP!BD65</f>
        <v>Arabia Saudita</v>
      </c>
      <c r="D413" s="30" t="str">
        <f aca="false">+WORLDCUP!BD67</f>
        <v>Austria</v>
      </c>
      <c r="E413" s="30" t="str">
        <f aca="false">+WORLDCUP!BD59</f>
        <v>Catar</v>
      </c>
      <c r="F413" s="30" t="str">
        <f aca="false">+WORLDCUP!BD60</f>
        <v>Marruecos</v>
      </c>
      <c r="G413" s="30" t="str">
        <f aca="false">+WORLDCUP!BD58</f>
        <v>República Checa</v>
      </c>
      <c r="H413" s="30" t="str">
        <f aca="false">+WORLDCUP!BD63</f>
        <v>Japón</v>
      </c>
      <c r="I413" s="30" t="str">
        <f aca="false">+WORLDCUP!BD62</f>
        <v>Ecuador</v>
      </c>
      <c r="J413" s="30" t="str">
        <f aca="false">+WORLDCUP!BD68</f>
        <v>Uzbekistán</v>
      </c>
      <c r="N413" s="30" t="s">
        <v>1931</v>
      </c>
      <c r="O413" s="30" t="n">
        <v>412</v>
      </c>
      <c r="P413" s="30" t="s">
        <v>112</v>
      </c>
      <c r="Q413" s="30" t="s">
        <v>121</v>
      </c>
      <c r="R413" s="30" t="s">
        <v>85</v>
      </c>
      <c r="S413" s="30" t="s">
        <v>89</v>
      </c>
      <c r="T413" s="30" t="s">
        <v>80</v>
      </c>
      <c r="U413" s="30" t="s">
        <v>103</v>
      </c>
      <c r="V413" s="30" t="s">
        <v>98</v>
      </c>
      <c r="W413" s="30" t="s">
        <v>125</v>
      </c>
    </row>
    <row r="414" customFormat="false" ht="15" hidden="false" customHeight="false" outlineLevel="0" collapsed="false">
      <c r="A414" s="30" t="s">
        <v>1932</v>
      </c>
      <c r="B414" s="30" t="n">
        <f aca="false">+IF(A414=WORLDCUP!$BI$112,1,0)</f>
        <v>0</v>
      </c>
      <c r="C414" s="30" t="str">
        <f aca="false">+WORLDCUP!BD65</f>
        <v>Arabia Saudita</v>
      </c>
      <c r="D414" s="30" t="str">
        <f aca="false">+WORLDCUP!BD62</f>
        <v>Ecuador</v>
      </c>
      <c r="E414" s="30" t="str">
        <f aca="false">+WORLDCUP!BD59</f>
        <v>Catar</v>
      </c>
      <c r="F414" s="30" t="str">
        <f aca="false">+WORLDCUP!BD60</f>
        <v>Marruecos</v>
      </c>
      <c r="G414" s="30" t="str">
        <f aca="false">+WORLDCUP!BD58</f>
        <v>República Checa</v>
      </c>
      <c r="H414" s="30" t="str">
        <f aca="false">+WORLDCUP!BD63</f>
        <v>Japón</v>
      </c>
      <c r="I414" s="30" t="str">
        <f aca="false">+WORLDCUP!BD69</f>
        <v>Ghana</v>
      </c>
      <c r="J414" s="30" t="str">
        <f aca="false">+WORLDCUP!BD66</f>
        <v>Irak</v>
      </c>
      <c r="N414" s="30" t="s">
        <v>1932</v>
      </c>
      <c r="O414" s="30" t="n">
        <v>413</v>
      </c>
      <c r="P414" s="30" t="s">
        <v>112</v>
      </c>
      <c r="Q414" s="30" t="s">
        <v>98</v>
      </c>
      <c r="R414" s="30" t="s">
        <v>85</v>
      </c>
      <c r="S414" s="30" t="s">
        <v>89</v>
      </c>
      <c r="T414" s="30" t="s">
        <v>80</v>
      </c>
      <c r="U414" s="30" t="s">
        <v>103</v>
      </c>
      <c r="V414" s="30" t="s">
        <v>130</v>
      </c>
      <c r="W414" s="30" t="s">
        <v>116</v>
      </c>
    </row>
    <row r="415" customFormat="false" ht="15" hidden="false" customHeight="false" outlineLevel="0" collapsed="false">
      <c r="A415" s="30" t="s">
        <v>1933</v>
      </c>
      <c r="B415" s="30" t="n">
        <f aca="false">+IF(A415=WORLDCUP!$BI$112,1,0)</f>
        <v>0</v>
      </c>
      <c r="C415" s="30" t="str">
        <f aca="false">+WORLDCUP!BD65</f>
        <v>Arabia Saudita</v>
      </c>
      <c r="D415" s="30" t="str">
        <f aca="false">+WORLDCUP!BD62</f>
        <v>Ecuador</v>
      </c>
      <c r="E415" s="30" t="str">
        <f aca="false">+WORLDCUP!BD59</f>
        <v>Catar</v>
      </c>
      <c r="F415" s="30" t="str">
        <f aca="false">+WORLDCUP!BD60</f>
        <v>Marruecos</v>
      </c>
      <c r="G415" s="30" t="str">
        <f aca="false">+WORLDCUP!BD58</f>
        <v>República Checa</v>
      </c>
      <c r="H415" s="30" t="str">
        <f aca="false">+WORLDCUP!BD63</f>
        <v>Japón</v>
      </c>
      <c r="I415" s="30" t="str">
        <f aca="false">+WORLDCUP!BD66</f>
        <v>Irak</v>
      </c>
      <c r="J415" s="30" t="str">
        <f aca="false">+WORLDCUP!BD68</f>
        <v>Uzbekistán</v>
      </c>
      <c r="N415" s="30" t="s">
        <v>1933</v>
      </c>
      <c r="O415" s="30" t="n">
        <v>414</v>
      </c>
      <c r="P415" s="30" t="s">
        <v>112</v>
      </c>
      <c r="Q415" s="30" t="s">
        <v>98</v>
      </c>
      <c r="R415" s="30" t="s">
        <v>85</v>
      </c>
      <c r="S415" s="30" t="s">
        <v>89</v>
      </c>
      <c r="T415" s="30" t="s">
        <v>80</v>
      </c>
      <c r="U415" s="30" t="s">
        <v>103</v>
      </c>
      <c r="V415" s="30" t="s">
        <v>116</v>
      </c>
      <c r="W415" s="30" t="s">
        <v>125</v>
      </c>
    </row>
    <row r="416" customFormat="false" ht="15" hidden="false" customHeight="false" outlineLevel="0" collapsed="false">
      <c r="A416" s="30" t="s">
        <v>1934</v>
      </c>
      <c r="B416" s="30" t="n">
        <f aca="false">+IF(A416=WORLDCUP!$BI$112,1,0)</f>
        <v>0</v>
      </c>
      <c r="C416" s="30" t="str">
        <f aca="false">+WORLDCUP!BD65</f>
        <v>Arabia Saudita</v>
      </c>
      <c r="D416" s="30" t="str">
        <f aca="false">+WORLDCUP!BD67</f>
        <v>Austria</v>
      </c>
      <c r="E416" s="30" t="str">
        <f aca="false">+WORLDCUP!BD59</f>
        <v>Catar</v>
      </c>
      <c r="F416" s="30" t="str">
        <f aca="false">+WORLDCUP!BD60</f>
        <v>Marruecos</v>
      </c>
      <c r="G416" s="30" t="str">
        <f aca="false">+WORLDCUP!BD58</f>
        <v>República Checa</v>
      </c>
      <c r="H416" s="30" t="str">
        <f aca="false">+WORLDCUP!BD63</f>
        <v>Japón</v>
      </c>
      <c r="I416" s="30" t="str">
        <f aca="false">+WORLDCUP!BD62</f>
        <v>Ecuador</v>
      </c>
      <c r="J416" s="30" t="str">
        <f aca="false">+WORLDCUP!BD66</f>
        <v>Irak</v>
      </c>
      <c r="N416" s="30" t="s">
        <v>1934</v>
      </c>
      <c r="O416" s="30" t="n">
        <v>415</v>
      </c>
      <c r="P416" s="30" t="s">
        <v>112</v>
      </c>
      <c r="Q416" s="30" t="s">
        <v>121</v>
      </c>
      <c r="R416" s="30" t="s">
        <v>85</v>
      </c>
      <c r="S416" s="30" t="s">
        <v>89</v>
      </c>
      <c r="T416" s="30" t="s">
        <v>80</v>
      </c>
      <c r="U416" s="30" t="s">
        <v>103</v>
      </c>
      <c r="V416" s="30" t="s">
        <v>98</v>
      </c>
      <c r="W416" s="30" t="s">
        <v>116</v>
      </c>
    </row>
    <row r="417" customFormat="false" ht="15" hidden="false" customHeight="false" outlineLevel="0" collapsed="false">
      <c r="A417" s="30" t="s">
        <v>1935</v>
      </c>
      <c r="B417" s="30" t="n">
        <f aca="false">+IF(A417=WORLDCUP!$BI$112,1,0)</f>
        <v>0</v>
      </c>
      <c r="C417" s="30" t="str">
        <f aca="false">+WORLDCUP!BD62</f>
        <v>Ecuador</v>
      </c>
      <c r="D417" s="30" t="str">
        <f aca="false">+WORLDCUP!BD64</f>
        <v>Irán</v>
      </c>
      <c r="E417" s="30" t="str">
        <f aca="false">+WORLDCUP!BD59</f>
        <v>Catar</v>
      </c>
      <c r="F417" s="30" t="str">
        <f aca="false">+WORLDCUP!BD60</f>
        <v>Marruecos</v>
      </c>
      <c r="G417" s="30" t="str">
        <f aca="false">+WORLDCUP!BD58</f>
        <v>República Checa</v>
      </c>
      <c r="H417" s="30" t="str">
        <f aca="false">+WORLDCUP!BD63</f>
        <v>Japón</v>
      </c>
      <c r="I417" s="30" t="str">
        <f aca="false">+WORLDCUP!BD69</f>
        <v>Ghana</v>
      </c>
      <c r="J417" s="30" t="str">
        <f aca="false">+WORLDCUP!BD68</f>
        <v>Uzbekistán</v>
      </c>
      <c r="N417" s="30" t="s">
        <v>1935</v>
      </c>
      <c r="O417" s="30" t="n">
        <v>416</v>
      </c>
      <c r="P417" s="30" t="s">
        <v>98</v>
      </c>
      <c r="Q417" s="30" t="s">
        <v>107</v>
      </c>
      <c r="R417" s="30" t="s">
        <v>85</v>
      </c>
      <c r="S417" s="30" t="s">
        <v>89</v>
      </c>
      <c r="T417" s="30" t="s">
        <v>80</v>
      </c>
      <c r="U417" s="30" t="s">
        <v>103</v>
      </c>
      <c r="V417" s="30" t="s">
        <v>130</v>
      </c>
      <c r="W417" s="30" t="s">
        <v>125</v>
      </c>
    </row>
    <row r="418" customFormat="false" ht="15" hidden="false" customHeight="false" outlineLevel="0" collapsed="false">
      <c r="A418" s="30" t="s">
        <v>1936</v>
      </c>
      <c r="B418" s="30" t="n">
        <f aca="false">+IF(A418=WORLDCUP!$BI$112,1,0)</f>
        <v>0</v>
      </c>
      <c r="C418" s="30" t="str">
        <f aca="false">+WORLDCUP!BD62</f>
        <v>Ecuador</v>
      </c>
      <c r="D418" s="30" t="str">
        <f aca="false">+WORLDCUP!BD64</f>
        <v>Irán</v>
      </c>
      <c r="E418" s="30" t="str">
        <f aca="false">+WORLDCUP!BD59</f>
        <v>Catar</v>
      </c>
      <c r="F418" s="30" t="str">
        <f aca="false">+WORLDCUP!BD60</f>
        <v>Marruecos</v>
      </c>
      <c r="G418" s="30" t="str">
        <f aca="false">+WORLDCUP!BD58</f>
        <v>República Checa</v>
      </c>
      <c r="H418" s="30" t="str">
        <f aca="false">+WORLDCUP!BD63</f>
        <v>Japón</v>
      </c>
      <c r="I418" s="30" t="str">
        <f aca="false">+WORLDCUP!BD69</f>
        <v>Ghana</v>
      </c>
      <c r="J418" s="30" t="str">
        <f aca="false">+WORLDCUP!BD67</f>
        <v>Austria</v>
      </c>
      <c r="N418" s="30" t="s">
        <v>1936</v>
      </c>
      <c r="O418" s="30" t="n">
        <v>417</v>
      </c>
      <c r="P418" s="30" t="s">
        <v>98</v>
      </c>
      <c r="Q418" s="30" t="s">
        <v>107</v>
      </c>
      <c r="R418" s="30" t="s">
        <v>85</v>
      </c>
      <c r="S418" s="30" t="s">
        <v>89</v>
      </c>
      <c r="T418" s="30" t="s">
        <v>80</v>
      </c>
      <c r="U418" s="30" t="s">
        <v>103</v>
      </c>
      <c r="V418" s="30" t="s">
        <v>130</v>
      </c>
      <c r="W418" s="30" t="s">
        <v>121</v>
      </c>
    </row>
    <row r="419" customFormat="false" ht="15" hidden="false" customHeight="false" outlineLevel="0" collapsed="false">
      <c r="A419" s="30" t="s">
        <v>1937</v>
      </c>
      <c r="B419" s="30" t="n">
        <f aca="false">+IF(A419=WORLDCUP!$BI$112,1,0)</f>
        <v>0</v>
      </c>
      <c r="C419" s="30" t="str">
        <f aca="false">+WORLDCUP!BD62</f>
        <v>Ecuador</v>
      </c>
      <c r="D419" s="30" t="str">
        <f aca="false">+WORLDCUP!BD64</f>
        <v>Irán</v>
      </c>
      <c r="E419" s="30" t="str">
        <f aca="false">+WORLDCUP!BD59</f>
        <v>Catar</v>
      </c>
      <c r="F419" s="30" t="str">
        <f aca="false">+WORLDCUP!BD60</f>
        <v>Marruecos</v>
      </c>
      <c r="G419" s="30" t="str">
        <f aca="false">+WORLDCUP!BD58</f>
        <v>República Checa</v>
      </c>
      <c r="H419" s="30" t="str">
        <f aca="false">+WORLDCUP!BD63</f>
        <v>Japón</v>
      </c>
      <c r="I419" s="30" t="str">
        <f aca="false">+WORLDCUP!BD67</f>
        <v>Austria</v>
      </c>
      <c r="J419" s="30" t="str">
        <f aca="false">+WORLDCUP!BD68</f>
        <v>Uzbekistán</v>
      </c>
      <c r="N419" s="30" t="s">
        <v>1937</v>
      </c>
      <c r="O419" s="30" t="n">
        <v>418</v>
      </c>
      <c r="P419" s="30" t="s">
        <v>98</v>
      </c>
      <c r="Q419" s="30" t="s">
        <v>107</v>
      </c>
      <c r="R419" s="30" t="s">
        <v>85</v>
      </c>
      <c r="S419" s="30" t="s">
        <v>89</v>
      </c>
      <c r="T419" s="30" t="s">
        <v>80</v>
      </c>
      <c r="U419" s="30" t="s">
        <v>103</v>
      </c>
      <c r="V419" s="30" t="s">
        <v>121</v>
      </c>
      <c r="W419" s="30" t="s">
        <v>125</v>
      </c>
    </row>
    <row r="420" customFormat="false" ht="15" hidden="false" customHeight="false" outlineLevel="0" collapsed="false">
      <c r="A420" s="30" t="s">
        <v>1938</v>
      </c>
      <c r="B420" s="30" t="n">
        <f aca="false">+IF(A420=WORLDCUP!$BI$112,1,0)</f>
        <v>0</v>
      </c>
      <c r="C420" s="30" t="str">
        <f aca="false">+WORLDCUP!BD62</f>
        <v>Ecuador</v>
      </c>
      <c r="D420" s="30" t="str">
        <f aca="false">+WORLDCUP!BD64</f>
        <v>Irán</v>
      </c>
      <c r="E420" s="30" t="str">
        <f aca="false">+WORLDCUP!BD59</f>
        <v>Catar</v>
      </c>
      <c r="F420" s="30" t="str">
        <f aca="false">+WORLDCUP!BD60</f>
        <v>Marruecos</v>
      </c>
      <c r="G420" s="30" t="str">
        <f aca="false">+WORLDCUP!BD58</f>
        <v>República Checa</v>
      </c>
      <c r="H420" s="30" t="str">
        <f aca="false">+WORLDCUP!BD63</f>
        <v>Japón</v>
      </c>
      <c r="I420" s="30" t="str">
        <f aca="false">+WORLDCUP!BD69</f>
        <v>Ghana</v>
      </c>
      <c r="J420" s="30" t="str">
        <f aca="false">+WORLDCUP!BD66</f>
        <v>Irak</v>
      </c>
      <c r="N420" s="30" t="s">
        <v>1938</v>
      </c>
      <c r="O420" s="30" t="n">
        <v>419</v>
      </c>
      <c r="P420" s="30" t="s">
        <v>98</v>
      </c>
      <c r="Q420" s="30" t="s">
        <v>107</v>
      </c>
      <c r="R420" s="30" t="s">
        <v>85</v>
      </c>
      <c r="S420" s="30" t="s">
        <v>89</v>
      </c>
      <c r="T420" s="30" t="s">
        <v>80</v>
      </c>
      <c r="U420" s="30" t="s">
        <v>103</v>
      </c>
      <c r="V420" s="30" t="s">
        <v>130</v>
      </c>
      <c r="W420" s="30" t="s">
        <v>116</v>
      </c>
    </row>
    <row r="421" customFormat="false" ht="15" hidden="false" customHeight="false" outlineLevel="0" collapsed="false">
      <c r="A421" s="30" t="s">
        <v>1939</v>
      </c>
      <c r="B421" s="30" t="n">
        <f aca="false">+IF(A421=WORLDCUP!$BI$112,1,0)</f>
        <v>0</v>
      </c>
      <c r="C421" s="30" t="str">
        <f aca="false">+WORLDCUP!BD62</f>
        <v>Ecuador</v>
      </c>
      <c r="D421" s="30" t="str">
        <f aca="false">+WORLDCUP!BD64</f>
        <v>Irán</v>
      </c>
      <c r="E421" s="30" t="str">
        <f aca="false">+WORLDCUP!BD59</f>
        <v>Catar</v>
      </c>
      <c r="F421" s="30" t="str">
        <f aca="false">+WORLDCUP!BD60</f>
        <v>Marruecos</v>
      </c>
      <c r="G421" s="30" t="str">
        <f aca="false">+WORLDCUP!BD58</f>
        <v>República Checa</v>
      </c>
      <c r="H421" s="30" t="str">
        <f aca="false">+WORLDCUP!BD63</f>
        <v>Japón</v>
      </c>
      <c r="I421" s="30" t="str">
        <f aca="false">+WORLDCUP!BD66</f>
        <v>Irak</v>
      </c>
      <c r="J421" s="30" t="str">
        <f aca="false">+WORLDCUP!BD68</f>
        <v>Uzbekistán</v>
      </c>
      <c r="N421" s="30" t="s">
        <v>1939</v>
      </c>
      <c r="O421" s="30" t="n">
        <v>420</v>
      </c>
      <c r="P421" s="30" t="s">
        <v>98</v>
      </c>
      <c r="Q421" s="30" t="s">
        <v>107</v>
      </c>
      <c r="R421" s="30" t="s">
        <v>85</v>
      </c>
      <c r="S421" s="30" t="s">
        <v>89</v>
      </c>
      <c r="T421" s="30" t="s">
        <v>80</v>
      </c>
      <c r="U421" s="30" t="s">
        <v>103</v>
      </c>
      <c r="V421" s="30" t="s">
        <v>116</v>
      </c>
      <c r="W421" s="30" t="s">
        <v>125</v>
      </c>
    </row>
    <row r="422" customFormat="false" ht="15" hidden="false" customHeight="false" outlineLevel="0" collapsed="false">
      <c r="A422" s="30" t="s">
        <v>1940</v>
      </c>
      <c r="B422" s="30" t="n">
        <f aca="false">+IF(A422=WORLDCUP!$BI$112,1,0)</f>
        <v>0</v>
      </c>
      <c r="C422" s="30" t="str">
        <f aca="false">+WORLDCUP!BD62</f>
        <v>Ecuador</v>
      </c>
      <c r="D422" s="30" t="str">
        <f aca="false">+WORLDCUP!BD64</f>
        <v>Irán</v>
      </c>
      <c r="E422" s="30" t="str">
        <f aca="false">+WORLDCUP!BD59</f>
        <v>Catar</v>
      </c>
      <c r="F422" s="30" t="str">
        <f aca="false">+WORLDCUP!BD60</f>
        <v>Marruecos</v>
      </c>
      <c r="G422" s="30" t="str">
        <f aca="false">+WORLDCUP!BD58</f>
        <v>República Checa</v>
      </c>
      <c r="H422" s="30" t="str">
        <f aca="false">+WORLDCUP!BD63</f>
        <v>Japón</v>
      </c>
      <c r="I422" s="30" t="str">
        <f aca="false">+WORLDCUP!BD66</f>
        <v>Irak</v>
      </c>
      <c r="J422" s="30" t="str">
        <f aca="false">+WORLDCUP!BD67</f>
        <v>Austria</v>
      </c>
      <c r="N422" s="30" t="s">
        <v>1940</v>
      </c>
      <c r="O422" s="30" t="n">
        <v>421</v>
      </c>
      <c r="P422" s="30" t="s">
        <v>98</v>
      </c>
      <c r="Q422" s="30" t="s">
        <v>107</v>
      </c>
      <c r="R422" s="30" t="s">
        <v>85</v>
      </c>
      <c r="S422" s="30" t="s">
        <v>89</v>
      </c>
      <c r="T422" s="30" t="s">
        <v>80</v>
      </c>
      <c r="U422" s="30" t="s">
        <v>103</v>
      </c>
      <c r="V422" s="30" t="s">
        <v>116</v>
      </c>
      <c r="W422" s="30" t="s">
        <v>121</v>
      </c>
    </row>
    <row r="423" customFormat="false" ht="15" hidden="false" customHeight="false" outlineLevel="0" collapsed="false">
      <c r="A423" s="30" t="s">
        <v>1941</v>
      </c>
      <c r="B423" s="30" t="n">
        <f aca="false">+IF(A423=WORLDCUP!$BI$112,1,0)</f>
        <v>0</v>
      </c>
      <c r="C423" s="30" t="str">
        <f aca="false">+WORLDCUP!BD65</f>
        <v>Arabia Saudita</v>
      </c>
      <c r="D423" s="30" t="str">
        <f aca="false">+WORLDCUP!BD64</f>
        <v>Irán</v>
      </c>
      <c r="E423" s="30" t="str">
        <f aca="false">+WORLDCUP!BD59</f>
        <v>Catar</v>
      </c>
      <c r="F423" s="30" t="str">
        <f aca="false">+WORLDCUP!BD60</f>
        <v>Marruecos</v>
      </c>
      <c r="G423" s="30" t="str">
        <f aca="false">+WORLDCUP!BD58</f>
        <v>República Checa</v>
      </c>
      <c r="H423" s="30" t="str">
        <f aca="false">+WORLDCUP!BD63</f>
        <v>Japón</v>
      </c>
      <c r="I423" s="30" t="str">
        <f aca="false">+WORLDCUP!BD69</f>
        <v>Ghana</v>
      </c>
      <c r="J423" s="30" t="str">
        <f aca="false">+WORLDCUP!BD62</f>
        <v>Ecuador</v>
      </c>
      <c r="N423" s="30" t="s">
        <v>1941</v>
      </c>
      <c r="O423" s="30" t="n">
        <v>422</v>
      </c>
      <c r="P423" s="30" t="s">
        <v>112</v>
      </c>
      <c r="Q423" s="30" t="s">
        <v>107</v>
      </c>
      <c r="R423" s="30" t="s">
        <v>85</v>
      </c>
      <c r="S423" s="30" t="s">
        <v>89</v>
      </c>
      <c r="T423" s="30" t="s">
        <v>80</v>
      </c>
      <c r="U423" s="30" t="s">
        <v>103</v>
      </c>
      <c r="V423" s="30" t="s">
        <v>130</v>
      </c>
      <c r="W423" s="30" t="s">
        <v>98</v>
      </c>
    </row>
    <row r="424" customFormat="false" ht="15" hidden="false" customHeight="false" outlineLevel="0" collapsed="false">
      <c r="A424" s="30" t="s">
        <v>1942</v>
      </c>
      <c r="B424" s="30" t="n">
        <f aca="false">+IF(A424=WORLDCUP!$BI$112,1,0)</f>
        <v>0</v>
      </c>
      <c r="C424" s="30" t="str">
        <f aca="false">+WORLDCUP!BD65</f>
        <v>Arabia Saudita</v>
      </c>
      <c r="D424" s="30" t="str">
        <f aca="false">+WORLDCUP!BD64</f>
        <v>Irán</v>
      </c>
      <c r="E424" s="30" t="str">
        <f aca="false">+WORLDCUP!BD59</f>
        <v>Catar</v>
      </c>
      <c r="F424" s="30" t="str">
        <f aca="false">+WORLDCUP!BD60</f>
        <v>Marruecos</v>
      </c>
      <c r="G424" s="30" t="str">
        <f aca="false">+WORLDCUP!BD58</f>
        <v>República Checa</v>
      </c>
      <c r="H424" s="30" t="str">
        <f aca="false">+WORLDCUP!BD63</f>
        <v>Japón</v>
      </c>
      <c r="I424" s="30" t="str">
        <f aca="false">+WORLDCUP!BD62</f>
        <v>Ecuador</v>
      </c>
      <c r="J424" s="30" t="str">
        <f aca="false">+WORLDCUP!BD68</f>
        <v>Uzbekistán</v>
      </c>
      <c r="N424" s="30" t="s">
        <v>1942</v>
      </c>
      <c r="O424" s="30" t="n">
        <v>423</v>
      </c>
      <c r="P424" s="30" t="s">
        <v>112</v>
      </c>
      <c r="Q424" s="30" t="s">
        <v>107</v>
      </c>
      <c r="R424" s="30" t="s">
        <v>85</v>
      </c>
      <c r="S424" s="30" t="s">
        <v>89</v>
      </c>
      <c r="T424" s="30" t="s">
        <v>80</v>
      </c>
      <c r="U424" s="30" t="s">
        <v>103</v>
      </c>
      <c r="V424" s="30" t="s">
        <v>98</v>
      </c>
      <c r="W424" s="30" t="s">
        <v>125</v>
      </c>
    </row>
    <row r="425" customFormat="false" ht="15" hidden="false" customHeight="false" outlineLevel="0" collapsed="false">
      <c r="A425" s="30" t="s">
        <v>1943</v>
      </c>
      <c r="B425" s="30" t="n">
        <f aca="false">+IF(A425=WORLDCUP!$BI$112,1,0)</f>
        <v>0</v>
      </c>
      <c r="C425" s="30" t="str">
        <f aca="false">+WORLDCUP!BD65</f>
        <v>Arabia Saudita</v>
      </c>
      <c r="D425" s="30" t="str">
        <f aca="false">+WORLDCUP!BD64</f>
        <v>Irán</v>
      </c>
      <c r="E425" s="30" t="str">
        <f aca="false">+WORLDCUP!BD59</f>
        <v>Catar</v>
      </c>
      <c r="F425" s="30" t="str">
        <f aca="false">+WORLDCUP!BD60</f>
        <v>Marruecos</v>
      </c>
      <c r="G425" s="30" t="str">
        <f aca="false">+WORLDCUP!BD58</f>
        <v>República Checa</v>
      </c>
      <c r="H425" s="30" t="str">
        <f aca="false">+WORLDCUP!BD63</f>
        <v>Japón</v>
      </c>
      <c r="I425" s="30" t="str">
        <f aca="false">+WORLDCUP!BD62</f>
        <v>Ecuador</v>
      </c>
      <c r="J425" s="30" t="str">
        <f aca="false">+WORLDCUP!BD67</f>
        <v>Austria</v>
      </c>
      <c r="N425" s="30" t="s">
        <v>1943</v>
      </c>
      <c r="O425" s="30" t="n">
        <v>424</v>
      </c>
      <c r="P425" s="30" t="s">
        <v>112</v>
      </c>
      <c r="Q425" s="30" t="s">
        <v>107</v>
      </c>
      <c r="R425" s="30" t="s">
        <v>85</v>
      </c>
      <c r="S425" s="30" t="s">
        <v>89</v>
      </c>
      <c r="T425" s="30" t="s">
        <v>80</v>
      </c>
      <c r="U425" s="30" t="s">
        <v>103</v>
      </c>
      <c r="V425" s="30" t="s">
        <v>98</v>
      </c>
      <c r="W425" s="30" t="s">
        <v>121</v>
      </c>
    </row>
    <row r="426" customFormat="false" ht="15" hidden="false" customHeight="false" outlineLevel="0" collapsed="false">
      <c r="A426" s="30" t="s">
        <v>1944</v>
      </c>
      <c r="B426" s="30" t="n">
        <f aca="false">+IF(A426=WORLDCUP!$BI$112,1,0)</f>
        <v>0</v>
      </c>
      <c r="C426" s="30" t="str">
        <f aca="false">+WORLDCUP!BD65</f>
        <v>Arabia Saudita</v>
      </c>
      <c r="D426" s="30" t="str">
        <f aca="false">+WORLDCUP!BD64</f>
        <v>Irán</v>
      </c>
      <c r="E426" s="30" t="str">
        <f aca="false">+WORLDCUP!BD59</f>
        <v>Catar</v>
      </c>
      <c r="F426" s="30" t="str">
        <f aca="false">+WORLDCUP!BD60</f>
        <v>Marruecos</v>
      </c>
      <c r="G426" s="30" t="str">
        <f aca="false">+WORLDCUP!BD58</f>
        <v>República Checa</v>
      </c>
      <c r="H426" s="30" t="str">
        <f aca="false">+WORLDCUP!BD63</f>
        <v>Japón</v>
      </c>
      <c r="I426" s="30" t="str">
        <f aca="false">+WORLDCUP!BD62</f>
        <v>Ecuador</v>
      </c>
      <c r="J426" s="30" t="str">
        <f aca="false">+WORLDCUP!BD66</f>
        <v>Irak</v>
      </c>
      <c r="N426" s="30" t="s">
        <v>1944</v>
      </c>
      <c r="O426" s="30" t="n">
        <v>425</v>
      </c>
      <c r="P426" s="30" t="s">
        <v>112</v>
      </c>
      <c r="Q426" s="30" t="s">
        <v>107</v>
      </c>
      <c r="R426" s="30" t="s">
        <v>85</v>
      </c>
      <c r="S426" s="30" t="s">
        <v>89</v>
      </c>
      <c r="T426" s="30" t="s">
        <v>80</v>
      </c>
      <c r="U426" s="30" t="s">
        <v>103</v>
      </c>
      <c r="V426" s="30" t="s">
        <v>98</v>
      </c>
      <c r="W426" s="30" t="s">
        <v>116</v>
      </c>
    </row>
    <row r="427" customFormat="false" ht="15" hidden="false" customHeight="false" outlineLevel="0" collapsed="false">
      <c r="A427" s="30" t="s">
        <v>1945</v>
      </c>
      <c r="B427" s="30" t="n">
        <f aca="false">+IF(A427=WORLDCUP!$BI$112,1,0)</f>
        <v>0</v>
      </c>
      <c r="C427" s="30" t="str">
        <f aca="false">+WORLDCUP!BD66</f>
        <v>Irak</v>
      </c>
      <c r="D427" s="30" t="str">
        <f aca="false">+WORLDCUP!BD67</f>
        <v>Austria</v>
      </c>
      <c r="E427" s="30" t="str">
        <f aca="false">+WORLDCUP!BD59</f>
        <v>Catar</v>
      </c>
      <c r="F427" s="30" t="str">
        <f aca="false">+WORLDCUP!BD60</f>
        <v>Marruecos</v>
      </c>
      <c r="G427" s="30" t="str">
        <f aca="false">+WORLDCUP!BD58</f>
        <v>República Checa</v>
      </c>
      <c r="H427" s="30" t="str">
        <f aca="false">+WORLDCUP!BD61</f>
        <v>Turquía</v>
      </c>
      <c r="I427" s="30" t="str">
        <f aca="false">+WORLDCUP!BD69</f>
        <v>Ghana</v>
      </c>
      <c r="J427" s="30" t="str">
        <f aca="false">+WORLDCUP!BD68</f>
        <v>Uzbekistán</v>
      </c>
      <c r="N427" s="30" t="s">
        <v>1945</v>
      </c>
      <c r="O427" s="30" t="n">
        <v>426</v>
      </c>
      <c r="P427" s="30" t="s">
        <v>116</v>
      </c>
      <c r="Q427" s="30" t="s">
        <v>121</v>
      </c>
      <c r="R427" s="30" t="s">
        <v>85</v>
      </c>
      <c r="S427" s="30" t="s">
        <v>89</v>
      </c>
      <c r="T427" s="30" t="s">
        <v>80</v>
      </c>
      <c r="U427" s="30" t="s">
        <v>94</v>
      </c>
      <c r="V427" s="30" t="s">
        <v>130</v>
      </c>
      <c r="W427" s="30" t="s">
        <v>125</v>
      </c>
    </row>
    <row r="428" customFormat="false" ht="15" hidden="false" customHeight="false" outlineLevel="0" collapsed="false">
      <c r="A428" s="30" t="s">
        <v>1946</v>
      </c>
      <c r="B428" s="30" t="n">
        <f aca="false">+IF(A428=WORLDCUP!$BI$112,1,0)</f>
        <v>0</v>
      </c>
      <c r="C428" s="30" t="str">
        <f aca="false">+WORLDCUP!BD65</f>
        <v>Arabia Saudita</v>
      </c>
      <c r="D428" s="30" t="str">
        <f aca="false">+WORLDCUP!BD67</f>
        <v>Austria</v>
      </c>
      <c r="E428" s="30" t="str">
        <f aca="false">+WORLDCUP!BD59</f>
        <v>Catar</v>
      </c>
      <c r="F428" s="30" t="str">
        <f aca="false">+WORLDCUP!BD60</f>
        <v>Marruecos</v>
      </c>
      <c r="G428" s="30" t="str">
        <f aca="false">+WORLDCUP!BD58</f>
        <v>República Checa</v>
      </c>
      <c r="H428" s="30" t="str">
        <f aca="false">+WORLDCUP!BD61</f>
        <v>Turquía</v>
      </c>
      <c r="I428" s="30" t="str">
        <f aca="false">+WORLDCUP!BD69</f>
        <v>Ghana</v>
      </c>
      <c r="J428" s="30" t="str">
        <f aca="false">+WORLDCUP!BD68</f>
        <v>Uzbekistán</v>
      </c>
      <c r="N428" s="30" t="s">
        <v>1946</v>
      </c>
      <c r="O428" s="30" t="n">
        <v>427</v>
      </c>
      <c r="P428" s="30" t="s">
        <v>112</v>
      </c>
      <c r="Q428" s="30" t="s">
        <v>121</v>
      </c>
      <c r="R428" s="30" t="s">
        <v>85</v>
      </c>
      <c r="S428" s="30" t="s">
        <v>89</v>
      </c>
      <c r="T428" s="30" t="s">
        <v>80</v>
      </c>
      <c r="U428" s="30" t="s">
        <v>94</v>
      </c>
      <c r="V428" s="30" t="s">
        <v>130</v>
      </c>
      <c r="W428" s="30" t="s">
        <v>125</v>
      </c>
    </row>
    <row r="429" customFormat="false" ht="15" hidden="false" customHeight="false" outlineLevel="0" collapsed="false">
      <c r="A429" s="30" t="s">
        <v>1947</v>
      </c>
      <c r="B429" s="30" t="n">
        <f aca="false">+IF(A429=WORLDCUP!$BI$112,1,0)</f>
        <v>0</v>
      </c>
      <c r="C429" s="30" t="str">
        <f aca="false">+WORLDCUP!BD65</f>
        <v>Arabia Saudita</v>
      </c>
      <c r="D429" s="30" t="str">
        <f aca="false">+WORLDCUP!BD66</f>
        <v>Irak</v>
      </c>
      <c r="E429" s="30" t="str">
        <f aca="false">+WORLDCUP!BD59</f>
        <v>Catar</v>
      </c>
      <c r="F429" s="30" t="str">
        <f aca="false">+WORLDCUP!BD60</f>
        <v>Marruecos</v>
      </c>
      <c r="G429" s="30" t="str">
        <f aca="false">+WORLDCUP!BD58</f>
        <v>República Checa</v>
      </c>
      <c r="H429" s="30" t="str">
        <f aca="false">+WORLDCUP!BD61</f>
        <v>Turquía</v>
      </c>
      <c r="I429" s="30" t="str">
        <f aca="false">+WORLDCUP!BD69</f>
        <v>Ghana</v>
      </c>
      <c r="J429" s="30" t="str">
        <f aca="false">+WORLDCUP!BD68</f>
        <v>Uzbekistán</v>
      </c>
      <c r="N429" s="30" t="s">
        <v>1947</v>
      </c>
      <c r="O429" s="30" t="n">
        <v>428</v>
      </c>
      <c r="P429" s="30" t="s">
        <v>112</v>
      </c>
      <c r="Q429" s="30" t="s">
        <v>116</v>
      </c>
      <c r="R429" s="30" t="s">
        <v>85</v>
      </c>
      <c r="S429" s="30" t="s">
        <v>89</v>
      </c>
      <c r="T429" s="30" t="s">
        <v>80</v>
      </c>
      <c r="U429" s="30" t="s">
        <v>94</v>
      </c>
      <c r="V429" s="30" t="s">
        <v>130</v>
      </c>
      <c r="W429" s="30" t="s">
        <v>125</v>
      </c>
    </row>
    <row r="430" customFormat="false" ht="15" hidden="false" customHeight="false" outlineLevel="0" collapsed="false">
      <c r="A430" s="30" t="s">
        <v>1948</v>
      </c>
      <c r="B430" s="30" t="n">
        <f aca="false">+IF(A430=WORLDCUP!$BI$112,1,0)</f>
        <v>0</v>
      </c>
      <c r="C430" s="30" t="str">
        <f aca="false">+WORLDCUP!BD65</f>
        <v>Arabia Saudita</v>
      </c>
      <c r="D430" s="30" t="str">
        <f aca="false">+WORLDCUP!BD67</f>
        <v>Austria</v>
      </c>
      <c r="E430" s="30" t="str">
        <f aca="false">+WORLDCUP!BD59</f>
        <v>Catar</v>
      </c>
      <c r="F430" s="30" t="str">
        <f aca="false">+WORLDCUP!BD60</f>
        <v>Marruecos</v>
      </c>
      <c r="G430" s="30" t="str">
        <f aca="false">+WORLDCUP!BD58</f>
        <v>República Checa</v>
      </c>
      <c r="H430" s="30" t="str">
        <f aca="false">+WORLDCUP!BD61</f>
        <v>Turquía</v>
      </c>
      <c r="I430" s="30" t="str">
        <f aca="false">+WORLDCUP!BD69</f>
        <v>Ghana</v>
      </c>
      <c r="J430" s="30" t="str">
        <f aca="false">+WORLDCUP!BD66</f>
        <v>Irak</v>
      </c>
      <c r="N430" s="30" t="s">
        <v>1948</v>
      </c>
      <c r="O430" s="30" t="n">
        <v>429</v>
      </c>
      <c r="P430" s="30" t="s">
        <v>112</v>
      </c>
      <c r="Q430" s="30" t="s">
        <v>121</v>
      </c>
      <c r="R430" s="30" t="s">
        <v>85</v>
      </c>
      <c r="S430" s="30" t="s">
        <v>89</v>
      </c>
      <c r="T430" s="30" t="s">
        <v>80</v>
      </c>
      <c r="U430" s="30" t="s">
        <v>94</v>
      </c>
      <c r="V430" s="30" t="s">
        <v>130</v>
      </c>
      <c r="W430" s="30" t="s">
        <v>116</v>
      </c>
    </row>
    <row r="431" customFormat="false" ht="15" hidden="false" customHeight="false" outlineLevel="0" collapsed="false">
      <c r="A431" s="30" t="s">
        <v>1949</v>
      </c>
      <c r="B431" s="30" t="n">
        <f aca="false">+IF(A431=WORLDCUP!$BI$112,1,0)</f>
        <v>0</v>
      </c>
      <c r="C431" s="30" t="str">
        <f aca="false">+WORLDCUP!BD65</f>
        <v>Arabia Saudita</v>
      </c>
      <c r="D431" s="30" t="str">
        <f aca="false">+WORLDCUP!BD67</f>
        <v>Austria</v>
      </c>
      <c r="E431" s="30" t="str">
        <f aca="false">+WORLDCUP!BD59</f>
        <v>Catar</v>
      </c>
      <c r="F431" s="30" t="str">
        <f aca="false">+WORLDCUP!BD60</f>
        <v>Marruecos</v>
      </c>
      <c r="G431" s="30" t="str">
        <f aca="false">+WORLDCUP!BD58</f>
        <v>República Checa</v>
      </c>
      <c r="H431" s="30" t="str">
        <f aca="false">+WORLDCUP!BD61</f>
        <v>Turquía</v>
      </c>
      <c r="I431" s="30" t="str">
        <f aca="false">+WORLDCUP!BD66</f>
        <v>Irak</v>
      </c>
      <c r="J431" s="30" t="str">
        <f aca="false">+WORLDCUP!BD68</f>
        <v>Uzbekistán</v>
      </c>
      <c r="N431" s="30" t="s">
        <v>1949</v>
      </c>
      <c r="O431" s="30" t="n">
        <v>430</v>
      </c>
      <c r="P431" s="30" t="s">
        <v>112</v>
      </c>
      <c r="Q431" s="30" t="s">
        <v>121</v>
      </c>
      <c r="R431" s="30" t="s">
        <v>85</v>
      </c>
      <c r="S431" s="30" t="s">
        <v>89</v>
      </c>
      <c r="T431" s="30" t="s">
        <v>80</v>
      </c>
      <c r="U431" s="30" t="s">
        <v>94</v>
      </c>
      <c r="V431" s="30" t="s">
        <v>116</v>
      </c>
      <c r="W431" s="30" t="s">
        <v>125</v>
      </c>
    </row>
    <row r="432" customFormat="false" ht="15" hidden="false" customHeight="false" outlineLevel="0" collapsed="false">
      <c r="A432" s="30" t="s">
        <v>1950</v>
      </c>
      <c r="B432" s="30" t="n">
        <f aca="false">+IF(A432=WORLDCUP!$BI$112,1,0)</f>
        <v>0</v>
      </c>
      <c r="C432" s="30" t="str">
        <f aca="false">+WORLDCUP!BD60</f>
        <v>Marruecos</v>
      </c>
      <c r="D432" s="30" t="str">
        <f aca="false">+WORLDCUP!BD67</f>
        <v>Austria</v>
      </c>
      <c r="E432" s="30" t="str">
        <f aca="false">+WORLDCUP!BD59</f>
        <v>Catar</v>
      </c>
      <c r="F432" s="30" t="str">
        <f aca="false">+WORLDCUP!BD61</f>
        <v>Turquía</v>
      </c>
      <c r="G432" s="30" t="str">
        <f aca="false">+WORLDCUP!BD58</f>
        <v>República Checa</v>
      </c>
      <c r="H432" s="30" t="str">
        <f aca="false">+WORLDCUP!BD64</f>
        <v>Irán</v>
      </c>
      <c r="I432" s="30" t="str">
        <f aca="false">+WORLDCUP!BD69</f>
        <v>Ghana</v>
      </c>
      <c r="J432" s="30" t="str">
        <f aca="false">+WORLDCUP!BD68</f>
        <v>Uzbekistán</v>
      </c>
      <c r="N432" s="30" t="s">
        <v>1950</v>
      </c>
      <c r="O432" s="30" t="n">
        <v>431</v>
      </c>
      <c r="P432" s="30" t="s">
        <v>89</v>
      </c>
      <c r="Q432" s="30" t="s">
        <v>121</v>
      </c>
      <c r="R432" s="30" t="s">
        <v>85</v>
      </c>
      <c r="S432" s="30" t="s">
        <v>94</v>
      </c>
      <c r="T432" s="30" t="s">
        <v>80</v>
      </c>
      <c r="U432" s="30" t="s">
        <v>107</v>
      </c>
      <c r="V432" s="30" t="s">
        <v>130</v>
      </c>
      <c r="W432" s="30" t="s">
        <v>125</v>
      </c>
    </row>
    <row r="433" customFormat="false" ht="15" hidden="false" customHeight="false" outlineLevel="0" collapsed="false">
      <c r="A433" s="30" t="s">
        <v>1951</v>
      </c>
      <c r="B433" s="30" t="n">
        <f aca="false">+IF(A433=WORLDCUP!$BI$112,1,0)</f>
        <v>0</v>
      </c>
      <c r="C433" s="30" t="str">
        <f aca="false">+WORLDCUP!BD66</f>
        <v>Irak</v>
      </c>
      <c r="D433" s="30" t="str">
        <f aca="false">+WORLDCUP!BD64</f>
        <v>Irán</v>
      </c>
      <c r="E433" s="30" t="str">
        <f aca="false">+WORLDCUP!BD59</f>
        <v>Catar</v>
      </c>
      <c r="F433" s="30" t="str">
        <f aca="false">+WORLDCUP!BD60</f>
        <v>Marruecos</v>
      </c>
      <c r="G433" s="30" t="str">
        <f aca="false">+WORLDCUP!BD58</f>
        <v>República Checa</v>
      </c>
      <c r="H433" s="30" t="str">
        <f aca="false">+WORLDCUP!BD61</f>
        <v>Turquía</v>
      </c>
      <c r="I433" s="30" t="str">
        <f aca="false">+WORLDCUP!BD69</f>
        <v>Ghana</v>
      </c>
      <c r="J433" s="30" t="str">
        <f aca="false">+WORLDCUP!BD68</f>
        <v>Uzbekistán</v>
      </c>
      <c r="N433" s="30" t="s">
        <v>1951</v>
      </c>
      <c r="O433" s="30" t="n">
        <v>432</v>
      </c>
      <c r="P433" s="30" t="s">
        <v>116</v>
      </c>
      <c r="Q433" s="30" t="s">
        <v>107</v>
      </c>
      <c r="R433" s="30" t="s">
        <v>85</v>
      </c>
      <c r="S433" s="30" t="s">
        <v>89</v>
      </c>
      <c r="T433" s="30" t="s">
        <v>80</v>
      </c>
      <c r="U433" s="30" t="s">
        <v>94</v>
      </c>
      <c r="V433" s="30" t="s">
        <v>130</v>
      </c>
      <c r="W433" s="30" t="s">
        <v>125</v>
      </c>
    </row>
    <row r="434" customFormat="false" ht="15" hidden="false" customHeight="false" outlineLevel="0" collapsed="false">
      <c r="A434" s="30" t="s">
        <v>1952</v>
      </c>
      <c r="B434" s="30" t="n">
        <f aca="false">+IF(A434=WORLDCUP!$BI$112,1,0)</f>
        <v>0</v>
      </c>
      <c r="C434" s="30" t="str">
        <f aca="false">+WORLDCUP!BD60</f>
        <v>Marruecos</v>
      </c>
      <c r="D434" s="30" t="str">
        <f aca="false">+WORLDCUP!BD67</f>
        <v>Austria</v>
      </c>
      <c r="E434" s="30" t="str">
        <f aca="false">+WORLDCUP!BD59</f>
        <v>Catar</v>
      </c>
      <c r="F434" s="30" t="str">
        <f aca="false">+WORLDCUP!BD61</f>
        <v>Turquía</v>
      </c>
      <c r="G434" s="30" t="str">
        <f aca="false">+WORLDCUP!BD58</f>
        <v>República Checa</v>
      </c>
      <c r="H434" s="30" t="str">
        <f aca="false">+WORLDCUP!BD64</f>
        <v>Irán</v>
      </c>
      <c r="I434" s="30" t="str">
        <f aca="false">+WORLDCUP!BD69</f>
        <v>Ghana</v>
      </c>
      <c r="J434" s="30" t="str">
        <f aca="false">+WORLDCUP!BD66</f>
        <v>Irak</v>
      </c>
      <c r="N434" s="30" t="s">
        <v>1952</v>
      </c>
      <c r="O434" s="30" t="n">
        <v>433</v>
      </c>
      <c r="P434" s="30" t="s">
        <v>89</v>
      </c>
      <c r="Q434" s="30" t="s">
        <v>121</v>
      </c>
      <c r="R434" s="30" t="s">
        <v>85</v>
      </c>
      <c r="S434" s="30" t="s">
        <v>94</v>
      </c>
      <c r="T434" s="30" t="s">
        <v>80</v>
      </c>
      <c r="U434" s="30" t="s">
        <v>107</v>
      </c>
      <c r="V434" s="30" t="s">
        <v>130</v>
      </c>
      <c r="W434" s="30" t="s">
        <v>116</v>
      </c>
    </row>
    <row r="435" customFormat="false" ht="15" hidden="false" customHeight="false" outlineLevel="0" collapsed="false">
      <c r="A435" s="30" t="s">
        <v>1953</v>
      </c>
      <c r="B435" s="30" t="n">
        <f aca="false">+IF(A435=WORLDCUP!$BI$112,1,0)</f>
        <v>0</v>
      </c>
      <c r="C435" s="30" t="str">
        <f aca="false">+WORLDCUP!BD60</f>
        <v>Marruecos</v>
      </c>
      <c r="D435" s="30" t="str">
        <f aca="false">+WORLDCUP!BD67</f>
        <v>Austria</v>
      </c>
      <c r="E435" s="30" t="str">
        <f aca="false">+WORLDCUP!BD59</f>
        <v>Catar</v>
      </c>
      <c r="F435" s="30" t="str">
        <f aca="false">+WORLDCUP!BD61</f>
        <v>Turquía</v>
      </c>
      <c r="G435" s="30" t="str">
        <f aca="false">+WORLDCUP!BD58</f>
        <v>República Checa</v>
      </c>
      <c r="H435" s="30" t="str">
        <f aca="false">+WORLDCUP!BD64</f>
        <v>Irán</v>
      </c>
      <c r="I435" s="30" t="str">
        <f aca="false">+WORLDCUP!BD66</f>
        <v>Irak</v>
      </c>
      <c r="J435" s="30" t="str">
        <f aca="false">+WORLDCUP!BD68</f>
        <v>Uzbekistán</v>
      </c>
      <c r="N435" s="30" t="s">
        <v>1953</v>
      </c>
      <c r="O435" s="30" t="n">
        <v>434</v>
      </c>
      <c r="P435" s="30" t="s">
        <v>89</v>
      </c>
      <c r="Q435" s="30" t="s">
        <v>121</v>
      </c>
      <c r="R435" s="30" t="s">
        <v>85</v>
      </c>
      <c r="S435" s="30" t="s">
        <v>94</v>
      </c>
      <c r="T435" s="30" t="s">
        <v>80</v>
      </c>
      <c r="U435" s="30" t="s">
        <v>107</v>
      </c>
      <c r="V435" s="30" t="s">
        <v>116</v>
      </c>
      <c r="W435" s="30" t="s">
        <v>125</v>
      </c>
    </row>
    <row r="436" customFormat="false" ht="15" hidden="false" customHeight="false" outlineLevel="0" collapsed="false">
      <c r="A436" s="30" t="s">
        <v>1954</v>
      </c>
      <c r="B436" s="30" t="n">
        <f aca="false">+IF(A436=WORLDCUP!$BI$112,1,0)</f>
        <v>0</v>
      </c>
      <c r="C436" s="30" t="str">
        <f aca="false">+WORLDCUP!BD65</f>
        <v>Arabia Saudita</v>
      </c>
      <c r="D436" s="30" t="str">
        <f aca="false">+WORLDCUP!BD64</f>
        <v>Irán</v>
      </c>
      <c r="E436" s="30" t="str">
        <f aca="false">+WORLDCUP!BD59</f>
        <v>Catar</v>
      </c>
      <c r="F436" s="30" t="str">
        <f aca="false">+WORLDCUP!BD60</f>
        <v>Marruecos</v>
      </c>
      <c r="G436" s="30" t="str">
        <f aca="false">+WORLDCUP!BD58</f>
        <v>República Checa</v>
      </c>
      <c r="H436" s="30" t="str">
        <f aca="false">+WORLDCUP!BD61</f>
        <v>Turquía</v>
      </c>
      <c r="I436" s="30" t="str">
        <f aca="false">+WORLDCUP!BD69</f>
        <v>Ghana</v>
      </c>
      <c r="J436" s="30" t="str">
        <f aca="false">+WORLDCUP!BD68</f>
        <v>Uzbekistán</v>
      </c>
      <c r="N436" s="30" t="s">
        <v>1954</v>
      </c>
      <c r="O436" s="30" t="n">
        <v>435</v>
      </c>
      <c r="P436" s="30" t="s">
        <v>112</v>
      </c>
      <c r="Q436" s="30" t="s">
        <v>107</v>
      </c>
      <c r="R436" s="30" t="s">
        <v>85</v>
      </c>
      <c r="S436" s="30" t="s">
        <v>89</v>
      </c>
      <c r="T436" s="30" t="s">
        <v>80</v>
      </c>
      <c r="U436" s="30" t="s">
        <v>94</v>
      </c>
      <c r="V436" s="30" t="s">
        <v>130</v>
      </c>
      <c r="W436" s="30" t="s">
        <v>125</v>
      </c>
    </row>
    <row r="437" customFormat="false" ht="15" hidden="false" customHeight="false" outlineLevel="0" collapsed="false">
      <c r="A437" s="30" t="s">
        <v>1955</v>
      </c>
      <c r="B437" s="30" t="n">
        <f aca="false">+IF(A437=WORLDCUP!$BI$112,1,0)</f>
        <v>0</v>
      </c>
      <c r="C437" s="30" t="str">
        <f aca="false">+WORLDCUP!BD65</f>
        <v>Arabia Saudita</v>
      </c>
      <c r="D437" s="30" t="str">
        <f aca="false">+WORLDCUP!BD64</f>
        <v>Irán</v>
      </c>
      <c r="E437" s="30" t="str">
        <f aca="false">+WORLDCUP!BD59</f>
        <v>Catar</v>
      </c>
      <c r="F437" s="30" t="str">
        <f aca="false">+WORLDCUP!BD60</f>
        <v>Marruecos</v>
      </c>
      <c r="G437" s="30" t="str">
        <f aca="false">+WORLDCUP!BD58</f>
        <v>República Checa</v>
      </c>
      <c r="H437" s="30" t="str">
        <f aca="false">+WORLDCUP!BD61</f>
        <v>Turquía</v>
      </c>
      <c r="I437" s="30" t="str">
        <f aca="false">+WORLDCUP!BD69</f>
        <v>Ghana</v>
      </c>
      <c r="J437" s="30" t="str">
        <f aca="false">+WORLDCUP!BD67</f>
        <v>Austria</v>
      </c>
      <c r="N437" s="30" t="s">
        <v>1955</v>
      </c>
      <c r="O437" s="30" t="n">
        <v>436</v>
      </c>
      <c r="P437" s="30" t="s">
        <v>112</v>
      </c>
      <c r="Q437" s="30" t="s">
        <v>107</v>
      </c>
      <c r="R437" s="30" t="s">
        <v>85</v>
      </c>
      <c r="S437" s="30" t="s">
        <v>89</v>
      </c>
      <c r="T437" s="30" t="s">
        <v>80</v>
      </c>
      <c r="U437" s="30" t="s">
        <v>94</v>
      </c>
      <c r="V437" s="30" t="s">
        <v>130</v>
      </c>
      <c r="W437" s="30" t="s">
        <v>121</v>
      </c>
    </row>
    <row r="438" customFormat="false" ht="15" hidden="false" customHeight="false" outlineLevel="0" collapsed="false">
      <c r="A438" s="30" t="s">
        <v>1956</v>
      </c>
      <c r="B438" s="30" t="n">
        <f aca="false">+IF(A438=WORLDCUP!$BI$112,1,0)</f>
        <v>0</v>
      </c>
      <c r="C438" s="30" t="str">
        <f aca="false">+WORLDCUP!BD65</f>
        <v>Arabia Saudita</v>
      </c>
      <c r="D438" s="30" t="str">
        <f aca="false">+WORLDCUP!BD64</f>
        <v>Irán</v>
      </c>
      <c r="E438" s="30" t="str">
        <f aca="false">+WORLDCUP!BD59</f>
        <v>Catar</v>
      </c>
      <c r="F438" s="30" t="str">
        <f aca="false">+WORLDCUP!BD60</f>
        <v>Marruecos</v>
      </c>
      <c r="G438" s="30" t="str">
        <f aca="false">+WORLDCUP!BD58</f>
        <v>República Checa</v>
      </c>
      <c r="H438" s="30" t="str">
        <f aca="false">+WORLDCUP!BD61</f>
        <v>Turquía</v>
      </c>
      <c r="I438" s="30" t="str">
        <f aca="false">+WORLDCUP!BD67</f>
        <v>Austria</v>
      </c>
      <c r="J438" s="30" t="str">
        <f aca="false">+WORLDCUP!BD68</f>
        <v>Uzbekistán</v>
      </c>
      <c r="N438" s="30" t="s">
        <v>1956</v>
      </c>
      <c r="O438" s="30" t="n">
        <v>437</v>
      </c>
      <c r="P438" s="30" t="s">
        <v>112</v>
      </c>
      <c r="Q438" s="30" t="s">
        <v>107</v>
      </c>
      <c r="R438" s="30" t="s">
        <v>85</v>
      </c>
      <c r="S438" s="30" t="s">
        <v>89</v>
      </c>
      <c r="T438" s="30" t="s">
        <v>80</v>
      </c>
      <c r="U438" s="30" t="s">
        <v>94</v>
      </c>
      <c r="V438" s="30" t="s">
        <v>121</v>
      </c>
      <c r="W438" s="30" t="s">
        <v>125</v>
      </c>
    </row>
    <row r="439" customFormat="false" ht="15" hidden="false" customHeight="false" outlineLevel="0" collapsed="false">
      <c r="A439" s="30" t="s">
        <v>1957</v>
      </c>
      <c r="B439" s="30" t="n">
        <f aca="false">+IF(A439=WORLDCUP!$BI$112,1,0)</f>
        <v>0</v>
      </c>
      <c r="C439" s="30" t="str">
        <f aca="false">+WORLDCUP!BD65</f>
        <v>Arabia Saudita</v>
      </c>
      <c r="D439" s="30" t="str">
        <f aca="false">+WORLDCUP!BD64</f>
        <v>Irán</v>
      </c>
      <c r="E439" s="30" t="str">
        <f aca="false">+WORLDCUP!BD59</f>
        <v>Catar</v>
      </c>
      <c r="F439" s="30" t="str">
        <f aca="false">+WORLDCUP!BD60</f>
        <v>Marruecos</v>
      </c>
      <c r="G439" s="30" t="str">
        <f aca="false">+WORLDCUP!BD58</f>
        <v>República Checa</v>
      </c>
      <c r="H439" s="30" t="str">
        <f aca="false">+WORLDCUP!BD61</f>
        <v>Turquía</v>
      </c>
      <c r="I439" s="30" t="str">
        <f aca="false">+WORLDCUP!BD69</f>
        <v>Ghana</v>
      </c>
      <c r="J439" s="30" t="str">
        <f aca="false">+WORLDCUP!BD66</f>
        <v>Irak</v>
      </c>
      <c r="N439" s="30" t="s">
        <v>1957</v>
      </c>
      <c r="O439" s="30" t="n">
        <v>438</v>
      </c>
      <c r="P439" s="30" t="s">
        <v>112</v>
      </c>
      <c r="Q439" s="30" t="s">
        <v>107</v>
      </c>
      <c r="R439" s="30" t="s">
        <v>85</v>
      </c>
      <c r="S439" s="30" t="s">
        <v>89</v>
      </c>
      <c r="T439" s="30" t="s">
        <v>80</v>
      </c>
      <c r="U439" s="30" t="s">
        <v>94</v>
      </c>
      <c r="V439" s="30" t="s">
        <v>130</v>
      </c>
      <c r="W439" s="30" t="s">
        <v>116</v>
      </c>
    </row>
    <row r="440" customFormat="false" ht="15" hidden="false" customHeight="false" outlineLevel="0" collapsed="false">
      <c r="A440" s="30" t="s">
        <v>1958</v>
      </c>
      <c r="B440" s="30" t="n">
        <f aca="false">+IF(A440=WORLDCUP!$BI$112,1,0)</f>
        <v>0</v>
      </c>
      <c r="C440" s="30" t="str">
        <f aca="false">+WORLDCUP!BD65</f>
        <v>Arabia Saudita</v>
      </c>
      <c r="D440" s="30" t="str">
        <f aca="false">+WORLDCUP!BD64</f>
        <v>Irán</v>
      </c>
      <c r="E440" s="30" t="str">
        <f aca="false">+WORLDCUP!BD59</f>
        <v>Catar</v>
      </c>
      <c r="F440" s="30" t="str">
        <f aca="false">+WORLDCUP!BD60</f>
        <v>Marruecos</v>
      </c>
      <c r="G440" s="30" t="str">
        <f aca="false">+WORLDCUP!BD58</f>
        <v>República Checa</v>
      </c>
      <c r="H440" s="30" t="str">
        <f aca="false">+WORLDCUP!BD61</f>
        <v>Turquía</v>
      </c>
      <c r="I440" s="30" t="str">
        <f aca="false">+WORLDCUP!BD66</f>
        <v>Irak</v>
      </c>
      <c r="J440" s="30" t="str">
        <f aca="false">+WORLDCUP!BD68</f>
        <v>Uzbekistán</v>
      </c>
      <c r="N440" s="30" t="s">
        <v>1958</v>
      </c>
      <c r="O440" s="30" t="n">
        <v>439</v>
      </c>
      <c r="P440" s="30" t="s">
        <v>112</v>
      </c>
      <c r="Q440" s="30" t="s">
        <v>107</v>
      </c>
      <c r="R440" s="30" t="s">
        <v>85</v>
      </c>
      <c r="S440" s="30" t="s">
        <v>89</v>
      </c>
      <c r="T440" s="30" t="s">
        <v>80</v>
      </c>
      <c r="U440" s="30" t="s">
        <v>94</v>
      </c>
      <c r="V440" s="30" t="s">
        <v>116</v>
      </c>
      <c r="W440" s="30" t="s">
        <v>125</v>
      </c>
    </row>
    <row r="441" customFormat="false" ht="15" hidden="false" customHeight="false" outlineLevel="0" collapsed="false">
      <c r="A441" s="30" t="s">
        <v>1959</v>
      </c>
      <c r="B441" s="30" t="n">
        <f aca="false">+IF(A441=WORLDCUP!$BI$112,1,0)</f>
        <v>0</v>
      </c>
      <c r="C441" s="30" t="str">
        <f aca="false">+WORLDCUP!BD65</f>
        <v>Arabia Saudita</v>
      </c>
      <c r="D441" s="30" t="str">
        <f aca="false">+WORLDCUP!BD64</f>
        <v>Irán</v>
      </c>
      <c r="E441" s="30" t="str">
        <f aca="false">+WORLDCUP!BD59</f>
        <v>Catar</v>
      </c>
      <c r="F441" s="30" t="str">
        <f aca="false">+WORLDCUP!BD60</f>
        <v>Marruecos</v>
      </c>
      <c r="G441" s="30" t="str">
        <f aca="false">+WORLDCUP!BD58</f>
        <v>República Checa</v>
      </c>
      <c r="H441" s="30" t="str">
        <f aca="false">+WORLDCUP!BD61</f>
        <v>Turquía</v>
      </c>
      <c r="I441" s="30" t="str">
        <f aca="false">+WORLDCUP!BD66</f>
        <v>Irak</v>
      </c>
      <c r="J441" s="30" t="str">
        <f aca="false">+WORLDCUP!BD67</f>
        <v>Austria</v>
      </c>
      <c r="N441" s="30" t="s">
        <v>1959</v>
      </c>
      <c r="O441" s="30" t="n">
        <v>440</v>
      </c>
      <c r="P441" s="30" t="s">
        <v>112</v>
      </c>
      <c r="Q441" s="30" t="s">
        <v>107</v>
      </c>
      <c r="R441" s="30" t="s">
        <v>85</v>
      </c>
      <c r="S441" s="30" t="s">
        <v>89</v>
      </c>
      <c r="T441" s="30" t="s">
        <v>80</v>
      </c>
      <c r="U441" s="30" t="s">
        <v>94</v>
      </c>
      <c r="V441" s="30" t="s">
        <v>116</v>
      </c>
      <c r="W441" s="30" t="s">
        <v>121</v>
      </c>
    </row>
    <row r="442" customFormat="false" ht="15" hidden="false" customHeight="false" outlineLevel="0" collapsed="false">
      <c r="A442" s="30" t="s">
        <v>1960</v>
      </c>
      <c r="B442" s="30" t="n">
        <f aca="false">+IF(A442=WORLDCUP!$BI$112,1,0)</f>
        <v>0</v>
      </c>
      <c r="C442" s="30" t="str">
        <f aca="false">+WORLDCUP!BD60</f>
        <v>Marruecos</v>
      </c>
      <c r="D442" s="30" t="str">
        <f aca="false">+WORLDCUP!BD67</f>
        <v>Austria</v>
      </c>
      <c r="E442" s="30" t="str">
        <f aca="false">+WORLDCUP!BD59</f>
        <v>Catar</v>
      </c>
      <c r="F442" s="30" t="str">
        <f aca="false">+WORLDCUP!BD61</f>
        <v>Turquía</v>
      </c>
      <c r="G442" s="30" t="str">
        <f aca="false">+WORLDCUP!BD58</f>
        <v>República Checa</v>
      </c>
      <c r="H442" s="30" t="str">
        <f aca="false">+WORLDCUP!BD63</f>
        <v>Japón</v>
      </c>
      <c r="I442" s="30" t="str">
        <f aca="false">+WORLDCUP!BD69</f>
        <v>Ghana</v>
      </c>
      <c r="J442" s="30" t="str">
        <f aca="false">+WORLDCUP!BD68</f>
        <v>Uzbekistán</v>
      </c>
      <c r="N442" s="30" t="s">
        <v>1960</v>
      </c>
      <c r="O442" s="30" t="n">
        <v>441</v>
      </c>
      <c r="P442" s="30" t="s">
        <v>89</v>
      </c>
      <c r="Q442" s="30" t="s">
        <v>121</v>
      </c>
      <c r="R442" s="30" t="s">
        <v>85</v>
      </c>
      <c r="S442" s="30" t="s">
        <v>94</v>
      </c>
      <c r="T442" s="30" t="s">
        <v>80</v>
      </c>
      <c r="U442" s="30" t="s">
        <v>103</v>
      </c>
      <c r="V442" s="30" t="s">
        <v>130</v>
      </c>
      <c r="W442" s="30" t="s">
        <v>125</v>
      </c>
    </row>
    <row r="443" customFormat="false" ht="15" hidden="false" customHeight="false" outlineLevel="0" collapsed="false">
      <c r="A443" s="30" t="s">
        <v>1961</v>
      </c>
      <c r="B443" s="30" t="n">
        <f aca="false">+IF(A443=WORLDCUP!$BI$112,1,0)</f>
        <v>0</v>
      </c>
      <c r="C443" s="30" t="str">
        <f aca="false">+WORLDCUP!BD60</f>
        <v>Marruecos</v>
      </c>
      <c r="D443" s="30" t="str">
        <f aca="false">+WORLDCUP!BD66</f>
        <v>Irak</v>
      </c>
      <c r="E443" s="30" t="str">
        <f aca="false">+WORLDCUP!BD59</f>
        <v>Catar</v>
      </c>
      <c r="F443" s="30" t="str">
        <f aca="false">+WORLDCUP!BD61</f>
        <v>Turquía</v>
      </c>
      <c r="G443" s="30" t="str">
        <f aca="false">+WORLDCUP!BD58</f>
        <v>República Checa</v>
      </c>
      <c r="H443" s="30" t="str">
        <f aca="false">+WORLDCUP!BD63</f>
        <v>Japón</v>
      </c>
      <c r="I443" s="30" t="str">
        <f aca="false">+WORLDCUP!BD69</f>
        <v>Ghana</v>
      </c>
      <c r="J443" s="30" t="str">
        <f aca="false">+WORLDCUP!BD68</f>
        <v>Uzbekistán</v>
      </c>
      <c r="N443" s="30" t="s">
        <v>1961</v>
      </c>
      <c r="O443" s="30" t="n">
        <v>442</v>
      </c>
      <c r="P443" s="30" t="s">
        <v>89</v>
      </c>
      <c r="Q443" s="30" t="s">
        <v>116</v>
      </c>
      <c r="R443" s="30" t="s">
        <v>85</v>
      </c>
      <c r="S443" s="30" t="s">
        <v>94</v>
      </c>
      <c r="T443" s="30" t="s">
        <v>80</v>
      </c>
      <c r="U443" s="30" t="s">
        <v>103</v>
      </c>
      <c r="V443" s="30" t="s">
        <v>130</v>
      </c>
      <c r="W443" s="30" t="s">
        <v>125</v>
      </c>
    </row>
    <row r="444" customFormat="false" ht="15" hidden="false" customHeight="false" outlineLevel="0" collapsed="false">
      <c r="A444" s="30" t="s">
        <v>1962</v>
      </c>
      <c r="B444" s="30" t="n">
        <f aca="false">+IF(A444=WORLDCUP!$BI$112,1,0)</f>
        <v>0</v>
      </c>
      <c r="C444" s="30" t="str">
        <f aca="false">+WORLDCUP!BD60</f>
        <v>Marruecos</v>
      </c>
      <c r="D444" s="30" t="str">
        <f aca="false">+WORLDCUP!BD67</f>
        <v>Austria</v>
      </c>
      <c r="E444" s="30" t="str">
        <f aca="false">+WORLDCUP!BD59</f>
        <v>Catar</v>
      </c>
      <c r="F444" s="30" t="str">
        <f aca="false">+WORLDCUP!BD61</f>
        <v>Turquía</v>
      </c>
      <c r="G444" s="30" t="str">
        <f aca="false">+WORLDCUP!BD58</f>
        <v>República Checa</v>
      </c>
      <c r="H444" s="30" t="str">
        <f aca="false">+WORLDCUP!BD63</f>
        <v>Japón</v>
      </c>
      <c r="I444" s="30" t="str">
        <f aca="false">+WORLDCUP!BD69</f>
        <v>Ghana</v>
      </c>
      <c r="J444" s="30" t="str">
        <f aca="false">+WORLDCUP!BD66</f>
        <v>Irak</v>
      </c>
      <c r="N444" s="30" t="s">
        <v>1962</v>
      </c>
      <c r="O444" s="30" t="n">
        <v>443</v>
      </c>
      <c r="P444" s="30" t="s">
        <v>89</v>
      </c>
      <c r="Q444" s="30" t="s">
        <v>121</v>
      </c>
      <c r="R444" s="30" t="s">
        <v>85</v>
      </c>
      <c r="S444" s="30" t="s">
        <v>94</v>
      </c>
      <c r="T444" s="30" t="s">
        <v>80</v>
      </c>
      <c r="U444" s="30" t="s">
        <v>103</v>
      </c>
      <c r="V444" s="30" t="s">
        <v>130</v>
      </c>
      <c r="W444" s="30" t="s">
        <v>116</v>
      </c>
    </row>
    <row r="445" customFormat="false" ht="15" hidden="false" customHeight="false" outlineLevel="0" collapsed="false">
      <c r="A445" s="30" t="s">
        <v>1963</v>
      </c>
      <c r="B445" s="30" t="n">
        <f aca="false">+IF(A445=WORLDCUP!$BI$112,1,0)</f>
        <v>0</v>
      </c>
      <c r="C445" s="30" t="str">
        <f aca="false">+WORLDCUP!BD60</f>
        <v>Marruecos</v>
      </c>
      <c r="D445" s="30" t="str">
        <f aca="false">+WORLDCUP!BD67</f>
        <v>Austria</v>
      </c>
      <c r="E445" s="30" t="str">
        <f aca="false">+WORLDCUP!BD59</f>
        <v>Catar</v>
      </c>
      <c r="F445" s="30" t="str">
        <f aca="false">+WORLDCUP!BD61</f>
        <v>Turquía</v>
      </c>
      <c r="G445" s="30" t="str">
        <f aca="false">+WORLDCUP!BD58</f>
        <v>República Checa</v>
      </c>
      <c r="H445" s="30" t="str">
        <f aca="false">+WORLDCUP!BD63</f>
        <v>Japón</v>
      </c>
      <c r="I445" s="30" t="str">
        <f aca="false">+WORLDCUP!BD66</f>
        <v>Irak</v>
      </c>
      <c r="J445" s="30" t="str">
        <f aca="false">+WORLDCUP!BD68</f>
        <v>Uzbekistán</v>
      </c>
      <c r="N445" s="30" t="s">
        <v>1963</v>
      </c>
      <c r="O445" s="30" t="n">
        <v>444</v>
      </c>
      <c r="P445" s="30" t="s">
        <v>89</v>
      </c>
      <c r="Q445" s="30" t="s">
        <v>121</v>
      </c>
      <c r="R445" s="30" t="s">
        <v>85</v>
      </c>
      <c r="S445" s="30" t="s">
        <v>94</v>
      </c>
      <c r="T445" s="30" t="s">
        <v>80</v>
      </c>
      <c r="U445" s="30" t="s">
        <v>103</v>
      </c>
      <c r="V445" s="30" t="s">
        <v>116</v>
      </c>
      <c r="W445" s="30" t="s">
        <v>125</v>
      </c>
    </row>
    <row r="446" customFormat="false" ht="15" hidden="false" customHeight="false" outlineLevel="0" collapsed="false">
      <c r="A446" s="30" t="s">
        <v>1964</v>
      </c>
      <c r="B446" s="30" t="n">
        <f aca="false">+IF(A446=WORLDCUP!$BI$112,1,0)</f>
        <v>0</v>
      </c>
      <c r="C446" s="30" t="str">
        <f aca="false">+WORLDCUP!BD65</f>
        <v>Arabia Saudita</v>
      </c>
      <c r="D446" s="30" t="str">
        <f aca="false">+WORLDCUP!BD63</f>
        <v>Japón</v>
      </c>
      <c r="E446" s="30" t="str">
        <f aca="false">+WORLDCUP!BD59</f>
        <v>Catar</v>
      </c>
      <c r="F446" s="30" t="str">
        <f aca="false">+WORLDCUP!BD60</f>
        <v>Marruecos</v>
      </c>
      <c r="G446" s="30" t="str">
        <f aca="false">+WORLDCUP!BD58</f>
        <v>República Checa</v>
      </c>
      <c r="H446" s="30" t="str">
        <f aca="false">+WORLDCUP!BD61</f>
        <v>Turquía</v>
      </c>
      <c r="I446" s="30" t="str">
        <f aca="false">+WORLDCUP!BD69</f>
        <v>Ghana</v>
      </c>
      <c r="J446" s="30" t="str">
        <f aca="false">+WORLDCUP!BD68</f>
        <v>Uzbekistán</v>
      </c>
      <c r="N446" s="30" t="s">
        <v>1964</v>
      </c>
      <c r="O446" s="30" t="n">
        <v>445</v>
      </c>
      <c r="P446" s="30" t="s">
        <v>112</v>
      </c>
      <c r="Q446" s="30" t="s">
        <v>103</v>
      </c>
      <c r="R446" s="30" t="s">
        <v>85</v>
      </c>
      <c r="S446" s="30" t="s">
        <v>89</v>
      </c>
      <c r="T446" s="30" t="s">
        <v>80</v>
      </c>
      <c r="U446" s="30" t="s">
        <v>94</v>
      </c>
      <c r="V446" s="30" t="s">
        <v>130</v>
      </c>
      <c r="W446" s="30" t="s">
        <v>125</v>
      </c>
    </row>
    <row r="447" customFormat="false" ht="15" hidden="false" customHeight="false" outlineLevel="0" collapsed="false">
      <c r="A447" s="30" t="s">
        <v>1965</v>
      </c>
      <c r="B447" s="30" t="n">
        <f aca="false">+IF(A447=WORLDCUP!$BI$112,1,0)</f>
        <v>0</v>
      </c>
      <c r="C447" s="30" t="str">
        <f aca="false">+WORLDCUP!BD60</f>
        <v>Marruecos</v>
      </c>
      <c r="D447" s="30" t="str">
        <f aca="false">+WORLDCUP!BD67</f>
        <v>Austria</v>
      </c>
      <c r="E447" s="30" t="str">
        <f aca="false">+WORLDCUP!BD59</f>
        <v>Catar</v>
      </c>
      <c r="F447" s="30" t="str">
        <f aca="false">+WORLDCUP!BD61</f>
        <v>Turquía</v>
      </c>
      <c r="G447" s="30" t="str">
        <f aca="false">+WORLDCUP!BD58</f>
        <v>República Checa</v>
      </c>
      <c r="H447" s="30" t="str">
        <f aca="false">+WORLDCUP!BD63</f>
        <v>Japón</v>
      </c>
      <c r="I447" s="30" t="str">
        <f aca="false">+WORLDCUP!BD69</f>
        <v>Ghana</v>
      </c>
      <c r="J447" s="30" t="str">
        <f aca="false">+WORLDCUP!BD65</f>
        <v>Arabia Saudita</v>
      </c>
      <c r="N447" s="30" t="s">
        <v>1965</v>
      </c>
      <c r="O447" s="30" t="n">
        <v>446</v>
      </c>
      <c r="P447" s="30" t="s">
        <v>89</v>
      </c>
      <c r="Q447" s="30" t="s">
        <v>121</v>
      </c>
      <c r="R447" s="30" t="s">
        <v>85</v>
      </c>
      <c r="S447" s="30" t="s">
        <v>94</v>
      </c>
      <c r="T447" s="30" t="s">
        <v>80</v>
      </c>
      <c r="U447" s="30" t="s">
        <v>103</v>
      </c>
      <c r="V447" s="30" t="s">
        <v>130</v>
      </c>
      <c r="W447" s="30" t="s">
        <v>112</v>
      </c>
    </row>
    <row r="448" customFormat="false" ht="15" hidden="false" customHeight="false" outlineLevel="0" collapsed="false">
      <c r="A448" s="30" t="s">
        <v>1966</v>
      </c>
      <c r="B448" s="30" t="n">
        <f aca="false">+IF(A448=WORLDCUP!$BI$112,1,0)</f>
        <v>0</v>
      </c>
      <c r="C448" s="30" t="str">
        <f aca="false">+WORLDCUP!BD65</f>
        <v>Arabia Saudita</v>
      </c>
      <c r="D448" s="30" t="str">
        <f aca="false">+WORLDCUP!BD67</f>
        <v>Austria</v>
      </c>
      <c r="E448" s="30" t="str">
        <f aca="false">+WORLDCUP!BD59</f>
        <v>Catar</v>
      </c>
      <c r="F448" s="30" t="str">
        <f aca="false">+WORLDCUP!BD60</f>
        <v>Marruecos</v>
      </c>
      <c r="G448" s="30" t="str">
        <f aca="false">+WORLDCUP!BD58</f>
        <v>República Checa</v>
      </c>
      <c r="H448" s="30" t="str">
        <f aca="false">+WORLDCUP!BD63</f>
        <v>Japón</v>
      </c>
      <c r="I448" s="30" t="str">
        <f aca="false">+WORLDCUP!BD61</f>
        <v>Turquía</v>
      </c>
      <c r="J448" s="30" t="str">
        <f aca="false">+WORLDCUP!BD68</f>
        <v>Uzbekistán</v>
      </c>
      <c r="N448" s="30" t="s">
        <v>1966</v>
      </c>
      <c r="O448" s="30" t="n">
        <v>447</v>
      </c>
      <c r="P448" s="30" t="s">
        <v>112</v>
      </c>
      <c r="Q448" s="30" t="s">
        <v>121</v>
      </c>
      <c r="R448" s="30" t="s">
        <v>85</v>
      </c>
      <c r="S448" s="30" t="s">
        <v>89</v>
      </c>
      <c r="T448" s="30" t="s">
        <v>80</v>
      </c>
      <c r="U448" s="30" t="s">
        <v>103</v>
      </c>
      <c r="V448" s="30" t="s">
        <v>94</v>
      </c>
      <c r="W448" s="30" t="s">
        <v>125</v>
      </c>
    </row>
    <row r="449" customFormat="false" ht="15" hidden="false" customHeight="false" outlineLevel="0" collapsed="false">
      <c r="A449" s="30" t="s">
        <v>1967</v>
      </c>
      <c r="B449" s="30" t="n">
        <f aca="false">+IF(A449=WORLDCUP!$BI$112,1,0)</f>
        <v>0</v>
      </c>
      <c r="C449" s="30" t="str">
        <f aca="false">+WORLDCUP!BD65</f>
        <v>Arabia Saudita</v>
      </c>
      <c r="D449" s="30" t="str">
        <f aca="false">+WORLDCUP!BD63</f>
        <v>Japón</v>
      </c>
      <c r="E449" s="30" t="str">
        <f aca="false">+WORLDCUP!BD59</f>
        <v>Catar</v>
      </c>
      <c r="F449" s="30" t="str">
        <f aca="false">+WORLDCUP!BD60</f>
        <v>Marruecos</v>
      </c>
      <c r="G449" s="30" t="str">
        <f aca="false">+WORLDCUP!BD58</f>
        <v>República Checa</v>
      </c>
      <c r="H449" s="30" t="str">
        <f aca="false">+WORLDCUP!BD61</f>
        <v>Turquía</v>
      </c>
      <c r="I449" s="30" t="str">
        <f aca="false">+WORLDCUP!BD69</f>
        <v>Ghana</v>
      </c>
      <c r="J449" s="30" t="str">
        <f aca="false">+WORLDCUP!BD66</f>
        <v>Irak</v>
      </c>
      <c r="N449" s="30" t="s">
        <v>1967</v>
      </c>
      <c r="O449" s="30" t="n">
        <v>448</v>
      </c>
      <c r="P449" s="30" t="s">
        <v>112</v>
      </c>
      <c r="Q449" s="30" t="s">
        <v>103</v>
      </c>
      <c r="R449" s="30" t="s">
        <v>85</v>
      </c>
      <c r="S449" s="30" t="s">
        <v>89</v>
      </c>
      <c r="T449" s="30" t="s">
        <v>80</v>
      </c>
      <c r="U449" s="30" t="s">
        <v>94</v>
      </c>
      <c r="V449" s="30" t="s">
        <v>130</v>
      </c>
      <c r="W449" s="30" t="s">
        <v>116</v>
      </c>
    </row>
    <row r="450" customFormat="false" ht="15" hidden="false" customHeight="false" outlineLevel="0" collapsed="false">
      <c r="A450" s="30" t="s">
        <v>1968</v>
      </c>
      <c r="B450" s="30" t="n">
        <f aca="false">+IF(A450=WORLDCUP!$BI$112,1,0)</f>
        <v>0</v>
      </c>
      <c r="C450" s="30" t="str">
        <f aca="false">+WORLDCUP!BD65</f>
        <v>Arabia Saudita</v>
      </c>
      <c r="D450" s="30" t="str">
        <f aca="false">+WORLDCUP!BD63</f>
        <v>Japón</v>
      </c>
      <c r="E450" s="30" t="str">
        <f aca="false">+WORLDCUP!BD59</f>
        <v>Catar</v>
      </c>
      <c r="F450" s="30" t="str">
        <f aca="false">+WORLDCUP!BD60</f>
        <v>Marruecos</v>
      </c>
      <c r="G450" s="30" t="str">
        <f aca="false">+WORLDCUP!BD58</f>
        <v>República Checa</v>
      </c>
      <c r="H450" s="30" t="str">
        <f aca="false">+WORLDCUP!BD61</f>
        <v>Turquía</v>
      </c>
      <c r="I450" s="30" t="str">
        <f aca="false">+WORLDCUP!BD66</f>
        <v>Irak</v>
      </c>
      <c r="J450" s="30" t="str">
        <f aca="false">+WORLDCUP!BD68</f>
        <v>Uzbekistán</v>
      </c>
      <c r="N450" s="30" t="s">
        <v>1968</v>
      </c>
      <c r="O450" s="30" t="n">
        <v>449</v>
      </c>
      <c r="P450" s="30" t="s">
        <v>112</v>
      </c>
      <c r="Q450" s="30" t="s">
        <v>103</v>
      </c>
      <c r="R450" s="30" t="s">
        <v>85</v>
      </c>
      <c r="S450" s="30" t="s">
        <v>89</v>
      </c>
      <c r="T450" s="30" t="s">
        <v>80</v>
      </c>
      <c r="U450" s="30" t="s">
        <v>94</v>
      </c>
      <c r="V450" s="30" t="s">
        <v>116</v>
      </c>
      <c r="W450" s="30" t="s">
        <v>125</v>
      </c>
    </row>
    <row r="451" customFormat="false" ht="15" hidden="false" customHeight="false" outlineLevel="0" collapsed="false">
      <c r="A451" s="30" t="s">
        <v>1969</v>
      </c>
      <c r="B451" s="30" t="n">
        <f aca="false">+IF(A451=WORLDCUP!$BI$112,1,0)</f>
        <v>0</v>
      </c>
      <c r="C451" s="30" t="str">
        <f aca="false">+WORLDCUP!BD65</f>
        <v>Arabia Saudita</v>
      </c>
      <c r="D451" s="30" t="str">
        <f aca="false">+WORLDCUP!BD67</f>
        <v>Austria</v>
      </c>
      <c r="E451" s="30" t="str">
        <f aca="false">+WORLDCUP!BD59</f>
        <v>Catar</v>
      </c>
      <c r="F451" s="30" t="str">
        <f aca="false">+WORLDCUP!BD60</f>
        <v>Marruecos</v>
      </c>
      <c r="G451" s="30" t="str">
        <f aca="false">+WORLDCUP!BD58</f>
        <v>República Checa</v>
      </c>
      <c r="H451" s="30" t="str">
        <f aca="false">+WORLDCUP!BD63</f>
        <v>Japón</v>
      </c>
      <c r="I451" s="30" t="str">
        <f aca="false">+WORLDCUP!BD61</f>
        <v>Turquía</v>
      </c>
      <c r="J451" s="30" t="str">
        <f aca="false">+WORLDCUP!BD66</f>
        <v>Irak</v>
      </c>
      <c r="N451" s="30" t="s">
        <v>1969</v>
      </c>
      <c r="O451" s="30" t="n">
        <v>450</v>
      </c>
      <c r="P451" s="30" t="s">
        <v>112</v>
      </c>
      <c r="Q451" s="30" t="s">
        <v>121</v>
      </c>
      <c r="R451" s="30" t="s">
        <v>85</v>
      </c>
      <c r="S451" s="30" t="s">
        <v>89</v>
      </c>
      <c r="T451" s="30" t="s">
        <v>80</v>
      </c>
      <c r="U451" s="30" t="s">
        <v>103</v>
      </c>
      <c r="V451" s="30" t="s">
        <v>94</v>
      </c>
      <c r="W451" s="30" t="s">
        <v>116</v>
      </c>
    </row>
    <row r="452" customFormat="false" ht="15" hidden="false" customHeight="false" outlineLevel="0" collapsed="false">
      <c r="A452" s="30" t="s">
        <v>1970</v>
      </c>
      <c r="B452" s="30" t="n">
        <f aca="false">+IF(A452=WORLDCUP!$BI$112,1,0)</f>
        <v>0</v>
      </c>
      <c r="C452" s="30" t="str">
        <f aca="false">+WORLDCUP!BD60</f>
        <v>Marruecos</v>
      </c>
      <c r="D452" s="30" t="str">
        <f aca="false">+WORLDCUP!BD64</f>
        <v>Irán</v>
      </c>
      <c r="E452" s="30" t="str">
        <f aca="false">+WORLDCUP!BD59</f>
        <v>Catar</v>
      </c>
      <c r="F452" s="30" t="str">
        <f aca="false">+WORLDCUP!BD61</f>
        <v>Turquía</v>
      </c>
      <c r="G452" s="30" t="str">
        <f aca="false">+WORLDCUP!BD58</f>
        <v>República Checa</v>
      </c>
      <c r="H452" s="30" t="str">
        <f aca="false">+WORLDCUP!BD63</f>
        <v>Japón</v>
      </c>
      <c r="I452" s="30" t="str">
        <f aca="false">+WORLDCUP!BD69</f>
        <v>Ghana</v>
      </c>
      <c r="J452" s="30" t="str">
        <f aca="false">+WORLDCUP!BD68</f>
        <v>Uzbekistán</v>
      </c>
      <c r="N452" s="30" t="s">
        <v>1970</v>
      </c>
      <c r="O452" s="30" t="n">
        <v>451</v>
      </c>
      <c r="P452" s="30" t="s">
        <v>89</v>
      </c>
      <c r="Q452" s="30" t="s">
        <v>107</v>
      </c>
      <c r="R452" s="30" t="s">
        <v>85</v>
      </c>
      <c r="S452" s="30" t="s">
        <v>94</v>
      </c>
      <c r="T452" s="30" t="s">
        <v>80</v>
      </c>
      <c r="U452" s="30" t="s">
        <v>103</v>
      </c>
      <c r="V452" s="30" t="s">
        <v>130</v>
      </c>
      <c r="W452" s="30" t="s">
        <v>125</v>
      </c>
    </row>
    <row r="453" customFormat="false" ht="15" hidden="false" customHeight="false" outlineLevel="0" collapsed="false">
      <c r="A453" s="30" t="s">
        <v>1971</v>
      </c>
      <c r="B453" s="30" t="n">
        <f aca="false">+IF(A453=WORLDCUP!$BI$112,1,0)</f>
        <v>0</v>
      </c>
      <c r="C453" s="30" t="str">
        <f aca="false">+WORLDCUP!BD60</f>
        <v>Marruecos</v>
      </c>
      <c r="D453" s="30" t="str">
        <f aca="false">+WORLDCUP!BD64</f>
        <v>Irán</v>
      </c>
      <c r="E453" s="30" t="str">
        <f aca="false">+WORLDCUP!BD59</f>
        <v>Catar</v>
      </c>
      <c r="F453" s="30" t="str">
        <f aca="false">+WORLDCUP!BD61</f>
        <v>Turquía</v>
      </c>
      <c r="G453" s="30" t="str">
        <f aca="false">+WORLDCUP!BD58</f>
        <v>República Checa</v>
      </c>
      <c r="H453" s="30" t="str">
        <f aca="false">+WORLDCUP!BD63</f>
        <v>Japón</v>
      </c>
      <c r="I453" s="30" t="str">
        <f aca="false">+WORLDCUP!BD69</f>
        <v>Ghana</v>
      </c>
      <c r="J453" s="30" t="str">
        <f aca="false">+WORLDCUP!BD67</f>
        <v>Austria</v>
      </c>
      <c r="N453" s="30" t="s">
        <v>1971</v>
      </c>
      <c r="O453" s="30" t="n">
        <v>452</v>
      </c>
      <c r="P453" s="30" t="s">
        <v>89</v>
      </c>
      <c r="Q453" s="30" t="s">
        <v>107</v>
      </c>
      <c r="R453" s="30" t="s">
        <v>85</v>
      </c>
      <c r="S453" s="30" t="s">
        <v>94</v>
      </c>
      <c r="T453" s="30" t="s">
        <v>80</v>
      </c>
      <c r="U453" s="30" t="s">
        <v>103</v>
      </c>
      <c r="V453" s="30" t="s">
        <v>130</v>
      </c>
      <c r="W453" s="30" t="s">
        <v>121</v>
      </c>
    </row>
    <row r="454" customFormat="false" ht="15" hidden="false" customHeight="false" outlineLevel="0" collapsed="false">
      <c r="A454" s="30" t="s">
        <v>1972</v>
      </c>
      <c r="B454" s="30" t="n">
        <f aca="false">+IF(A454=WORLDCUP!$BI$112,1,0)</f>
        <v>0</v>
      </c>
      <c r="C454" s="30" t="str">
        <f aca="false">+WORLDCUP!BD60</f>
        <v>Marruecos</v>
      </c>
      <c r="D454" s="30" t="str">
        <f aca="false">+WORLDCUP!BD64</f>
        <v>Irán</v>
      </c>
      <c r="E454" s="30" t="str">
        <f aca="false">+WORLDCUP!BD59</f>
        <v>Catar</v>
      </c>
      <c r="F454" s="30" t="str">
        <f aca="false">+WORLDCUP!BD61</f>
        <v>Turquía</v>
      </c>
      <c r="G454" s="30" t="str">
        <f aca="false">+WORLDCUP!BD58</f>
        <v>República Checa</v>
      </c>
      <c r="H454" s="30" t="str">
        <f aca="false">+WORLDCUP!BD63</f>
        <v>Japón</v>
      </c>
      <c r="I454" s="30" t="str">
        <f aca="false">+WORLDCUP!BD67</f>
        <v>Austria</v>
      </c>
      <c r="J454" s="30" t="str">
        <f aca="false">+WORLDCUP!BD68</f>
        <v>Uzbekistán</v>
      </c>
      <c r="N454" s="30" t="s">
        <v>1972</v>
      </c>
      <c r="O454" s="30" t="n">
        <v>453</v>
      </c>
      <c r="P454" s="30" t="s">
        <v>89</v>
      </c>
      <c r="Q454" s="30" t="s">
        <v>107</v>
      </c>
      <c r="R454" s="30" t="s">
        <v>85</v>
      </c>
      <c r="S454" s="30" t="s">
        <v>94</v>
      </c>
      <c r="T454" s="30" t="s">
        <v>80</v>
      </c>
      <c r="U454" s="30" t="s">
        <v>103</v>
      </c>
      <c r="V454" s="30" t="s">
        <v>121</v>
      </c>
      <c r="W454" s="30" t="s">
        <v>125</v>
      </c>
    </row>
    <row r="455" customFormat="false" ht="15" hidden="false" customHeight="false" outlineLevel="0" collapsed="false">
      <c r="A455" s="30" t="s">
        <v>1973</v>
      </c>
      <c r="B455" s="30" t="n">
        <f aca="false">+IF(A455=WORLDCUP!$BI$112,1,0)</f>
        <v>0</v>
      </c>
      <c r="C455" s="30" t="str">
        <f aca="false">+WORLDCUP!BD60</f>
        <v>Marruecos</v>
      </c>
      <c r="D455" s="30" t="str">
        <f aca="false">+WORLDCUP!BD64</f>
        <v>Irán</v>
      </c>
      <c r="E455" s="30" t="str">
        <f aca="false">+WORLDCUP!BD59</f>
        <v>Catar</v>
      </c>
      <c r="F455" s="30" t="str">
        <f aca="false">+WORLDCUP!BD61</f>
        <v>Turquía</v>
      </c>
      <c r="G455" s="30" t="str">
        <f aca="false">+WORLDCUP!BD58</f>
        <v>República Checa</v>
      </c>
      <c r="H455" s="30" t="str">
        <f aca="false">+WORLDCUP!BD63</f>
        <v>Japón</v>
      </c>
      <c r="I455" s="30" t="str">
        <f aca="false">+WORLDCUP!BD69</f>
        <v>Ghana</v>
      </c>
      <c r="J455" s="30" t="str">
        <f aca="false">+WORLDCUP!BD66</f>
        <v>Irak</v>
      </c>
      <c r="N455" s="30" t="s">
        <v>1973</v>
      </c>
      <c r="O455" s="30" t="n">
        <v>454</v>
      </c>
      <c r="P455" s="30" t="s">
        <v>89</v>
      </c>
      <c r="Q455" s="30" t="s">
        <v>107</v>
      </c>
      <c r="R455" s="30" t="s">
        <v>85</v>
      </c>
      <c r="S455" s="30" t="s">
        <v>94</v>
      </c>
      <c r="T455" s="30" t="s">
        <v>80</v>
      </c>
      <c r="U455" s="30" t="s">
        <v>103</v>
      </c>
      <c r="V455" s="30" t="s">
        <v>130</v>
      </c>
      <c r="W455" s="30" t="s">
        <v>116</v>
      </c>
    </row>
    <row r="456" customFormat="false" ht="15" hidden="false" customHeight="false" outlineLevel="0" collapsed="false">
      <c r="A456" s="30" t="s">
        <v>1974</v>
      </c>
      <c r="B456" s="30" t="n">
        <f aca="false">+IF(A456=WORLDCUP!$BI$112,1,0)</f>
        <v>0</v>
      </c>
      <c r="C456" s="30" t="str">
        <f aca="false">+WORLDCUP!BD60</f>
        <v>Marruecos</v>
      </c>
      <c r="D456" s="30" t="str">
        <f aca="false">+WORLDCUP!BD64</f>
        <v>Irán</v>
      </c>
      <c r="E456" s="30" t="str">
        <f aca="false">+WORLDCUP!BD59</f>
        <v>Catar</v>
      </c>
      <c r="F456" s="30" t="str">
        <f aca="false">+WORLDCUP!BD61</f>
        <v>Turquía</v>
      </c>
      <c r="G456" s="30" t="str">
        <f aca="false">+WORLDCUP!BD58</f>
        <v>República Checa</v>
      </c>
      <c r="H456" s="30" t="str">
        <f aca="false">+WORLDCUP!BD63</f>
        <v>Japón</v>
      </c>
      <c r="I456" s="30" t="str">
        <f aca="false">+WORLDCUP!BD66</f>
        <v>Irak</v>
      </c>
      <c r="J456" s="30" t="str">
        <f aca="false">+WORLDCUP!BD68</f>
        <v>Uzbekistán</v>
      </c>
      <c r="N456" s="30" t="s">
        <v>1974</v>
      </c>
      <c r="O456" s="30" t="n">
        <v>455</v>
      </c>
      <c r="P456" s="30" t="s">
        <v>89</v>
      </c>
      <c r="Q456" s="30" t="s">
        <v>107</v>
      </c>
      <c r="R456" s="30" t="s">
        <v>85</v>
      </c>
      <c r="S456" s="30" t="s">
        <v>94</v>
      </c>
      <c r="T456" s="30" t="s">
        <v>80</v>
      </c>
      <c r="U456" s="30" t="s">
        <v>103</v>
      </c>
      <c r="V456" s="30" t="s">
        <v>116</v>
      </c>
      <c r="W456" s="30" t="s">
        <v>125</v>
      </c>
    </row>
    <row r="457" customFormat="false" ht="15" hidden="false" customHeight="false" outlineLevel="0" collapsed="false">
      <c r="A457" s="30" t="s">
        <v>1975</v>
      </c>
      <c r="B457" s="30" t="n">
        <f aca="false">+IF(A457=WORLDCUP!$BI$112,1,0)</f>
        <v>0</v>
      </c>
      <c r="C457" s="30" t="str">
        <f aca="false">+WORLDCUP!BD60</f>
        <v>Marruecos</v>
      </c>
      <c r="D457" s="30" t="str">
        <f aca="false">+WORLDCUP!BD64</f>
        <v>Irán</v>
      </c>
      <c r="E457" s="30" t="str">
        <f aca="false">+WORLDCUP!BD59</f>
        <v>Catar</v>
      </c>
      <c r="F457" s="30" t="str">
        <f aca="false">+WORLDCUP!BD61</f>
        <v>Turquía</v>
      </c>
      <c r="G457" s="30" t="str">
        <f aca="false">+WORLDCUP!BD58</f>
        <v>República Checa</v>
      </c>
      <c r="H457" s="30" t="str">
        <f aca="false">+WORLDCUP!BD63</f>
        <v>Japón</v>
      </c>
      <c r="I457" s="30" t="str">
        <f aca="false">+WORLDCUP!BD66</f>
        <v>Irak</v>
      </c>
      <c r="J457" s="30" t="str">
        <f aca="false">+WORLDCUP!BD67</f>
        <v>Austria</v>
      </c>
      <c r="N457" s="30" t="s">
        <v>1975</v>
      </c>
      <c r="O457" s="30" t="n">
        <v>456</v>
      </c>
      <c r="P457" s="30" t="s">
        <v>89</v>
      </c>
      <c r="Q457" s="30" t="s">
        <v>107</v>
      </c>
      <c r="R457" s="30" t="s">
        <v>85</v>
      </c>
      <c r="S457" s="30" t="s">
        <v>94</v>
      </c>
      <c r="T457" s="30" t="s">
        <v>80</v>
      </c>
      <c r="U457" s="30" t="s">
        <v>103</v>
      </c>
      <c r="V457" s="30" t="s">
        <v>116</v>
      </c>
      <c r="W457" s="30" t="s">
        <v>121</v>
      </c>
    </row>
    <row r="458" customFormat="false" ht="15" hidden="false" customHeight="false" outlineLevel="0" collapsed="false">
      <c r="A458" s="30" t="s">
        <v>1976</v>
      </c>
      <c r="B458" s="30" t="n">
        <f aca="false">+IF(A458=WORLDCUP!$BI$112,1,0)</f>
        <v>0</v>
      </c>
      <c r="C458" s="30" t="str">
        <f aca="false">+WORLDCUP!BD60</f>
        <v>Marruecos</v>
      </c>
      <c r="D458" s="30" t="str">
        <f aca="false">+WORLDCUP!BD64</f>
        <v>Irán</v>
      </c>
      <c r="E458" s="30" t="str">
        <f aca="false">+WORLDCUP!BD59</f>
        <v>Catar</v>
      </c>
      <c r="F458" s="30" t="str">
        <f aca="false">+WORLDCUP!BD61</f>
        <v>Turquía</v>
      </c>
      <c r="G458" s="30" t="str">
        <f aca="false">+WORLDCUP!BD58</f>
        <v>República Checa</v>
      </c>
      <c r="H458" s="30" t="str">
        <f aca="false">+WORLDCUP!BD63</f>
        <v>Japón</v>
      </c>
      <c r="I458" s="30" t="str">
        <f aca="false">+WORLDCUP!BD69</f>
        <v>Ghana</v>
      </c>
      <c r="J458" s="30" t="str">
        <f aca="false">+WORLDCUP!BD65</f>
        <v>Arabia Saudita</v>
      </c>
      <c r="N458" s="30" t="s">
        <v>1976</v>
      </c>
      <c r="O458" s="30" t="n">
        <v>457</v>
      </c>
      <c r="P458" s="30" t="s">
        <v>89</v>
      </c>
      <c r="Q458" s="30" t="s">
        <v>107</v>
      </c>
      <c r="R458" s="30" t="s">
        <v>85</v>
      </c>
      <c r="S458" s="30" t="s">
        <v>94</v>
      </c>
      <c r="T458" s="30" t="s">
        <v>80</v>
      </c>
      <c r="U458" s="30" t="s">
        <v>103</v>
      </c>
      <c r="V458" s="30" t="s">
        <v>130</v>
      </c>
      <c r="W458" s="30" t="s">
        <v>112</v>
      </c>
    </row>
    <row r="459" customFormat="false" ht="15" hidden="false" customHeight="false" outlineLevel="0" collapsed="false">
      <c r="A459" s="30" t="s">
        <v>1977</v>
      </c>
      <c r="B459" s="30" t="n">
        <f aca="false">+IF(A459=WORLDCUP!$BI$112,1,0)</f>
        <v>0</v>
      </c>
      <c r="C459" s="30" t="str">
        <f aca="false">+WORLDCUP!BD65</f>
        <v>Arabia Saudita</v>
      </c>
      <c r="D459" s="30" t="str">
        <f aca="false">+WORLDCUP!BD64</f>
        <v>Irán</v>
      </c>
      <c r="E459" s="30" t="str">
        <f aca="false">+WORLDCUP!BD59</f>
        <v>Catar</v>
      </c>
      <c r="F459" s="30" t="str">
        <f aca="false">+WORLDCUP!BD60</f>
        <v>Marruecos</v>
      </c>
      <c r="G459" s="30" t="str">
        <f aca="false">+WORLDCUP!BD58</f>
        <v>República Checa</v>
      </c>
      <c r="H459" s="30" t="str">
        <f aca="false">+WORLDCUP!BD63</f>
        <v>Japón</v>
      </c>
      <c r="I459" s="30" t="str">
        <f aca="false">+WORLDCUP!BD61</f>
        <v>Turquía</v>
      </c>
      <c r="J459" s="30" t="str">
        <f aca="false">+WORLDCUP!BD68</f>
        <v>Uzbekistán</v>
      </c>
      <c r="N459" s="30" t="s">
        <v>1977</v>
      </c>
      <c r="O459" s="30" t="n">
        <v>458</v>
      </c>
      <c r="P459" s="30" t="s">
        <v>112</v>
      </c>
      <c r="Q459" s="30" t="s">
        <v>107</v>
      </c>
      <c r="R459" s="30" t="s">
        <v>85</v>
      </c>
      <c r="S459" s="30" t="s">
        <v>89</v>
      </c>
      <c r="T459" s="30" t="s">
        <v>80</v>
      </c>
      <c r="U459" s="30" t="s">
        <v>103</v>
      </c>
      <c r="V459" s="30" t="s">
        <v>94</v>
      </c>
      <c r="W459" s="30" t="s">
        <v>125</v>
      </c>
    </row>
    <row r="460" customFormat="false" ht="15" hidden="false" customHeight="false" outlineLevel="0" collapsed="false">
      <c r="A460" s="30" t="s">
        <v>1978</v>
      </c>
      <c r="B460" s="30" t="n">
        <f aca="false">+IF(A460=WORLDCUP!$BI$112,1,0)</f>
        <v>0</v>
      </c>
      <c r="C460" s="30" t="str">
        <f aca="false">+WORLDCUP!BD65</f>
        <v>Arabia Saudita</v>
      </c>
      <c r="D460" s="30" t="str">
        <f aca="false">+WORLDCUP!BD64</f>
        <v>Irán</v>
      </c>
      <c r="E460" s="30" t="str">
        <f aca="false">+WORLDCUP!BD59</f>
        <v>Catar</v>
      </c>
      <c r="F460" s="30" t="str">
        <f aca="false">+WORLDCUP!BD60</f>
        <v>Marruecos</v>
      </c>
      <c r="G460" s="30" t="str">
        <f aca="false">+WORLDCUP!BD58</f>
        <v>República Checa</v>
      </c>
      <c r="H460" s="30" t="str">
        <f aca="false">+WORLDCUP!BD63</f>
        <v>Japón</v>
      </c>
      <c r="I460" s="30" t="str">
        <f aca="false">+WORLDCUP!BD61</f>
        <v>Turquía</v>
      </c>
      <c r="J460" s="30" t="str">
        <f aca="false">+WORLDCUP!BD67</f>
        <v>Austria</v>
      </c>
      <c r="N460" s="30" t="s">
        <v>1978</v>
      </c>
      <c r="O460" s="30" t="n">
        <v>459</v>
      </c>
      <c r="P460" s="30" t="s">
        <v>112</v>
      </c>
      <c r="Q460" s="30" t="s">
        <v>107</v>
      </c>
      <c r="R460" s="30" t="s">
        <v>85</v>
      </c>
      <c r="S460" s="30" t="s">
        <v>89</v>
      </c>
      <c r="T460" s="30" t="s">
        <v>80</v>
      </c>
      <c r="U460" s="30" t="s">
        <v>103</v>
      </c>
      <c r="V460" s="30" t="s">
        <v>94</v>
      </c>
      <c r="W460" s="30" t="s">
        <v>121</v>
      </c>
    </row>
    <row r="461" customFormat="false" ht="15" hidden="false" customHeight="false" outlineLevel="0" collapsed="false">
      <c r="A461" s="30" t="s">
        <v>1979</v>
      </c>
      <c r="B461" s="30" t="n">
        <f aca="false">+IF(A461=WORLDCUP!$BI$112,1,0)</f>
        <v>0</v>
      </c>
      <c r="C461" s="30" t="str">
        <f aca="false">+WORLDCUP!BD65</f>
        <v>Arabia Saudita</v>
      </c>
      <c r="D461" s="30" t="str">
        <f aca="false">+WORLDCUP!BD64</f>
        <v>Irán</v>
      </c>
      <c r="E461" s="30" t="str">
        <f aca="false">+WORLDCUP!BD59</f>
        <v>Catar</v>
      </c>
      <c r="F461" s="30" t="str">
        <f aca="false">+WORLDCUP!BD60</f>
        <v>Marruecos</v>
      </c>
      <c r="G461" s="30" t="str">
        <f aca="false">+WORLDCUP!BD58</f>
        <v>República Checa</v>
      </c>
      <c r="H461" s="30" t="str">
        <f aca="false">+WORLDCUP!BD63</f>
        <v>Japón</v>
      </c>
      <c r="I461" s="30" t="str">
        <f aca="false">+WORLDCUP!BD61</f>
        <v>Turquía</v>
      </c>
      <c r="J461" s="30" t="str">
        <f aca="false">+WORLDCUP!BD66</f>
        <v>Irak</v>
      </c>
      <c r="N461" s="30" t="s">
        <v>1979</v>
      </c>
      <c r="O461" s="30" t="n">
        <v>460</v>
      </c>
      <c r="P461" s="30" t="s">
        <v>112</v>
      </c>
      <c r="Q461" s="30" t="s">
        <v>107</v>
      </c>
      <c r="R461" s="30" t="s">
        <v>85</v>
      </c>
      <c r="S461" s="30" t="s">
        <v>89</v>
      </c>
      <c r="T461" s="30" t="s">
        <v>80</v>
      </c>
      <c r="U461" s="30" t="s">
        <v>103</v>
      </c>
      <c r="V461" s="30" t="s">
        <v>94</v>
      </c>
      <c r="W461" s="30" t="s">
        <v>116</v>
      </c>
    </row>
    <row r="462" customFormat="false" ht="15" hidden="false" customHeight="false" outlineLevel="0" collapsed="false">
      <c r="A462" s="30" t="s">
        <v>1980</v>
      </c>
      <c r="B462" s="30" t="n">
        <f aca="false">+IF(A462=WORLDCUP!$BI$112,1,0)</f>
        <v>0</v>
      </c>
      <c r="C462" s="30" t="str">
        <f aca="false">+WORLDCUP!BD62</f>
        <v>Ecuador</v>
      </c>
      <c r="D462" s="30" t="str">
        <f aca="false">+WORLDCUP!BD67</f>
        <v>Austria</v>
      </c>
      <c r="E462" s="30" t="str">
        <f aca="false">+WORLDCUP!BD59</f>
        <v>Catar</v>
      </c>
      <c r="F462" s="30" t="str">
        <f aca="false">+WORLDCUP!BD60</f>
        <v>Marruecos</v>
      </c>
      <c r="G462" s="30" t="str">
        <f aca="false">+WORLDCUP!BD58</f>
        <v>República Checa</v>
      </c>
      <c r="H462" s="30" t="str">
        <f aca="false">+WORLDCUP!BD61</f>
        <v>Turquía</v>
      </c>
      <c r="I462" s="30" t="str">
        <f aca="false">+WORLDCUP!BD69</f>
        <v>Ghana</v>
      </c>
      <c r="J462" s="30" t="str">
        <f aca="false">+WORLDCUP!BD68</f>
        <v>Uzbekistán</v>
      </c>
      <c r="N462" s="30" t="s">
        <v>1980</v>
      </c>
      <c r="O462" s="30" t="n">
        <v>461</v>
      </c>
      <c r="P462" s="30" t="s">
        <v>98</v>
      </c>
      <c r="Q462" s="30" t="s">
        <v>121</v>
      </c>
      <c r="R462" s="30" t="s">
        <v>85</v>
      </c>
      <c r="S462" s="30" t="s">
        <v>89</v>
      </c>
      <c r="T462" s="30" t="s">
        <v>80</v>
      </c>
      <c r="U462" s="30" t="s">
        <v>94</v>
      </c>
      <c r="V462" s="30" t="s">
        <v>130</v>
      </c>
      <c r="W462" s="30" t="s">
        <v>125</v>
      </c>
    </row>
    <row r="463" customFormat="false" ht="15" hidden="false" customHeight="false" outlineLevel="0" collapsed="false">
      <c r="A463" s="30" t="s">
        <v>1981</v>
      </c>
      <c r="B463" s="30" t="n">
        <f aca="false">+IF(A463=WORLDCUP!$BI$112,1,0)</f>
        <v>0</v>
      </c>
      <c r="C463" s="30" t="str">
        <f aca="false">+WORLDCUP!BD62</f>
        <v>Ecuador</v>
      </c>
      <c r="D463" s="30" t="str">
        <f aca="false">+WORLDCUP!BD66</f>
        <v>Irak</v>
      </c>
      <c r="E463" s="30" t="str">
        <f aca="false">+WORLDCUP!BD59</f>
        <v>Catar</v>
      </c>
      <c r="F463" s="30" t="str">
        <f aca="false">+WORLDCUP!BD60</f>
        <v>Marruecos</v>
      </c>
      <c r="G463" s="30" t="str">
        <f aca="false">+WORLDCUP!BD58</f>
        <v>República Checa</v>
      </c>
      <c r="H463" s="30" t="str">
        <f aca="false">+WORLDCUP!BD61</f>
        <v>Turquía</v>
      </c>
      <c r="I463" s="30" t="str">
        <f aca="false">+WORLDCUP!BD69</f>
        <v>Ghana</v>
      </c>
      <c r="J463" s="30" t="str">
        <f aca="false">+WORLDCUP!BD68</f>
        <v>Uzbekistán</v>
      </c>
      <c r="N463" s="30" t="s">
        <v>1981</v>
      </c>
      <c r="O463" s="30" t="n">
        <v>462</v>
      </c>
      <c r="P463" s="30" t="s">
        <v>98</v>
      </c>
      <c r="Q463" s="30" t="s">
        <v>116</v>
      </c>
      <c r="R463" s="30" t="s">
        <v>85</v>
      </c>
      <c r="S463" s="30" t="s">
        <v>89</v>
      </c>
      <c r="T463" s="30" t="s">
        <v>80</v>
      </c>
      <c r="U463" s="30" t="s">
        <v>94</v>
      </c>
      <c r="V463" s="30" t="s">
        <v>130</v>
      </c>
      <c r="W463" s="30" t="s">
        <v>125</v>
      </c>
    </row>
    <row r="464" customFormat="false" ht="15" hidden="false" customHeight="false" outlineLevel="0" collapsed="false">
      <c r="A464" s="30" t="s">
        <v>1982</v>
      </c>
      <c r="B464" s="30" t="n">
        <f aca="false">+IF(A464=WORLDCUP!$BI$112,1,0)</f>
        <v>0</v>
      </c>
      <c r="C464" s="30" t="str">
        <f aca="false">+WORLDCUP!BD62</f>
        <v>Ecuador</v>
      </c>
      <c r="D464" s="30" t="str">
        <f aca="false">+WORLDCUP!BD67</f>
        <v>Austria</v>
      </c>
      <c r="E464" s="30" t="str">
        <f aca="false">+WORLDCUP!BD59</f>
        <v>Catar</v>
      </c>
      <c r="F464" s="30" t="str">
        <f aca="false">+WORLDCUP!BD60</f>
        <v>Marruecos</v>
      </c>
      <c r="G464" s="30" t="str">
        <f aca="false">+WORLDCUP!BD58</f>
        <v>República Checa</v>
      </c>
      <c r="H464" s="30" t="str">
        <f aca="false">+WORLDCUP!BD61</f>
        <v>Turquía</v>
      </c>
      <c r="I464" s="30" t="str">
        <f aca="false">+WORLDCUP!BD69</f>
        <v>Ghana</v>
      </c>
      <c r="J464" s="30" t="str">
        <f aca="false">+WORLDCUP!BD66</f>
        <v>Irak</v>
      </c>
      <c r="N464" s="30" t="s">
        <v>1982</v>
      </c>
      <c r="O464" s="30" t="n">
        <v>463</v>
      </c>
      <c r="P464" s="30" t="s">
        <v>98</v>
      </c>
      <c r="Q464" s="30" t="s">
        <v>121</v>
      </c>
      <c r="R464" s="30" t="s">
        <v>85</v>
      </c>
      <c r="S464" s="30" t="s">
        <v>89</v>
      </c>
      <c r="T464" s="30" t="s">
        <v>80</v>
      </c>
      <c r="U464" s="30" t="s">
        <v>94</v>
      </c>
      <c r="V464" s="30" t="s">
        <v>130</v>
      </c>
      <c r="W464" s="30" t="s">
        <v>116</v>
      </c>
    </row>
    <row r="465" customFormat="false" ht="15" hidden="false" customHeight="false" outlineLevel="0" collapsed="false">
      <c r="A465" s="30" t="s">
        <v>1983</v>
      </c>
      <c r="B465" s="30" t="n">
        <f aca="false">+IF(A465=WORLDCUP!$BI$112,1,0)</f>
        <v>0</v>
      </c>
      <c r="C465" s="30" t="str">
        <f aca="false">+WORLDCUP!BD62</f>
        <v>Ecuador</v>
      </c>
      <c r="D465" s="30" t="str">
        <f aca="false">+WORLDCUP!BD67</f>
        <v>Austria</v>
      </c>
      <c r="E465" s="30" t="str">
        <f aca="false">+WORLDCUP!BD59</f>
        <v>Catar</v>
      </c>
      <c r="F465" s="30" t="str">
        <f aca="false">+WORLDCUP!BD60</f>
        <v>Marruecos</v>
      </c>
      <c r="G465" s="30" t="str">
        <f aca="false">+WORLDCUP!BD58</f>
        <v>República Checa</v>
      </c>
      <c r="H465" s="30" t="str">
        <f aca="false">+WORLDCUP!BD61</f>
        <v>Turquía</v>
      </c>
      <c r="I465" s="30" t="str">
        <f aca="false">+WORLDCUP!BD66</f>
        <v>Irak</v>
      </c>
      <c r="J465" s="30" t="str">
        <f aca="false">+WORLDCUP!BD68</f>
        <v>Uzbekistán</v>
      </c>
      <c r="N465" s="30" t="s">
        <v>1983</v>
      </c>
      <c r="O465" s="30" t="n">
        <v>464</v>
      </c>
      <c r="P465" s="30" t="s">
        <v>98</v>
      </c>
      <c r="Q465" s="30" t="s">
        <v>121</v>
      </c>
      <c r="R465" s="30" t="s">
        <v>85</v>
      </c>
      <c r="S465" s="30" t="s">
        <v>89</v>
      </c>
      <c r="T465" s="30" t="s">
        <v>80</v>
      </c>
      <c r="U465" s="30" t="s">
        <v>94</v>
      </c>
      <c r="V465" s="30" t="s">
        <v>116</v>
      </c>
      <c r="W465" s="30" t="s">
        <v>125</v>
      </c>
    </row>
    <row r="466" customFormat="false" ht="15" hidden="false" customHeight="false" outlineLevel="0" collapsed="false">
      <c r="A466" s="30" t="s">
        <v>1984</v>
      </c>
      <c r="B466" s="30" t="n">
        <f aca="false">+IF(A466=WORLDCUP!$BI$112,1,0)</f>
        <v>0</v>
      </c>
      <c r="C466" s="30" t="str">
        <f aca="false">+WORLDCUP!BD65</f>
        <v>Arabia Saudita</v>
      </c>
      <c r="D466" s="30" t="str">
        <f aca="false">+WORLDCUP!BD62</f>
        <v>Ecuador</v>
      </c>
      <c r="E466" s="30" t="str">
        <f aca="false">+WORLDCUP!BD59</f>
        <v>Catar</v>
      </c>
      <c r="F466" s="30" t="str">
        <f aca="false">+WORLDCUP!BD60</f>
        <v>Marruecos</v>
      </c>
      <c r="G466" s="30" t="str">
        <f aca="false">+WORLDCUP!BD58</f>
        <v>República Checa</v>
      </c>
      <c r="H466" s="30" t="str">
        <f aca="false">+WORLDCUP!BD61</f>
        <v>Turquía</v>
      </c>
      <c r="I466" s="30" t="str">
        <f aca="false">+WORLDCUP!BD69</f>
        <v>Ghana</v>
      </c>
      <c r="J466" s="30" t="str">
        <f aca="false">+WORLDCUP!BD68</f>
        <v>Uzbekistán</v>
      </c>
      <c r="N466" s="30" t="s">
        <v>1984</v>
      </c>
      <c r="O466" s="30" t="n">
        <v>465</v>
      </c>
      <c r="P466" s="30" t="s">
        <v>112</v>
      </c>
      <c r="Q466" s="30" t="s">
        <v>98</v>
      </c>
      <c r="R466" s="30" t="s">
        <v>85</v>
      </c>
      <c r="S466" s="30" t="s">
        <v>89</v>
      </c>
      <c r="T466" s="30" t="s">
        <v>80</v>
      </c>
      <c r="U466" s="30" t="s">
        <v>94</v>
      </c>
      <c r="V466" s="30" t="s">
        <v>130</v>
      </c>
      <c r="W466" s="30" t="s">
        <v>125</v>
      </c>
    </row>
    <row r="467" customFormat="false" ht="15" hidden="false" customHeight="false" outlineLevel="0" collapsed="false">
      <c r="A467" s="30" t="s">
        <v>1985</v>
      </c>
      <c r="B467" s="30" t="n">
        <f aca="false">+IF(A467=WORLDCUP!$BI$112,1,0)</f>
        <v>0</v>
      </c>
      <c r="C467" s="30" t="str">
        <f aca="false">+WORLDCUP!BD65</f>
        <v>Arabia Saudita</v>
      </c>
      <c r="D467" s="30" t="str">
        <f aca="false">+WORLDCUP!BD67</f>
        <v>Austria</v>
      </c>
      <c r="E467" s="30" t="str">
        <f aca="false">+WORLDCUP!BD59</f>
        <v>Catar</v>
      </c>
      <c r="F467" s="30" t="str">
        <f aca="false">+WORLDCUP!BD60</f>
        <v>Marruecos</v>
      </c>
      <c r="G467" s="30" t="str">
        <f aca="false">+WORLDCUP!BD58</f>
        <v>República Checa</v>
      </c>
      <c r="H467" s="30" t="str">
        <f aca="false">+WORLDCUP!BD61</f>
        <v>Turquía</v>
      </c>
      <c r="I467" s="30" t="str">
        <f aca="false">+WORLDCUP!BD69</f>
        <v>Ghana</v>
      </c>
      <c r="J467" s="30" t="str">
        <f aca="false">+WORLDCUP!BD62</f>
        <v>Ecuador</v>
      </c>
      <c r="N467" s="30" t="s">
        <v>1985</v>
      </c>
      <c r="O467" s="30" t="n">
        <v>466</v>
      </c>
      <c r="P467" s="30" t="s">
        <v>112</v>
      </c>
      <c r="Q467" s="30" t="s">
        <v>121</v>
      </c>
      <c r="R467" s="30" t="s">
        <v>85</v>
      </c>
      <c r="S467" s="30" t="s">
        <v>89</v>
      </c>
      <c r="T467" s="30" t="s">
        <v>80</v>
      </c>
      <c r="U467" s="30" t="s">
        <v>94</v>
      </c>
      <c r="V467" s="30" t="s">
        <v>130</v>
      </c>
      <c r="W467" s="30" t="s">
        <v>98</v>
      </c>
    </row>
    <row r="468" customFormat="false" ht="15" hidden="false" customHeight="false" outlineLevel="0" collapsed="false">
      <c r="A468" s="30" t="s">
        <v>1986</v>
      </c>
      <c r="B468" s="30" t="n">
        <f aca="false">+IF(A468=WORLDCUP!$BI$112,1,0)</f>
        <v>0</v>
      </c>
      <c r="C468" s="30" t="str">
        <f aca="false">+WORLDCUP!BD65</f>
        <v>Arabia Saudita</v>
      </c>
      <c r="D468" s="30" t="str">
        <f aca="false">+WORLDCUP!BD67</f>
        <v>Austria</v>
      </c>
      <c r="E468" s="30" t="str">
        <f aca="false">+WORLDCUP!BD59</f>
        <v>Catar</v>
      </c>
      <c r="F468" s="30" t="str">
        <f aca="false">+WORLDCUP!BD60</f>
        <v>Marruecos</v>
      </c>
      <c r="G468" s="30" t="str">
        <f aca="false">+WORLDCUP!BD58</f>
        <v>República Checa</v>
      </c>
      <c r="H468" s="30" t="str">
        <f aca="false">+WORLDCUP!BD61</f>
        <v>Turquía</v>
      </c>
      <c r="I468" s="30" t="str">
        <f aca="false">+WORLDCUP!BD62</f>
        <v>Ecuador</v>
      </c>
      <c r="J468" s="30" t="str">
        <f aca="false">+WORLDCUP!BD68</f>
        <v>Uzbekistán</v>
      </c>
      <c r="N468" s="30" t="s">
        <v>1986</v>
      </c>
      <c r="O468" s="30" t="n">
        <v>467</v>
      </c>
      <c r="P468" s="30" t="s">
        <v>112</v>
      </c>
      <c r="Q468" s="30" t="s">
        <v>121</v>
      </c>
      <c r="R468" s="30" t="s">
        <v>85</v>
      </c>
      <c r="S468" s="30" t="s">
        <v>89</v>
      </c>
      <c r="T468" s="30" t="s">
        <v>80</v>
      </c>
      <c r="U468" s="30" t="s">
        <v>94</v>
      </c>
      <c r="V468" s="30" t="s">
        <v>98</v>
      </c>
      <c r="W468" s="30" t="s">
        <v>125</v>
      </c>
    </row>
    <row r="469" customFormat="false" ht="15" hidden="false" customHeight="false" outlineLevel="0" collapsed="false">
      <c r="A469" s="30" t="s">
        <v>1987</v>
      </c>
      <c r="B469" s="30" t="n">
        <f aca="false">+IF(A469=WORLDCUP!$BI$112,1,0)</f>
        <v>0</v>
      </c>
      <c r="C469" s="30" t="str">
        <f aca="false">+WORLDCUP!BD65</f>
        <v>Arabia Saudita</v>
      </c>
      <c r="D469" s="30" t="str">
        <f aca="false">+WORLDCUP!BD62</f>
        <v>Ecuador</v>
      </c>
      <c r="E469" s="30" t="str">
        <f aca="false">+WORLDCUP!BD59</f>
        <v>Catar</v>
      </c>
      <c r="F469" s="30" t="str">
        <f aca="false">+WORLDCUP!BD60</f>
        <v>Marruecos</v>
      </c>
      <c r="G469" s="30" t="str">
        <f aca="false">+WORLDCUP!BD58</f>
        <v>República Checa</v>
      </c>
      <c r="H469" s="30" t="str">
        <f aca="false">+WORLDCUP!BD61</f>
        <v>Turquía</v>
      </c>
      <c r="I469" s="30" t="str">
        <f aca="false">+WORLDCUP!BD69</f>
        <v>Ghana</v>
      </c>
      <c r="J469" s="30" t="str">
        <f aca="false">+WORLDCUP!BD66</f>
        <v>Irak</v>
      </c>
      <c r="N469" s="30" t="s">
        <v>1987</v>
      </c>
      <c r="O469" s="30" t="n">
        <v>468</v>
      </c>
      <c r="P469" s="30" t="s">
        <v>112</v>
      </c>
      <c r="Q469" s="30" t="s">
        <v>98</v>
      </c>
      <c r="R469" s="30" t="s">
        <v>85</v>
      </c>
      <c r="S469" s="30" t="s">
        <v>89</v>
      </c>
      <c r="T469" s="30" t="s">
        <v>80</v>
      </c>
      <c r="U469" s="30" t="s">
        <v>94</v>
      </c>
      <c r="V469" s="30" t="s">
        <v>130</v>
      </c>
      <c r="W469" s="30" t="s">
        <v>116</v>
      </c>
    </row>
    <row r="470" customFormat="false" ht="15" hidden="false" customHeight="false" outlineLevel="0" collapsed="false">
      <c r="A470" s="30" t="s">
        <v>1988</v>
      </c>
      <c r="B470" s="30" t="n">
        <f aca="false">+IF(A470=WORLDCUP!$BI$112,1,0)</f>
        <v>0</v>
      </c>
      <c r="C470" s="30" t="str">
        <f aca="false">+WORLDCUP!BD65</f>
        <v>Arabia Saudita</v>
      </c>
      <c r="D470" s="30" t="str">
        <f aca="false">+WORLDCUP!BD62</f>
        <v>Ecuador</v>
      </c>
      <c r="E470" s="30" t="str">
        <f aca="false">+WORLDCUP!BD59</f>
        <v>Catar</v>
      </c>
      <c r="F470" s="30" t="str">
        <f aca="false">+WORLDCUP!BD60</f>
        <v>Marruecos</v>
      </c>
      <c r="G470" s="30" t="str">
        <f aca="false">+WORLDCUP!BD58</f>
        <v>República Checa</v>
      </c>
      <c r="H470" s="30" t="str">
        <f aca="false">+WORLDCUP!BD61</f>
        <v>Turquía</v>
      </c>
      <c r="I470" s="30" t="str">
        <f aca="false">+WORLDCUP!BD66</f>
        <v>Irak</v>
      </c>
      <c r="J470" s="30" t="str">
        <f aca="false">+WORLDCUP!BD68</f>
        <v>Uzbekistán</v>
      </c>
      <c r="N470" s="30" t="s">
        <v>1988</v>
      </c>
      <c r="O470" s="30" t="n">
        <v>469</v>
      </c>
      <c r="P470" s="30" t="s">
        <v>112</v>
      </c>
      <c r="Q470" s="30" t="s">
        <v>98</v>
      </c>
      <c r="R470" s="30" t="s">
        <v>85</v>
      </c>
      <c r="S470" s="30" t="s">
        <v>89</v>
      </c>
      <c r="T470" s="30" t="s">
        <v>80</v>
      </c>
      <c r="U470" s="30" t="s">
        <v>94</v>
      </c>
      <c r="V470" s="30" t="s">
        <v>116</v>
      </c>
      <c r="W470" s="30" t="s">
        <v>125</v>
      </c>
    </row>
    <row r="471" customFormat="false" ht="15" hidden="false" customHeight="false" outlineLevel="0" collapsed="false">
      <c r="A471" s="30" t="s">
        <v>1989</v>
      </c>
      <c r="B471" s="30" t="n">
        <f aca="false">+IF(A471=WORLDCUP!$BI$112,1,0)</f>
        <v>0</v>
      </c>
      <c r="C471" s="30" t="str">
        <f aca="false">+WORLDCUP!BD65</f>
        <v>Arabia Saudita</v>
      </c>
      <c r="D471" s="30" t="str">
        <f aca="false">+WORLDCUP!BD67</f>
        <v>Austria</v>
      </c>
      <c r="E471" s="30" t="str">
        <f aca="false">+WORLDCUP!BD59</f>
        <v>Catar</v>
      </c>
      <c r="F471" s="30" t="str">
        <f aca="false">+WORLDCUP!BD60</f>
        <v>Marruecos</v>
      </c>
      <c r="G471" s="30" t="str">
        <f aca="false">+WORLDCUP!BD58</f>
        <v>República Checa</v>
      </c>
      <c r="H471" s="30" t="str">
        <f aca="false">+WORLDCUP!BD61</f>
        <v>Turquía</v>
      </c>
      <c r="I471" s="30" t="str">
        <f aca="false">+WORLDCUP!BD62</f>
        <v>Ecuador</v>
      </c>
      <c r="J471" s="30" t="str">
        <f aca="false">+WORLDCUP!BD66</f>
        <v>Irak</v>
      </c>
      <c r="N471" s="30" t="s">
        <v>1989</v>
      </c>
      <c r="O471" s="30" t="n">
        <v>470</v>
      </c>
      <c r="P471" s="30" t="s">
        <v>112</v>
      </c>
      <c r="Q471" s="30" t="s">
        <v>121</v>
      </c>
      <c r="R471" s="30" t="s">
        <v>85</v>
      </c>
      <c r="S471" s="30" t="s">
        <v>89</v>
      </c>
      <c r="T471" s="30" t="s">
        <v>80</v>
      </c>
      <c r="U471" s="30" t="s">
        <v>94</v>
      </c>
      <c r="V471" s="30" t="s">
        <v>98</v>
      </c>
      <c r="W471" s="30" t="s">
        <v>116</v>
      </c>
    </row>
    <row r="472" customFormat="false" ht="15" hidden="false" customHeight="false" outlineLevel="0" collapsed="false">
      <c r="A472" s="30" t="s">
        <v>1990</v>
      </c>
      <c r="B472" s="30" t="n">
        <f aca="false">+IF(A472=WORLDCUP!$BI$112,1,0)</f>
        <v>0</v>
      </c>
      <c r="C472" s="30" t="str">
        <f aca="false">+WORLDCUP!BD62</f>
        <v>Ecuador</v>
      </c>
      <c r="D472" s="30" t="str">
        <f aca="false">+WORLDCUP!BD64</f>
        <v>Irán</v>
      </c>
      <c r="E472" s="30" t="str">
        <f aca="false">+WORLDCUP!BD59</f>
        <v>Catar</v>
      </c>
      <c r="F472" s="30" t="str">
        <f aca="false">+WORLDCUP!BD60</f>
        <v>Marruecos</v>
      </c>
      <c r="G472" s="30" t="str">
        <f aca="false">+WORLDCUP!BD58</f>
        <v>República Checa</v>
      </c>
      <c r="H472" s="30" t="str">
        <f aca="false">+WORLDCUP!BD61</f>
        <v>Turquía</v>
      </c>
      <c r="I472" s="30" t="str">
        <f aca="false">+WORLDCUP!BD69</f>
        <v>Ghana</v>
      </c>
      <c r="J472" s="30" t="str">
        <f aca="false">+WORLDCUP!BD68</f>
        <v>Uzbekistán</v>
      </c>
      <c r="N472" s="30" t="s">
        <v>1990</v>
      </c>
      <c r="O472" s="30" t="n">
        <v>471</v>
      </c>
      <c r="P472" s="30" t="s">
        <v>98</v>
      </c>
      <c r="Q472" s="30" t="s">
        <v>107</v>
      </c>
      <c r="R472" s="30" t="s">
        <v>85</v>
      </c>
      <c r="S472" s="30" t="s">
        <v>89</v>
      </c>
      <c r="T472" s="30" t="s">
        <v>80</v>
      </c>
      <c r="U472" s="30" t="s">
        <v>94</v>
      </c>
      <c r="V472" s="30" t="s">
        <v>130</v>
      </c>
      <c r="W472" s="30" t="s">
        <v>125</v>
      </c>
    </row>
    <row r="473" customFormat="false" ht="15" hidden="false" customHeight="false" outlineLevel="0" collapsed="false">
      <c r="A473" s="30" t="s">
        <v>1991</v>
      </c>
      <c r="B473" s="30" t="n">
        <f aca="false">+IF(A473=WORLDCUP!$BI$112,1,0)</f>
        <v>0</v>
      </c>
      <c r="C473" s="30" t="str">
        <f aca="false">+WORLDCUP!BD62</f>
        <v>Ecuador</v>
      </c>
      <c r="D473" s="30" t="str">
        <f aca="false">+WORLDCUP!BD64</f>
        <v>Irán</v>
      </c>
      <c r="E473" s="30" t="str">
        <f aca="false">+WORLDCUP!BD59</f>
        <v>Catar</v>
      </c>
      <c r="F473" s="30" t="str">
        <f aca="false">+WORLDCUP!BD60</f>
        <v>Marruecos</v>
      </c>
      <c r="G473" s="30" t="str">
        <f aca="false">+WORLDCUP!BD58</f>
        <v>República Checa</v>
      </c>
      <c r="H473" s="30" t="str">
        <f aca="false">+WORLDCUP!BD61</f>
        <v>Turquía</v>
      </c>
      <c r="I473" s="30" t="str">
        <f aca="false">+WORLDCUP!BD69</f>
        <v>Ghana</v>
      </c>
      <c r="J473" s="30" t="str">
        <f aca="false">+WORLDCUP!BD67</f>
        <v>Austria</v>
      </c>
      <c r="N473" s="30" t="s">
        <v>1991</v>
      </c>
      <c r="O473" s="30" t="n">
        <v>472</v>
      </c>
      <c r="P473" s="30" t="s">
        <v>98</v>
      </c>
      <c r="Q473" s="30" t="s">
        <v>107</v>
      </c>
      <c r="R473" s="30" t="s">
        <v>85</v>
      </c>
      <c r="S473" s="30" t="s">
        <v>89</v>
      </c>
      <c r="T473" s="30" t="s">
        <v>80</v>
      </c>
      <c r="U473" s="30" t="s">
        <v>94</v>
      </c>
      <c r="V473" s="30" t="s">
        <v>130</v>
      </c>
      <c r="W473" s="30" t="s">
        <v>121</v>
      </c>
    </row>
    <row r="474" customFormat="false" ht="15" hidden="false" customHeight="false" outlineLevel="0" collapsed="false">
      <c r="A474" s="30" t="s">
        <v>1992</v>
      </c>
      <c r="B474" s="30" t="n">
        <f aca="false">+IF(A474=WORLDCUP!$BI$112,1,0)</f>
        <v>0</v>
      </c>
      <c r="C474" s="30" t="str">
        <f aca="false">+WORLDCUP!BD62</f>
        <v>Ecuador</v>
      </c>
      <c r="D474" s="30" t="str">
        <f aca="false">+WORLDCUP!BD64</f>
        <v>Irán</v>
      </c>
      <c r="E474" s="30" t="str">
        <f aca="false">+WORLDCUP!BD59</f>
        <v>Catar</v>
      </c>
      <c r="F474" s="30" t="str">
        <f aca="false">+WORLDCUP!BD60</f>
        <v>Marruecos</v>
      </c>
      <c r="G474" s="30" t="str">
        <f aca="false">+WORLDCUP!BD58</f>
        <v>República Checa</v>
      </c>
      <c r="H474" s="30" t="str">
        <f aca="false">+WORLDCUP!BD61</f>
        <v>Turquía</v>
      </c>
      <c r="I474" s="30" t="str">
        <f aca="false">+WORLDCUP!BD67</f>
        <v>Austria</v>
      </c>
      <c r="J474" s="30" t="str">
        <f aca="false">+WORLDCUP!BD68</f>
        <v>Uzbekistán</v>
      </c>
      <c r="N474" s="30" t="s">
        <v>1992</v>
      </c>
      <c r="O474" s="30" t="n">
        <v>473</v>
      </c>
      <c r="P474" s="30" t="s">
        <v>98</v>
      </c>
      <c r="Q474" s="30" t="s">
        <v>107</v>
      </c>
      <c r="R474" s="30" t="s">
        <v>85</v>
      </c>
      <c r="S474" s="30" t="s">
        <v>89</v>
      </c>
      <c r="T474" s="30" t="s">
        <v>80</v>
      </c>
      <c r="U474" s="30" t="s">
        <v>94</v>
      </c>
      <c r="V474" s="30" t="s">
        <v>121</v>
      </c>
      <c r="W474" s="30" t="s">
        <v>125</v>
      </c>
    </row>
    <row r="475" customFormat="false" ht="15" hidden="false" customHeight="false" outlineLevel="0" collapsed="false">
      <c r="A475" s="30" t="s">
        <v>1993</v>
      </c>
      <c r="B475" s="30" t="n">
        <f aca="false">+IF(A475=WORLDCUP!$BI$112,1,0)</f>
        <v>0</v>
      </c>
      <c r="C475" s="30" t="str">
        <f aca="false">+WORLDCUP!BD62</f>
        <v>Ecuador</v>
      </c>
      <c r="D475" s="30" t="str">
        <f aca="false">+WORLDCUP!BD64</f>
        <v>Irán</v>
      </c>
      <c r="E475" s="30" t="str">
        <f aca="false">+WORLDCUP!BD59</f>
        <v>Catar</v>
      </c>
      <c r="F475" s="30" t="str">
        <f aca="false">+WORLDCUP!BD60</f>
        <v>Marruecos</v>
      </c>
      <c r="G475" s="30" t="str">
        <f aca="false">+WORLDCUP!BD58</f>
        <v>República Checa</v>
      </c>
      <c r="H475" s="30" t="str">
        <f aca="false">+WORLDCUP!BD61</f>
        <v>Turquía</v>
      </c>
      <c r="I475" s="30" t="str">
        <f aca="false">+WORLDCUP!BD69</f>
        <v>Ghana</v>
      </c>
      <c r="J475" s="30" t="str">
        <f aca="false">+WORLDCUP!BD66</f>
        <v>Irak</v>
      </c>
      <c r="N475" s="30" t="s">
        <v>1993</v>
      </c>
      <c r="O475" s="30" t="n">
        <v>474</v>
      </c>
      <c r="P475" s="30" t="s">
        <v>98</v>
      </c>
      <c r="Q475" s="30" t="s">
        <v>107</v>
      </c>
      <c r="R475" s="30" t="s">
        <v>85</v>
      </c>
      <c r="S475" s="30" t="s">
        <v>89</v>
      </c>
      <c r="T475" s="30" t="s">
        <v>80</v>
      </c>
      <c r="U475" s="30" t="s">
        <v>94</v>
      </c>
      <c r="V475" s="30" t="s">
        <v>130</v>
      </c>
      <c r="W475" s="30" t="s">
        <v>116</v>
      </c>
    </row>
    <row r="476" customFormat="false" ht="15" hidden="false" customHeight="false" outlineLevel="0" collapsed="false">
      <c r="A476" s="30" t="s">
        <v>1994</v>
      </c>
      <c r="B476" s="30" t="n">
        <f aca="false">+IF(A476=WORLDCUP!$BI$112,1,0)</f>
        <v>0</v>
      </c>
      <c r="C476" s="30" t="str">
        <f aca="false">+WORLDCUP!BD62</f>
        <v>Ecuador</v>
      </c>
      <c r="D476" s="30" t="str">
        <f aca="false">+WORLDCUP!BD64</f>
        <v>Irán</v>
      </c>
      <c r="E476" s="30" t="str">
        <f aca="false">+WORLDCUP!BD59</f>
        <v>Catar</v>
      </c>
      <c r="F476" s="30" t="str">
        <f aca="false">+WORLDCUP!BD60</f>
        <v>Marruecos</v>
      </c>
      <c r="G476" s="30" t="str">
        <f aca="false">+WORLDCUP!BD58</f>
        <v>República Checa</v>
      </c>
      <c r="H476" s="30" t="str">
        <f aca="false">+WORLDCUP!BD61</f>
        <v>Turquía</v>
      </c>
      <c r="I476" s="30" t="str">
        <f aca="false">+WORLDCUP!BD66</f>
        <v>Irak</v>
      </c>
      <c r="J476" s="30" t="str">
        <f aca="false">+WORLDCUP!BD68</f>
        <v>Uzbekistán</v>
      </c>
      <c r="N476" s="30" t="s">
        <v>1994</v>
      </c>
      <c r="O476" s="30" t="n">
        <v>475</v>
      </c>
      <c r="P476" s="30" t="s">
        <v>98</v>
      </c>
      <c r="Q476" s="30" t="s">
        <v>107</v>
      </c>
      <c r="R476" s="30" t="s">
        <v>85</v>
      </c>
      <c r="S476" s="30" t="s">
        <v>89</v>
      </c>
      <c r="T476" s="30" t="s">
        <v>80</v>
      </c>
      <c r="U476" s="30" t="s">
        <v>94</v>
      </c>
      <c r="V476" s="30" t="s">
        <v>116</v>
      </c>
      <c r="W476" s="30" t="s">
        <v>125</v>
      </c>
    </row>
    <row r="477" customFormat="false" ht="15" hidden="false" customHeight="false" outlineLevel="0" collapsed="false">
      <c r="A477" s="30" t="s">
        <v>1995</v>
      </c>
      <c r="B477" s="30" t="n">
        <f aca="false">+IF(A477=WORLDCUP!$BI$112,1,0)</f>
        <v>0</v>
      </c>
      <c r="C477" s="30" t="str">
        <f aca="false">+WORLDCUP!BD62</f>
        <v>Ecuador</v>
      </c>
      <c r="D477" s="30" t="str">
        <f aca="false">+WORLDCUP!BD64</f>
        <v>Irán</v>
      </c>
      <c r="E477" s="30" t="str">
        <f aca="false">+WORLDCUP!BD59</f>
        <v>Catar</v>
      </c>
      <c r="F477" s="30" t="str">
        <f aca="false">+WORLDCUP!BD60</f>
        <v>Marruecos</v>
      </c>
      <c r="G477" s="30" t="str">
        <f aca="false">+WORLDCUP!BD58</f>
        <v>República Checa</v>
      </c>
      <c r="H477" s="30" t="str">
        <f aca="false">+WORLDCUP!BD61</f>
        <v>Turquía</v>
      </c>
      <c r="I477" s="30" t="str">
        <f aca="false">+WORLDCUP!BD66</f>
        <v>Irak</v>
      </c>
      <c r="J477" s="30" t="str">
        <f aca="false">+WORLDCUP!BD67</f>
        <v>Austria</v>
      </c>
      <c r="N477" s="30" t="s">
        <v>1995</v>
      </c>
      <c r="O477" s="30" t="n">
        <v>476</v>
      </c>
      <c r="P477" s="30" t="s">
        <v>98</v>
      </c>
      <c r="Q477" s="30" t="s">
        <v>107</v>
      </c>
      <c r="R477" s="30" t="s">
        <v>85</v>
      </c>
      <c r="S477" s="30" t="s">
        <v>89</v>
      </c>
      <c r="T477" s="30" t="s">
        <v>80</v>
      </c>
      <c r="U477" s="30" t="s">
        <v>94</v>
      </c>
      <c r="V477" s="30" t="s">
        <v>116</v>
      </c>
      <c r="W477" s="30" t="s">
        <v>121</v>
      </c>
    </row>
    <row r="478" customFormat="false" ht="15" hidden="false" customHeight="false" outlineLevel="0" collapsed="false">
      <c r="A478" s="30" t="s">
        <v>1996</v>
      </c>
      <c r="B478" s="30" t="n">
        <f aca="false">+IF(A478=WORLDCUP!$BI$112,1,0)</f>
        <v>0</v>
      </c>
      <c r="C478" s="30" t="str">
        <f aca="false">+WORLDCUP!BD65</f>
        <v>Arabia Saudita</v>
      </c>
      <c r="D478" s="30" t="str">
        <f aca="false">+WORLDCUP!BD64</f>
        <v>Irán</v>
      </c>
      <c r="E478" s="30" t="str">
        <f aca="false">+WORLDCUP!BD59</f>
        <v>Catar</v>
      </c>
      <c r="F478" s="30" t="str">
        <f aca="false">+WORLDCUP!BD60</f>
        <v>Marruecos</v>
      </c>
      <c r="G478" s="30" t="str">
        <f aca="false">+WORLDCUP!BD58</f>
        <v>República Checa</v>
      </c>
      <c r="H478" s="30" t="str">
        <f aca="false">+WORLDCUP!BD61</f>
        <v>Turquía</v>
      </c>
      <c r="I478" s="30" t="str">
        <f aca="false">+WORLDCUP!BD69</f>
        <v>Ghana</v>
      </c>
      <c r="J478" s="30" t="str">
        <f aca="false">+WORLDCUP!BD62</f>
        <v>Ecuador</v>
      </c>
      <c r="N478" s="30" t="s">
        <v>1996</v>
      </c>
      <c r="O478" s="30" t="n">
        <v>477</v>
      </c>
      <c r="P478" s="30" t="s">
        <v>112</v>
      </c>
      <c r="Q478" s="30" t="s">
        <v>107</v>
      </c>
      <c r="R478" s="30" t="s">
        <v>85</v>
      </c>
      <c r="S478" s="30" t="s">
        <v>89</v>
      </c>
      <c r="T478" s="30" t="s">
        <v>80</v>
      </c>
      <c r="U478" s="30" t="s">
        <v>94</v>
      </c>
      <c r="V478" s="30" t="s">
        <v>130</v>
      </c>
      <c r="W478" s="30" t="s">
        <v>98</v>
      </c>
    </row>
    <row r="479" customFormat="false" ht="15" hidden="false" customHeight="false" outlineLevel="0" collapsed="false">
      <c r="A479" s="30" t="s">
        <v>1997</v>
      </c>
      <c r="B479" s="30" t="n">
        <f aca="false">+IF(A479=WORLDCUP!$BI$112,1,0)</f>
        <v>0</v>
      </c>
      <c r="C479" s="30" t="str">
        <f aca="false">+WORLDCUP!BD65</f>
        <v>Arabia Saudita</v>
      </c>
      <c r="D479" s="30" t="str">
        <f aca="false">+WORLDCUP!BD64</f>
        <v>Irán</v>
      </c>
      <c r="E479" s="30" t="str">
        <f aca="false">+WORLDCUP!BD59</f>
        <v>Catar</v>
      </c>
      <c r="F479" s="30" t="str">
        <f aca="false">+WORLDCUP!BD60</f>
        <v>Marruecos</v>
      </c>
      <c r="G479" s="30" t="str">
        <f aca="false">+WORLDCUP!BD58</f>
        <v>República Checa</v>
      </c>
      <c r="H479" s="30" t="str">
        <f aca="false">+WORLDCUP!BD61</f>
        <v>Turquía</v>
      </c>
      <c r="I479" s="30" t="str">
        <f aca="false">+WORLDCUP!BD62</f>
        <v>Ecuador</v>
      </c>
      <c r="J479" s="30" t="str">
        <f aca="false">+WORLDCUP!BD68</f>
        <v>Uzbekistán</v>
      </c>
      <c r="N479" s="30" t="s">
        <v>1997</v>
      </c>
      <c r="O479" s="30" t="n">
        <v>478</v>
      </c>
      <c r="P479" s="30" t="s">
        <v>112</v>
      </c>
      <c r="Q479" s="30" t="s">
        <v>107</v>
      </c>
      <c r="R479" s="30" t="s">
        <v>85</v>
      </c>
      <c r="S479" s="30" t="s">
        <v>89</v>
      </c>
      <c r="T479" s="30" t="s">
        <v>80</v>
      </c>
      <c r="U479" s="30" t="s">
        <v>94</v>
      </c>
      <c r="V479" s="30" t="s">
        <v>98</v>
      </c>
      <c r="W479" s="30" t="s">
        <v>125</v>
      </c>
    </row>
    <row r="480" customFormat="false" ht="15" hidden="false" customHeight="false" outlineLevel="0" collapsed="false">
      <c r="A480" s="30" t="s">
        <v>1998</v>
      </c>
      <c r="B480" s="30" t="n">
        <f aca="false">+IF(A480=WORLDCUP!$BI$112,1,0)</f>
        <v>0</v>
      </c>
      <c r="C480" s="30" t="str">
        <f aca="false">+WORLDCUP!BD65</f>
        <v>Arabia Saudita</v>
      </c>
      <c r="D480" s="30" t="str">
        <f aca="false">+WORLDCUP!BD64</f>
        <v>Irán</v>
      </c>
      <c r="E480" s="30" t="str">
        <f aca="false">+WORLDCUP!BD59</f>
        <v>Catar</v>
      </c>
      <c r="F480" s="30" t="str">
        <f aca="false">+WORLDCUP!BD60</f>
        <v>Marruecos</v>
      </c>
      <c r="G480" s="30" t="str">
        <f aca="false">+WORLDCUP!BD58</f>
        <v>República Checa</v>
      </c>
      <c r="H480" s="30" t="str">
        <f aca="false">+WORLDCUP!BD61</f>
        <v>Turquía</v>
      </c>
      <c r="I480" s="30" t="str">
        <f aca="false">+WORLDCUP!BD62</f>
        <v>Ecuador</v>
      </c>
      <c r="J480" s="30" t="str">
        <f aca="false">+WORLDCUP!BD67</f>
        <v>Austria</v>
      </c>
      <c r="N480" s="30" t="s">
        <v>1998</v>
      </c>
      <c r="O480" s="30" t="n">
        <v>479</v>
      </c>
      <c r="P480" s="30" t="s">
        <v>112</v>
      </c>
      <c r="Q480" s="30" t="s">
        <v>107</v>
      </c>
      <c r="R480" s="30" t="s">
        <v>85</v>
      </c>
      <c r="S480" s="30" t="s">
        <v>89</v>
      </c>
      <c r="T480" s="30" t="s">
        <v>80</v>
      </c>
      <c r="U480" s="30" t="s">
        <v>94</v>
      </c>
      <c r="V480" s="30" t="s">
        <v>98</v>
      </c>
      <c r="W480" s="30" t="s">
        <v>121</v>
      </c>
    </row>
    <row r="481" customFormat="false" ht="15" hidden="false" customHeight="false" outlineLevel="0" collapsed="false">
      <c r="A481" s="30" t="s">
        <v>1999</v>
      </c>
      <c r="B481" s="30" t="n">
        <f aca="false">+IF(A481=WORLDCUP!$BI$112,1,0)</f>
        <v>0</v>
      </c>
      <c r="C481" s="30" t="str">
        <f aca="false">+WORLDCUP!BD65</f>
        <v>Arabia Saudita</v>
      </c>
      <c r="D481" s="30" t="str">
        <f aca="false">+WORLDCUP!BD64</f>
        <v>Irán</v>
      </c>
      <c r="E481" s="30" t="str">
        <f aca="false">+WORLDCUP!BD59</f>
        <v>Catar</v>
      </c>
      <c r="F481" s="30" t="str">
        <f aca="false">+WORLDCUP!BD60</f>
        <v>Marruecos</v>
      </c>
      <c r="G481" s="30" t="str">
        <f aca="false">+WORLDCUP!BD58</f>
        <v>República Checa</v>
      </c>
      <c r="H481" s="30" t="str">
        <f aca="false">+WORLDCUP!BD61</f>
        <v>Turquía</v>
      </c>
      <c r="I481" s="30" t="str">
        <f aca="false">+WORLDCUP!BD62</f>
        <v>Ecuador</v>
      </c>
      <c r="J481" s="30" t="str">
        <f aca="false">+WORLDCUP!BD66</f>
        <v>Irak</v>
      </c>
      <c r="N481" s="30" t="s">
        <v>1999</v>
      </c>
      <c r="O481" s="30" t="n">
        <v>480</v>
      </c>
      <c r="P481" s="30" t="s">
        <v>112</v>
      </c>
      <c r="Q481" s="30" t="s">
        <v>107</v>
      </c>
      <c r="R481" s="30" t="s">
        <v>85</v>
      </c>
      <c r="S481" s="30" t="s">
        <v>89</v>
      </c>
      <c r="T481" s="30" t="s">
        <v>80</v>
      </c>
      <c r="U481" s="30" t="s">
        <v>94</v>
      </c>
      <c r="V481" s="30" t="s">
        <v>98</v>
      </c>
      <c r="W481" s="30" t="s">
        <v>116</v>
      </c>
    </row>
    <row r="482" customFormat="false" ht="15" hidden="false" customHeight="false" outlineLevel="0" collapsed="false">
      <c r="A482" s="30" t="s">
        <v>2000</v>
      </c>
      <c r="B482" s="30" t="n">
        <f aca="false">+IF(A482=WORLDCUP!$BI$112,1,0)</f>
        <v>0</v>
      </c>
      <c r="C482" s="30" t="str">
        <f aca="false">+WORLDCUP!BD60</f>
        <v>Marruecos</v>
      </c>
      <c r="D482" s="30" t="str">
        <f aca="false">+WORLDCUP!BD62</f>
        <v>Ecuador</v>
      </c>
      <c r="E482" s="30" t="str">
        <f aca="false">+WORLDCUP!BD59</f>
        <v>Catar</v>
      </c>
      <c r="F482" s="30" t="str">
        <f aca="false">+WORLDCUP!BD61</f>
        <v>Turquía</v>
      </c>
      <c r="G482" s="30" t="str">
        <f aca="false">+WORLDCUP!BD58</f>
        <v>República Checa</v>
      </c>
      <c r="H482" s="30" t="str">
        <f aca="false">+WORLDCUP!BD63</f>
        <v>Japón</v>
      </c>
      <c r="I482" s="30" t="str">
        <f aca="false">+WORLDCUP!BD69</f>
        <v>Ghana</v>
      </c>
      <c r="J482" s="30" t="str">
        <f aca="false">+WORLDCUP!BD68</f>
        <v>Uzbekistán</v>
      </c>
      <c r="N482" s="30" t="s">
        <v>2000</v>
      </c>
      <c r="O482" s="30" t="n">
        <v>481</v>
      </c>
      <c r="P482" s="30" t="s">
        <v>89</v>
      </c>
      <c r="Q482" s="30" t="s">
        <v>98</v>
      </c>
      <c r="R482" s="30" t="s">
        <v>85</v>
      </c>
      <c r="S482" s="30" t="s">
        <v>94</v>
      </c>
      <c r="T482" s="30" t="s">
        <v>80</v>
      </c>
      <c r="U482" s="30" t="s">
        <v>103</v>
      </c>
      <c r="V482" s="30" t="s">
        <v>130</v>
      </c>
      <c r="W482" s="30" t="s">
        <v>125</v>
      </c>
    </row>
    <row r="483" customFormat="false" ht="15" hidden="false" customHeight="false" outlineLevel="0" collapsed="false">
      <c r="A483" s="30" t="s">
        <v>2001</v>
      </c>
      <c r="B483" s="30" t="n">
        <f aca="false">+IF(A483=WORLDCUP!$BI$112,1,0)</f>
        <v>0</v>
      </c>
      <c r="C483" s="30" t="str">
        <f aca="false">+WORLDCUP!BD60</f>
        <v>Marruecos</v>
      </c>
      <c r="D483" s="30" t="str">
        <f aca="false">+WORLDCUP!BD67</f>
        <v>Austria</v>
      </c>
      <c r="E483" s="30" t="str">
        <f aca="false">+WORLDCUP!BD59</f>
        <v>Catar</v>
      </c>
      <c r="F483" s="30" t="str">
        <f aca="false">+WORLDCUP!BD61</f>
        <v>Turquía</v>
      </c>
      <c r="G483" s="30" t="str">
        <f aca="false">+WORLDCUP!BD58</f>
        <v>República Checa</v>
      </c>
      <c r="H483" s="30" t="str">
        <f aca="false">+WORLDCUP!BD63</f>
        <v>Japón</v>
      </c>
      <c r="I483" s="30" t="str">
        <f aca="false">+WORLDCUP!BD69</f>
        <v>Ghana</v>
      </c>
      <c r="J483" s="30" t="str">
        <f aca="false">+WORLDCUP!BD62</f>
        <v>Ecuador</v>
      </c>
      <c r="N483" s="30" t="s">
        <v>2001</v>
      </c>
      <c r="O483" s="30" t="n">
        <v>482</v>
      </c>
      <c r="P483" s="30" t="s">
        <v>89</v>
      </c>
      <c r="Q483" s="30" t="s">
        <v>121</v>
      </c>
      <c r="R483" s="30" t="s">
        <v>85</v>
      </c>
      <c r="S483" s="30" t="s">
        <v>94</v>
      </c>
      <c r="T483" s="30" t="s">
        <v>80</v>
      </c>
      <c r="U483" s="30" t="s">
        <v>103</v>
      </c>
      <c r="V483" s="30" t="s">
        <v>130</v>
      </c>
      <c r="W483" s="30" t="s">
        <v>98</v>
      </c>
    </row>
    <row r="484" customFormat="false" ht="15" hidden="false" customHeight="false" outlineLevel="0" collapsed="false">
      <c r="A484" s="30" t="s">
        <v>2002</v>
      </c>
      <c r="B484" s="30" t="n">
        <f aca="false">+IF(A484=WORLDCUP!$BI$112,1,0)</f>
        <v>0</v>
      </c>
      <c r="C484" s="30" t="str">
        <f aca="false">+WORLDCUP!BD60</f>
        <v>Marruecos</v>
      </c>
      <c r="D484" s="30" t="str">
        <f aca="false">+WORLDCUP!BD67</f>
        <v>Austria</v>
      </c>
      <c r="E484" s="30" t="str">
        <f aca="false">+WORLDCUP!BD59</f>
        <v>Catar</v>
      </c>
      <c r="F484" s="30" t="str">
        <f aca="false">+WORLDCUP!BD61</f>
        <v>Turquía</v>
      </c>
      <c r="G484" s="30" t="str">
        <f aca="false">+WORLDCUP!BD58</f>
        <v>República Checa</v>
      </c>
      <c r="H484" s="30" t="str">
        <f aca="false">+WORLDCUP!BD63</f>
        <v>Japón</v>
      </c>
      <c r="I484" s="30" t="str">
        <f aca="false">+WORLDCUP!BD62</f>
        <v>Ecuador</v>
      </c>
      <c r="J484" s="30" t="str">
        <f aca="false">+WORLDCUP!BD68</f>
        <v>Uzbekistán</v>
      </c>
      <c r="N484" s="30" t="s">
        <v>2002</v>
      </c>
      <c r="O484" s="30" t="n">
        <v>483</v>
      </c>
      <c r="P484" s="30" t="s">
        <v>89</v>
      </c>
      <c r="Q484" s="30" t="s">
        <v>121</v>
      </c>
      <c r="R484" s="30" t="s">
        <v>85</v>
      </c>
      <c r="S484" s="30" t="s">
        <v>94</v>
      </c>
      <c r="T484" s="30" t="s">
        <v>80</v>
      </c>
      <c r="U484" s="30" t="s">
        <v>103</v>
      </c>
      <c r="V484" s="30" t="s">
        <v>98</v>
      </c>
      <c r="W484" s="30" t="s">
        <v>125</v>
      </c>
    </row>
    <row r="485" customFormat="false" ht="15" hidden="false" customHeight="false" outlineLevel="0" collapsed="false">
      <c r="A485" s="30" t="s">
        <v>2003</v>
      </c>
      <c r="B485" s="30" t="n">
        <f aca="false">+IF(A485=WORLDCUP!$BI$112,1,0)</f>
        <v>0</v>
      </c>
      <c r="C485" s="30" t="str">
        <f aca="false">+WORLDCUP!BD60</f>
        <v>Marruecos</v>
      </c>
      <c r="D485" s="30" t="str">
        <f aca="false">+WORLDCUP!BD62</f>
        <v>Ecuador</v>
      </c>
      <c r="E485" s="30" t="str">
        <f aca="false">+WORLDCUP!BD59</f>
        <v>Catar</v>
      </c>
      <c r="F485" s="30" t="str">
        <f aca="false">+WORLDCUP!BD61</f>
        <v>Turquía</v>
      </c>
      <c r="G485" s="30" t="str">
        <f aca="false">+WORLDCUP!BD58</f>
        <v>República Checa</v>
      </c>
      <c r="H485" s="30" t="str">
        <f aca="false">+WORLDCUP!BD63</f>
        <v>Japón</v>
      </c>
      <c r="I485" s="30" t="str">
        <f aca="false">+WORLDCUP!BD69</f>
        <v>Ghana</v>
      </c>
      <c r="J485" s="30" t="str">
        <f aca="false">+WORLDCUP!BD66</f>
        <v>Irak</v>
      </c>
      <c r="N485" s="30" t="s">
        <v>2003</v>
      </c>
      <c r="O485" s="30" t="n">
        <v>484</v>
      </c>
      <c r="P485" s="30" t="s">
        <v>89</v>
      </c>
      <c r="Q485" s="30" t="s">
        <v>98</v>
      </c>
      <c r="R485" s="30" t="s">
        <v>85</v>
      </c>
      <c r="S485" s="30" t="s">
        <v>94</v>
      </c>
      <c r="T485" s="30" t="s">
        <v>80</v>
      </c>
      <c r="U485" s="30" t="s">
        <v>103</v>
      </c>
      <c r="V485" s="30" t="s">
        <v>130</v>
      </c>
      <c r="W485" s="30" t="s">
        <v>116</v>
      </c>
    </row>
    <row r="486" customFormat="false" ht="15" hidden="false" customHeight="false" outlineLevel="0" collapsed="false">
      <c r="A486" s="30" t="s">
        <v>2004</v>
      </c>
      <c r="B486" s="30" t="n">
        <f aca="false">+IF(A486=WORLDCUP!$BI$112,1,0)</f>
        <v>0</v>
      </c>
      <c r="C486" s="30" t="str">
        <f aca="false">+WORLDCUP!BD60</f>
        <v>Marruecos</v>
      </c>
      <c r="D486" s="30" t="str">
        <f aca="false">+WORLDCUP!BD62</f>
        <v>Ecuador</v>
      </c>
      <c r="E486" s="30" t="str">
        <f aca="false">+WORLDCUP!BD59</f>
        <v>Catar</v>
      </c>
      <c r="F486" s="30" t="str">
        <f aca="false">+WORLDCUP!BD61</f>
        <v>Turquía</v>
      </c>
      <c r="G486" s="30" t="str">
        <f aca="false">+WORLDCUP!BD58</f>
        <v>República Checa</v>
      </c>
      <c r="H486" s="30" t="str">
        <f aca="false">+WORLDCUP!BD63</f>
        <v>Japón</v>
      </c>
      <c r="I486" s="30" t="str">
        <f aca="false">+WORLDCUP!BD66</f>
        <v>Irak</v>
      </c>
      <c r="J486" s="30" t="str">
        <f aca="false">+WORLDCUP!BD68</f>
        <v>Uzbekistán</v>
      </c>
      <c r="N486" s="30" t="s">
        <v>2004</v>
      </c>
      <c r="O486" s="30" t="n">
        <v>485</v>
      </c>
      <c r="P486" s="30" t="s">
        <v>89</v>
      </c>
      <c r="Q486" s="30" t="s">
        <v>98</v>
      </c>
      <c r="R486" s="30" t="s">
        <v>85</v>
      </c>
      <c r="S486" s="30" t="s">
        <v>94</v>
      </c>
      <c r="T486" s="30" t="s">
        <v>80</v>
      </c>
      <c r="U486" s="30" t="s">
        <v>103</v>
      </c>
      <c r="V486" s="30" t="s">
        <v>116</v>
      </c>
      <c r="W486" s="30" t="s">
        <v>125</v>
      </c>
    </row>
    <row r="487" customFormat="false" ht="15" hidden="false" customHeight="false" outlineLevel="0" collapsed="false">
      <c r="A487" s="30" t="s">
        <v>2005</v>
      </c>
      <c r="B487" s="30" t="n">
        <f aca="false">+IF(A487=WORLDCUP!$BI$112,1,0)</f>
        <v>0</v>
      </c>
      <c r="C487" s="30" t="str">
        <f aca="false">+WORLDCUP!BD60</f>
        <v>Marruecos</v>
      </c>
      <c r="D487" s="30" t="str">
        <f aca="false">+WORLDCUP!BD67</f>
        <v>Austria</v>
      </c>
      <c r="E487" s="30" t="str">
        <f aca="false">+WORLDCUP!BD59</f>
        <v>Catar</v>
      </c>
      <c r="F487" s="30" t="str">
        <f aca="false">+WORLDCUP!BD61</f>
        <v>Turquía</v>
      </c>
      <c r="G487" s="30" t="str">
        <f aca="false">+WORLDCUP!BD58</f>
        <v>República Checa</v>
      </c>
      <c r="H487" s="30" t="str">
        <f aca="false">+WORLDCUP!BD63</f>
        <v>Japón</v>
      </c>
      <c r="I487" s="30" t="str">
        <f aca="false">+WORLDCUP!BD62</f>
        <v>Ecuador</v>
      </c>
      <c r="J487" s="30" t="str">
        <f aca="false">+WORLDCUP!BD66</f>
        <v>Irak</v>
      </c>
      <c r="N487" s="30" t="s">
        <v>2005</v>
      </c>
      <c r="O487" s="30" t="n">
        <v>486</v>
      </c>
      <c r="P487" s="30" t="s">
        <v>89</v>
      </c>
      <c r="Q487" s="30" t="s">
        <v>121</v>
      </c>
      <c r="R487" s="30" t="s">
        <v>85</v>
      </c>
      <c r="S487" s="30" t="s">
        <v>94</v>
      </c>
      <c r="T487" s="30" t="s">
        <v>80</v>
      </c>
      <c r="U487" s="30" t="s">
        <v>103</v>
      </c>
      <c r="V487" s="30" t="s">
        <v>98</v>
      </c>
      <c r="W487" s="30" t="s">
        <v>116</v>
      </c>
    </row>
    <row r="488" customFormat="false" ht="15" hidden="false" customHeight="false" outlineLevel="0" collapsed="false">
      <c r="A488" s="30" t="s">
        <v>2006</v>
      </c>
      <c r="B488" s="30" t="n">
        <f aca="false">+IF(A488=WORLDCUP!$BI$112,1,0)</f>
        <v>0</v>
      </c>
      <c r="C488" s="30" t="str">
        <f aca="false">+WORLDCUP!BD65</f>
        <v>Arabia Saudita</v>
      </c>
      <c r="D488" s="30" t="str">
        <f aca="false">+WORLDCUP!BD63</f>
        <v>Japón</v>
      </c>
      <c r="E488" s="30" t="str">
        <f aca="false">+WORLDCUP!BD59</f>
        <v>Catar</v>
      </c>
      <c r="F488" s="30" t="str">
        <f aca="false">+WORLDCUP!BD60</f>
        <v>Marruecos</v>
      </c>
      <c r="G488" s="30" t="str">
        <f aca="false">+WORLDCUP!BD58</f>
        <v>República Checa</v>
      </c>
      <c r="H488" s="30" t="str">
        <f aca="false">+WORLDCUP!BD61</f>
        <v>Turquía</v>
      </c>
      <c r="I488" s="30" t="str">
        <f aca="false">+WORLDCUP!BD69</f>
        <v>Ghana</v>
      </c>
      <c r="J488" s="30" t="str">
        <f aca="false">+WORLDCUP!BD62</f>
        <v>Ecuador</v>
      </c>
      <c r="N488" s="30" t="s">
        <v>2006</v>
      </c>
      <c r="O488" s="30" t="n">
        <v>487</v>
      </c>
      <c r="P488" s="30" t="s">
        <v>112</v>
      </c>
      <c r="Q488" s="30" t="s">
        <v>103</v>
      </c>
      <c r="R488" s="30" t="s">
        <v>85</v>
      </c>
      <c r="S488" s="30" t="s">
        <v>89</v>
      </c>
      <c r="T488" s="30" t="s">
        <v>80</v>
      </c>
      <c r="U488" s="30" t="s">
        <v>94</v>
      </c>
      <c r="V488" s="30" t="s">
        <v>130</v>
      </c>
      <c r="W488" s="30" t="s">
        <v>98</v>
      </c>
    </row>
    <row r="489" customFormat="false" ht="15" hidden="false" customHeight="false" outlineLevel="0" collapsed="false">
      <c r="A489" s="30" t="s">
        <v>2007</v>
      </c>
      <c r="B489" s="30" t="n">
        <f aca="false">+IF(A489=WORLDCUP!$BI$112,1,0)</f>
        <v>0</v>
      </c>
      <c r="C489" s="30" t="str">
        <f aca="false">+WORLDCUP!BD65</f>
        <v>Arabia Saudita</v>
      </c>
      <c r="D489" s="30" t="str">
        <f aca="false">+WORLDCUP!BD62</f>
        <v>Ecuador</v>
      </c>
      <c r="E489" s="30" t="str">
        <f aca="false">+WORLDCUP!BD59</f>
        <v>Catar</v>
      </c>
      <c r="F489" s="30" t="str">
        <f aca="false">+WORLDCUP!BD60</f>
        <v>Marruecos</v>
      </c>
      <c r="G489" s="30" t="str">
        <f aca="false">+WORLDCUP!BD58</f>
        <v>República Checa</v>
      </c>
      <c r="H489" s="30" t="str">
        <f aca="false">+WORLDCUP!BD63</f>
        <v>Japón</v>
      </c>
      <c r="I489" s="30" t="str">
        <f aca="false">+WORLDCUP!BD61</f>
        <v>Turquía</v>
      </c>
      <c r="J489" s="30" t="str">
        <f aca="false">+WORLDCUP!BD68</f>
        <v>Uzbekistán</v>
      </c>
      <c r="N489" s="30" t="s">
        <v>2007</v>
      </c>
      <c r="O489" s="30" t="n">
        <v>488</v>
      </c>
      <c r="P489" s="30" t="s">
        <v>112</v>
      </c>
      <c r="Q489" s="30" t="s">
        <v>98</v>
      </c>
      <c r="R489" s="30" t="s">
        <v>85</v>
      </c>
      <c r="S489" s="30" t="s">
        <v>89</v>
      </c>
      <c r="T489" s="30" t="s">
        <v>80</v>
      </c>
      <c r="U489" s="30" t="s">
        <v>103</v>
      </c>
      <c r="V489" s="30" t="s">
        <v>94</v>
      </c>
      <c r="W489" s="30" t="s">
        <v>125</v>
      </c>
    </row>
    <row r="490" customFormat="false" ht="15" hidden="false" customHeight="false" outlineLevel="0" collapsed="false">
      <c r="A490" s="30" t="s">
        <v>2008</v>
      </c>
      <c r="B490" s="30" t="n">
        <f aca="false">+IF(A490=WORLDCUP!$BI$112,1,0)</f>
        <v>0</v>
      </c>
      <c r="C490" s="30" t="str">
        <f aca="false">+WORLDCUP!BD65</f>
        <v>Arabia Saudita</v>
      </c>
      <c r="D490" s="30" t="str">
        <f aca="false">+WORLDCUP!BD67</f>
        <v>Austria</v>
      </c>
      <c r="E490" s="30" t="str">
        <f aca="false">+WORLDCUP!BD59</f>
        <v>Catar</v>
      </c>
      <c r="F490" s="30" t="str">
        <f aca="false">+WORLDCUP!BD60</f>
        <v>Marruecos</v>
      </c>
      <c r="G490" s="30" t="str">
        <f aca="false">+WORLDCUP!BD58</f>
        <v>República Checa</v>
      </c>
      <c r="H490" s="30" t="str">
        <f aca="false">+WORLDCUP!BD63</f>
        <v>Japón</v>
      </c>
      <c r="I490" s="30" t="str">
        <f aca="false">+WORLDCUP!BD61</f>
        <v>Turquía</v>
      </c>
      <c r="J490" s="30" t="str">
        <f aca="false">+WORLDCUP!BD62</f>
        <v>Ecuador</v>
      </c>
      <c r="N490" s="30" t="s">
        <v>2008</v>
      </c>
      <c r="O490" s="30" t="n">
        <v>489</v>
      </c>
      <c r="P490" s="30" t="s">
        <v>112</v>
      </c>
      <c r="Q490" s="30" t="s">
        <v>121</v>
      </c>
      <c r="R490" s="30" t="s">
        <v>85</v>
      </c>
      <c r="S490" s="30" t="s">
        <v>89</v>
      </c>
      <c r="T490" s="30" t="s">
        <v>80</v>
      </c>
      <c r="U490" s="30" t="s">
        <v>103</v>
      </c>
      <c r="V490" s="30" t="s">
        <v>94</v>
      </c>
      <c r="W490" s="30" t="s">
        <v>98</v>
      </c>
    </row>
    <row r="491" customFormat="false" ht="15" hidden="false" customHeight="false" outlineLevel="0" collapsed="false">
      <c r="A491" s="30" t="s">
        <v>2009</v>
      </c>
      <c r="B491" s="30" t="n">
        <f aca="false">+IF(A491=WORLDCUP!$BI$112,1,0)</f>
        <v>0</v>
      </c>
      <c r="C491" s="30" t="str">
        <f aca="false">+WORLDCUP!BD65</f>
        <v>Arabia Saudita</v>
      </c>
      <c r="D491" s="30" t="str">
        <f aca="false">+WORLDCUP!BD62</f>
        <v>Ecuador</v>
      </c>
      <c r="E491" s="30" t="str">
        <f aca="false">+WORLDCUP!BD59</f>
        <v>Catar</v>
      </c>
      <c r="F491" s="30" t="str">
        <f aca="false">+WORLDCUP!BD60</f>
        <v>Marruecos</v>
      </c>
      <c r="G491" s="30" t="str">
        <f aca="false">+WORLDCUP!BD58</f>
        <v>República Checa</v>
      </c>
      <c r="H491" s="30" t="str">
        <f aca="false">+WORLDCUP!BD63</f>
        <v>Japón</v>
      </c>
      <c r="I491" s="30" t="str">
        <f aca="false">+WORLDCUP!BD61</f>
        <v>Turquía</v>
      </c>
      <c r="J491" s="30" t="str">
        <f aca="false">+WORLDCUP!BD66</f>
        <v>Irak</v>
      </c>
      <c r="N491" s="30" t="s">
        <v>2009</v>
      </c>
      <c r="O491" s="30" t="n">
        <v>490</v>
      </c>
      <c r="P491" s="30" t="s">
        <v>112</v>
      </c>
      <c r="Q491" s="30" t="s">
        <v>98</v>
      </c>
      <c r="R491" s="30" t="s">
        <v>85</v>
      </c>
      <c r="S491" s="30" t="s">
        <v>89</v>
      </c>
      <c r="T491" s="30" t="s">
        <v>80</v>
      </c>
      <c r="U491" s="30" t="s">
        <v>103</v>
      </c>
      <c r="V491" s="30" t="s">
        <v>94</v>
      </c>
      <c r="W491" s="30" t="s">
        <v>116</v>
      </c>
    </row>
    <row r="492" customFormat="false" ht="15" hidden="false" customHeight="false" outlineLevel="0" collapsed="false">
      <c r="A492" s="30" t="s">
        <v>2010</v>
      </c>
      <c r="B492" s="30" t="n">
        <f aca="false">+IF(A492=WORLDCUP!$BI$112,1,0)</f>
        <v>0</v>
      </c>
      <c r="C492" s="30" t="str">
        <f aca="false">+WORLDCUP!BD60</f>
        <v>Marruecos</v>
      </c>
      <c r="D492" s="30" t="str">
        <f aca="false">+WORLDCUP!BD64</f>
        <v>Irán</v>
      </c>
      <c r="E492" s="30" t="str">
        <f aca="false">+WORLDCUP!BD59</f>
        <v>Catar</v>
      </c>
      <c r="F492" s="30" t="str">
        <f aca="false">+WORLDCUP!BD61</f>
        <v>Turquía</v>
      </c>
      <c r="G492" s="30" t="str">
        <f aca="false">+WORLDCUP!BD58</f>
        <v>República Checa</v>
      </c>
      <c r="H492" s="30" t="str">
        <f aca="false">+WORLDCUP!BD63</f>
        <v>Japón</v>
      </c>
      <c r="I492" s="30" t="str">
        <f aca="false">+WORLDCUP!BD69</f>
        <v>Ghana</v>
      </c>
      <c r="J492" s="30" t="str">
        <f aca="false">+WORLDCUP!BD62</f>
        <v>Ecuador</v>
      </c>
      <c r="N492" s="30" t="s">
        <v>2010</v>
      </c>
      <c r="O492" s="30" t="n">
        <v>491</v>
      </c>
      <c r="P492" s="30" t="s">
        <v>89</v>
      </c>
      <c r="Q492" s="30" t="s">
        <v>107</v>
      </c>
      <c r="R492" s="30" t="s">
        <v>85</v>
      </c>
      <c r="S492" s="30" t="s">
        <v>94</v>
      </c>
      <c r="T492" s="30" t="s">
        <v>80</v>
      </c>
      <c r="U492" s="30" t="s">
        <v>103</v>
      </c>
      <c r="V492" s="30" t="s">
        <v>130</v>
      </c>
      <c r="W492" s="30" t="s">
        <v>98</v>
      </c>
    </row>
    <row r="493" customFormat="false" ht="15" hidden="false" customHeight="false" outlineLevel="0" collapsed="false">
      <c r="A493" s="30" t="s">
        <v>2011</v>
      </c>
      <c r="B493" s="30" t="n">
        <f aca="false">+IF(A493=WORLDCUP!$BI$112,1,0)</f>
        <v>0</v>
      </c>
      <c r="C493" s="30" t="str">
        <f aca="false">+WORLDCUP!BD60</f>
        <v>Marruecos</v>
      </c>
      <c r="D493" s="30" t="str">
        <f aca="false">+WORLDCUP!BD64</f>
        <v>Irán</v>
      </c>
      <c r="E493" s="30" t="str">
        <f aca="false">+WORLDCUP!BD59</f>
        <v>Catar</v>
      </c>
      <c r="F493" s="30" t="str">
        <f aca="false">+WORLDCUP!BD61</f>
        <v>Turquía</v>
      </c>
      <c r="G493" s="30" t="str">
        <f aca="false">+WORLDCUP!BD58</f>
        <v>República Checa</v>
      </c>
      <c r="H493" s="30" t="str">
        <f aca="false">+WORLDCUP!BD63</f>
        <v>Japón</v>
      </c>
      <c r="I493" s="30" t="str">
        <f aca="false">+WORLDCUP!BD62</f>
        <v>Ecuador</v>
      </c>
      <c r="J493" s="30" t="str">
        <f aca="false">+WORLDCUP!BD68</f>
        <v>Uzbekistán</v>
      </c>
      <c r="N493" s="30" t="s">
        <v>2011</v>
      </c>
      <c r="O493" s="30" t="n">
        <v>492</v>
      </c>
      <c r="P493" s="30" t="s">
        <v>89</v>
      </c>
      <c r="Q493" s="30" t="s">
        <v>107</v>
      </c>
      <c r="R493" s="30" t="s">
        <v>85</v>
      </c>
      <c r="S493" s="30" t="s">
        <v>94</v>
      </c>
      <c r="T493" s="30" t="s">
        <v>80</v>
      </c>
      <c r="U493" s="30" t="s">
        <v>103</v>
      </c>
      <c r="V493" s="30" t="s">
        <v>98</v>
      </c>
      <c r="W493" s="30" t="s">
        <v>125</v>
      </c>
    </row>
    <row r="494" customFormat="false" ht="15" hidden="false" customHeight="false" outlineLevel="0" collapsed="false">
      <c r="A494" s="30" t="s">
        <v>2012</v>
      </c>
      <c r="B494" s="30" t="n">
        <f aca="false">+IF(A494=WORLDCUP!$BI$112,1,0)</f>
        <v>0</v>
      </c>
      <c r="C494" s="30" t="str">
        <f aca="false">+WORLDCUP!BD60</f>
        <v>Marruecos</v>
      </c>
      <c r="D494" s="30" t="str">
        <f aca="false">+WORLDCUP!BD64</f>
        <v>Irán</v>
      </c>
      <c r="E494" s="30" t="str">
        <f aca="false">+WORLDCUP!BD59</f>
        <v>Catar</v>
      </c>
      <c r="F494" s="30" t="str">
        <f aca="false">+WORLDCUP!BD61</f>
        <v>Turquía</v>
      </c>
      <c r="G494" s="30" t="str">
        <f aca="false">+WORLDCUP!BD58</f>
        <v>República Checa</v>
      </c>
      <c r="H494" s="30" t="str">
        <f aca="false">+WORLDCUP!BD63</f>
        <v>Japón</v>
      </c>
      <c r="I494" s="30" t="str">
        <f aca="false">+WORLDCUP!BD62</f>
        <v>Ecuador</v>
      </c>
      <c r="J494" s="30" t="str">
        <f aca="false">+WORLDCUP!BD67</f>
        <v>Austria</v>
      </c>
      <c r="N494" s="30" t="s">
        <v>2012</v>
      </c>
      <c r="O494" s="30" t="n">
        <v>493</v>
      </c>
      <c r="P494" s="30" t="s">
        <v>89</v>
      </c>
      <c r="Q494" s="30" t="s">
        <v>107</v>
      </c>
      <c r="R494" s="30" t="s">
        <v>85</v>
      </c>
      <c r="S494" s="30" t="s">
        <v>94</v>
      </c>
      <c r="T494" s="30" t="s">
        <v>80</v>
      </c>
      <c r="U494" s="30" t="s">
        <v>103</v>
      </c>
      <c r="V494" s="30" t="s">
        <v>98</v>
      </c>
      <c r="W494" s="30" t="s">
        <v>121</v>
      </c>
    </row>
    <row r="495" customFormat="false" ht="15" hidden="false" customHeight="false" outlineLevel="0" collapsed="false">
      <c r="A495" s="30" t="s">
        <v>2013</v>
      </c>
      <c r="B495" s="30" t="n">
        <f aca="false">+IF(A495=WORLDCUP!$BI$112,1,0)</f>
        <v>0</v>
      </c>
      <c r="C495" s="30" t="str">
        <f aca="false">+WORLDCUP!BD60</f>
        <v>Marruecos</v>
      </c>
      <c r="D495" s="30" t="str">
        <f aca="false">+WORLDCUP!BD64</f>
        <v>Irán</v>
      </c>
      <c r="E495" s="30" t="str">
        <f aca="false">+WORLDCUP!BD59</f>
        <v>Catar</v>
      </c>
      <c r="F495" s="30" t="str">
        <f aca="false">+WORLDCUP!BD61</f>
        <v>Turquía</v>
      </c>
      <c r="G495" s="30" t="str">
        <f aca="false">+WORLDCUP!BD58</f>
        <v>República Checa</v>
      </c>
      <c r="H495" s="30" t="str">
        <f aca="false">+WORLDCUP!BD63</f>
        <v>Japón</v>
      </c>
      <c r="I495" s="30" t="str">
        <f aca="false">+WORLDCUP!BD62</f>
        <v>Ecuador</v>
      </c>
      <c r="J495" s="30" t="str">
        <f aca="false">+WORLDCUP!BD66</f>
        <v>Irak</v>
      </c>
      <c r="N495" s="30" t="s">
        <v>2013</v>
      </c>
      <c r="O495" s="30" t="n">
        <v>494</v>
      </c>
      <c r="P495" s="30" t="s">
        <v>89</v>
      </c>
      <c r="Q495" s="30" t="s">
        <v>107</v>
      </c>
      <c r="R495" s="30" t="s">
        <v>85</v>
      </c>
      <c r="S495" s="30" t="s">
        <v>94</v>
      </c>
      <c r="T495" s="30" t="s">
        <v>80</v>
      </c>
      <c r="U495" s="30" t="s">
        <v>103</v>
      </c>
      <c r="V495" s="30" t="s">
        <v>98</v>
      </c>
      <c r="W495" s="30" t="s">
        <v>116</v>
      </c>
    </row>
    <row r="496" customFormat="false" ht="15" hidden="false" customHeight="false" outlineLevel="0" collapsed="false">
      <c r="A496" s="30" t="s">
        <v>2014</v>
      </c>
      <c r="B496" s="30" t="n">
        <f aca="false">+IF(A496=WORLDCUP!$BI$112,1,0)</f>
        <v>0</v>
      </c>
      <c r="C496" s="30" t="str">
        <f aca="false">+WORLDCUP!BD65</f>
        <v>Arabia Saudita</v>
      </c>
      <c r="D496" s="30" t="str">
        <f aca="false">+WORLDCUP!BD64</f>
        <v>Irán</v>
      </c>
      <c r="E496" s="30" t="str">
        <f aca="false">+WORLDCUP!BD59</f>
        <v>Catar</v>
      </c>
      <c r="F496" s="30" t="str">
        <f aca="false">+WORLDCUP!BD60</f>
        <v>Marruecos</v>
      </c>
      <c r="G496" s="30" t="str">
        <f aca="false">+WORLDCUP!BD58</f>
        <v>República Checa</v>
      </c>
      <c r="H496" s="30" t="str">
        <f aca="false">+WORLDCUP!BD63</f>
        <v>Japón</v>
      </c>
      <c r="I496" s="30" t="str">
        <f aca="false">+WORLDCUP!BD61</f>
        <v>Turquía</v>
      </c>
      <c r="J496" s="30" t="str">
        <f aca="false">+WORLDCUP!BD62</f>
        <v>Ecuador</v>
      </c>
      <c r="N496" s="30" t="s">
        <v>2014</v>
      </c>
      <c r="O496" s="30" t="n">
        <v>495</v>
      </c>
      <c r="P496" s="30" t="s">
        <v>112</v>
      </c>
      <c r="Q496" s="30" t="s">
        <v>107</v>
      </c>
      <c r="R496" s="30" t="s">
        <v>85</v>
      </c>
      <c r="S496" s="30" t="s">
        <v>89</v>
      </c>
      <c r="T496" s="30" t="s">
        <v>80</v>
      </c>
      <c r="U496" s="30" t="s">
        <v>103</v>
      </c>
      <c r="V496" s="30" t="s">
        <v>94</v>
      </c>
      <c r="W496" s="30" t="s">
        <v>98</v>
      </c>
    </row>
    <row r="497" customFormat="false" ht="15" hidden="false" customHeight="false" outlineLevel="0" collapsed="false">
      <c r="A497" s="30" t="s">
        <v>149</v>
      </c>
      <c r="B497" s="30" t="str">
        <f aca="false">+IF(AND(WORLDCUP!$H$113=144,SUM(Combinaciones3!$B$2:$B$496)=1),"OK",IF(AND(WORLDCUP!$H$113=144,SUM(Combinaciones3!$B$2:$B$496)=0),"Error1",IF(AND(WORLDCUP!$H$113&lt;&gt;144,SUM(Combinaciones3!$B$2:$B$496)=1),"Error2",IF(AND(WORLDCUP!$H$113&lt;&gt;144,SUM(Combinaciones3!$B$2:$B$496)=0),"Faltan partidos","OTRA COSA"))))</f>
        <v>Faltan partidos</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
    </sheetView>
  </sheetViews>
  <sheetFormatPr defaultColWidth="11.42578125" defaultRowHeight="15" customHeight="true" zeroHeight="false" outlineLevelRow="0" outlineLevelCol="0"/>
  <cols>
    <col collapsed="false" customWidth="false" hidden="false" outlineLevel="0" max="3" min="1" style="30" width="11.43"/>
    <col collapsed="false" customWidth="true" hidden="false" outlineLevel="0" max="4" min="4" style="30" width="10.85"/>
    <col collapsed="false" customWidth="false" hidden="false" outlineLevel="0" max="16384" min="5" style="30" width="11.43"/>
  </cols>
  <sheetData>
    <row r="1" customFormat="false" ht="15" hidden="false" customHeight="false" outlineLevel="0" collapsed="false">
      <c r="A1" s="810"/>
      <c r="B1" s="811" t="str">
        <f aca="false">Idiomas!D515</f>
        <v>Gráfico solo en fase de grupos</v>
      </c>
      <c r="C1" s="810"/>
      <c r="D1" s="810"/>
      <c r="F1" s="810"/>
    </row>
    <row r="2" customFormat="false" ht="15" hidden="false" customHeight="false" outlineLevel="0" collapsed="false">
      <c r="A2" s="812"/>
      <c r="B2" s="331"/>
      <c r="C2" s="331"/>
      <c r="D2" s="331"/>
    </row>
    <row r="3" customFormat="false" ht="15" hidden="false" customHeight="false" outlineLevel="0" collapsed="false">
      <c r="A3" s="812"/>
      <c r="B3" s="331"/>
      <c r="C3" s="331"/>
      <c r="D3" s="331"/>
    </row>
    <row r="4" customFormat="false" ht="15" hidden="false" customHeight="false" outlineLevel="0" collapsed="false">
      <c r="A4" s="812"/>
      <c r="B4" s="331"/>
      <c r="C4" s="331"/>
      <c r="D4" s="331"/>
    </row>
    <row r="5" customFormat="false" ht="15" hidden="false" customHeight="false" outlineLevel="0" collapsed="false">
      <c r="A5" s="812"/>
      <c r="B5" s="331"/>
      <c r="C5" s="331"/>
      <c r="D5" s="331"/>
    </row>
    <row r="6" customFormat="false" ht="15" hidden="false" customHeight="false" outlineLevel="0" collapsed="false">
      <c r="A6" s="812"/>
      <c r="B6" s="331"/>
      <c r="C6" s="331"/>
      <c r="D6" s="331"/>
    </row>
    <row r="7" customFormat="false" ht="15" hidden="false" customHeight="false" outlineLevel="0" collapsed="false">
      <c r="A7" s="812"/>
      <c r="B7" s="331"/>
      <c r="C7" s="331"/>
      <c r="D7" s="331"/>
    </row>
    <row r="8" customFormat="false" ht="15" hidden="false" customHeight="false" outlineLevel="0" collapsed="false">
      <c r="A8" s="812"/>
      <c r="B8" s="331"/>
      <c r="C8" s="331"/>
      <c r="D8" s="331"/>
    </row>
    <row r="9" customFormat="false" ht="15" hidden="false" customHeight="false" outlineLevel="0" collapsed="false">
      <c r="A9" s="812"/>
      <c r="B9" s="331"/>
      <c r="C9" s="331"/>
      <c r="D9" s="331"/>
    </row>
    <row r="10" customFormat="false" ht="15" hidden="false" customHeight="false" outlineLevel="0" collapsed="false">
      <c r="A10" s="812"/>
      <c r="B10" s="331"/>
      <c r="C10" s="331"/>
      <c r="D10" s="331"/>
    </row>
    <row r="11" customFormat="false" ht="15" hidden="false" customHeight="false" outlineLevel="0" collapsed="false">
      <c r="A11" s="812"/>
      <c r="B11" s="331"/>
      <c r="C11" s="331"/>
      <c r="D11" s="331"/>
    </row>
    <row r="12" customFormat="false" ht="15" hidden="false" customHeight="false" outlineLevel="0" collapsed="false">
      <c r="A12" s="812"/>
      <c r="B12" s="331"/>
      <c r="C12" s="331"/>
      <c r="D12" s="331"/>
    </row>
    <row r="13" customFormat="false" ht="15" hidden="false" customHeight="false" outlineLevel="0" collapsed="false">
      <c r="A13" s="812"/>
      <c r="B13" s="331"/>
      <c r="C13" s="331"/>
      <c r="D13" s="331"/>
    </row>
    <row r="14" customFormat="false" ht="15" hidden="false" customHeight="false" outlineLevel="0" collapsed="false">
      <c r="A14" s="812"/>
      <c r="B14" s="331"/>
      <c r="C14" s="331"/>
      <c r="D14" s="331"/>
    </row>
    <row r="15" customFormat="false" ht="15" hidden="false" customHeight="false" outlineLevel="0" collapsed="false">
      <c r="A15" s="813"/>
      <c r="B15" s="814"/>
      <c r="C15" s="814"/>
      <c r="D15" s="814"/>
    </row>
    <row r="20" customFormat="false" ht="15" hidden="false" customHeight="false" outlineLevel="0" collapsed="false">
      <c r="A20" s="483"/>
      <c r="B20" s="483"/>
    </row>
    <row r="32" customFormat="false" ht="15" hidden="false" customHeight="false" outlineLevel="0" collapsed="false">
      <c r="A32" s="815"/>
      <c r="B32" s="816"/>
    </row>
    <row r="33" customFormat="false" ht="15" hidden="false" customHeight="false" outlineLevel="0" collapsed="false">
      <c r="A33" s="815"/>
      <c r="B33" s="816"/>
    </row>
    <row r="34" customFormat="false" ht="15" hidden="false" customHeight="false" outlineLevel="0" collapsed="false">
      <c r="A34" s="815"/>
      <c r="B34" s="816"/>
    </row>
    <row r="35" customFormat="false" ht="15" hidden="false" customHeight="false" outlineLevel="0" collapsed="false">
      <c r="A35" s="815"/>
      <c r="B35" s="816"/>
    </row>
    <row r="36" customFormat="false" ht="15" hidden="false" customHeight="false" outlineLevel="0" collapsed="false">
      <c r="A36" s="817"/>
      <c r="B36" s="483"/>
    </row>
    <row r="37" customFormat="false" ht="15" hidden="false" customHeight="false" outlineLevel="0" collapsed="false">
      <c r="A37" s="817"/>
      <c r="B37" s="483"/>
    </row>
    <row r="38" customFormat="false" ht="15" hidden="false" customHeight="false" outlineLevel="0" collapsed="false">
      <c r="A38" s="817"/>
      <c r="B38" s="48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TotalTime>
  <Application>LibreOffice/25.2.5.2$Windows_X86_64 LibreOffice_project/03d19516eb2e1dd5d4ccd751a0d6f35f35e08022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2015-10-31T09:41:54Z</dcterms:created>
  <dc:creator>matejero</dc:creator>
  <dc:description/>
  <dc:language>es-ES</dc:language>
  <cp:lastModifiedBy/>
  <cp:lastPrinted>2018-12-06T18:06:35Z</cp:lastPrinted>
  <dcterms:modified xsi:type="dcterms:W3CDTF">2026-06-15T09:54:41Z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